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jaross\AppData\Local\Microsoft\Windows\INetCache\Content.Outlook\Y4KVHPNL\"/>
    </mc:Choice>
  </mc:AlternateContent>
  <xr:revisionPtr revIDLastSave="0" documentId="13_ncr:1_{62205543-9503-40F6-A5CF-73A4E06959D4}" xr6:coauthVersionLast="47" xr6:coauthVersionMax="47" xr10:uidLastSave="{00000000-0000-0000-0000-000000000000}"/>
  <workbookProtection workbookAlgorithmName="SHA-512" workbookHashValue="qajdsdIdasWET2bXVzmXqM8R1znNXE3KdViPlgQ9QhcgOf13wIWx4EOPtlAH2imq6AK707jgVJSgIyAwc00pgQ==" workbookSaltValue="JSIeqIdwVK0CTfh+INiFng==" workbookSpinCount="100000" lockStructure="1"/>
  <bookViews>
    <workbookView xWindow="28680" yWindow="-120" windowWidth="24240" windowHeight="13020" tabRatio="663" activeTab="2" xr2:uid="{092F9581-700F-42A8-811F-A205C590F406}"/>
  </bookViews>
  <sheets>
    <sheet name="Info" sheetId="1" r:id="rId1"/>
    <sheet name="tables" sheetId="7" state="hidden" r:id="rId2"/>
    <sheet name="AA DATA ENTRY" sheetId="17" r:id="rId3"/>
    <sheet name="User Notes &amp; Screenshots" sheetId="39" r:id="rId4"/>
    <sheet name="Hydro" sheetId="34" r:id="rId5"/>
    <sheet name="WtrQlty" sheetId="35" r:id="rId6"/>
    <sheet name="Eco" sheetId="38" r:id="rId7"/>
    <sheet name="Carbon" sheetId="25" r:id="rId8"/>
    <sheet name="Anthro" sheetId="31" r:id="rId9"/>
    <sheet name="Results Summary" sheetId="37" r:id="rId10"/>
  </sheets>
  <definedNames>
    <definedName name="AA_to_Catchment_Ratio" localSheetId="6">Table13[]</definedName>
    <definedName name="AA_to_Catchment_Ratio" localSheetId="9">Table13[]</definedName>
    <definedName name="AA_to_Catchment_Ratio">Table13[]</definedName>
    <definedName name="AA_to_Receiving">tables!$A$112:$A$115</definedName>
    <definedName name="aaconnection" localSheetId="6">AA_Connection[AA_Connection]</definedName>
    <definedName name="aaconnection" localSheetId="9">AA_Connection[AA_Connection]</definedName>
    <definedName name="aaconnection">AA_Connection[AA_Connection]</definedName>
    <definedName name="Bare_Ground">tables!$A$155:$A$158</definedName>
    <definedName name="Barriers">tables!$A$167:$A$170</definedName>
    <definedName name="Cowardin_Regime">tables!$A$173:$B$183</definedName>
    <definedName name="Debris">tables!$A$161:$B$164</definedName>
    <definedName name="Dominant_Water_Regime">tables!$A$220:$G$228</definedName>
    <definedName name="Flow_into_AA" localSheetId="6">Table15[]</definedName>
    <definedName name="Flow_into_AA" localSheetId="9">Table15[]</definedName>
    <definedName name="Flow_into_AA">Table15[]</definedName>
    <definedName name="flow_out" localSheetId="6">Outlet_Characteristics[Outlet Characteristics]</definedName>
    <definedName name="flow_out" localSheetId="9">Outlet_Characteristics[Outlet Characteristics]</definedName>
    <definedName name="flow_out">Outlet_Characteristics[Outlet Characteristics]</definedName>
    <definedName name="Flow_through_Vegetation_score">tables!$A$85:$B$86</definedName>
    <definedName name="flow_val">'AA DATA ENTRY'!$D$52</definedName>
    <definedName name="HGM">tables!$A$46:$A$55</definedName>
    <definedName name="HGM_score">tables!$A$47:$B$56</definedName>
    <definedName name="Percent_Bare_Ground">tables!$A$71:$A$75</definedName>
    <definedName name="Percent_Bare_Ground_score">tables!$A$73:$B$77</definedName>
    <definedName name="Percent_Flooded">tables!$A$14:$A$17</definedName>
    <definedName name="Permeability_Class_score">tables!$A$128:$B$129</definedName>
    <definedName name="_xlnm.Print_Area" localSheetId="9">'Results Summary'!$A$1:$H$51</definedName>
    <definedName name="Slope_score">tables!$A$80:$B$84</definedName>
    <definedName name="Sphagnum">tables!$A$148:$A$152</definedName>
    <definedName name="Surface_Water_Connection_score">tables!$A$59:$B$64</definedName>
    <definedName name="time">#REF!</definedName>
    <definedName name="Water_Stressors">'AA DATA ENTRY'!#REF!</definedName>
    <definedName name="Wetland_Connection_score">tables!$A$108:$B$111</definedName>
    <definedName name="Yes_No">tables!$A$9:$A$11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37" l="1"/>
  <c r="D19" i="34" a="1"/>
  <c r="D19" i="34" s="1"/>
  <c r="C57" i="17"/>
  <c r="C18" i="17"/>
  <c r="C6" i="34" l="1"/>
  <c r="C87" i="17"/>
  <c r="C15" i="34"/>
  <c r="D15" i="34" s="1" a="1"/>
  <c r="D15" i="34" s="1"/>
  <c r="C69" i="34" l="1"/>
  <c r="D69" i="34" s="1" a="1"/>
  <c r="D69" i="34" s="1"/>
  <c r="C14" i="35"/>
  <c r="D14" i="35" s="1" a="1"/>
  <c r="D14" i="35" s="1"/>
  <c r="C43" i="35" l="1"/>
  <c r="D43" i="35" s="1" a="1"/>
  <c r="D43" i="35" s="1"/>
  <c r="C71" i="35"/>
  <c r="D71" i="35" s="1" a="1"/>
  <c r="D71" i="35" s="1"/>
  <c r="E13" i="25"/>
  <c r="F13" i="25" s="1" a="1"/>
  <c r="F13" i="25" s="1"/>
  <c r="D32" i="38"/>
  <c r="C36" i="31"/>
  <c r="C35" i="31"/>
  <c r="C34" i="31"/>
  <c r="C33" i="31"/>
  <c r="C7" i="31"/>
  <c r="C11" i="31"/>
  <c r="C10" i="31"/>
  <c r="C23" i="31"/>
  <c r="C22" i="31"/>
  <c r="C21" i="31"/>
  <c r="E19" i="25"/>
  <c r="F19" i="25" s="1"/>
  <c r="D66" i="38"/>
  <c r="D73" i="38" s="1"/>
  <c r="E23" i="37" s="1"/>
  <c r="D55" i="38"/>
  <c r="D54" i="38"/>
  <c r="D34" i="38"/>
  <c r="D33" i="38"/>
  <c r="D19" i="38"/>
  <c r="D18" i="38"/>
  <c r="D17" i="38"/>
  <c r="E17" i="38" s="1"/>
  <c r="D16" i="38"/>
  <c r="D4" i="38"/>
  <c r="D13" i="38" s="1"/>
  <c r="E13" i="38" s="1" a="1"/>
  <c r="E13" i="38" s="1"/>
  <c r="D77" i="17"/>
  <c r="C69" i="17"/>
  <c r="D69" i="17" s="1"/>
  <c r="C62" i="34"/>
  <c r="D62" i="34" s="1"/>
  <c r="D89" i="35" a="1"/>
  <c r="D89" i="35" s="1"/>
  <c r="C37" i="35"/>
  <c r="C60" i="34"/>
  <c r="C104" i="35"/>
  <c r="D104" i="35" s="1" a="1"/>
  <c r="D104" i="35" s="1"/>
  <c r="E5" i="25"/>
  <c r="F5" i="25" s="1"/>
  <c r="E6" i="25"/>
  <c r="B4" i="37"/>
  <c r="B2" i="37"/>
  <c r="C46" i="35"/>
  <c r="C42" i="34"/>
  <c r="D38" i="35" a="1"/>
  <c r="D38" i="35" s="1"/>
  <c r="C17" i="35"/>
  <c r="D17" i="35" s="1" a="1"/>
  <c r="D17" i="35" s="1"/>
  <c r="C64" i="35"/>
  <c r="D64" i="35" s="1"/>
  <c r="C77" i="17"/>
  <c r="C34" i="35" s="1"/>
  <c r="C10" i="34"/>
  <c r="D10" i="34" s="1"/>
  <c r="C74" i="35"/>
  <c r="D74" i="35" s="1" a="1"/>
  <c r="D74" i="35" s="1"/>
  <c r="C61" i="35" a="1"/>
  <c r="C61" i="35" s="1"/>
  <c r="D61" i="35" s="1"/>
  <c r="C7" i="35"/>
  <c r="D7" i="35" s="1"/>
  <c r="C90" i="35"/>
  <c r="D90" i="35" s="1"/>
  <c r="C62" i="35"/>
  <c r="D62" i="35" s="1"/>
  <c r="D18" i="31" l="1"/>
  <c r="D43" i="38" a="1"/>
  <c r="D43" i="38" s="1"/>
  <c r="C21" i="37"/>
  <c r="G21" i="37"/>
  <c r="E21" i="37"/>
  <c r="D29" i="38" a="1"/>
  <c r="D29" i="38" s="1"/>
  <c r="C22" i="37" s="1"/>
  <c r="D63" i="38"/>
  <c r="C36" i="34"/>
  <c r="C66" i="35"/>
  <c r="D66" i="35" s="1"/>
  <c r="C38" i="35"/>
  <c r="D34" i="35"/>
  <c r="D81" i="38" l="1"/>
  <c r="C23" i="37"/>
  <c r="C32" i="34"/>
  <c r="D32" i="34" s="1"/>
  <c r="C45" i="17"/>
  <c r="B38" i="17"/>
  <c r="B39" i="17"/>
  <c r="B40" i="17"/>
  <c r="B41" i="17"/>
  <c r="B42" i="17"/>
  <c r="B43" i="17"/>
  <c r="B44" i="17"/>
  <c r="B37" i="17"/>
  <c r="D36" i="34"/>
  <c r="D6" i="34"/>
  <c r="C63" i="35"/>
  <c r="D63" i="35" s="1"/>
  <c r="C105" i="35"/>
  <c r="D105" i="35" s="1" a="1"/>
  <c r="D105" i="35" s="1"/>
  <c r="C103" i="35"/>
  <c r="C102" i="35"/>
  <c r="D102" i="35" s="1"/>
  <c r="D101" i="35"/>
  <c r="C101" i="35"/>
  <c r="C91" i="35"/>
  <c r="D91" i="35" s="1"/>
  <c r="C89" i="35"/>
  <c r="B74" i="35"/>
  <c r="C72" i="35"/>
  <c r="D72" i="35" s="1"/>
  <c r="C65" i="35"/>
  <c r="D65" i="35" s="1"/>
  <c r="D46" i="35"/>
  <c r="B46" i="35"/>
  <c r="C44" i="35"/>
  <c r="D44" i="35" s="1"/>
  <c r="D37" i="35"/>
  <c r="C36" i="35"/>
  <c r="D36" i="35" s="1"/>
  <c r="C35" i="35"/>
  <c r="D35" i="35" s="1"/>
  <c r="C32" i="35"/>
  <c r="D32" i="35" s="1"/>
  <c r="B17" i="35"/>
  <c r="C15" i="35"/>
  <c r="D15" i="35" s="1"/>
  <c r="C9" i="35"/>
  <c r="D9" i="35" s="1"/>
  <c r="C8" i="35"/>
  <c r="D8" i="35" s="1"/>
  <c r="C5" i="35"/>
  <c r="D5" i="35" s="1"/>
  <c r="E64" i="34"/>
  <c r="E71" i="34"/>
  <c r="C70" i="34"/>
  <c r="D70" i="34" s="1"/>
  <c r="D60" i="34"/>
  <c r="C58" i="34"/>
  <c r="C41" i="34"/>
  <c r="D41" i="34" s="1"/>
  <c r="C35" i="34"/>
  <c r="D35" i="34" s="1"/>
  <c r="C33" i="34"/>
  <c r="D33" i="34" s="1"/>
  <c r="E18" i="34"/>
  <c r="C16" i="34"/>
  <c r="D16" i="34" s="1"/>
  <c r="C7" i="34"/>
  <c r="D7" i="34" s="1"/>
  <c r="C5" i="34"/>
  <c r="E81" i="38" l="1" a="1"/>
  <c r="E81" i="38" s="1"/>
  <c r="G23" i="37"/>
  <c r="D92" i="35"/>
  <c r="D93" i="35" s="1" a="1"/>
  <c r="D93" i="35" s="1"/>
  <c r="C9" i="34"/>
  <c r="D9" i="34" s="1"/>
  <c r="C34" i="34"/>
  <c r="D67" i="35"/>
  <c r="D68" i="35" s="1" a="1"/>
  <c r="D68" i="35" s="1"/>
  <c r="C18" i="37" s="1"/>
  <c r="J42" i="34" a="1"/>
  <c r="J42" i="34" s="1"/>
  <c r="D42" i="34" s="1"/>
  <c r="D103" i="35" a="1"/>
  <c r="D103" i="35" s="1"/>
  <c r="D106" i="35" s="1"/>
  <c r="D107" i="35" s="1" a="1"/>
  <c r="D107" i="35" s="1"/>
  <c r="D58" i="34"/>
  <c r="D5" i="34"/>
  <c r="C61" i="34"/>
  <c r="D61" i="34" s="1"/>
  <c r="I42" i="34"/>
  <c r="C8" i="34"/>
  <c r="D21" i="31" a="1"/>
  <c r="D21" i="31" s="1"/>
  <c r="D30" i="31" s="1"/>
  <c r="E28" i="37" s="1"/>
  <c r="C4" i="31"/>
  <c r="D4" i="31" s="1" a="1"/>
  <c r="D4" i="31" s="1"/>
  <c r="E25" i="37" s="1"/>
  <c r="G25" i="37" s="1"/>
  <c r="E18" i="25"/>
  <c r="F18" i="25" s="1"/>
  <c r="F20" i="25" s="1"/>
  <c r="E12" i="25"/>
  <c r="F12" i="25" s="1" a="1"/>
  <c r="F12" i="25" s="1"/>
  <c r="E4" i="25"/>
  <c r="F4" i="25" s="1"/>
  <c r="F6" i="25"/>
  <c r="D7" i="31" l="1" a="1"/>
  <c r="D7" i="31" s="1"/>
  <c r="E26" i="37" s="1"/>
  <c r="G26" i="37" s="1"/>
  <c r="E27" i="37"/>
  <c r="F21" i="25"/>
  <c r="F7" i="25"/>
  <c r="F8" i="25" s="1"/>
  <c r="G19" i="37"/>
  <c r="C19" i="37"/>
  <c r="E20" i="37"/>
  <c r="G20" i="37"/>
  <c r="C20" i="37"/>
  <c r="D8" i="34"/>
  <c r="D11" i="34" s="1"/>
  <c r="D12" i="34" s="1" a="1"/>
  <c r="D12" i="34" s="1"/>
  <c r="C33" i="35"/>
  <c r="D33" i="35" s="1"/>
  <c r="D39" i="35" s="1"/>
  <c r="D40" i="35" s="1" a="1"/>
  <c r="D40" i="35" s="1"/>
  <c r="C17" i="37" s="1"/>
  <c r="C6" i="35"/>
  <c r="D6" i="35" s="1"/>
  <c r="D10" i="35" s="1" a="1"/>
  <c r="D10" i="35" s="1"/>
  <c r="D11" i="35" s="1" a="1"/>
  <c r="D11" i="35" s="1"/>
  <c r="D34" i="34"/>
  <c r="C59" i="34"/>
  <c r="D59" i="34" s="1"/>
  <c r="G28" i="37" l="1"/>
  <c r="C16" i="37"/>
  <c r="E22" i="37" l="1"/>
  <c r="D51" i="38"/>
  <c r="D71" i="34"/>
  <c r="D72" i="34" s="1" a="1"/>
  <c r="D72" i="34" s="1"/>
  <c r="E15" i="37" s="1"/>
  <c r="I47" i="7"/>
  <c r="I48" i="7"/>
  <c r="I49" i="7"/>
  <c r="I50" i="7"/>
  <c r="I51" i="7"/>
  <c r="I52" i="7"/>
  <c r="I53" i="7"/>
  <c r="I54" i="7"/>
  <c r="I55" i="7"/>
  <c r="D33" i="31"/>
  <c r="G20" i="25"/>
  <c r="E51" i="38" l="1" a="1"/>
  <c r="E51" i="38" s="1"/>
  <c r="G22" i="37"/>
  <c r="D44" i="31" a="1"/>
  <c r="D44" i="31" s="1"/>
  <c r="J48" i="7"/>
  <c r="J55" i="7"/>
  <c r="J53" i="7"/>
  <c r="J54" i="7"/>
  <c r="J52" i="7"/>
  <c r="J51" i="7"/>
  <c r="J50" i="7"/>
  <c r="J49" i="7"/>
  <c r="G14" i="25"/>
  <c r="G27" i="37" l="1"/>
  <c r="E29" i="37"/>
  <c r="G29" i="37" s="1"/>
  <c r="G7" i="25"/>
  <c r="C17" i="34" l="1"/>
  <c r="D43" i="34" l="1"/>
  <c r="D63" i="34"/>
  <c r="D17" i="34"/>
  <c r="D18" i="34" s="1"/>
  <c r="E13" i="37" l="1"/>
  <c r="D27" i="34"/>
  <c r="G13" i="37" s="1"/>
  <c r="D64" i="34"/>
  <c r="D65" i="34" s="1" a="1"/>
  <c r="D65" i="34" s="1"/>
  <c r="C15" i="37" l="1"/>
  <c r="D80" i="34"/>
  <c r="G15" i="37" s="1"/>
  <c r="D44" i="34" a="1"/>
  <c r="D44" i="34" s="1"/>
  <c r="D45" i="34" s="1" a="1"/>
  <c r="D45" i="34" s="1"/>
  <c r="E14" i="37" s="1"/>
  <c r="D37" i="34" l="1" a="1"/>
  <c r="D37" i="34" s="1"/>
  <c r="D38" i="34" s="1" a="1"/>
  <c r="D38" i="34" s="1"/>
  <c r="D53" i="34" l="1"/>
  <c r="C14" i="37"/>
  <c r="G14" i="37" l="1"/>
  <c r="D19" i="35" a="1"/>
  <c r="D19" i="35" s="1"/>
  <c r="D48" i="35" a="1"/>
  <c r="D48" i="35" s="1"/>
  <c r="E17" i="37" l="1"/>
  <c r="D56" i="35"/>
  <c r="G17" i="37" s="1"/>
  <c r="E16" i="37"/>
  <c r="D27" i="35"/>
  <c r="G16" i="37" s="1"/>
  <c r="E11" i="25"/>
  <c r="F11" i="25" s="1" a="1"/>
  <c r="F11" i="25" s="1"/>
  <c r="F15" i="25" s="1"/>
  <c r="F30" i="25" s="1" a="1"/>
  <c r="F30" i="25" s="1"/>
  <c r="C24" i="37" s="1"/>
  <c r="G24" i="37" s="1"/>
  <c r="C73" i="35" a="1"/>
  <c r="C73" i="35" s="1"/>
  <c r="D73" i="35" s="1"/>
  <c r="C16" i="35" a="1"/>
  <c r="C16" i="35" s="1"/>
  <c r="C45" i="35" a="1"/>
  <c r="C45" i="35" s="1"/>
  <c r="D18" i="17"/>
  <c r="E18" i="17" s="1" a="1"/>
  <c r="E18" i="17" s="1"/>
  <c r="C63" i="34" a="1"/>
  <c r="C63" i="34" s="1"/>
  <c r="D76" i="35" l="1" a="1"/>
  <c r="D76" i="35" s="1"/>
  <c r="D75" i="35"/>
  <c r="D45" i="35"/>
  <c r="D47" i="35" s="1"/>
  <c r="C43" i="34"/>
  <c r="D16" i="35"/>
  <c r="D18" i="35" s="1"/>
  <c r="F14" i="25"/>
  <c r="D84" i="35" l="1"/>
  <c r="G18" i="37" s="1"/>
  <c r="E18" i="37"/>
  <c r="K23" i="37" l="1" a="1"/>
  <c r="K23" i="37" s="1"/>
  <c r="J24" i="37" a="1"/>
  <c r="J24" i="37" s="1"/>
  <c r="E35" i="37" a="1"/>
  <c r="E35" i="37" s="1"/>
  <c r="C36" i="37" a="1"/>
  <c r="C36" i="37" s="1"/>
  <c r="B39" i="37" a="1"/>
  <c r="B39" i="37" s="1"/>
  <c r="D35" i="37" a="1"/>
  <c r="D35" i="37" s="1"/>
  <c r="C44" i="37" a="1"/>
  <c r="C44" i="37" s="1"/>
  <c r="B42" i="37" a="1"/>
  <c r="B42" i="37" s="1"/>
  <c r="L22" i="37" a="1"/>
  <c r="L22" i="37" s="1"/>
  <c r="B48" i="37" a="1"/>
  <c r="B48" i="37" s="1"/>
  <c r="I25" i="37" a="1"/>
  <c r="I25" i="37" s="1"/>
  <c r="E38" i="37" a="1"/>
  <c r="E38" i="37" s="1"/>
  <c r="D45" i="37" a="1"/>
  <c r="D45" i="37" s="1"/>
  <c r="B38" i="37" a="1"/>
  <c r="B38" i="37" s="1"/>
  <c r="I23" i="37" a="1"/>
  <c r="I23" i="37" s="1"/>
  <c r="C39" i="37" a="1"/>
  <c r="C39" i="37" s="1"/>
  <c r="K24" i="37" a="1"/>
  <c r="K24" i="37" s="1"/>
  <c r="D39" i="37" a="1"/>
  <c r="D39" i="37" s="1"/>
  <c r="B45" i="37" a="1"/>
  <c r="B45" i="37" s="1"/>
  <c r="C34" i="37" a="1"/>
  <c r="C34" i="37" s="1"/>
  <c r="D36" i="37" a="1"/>
  <c r="D36" i="37" s="1"/>
  <c r="B40" i="37" a="1"/>
  <c r="B40" i="37" s="1"/>
  <c r="B43" i="37" a="1"/>
  <c r="B43" i="37" s="1"/>
  <c r="D40" i="37" a="1"/>
  <c r="D40" i="37" s="1"/>
  <c r="E48" i="37" a="1"/>
  <c r="E48" i="37" s="1"/>
  <c r="E46" i="37" a="1"/>
  <c r="E46" i="37" s="1"/>
  <c r="B44" i="37" a="1"/>
  <c r="B44" i="37" s="1"/>
  <c r="I24" i="37" a="1"/>
  <c r="I24" i="37" s="1"/>
  <c r="B36" i="37" a="1"/>
  <c r="B36" i="37" s="1"/>
  <c r="C45" i="37" a="1"/>
  <c r="C45" i="37" s="1"/>
  <c r="D41" i="37" a="1"/>
  <c r="D41" i="37" s="1"/>
  <c r="E43" i="37" a="1"/>
  <c r="E43" i="37" s="1"/>
  <c r="J23" i="37" a="1"/>
  <c r="J23" i="37" s="1"/>
  <c r="D43" i="37" a="1"/>
  <c r="D43" i="37" s="1"/>
  <c r="E44" i="37" a="1"/>
  <c r="E44" i="37" s="1"/>
  <c r="E37" i="37" a="1"/>
  <c r="E37" i="37" s="1"/>
  <c r="C47" i="37" a="1"/>
  <c r="C47" i="37" s="1"/>
  <c r="D34" i="37" a="1"/>
  <c r="D34" i="37" s="1"/>
  <c r="L24" i="37" a="1"/>
  <c r="L24" i="37" s="1"/>
  <c r="B46" i="37" a="1"/>
  <c r="B46" i="37" s="1"/>
  <c r="J22" i="37" a="1"/>
  <c r="J22" i="37" s="1"/>
  <c r="D48" i="37" a="1"/>
  <c r="D48" i="37" s="1"/>
  <c r="D42" i="37" a="1"/>
  <c r="D42" i="37" s="1"/>
  <c r="E42" i="37" a="1"/>
  <c r="E42" i="37" s="1"/>
  <c r="C38" i="37" a="1"/>
  <c r="C38" i="37" s="1"/>
  <c r="D47" i="37" a="1"/>
  <c r="D47" i="37" s="1"/>
  <c r="C37" i="37" a="1"/>
  <c r="C37" i="37" s="1"/>
  <c r="E36" i="37" a="1"/>
  <c r="E36" i="37" s="1"/>
  <c r="J26" i="37" a="1"/>
  <c r="J26" i="37" s="1"/>
  <c r="D44" i="37" a="1"/>
  <c r="D44" i="37" s="1"/>
  <c r="C35" i="37" a="1"/>
  <c r="C35" i="37" s="1"/>
  <c r="L23" i="37" a="1"/>
  <c r="L23" i="37" s="1"/>
  <c r="E39" i="37" a="1"/>
  <c r="E39" i="37" s="1"/>
  <c r="J25" i="37" a="1"/>
  <c r="J25" i="37" s="1"/>
  <c r="E34" i="37" a="1"/>
  <c r="E34" i="37" s="1"/>
  <c r="L26" i="37" a="1"/>
  <c r="L26" i="37" s="1"/>
  <c r="E47" i="37" a="1"/>
  <c r="E47" i="37" s="1"/>
  <c r="B34" i="37" a="1"/>
  <c r="B34" i="37" s="1"/>
  <c r="C41" i="37" a="1"/>
  <c r="C41" i="37" s="1"/>
  <c r="C46" i="37" a="1"/>
  <c r="C46" i="37" s="1"/>
  <c r="E41" i="37" a="1"/>
  <c r="E41" i="37" s="1"/>
  <c r="B47" i="37" a="1"/>
  <c r="B47" i="37" s="1"/>
  <c r="I22" i="37" a="1"/>
  <c r="I22" i="37" s="1"/>
  <c r="D38" i="37" a="1"/>
  <c r="D38" i="37" s="1"/>
  <c r="B35" i="37" a="1"/>
  <c r="B35" i="37" s="1"/>
  <c r="C48" i="37" a="1"/>
  <c r="C48" i="37" s="1"/>
  <c r="E40" i="37" a="1"/>
  <c r="E40" i="37" s="1"/>
  <c r="B41" i="37" a="1"/>
  <c r="B41" i="37" s="1"/>
  <c r="L25" i="37" a="1"/>
  <c r="L25" i="37" s="1"/>
  <c r="K26" i="37" a="1"/>
  <c r="K26" i="37" s="1"/>
  <c r="E45" i="37" a="1"/>
  <c r="E45" i="37" s="1"/>
  <c r="K22" i="37" a="1"/>
  <c r="K22" i="37" s="1"/>
  <c r="C40" i="37" a="1"/>
  <c r="C40" i="37" s="1"/>
  <c r="B37" i="37" a="1"/>
  <c r="B37" i="37" s="1"/>
  <c r="D37" i="37" a="1"/>
  <c r="D37" i="37" s="1"/>
  <c r="C43" i="37" a="1"/>
  <c r="C43" i="37" s="1"/>
  <c r="D46" i="37" a="1"/>
  <c r="D46" i="37" s="1"/>
  <c r="K25" i="37" a="1"/>
  <c r="K25" i="37" s="1"/>
  <c r="C42" i="37" a="1"/>
  <c r="C42"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Pearce, Thomas</author>
    <author>Danielson, Elli</author>
    <author>Salas, Dan</author>
    <author>Kolb, Liam</author>
  </authors>
  <commentList>
    <comment ref="H28" authorId="0" shapeId="0" xr:uid="{5809EBC0-9C9E-4BED-933F-CC624CC4AEDD}">
      <text>
        <r>
          <rPr>
            <sz val="9"/>
            <color indexed="81"/>
            <rFont val="Tahoma"/>
            <family val="2"/>
          </rPr>
          <t xml:space="preserve">This question is only activated if the response to Question 17 is "Yes"
</t>
        </r>
      </text>
    </comment>
    <comment ref="H52" authorId="1" shapeId="0" xr:uid="{B572224D-DA8D-486A-B784-359A15CB7668}">
      <text>
        <r>
          <rPr>
            <sz val="11"/>
            <color indexed="81"/>
            <rFont val="Calibri"/>
            <family val="2"/>
          </rPr>
          <t>This question is activated if the response to Question 24 is not blank and not "No, isolated".</t>
        </r>
      </text>
    </comment>
    <comment ref="H53" authorId="2" shapeId="0" xr:uid="{926643FA-2597-4640-88EC-017EE3ABE4E4}">
      <text>
        <r>
          <rPr>
            <sz val="11"/>
            <color indexed="81"/>
            <rFont val="Tahoma"/>
            <family val="2"/>
          </rPr>
          <t>This question is only activated if the response to Question 24 is "Yes, river, stream, or ditch".</t>
        </r>
      </text>
    </comment>
    <comment ref="H54" authorId="2" shapeId="0" xr:uid="{4D6FBFA9-AEFA-4E44-AFCA-66A89D801FC9}">
      <text>
        <r>
          <rPr>
            <sz val="11"/>
            <color indexed="81"/>
            <rFont val="Calibri"/>
            <family val="2"/>
            <scheme val="minor"/>
          </rPr>
          <t>This question is only activated if the response to Question 24 is "Yes, river, stream, or ditch" or "Yes, lake".</t>
        </r>
      </text>
    </comment>
    <comment ref="H55" authorId="2" shapeId="0" xr:uid="{A709A206-BE27-4FBD-91EE-D0573ED99815}">
      <text>
        <r>
          <rPr>
            <sz val="11"/>
            <color indexed="81"/>
            <rFont val="Tahoma"/>
            <family val="2"/>
          </rPr>
          <t>This question is only activated if the response to Question 24 is "Yes, river, stream, or ditch" or "Yes, lake".</t>
        </r>
      </text>
    </comment>
    <comment ref="H56" authorId="2" shapeId="0" xr:uid="{E90BE546-FBD4-4537-803F-61F8A7619928}">
      <text>
        <r>
          <rPr>
            <sz val="11"/>
            <color indexed="81"/>
            <rFont val="Tahoma"/>
            <family val="2"/>
          </rPr>
          <t>This question is only activated if the response to Question 24 is "Yes, wetland" or "Yes, lake" .</t>
        </r>
      </text>
    </comment>
    <comment ref="C57" authorId="1" shapeId="0" xr:uid="{9C57C22C-6902-4E99-B9F1-DBAD5A012BFA}">
      <text>
        <r>
          <rPr>
            <sz val="11"/>
            <color indexed="81"/>
            <rFont val="Tahoma"/>
            <family val="2"/>
          </rPr>
          <t>Cells C16 and C56 must be non-zero numbers for this cell to populate.</t>
        </r>
      </text>
    </comment>
    <comment ref="H57" authorId="2" shapeId="0" xr:uid="{73AAEA3F-1A47-4C61-8430-02CF679C71A0}">
      <text>
        <r>
          <rPr>
            <sz val="11"/>
            <color indexed="81"/>
            <rFont val="Tahoma"/>
            <family val="2"/>
          </rPr>
          <t>This question is only activated if the response to Question 24 is "Yes, wetland" or "Yes, lake".</t>
        </r>
      </text>
    </comment>
    <comment ref="H58" authorId="2" shapeId="0" xr:uid="{1DCF289D-1B1E-4434-A7C5-AE0688F89E1B}">
      <text>
        <r>
          <rPr>
            <sz val="11"/>
            <color indexed="81"/>
            <rFont val="Tahoma"/>
            <family val="2"/>
          </rPr>
          <t>This question is only activated if the response to Question 15 is either a "Riverine - Upper Perennial" or "Riverine - Lower Perennial" HGM type.</t>
        </r>
      </text>
    </comment>
    <comment ref="H59" authorId="2" shapeId="0" xr:uid="{67D06A6A-20F5-4B52-AC00-5E1F69AE7CA1}">
      <text>
        <r>
          <rPr>
            <sz val="11"/>
            <color indexed="81"/>
            <rFont val="Tahoma"/>
            <family val="2"/>
          </rPr>
          <t>This question is only activated if the response to Question 15 is either a "Riverine - Upper Perennial" or "Riverine - Lower Perennial" HGM type.</t>
        </r>
      </text>
    </comment>
    <comment ref="H95" authorId="1" shapeId="0" xr:uid="{AE2BED79-BF86-4427-AD8A-09D09682B9B4}">
      <text>
        <r>
          <rPr>
            <sz val="11"/>
            <color indexed="81"/>
            <rFont val="Tahoma"/>
            <family val="2"/>
          </rPr>
          <t>This question is only activated if Question 43 is "Yes".</t>
        </r>
      </text>
    </comment>
    <comment ref="H96" authorId="3" shapeId="0" xr:uid="{48CCAC6F-17A7-4E8F-9FE6-6D36521BD6CC}">
      <text>
        <r>
          <rPr>
            <sz val="11"/>
            <color indexed="81"/>
            <rFont val="Tahoma"/>
            <family val="2"/>
          </rPr>
          <t>This question is only activated if Question 43 is "Yes".</t>
        </r>
      </text>
    </comment>
    <comment ref="H97" authorId="3" shapeId="0" xr:uid="{2D4C41CD-2BD8-47C6-BA34-1613F0B6F1CA}">
      <text>
        <r>
          <rPr>
            <sz val="11"/>
            <color indexed="81"/>
            <rFont val="Tahoma"/>
            <family val="2"/>
          </rPr>
          <t>This question is only activated if Question 43 is "Yes".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Salas, Dan</author>
  </authors>
  <commentList>
    <comment ref="J16" authorId="0" shapeId="0" xr:uid="{CBA6379E-7C3C-4A80-9684-8AB7B018BE79}">
      <text>
        <r>
          <rPr>
            <sz val="9"/>
            <color indexed="81"/>
            <rFont val="Tahoma"/>
            <family val="2"/>
          </rPr>
          <t>Review how to create a screenshot using the Snipping Tool in Windows here: 
https://support.microsoft.com/en-us/windows/use-snipping-tool-to-capture-screenshots-00246869-1843-655f-f220-97299b865f6b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Benjamin Cornelius</author>
  </authors>
  <commentList>
    <comment ref="G12" authorId="0" shapeId="0" xr:uid="{E73ABA94-80F3-4E05-A450-0736EB150FFD}">
      <text>
        <r>
          <rPr>
            <b/>
            <sz val="9"/>
            <color indexed="81"/>
            <rFont val="Tahoma"/>
            <family val="2"/>
          </rPr>
          <t>See user guide for more explanation</t>
        </r>
      </text>
    </comment>
    <comment ref="E19" authorId="0" shapeId="0" xr:uid="{5EDC8F8A-7008-4985-9699-C21050DAB8E4}">
      <text>
        <r>
          <rPr>
            <sz val="9"/>
            <color indexed="81"/>
            <rFont val="Tahoma"/>
            <family val="2"/>
          </rPr>
          <t xml:space="preserve">See the User Guide for further explanation
</t>
        </r>
      </text>
    </comment>
    <comment ref="E24" authorId="0" shapeId="0" xr:uid="{37191393-32F5-4B14-97FD-17212919C692}">
      <text>
        <r>
          <rPr>
            <sz val="9"/>
            <color indexed="81"/>
            <rFont val="Tahoma"/>
            <family val="2"/>
          </rPr>
          <t xml:space="preserve">See the User Guide for further explanation
</t>
        </r>
      </text>
    </comment>
    <comment ref="C25" authorId="0" shapeId="0" xr:uid="{29501304-CC8E-43A7-913B-F5C4068EBA22}">
      <text>
        <r>
          <rPr>
            <sz val="9"/>
            <color indexed="81"/>
            <rFont val="Tahoma"/>
            <family val="2"/>
          </rPr>
          <t xml:space="preserve">See the User Guide for further explanation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<sst xmlns="http://schemas.openxmlformats.org/spreadsheetml/2006/main" count="1533" uniqueCount="703">
  <si>
    <t>Tool Information</t>
  </si>
  <si>
    <t>Instructions</t>
  </si>
  <si>
    <t xml:space="preserve">Please refer to the accompanying User Guide for specific instructions on completing this tool and accompanying evaluations necessary. 
</t>
  </si>
  <si>
    <t>The User Guide contains additional details on how to answer each question in the AA DATA ENTRY tab.</t>
  </si>
  <si>
    <t>Color schema</t>
  </si>
  <si>
    <t>The green tab contains background information about this tool.</t>
  </si>
  <si>
    <t xml:space="preserve">The brown tab is for user input. </t>
  </si>
  <si>
    <t>The blue tabs are for overall scoring as well as individual function scores and scoring criteria.</t>
  </si>
  <si>
    <t>The orange tab is for the user to add notes and to paste in screenshots from desktop tools.</t>
  </si>
  <si>
    <t>Tan cells allow for user-entered data and information.</t>
  </si>
  <si>
    <t>Yellow cells require users to select from a drop-down menu of options.</t>
  </si>
  <si>
    <t>Gray cell are autopopulated from answers to previous questions.</t>
  </si>
  <si>
    <t>Cells with question highlighted orange should be answered during desktop review</t>
  </si>
  <si>
    <t>Cells with question highlighted lavender should be answered during desktop review and confirmed during field visit</t>
  </si>
  <si>
    <t>Acknowledgements</t>
  </si>
  <si>
    <r>
      <t>This wetland functional value assessment tool is funded through EPA's</t>
    </r>
    <r>
      <rPr>
        <sz val="11"/>
        <color theme="1"/>
        <rFont val="Calibri"/>
        <family val="2"/>
        <scheme val="minor"/>
      </rPr>
      <t xml:space="preserve"> Wetland Program Development Grant</t>
    </r>
    <r>
      <rPr>
        <sz val="11"/>
        <color rgb="FF000000"/>
        <rFont val="Calibri"/>
        <family val="2"/>
        <scheme val="minor"/>
      </rPr>
      <t xml:space="preserve">, </t>
    </r>
    <r>
      <rPr>
        <sz val="11"/>
        <color theme="1"/>
        <rFont val="Calibri"/>
        <family val="2"/>
        <scheme val="minor"/>
      </rPr>
      <t>Grant #: CD00E03077</t>
    </r>
    <r>
      <rPr>
        <sz val="11"/>
        <color rgb="FF000000"/>
        <rFont val="Calibri"/>
        <family val="2"/>
        <scheme val="minor"/>
      </rPr>
      <t>.</t>
    </r>
  </si>
  <si>
    <t>Created by</t>
  </si>
  <si>
    <t>Development Support By</t>
  </si>
  <si>
    <t>Dan Salas</t>
  </si>
  <si>
    <t>Nicole Staskowski</t>
  </si>
  <si>
    <t>Elli Danielson</t>
  </si>
  <si>
    <t>Kolb, Liam (formerly WDNR)</t>
  </si>
  <si>
    <t>To create a new table, type in the data. Select from "Selection" to the bottom value. Hit Ctrl+T to make it a table. In the Table Design tab under Table Name, type in the abbreviation for the table.</t>
  </si>
  <si>
    <t>BACKGROUND TABLES</t>
  </si>
  <si>
    <t>States</t>
  </si>
  <si>
    <t>Minnesota</t>
  </si>
  <si>
    <t>Wisconsin</t>
  </si>
  <si>
    <t>Yes/No Selection</t>
  </si>
  <si>
    <t>Yes</t>
  </si>
  <si>
    <t>No</t>
  </si>
  <si>
    <t>Percent_Flooded</t>
  </si>
  <si>
    <t>Score</t>
  </si>
  <si>
    <t>&lt;20%</t>
  </si>
  <si>
    <t>20-50%</t>
  </si>
  <si>
    <t>&gt;50%</t>
  </si>
  <si>
    <t>Percent Cover</t>
  </si>
  <si>
    <t>Low</t>
  </si>
  <si>
    <t>High</t>
  </si>
  <si>
    <t>Eco</t>
  </si>
  <si>
    <t>Hydro</t>
  </si>
  <si>
    <t>WQ</t>
  </si>
  <si>
    <t>&lt;25%</t>
  </si>
  <si>
    <t>25-50%</t>
  </si>
  <si>
    <t>&gt;50-75%</t>
  </si>
  <si>
    <t>&gt;75%</t>
  </si>
  <si>
    <t>Catchment Percent</t>
  </si>
  <si>
    <t>Result</t>
  </si>
  <si>
    <t>&lt;1%</t>
  </si>
  <si>
    <t>1-9%</t>
  </si>
  <si>
    <t>10-25%</t>
  </si>
  <si>
    <t>&gt;25%</t>
  </si>
  <si>
    <t>Slope_Percent_Carbon</t>
  </si>
  <si>
    <t>&lt;2%</t>
  </si>
  <si>
    <t>2-6%</t>
  </si>
  <si>
    <t>&gt;6%</t>
  </si>
  <si>
    <t>AA to Catchment Ratio</t>
  </si>
  <si>
    <t>NR, PR</t>
  </si>
  <si>
    <t>SWA</t>
  </si>
  <si>
    <t>GR</t>
  </si>
  <si>
    <t>1% to &lt;10%</t>
  </si>
  <si>
    <t>10% to &lt;100%</t>
  </si>
  <si>
    <r>
      <rPr>
        <sz val="11"/>
        <rFont val="Aptos Narrow"/>
        <family val="2"/>
      </rPr>
      <t>≥</t>
    </r>
    <r>
      <rPr>
        <sz val="11"/>
        <rFont val="Calibri"/>
        <family val="2"/>
        <scheme val="minor"/>
      </rPr>
      <t>100%+</t>
    </r>
  </si>
  <si>
    <t>HGM</t>
  </si>
  <si>
    <t>SWS</t>
  </si>
  <si>
    <t>PR</t>
  </si>
  <si>
    <t>SPR</t>
  </si>
  <si>
    <t>Thermo</t>
  </si>
  <si>
    <t>Depressional</t>
  </si>
  <si>
    <t>Depressional - Floodplain</t>
  </si>
  <si>
    <t>Riverine - Upper Perennial</t>
  </si>
  <si>
    <t>Riverine - Lower Perennial</t>
  </si>
  <si>
    <t>Lacustrine Fringe</t>
  </si>
  <si>
    <t>Not applicable</t>
  </si>
  <si>
    <t>Mineral Soil Flat</t>
  </si>
  <si>
    <t>Organic Soil Flat</t>
  </si>
  <si>
    <t>Slope - Surface Water</t>
  </si>
  <si>
    <t>Slope - Groundwater</t>
  </si>
  <si>
    <t>Surface Water Flow Into the AA</t>
  </si>
  <si>
    <t>Score, SPR</t>
  </si>
  <si>
    <t>Overland flow from surrounding upland/wetland.</t>
  </si>
  <si>
    <t>Flooding from stream or lake.</t>
  </si>
  <si>
    <t>Stream input (e.g., a stream into a depressional basin).</t>
  </si>
  <si>
    <t>Directed input from constructed conveyances (e.g., ditches, human-made swales, overflows from stormwater ponds, tile outlets).</t>
  </si>
  <si>
    <t>Stream_Order</t>
  </si>
  <si>
    <t>1st or 2nd order</t>
  </si>
  <si>
    <t>3rd order</t>
  </si>
  <si>
    <t>4th order or greater</t>
  </si>
  <si>
    <t>Percent_Bare_Ground</t>
  </si>
  <si>
    <t>&lt;30% or hard armored</t>
  </si>
  <si>
    <t>30-59%</t>
  </si>
  <si>
    <t>60-90%</t>
  </si>
  <si>
    <t>&gt;90%</t>
  </si>
  <si>
    <t>Slope</t>
  </si>
  <si>
    <t>0-20</t>
  </si>
  <si>
    <t>21-60</t>
  </si>
  <si>
    <t>61-80</t>
  </si>
  <si>
    <t>81-90</t>
  </si>
  <si>
    <t>&gt;90</t>
  </si>
  <si>
    <t>Floodplain_Vegetation</t>
  </si>
  <si>
    <t>Emergent</t>
  </si>
  <si>
    <t>Tall shrub</t>
  </si>
  <si>
    <t>Spaced trees, open understory, large woody debris</t>
  </si>
  <si>
    <t>Mature trees, shrub understory, large woody debris</t>
  </si>
  <si>
    <t>Located in Floodplain</t>
  </si>
  <si>
    <t>Watershed_Elevation</t>
  </si>
  <si>
    <t>Groundwater Recharge</t>
  </si>
  <si>
    <t>Sediment and General Pollutant</t>
  </si>
  <si>
    <t>Local high</t>
  </si>
  <si>
    <t>Local low</t>
  </si>
  <si>
    <t>In between local high and local low</t>
  </si>
  <si>
    <t>In a flat landscape without a local high and low</t>
  </si>
  <si>
    <t>AA_Connection</t>
  </si>
  <si>
    <t>No, isolated</t>
  </si>
  <si>
    <t>Yes, wetland</t>
  </si>
  <si>
    <t>Yes, river, stream, or ditch</t>
  </si>
  <si>
    <t>Yes, lake</t>
  </si>
  <si>
    <t>AA_to_Receiving</t>
  </si>
  <si>
    <t>20% to 60%</t>
  </si>
  <si>
    <t>&gt;60%</t>
  </si>
  <si>
    <t>Spring_Seep</t>
  </si>
  <si>
    <t>Interspersion</t>
  </si>
  <si>
    <t>Moderate</t>
  </si>
  <si>
    <t>Condition</t>
  </si>
  <si>
    <t>Carbon Score</t>
  </si>
  <si>
    <t>Exceptional</t>
  </si>
  <si>
    <t>Good</t>
  </si>
  <si>
    <t>Fair</t>
  </si>
  <si>
    <t>Poor</t>
  </si>
  <si>
    <t>Absent</t>
  </si>
  <si>
    <t>Woody_Cover</t>
  </si>
  <si>
    <t>Dead_Trees</t>
  </si>
  <si>
    <t>1-10%</t>
  </si>
  <si>
    <t>&gt;10%</t>
  </si>
  <si>
    <t>Sphagnum</t>
  </si>
  <si>
    <t>Not present</t>
  </si>
  <si>
    <t>&lt;50%</t>
  </si>
  <si>
    <t>50-75%</t>
  </si>
  <si>
    <t>Vegetation Trapping Pollutants</t>
  </si>
  <si>
    <t>NR</t>
  </si>
  <si>
    <t>PFR</t>
  </si>
  <si>
    <t>High stem density, stems occupy &gt;75% of the soil surface</t>
  </si>
  <si>
    <t>Moderate stem density, stems occupy 50-75% of the soil surface</t>
  </si>
  <si>
    <t>Low stem density, stems occupy &lt;50% of the soil surface</t>
  </si>
  <si>
    <t>Debris</t>
  </si>
  <si>
    <t>Barriers</t>
  </si>
  <si>
    <t>No barriers</t>
  </si>
  <si>
    <t>Some barriers but movement possible</t>
  </si>
  <si>
    <t>Significant barriers</t>
  </si>
  <si>
    <t>Cowardin_Regime</t>
  </si>
  <si>
    <t>Column1</t>
  </si>
  <si>
    <t>Seasonally saturated (B)</t>
  </si>
  <si>
    <t>Temporarily flooded (A)</t>
  </si>
  <si>
    <t>Continuously saturated (D)</t>
  </si>
  <si>
    <t xml:space="preserve">Seasonally flooded (C) </t>
  </si>
  <si>
    <t xml:space="preserve">Seasonally saturated - flooded (E) </t>
  </si>
  <si>
    <t>Semi-permanently flooded (F)</t>
  </si>
  <si>
    <t>Intermittently exposed (G)</t>
  </si>
  <si>
    <t>Permanently flooded (H)</t>
  </si>
  <si>
    <t>Artificially flooded (K)</t>
  </si>
  <si>
    <t>Intermittently flooded (J)</t>
  </si>
  <si>
    <t>Soil_OM</t>
  </si>
  <si>
    <t>Low (&lt;1%)</t>
  </si>
  <si>
    <t>Medium (1-5%)</t>
  </si>
  <si>
    <t>High (&gt;5%)</t>
  </si>
  <si>
    <t>Soil_ksat</t>
  </si>
  <si>
    <t>GR, SPR</t>
  </si>
  <si>
    <t>Very Low (0.00-0.01)</t>
  </si>
  <si>
    <t>Low (0.011-0.1)</t>
  </si>
  <si>
    <t>Moderately Low (0.11-1.0)</t>
  </si>
  <si>
    <t>Moderately High (1.1-10)</t>
  </si>
  <si>
    <t>High (10-100)</t>
  </si>
  <si>
    <t>Very High (&gt;100)</t>
  </si>
  <si>
    <t>Surface Water Flow Within the AA</t>
  </si>
  <si>
    <t>Nitrogen Retention, SPR</t>
  </si>
  <si>
    <t>PRF</t>
  </si>
  <si>
    <t>SGPR</t>
  </si>
  <si>
    <t>Natural overland flow across the soil surface.  There are no constructed channels, ditches, or streams that significantly facilitate flow.</t>
  </si>
  <si>
    <t>AA predominately standing open water</t>
  </si>
  <si>
    <t>Natural channels or streams facilitate flow.</t>
  </si>
  <si>
    <t>Constructed ditches, channels, or straightened stream facilitate flow.</t>
  </si>
  <si>
    <t>Outlet Characteristics</t>
  </si>
  <si>
    <t>Surface Water Attenuation</t>
  </si>
  <si>
    <t>Surface water Supply</t>
  </si>
  <si>
    <t>Surface water outlet is highly restricted.</t>
  </si>
  <si>
    <t>Surface water outlet is moderately restricted.</t>
  </si>
  <si>
    <t>No restriction of outflowing surface water.</t>
  </si>
  <si>
    <t>Surface water leaving the AA is expedited via ditching.</t>
  </si>
  <si>
    <t>Active Shoreline (area of surface water flow where AA and river/stream/lake intersect)</t>
  </si>
  <si>
    <t>Stable with minimal exposed soil surfaces. No signs of significant erosion, litter mat and vegetation appear to sufficiently stablize soils.</t>
  </si>
  <si>
    <t xml:space="preserve">Moderately unstable. Moderate to light layer of litter present to stabilize soils during light to moderate flow events. Moderate signs of erosion if present. </t>
  </si>
  <si>
    <t>Significantly unstable or lack of dense litter or vegetation to stabilize soils. Significant signs of erosion.</t>
  </si>
  <si>
    <t>Dominant Water Regime</t>
  </si>
  <si>
    <t>spr</t>
  </si>
  <si>
    <t xml:space="preserve"> OR  SCORE = -10</t>
  </si>
  <si>
    <t>Temporarily Flooded (A)</t>
  </si>
  <si>
    <t>Seasonally Saturated (B)</t>
  </si>
  <si>
    <t>Seasonally Flooded (C)</t>
  </si>
  <si>
    <t>Continuously Saturated (D)</t>
  </si>
  <si>
    <t xml:space="preserve">Seasonally saturated - Flooded (E) </t>
  </si>
  <si>
    <t>Seasonally Saturated (E)</t>
  </si>
  <si>
    <t>Semi-permanently Flooded (F)</t>
  </si>
  <si>
    <t>Intermittently Exposed (G)</t>
  </si>
  <si>
    <t>Permanently Flooded (H)</t>
  </si>
  <si>
    <t>Intermittently Flooded (J)</t>
  </si>
  <si>
    <t>Land Cover Percent Cover - Carbon</t>
  </si>
  <si>
    <t>&lt;33%</t>
  </si>
  <si>
    <t>33-50%</t>
  </si>
  <si>
    <t>Groundwater Use</t>
  </si>
  <si>
    <t>Texture Class</t>
  </si>
  <si>
    <t>GR, SWA</t>
  </si>
  <si>
    <t>PRF2</t>
  </si>
  <si>
    <t>Peat</t>
  </si>
  <si>
    <t>Mucky Peat</t>
  </si>
  <si>
    <t>Muck</t>
  </si>
  <si>
    <t>Mucky-Sandy</t>
  </si>
  <si>
    <t>Mucky-Loamy</t>
  </si>
  <si>
    <t>Loamy/Clayey</t>
  </si>
  <si>
    <t>Sandy</t>
  </si>
  <si>
    <t>Percent Cover Eco and Carbon Natural Land Cover in Catchment</t>
  </si>
  <si>
    <t>Percent Cover Eco Core Area</t>
  </si>
  <si>
    <t>25-75%</t>
  </si>
  <si>
    <t>Land Cover Percent Carbon</t>
  </si>
  <si>
    <t>Wetland Assessment Data Form</t>
  </si>
  <si>
    <r>
      <t xml:space="preserve">Instructions: Users should only utilize this form in Microsoft Excel.  See </t>
    </r>
    <r>
      <rPr>
        <b/>
        <i/>
        <sz val="12"/>
        <color theme="0"/>
        <rFont val="Calibri"/>
        <family val="2"/>
        <scheme val="minor"/>
      </rPr>
      <t xml:space="preserve">User Guide </t>
    </r>
    <r>
      <rPr>
        <b/>
        <sz val="12"/>
        <color theme="0"/>
        <rFont val="Calibri"/>
        <family val="2"/>
        <scheme val="minor"/>
      </rPr>
      <t xml:space="preserve">for instructions, definitions, and  processes. </t>
    </r>
  </si>
  <si>
    <t>Assessment Information</t>
  </si>
  <si>
    <t>Assessment Details</t>
  </si>
  <si>
    <t>Information Source(s)</t>
  </si>
  <si>
    <t>Information for User</t>
  </si>
  <si>
    <t>Site Name:</t>
  </si>
  <si>
    <t>User</t>
  </si>
  <si>
    <t>Assessor Name:</t>
  </si>
  <si>
    <t>Gray cells are autopopulated from answers to previous questions.</t>
  </si>
  <si>
    <t>Date of Desktop Assessment:</t>
  </si>
  <si>
    <t>Date of Field Assessment:</t>
  </si>
  <si>
    <t>If delineated, file reference number (if known):</t>
  </si>
  <si>
    <t>Location Details</t>
  </si>
  <si>
    <t>Nearest Town:</t>
  </si>
  <si>
    <t>Desktop</t>
  </si>
  <si>
    <t>County:</t>
  </si>
  <si>
    <t>Drop-down menu options</t>
  </si>
  <si>
    <t xml:space="preserve">State: </t>
  </si>
  <si>
    <t>Q8 State</t>
  </si>
  <si>
    <t>Minnesota
Wisconsin</t>
  </si>
  <si>
    <t>Latitude (decimal degrees):</t>
  </si>
  <si>
    <t>Longitude (decimal degrees):</t>
  </si>
  <si>
    <t>PLSS, quarter/quarter section or tax lot(s) reference:</t>
  </si>
  <si>
    <t>Q15 HGM Type</t>
  </si>
  <si>
    <t>Depressional
Depressional - Floodplain
Riverine - Upper Perennial
Riverine - Lower Perennial
Lacustrine Fringe
Mineral Soil Flat
Organic Soil Flat
Slope - Surface Water
Slope - Groundwater</t>
  </si>
  <si>
    <t>Size of the Assessment Area (AA, in acres):</t>
  </si>
  <si>
    <r>
      <t xml:space="preserve">See Assessment Area Establishment instructions in </t>
    </r>
    <r>
      <rPr>
        <i/>
        <sz val="11"/>
        <rFont val="Calibri"/>
        <family val="2"/>
        <scheme val="minor"/>
      </rPr>
      <t>User Guide.</t>
    </r>
    <r>
      <rPr>
        <sz val="11"/>
        <rFont val="Calibri"/>
        <family val="2"/>
        <scheme val="minor"/>
      </rPr>
      <t xml:space="preserve">
</t>
    </r>
    <r>
      <rPr>
        <b/>
        <sz val="14"/>
        <rFont val="Wingdings 2"/>
        <family val="1"/>
        <charset val="2"/>
      </rPr>
      <t>R</t>
    </r>
    <r>
      <rPr>
        <b/>
        <sz val="11"/>
        <rFont val="Calibri"/>
        <family val="2"/>
        <scheme val="minor"/>
      </rPr>
      <t xml:space="preserve"> Screenshot required:</t>
    </r>
    <r>
      <rPr>
        <sz val="11"/>
        <rFont val="Calibri"/>
        <family val="2"/>
        <scheme val="minor"/>
      </rPr>
      <t xml:space="preserve"> Outline of AA</t>
    </r>
  </si>
  <si>
    <t>Size of the catchment area draining into the AA (in acres):</t>
  </si>
  <si>
    <t>What percent of the catchment area is occupied by the AA? (AA divided by catchment area multiplied by 100).</t>
  </si>
  <si>
    <t>Auto-populated from questions 12 and 13.</t>
  </si>
  <si>
    <t>What is the dominant HGM class of the AA?</t>
  </si>
  <si>
    <t>Desktop; Field</t>
  </si>
  <si>
    <r>
      <t xml:space="preserve">A dichotomous key to HGM classes is provided in the </t>
    </r>
    <r>
      <rPr>
        <i/>
        <sz val="11"/>
        <rFont val="Calibri"/>
        <family val="2"/>
        <scheme val="minor"/>
      </rPr>
      <t>User Guide</t>
    </r>
    <r>
      <rPr>
        <sz val="11"/>
        <rFont val="Calibri"/>
        <family val="2"/>
        <scheme val="minor"/>
      </rPr>
      <t>.</t>
    </r>
  </si>
  <si>
    <t>Land Cover and Connectivity</t>
  </si>
  <si>
    <r>
      <t>Use the</t>
    </r>
    <r>
      <rPr>
        <i/>
        <sz val="11"/>
        <color rgb="FF000000"/>
        <rFont val="Calibri"/>
        <family val="2"/>
        <scheme val="minor"/>
      </rPr>
      <t xml:space="preserve"> Summarize by Area</t>
    </r>
    <r>
      <rPr>
        <sz val="11"/>
        <color rgb="FF000000"/>
        <rFont val="Calibri"/>
        <family val="2"/>
        <scheme val="minor"/>
      </rPr>
      <t xml:space="preserve"> tool in EPA's EnviroAtlas or a GIS software program with the latest National Land Cover Database map layer to determine the following land cover percentages: </t>
    </r>
  </si>
  <si>
    <t>Percent of the catchment area (excluding the AA) that is developed and agricultural cover classes combined.</t>
  </si>
  <si>
    <t>Q16 Developed and Ag Cover</t>
  </si>
  <si>
    <t>&lt;25%
25-50%
50-75%
&gt;75%</t>
  </si>
  <si>
    <t>Percent of the catchment area (excluding the AA) that is natural cover classes (deciduous, evergreen and mixed forest; shrub/scrub; grassland/herbaceous; and emergent herbaceous wetlands).</t>
  </si>
  <si>
    <t>Q16 Natural Cover in Catchment</t>
  </si>
  <si>
    <t>&lt;33%, 
33-50%
&gt;50%</t>
  </si>
  <si>
    <t>Percent of the land area within 0.1 miles (0.161 km) from the edge of the AA (excluding the AA) that is natural cover classes (deciduous, evergreen and mixed forest; shrub/scrub; grassland/herbaceous; and emergent herbaceous wetlands).</t>
  </si>
  <si>
    <t>Q16 Natural Cover in Buffer</t>
  </si>
  <si>
    <r>
      <t xml:space="preserve">To assess landscape scale habitat and connectivity of the AA (Q17 &amp; Q18), use the </t>
    </r>
    <r>
      <rPr>
        <i/>
        <sz val="11"/>
        <color rgb="FF000000"/>
        <rFont val="Calibri"/>
        <family val="2"/>
      </rPr>
      <t>MSPA connectivity with water as foreground and 30-meter edge width for the conterminous United States</t>
    </r>
    <r>
      <rPr>
        <sz val="11"/>
        <color rgb="FF000000"/>
        <rFont val="Calibri"/>
        <family val="2"/>
      </rPr>
      <t xml:space="preserve"> map (found in the </t>
    </r>
    <r>
      <rPr>
        <i/>
        <sz val="11"/>
        <color rgb="FF000000"/>
        <rFont val="Calibri"/>
        <family val="2"/>
      </rPr>
      <t>Landscape Pattern Data Layers</t>
    </r>
    <r>
      <rPr>
        <sz val="11"/>
        <color rgb="FF000000"/>
        <rFont val="Calibri"/>
        <family val="2"/>
      </rPr>
      <t xml:space="preserve">) in the EPA’s EnviroAtlas Interactive Map. </t>
    </r>
  </si>
  <si>
    <t>Is the AA in a core (green symbol) area?</t>
  </si>
  <si>
    <t>Q17 Core Area</t>
  </si>
  <si>
    <t>Yes
No</t>
  </si>
  <si>
    <t>What is the coverage of core (green) area within a 2 mi / 3.2 km buffer of the AA boundary? If the core (green) containing the AA is connected to other core areas by a bridge (red), include all connected cores in the estimate.</t>
  </si>
  <si>
    <r>
      <t xml:space="preserve">Use EnviroAtlas' landscape scale habitat and connectivity tools.
</t>
    </r>
    <r>
      <rPr>
        <b/>
        <sz val="11"/>
        <rFont val="Calibri"/>
        <family val="2"/>
        <scheme val="minor"/>
      </rPr>
      <t xml:space="preserve">
</t>
    </r>
    <r>
      <rPr>
        <b/>
        <sz val="14"/>
        <rFont val="Wingdings 2"/>
        <family val="1"/>
        <charset val="2"/>
      </rPr>
      <t>R</t>
    </r>
    <r>
      <rPr>
        <b/>
        <sz val="11"/>
        <rFont val="Calibri"/>
        <family val="2"/>
        <scheme val="minor"/>
      </rPr>
      <t xml:space="preserve"> Screenshots requied: </t>
    </r>
    <r>
      <rPr>
        <sz val="11"/>
        <rFont val="Calibri"/>
        <family val="2"/>
        <scheme val="minor"/>
      </rPr>
      <t>2 mile buffer around AA with core MSPA data.</t>
    </r>
  </si>
  <si>
    <t>Q18 Percent Area in Core</t>
  </si>
  <si>
    <t>&lt;25%
25-75%
&gt;75%</t>
  </si>
  <si>
    <t>Watershed Catchment Area</t>
  </si>
  <si>
    <t>What is the slope across the AA's catchment area?</t>
  </si>
  <si>
    <r>
      <t xml:space="preserve">Slope calculation: 1) determine the change in elevation from highest point in the upstream portion of the catchment to the lowest point in the downstream portion of the catchment; 2) determine the distance between the two points; 3) divide the change in elevation by the distance (in the same units); 4) multiply the result by 100. 
</t>
    </r>
    <r>
      <rPr>
        <b/>
        <sz val="14"/>
        <rFont val="Wingdings 2"/>
        <family val="1"/>
        <charset val="2"/>
      </rPr>
      <t>R</t>
    </r>
    <r>
      <rPr>
        <b/>
        <sz val="11"/>
        <rFont val="Calibri"/>
        <family val="2"/>
      </rPr>
      <t xml:space="preserve"> </t>
    </r>
    <r>
      <rPr>
        <b/>
        <sz val="11"/>
        <rFont val="Calibri"/>
        <family val="2"/>
        <scheme val="minor"/>
      </rPr>
      <t xml:space="preserve">Screenshot required: </t>
    </r>
    <r>
      <rPr>
        <sz val="11"/>
        <rFont val="Calibri"/>
        <family val="2"/>
        <scheme val="minor"/>
      </rPr>
      <t xml:space="preserve">Map of the high and low points within catchment and distance between the two points. </t>
    </r>
  </si>
  <si>
    <t>Q19 Catchment Slope</t>
  </si>
  <si>
    <t>0-2%
2-6%
&gt;6%</t>
  </si>
  <si>
    <t xml:space="preserve">Is the AA situated in elevation closer to the Hydrologic Unit Code 12 (HUC 12) watershed's local high or the local low for topography? </t>
  </si>
  <si>
    <r>
      <t xml:space="preserve">The answer defaults to "Local low" for an AA that is Slope, Riverine, or Lacustrine Fringe HGM wetland classes. For all other HGM classes, visually estimate the relative lcoation of the AA relative to the high and low elevations within the HUC 12 waterhed.
</t>
    </r>
    <r>
      <rPr>
        <b/>
        <sz val="14"/>
        <rFont val="Wingdings 2"/>
        <family val="1"/>
        <charset val="2"/>
      </rPr>
      <t>R</t>
    </r>
    <r>
      <rPr>
        <b/>
        <sz val="11"/>
        <rFont val="Calibri"/>
        <family val="2"/>
        <scheme val="minor"/>
      </rPr>
      <t xml:space="preserve"> Screenshot required: </t>
    </r>
    <r>
      <rPr>
        <sz val="11"/>
        <rFont val="Calibri"/>
        <family val="2"/>
        <scheme val="minor"/>
      </rPr>
      <t>Map of the HUC12 with AA location identified.</t>
    </r>
  </si>
  <si>
    <t>Q20 AA location in HUC12</t>
  </si>
  <si>
    <t>Local high 
Local low
In between local high and local low
In a flat landscape without a local high and low</t>
  </si>
  <si>
    <t>Hydrology</t>
  </si>
  <si>
    <t>What is the percent of the AA with each water regime listed below?</t>
  </si>
  <si>
    <r>
      <t xml:space="preserve">Water regimes are defined in general terms and refer to the typical hydrologic characteristics. 
</t>
    </r>
    <r>
      <rPr>
        <b/>
        <sz val="11"/>
        <rFont val="Calibri"/>
        <family val="2"/>
        <scheme val="minor"/>
      </rPr>
      <t>Seasonally saturated</t>
    </r>
    <r>
      <rPr>
        <sz val="11"/>
        <rFont val="Calibri"/>
        <family val="2"/>
        <scheme val="minor"/>
      </rPr>
      <t xml:space="preserve"> - Saturated to the surface for much of growing season but unsaturated by the end. 
</t>
    </r>
    <r>
      <rPr>
        <b/>
        <sz val="11"/>
        <rFont val="Calibri"/>
        <family val="2"/>
        <scheme val="minor"/>
      </rPr>
      <t>Temporarily flooded</t>
    </r>
    <r>
      <rPr>
        <sz val="11"/>
        <rFont val="Calibri"/>
        <family val="2"/>
        <scheme val="minor"/>
      </rPr>
      <t xml:space="preserve"> - Inundated for brief periods, water table typically well below surface. 
</t>
    </r>
    <r>
      <rPr>
        <b/>
        <sz val="11"/>
        <rFont val="Calibri"/>
        <family val="2"/>
        <scheme val="minor"/>
      </rPr>
      <t>Continuously saturated</t>
    </r>
    <r>
      <rPr>
        <sz val="11"/>
        <rFont val="Calibri"/>
        <family val="2"/>
        <scheme val="minor"/>
      </rPr>
      <t xml:space="preserve"> - Substrate saturated throughout most of the year with rare inundation. 
</t>
    </r>
    <r>
      <rPr>
        <b/>
        <sz val="11"/>
        <rFont val="Calibri"/>
        <family val="2"/>
        <scheme val="minor"/>
      </rPr>
      <t xml:space="preserve">Seasonally flooded </t>
    </r>
    <r>
      <rPr>
        <sz val="11"/>
        <rFont val="Calibri"/>
        <family val="2"/>
        <scheme val="minor"/>
      </rPr>
      <t xml:space="preserve">- Inundated for extended periods, absent by end of season with variable saturation depth.
</t>
    </r>
    <r>
      <rPr>
        <b/>
        <sz val="11"/>
        <rFont val="Calibri"/>
        <family val="2"/>
        <scheme val="minor"/>
      </rPr>
      <t>Seasonally saturated/flooded</t>
    </r>
    <r>
      <rPr>
        <sz val="11"/>
        <rFont val="Calibri"/>
        <family val="2"/>
        <scheme val="minor"/>
      </rPr>
      <t xml:space="preserve"> - Inundated for extended periods, absent by end of season with near surface saturation.
</t>
    </r>
    <r>
      <rPr>
        <b/>
        <sz val="11"/>
        <rFont val="Calibri"/>
        <family val="2"/>
        <scheme val="minor"/>
      </rPr>
      <t xml:space="preserve">Semi-permanently flooded </t>
    </r>
    <r>
      <rPr>
        <sz val="11"/>
        <rFont val="Calibri"/>
        <family val="2"/>
        <scheme val="minor"/>
      </rPr>
      <t xml:space="preserve">- Inundated throughout the growing season, high water table when inundation absent.
</t>
    </r>
    <r>
      <rPr>
        <b/>
        <sz val="11"/>
        <rFont val="Calibri"/>
        <family val="2"/>
        <scheme val="minor"/>
      </rPr>
      <t xml:space="preserve">Intermittently exposed </t>
    </r>
    <r>
      <rPr>
        <sz val="11"/>
        <rFont val="Calibri"/>
        <family val="2"/>
        <scheme val="minor"/>
      </rPr>
      <t xml:space="preserve">- Inundation throughout the year excluding extreme drought.
</t>
    </r>
    <r>
      <rPr>
        <b/>
        <sz val="11"/>
        <rFont val="Calibri"/>
        <family val="2"/>
        <scheme val="minor"/>
      </rPr>
      <t xml:space="preserve">Permanently flooded </t>
    </r>
    <r>
      <rPr>
        <sz val="11"/>
        <rFont val="Calibri"/>
        <family val="2"/>
        <scheme val="minor"/>
      </rPr>
      <t>- Inundation throughout the year in all years. </t>
    </r>
  </si>
  <si>
    <t>NWI Water Regime</t>
  </si>
  <si>
    <r>
      <t xml:space="preserve">TOTAL    </t>
    </r>
    <r>
      <rPr>
        <sz val="11"/>
        <color rgb="FFFF0000"/>
        <rFont val="Calibri"/>
        <family val="2"/>
      </rPr>
      <t>(Total cover must equal 100%)</t>
    </r>
  </si>
  <si>
    <t>Is the AA located in an area of notable groundwater importance?</t>
  </si>
  <si>
    <r>
      <t xml:space="preserve">Areas where there is a high volume of groundwater extraction and/or areas that are designated by the state or local government for groundwater protection or management. See </t>
    </r>
    <r>
      <rPr>
        <i/>
        <sz val="11"/>
        <rFont val="Calibri"/>
        <family val="2"/>
        <scheme val="minor"/>
      </rPr>
      <t>User Guide</t>
    </r>
    <r>
      <rPr>
        <sz val="11"/>
        <rFont val="Calibri"/>
        <family val="2"/>
        <scheme val="minor"/>
      </rPr>
      <t xml:space="preserve"> for data sources to identify these areas by each state.</t>
    </r>
  </si>
  <si>
    <t>Q22 Groundwater Use</t>
  </si>
  <si>
    <t>Are there springs or seeps in the AA or within 2 miles of the outer boundaries of the AA?</t>
  </si>
  <si>
    <r>
      <t xml:space="preserve">See </t>
    </r>
    <r>
      <rPr>
        <i/>
        <sz val="11"/>
        <rFont val="Calibri"/>
        <family val="2"/>
        <scheme val="minor"/>
      </rPr>
      <t xml:space="preserve">User Guide </t>
    </r>
    <r>
      <rPr>
        <sz val="11"/>
        <rFont val="Calibri"/>
        <family val="2"/>
        <scheme val="minor"/>
      </rPr>
      <t>for data sources on spring/seep locations for each state. Include any springs/seeps observed in the field.</t>
    </r>
  </si>
  <si>
    <t>Q23 Springs or Seeps</t>
  </si>
  <si>
    <t xml:space="preserve">Does the AA have a surface water outlet to another waterbody? </t>
  </si>
  <si>
    <t>Q24 Surface water connection</t>
  </si>
  <si>
    <t>No, Isolated
Yes, wetland
Yes, river, stream, or ditch
Yes, lake</t>
  </si>
  <si>
    <t>What is the primary source of surface water input into the AA?</t>
  </si>
  <si>
    <t>Q25 Surface water received by AA</t>
  </si>
  <si>
    <t>Overland flow from surrounding upland/wetland.
Flooding from stream or lake.
Stream input (e.g., a stream into a depressional basin).
Directed input from constructed conveyances (e.g., constructed ditches, swales,
stormwater and tile outlets).</t>
  </si>
  <si>
    <t>What is the predominant surface water flow within the AA?</t>
  </si>
  <si>
    <t>Field</t>
  </si>
  <si>
    <t>Primarily based on field observations supplemented with hydrologic features visible on aerial imagery or from other data sources as applicable.</t>
  </si>
  <si>
    <t>Q26 Surface water within AA</t>
  </si>
  <si>
    <t>Natural overland flow across the soil surface, no constructed channels, ditches, or streams that significantly facilitate flow.
AA predominately standing open water.
Natural channels or streams facilitate flow.
Constructed ditches, channels, or straightened stream facilitate flow.</t>
  </si>
  <si>
    <t>What is the average, overall density of live or dead, rooted vegetation material capable of intercepting surface water flowing through the AA?</t>
  </si>
  <si>
    <t>Do not include annual crops or other vegetation that is periodically harvested or removed.</t>
  </si>
  <si>
    <t>Q27 Density of Vegetation</t>
  </si>
  <si>
    <t>High stem density, stems occupy &gt;75% of the soil surface.
Moderate stem density, stems occupy 50-75% of the soil surface.
Low stem density, stems occupy &lt;50% of the soil surface.</t>
  </si>
  <si>
    <t>What is the predominate outflow of surface water from the AA?</t>
  </si>
  <si>
    <t>Q28 Surface water outlet from the AA</t>
  </si>
  <si>
    <t>Surface water outlet is highly restricted.
Surface water outlet is moderately restricted.
No restriction of outflowing surface water.
Surface water leaving the AA is expedited via ditching.</t>
  </si>
  <si>
    <t xml:space="preserve">What is the stream order of the stream receiving surface water from the AA? </t>
  </si>
  <si>
    <r>
      <t xml:space="preserve">1st Order Streams have no tributaries. 2nd Order Streams begin at the confluence of 2 or more 1st Order Streams. 3rd Order Streams begin at the confluence of 2 or more 2nd Order Streams and so on. See </t>
    </r>
    <r>
      <rPr>
        <i/>
        <sz val="11"/>
        <rFont val="Calibri"/>
        <family val="2"/>
        <scheme val="minor"/>
      </rPr>
      <t>User Guide</t>
    </r>
    <r>
      <rPr>
        <sz val="11"/>
        <rFont val="Calibri"/>
        <family val="2"/>
        <scheme val="minor"/>
      </rPr>
      <t xml:space="preserve"> on how to determine stream order from EnviroAtlas data.</t>
    </r>
  </si>
  <si>
    <t>Q29 Stream Order</t>
  </si>
  <si>
    <t>1st or 2nd order
3rd order 
4th order or greater</t>
  </si>
  <si>
    <t>For AAs that are contiguous with or that discharge to another waterbody, what percent of the active shoreline (bank) is bare ground?</t>
  </si>
  <si>
    <r>
      <t xml:space="preserve">For estimating the percent bare ground, consider the area from the waterbody to the nearest topographic break (e.g. top of bank) or 75 feet landward of the water, whichever is less. See </t>
    </r>
    <r>
      <rPr>
        <i/>
        <sz val="11"/>
        <rFont val="Calibri"/>
        <family val="2"/>
        <scheme val="minor"/>
      </rPr>
      <t>User Guide</t>
    </r>
    <r>
      <rPr>
        <sz val="11"/>
        <rFont val="Calibri"/>
        <family val="2"/>
        <scheme val="minor"/>
      </rPr>
      <t xml:space="preserve"> for definition of "active shoreline" and for examples.</t>
    </r>
  </si>
  <si>
    <t>Q30 Shoreline Bare Ground</t>
  </si>
  <si>
    <t>&lt;30% or hard armored
30-59%
60-90%
&gt;90%</t>
  </si>
  <si>
    <t>What is the slope in degrees of the active shoreline as defined in Q30 above?</t>
  </si>
  <si>
    <t>Q31 Shoreline Slope</t>
  </si>
  <si>
    <t>0-20%
21-60%
61-80%
81-90%
&gt;90%</t>
  </si>
  <si>
    <t>What is the approximate size in acres of the lake or wetland that has a surface water connection to the AA?</t>
  </si>
  <si>
    <t>What is the ratio of AA area to the wetland or lake area with a surface water connection to the AA?</t>
  </si>
  <si>
    <t>Q33 Ratio of AA to Lake or Wetland</t>
  </si>
  <si>
    <t>&lt;0.2
0.2-0.6
&gt;0.6</t>
  </si>
  <si>
    <t>Which of these best describes the overall composition and structure of floodplain vegetation in the AA?</t>
  </si>
  <si>
    <t>Woody debris is any dead woody plant material including logs, branches, standing dead trees, and root wads.</t>
  </si>
  <si>
    <t>Q34 Floodplain Veg in Riverine HGM</t>
  </si>
  <si>
    <t>Emergent 
Tall shrub 
Spaced trees, open understory, large woody debris 
Mature trees, shrub understory, large woody debris</t>
  </si>
  <si>
    <t>Is any portion of the AA located in a mapped floodplain?</t>
  </si>
  <si>
    <r>
      <rPr>
        <sz val="11"/>
        <color rgb="FF000000"/>
        <rFont val="Calibri"/>
        <family val="2"/>
        <scheme val="minor"/>
      </rPr>
      <t xml:space="preserve">In EnviroAtlas activate the </t>
    </r>
    <r>
      <rPr>
        <i/>
        <sz val="11"/>
        <color rgb="FF000000"/>
        <rFont val="Calibri"/>
        <family val="2"/>
        <scheme val="minor"/>
      </rPr>
      <t>Estimated floodplains</t>
    </r>
    <r>
      <rPr>
        <sz val="11"/>
        <color rgb="FF000000"/>
        <rFont val="Calibri"/>
        <family val="2"/>
        <scheme val="minor"/>
      </rPr>
      <t xml:space="preserve"> map layer within the </t>
    </r>
    <r>
      <rPr>
        <i/>
        <sz val="11"/>
        <color rgb="FF000000"/>
        <rFont val="Calibri"/>
        <family val="2"/>
        <scheme val="minor"/>
      </rPr>
      <t>Wetlands and Lowlands</t>
    </r>
    <r>
      <rPr>
        <sz val="11"/>
        <color rgb="FF000000"/>
        <rFont val="Calibri"/>
        <family val="2"/>
        <scheme val="minor"/>
      </rPr>
      <t xml:space="preserve"> menu can be used to answer this question.</t>
    </r>
  </si>
  <si>
    <t>Q35 Mapped Floodplain in Riverine HGM</t>
  </si>
  <si>
    <t>Yes 
No</t>
  </si>
  <si>
    <t>Soils</t>
  </si>
  <si>
    <t xml:space="preserve">Use the NRCS Web Soil Survey to determine the average organic matter (OM) content of the upper soils surface within the AA. Do not enter any mapped soil units less than 1% of the AOI. </t>
  </si>
  <si>
    <r>
      <t xml:space="preserve">See the </t>
    </r>
    <r>
      <rPr>
        <i/>
        <sz val="11"/>
        <color rgb="FF000000"/>
        <rFont val="Calibri"/>
        <family val="2"/>
        <scheme val="minor"/>
      </rPr>
      <t xml:space="preserve">User Guide </t>
    </r>
    <r>
      <rPr>
        <sz val="11"/>
        <color rgb="FF000000"/>
        <rFont val="Calibri"/>
        <family val="2"/>
        <scheme val="minor"/>
      </rPr>
      <t xml:space="preserve">for step by step instructions on how to obtain the information from Web Soil Survey for Question 36 and Q37.
The Web Soil Survey Area of Interest (AOI) is the same boundary as the AA in this tool.
</t>
    </r>
    <r>
      <rPr>
        <b/>
        <sz val="14"/>
        <color rgb="FF000000"/>
        <rFont val="Wingdings 2"/>
        <family val="1"/>
        <charset val="2"/>
      </rPr>
      <t>R</t>
    </r>
    <r>
      <rPr>
        <b/>
        <sz val="11"/>
        <color rgb="FF000000"/>
        <rFont val="Calibri"/>
        <family val="2"/>
        <scheme val="minor"/>
      </rPr>
      <t xml:space="preserve"> Screenshots requied: </t>
    </r>
    <r>
      <rPr>
        <sz val="11"/>
        <color rgb="FF000000"/>
        <rFont val="Calibri"/>
        <family val="2"/>
        <scheme val="minor"/>
      </rPr>
      <t>Web Soil Survey map and OM table.</t>
    </r>
  </si>
  <si>
    <t>Map Unit</t>
  </si>
  <si>
    <t>Rating (percent of OM in soil)</t>
  </si>
  <si>
    <t>Percent AOI</t>
  </si>
  <si>
    <r>
      <t xml:space="preserve">Average mapped soil organic matter content by weight 
</t>
    </r>
    <r>
      <rPr>
        <sz val="11"/>
        <color theme="1"/>
        <rFont val="Symbol"/>
        <family val="1"/>
        <charset val="2"/>
      </rPr>
      <t>S</t>
    </r>
    <r>
      <rPr>
        <sz val="11"/>
        <color theme="1"/>
        <rFont val="Calibri"/>
        <family val="2"/>
        <scheme val="minor"/>
      </rPr>
      <t>(rating x percent AOI</t>
    </r>
    <r>
      <rPr>
        <sz val="11"/>
        <color theme="1"/>
        <rFont val="Calibri"/>
        <family val="2"/>
      </rPr>
      <t>)</t>
    </r>
  </si>
  <si>
    <t xml:space="preserve">Use the NRCS Web Soil Survey to determine the predominate surface soil texture (0-18 inches) within the AA. Select the general texture class corresponding to the Web Soil Survey texture class per the crosswalk in the User Notes to the right. Enter the corresponding percent of AOI for each Map Unit. </t>
  </si>
  <si>
    <r>
      <rPr>
        <b/>
        <sz val="14"/>
        <rFont val="Wingdings 2"/>
        <family val="1"/>
        <charset val="2"/>
      </rPr>
      <t>R</t>
    </r>
    <r>
      <rPr>
        <b/>
        <sz val="9.35"/>
        <rFont val="Calibri"/>
        <family val="2"/>
      </rPr>
      <t xml:space="preserve"> </t>
    </r>
    <r>
      <rPr>
        <b/>
        <sz val="11"/>
        <rFont val="Calibri"/>
        <family val="2"/>
        <scheme val="minor"/>
      </rPr>
      <t>Screenshots required:</t>
    </r>
    <r>
      <rPr>
        <sz val="11"/>
        <rFont val="Calibri"/>
        <family val="2"/>
        <scheme val="minor"/>
      </rPr>
      <t xml:space="preserve"> Web Soil Survey map and soil texture table.
</t>
    </r>
    <r>
      <rPr>
        <b/>
        <u/>
        <sz val="11"/>
        <rFont val="Calibri"/>
        <family val="2"/>
        <scheme val="minor"/>
      </rPr>
      <t xml:space="preserve">
</t>
    </r>
    <r>
      <rPr>
        <u/>
        <sz val="11"/>
        <rFont val="Calibri"/>
        <family val="2"/>
        <scheme val="minor"/>
      </rPr>
      <t>General Texture Class Crosswalk with Web Soil Survey Texture Classes</t>
    </r>
    <r>
      <rPr>
        <b/>
        <sz val="11"/>
        <rFont val="Calibri"/>
        <family val="2"/>
        <scheme val="minor"/>
      </rPr>
      <t xml:space="preserve">
Peat</t>
    </r>
    <r>
      <rPr>
        <sz val="11"/>
        <rFont val="Calibri"/>
        <family val="2"/>
        <scheme val="minor"/>
      </rPr>
      <t xml:space="preserve">
</t>
    </r>
    <r>
      <rPr>
        <b/>
        <sz val="11"/>
        <rFont val="Calibri"/>
        <family val="2"/>
        <scheme val="minor"/>
      </rPr>
      <t>Mucky Peat
Muck</t>
    </r>
    <r>
      <rPr>
        <sz val="11"/>
        <rFont val="Calibri"/>
        <family val="2"/>
        <scheme val="minor"/>
      </rPr>
      <t xml:space="preserve">
</t>
    </r>
    <r>
      <rPr>
        <b/>
        <sz val="11"/>
        <rFont val="Calibri"/>
        <family val="2"/>
        <scheme val="minor"/>
      </rPr>
      <t xml:space="preserve">Mucky Sandy </t>
    </r>
    <r>
      <rPr>
        <sz val="11"/>
        <rFont val="Calibri"/>
        <family val="2"/>
        <scheme val="minor"/>
      </rPr>
      <t xml:space="preserve">- the following textures that also include a mucky modifier: sand and sandy loam.
</t>
    </r>
    <r>
      <rPr>
        <b/>
        <sz val="11"/>
        <rFont val="Calibri"/>
        <family val="2"/>
        <scheme val="minor"/>
      </rPr>
      <t>Mucky Loamy</t>
    </r>
    <r>
      <rPr>
        <sz val="11"/>
        <rFont val="Calibri"/>
        <family val="2"/>
        <scheme val="minor"/>
      </rPr>
      <t xml:space="preserve"> - the following textures that also include a mucky modifier: sandy loam, loam, clay loam, sandy clay loam, silty clay loam, and silt loam.
</t>
    </r>
    <r>
      <rPr>
        <b/>
        <sz val="11"/>
        <rFont val="Calibri"/>
        <family val="2"/>
        <scheme val="minor"/>
      </rPr>
      <t>Loamy/Clayey</t>
    </r>
    <r>
      <rPr>
        <sz val="11"/>
        <rFont val="Calibri"/>
        <family val="2"/>
        <scheme val="minor"/>
      </rPr>
      <t xml:space="preserve"> -clay, sandy clay, silty clay, sandy loam, sandy clay loam, clay loam, silty clay loam, loam, silt loam, and silt textures.
</t>
    </r>
    <r>
      <rPr>
        <b/>
        <sz val="11"/>
        <rFont val="Calibri"/>
        <family val="2"/>
        <scheme val="minor"/>
      </rPr>
      <t>Sandy</t>
    </r>
    <r>
      <rPr>
        <sz val="11"/>
        <rFont val="Calibri"/>
        <family val="2"/>
        <scheme val="minor"/>
      </rPr>
      <t xml:space="preserve"> - sand and loamy sand textures.</t>
    </r>
  </si>
  <si>
    <t>General Texture Class</t>
  </si>
  <si>
    <t>Q37 Surface Soil Texture</t>
  </si>
  <si>
    <t>Peat
Mucky Peat
Muck
Mucky Sandy 
Mucky Loamy 
Loamy/Clayey 
Sandy</t>
  </si>
  <si>
    <t>General Texture Classes:</t>
  </si>
  <si>
    <t>Predominant surface soil texture:</t>
  </si>
  <si>
    <t>Vegetation</t>
  </si>
  <si>
    <t>Use field reconnaissance and aerial imagery to map and estimate the percent of the AA occupied by each vegetation structural type.</t>
  </si>
  <si>
    <r>
      <rPr>
        <u/>
        <sz val="11"/>
        <rFont val="Calibri"/>
        <family val="2"/>
        <scheme val="minor"/>
      </rPr>
      <t>General Wetland Vegetation Structural Types</t>
    </r>
    <r>
      <rPr>
        <sz val="11"/>
        <rFont val="Calibri"/>
        <family val="2"/>
        <scheme val="minor"/>
      </rPr>
      <t xml:space="preserve">
</t>
    </r>
    <r>
      <rPr>
        <b/>
        <sz val="11"/>
        <rFont val="Calibri"/>
        <family val="2"/>
        <scheme val="minor"/>
      </rPr>
      <t>Forested</t>
    </r>
    <r>
      <rPr>
        <sz val="11"/>
        <rFont val="Calibri"/>
        <family val="2"/>
        <scheme val="minor"/>
      </rPr>
      <t xml:space="preserve"> - Dominated by woody vegetation &gt; 6 meters (20 feet) tall.
</t>
    </r>
    <r>
      <rPr>
        <b/>
        <sz val="11"/>
        <rFont val="Calibri"/>
        <family val="2"/>
        <scheme val="minor"/>
      </rPr>
      <t>Scrub/Shrub</t>
    </r>
    <r>
      <rPr>
        <sz val="11"/>
        <rFont val="Calibri"/>
        <family val="2"/>
        <scheme val="minor"/>
      </rPr>
      <t xml:space="preserve"> - Dominated by woody vegetation &lt; 6 meters tall including tree saplings and stunted trees.
</t>
    </r>
    <r>
      <rPr>
        <b/>
        <sz val="11"/>
        <rFont val="Calibri"/>
        <family val="2"/>
        <scheme val="minor"/>
      </rPr>
      <t>Emergent</t>
    </r>
    <r>
      <rPr>
        <sz val="11"/>
        <rFont val="Calibri"/>
        <family val="2"/>
        <scheme val="minor"/>
      </rPr>
      <t xml:space="preserve"> - Dominated by erect, herbaceous vegetation that extends above the water or soil surface.
</t>
    </r>
    <r>
      <rPr>
        <b/>
        <sz val="11"/>
        <rFont val="Calibri"/>
        <family val="2"/>
        <scheme val="minor"/>
      </rPr>
      <t xml:space="preserve">Aquatic Bed/Unconsolidated Bottom </t>
    </r>
    <r>
      <rPr>
        <sz val="11"/>
        <rFont val="Calibri"/>
        <family val="2"/>
        <scheme val="minor"/>
      </rPr>
      <t xml:space="preserve">- Dominated by submerged or floating plants or unvegetated open water.
</t>
    </r>
    <r>
      <rPr>
        <b/>
        <sz val="11"/>
        <rFont val="Calibri"/>
        <family val="2"/>
        <scheme val="minor"/>
      </rPr>
      <t xml:space="preserve">Moss-Lichen </t>
    </r>
    <r>
      <rPr>
        <sz val="11"/>
        <rFont val="Calibri"/>
        <family val="2"/>
        <scheme val="minor"/>
      </rPr>
      <t>- Uppermost layer of vegetation dominated by lichens and/or moss.</t>
    </r>
  </si>
  <si>
    <t>Vegetation Structural Type</t>
  </si>
  <si>
    <t>Percent of AA</t>
  </si>
  <si>
    <t>Forested</t>
  </si>
  <si>
    <t>Scrub/Shrub</t>
  </si>
  <si>
    <t>Aquatic Bed or Unconsolidated Bottom</t>
  </si>
  <si>
    <t>Moss-Lichen</t>
  </si>
  <si>
    <t xml:space="preserve">What is the floristic quality condition category of the AA? Assess the wetland using the Rapid FQA methodology (Minnesota or Wisconsin as applicable). </t>
  </si>
  <si>
    <r>
      <rPr>
        <u/>
        <sz val="11"/>
        <rFont val="Calibri"/>
        <family val="2"/>
        <scheme val="minor"/>
      </rPr>
      <t>For WI Rapid FQA users:</t>
    </r>
    <r>
      <rPr>
        <sz val="11"/>
        <rFont val="Calibri"/>
        <family val="2"/>
        <scheme val="minor"/>
      </rPr>
      <t xml:space="preserve">
Exceptional = </t>
    </r>
    <r>
      <rPr>
        <b/>
        <sz val="11"/>
        <rFont val="Calibri"/>
        <family val="2"/>
        <scheme val="minor"/>
      </rPr>
      <t>Exceptional</t>
    </r>
    <r>
      <rPr>
        <sz val="11"/>
        <rFont val="Calibri"/>
        <family val="2"/>
        <scheme val="minor"/>
      </rPr>
      <t xml:space="preserve">
Good = </t>
    </r>
    <r>
      <rPr>
        <b/>
        <sz val="11"/>
        <rFont val="Calibri"/>
        <family val="2"/>
        <scheme val="minor"/>
      </rPr>
      <t>High</t>
    </r>
    <r>
      <rPr>
        <sz val="11"/>
        <rFont val="Calibri"/>
        <family val="2"/>
        <scheme val="minor"/>
      </rPr>
      <t xml:space="preserve">
Fair = </t>
    </r>
    <r>
      <rPr>
        <b/>
        <sz val="11"/>
        <rFont val="Calibri"/>
        <family val="2"/>
        <scheme val="minor"/>
      </rPr>
      <t>Medium</t>
    </r>
    <r>
      <rPr>
        <sz val="11"/>
        <rFont val="Calibri"/>
        <family val="2"/>
        <scheme val="minor"/>
      </rPr>
      <t xml:space="preserve">
Poor = </t>
    </r>
    <r>
      <rPr>
        <b/>
        <sz val="11"/>
        <rFont val="Calibri"/>
        <family val="2"/>
        <scheme val="minor"/>
      </rPr>
      <t>Low</t>
    </r>
  </si>
  <si>
    <t>Q39 FQA Score</t>
  </si>
  <si>
    <t>Exceptional
Good
Fair
Poor
Absent</t>
  </si>
  <si>
    <t>What is the average level of interspersion of wetland vegetation structural types in the AA?</t>
  </si>
  <si>
    <r>
      <t xml:space="preserve">Interspersion is low when there is only one structural type identified in Q38. See representative interspersion diagrams in </t>
    </r>
    <r>
      <rPr>
        <i/>
        <sz val="11"/>
        <rFont val="Calibri"/>
        <family val="2"/>
        <scheme val="minor"/>
      </rPr>
      <t>User Guide.</t>
    </r>
  </si>
  <si>
    <t>Q40 Wetland structural types interspersion</t>
  </si>
  <si>
    <t>High
Moderate
Low</t>
  </si>
  <si>
    <t xml:space="preserve">What is the areal coverage of standing and downed dead trees in the AA? </t>
  </si>
  <si>
    <t>This question is intended to assess the extent of large woody cover that can provide habitat niches. Estimate the physical areal coverage of the standing or downed trees collectively within the AA.</t>
  </si>
  <si>
    <t>Q41 % of AA with standing or down dead trees</t>
  </si>
  <si>
    <t>&lt;1%
1-10%
&gt;10%</t>
  </si>
  <si>
    <r>
      <t>What is the percent cover of sphagnum moss (</t>
    </r>
    <r>
      <rPr>
        <i/>
        <sz val="11"/>
        <color theme="1"/>
        <rFont val="Calibri"/>
        <family val="2"/>
        <scheme val="minor"/>
      </rPr>
      <t>Sphagnum</t>
    </r>
    <r>
      <rPr>
        <sz val="11"/>
        <color theme="1"/>
        <rFont val="Calibri"/>
        <family val="2"/>
        <scheme val="minor"/>
      </rPr>
      <t xml:space="preserve"> spp.) in the AA? </t>
    </r>
  </si>
  <si>
    <t>Sphagnum moss is most commonly found in northern and eastern MN and in central and northwestern WI.</t>
  </si>
  <si>
    <t>Q42 % cover of sphagnum moss</t>
  </si>
  <si>
    <t>Not present
&lt;50%
50-75%
&gt;75%</t>
  </si>
  <si>
    <t>Fish Habitat</t>
  </si>
  <si>
    <t>Does the AA have a permanent, semi-permanent, or seasonal surface water connection to a lake or perennial stream reach?</t>
  </si>
  <si>
    <t xml:space="preserve">Q43 Surface water connection </t>
  </si>
  <si>
    <t>For all areas of the AA with permanently, semi-permanently, and seasonally-flooded water regimes, what percent of those areas are unvegetated (i.e., open water lacking emergent/submergent vegetation)?</t>
  </si>
  <si>
    <t>Q44 % unvegetated or open water in wet water regimes</t>
  </si>
  <si>
    <t>&lt;20%
20-50%
&gt;50%</t>
  </si>
  <si>
    <t>For all areas of the AA with permanently, semi-permanently, and seasonally-flooded water regimes, what percent of those areas have woody debris?</t>
  </si>
  <si>
    <t>Q45 % live or woody debris in water regimes</t>
  </si>
  <si>
    <t>Which of these best describes the extent of natural and artificial barriers to fish movement between the AA and a connected lake or stream?</t>
  </si>
  <si>
    <r>
      <t>See</t>
    </r>
    <r>
      <rPr>
        <i/>
        <sz val="11"/>
        <rFont val="Calibri"/>
        <family val="2"/>
        <scheme val="minor"/>
      </rPr>
      <t xml:space="preserve"> User Guide</t>
    </r>
    <r>
      <rPr>
        <sz val="11"/>
        <rFont val="Calibri"/>
        <family val="2"/>
        <scheme val="minor"/>
      </rPr>
      <t xml:space="preserve"> for examples of different types of barriers to fish movement.</t>
    </r>
  </si>
  <si>
    <t>Q46 Aquatic Barriers</t>
  </si>
  <si>
    <t>No barriers
Some barriers but movement possible
Significant barriers</t>
  </si>
  <si>
    <t>Cultural, Historic, Commercial, Recreational Values</t>
  </si>
  <si>
    <t xml:space="preserve">Is any portion of the AA part of an identified historic, archaeological or culturally important resource or property?  </t>
  </si>
  <si>
    <r>
      <t xml:space="preserve">A list of public sources of information can be found in the </t>
    </r>
    <r>
      <rPr>
        <i/>
        <sz val="11"/>
        <rFont val="Calibri"/>
        <family val="2"/>
        <scheme val="minor"/>
      </rPr>
      <t>User Guide</t>
    </r>
    <r>
      <rPr>
        <sz val="11"/>
        <rFont val="Calibri"/>
        <family val="2"/>
        <scheme val="minor"/>
      </rPr>
      <t>.</t>
    </r>
  </si>
  <si>
    <t>Q47 Cultural or Historic</t>
  </si>
  <si>
    <t xml:space="preserve">Is any portion of the AA part of an identified educational or scientific research property (e.g. school property, nature center, research station, scientific natural area, etc.)?  </t>
  </si>
  <si>
    <t>Q48 Education or Scientific Use</t>
  </si>
  <si>
    <t xml:space="preserve">Is any portion of the AA part of an identified public recreational/use area (e.g. park, wildlife management area, public access land, state forest land, etc.) </t>
  </si>
  <si>
    <t>Q49 Public Use or Rec Area</t>
  </si>
  <si>
    <t xml:space="preserve">Does any portion of the AA contain or is a part of an area that contains public recreation-oriented infrastructure such as designated parking lot/area, signage (interpretative, trail map, etc.), constructed trails, boardwalks, or other infrastructure that supports and facilitates public recreation use?  </t>
  </si>
  <si>
    <t>Q50 Recreation Infrastructure</t>
  </si>
  <si>
    <t xml:space="preserve">Is a significant portion of the AA viewable by the public from a public road, trail, stream, lake, etc.?  </t>
  </si>
  <si>
    <t>Q51 Public Viewing</t>
  </si>
  <si>
    <t>Is the public viewable portion of the AA free of structures, trash, debris, and other materials that detract from the natural character of the wetland?</t>
  </si>
  <si>
    <t>Q52 Natural Character</t>
  </si>
  <si>
    <t xml:space="preserve">Are there viewing platforms, benches, and/or other infrastructure accessible to the public that promotes viewing some or all of the AA?  </t>
  </si>
  <si>
    <t>Q53 Accessibility</t>
  </si>
  <si>
    <t xml:space="preserve">Is any portion of the AA used for a wetland-dependent commercial activity?  </t>
  </si>
  <si>
    <t>Commercial activity that is almost exclusively conducted within wetlands such as peat mining, cranberry production, and sod farming.</t>
  </si>
  <si>
    <t>Q54 Commercial Activity in AA</t>
  </si>
  <si>
    <t>Is the AA within two miles of a wetland-dependent commercial activity?</t>
  </si>
  <si>
    <t>Q55 Commercial Use in 2 Miles</t>
  </si>
  <si>
    <t xml:space="preserve">Is any portion of the AA owned by an entity that operates a wetland-dependent commercial activity in the area?	</t>
  </si>
  <si>
    <t>Q56 Commercial Ownership</t>
  </si>
  <si>
    <t xml:space="preserve">Does the AA have similar characteristics (landscape setting, hydrology, vegetative structure, soils, etc.) as other wetlands being used for wetland-dependent commercial activities in the immediate area?  </t>
  </si>
  <si>
    <t>Q57 Commercial Characteristics</t>
  </si>
  <si>
    <t>Supporting Information and Notes</t>
  </si>
  <si>
    <t>Use the space below to provide additional information available about the project, assessment area, catchment, etc.  This can be screenshots, links to resoures or studies, or other pertinent information.</t>
  </si>
  <si>
    <t>If the user deviated from the User Guide instructions or other established Wetland RAM processes, provide a detailed description of which question and answer was modified and why.</t>
  </si>
  <si>
    <t>Screenshots and Other Visual References</t>
  </si>
  <si>
    <t>EnviroAtlas can be accessed via:</t>
  </si>
  <si>
    <t>https://www.epa.gov/enviroatlas/enviroatlas-interactive-map</t>
  </si>
  <si>
    <t>Paste screenshots of EnviroAtlas and other mapping or visual references used here.</t>
  </si>
  <si>
    <t>Screen shots of the following resources are required.  Additional screenshots may be provided.  Please label screenshots as needed.</t>
  </si>
  <si>
    <r>
      <t xml:space="preserve">1) Q12: Outline of the Assessment Area (AA).  Attach sketch map if AA is smaller than the entire contiguous wetland </t>
    </r>
    <r>
      <rPr>
        <b/>
        <sz val="11"/>
        <color rgb="FF000000"/>
        <rFont val="Calibri"/>
        <family val="2"/>
      </rPr>
      <t xml:space="preserve">OR </t>
    </r>
    <r>
      <rPr>
        <sz val="11"/>
        <color rgb="FF000000"/>
        <rFont val="Calibri"/>
        <family val="2"/>
      </rPr>
      <t>if the field assessment area is smaller than the desktop assesment area (restricted access or other barriers).</t>
    </r>
  </si>
  <si>
    <t>2) Q13: Outline of the Catchment Area.</t>
  </si>
  <si>
    <t>3) Q16: NLCD maps and associated summary tables for: a) the catchment area (excluding the AA) and b) the area within 0.1mi from the edge of the AA (excluding the AA).</t>
  </si>
  <si>
    <t>4) Q17: Map of the AA with core MSPA data.</t>
  </si>
  <si>
    <t>5) Q18: Map of the 2mi buffer around the AA with core MSPA data.</t>
  </si>
  <si>
    <t>6) Q19: Map of the high and low points within the catchment and the distance between the two points.</t>
  </si>
  <si>
    <t>7) Q20: Map of the HUC 12 with AA location identified.</t>
  </si>
  <si>
    <t>8) Q36: Web Soil Survey map and associated OM table.</t>
  </si>
  <si>
    <t>9) Q37: Web Soil Survey map and associated soil texture table.</t>
  </si>
  <si>
    <t>Hydrologic Functional Values</t>
  </si>
  <si>
    <t>Surface Water Attenuation Function</t>
  </si>
  <si>
    <t>Q#</t>
  </si>
  <si>
    <t>Question Applied</t>
  </si>
  <si>
    <t>Response</t>
  </si>
  <si>
    <t>Points Possible</t>
  </si>
  <si>
    <t>Scoring Summary</t>
  </si>
  <si>
    <t>Function Ranking Scale</t>
  </si>
  <si>
    <t>Surface Water Attenuation Functional Capacity Indicators</t>
  </si>
  <si>
    <t>Range</t>
  </si>
  <si>
    <t>Rank</t>
  </si>
  <si>
    <t>HGM class.</t>
  </si>
  <si>
    <t>Depressional OR Depressional-Floodplain SCORE = 50, Riverine-Upper Perennial OR Riverine-Lower Perennial OR Lacustrine Fringe SCORE = 30, Mineral Soil Flat OR Organic Soil Flat SCORE = 10, Slope-Groundwater OR Slope-Surface Water SCORE = 5</t>
  </si>
  <si>
    <t>Lower</t>
  </si>
  <si>
    <t>24, 28</t>
  </si>
  <si>
    <t>Surface water outflow from the AA.</t>
  </si>
  <si>
    <t>When Q24 = No, Isolated SCORE = 25, When Q28 = Highly restricted SCORE = 20, Moderately restricted SCORE = 10, No restriction SCORE = 0, Expedited via ditching SCORE = (-10)</t>
  </si>
  <si>
    <t>Water flow through the AA.</t>
  </si>
  <si>
    <t>Overland flow across the soil surface SCORE = 10, Natural channels SCORE = 5, Open water OR Ditching SCORE = 0</t>
  </si>
  <si>
    <t>Higher</t>
  </si>
  <si>
    <t>Predominant Cowardin water regime.</t>
  </si>
  <si>
    <t>Temporarily Flooded (A) OR Seasonally Saturated (B) SCORE = 10, Continuously Saturated (D) SCORE = 5, Seasonally Flooded (C) OR Seasonally Saturated - Flooded (E) SCORE = 0, Semi-permanently Flooded (F),  Intermittently Exposed (G) OR Permanently Flooded (H) = (-10)</t>
  </si>
  <si>
    <t>21, 37</t>
  </si>
  <si>
    <t>Predominant surface soil texture.</t>
  </si>
  <si>
    <t>ONLY APPLIES WHEN Q21 = Temporarily Flooded (A) OR Seasonally Saturated (B) OR Continuously Saturated (D) OR Seasonally Flooded (C) If NO, SCORE = NA; If YES, When Q37 = Peat OR Mucky Peat OR Muck OR Mucky-Sandy OR Sandy SCORE = 10, Mucky-Loamy SCORE = 5, Loamy/Clayey SCORE = 0</t>
  </si>
  <si>
    <t>15, 34</t>
  </si>
  <si>
    <t>For a Riverine HGM class, predominant type of floodplain vegetation and woody debris.</t>
  </si>
  <si>
    <t>ONLY APPLIES WHEN Q15 = Riverine-Upper Perennial OR Riverine-Lower Perennial, IF FALSE SCORE = NA, IF TRUE WHEN 34 = Mature trees/shrub understory SCORE = 10, Spaced trees/open understory OR Tall Shrub SCORE = 5, Emergent SCORE = 0</t>
  </si>
  <si>
    <t>Total</t>
  </si>
  <si>
    <t>Max points = 100.</t>
  </si>
  <si>
    <t>Surface Water Attenuation Opportunity-Value Indicators</t>
  </si>
  <si>
    <t>% Total developed/ag landcover in the catchment area.</t>
  </si>
  <si>
    <t>Developed/Agricultural cover &gt;75% SCORE = 50,
Developed/Agricultural cover &gt;50- 75% SCORE = 40, 
Developed/Agricultural cover 25- 50% SCORE = 30, 
Developed/Agricultural cover &lt; 25% SCORE = 20</t>
  </si>
  <si>
    <t>Primary source of surface water input.</t>
  </si>
  <si>
    <t>Flooding from stream/lake OR Directed input from constructed conveyance SCORE = 25, Stream input SCORE = 20, Overland flow from surrounding upland/wetland SCORE = 10</t>
  </si>
  <si>
    <t>12-15</t>
  </si>
  <si>
    <t>Percent of catchment area occupied by the AA.</t>
  </si>
  <si>
    <t>ONLY APPLIES WHEN Q15 = Depressional OR Depressional-Floodplain OR Lacustrine Fringe OR Slope-Groundwater OR Slope-Surface water OR Organic Soil Flat OR Mineral Soil Flat, IF FALSE SCORE = NA, IF TRUE WHEN Q14 AA &lt; 1% of catchment SCORE = 25, AA 1 to &lt; 10% of catchment SCORE = 20, AA 10 to &lt; 100% of catchment SCORE = 10, AA &gt; 100% of catchment SCORE = 0</t>
  </si>
  <si>
    <t>Surface Water Attenuation Overall Rank</t>
  </si>
  <si>
    <t>Opportunity</t>
  </si>
  <si>
    <t xml:space="preserve">Capacity </t>
  </si>
  <si>
    <t>Surface Water Attenuation 
Overall Rank</t>
  </si>
  <si>
    <t>Surface Water Supply Function</t>
  </si>
  <si>
    <t>Surface Water Supply Functional Capacity Indicators</t>
  </si>
  <si>
    <t>When Q28 = No restriction OR Expedited via ditching SCORE = 50, Outlet moderately restricted SCORE = 40, Outlet highly restricted SCORE = 20, When Q24 = No, isolated SCORE = 10</t>
  </si>
  <si>
    <t>Slope-Groundwater SCORE = 25, Organic Soil Flat OR Riverine-Upper Perennial OR Slope-Surface Water SCORE = 20, Mineral Flat OR Depressional-Floodplain SCORE = 10, Depressional SCORE = 0, Riverine-Lower Perennial OR Lacustrine Fringe SCORE = -10</t>
  </si>
  <si>
    <t>Semi-permanently Flooded (F) OR Permanently Flooded (H) OR Intermittently Exposed (G) = 10, Seasonally Flooded (C) OR Continuously Saturated (D) OR Seasonally Saturated -Flooded (E) SCORE = 5, Temporarily Flooded (A) OR Seasonally Saturated (B) SCORE = (-10)</t>
  </si>
  <si>
    <t>Natural channels OR Constructed ditches/channels OR Open Water SCORE = 10, Overland flow SCORE = 0</t>
  </si>
  <si>
    <t>INDICATOR ONLY APPLIES WHEN Q21 = Temporarily Flooded (A) OR Seasonally Saturated (B) OR Continuously Saturated (D) OR Seasonally Flooded (C) IF NO SCORE = "NA", IF YES When Q37 = Mucky-Loamy OR Loamy/Clayey SCORE = 10, Mucky Peat OR Muck Or Mucky-Sandy SCORE = 5, Peat OR Sandy SCORE = 0</t>
  </si>
  <si>
    <t>IF AA HGM IS DEPRESSIONAL AND NO SURFACE OUTLET AND THE GROUNDWATER RECHARGE IS RATED AS "HIGHER", SURFACE WATER SUPPLY FUNCTIONAL CAPACITY SCORE = 50, GROUNDWATER RECHARGE CAPACITY IS RATED AS "MODERATE" OR "LOWER" SCORE = 25</t>
  </si>
  <si>
    <t>.</t>
  </si>
  <si>
    <t>Surface Water Supply Opportunity-Value Indicators</t>
  </si>
  <si>
    <t>24, 29</t>
  </si>
  <si>
    <t>Stream order when AA discharges to a river, stream, or ditch.</t>
  </si>
  <si>
    <t>1st OR 2nd order SCORE = 75, 3rd order SCORE = 50, 4th order or greater SCORE = 25, Isolated SCORE = 0</t>
  </si>
  <si>
    <t>24, 33</t>
  </si>
  <si>
    <t>When AA outlets to a lake or wetland, ratio of the area of the AA to the area of the receiving lake or wetland.</t>
  </si>
  <si>
    <t>&gt; 60% SCORE = 75, 20 - 60% SCORE = 50, &lt; 20% SCORE = 25</t>
  </si>
  <si>
    <t>12, 13, 
15</t>
  </si>
  <si>
    <t>ONLY APPLIES WHEN Q15 = Depressional OR Depressional-Floodplain OR Lacustrine Fringe OR Slope-Groundwater OR Slope-Surface water OR Organic Soil Flat OR Mineral Soil Flat, IF FALSE SCORE = NA, IF TRUE WHEN Q14 AA ≥ 100% of catchment SCORE = 25, AA 10 to &lt; 100% of catchment SCORE = 15, AA 1 to &lt; 10% of catchment SCORE = 0, AA &lt; 1% of catchment SCORE = (-15)</t>
  </si>
  <si>
    <t>15, 24</t>
  </si>
  <si>
    <t>IF AA HGM IS DEPRESSIONAL AND NO SURFACE OUTLET AND THE GROUNDWATER RECHARGE IS RATED AS "HIGHER", SURFACE WATER SUPPLY OPPORTUNITY-VALUE  SCORE = 50, GROUNDWATER RECHARGE CAPACITY IS RATED AS "MODERATE" OR "LOWER" SCORE = 25</t>
  </si>
  <si>
    <t>Surface Water Supply Overall Rank</t>
  </si>
  <si>
    <t>Surface Water Supply 
Overall Rank</t>
  </si>
  <si>
    <t>Groundwater Recharge Function</t>
  </si>
  <si>
    <t>Groundwater Recharge Functional Capacity Indicators</t>
  </si>
  <si>
    <t>Depressional SCORE = 45, Depressional-Floodplain SCORE = 40 Mineral Flat OR Organic Flat = 20, Riverine-Upper Perennial OR Riverine-Lower Perennial OR Lacustrine Fringe OR Slope-Groundwater OR Slope-Surface Water = 15</t>
  </si>
  <si>
    <t>(A) Temporarily Flooded OR (B) Seasonally Saturated SCORE = 15, (D) Continuously Saturated SCORE = 5, (C) Seasonally Flooded SCORE = 0, (F) Semi-permanently Flooded OR (E) Seasonally saturated - Flooded OR (H) Permanently Flooded OR (G) Intermitently Exposed = (-15)</t>
  </si>
  <si>
    <t>When Q24 = No, Isolated SCORE = 10, Highly restricted SCORE = 5, Moderately restricted SCORE = 0 No restrictions SCORE = -5, Expedited via ditching. SCORE = (-10)</t>
  </si>
  <si>
    <t>ONLY APPLIES WHEN Q21 = Temporarily Flooded (A) OR Seasonally Saturated (B) OR Continuously Saturated (D) OR Seasonally Flooded (C) IF NO SCORE = NA, IF YES When Q37 = Peat OR Mucky Peat OR Muck OR Mucky-Sandy OR Sandy SCORE = 10, Mucky-Loamy SCORE = 5, Loamy/Clayey SCORE = 0</t>
  </si>
  <si>
    <t>15, 20</t>
  </si>
  <si>
    <t>Relative elevation of the AA in relation to the HUC 12 watershed elevation.</t>
  </si>
  <si>
    <t>For AAs that are Depressional, Organic or Mineral Flat HGM class, Local high SCORE = 10, In between local high and local low OR flat landscape SCORE = 0, Local low SCORE = (-10). Slope, Riverine, and Lacustrine Fringe HGM class AAs are assumed Local low with SCORE = (-10).</t>
  </si>
  <si>
    <t>14, 15</t>
  </si>
  <si>
    <t>ONLY APPLIES WHEN Q15 = Depressional OR Depressional-Floodplain OR Lacustrine Fringe OR Slope-Groundwater OR Slope-Surface water OR Organic Soil Flat OR Mineral Soil Flat, IF FALSE SCORE = NA, IF TRUE WHEN Q14 AA &lt; 10% of catchment SCORE = 10, AA 10 to 100% of catchment SCORE = 5, AA &gt; 100% of catchment SCORE = 0</t>
  </si>
  <si>
    <t>Groundwater Recharge Opportunity-Value Indicators</t>
  </si>
  <si>
    <t>Watershed Baseflow Maintenance</t>
  </si>
  <si>
    <t>20 POINTS automatically applied regardless of setting as the opportunity-value for wetlands to provided watershed baseflow maintenance via GW recharge is assumed to be equal throughout WI and MN</t>
  </si>
  <si>
    <t>Developed/Agricultural cover 75-100% SCORE = 40,
Developed/Agricultural cover 50-75% SCORE = 30,
Developed/Agricultural cover 25-50% SCORE = 20, 
Developed/Agricultural cover &lt; 25% SCORE = 10</t>
  </si>
  <si>
    <t>Is the AA located in an area with notable groundwater use?</t>
  </si>
  <si>
    <t>Yes SCORE = 40, No SCORE = 0</t>
  </si>
  <si>
    <t>Groundwater Recharge Overall Rank</t>
  </si>
  <si>
    <t>Groundwater Recharge 
Overall Rank</t>
  </si>
  <si>
    <t>Water Quality Protection Functional Value</t>
  </si>
  <si>
    <t>Nitrate Removal Function (**greater anoxic conditions - the greater the denitrification)</t>
  </si>
  <si>
    <t>Nitrate Removal Functional Capacity Indicators</t>
  </si>
  <si>
    <t>When Q24 = No, Isolated SCORE = 50, When Q28 = Highly restricted SCORE = 40, Moderately restricted SCORE = 30, No restriction SCORE = 20, Expedited via ditching SCORE = 0</t>
  </si>
  <si>
    <t>Predominant Cowardin water regime in the AA?</t>
  </si>
  <si>
    <t>Continuously Saturated (D) OR Seasonally Flooded (C) OR Semi-permanently Flooded (F) SCORE = 20, Temporarily Flooded (A) OR Seasonally Saturated (B) SCORE = 10, Permanently Flooded (H) OR Intermitently Exposed (G) OR Seasonally Saturated-Flooded (E) OR Intermitently Flooded SCORE = 0</t>
  </si>
  <si>
    <t>Peat OR Mucky Peat OR Muck SCORE = 20, Mucky-Sandy OR Mucky-Loamy SCORE = 10, Sandy OR Loamy/Clayey SCORE = 0</t>
  </si>
  <si>
    <r>
      <t xml:space="preserve">Average, overall density of live or dead, </t>
    </r>
    <r>
      <rPr>
        <u/>
        <sz val="11"/>
        <color rgb="FF000000"/>
        <rFont val="Calibri"/>
        <family val="2"/>
        <scheme val="minor"/>
      </rPr>
      <t>rooted</t>
    </r>
    <r>
      <rPr>
        <sz val="11"/>
        <color rgb="FF000000"/>
        <rFont val="Calibri"/>
        <family val="2"/>
        <scheme val="minor"/>
      </rPr>
      <t xml:space="preserve"> vegetation material intercepting water flowing through the AA.</t>
    </r>
  </si>
  <si>
    <t>Rooted material occupy &gt; 75% SCORE = 10, Rooted material occupy 50-75% SCORE = 5, Rooted material occupy &lt; 50% SCORE = 0</t>
  </si>
  <si>
    <t>Total Score</t>
  </si>
  <si>
    <t>Nitrate Removal Opportunity-Value Indicators</t>
  </si>
  <si>
    <t>Developed/Agricultural cover 75- 100% SCORE = 50.
Developed/Agricultural cover 50- 75% SCORE = 40.
Developed/Agricultural cover 25- 50% SCORE = 30. 
Developed/Agricultural cover &lt; 25% SCORE = 20.</t>
  </si>
  <si>
    <t>Flooding from a stream/lake OR Directed input from constructed conveyance SCORE = 25, Stream input SCORE = 20, Overland flow from surrounding upland/wetland SCORE = 10</t>
  </si>
  <si>
    <t>Percent of catchment area occupied by the AA for depressional, slope, lacustrine fringe, organic flat, or mineral flat HGM classes.</t>
  </si>
  <si>
    <r>
      <t xml:space="preserve">AA &lt; 1% of catchment SCORE = 25, AA 1 to &lt; 10% of catchment SCORE = 20, AA 10 to &lt; 100% of catchment SCORE = 10, AA </t>
    </r>
    <r>
      <rPr>
        <sz val="11"/>
        <color rgb="FF000000"/>
        <rFont val="Aptos Narrow"/>
        <family val="2"/>
      </rPr>
      <t>≥</t>
    </r>
    <r>
      <rPr>
        <sz val="11"/>
        <color rgb="FF000000"/>
        <rFont val="Calibri"/>
        <family val="2"/>
        <scheme val="minor"/>
      </rPr>
      <t xml:space="preserve"> 100% of catchment SCORE = 0</t>
    </r>
  </si>
  <si>
    <t>15, 35</t>
  </si>
  <si>
    <t>Yes SCORE = 25, No SCORE = 0</t>
  </si>
  <si>
    <t>Nitrate Removal Overall Rank</t>
  </si>
  <si>
    <t>Nitrate Removal
Overall Rank</t>
  </si>
  <si>
    <t>Phosphorus Retention Function (anoxic or altenating oxic/anoxic conditions promote phosphorus release)</t>
  </si>
  <si>
    <t>Phosphorus Retention Functional Capacity Indicators</t>
  </si>
  <si>
    <t>When Q24 = No, Isolated SCORE = 100, When Q28 = Highly restricted SCORE = 50, Moderately restricted SCORE = 30, No restriction SCORE = 15, Expedited via ditching SCORE = 0</t>
  </si>
  <si>
    <t>Predominant Cowardin water regime in the AA.</t>
  </si>
  <si>
    <t>Seasonally Saturated (B) OR Permanently Flooded (H) OR Intermitently Exposed (G)  = 10, Temporarily Flooded (A) SCORE = 0, Continuously Saturated (D) OR Seasonally Flooded (C) OR Seasonally Saturated - Flooded (E) OR Semi-peramanently Flooded (F) = (-10)</t>
  </si>
  <si>
    <t>Loamy/Clayey SCORE = 10, Sandy OR Mucky-Sandy OR Mucky-Loamy SCORE = 5, Peat OR Mucky Peat OR Muck SCORE = 0</t>
  </si>
  <si>
    <t>Predominant water flow through the AA.</t>
  </si>
  <si>
    <t>Overland flow across the soil surface SCORE = 10, Natural channels OR Open Water SCORE = 0, Ditching SCORE = (-10)</t>
  </si>
  <si>
    <r>
      <t xml:space="preserve">Density of live or dead, </t>
    </r>
    <r>
      <rPr>
        <u/>
        <sz val="11"/>
        <color rgb="FF000000"/>
        <rFont val="Calibri"/>
        <family val="2"/>
        <scheme val="minor"/>
      </rPr>
      <t>rooted</t>
    </r>
    <r>
      <rPr>
        <sz val="11"/>
        <color rgb="FF000000"/>
        <rFont val="Calibri"/>
        <family val="2"/>
        <scheme val="minor"/>
      </rPr>
      <t xml:space="preserve"> vegetation material intercepting water flowing through theAA.</t>
    </r>
  </si>
  <si>
    <t>Rooted materials occupy &gt; 75% SCORE = 10, Rooted materials occupy 50-75% SCORE = 5, Rooted materials occupy &lt; 50% SCORE = 0</t>
  </si>
  <si>
    <t>Local Higher SCORE = 10, In between local high and local low OR In a flat landscape SCORE = 0, Local Low SCORE = (-10). Slope, riverine, and lacustrine fringe HGM classes are assumed to be low SCORE = (-10).</t>
  </si>
  <si>
    <t xml:space="preserve"> </t>
  </si>
  <si>
    <t>Are there springs or seeps in the AA?</t>
  </si>
  <si>
    <t>No SCORE = 10, Yes SCORE = (-10)</t>
  </si>
  <si>
    <t>Phosphorus Retention Opportunity-Value Indicators</t>
  </si>
  <si>
    <t>Developed/Agricultural cover &gt;75% SCORE = 50.
Developed/Agricultural cover &gt;50- 75% SCORE = 40. 
Developed/Agricultural cover 25- 50% SCORE = 30. 
Developed/Agricultural cover &lt; 25% SCORE = 20.</t>
  </si>
  <si>
    <t>Percent of catchment area occupied by AA.</t>
  </si>
  <si>
    <t>ONLY APPLIES WHEN Q14 is depressional, slope, lacustrine fringe, organic flat, or mineral flat. IF TRUE, AA &lt; 1% of catchment SCORE = 25, AA 1 to &lt; 10% of catchment SCORE = 20, AA 10 to &lt; 100% of catchment SCORE = 10, AA &gt; 100% of catchment SCORE = 0. IF FALSE, SCORE = N/A.</t>
  </si>
  <si>
    <t>Phosphorus Retention Overall Rank</t>
  </si>
  <si>
    <t>Phosphorus Retention 
Overall Rank</t>
  </si>
  <si>
    <t>Sediment and General Pollutant Retention (**purely physical retention and includes pollutants not associated with oxic/anoxic conditions, essentially this is the same as the Surface Water Attenuation function)</t>
  </si>
  <si>
    <t>Sediment and General Pollutant Retention Functional Capacity Indicators</t>
  </si>
  <si>
    <t>When Q24 = No, Isolated SCORE = 100, When Q28 = Highly restricted SCORE = 40, Moderately restricted SCORE = 30, No restriction SCORE = 20, Expedited via ditching SCORE = 0</t>
  </si>
  <si>
    <t>Density of live or dead, rooted vegetation material intercepting water flowing through the AA.</t>
  </si>
  <si>
    <t>Rooted material occupy &gt; 75% SCORE = 20, Rooted material occupy 50-75% SCORE = 10, Rooted material occupy &lt; 50% SCORE = 0</t>
  </si>
  <si>
    <t>Overland flow across the soil surface SCORE = 20, Natural channels OR Open Water SCORE = 10, Ditching SCORE = 0</t>
  </si>
  <si>
    <t>For Riverine HGM class only, predominant floodplain vegetation and woody debris.</t>
  </si>
  <si>
    <t>Mature trees, shrub understory, large woody debris SCORE = 10, Spaced trees, open understory, large woody debris SCORE = 5, Tall shrub SCORE = 5, Emergent SCORE = 0</t>
  </si>
  <si>
    <t>Local high = 10, In between local high/low OR Flat Landscape = 5, Local Low = 0. slope, riverine, and lacustrine fringe HGM classes are assumed to be Local Low SCORE = 0.</t>
  </si>
  <si>
    <t>Loamy/Clayey OR Mucky-Loamy SCORE = 10, Peat OR Mucky Peat OR Muck OR Mucky-Sandy SCORE = 5, Sandy SCORE = 0</t>
  </si>
  <si>
    <t>Sediment and General Pollutant Retention Opportunity-Value Indicators</t>
  </si>
  <si>
    <t>Developed/Agricultural cover 75- 100% SCORE = 50. 
Developed/Agricultural cover 50- 75% SCORE = 40. 
Developed/Agricultural cover 25- 50% SCORE = 30. 
Developed/Agricultural cover = &lt; 25% SCORE = 20.</t>
  </si>
  <si>
    <t xml:space="preserve">Only applicable to depressional, slope, lacustrine fringe, organic flat, or mineral flat HGM classes. AA &lt; 1% of catchment SCORE = 25, AA 1 to &lt; 10% of catchment SCORE = 20, AA 10 to &lt; 100% of catchment SCORE = 10, AA &gt; 100% of catchment SCORE = 0.	</t>
  </si>
  <si>
    <t>Sediment and General Pollutant Retention Overall Rank</t>
  </si>
  <si>
    <t>Shoreline Stabilization Function</t>
  </si>
  <si>
    <t>Shoreline Stabilization Functional Capacity Indicators</t>
  </si>
  <si>
    <t>QUALIFYING QUESTION</t>
  </si>
  <si>
    <t>Only Riverine or Lacustrine Fringe HGM classes are associated with streams/lakes (hence a shoreline), Shoreline Stabilization function does not apply for other HGM classes.</t>
  </si>
  <si>
    <t>Percent area of the active shoreline that is bare ground.</t>
  </si>
  <si>
    <t>&lt;30%/hard armored SCORE = 50, 30-59% SCORE = 30, 60-90% SCORE = 10, &gt;90% SCORE = 0</t>
  </si>
  <si>
    <t>Slope in degrees of the immediate shoreline at the intersection of the AA and the receiving waterbody.</t>
  </si>
  <si>
    <t>0-20% SCORE = 50, 21-60% SCORE = 30, 61-80% SCORE = 10, 81-90% SCORE = 5, &gt;90% SCORE = 0</t>
  </si>
  <si>
    <t>Thermoregulation Function</t>
  </si>
  <si>
    <t>Thermoregulation Functional Capacity Indicators</t>
  </si>
  <si>
    <t>Qualifying question here (must outlet to river, stream, or ditch).</t>
  </si>
  <si>
    <t>Only AA's that outlet to a river,stream, or ditch apply.</t>
  </si>
  <si>
    <t>Slope-Groundwater SCORE = 25, Riverine-Upper Perennial OR Organic Soil Flat SCORE 20, Riverine-Lower Perennial OR Slope-Surface Water SCORE = 10, Depressional OR Depressional - floodplain OR Mineral Soil Flat SCORE = 5, Lacustrine Fringe SCORE = NA</t>
  </si>
  <si>
    <t>Stream order of the receiving waterbody.</t>
  </si>
  <si>
    <t>1st or 2nd order SCORE = 25,  3rd order SCORE = 15, 4th order or greater SCORE = 0</t>
  </si>
  <si>
    <t>Tree + shrub/sapling cover.</t>
  </si>
  <si>
    <t>Forested + Scrub/Shrub Cover: &gt;=70% SCORE = 25, 50- 70% SCORE = 10, &lt;50% SCORE = 0</t>
  </si>
  <si>
    <t xml:space="preserve">Are there springs or seeps in the AA? </t>
  </si>
  <si>
    <t>Ecological Use Functional Value</t>
  </si>
  <si>
    <t>Scoring</t>
  </si>
  <si>
    <t>Native Plant Communities Capacity and Opportunity</t>
  </si>
  <si>
    <t>Floristic Quality Assessment (FQA) condition category.</t>
  </si>
  <si>
    <t>Native Plant Habitats Capacity and Opportunity Rank</t>
  </si>
  <si>
    <t>Floristic Quality Assessment</t>
  </si>
  <si>
    <t>FQA condition category corresponds to overall native plant habitat rank.</t>
  </si>
  <si>
    <t>Native Plant Habitat 
Overall Rank</t>
  </si>
  <si>
    <t>Wildlife Habitat Capacity</t>
  </si>
  <si>
    <t>Number of different wetland structural types in the AA.</t>
  </si>
  <si>
    <t xml:space="preserve">Percent of the AA with standing dead and/or downed trees. </t>
  </si>
  <si>
    <t>Average level of interspersion of wetland structural types across the entire AA.</t>
  </si>
  <si>
    <t>Wildlife Habitat Capacity Rank</t>
  </si>
  <si>
    <t>FQA</t>
  </si>
  <si>
    <t>% AA with Dead Trees</t>
  </si>
  <si>
    <t># of Wetland Structural Types</t>
  </si>
  <si>
    <t>&gt;1</t>
  </si>
  <si>
    <t>Wetland Structural Types Interspersion</t>
  </si>
  <si>
    <t>N/A</t>
  </si>
  <si>
    <t xml:space="preserve">Moderate </t>
  </si>
  <si>
    <t>Wildlife Habitat Opportunity</t>
  </si>
  <si>
    <t>Percent total natural land cover within 0.1 miles buffer from the edge of the AA.</t>
  </si>
  <si>
    <t>Is the AA in a core area?</t>
  </si>
  <si>
    <t>Percent area the core occupies within a 2-mile radius.</t>
  </si>
  <si>
    <t>Wildlife Habitat Opportunity Rank</t>
  </si>
  <si>
    <t>AA in Core Area</t>
  </si>
  <si>
    <t>% Core Area within 2 mi</t>
  </si>
  <si>
    <t>Natural Land Cover</t>
  </si>
  <si>
    <t>Wildlife Habitat Overall Rank</t>
  </si>
  <si>
    <t>Wildlife Habitat 
Overall Rank</t>
  </si>
  <si>
    <t>Fisheries Habitat Capacity</t>
  </si>
  <si>
    <t>Percent of permanently, semi-permanently, or seasonally-flooded water regimes that have live or dead woody debris.</t>
  </si>
  <si>
    <t>Percent of permanently, semi-permanently, and seasonally-flooded water regimes that are unvegetated.</t>
  </si>
  <si>
    <t>Fisheries Habitat Capacity Rank</t>
  </si>
  <si>
    <t>Woody Debris Presence</t>
  </si>
  <si>
    <t>Emergent Vegetation in Flooded Water Regimes</t>
  </si>
  <si>
    <t>Higher </t>
  </si>
  <si>
    <t xml:space="preserve">Fisheries Habitat Opportunity </t>
  </si>
  <si>
    <t>Level of aquatic barriers to fish movement.</t>
  </si>
  <si>
    <t>Fisheries Habitat Opportunity Rank</t>
  </si>
  <si>
    <t>Aquatic Barriers</t>
  </si>
  <si>
    <t>No Barriers</t>
  </si>
  <si>
    <t>Fisheries Habitat Overall Rank</t>
  </si>
  <si>
    <t>Carbon Sequestration Functional Value</t>
  </si>
  <si>
    <t>Existing Carbon Storage Capacity Indicator</t>
  </si>
  <si>
    <t>Average percent soil organic matter content by weight.</t>
  </si>
  <si>
    <t>Low SCORE = 10 Low = 10, Medium SCORE = 25, High SCORE = 35</t>
  </si>
  <si>
    <t>Combined percent cover of forested and scrub-shrub wetland classes.</t>
  </si>
  <si>
    <t>Points allocated according to total percent cover.</t>
  </si>
  <si>
    <t>Percent cover of sphagnum.</t>
  </si>
  <si>
    <t>Not present SCORE = 0, &lt;50% SCORE = 5, 5075% SCORE = 15, &gt;75% SCORE = 30</t>
  </si>
  <si>
    <t>Carbon Deposition Capacity Indicators</t>
  </si>
  <si>
    <t>Percent of catchment occupied by the AA.</t>
  </si>
  <si>
    <t>&gt; or = 20% SCORE = 40,  &lt; or = 20% SCORE = 20</t>
  </si>
  <si>
    <t>What is the Catchment Area slope?</t>
  </si>
  <si>
    <t>&lt;2% slope SCORE = 0, 2-6% SCORE = 10, &gt;6% SCORE = 20</t>
  </si>
  <si>
    <t>Percent natural land cover in the catchment area.</t>
  </si>
  <si>
    <t>&lt;33% SCORE = 40, 33-50% SCORE = 25, &gt;50% SCORE = 10</t>
  </si>
  <si>
    <t>Methane Limitation Capacity Indicators</t>
  </si>
  <si>
    <t>FQA condition category.</t>
  </si>
  <si>
    <t>Exceptional or Good SCORE = 30, Fair SCORE = 15, Poor SCORE = 5, Absent SCORE = 0</t>
  </si>
  <si>
    <t>Percent of the AA with a continuously saturated water regime.</t>
  </si>
  <si>
    <t>Functional Group Rank</t>
  </si>
  <si>
    <t>Methane Limitation</t>
  </si>
  <si>
    <t>Carbon Deposition</t>
  </si>
  <si>
    <t>Existing Carbon Storage</t>
  </si>
  <si>
    <t>Anthropogenic Importance Functional Value</t>
  </si>
  <si>
    <t>Historic or Cultural Use Rank</t>
  </si>
  <si>
    <t>If "Yes, then considered as Higher value. Otherwise not applicable.</t>
  </si>
  <si>
    <t>Scientific or Educational Importance Rank</t>
  </si>
  <si>
    <t xml:space="preserve">Is any portion of the AA part of an identified educational or scientific research property?  </t>
  </si>
  <si>
    <t>Recreational Uses</t>
  </si>
  <si>
    <t xml:space="preserve">Is any portion of the AA part of an identified public recreational/use area? </t>
  </si>
  <si>
    <t>Recreational Uses Rank</t>
  </si>
  <si>
    <t>Q49</t>
  </si>
  <si>
    <t>Q50</t>
  </si>
  <si>
    <t>Scenic Beauty</t>
  </si>
  <si>
    <t xml:space="preserve">If question 51 is "No" then rank is lower. </t>
  </si>
  <si>
    <t>Is the public viewable portion of the AA free of unnatural trash, debris, and other materials that detract from the natural character of the wetland?</t>
  </si>
  <si>
    <t>Scenic Beauty Rank</t>
  </si>
  <si>
    <t>Q53</t>
  </si>
  <si>
    <t>Q52</t>
  </si>
  <si>
    <t>Commercial Uses</t>
  </si>
  <si>
    <t xml:space="preserve">If question 55 is "Yes" then rank is higher. </t>
  </si>
  <si>
    <t>Commercial Uses Rank</t>
  </si>
  <si>
    <t>Q56</t>
  </si>
  <si>
    <t>Q58</t>
  </si>
  <si>
    <t>Q57</t>
  </si>
  <si>
    <t>Assessor Details</t>
  </si>
  <si>
    <t>User Notes</t>
  </si>
  <si>
    <t>AA Size</t>
  </si>
  <si>
    <t>Function Rankings</t>
  </si>
  <si>
    <t>Functional Group</t>
  </si>
  <si>
    <t>Specific Function</t>
  </si>
  <si>
    <t>Functional Capacity Rank</t>
  </si>
  <si>
    <t>Opportunity-Value Rank</t>
  </si>
  <si>
    <t>Overall Rank</t>
  </si>
  <si>
    <t>Surface Water Supply</t>
  </si>
  <si>
    <t>Water Quality</t>
  </si>
  <si>
    <t>Nitrate Removal</t>
  </si>
  <si>
    <t>Phosphorus Retention</t>
  </si>
  <si>
    <t>Sediment and Pollutant Retention</t>
  </si>
  <si>
    <t>Shoreline Stabilization</t>
  </si>
  <si>
    <t>Not Scored For This Function</t>
  </si>
  <si>
    <t>Thermoregulation</t>
  </si>
  <si>
    <t>Ecological</t>
  </si>
  <si>
    <t>Native Plant Habitat</t>
  </si>
  <si>
    <t>Wildlife Habitat</t>
  </si>
  <si>
    <t>Climate</t>
  </si>
  <si>
    <t>Carbon Sequestration</t>
  </si>
  <si>
    <t>Anthropogenic</t>
  </si>
  <si>
    <t>Historic or Cultural Uses</t>
  </si>
  <si>
    <t>Not Scored For These Functions</t>
  </si>
  <si>
    <t>Scientific or Educational Importance</t>
  </si>
  <si>
    <t>Functions Organized by Ranking</t>
  </si>
  <si>
    <t>Not Applicable</t>
  </si>
  <si>
    <r>
      <t xml:space="preserve">Use GIS software or EnviroAtlas raindrop tool to define the catchment area of the AA and determine its size. 
</t>
    </r>
    <r>
      <rPr>
        <b/>
        <sz val="14"/>
        <rFont val="Wingdings 2"/>
        <family val="1"/>
        <charset val="2"/>
      </rPr>
      <t>R</t>
    </r>
    <r>
      <rPr>
        <b/>
        <sz val="11"/>
        <rFont val="Calibri"/>
        <family val="2"/>
        <scheme val="minor"/>
      </rPr>
      <t xml:space="preserve"> Screenshot required</t>
    </r>
    <r>
      <rPr>
        <sz val="11"/>
        <rFont val="Calibri"/>
        <family val="2"/>
        <scheme val="minor"/>
      </rPr>
      <t>: Outline of the catchment</t>
    </r>
  </si>
  <si>
    <r>
      <t xml:space="preserve">Use EnviroAtlas' Summarize My Area tool to find NLCD cover classes for the different specified areas.
</t>
    </r>
    <r>
      <rPr>
        <b/>
        <sz val="14"/>
        <rFont val="Wingdings 2"/>
        <family val="1"/>
        <charset val="2"/>
      </rPr>
      <t>R</t>
    </r>
    <r>
      <rPr>
        <b/>
        <sz val="9.35"/>
        <rFont val="Calibri"/>
        <family val="2"/>
      </rPr>
      <t xml:space="preserve"> </t>
    </r>
    <r>
      <rPr>
        <b/>
        <sz val="11"/>
        <rFont val="Calibri"/>
        <family val="2"/>
        <scheme val="minor"/>
      </rPr>
      <t xml:space="preserve">Screenshots required: </t>
    </r>
    <r>
      <rPr>
        <sz val="11"/>
        <rFont val="Calibri"/>
        <family val="2"/>
        <scheme val="minor"/>
      </rPr>
      <t xml:space="preserve">NLCD cover type tables </t>
    </r>
  </si>
  <si>
    <r>
      <rPr>
        <sz val="11"/>
        <rFont val="Calibri"/>
        <family val="2"/>
        <scheme val="minor"/>
      </rPr>
      <t>Use EnviroAtlas' landscape scale habitat and connectivity tools.</t>
    </r>
    <r>
      <rPr>
        <b/>
        <sz val="14"/>
        <rFont val="Calibri"/>
        <family val="2"/>
        <scheme val="minor"/>
      </rPr>
      <t xml:space="preserve">
</t>
    </r>
    <r>
      <rPr>
        <b/>
        <sz val="14"/>
        <rFont val="Wingdings 2"/>
        <family val="1"/>
        <charset val="2"/>
      </rPr>
      <t xml:space="preserve">
R</t>
    </r>
    <r>
      <rPr>
        <b/>
        <sz val="11"/>
        <rFont val="Calibri"/>
        <family val="2"/>
        <scheme val="minor"/>
      </rPr>
      <t xml:space="preserve"> Screenshots required: </t>
    </r>
    <r>
      <rPr>
        <sz val="11"/>
        <rFont val="Calibri"/>
        <family val="2"/>
        <scheme val="minor"/>
      </rPr>
      <t>AA with core MSPA data.</t>
    </r>
  </si>
  <si>
    <t>Hydrologic</t>
  </si>
  <si>
    <t>Version Date: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</si>
</sst>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00"/>
    <numFmt numFmtId="165" formatCode="0.0"/>
    <numFmt numFmtId="166" formatCode="0.0%"/>
  </numFmts>
  <fonts count="69">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Calibri"/>
      <family val="2"/>
      <scheme val="minor"/>
    </font>
    <font>
      <sz val="11"/>
      <name val="Calibri"/>
      <family val="2"/>
      <scheme val="minor"/>
    </font>
    <font>
      <sz val="11"/>
      <color rgb="FFFFFFFF"/>
      <name val="Calibri"/>
      <family val="2"/>
      <scheme val="minor"/>
    </font>
    <font>
      <b/>
      <sz val="14"/>
      <color theme="1"/>
      <name val="Calibri"/>
      <family val="2"/>
      <scheme val="minor"/>
    </font>
    <font>
      <sz val="11"/>
      <name val="Calibri"/>
      <family val="2"/>
    </font>
    <font>
      <b/>
      <sz val="11"/>
      <name val="Calibri"/>
      <family val="2"/>
    </font>
    <font>
      <sz val="11"/>
      <color rgb="FF000000"/>
      <name val="Calibri"/>
      <family val="2"/>
      <scheme val="minor"/>
    </font>
    <font>
      <i/>
      <sz val="11"/>
      <color rgb="FF000000"/>
      <name val="Calibri"/>
      <family val="2"/>
      <scheme val="minor"/>
    </font>
    <font>
      <b/>
      <sz val="11"/>
      <color rgb="FF000000"/>
      <name val="Calibri"/>
      <family val="2"/>
      <scheme val="minor"/>
    </font>
    <font>
      <b/>
      <i/>
      <sz val="11"/>
      <color rgb="FF000000"/>
      <name val="Calibri"/>
      <family val="2"/>
      <scheme val="minor"/>
    </font>
    <font>
      <sz val="11"/>
      <color rgb="FFFF0000"/>
      <name val="Calibri"/>
      <family val="2"/>
      <scheme val="minor"/>
    </font>
    <font>
      <b/>
      <sz val="11"/>
      <color theme="0"/>
      <name val="Calibri"/>
      <family val="2"/>
      <scheme val="minor"/>
    </font>
    <font>
      <b/>
      <i/>
      <sz val="11"/>
      <color theme="1"/>
      <name val="Calibri"/>
      <family val="2"/>
      <scheme val="minor"/>
    </font>
    <font>
      <b/>
      <sz val="14"/>
      <color theme="0"/>
      <name val="Calibri"/>
      <family val="2"/>
      <scheme val="minor"/>
    </font>
    <font>
      <sz val="14"/>
      <name val="Calibri"/>
      <family val="2"/>
      <scheme val="minor"/>
    </font>
    <font>
      <sz val="14"/>
      <color theme="1"/>
      <name val="Calibri"/>
      <family val="2"/>
      <scheme val="minor"/>
    </font>
    <font>
      <sz val="8"/>
      <name val="Calibri"/>
      <family val="2"/>
      <scheme val="minor"/>
    </font>
    <font>
      <i/>
      <sz val="11"/>
      <color theme="1"/>
      <name val="Calibri"/>
      <family val="2"/>
      <scheme val="minor"/>
    </font>
    <font>
      <b/>
      <sz val="14"/>
      <name val="Calibri"/>
      <family val="2"/>
      <scheme val="minor"/>
    </font>
    <font>
      <b/>
      <sz val="18"/>
      <color theme="0"/>
      <name val="Calibri"/>
      <family val="2"/>
      <scheme val="minor"/>
    </font>
    <font>
      <sz val="9"/>
      <color indexed="81"/>
      <name val="Tahoma"/>
      <family val="2"/>
    </font>
    <font>
      <sz val="14"/>
      <color theme="0"/>
      <name val="Calibri"/>
      <family val="2"/>
      <scheme val="minor"/>
    </font>
    <font>
      <b/>
      <sz val="11"/>
      <name val="Calibri"/>
      <family val="2"/>
      <scheme val="minor"/>
    </font>
    <font>
      <i/>
      <sz val="14"/>
      <color theme="1"/>
      <name val="Calibri"/>
      <family val="2"/>
      <scheme val="minor"/>
    </font>
    <font>
      <sz val="9"/>
      <color theme="1"/>
      <name val="Calibri"/>
      <family val="2"/>
      <scheme val="minor"/>
    </font>
    <font>
      <sz val="14"/>
      <color theme="2" tint="-0.749992370372631"/>
      <name val="Calibri"/>
      <family val="2"/>
      <scheme val="minor"/>
    </font>
    <font>
      <i/>
      <sz val="14"/>
      <color theme="2" tint="-0.749992370372631"/>
      <name val="Calibri"/>
      <family val="2"/>
      <scheme val="minor"/>
    </font>
    <font>
      <sz val="11"/>
      <color theme="2" tint="-0.749992370372631"/>
      <name val="Calibri"/>
      <family val="2"/>
      <scheme val="minor"/>
    </font>
    <font>
      <sz val="11"/>
      <color theme="1"/>
      <name val="Calibri"/>
      <family val="2"/>
    </font>
    <font>
      <sz val="11"/>
      <color theme="1"/>
      <name val="Symbol"/>
      <family val="1"/>
      <charset val="2"/>
    </font>
    <font>
      <b/>
      <sz val="11"/>
      <color rgb="FF000000"/>
      <name val="Calibri"/>
      <family val="2"/>
    </font>
    <font>
      <i/>
      <sz val="11"/>
      <color theme="2" tint="-0.749992370372631"/>
      <name val="Calibri"/>
      <family val="2"/>
      <scheme val="minor"/>
    </font>
    <font>
      <i/>
      <sz val="11"/>
      <name val="Calibri"/>
      <family val="2"/>
      <scheme val="minor"/>
    </font>
    <font>
      <b/>
      <sz val="14"/>
      <color rgb="FFFFFFFF"/>
      <name val="Calibri"/>
      <family val="2"/>
      <scheme val="minor"/>
    </font>
    <font>
      <b/>
      <sz val="11"/>
      <color rgb="FFFFFFFF"/>
      <name val="Calibri"/>
      <family val="2"/>
      <scheme val="minor"/>
    </font>
    <font>
      <b/>
      <sz val="14"/>
      <color rgb="FF000000"/>
      <name val="Calibri"/>
      <family val="2"/>
      <scheme val="minor"/>
    </font>
    <font>
      <b/>
      <sz val="12"/>
      <color rgb="FF000000"/>
      <name val="Calibri"/>
      <family val="2"/>
      <scheme val="minor"/>
    </font>
    <font>
      <b/>
      <sz val="12"/>
      <color theme="1"/>
      <name val="Calibri"/>
      <family val="2"/>
      <scheme val="minor"/>
    </font>
    <font>
      <b/>
      <sz val="20"/>
      <color rgb="FFFFFFFF"/>
      <name val="Calibri"/>
      <family val="2"/>
      <scheme val="minor"/>
    </font>
    <font>
      <b/>
      <sz val="20"/>
      <color theme="0"/>
      <name val="Calibri"/>
      <family val="2"/>
      <scheme val="minor"/>
    </font>
    <font>
      <u/>
      <sz val="11"/>
      <color rgb="FF000000"/>
      <name val="Calibri"/>
      <family val="2"/>
      <scheme val="minor"/>
    </font>
    <font>
      <sz val="11"/>
      <color rgb="FF000000"/>
      <name val="Arial"/>
      <family val="2"/>
    </font>
    <font>
      <sz val="11"/>
      <color rgb="FF000000"/>
      <name val="Aptos Narrow"/>
      <family val="2"/>
    </font>
    <font>
      <sz val="11"/>
      <color rgb="FF000000"/>
      <name val="Calibri"/>
      <family val="2"/>
    </font>
    <font>
      <b/>
      <i/>
      <sz val="11"/>
      <name val="Calibri"/>
      <family val="2"/>
    </font>
    <font>
      <sz val="11"/>
      <name val="Aptos Narrow"/>
      <family val="2"/>
    </font>
    <font>
      <u/>
      <sz val="11"/>
      <name val="Calibri"/>
      <family val="2"/>
    </font>
    <font>
      <u/>
      <sz val="11"/>
      <name val="Calibri"/>
      <family val="2"/>
      <scheme val="minor"/>
    </font>
    <font>
      <sz val="11"/>
      <name val="Calibi"/>
    </font>
    <font>
      <sz val="11"/>
      <color indexed="81"/>
      <name val="Tahoma"/>
      <family val="2"/>
    </font>
    <font>
      <sz val="11"/>
      <color indexed="81"/>
      <name val="Calibri"/>
      <family val="2"/>
    </font>
    <font>
      <sz val="11"/>
      <color indexed="81"/>
      <name val="Calibri"/>
      <family val="2"/>
      <scheme val="minor"/>
    </font>
    <font>
      <i/>
      <sz val="11"/>
      <color rgb="FF000000"/>
      <name val="Calibri"/>
      <family val="2"/>
    </font>
    <font>
      <b/>
      <u/>
      <sz val="11"/>
      <name val="Calibri"/>
      <family val="2"/>
      <scheme val="minor"/>
    </font>
    <font>
      <sz val="11"/>
      <color rgb="FFFF0000"/>
      <name val="Calibri"/>
      <family val="2"/>
    </font>
    <font>
      <b/>
      <sz val="14"/>
      <name val="Wingdings 2"/>
      <family val="1"/>
      <charset val="2"/>
    </font>
    <font>
      <b/>
      <sz val="9.35"/>
      <name val="Calibri"/>
      <family val="2"/>
    </font>
    <font>
      <sz val="11"/>
      <name val="Calibri"/>
      <family val="1"/>
      <charset val="2"/>
      <scheme val="minor"/>
    </font>
    <font>
      <b/>
      <sz val="12"/>
      <color theme="0"/>
      <name val="Calibri"/>
      <family val="2"/>
      <scheme val="minor"/>
    </font>
    <font>
      <b/>
      <i/>
      <sz val="12"/>
      <color theme="0"/>
      <name val="Calibri"/>
      <family val="2"/>
      <scheme val="minor"/>
    </font>
    <font>
      <sz val="11"/>
      <name val="Calibri"/>
      <family val="2"/>
      <charset val="2"/>
      <scheme val="minor"/>
    </font>
    <font>
      <sz val="12"/>
      <color theme="1"/>
      <name val="Calibri"/>
      <family val="2"/>
      <scheme val="minor"/>
    </font>
    <font>
      <sz val="11"/>
      <color rgb="FF000000"/>
      <name val="Calibri"/>
      <family val="2"/>
      <scheme val="minor"/>
    </font>
    <font>
      <b/>
      <sz val="14"/>
      <color rgb="FF000000"/>
      <name val="Wingdings 2"/>
      <family val="1"/>
      <charset val="2"/>
    </font>
    <font>
      <b/>
      <sz val="9"/>
      <color indexed="81"/>
      <name val="Tahoma"/>
      <family val="2"/>
    </font>
  </fonts>
  <fills count="33">
    <fill>
      <patternFill patternType="none"/>
    </fill>
    <fill>
      <patternFill patternType="gray125"/>
    </fill>
    <fill>
      <patternFill patternType="solid">
        <fgColor theme="0" tint="-0.249977111117893"/>
        <bgColor indexed="64"/>
      </patternFill>
    </fill>
    <fill>
      <patternFill patternType="solid">
        <fgColor rgb="FFF2F2F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548235"/>
        <bgColor rgb="FF000000"/>
      </patternFill>
    </fill>
    <fill>
      <patternFill patternType="solid">
        <fgColor rgb="FFA9D08E"/>
        <bgColor rgb="FF000000"/>
      </patternFill>
    </fill>
    <fill>
      <patternFill patternType="solid">
        <fgColor rgb="FFBFBFBF"/>
        <bgColor rgb="FF000000"/>
      </patternFill>
    </fill>
    <fill>
      <patternFill patternType="solid">
        <fgColor theme="0" tint="-0.249977111117893"/>
        <bgColor rgb="FF000000"/>
      </patternFill>
    </fill>
    <fill>
      <patternFill patternType="solid">
        <fgColor rgb="FFD9E1F2"/>
        <bgColor rgb="FF000000"/>
      </patternFill>
    </fill>
    <fill>
      <patternFill patternType="solid">
        <fgColor rgb="FFB4C6E7"/>
        <bgColor rgb="FF000000"/>
      </patternFill>
    </fill>
    <fill>
      <patternFill patternType="solid">
        <fgColor rgb="FFE2EFDA"/>
        <bgColor rgb="FF000000"/>
      </patternFill>
    </fill>
    <fill>
      <patternFill patternType="solid">
        <fgColor rgb="FFFFFFCC"/>
        <bgColor rgb="FF000000"/>
      </patternFill>
    </fill>
    <fill>
      <patternFill patternType="solid">
        <fgColor rgb="FFFFCCFF"/>
        <bgColor rgb="FF000000"/>
      </patternFill>
    </fill>
    <fill>
      <patternFill patternType="solid">
        <fgColor theme="5"/>
        <bgColor indexed="64"/>
      </patternFill>
    </fill>
    <fill>
      <patternFill patternType="solid">
        <fgColor theme="9"/>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FFCCFF"/>
        <bgColor indexed="64"/>
      </patternFill>
    </fill>
    <fill>
      <patternFill patternType="solid">
        <fgColor theme="5" tint="0.39997558519241921"/>
        <bgColor indexed="64"/>
      </patternFill>
    </fill>
    <fill>
      <patternFill patternType="solid">
        <fgColor theme="0"/>
        <bgColor rgb="FF000000"/>
      </patternFill>
    </fill>
    <fill>
      <patternFill patternType="solid">
        <fgColor theme="7" tint="0.79998168889431442"/>
        <bgColor indexed="64"/>
      </patternFill>
    </fill>
    <fill>
      <patternFill patternType="solid">
        <fgColor theme="0" tint="-0.499984740745262"/>
        <bgColor rgb="FF000000"/>
      </patternFill>
    </fill>
    <fill>
      <patternFill patternType="solid">
        <fgColor theme="4"/>
        <bgColor theme="4"/>
      </patternFill>
    </fill>
    <fill>
      <patternFill patternType="solid">
        <fgColor theme="4" tint="0.79998168889431442"/>
        <bgColor theme="4" tint="0.79998168889431442"/>
      </patternFill>
    </fill>
    <fill>
      <patternFill patternType="solid">
        <fgColor theme="0" tint="-4.9989318521683403E-2"/>
        <bgColor indexed="64"/>
      </patternFill>
    </fill>
  </fills>
  <borders count="9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theme="4" tint="0.39997558519241921"/>
      </bottom>
      <diagonal/>
    </border>
    <border>
      <left style="medium">
        <color indexed="64"/>
      </left>
      <right style="medium">
        <color indexed="64"/>
      </right>
      <top style="thin">
        <color theme="4" tint="0.39997558519241921"/>
      </top>
      <bottom style="thin">
        <color theme="4" tint="0.39997558519241921"/>
      </bottom>
      <diagonal/>
    </border>
    <border>
      <left style="medium">
        <color indexed="64"/>
      </left>
      <right style="medium">
        <color indexed="64"/>
      </right>
      <top style="thin">
        <color theme="4" tint="0.39997558519241921"/>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right/>
      <top style="thin">
        <color rgb="FF000000"/>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thin">
        <color rgb="FF000000"/>
      </top>
      <bottom style="thin">
        <color rgb="FF000000"/>
      </bottom>
      <diagonal/>
    </border>
    <border>
      <left/>
      <right/>
      <top/>
      <bottom style="medium">
        <color indexed="64"/>
      </bottom>
      <diagonal/>
    </border>
    <border>
      <left style="medium">
        <color indexed="64"/>
      </left>
      <right/>
      <top/>
      <bottom/>
      <diagonal/>
    </border>
    <border>
      <left style="medium">
        <color indexed="64"/>
      </left>
      <right/>
      <top style="thin">
        <color indexed="64"/>
      </top>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indexed="64"/>
      </left>
      <right style="thin">
        <color theme="0" tint="-0.34998626667073579"/>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4">
    <xf numFmtId="0" fontId="0" fillId="0" borderId="0"/>
    <xf numFmtId="0" fontId="3" fillId="0" borderId="0" applyNumberFormat="0" applyFill="0" applyBorder="0" applyAlignment="0" applyProtection="0"/>
    <xf numFmtId="9" fontId="4" fillId="0" borderId="0" applyFont="0" applyFill="0" applyBorder="0" applyAlignment="0" applyProtection="0"/>
    <xf numFmtId="43" fontId="4" fillId="0" borderId="0" applyFont="0" applyFill="0" applyBorder="0" applyAlignment="0" applyProtection="0"/>
  </cellStyleXfs>
  <cellXfs count="803">
    <xf numFmtId="0" fontId="0" fillId="0" borderId="0" xfId="0"/>
    <xf numFmtId="0" fontId="0" fillId="0" borderId="0" xfId="0" applyAlignment="1">
      <alignment wrapText="1"/>
    </xf>
    <xf numFmtId="0" fontId="2" fillId="0" borderId="0" xfId="0" applyFont="1" applyAlignment="1">
      <alignment wrapText="1"/>
    </xf>
    <xf numFmtId="0" fontId="2" fillId="0" borderId="0" xfId="0" applyFont="1"/>
    <xf numFmtId="0" fontId="0" fillId="0" borderId="0" xfId="0" applyAlignment="1">
      <alignment horizontal="center"/>
    </xf>
    <xf numFmtId="0" fontId="0" fillId="0" borderId="0" xfId="0" applyAlignment="1">
      <alignment horizontal="center" wrapText="1"/>
    </xf>
    <xf numFmtId="0" fontId="8" fillId="0" borderId="0" xfId="0" applyFont="1" applyAlignment="1">
      <alignment horizontal="left" vertical="center" wrapText="1"/>
    </xf>
    <xf numFmtId="0" fontId="0" fillId="0" borderId="0" xfId="0" applyAlignment="1">
      <alignment vertical="center" wrapText="1"/>
    </xf>
    <xf numFmtId="0" fontId="2" fillId="0" borderId="2" xfId="0" applyFont="1" applyBorder="1"/>
    <xf numFmtId="0" fontId="0" fillId="0" borderId="14" xfId="0" applyBorder="1" applyAlignment="1">
      <alignment horizontal="center"/>
    </xf>
    <xf numFmtId="0" fontId="0" fillId="0" borderId="14" xfId="0" applyBorder="1"/>
    <xf numFmtId="0" fontId="2" fillId="0" borderId="14" xfId="0" applyFont="1" applyBorder="1"/>
    <xf numFmtId="0" fontId="0" fillId="0" borderId="14" xfId="0" applyBorder="1" applyAlignment="1">
      <alignment horizontal="left" wrapText="1"/>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19" fillId="0" borderId="0" xfId="0" applyFont="1" applyAlignment="1">
      <alignment horizontal="left" vertical="center"/>
    </xf>
    <xf numFmtId="0" fontId="23" fillId="7" borderId="0" xfId="0" applyFont="1" applyFill="1" applyAlignment="1">
      <alignment horizontal="left" vertical="center"/>
    </xf>
    <xf numFmtId="0" fontId="2" fillId="7" borderId="0" xfId="0" applyFont="1" applyFill="1" applyAlignment="1">
      <alignment horizontal="left" vertical="center"/>
    </xf>
    <xf numFmtId="0" fontId="0" fillId="8" borderId="14" xfId="0" applyFill="1" applyBorder="1" applyAlignment="1">
      <alignment wrapText="1"/>
    </xf>
    <xf numFmtId="0" fontId="0" fillId="0" borderId="14" xfId="0" applyBorder="1" applyAlignment="1">
      <alignment horizontal="left" vertical="center"/>
    </xf>
    <xf numFmtId="0" fontId="2" fillId="0" borderId="14" xfId="0" applyFont="1" applyBorder="1" applyAlignment="1">
      <alignment wrapText="1"/>
    </xf>
    <xf numFmtId="0" fontId="0" fillId="0" borderId="0" xfId="0" applyAlignment="1">
      <alignment vertical="center"/>
    </xf>
    <xf numFmtId="0" fontId="0" fillId="0" borderId="2" xfId="0" applyBorder="1" applyAlignment="1">
      <alignment vertical="center" wrapText="1"/>
    </xf>
    <xf numFmtId="0" fontId="28" fillId="0" borderId="0" xfId="0" applyFont="1" applyAlignment="1">
      <alignment horizontal="center" vertical="center"/>
    </xf>
    <xf numFmtId="0" fontId="0" fillId="9" borderId="5" xfId="0" applyFill="1" applyBorder="1" applyAlignment="1">
      <alignment horizontal="left" vertical="center"/>
    </xf>
    <xf numFmtId="0" fontId="31" fillId="0" borderId="14" xfId="0" applyFont="1" applyBorder="1" applyAlignment="1">
      <alignment horizontal="center" vertical="center" wrapText="1"/>
    </xf>
    <xf numFmtId="0" fontId="0" fillId="0" borderId="12" xfId="0" applyBorder="1" applyAlignment="1">
      <alignment horizontal="left" vertical="center"/>
    </xf>
    <xf numFmtId="0" fontId="7" fillId="9" borderId="5" xfId="0" applyFont="1" applyFill="1" applyBorder="1" applyAlignment="1">
      <alignment vertical="center"/>
    </xf>
    <xf numFmtId="0" fontId="0" fillId="0" borderId="0" xfId="0" applyAlignment="1" applyProtection="1">
      <alignment horizontal="left" vertical="center"/>
      <protection locked="0"/>
    </xf>
    <xf numFmtId="0" fontId="0" fillId="9" borderId="5" xfId="0" applyFill="1" applyBorder="1" applyAlignment="1" applyProtection="1">
      <alignment horizontal="left" vertical="center"/>
      <protection locked="0"/>
    </xf>
    <xf numFmtId="0" fontId="0" fillId="10" borderId="5" xfId="0" applyFill="1" applyBorder="1" applyAlignment="1" applyProtection="1">
      <alignment horizontal="left" vertical="center"/>
      <protection locked="0"/>
    </xf>
    <xf numFmtId="2" fontId="0" fillId="10" borderId="5" xfId="0" applyNumberFormat="1" applyFill="1" applyBorder="1" applyAlignment="1" applyProtection="1">
      <alignment horizontal="left" vertical="center"/>
      <protection locked="0"/>
    </xf>
    <xf numFmtId="0" fontId="0" fillId="10" borderId="2" xfId="0" applyFill="1" applyBorder="1" applyAlignment="1" applyProtection="1">
      <alignment horizontal="left" vertical="center"/>
      <protection locked="0"/>
    </xf>
    <xf numFmtId="14" fontId="0" fillId="10" borderId="0" xfId="0" applyNumberFormat="1" applyFill="1" applyAlignment="1" applyProtection="1">
      <alignment horizontal="left" vertical="center"/>
      <protection locked="0"/>
    </xf>
    <xf numFmtId="0" fontId="0" fillId="10" borderId="14" xfId="0" applyFill="1" applyBorder="1" applyAlignment="1" applyProtection="1">
      <alignment horizontal="left" vertical="center"/>
      <protection locked="0"/>
    </xf>
    <xf numFmtId="0" fontId="2" fillId="0" borderId="0" xfId="0" applyFont="1" applyAlignment="1">
      <alignment horizontal="left" vertical="center" wrapText="1"/>
    </xf>
    <xf numFmtId="14" fontId="0" fillId="10" borderId="14" xfId="0" applyNumberFormat="1" applyFill="1" applyBorder="1" applyAlignment="1" applyProtection="1">
      <alignment horizontal="left" vertical="center"/>
      <protection locked="0"/>
    </xf>
    <xf numFmtId="0" fontId="0" fillId="0" borderId="12" xfId="0" applyBorder="1" applyAlignment="1">
      <alignment vertical="center" wrapText="1"/>
    </xf>
    <xf numFmtId="0" fontId="2" fillId="7" borderId="0" xfId="0" applyFont="1" applyFill="1" applyAlignment="1">
      <alignment vertical="center"/>
    </xf>
    <xf numFmtId="0" fontId="0" fillId="0" borderId="5" xfId="0" applyBorder="1" applyAlignment="1">
      <alignment vertical="center" wrapText="1"/>
    </xf>
    <xf numFmtId="0" fontId="31" fillId="0" borderId="5" xfId="0" applyFont="1" applyBorder="1" applyAlignment="1">
      <alignment horizontal="center" vertical="center" wrapText="1"/>
    </xf>
    <xf numFmtId="0" fontId="2" fillId="8" borderId="8" xfId="0" applyFont="1" applyFill="1" applyBorder="1" applyAlignment="1">
      <alignment wrapText="1"/>
    </xf>
    <xf numFmtId="0" fontId="0" fillId="9" borderId="0" xfId="0" applyFill="1" applyAlignment="1">
      <alignment horizontal="center" vertical="center"/>
    </xf>
    <xf numFmtId="0" fontId="0" fillId="9" borderId="13" xfId="0" applyFill="1" applyBorder="1" applyAlignment="1">
      <alignment horizontal="center" vertical="center"/>
    </xf>
    <xf numFmtId="0" fontId="0" fillId="9" borderId="14" xfId="0" applyFill="1" applyBorder="1" applyAlignment="1">
      <alignment horizontal="center" vertical="center"/>
    </xf>
    <xf numFmtId="0" fontId="0" fillId="9" borderId="0" xfId="0" applyFill="1" applyAlignment="1">
      <alignment horizontal="center" vertical="center" wrapText="1"/>
    </xf>
    <xf numFmtId="0" fontId="0" fillId="9" borderId="13" xfId="0" applyFill="1" applyBorder="1" applyAlignment="1">
      <alignment horizontal="center" vertical="center" wrapText="1"/>
    </xf>
    <xf numFmtId="0" fontId="0" fillId="9" borderId="5" xfId="0" applyFill="1" applyBorder="1" applyAlignment="1">
      <alignment horizontal="center" vertical="center" wrapText="1"/>
    </xf>
    <xf numFmtId="0" fontId="0" fillId="9" borderId="14" xfId="0" applyFill="1" applyBorder="1" applyAlignment="1">
      <alignment horizontal="center" vertical="center" wrapText="1"/>
    </xf>
    <xf numFmtId="0" fontId="0" fillId="9" borderId="2" xfId="0" applyFill="1" applyBorder="1" applyAlignment="1">
      <alignment horizontal="center" vertical="center"/>
    </xf>
    <xf numFmtId="0" fontId="0" fillId="25" borderId="12" xfId="0" applyFill="1" applyBorder="1" applyAlignment="1">
      <alignment horizontal="left" vertical="center"/>
    </xf>
    <xf numFmtId="0" fontId="0" fillId="26" borderId="12" xfId="0" applyFill="1" applyBorder="1" applyAlignment="1">
      <alignment horizontal="left" vertical="center"/>
    </xf>
    <xf numFmtId="0" fontId="0" fillId="26" borderId="0" xfId="0" applyFill="1" applyAlignment="1">
      <alignment vertical="center" wrapText="1"/>
    </xf>
    <xf numFmtId="0" fontId="10" fillId="8" borderId="2" xfId="0" applyFont="1" applyFill="1" applyBorder="1" applyAlignment="1">
      <alignment wrapText="1"/>
    </xf>
    <xf numFmtId="0" fontId="0" fillId="25" borderId="14" xfId="0" applyFill="1" applyBorder="1" applyAlignment="1">
      <alignment horizontal="left" vertical="top" wrapText="1"/>
    </xf>
    <xf numFmtId="0" fontId="0" fillId="8" borderId="0" xfId="0" applyFill="1" applyAlignment="1">
      <alignment horizontal="left" vertical="center"/>
    </xf>
    <xf numFmtId="0" fontId="5" fillId="0" borderId="5" xfId="0" applyFont="1" applyBorder="1"/>
    <xf numFmtId="2" fontId="0" fillId="10" borderId="14" xfId="0" applyNumberFormat="1" applyFill="1" applyBorder="1" applyAlignment="1" applyProtection="1">
      <alignment horizontal="left" vertical="center"/>
      <protection locked="0"/>
    </xf>
    <xf numFmtId="166" fontId="5" fillId="2" borderId="14" xfId="2" applyNumberFormat="1" applyFont="1" applyFill="1" applyBorder="1" applyAlignment="1" applyProtection="1">
      <alignment horizontal="center" vertical="center" wrapText="1"/>
      <protection hidden="1"/>
    </xf>
    <xf numFmtId="0" fontId="0" fillId="9" borderId="7" xfId="0" applyFill="1" applyBorder="1" applyAlignment="1" applyProtection="1">
      <alignment vertical="center"/>
      <protection hidden="1"/>
    </xf>
    <xf numFmtId="0" fontId="2" fillId="0" borderId="5" xfId="0" applyFont="1" applyBorder="1" applyAlignment="1">
      <alignment wrapText="1"/>
    </xf>
    <xf numFmtId="0" fontId="43" fillId="7" borderId="0" xfId="0" applyFont="1" applyFill="1" applyAlignment="1" applyProtection="1">
      <alignment horizontal="left" vertical="center"/>
      <protection hidden="1"/>
    </xf>
    <xf numFmtId="0" fontId="17" fillId="7" borderId="0" xfId="0" applyFont="1" applyFill="1" applyAlignment="1" applyProtection="1">
      <alignment wrapText="1"/>
      <protection hidden="1"/>
    </xf>
    <xf numFmtId="0" fontId="2" fillId="7"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protection hidden="1"/>
    </xf>
    <xf numFmtId="0" fontId="0" fillId="0" borderId="0" xfId="0" applyProtection="1">
      <protection hidden="1"/>
    </xf>
    <xf numFmtId="0" fontId="17" fillId="7" borderId="0" xfId="0" applyFont="1" applyFill="1" applyAlignment="1" applyProtection="1">
      <alignment horizontal="left" vertical="center"/>
      <protection hidden="1"/>
    </xf>
    <xf numFmtId="0" fontId="2" fillId="7" borderId="0" xfId="0" applyFont="1" applyFill="1" applyAlignment="1" applyProtection="1">
      <alignment vertical="center" wrapText="1"/>
      <protection hidden="1"/>
    </xf>
    <xf numFmtId="0" fontId="2" fillId="7" borderId="0" xfId="0" applyFont="1" applyFill="1" applyAlignment="1" applyProtection="1">
      <alignment wrapText="1"/>
      <protection hidden="1"/>
    </xf>
    <xf numFmtId="0" fontId="1" fillId="0" borderId="0" xfId="0" applyFont="1" applyAlignment="1" applyProtection="1">
      <alignment horizontal="center" vertical="center"/>
      <protection hidden="1"/>
    </xf>
    <xf numFmtId="0" fontId="1" fillId="0" borderId="0" xfId="0" applyFont="1" applyAlignment="1" applyProtection="1">
      <alignment vertical="center" wrapText="1"/>
      <protection hidden="1"/>
    </xf>
    <xf numFmtId="0" fontId="0" fillId="0" borderId="0" xfId="0" applyAlignment="1" applyProtection="1">
      <alignment horizontal="center" vertical="center"/>
      <protection hidden="1"/>
    </xf>
    <xf numFmtId="0" fontId="7" fillId="6" borderId="14" xfId="0" applyFont="1" applyFill="1" applyBorder="1" applyAlignment="1" applyProtection="1">
      <alignment horizontal="center" wrapText="1"/>
      <protection hidden="1"/>
    </xf>
    <xf numFmtId="0" fontId="0" fillId="6" borderId="14" xfId="0" applyFill="1" applyBorder="1" applyAlignment="1" applyProtection="1">
      <alignment horizontal="center" vertical="center"/>
      <protection hidden="1"/>
    </xf>
    <xf numFmtId="0" fontId="0" fillId="0" borderId="14" xfId="0" applyBorder="1" applyAlignment="1" applyProtection="1">
      <alignment vertical="center" wrapText="1"/>
      <protection hidden="1"/>
    </xf>
    <xf numFmtId="0" fontId="0" fillId="2" borderId="14" xfId="2" applyNumberFormat="1" applyFont="1" applyFill="1" applyBorder="1" applyAlignment="1" applyProtection="1">
      <alignment horizontal="center" vertical="center" wrapText="1"/>
      <protection hidden="1"/>
    </xf>
    <xf numFmtId="0" fontId="0" fillId="2" borderId="14" xfId="0" applyFill="1" applyBorder="1" applyAlignment="1" applyProtection="1">
      <alignment horizontal="center" vertical="center"/>
      <protection hidden="1"/>
    </xf>
    <xf numFmtId="0" fontId="0" fillId="2" borderId="15" xfId="0" applyFill="1" applyBorder="1" applyAlignment="1" applyProtection="1">
      <alignment horizontal="center" vertical="center"/>
      <protection hidden="1"/>
    </xf>
    <xf numFmtId="0" fontId="0" fillId="0" borderId="0" xfId="0" applyAlignment="1" applyProtection="1">
      <alignment vertical="center"/>
      <protection hidden="1"/>
    </xf>
    <xf numFmtId="0" fontId="0" fillId="0" borderId="5" xfId="0" applyBorder="1" applyAlignment="1" applyProtection="1">
      <alignment vertical="center" wrapText="1"/>
      <protection hidden="1"/>
    </xf>
    <xf numFmtId="0" fontId="0" fillId="2" borderId="14" xfId="0"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 fillId="0" borderId="14" xfId="0" applyFont="1" applyBorder="1" applyAlignment="1" applyProtection="1">
      <alignment vertical="center" wrapText="1"/>
      <protection hidden="1"/>
    </xf>
    <xf numFmtId="2" fontId="0" fillId="0" borderId="0" xfId="0" applyNumberFormat="1" applyAlignment="1" applyProtection="1">
      <alignment vertical="center"/>
      <protection hidden="1"/>
    </xf>
    <xf numFmtId="0" fontId="5" fillId="0" borderId="14" xfId="0" applyFont="1" applyBorder="1" applyAlignment="1" applyProtection="1">
      <alignment horizontal="left" vertical="center" wrapText="1"/>
      <protection hidden="1"/>
    </xf>
    <xf numFmtId="0" fontId="0" fillId="0" borderId="14" xfId="0" applyBorder="1" applyAlignment="1" applyProtection="1">
      <alignment horizontal="left" vertical="center" wrapText="1"/>
      <protection hidden="1"/>
    </xf>
    <xf numFmtId="9" fontId="0" fillId="2" borderId="14" xfId="2" applyFont="1" applyFill="1" applyBorder="1" applyAlignment="1" applyProtection="1">
      <alignment horizontal="center" vertical="center" wrapText="1"/>
      <protection hidden="1"/>
    </xf>
    <xf numFmtId="0" fontId="0" fillId="0" borderId="2" xfId="0" applyBorder="1" applyAlignment="1" applyProtection="1">
      <alignment horizontal="left" vertical="center" wrapText="1"/>
      <protection hidden="1"/>
    </xf>
    <xf numFmtId="0" fontId="26" fillId="0" borderId="9" xfId="0" applyFont="1" applyBorder="1" applyAlignment="1" applyProtection="1">
      <alignment horizontal="right" vertical="center" wrapText="1"/>
      <protection hidden="1"/>
    </xf>
    <xf numFmtId="0" fontId="11" fillId="2" borderId="10" xfId="0" applyFont="1" applyFill="1" applyBorder="1" applyAlignment="1" applyProtection="1">
      <alignment horizontal="center" vertical="center"/>
      <protection hidden="1"/>
    </xf>
    <xf numFmtId="0" fontId="0" fillId="0" borderId="5" xfId="0" applyBorder="1" applyAlignment="1" applyProtection="1">
      <alignment horizontal="left" vertical="center" wrapText="1"/>
      <protection hidden="1"/>
    </xf>
    <xf numFmtId="0" fontId="10" fillId="8" borderId="0" xfId="0" applyFont="1" applyFill="1" applyAlignment="1" applyProtection="1">
      <alignment horizontal="center" vertical="center"/>
      <protection hidden="1"/>
    </xf>
    <xf numFmtId="0" fontId="0" fillId="8" borderId="0" xfId="0" applyFill="1" applyAlignment="1" applyProtection="1">
      <alignment vertical="center"/>
      <protection hidden="1"/>
    </xf>
    <xf numFmtId="0" fontId="0" fillId="0" borderId="0" xfId="0" applyAlignment="1" applyProtection="1">
      <alignment vertical="center" wrapText="1"/>
      <protection hidden="1"/>
    </xf>
    <xf numFmtId="0" fontId="0" fillId="0" borderId="2" xfId="0" applyBorder="1" applyAlignment="1" applyProtection="1">
      <alignment vertical="center" wrapText="1"/>
      <protection hidden="1"/>
    </xf>
    <xf numFmtId="16" fontId="0" fillId="0" borderId="0" xfId="0" quotePrefix="1" applyNumberFormat="1" applyAlignment="1" applyProtection="1">
      <alignment horizontal="center" vertical="center" wrapText="1"/>
      <protection hidden="1"/>
    </xf>
    <xf numFmtId="0" fontId="10" fillId="0" borderId="0" xfId="0" applyFont="1" applyProtection="1">
      <protection hidden="1"/>
    </xf>
    <xf numFmtId="0" fontId="10" fillId="0" borderId="0" xfId="0" applyFont="1" applyAlignment="1" applyProtection="1">
      <alignment horizontal="center"/>
      <protection hidden="1"/>
    </xf>
    <xf numFmtId="0" fontId="7" fillId="6" borderId="14" xfId="0" applyFont="1" applyFill="1" applyBorder="1" applyAlignment="1" applyProtection="1">
      <alignment vertical="center" wrapText="1"/>
      <protection hidden="1"/>
    </xf>
    <xf numFmtId="0" fontId="19" fillId="6" borderId="14" xfId="0" applyFont="1" applyFill="1" applyBorder="1" applyAlignment="1" applyProtection="1">
      <alignment horizontal="center" vertical="center"/>
      <protection hidden="1"/>
    </xf>
    <xf numFmtId="0" fontId="19" fillId="6" borderId="14" xfId="0" applyFont="1" applyFill="1" applyBorder="1" applyProtection="1">
      <protection hidden="1"/>
    </xf>
    <xf numFmtId="0" fontId="1" fillId="2" borderId="0" xfId="0" applyFont="1" applyFill="1" applyAlignment="1" applyProtection="1">
      <alignment horizontal="right" wrapText="1"/>
      <protection hidden="1"/>
    </xf>
    <xf numFmtId="0" fontId="9" fillId="0" borderId="12"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8" fillId="0" borderId="18" xfId="0" applyFont="1" applyBorder="1" applyAlignment="1" applyProtection="1">
      <alignment horizontal="left" vertical="center" wrapText="1"/>
      <protection hidden="1"/>
    </xf>
    <xf numFmtId="0" fontId="9" fillId="2" borderId="12" xfId="0" applyFont="1" applyFill="1" applyBorder="1" applyAlignment="1" applyProtection="1">
      <alignment horizontal="center" vertical="center" wrapText="1"/>
      <protection hidden="1"/>
    </xf>
    <xf numFmtId="0" fontId="17" fillId="0" borderId="0" xfId="0" applyFont="1" applyAlignment="1" applyProtection="1">
      <alignment horizontal="left" vertical="center"/>
      <protection hidden="1"/>
    </xf>
    <xf numFmtId="0" fontId="2" fillId="0" borderId="0" xfId="0" applyFont="1" applyAlignment="1" applyProtection="1">
      <alignment vertical="center" wrapText="1"/>
      <protection hidden="1"/>
    </xf>
    <xf numFmtId="0" fontId="2" fillId="0" borderId="0" xfId="0" applyFont="1" applyAlignment="1" applyProtection="1">
      <alignment wrapText="1"/>
      <protection hidden="1"/>
    </xf>
    <xf numFmtId="0" fontId="15" fillId="0" borderId="0" xfId="0" applyFont="1" applyAlignment="1" applyProtection="1">
      <alignment horizontal="center" vertical="center"/>
      <protection hidden="1"/>
    </xf>
    <xf numFmtId="0" fontId="16" fillId="2" borderId="24" xfId="0" applyFont="1" applyFill="1" applyBorder="1" applyAlignment="1" applyProtection="1">
      <alignment horizontal="center" vertical="center"/>
      <protection hidden="1"/>
    </xf>
    <xf numFmtId="0" fontId="7" fillId="0" borderId="0" xfId="0" applyFont="1" applyAlignment="1" applyProtection="1">
      <alignment horizontal="center" wrapText="1"/>
      <protection hidden="1"/>
    </xf>
    <xf numFmtId="0" fontId="0" fillId="0" borderId="0" xfId="2" applyNumberFormat="1" applyFont="1" applyFill="1" applyBorder="1" applyAlignment="1" applyProtection="1">
      <alignment horizontal="center" vertical="center" wrapText="1"/>
      <protection hidden="1"/>
    </xf>
    <xf numFmtId="9" fontId="0" fillId="0" borderId="0" xfId="0" applyNumberFormat="1" applyAlignment="1" applyProtection="1">
      <alignment horizontal="center" vertical="center" wrapText="1"/>
      <protection hidden="1"/>
    </xf>
    <xf numFmtId="9" fontId="0" fillId="0" borderId="0" xfId="2" applyFont="1" applyFill="1" applyBorder="1" applyAlignment="1" applyProtection="1">
      <alignment horizontal="center" vertical="center" wrapText="1"/>
      <protection hidden="1"/>
    </xf>
    <xf numFmtId="9" fontId="0" fillId="2" borderId="14" xfId="0" applyNumberFormat="1" applyFill="1" applyBorder="1" applyAlignment="1" applyProtection="1">
      <alignment horizontal="center" vertical="center" wrapText="1"/>
      <protection hidden="1"/>
    </xf>
    <xf numFmtId="0" fontId="0" fillId="0" borderId="0" xfId="0" applyAlignment="1" applyProtection="1">
      <alignment horizontal="left" vertical="center"/>
      <protection hidden="1"/>
    </xf>
    <xf numFmtId="1" fontId="0" fillId="0" borderId="0" xfId="0" applyNumberFormat="1" applyAlignment="1" applyProtection="1">
      <alignment horizontal="center" vertical="center" wrapText="1"/>
      <protection hidden="1"/>
    </xf>
    <xf numFmtId="2" fontId="0" fillId="0" borderId="0" xfId="0" applyNumberFormat="1" applyAlignment="1" applyProtection="1">
      <alignment horizontal="center" vertical="center" wrapText="1"/>
      <protection hidden="1"/>
    </xf>
    <xf numFmtId="0" fontId="10" fillId="8" borderId="0" xfId="0" applyFont="1" applyFill="1" applyProtection="1">
      <protection hidden="1"/>
    </xf>
    <xf numFmtId="0" fontId="10" fillId="8" borderId="0" xfId="0" applyFont="1" applyFill="1" applyAlignment="1" applyProtection="1">
      <alignment horizontal="center"/>
      <protection hidden="1"/>
    </xf>
    <xf numFmtId="1" fontId="0" fillId="2" borderId="14" xfId="0" applyNumberFormat="1" applyFill="1" applyBorder="1" applyAlignment="1" applyProtection="1">
      <alignment horizontal="center" vertical="center" wrapText="1"/>
      <protection hidden="1"/>
    </xf>
    <xf numFmtId="2" fontId="2" fillId="0" borderId="0" xfId="0" applyNumberFormat="1" applyFont="1" applyAlignment="1" applyProtection="1">
      <alignment horizontal="left" vertical="center"/>
      <protection hidden="1"/>
    </xf>
    <xf numFmtId="0" fontId="2" fillId="8" borderId="0" xfId="0" applyFont="1" applyFill="1" applyAlignment="1" applyProtection="1">
      <alignment wrapText="1"/>
      <protection hidden="1"/>
    </xf>
    <xf numFmtId="0" fontId="0" fillId="0" borderId="0" xfId="0" quotePrefix="1" applyAlignment="1" applyProtection="1">
      <alignment horizontal="center" vertical="center" wrapText="1"/>
      <protection hidden="1"/>
    </xf>
    <xf numFmtId="0" fontId="0" fillId="0" borderId="0" xfId="0" applyAlignment="1" applyProtection="1">
      <alignment horizontal="center"/>
      <protection hidden="1"/>
    </xf>
    <xf numFmtId="0" fontId="0" fillId="0" borderId="0" xfId="0" applyAlignment="1" applyProtection="1">
      <alignment wrapText="1"/>
      <protection hidden="1"/>
    </xf>
    <xf numFmtId="0" fontId="16" fillId="2" borderId="24" xfId="0" applyFont="1" applyFill="1" applyBorder="1" applyAlignment="1" applyProtection="1">
      <alignment horizontal="center" vertical="center" wrapText="1"/>
      <protection hidden="1"/>
    </xf>
    <xf numFmtId="0" fontId="0" fillId="2" borderId="0" xfId="0" applyFill="1" applyAlignment="1" applyProtection="1">
      <alignment horizontal="center" vertical="center" wrapText="1"/>
      <protection hidden="1"/>
    </xf>
    <xf numFmtId="0" fontId="11" fillId="2" borderId="10" xfId="0" applyFont="1" applyFill="1" applyBorder="1" applyAlignment="1" applyProtection="1">
      <alignment horizontal="center" vertical="center" wrapText="1"/>
      <protection hidden="1"/>
    </xf>
    <xf numFmtId="0" fontId="42" fillId="11" borderId="0" xfId="0" applyFont="1" applyFill="1" applyAlignment="1" applyProtection="1">
      <alignment horizontal="left" vertical="center"/>
      <protection hidden="1"/>
    </xf>
    <xf numFmtId="0" fontId="37" fillId="11" borderId="0" xfId="0" applyFont="1" applyFill="1" applyAlignment="1" applyProtection="1">
      <alignment horizontal="left" vertical="center"/>
      <protection hidden="1"/>
    </xf>
    <xf numFmtId="0" fontId="6" fillId="11" borderId="0" xfId="0" applyFont="1" applyFill="1" applyAlignment="1" applyProtection="1">
      <alignment vertical="center" wrapText="1"/>
      <protection hidden="1"/>
    </xf>
    <xf numFmtId="0" fontId="6" fillId="11" borderId="0" xfId="0" applyFont="1" applyFill="1" applyAlignment="1" applyProtection="1">
      <alignment wrapText="1"/>
      <protection hidden="1"/>
    </xf>
    <xf numFmtId="0" fontId="38" fillId="11" borderId="0" xfId="0" applyFont="1" applyFill="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0" borderId="0" xfId="0" applyFont="1" applyAlignment="1" applyProtection="1">
      <alignment horizontal="center" vertical="center" wrapText="1"/>
      <protection hidden="1"/>
    </xf>
    <xf numFmtId="0" fontId="10" fillId="0" borderId="0" xfId="0" applyFont="1" applyAlignment="1" applyProtection="1">
      <alignment horizontal="center" vertical="center"/>
      <protection hidden="1"/>
    </xf>
    <xf numFmtId="0" fontId="39" fillId="12" borderId="14" xfId="0" applyFont="1" applyFill="1" applyBorder="1" applyAlignment="1" applyProtection="1">
      <alignment horizontal="center" wrapText="1"/>
      <protection hidden="1"/>
    </xf>
    <xf numFmtId="0" fontId="10" fillId="12" borderId="14" xfId="0" applyFont="1" applyFill="1" applyBorder="1" applyAlignment="1" applyProtection="1">
      <alignment horizontal="center" vertical="center"/>
      <protection hidden="1"/>
    </xf>
    <xf numFmtId="0" fontId="10" fillId="0" borderId="5" xfId="0" applyFont="1" applyBorder="1" applyAlignment="1" applyProtection="1">
      <alignment vertical="center" wrapText="1"/>
      <protection hidden="1"/>
    </xf>
    <xf numFmtId="0" fontId="10" fillId="14" borderId="14" xfId="0" applyFont="1" applyFill="1" applyBorder="1" applyAlignment="1" applyProtection="1">
      <alignment horizontal="center" vertical="center" wrapText="1"/>
      <protection hidden="1"/>
    </xf>
    <xf numFmtId="0" fontId="10" fillId="14" borderId="14" xfId="0" applyFont="1" applyFill="1" applyBorder="1" applyAlignment="1" applyProtection="1">
      <alignment horizontal="center" vertical="center"/>
      <protection hidden="1"/>
    </xf>
    <xf numFmtId="0" fontId="10" fillId="13" borderId="15" xfId="0" applyFont="1" applyFill="1" applyBorder="1" applyAlignment="1" applyProtection="1">
      <alignment horizontal="center" vertical="center"/>
      <protection hidden="1"/>
    </xf>
    <xf numFmtId="0" fontId="10" fillId="0" borderId="0" xfId="0" applyFont="1" applyAlignment="1" applyProtection="1">
      <alignment vertical="center"/>
      <protection hidden="1"/>
    </xf>
    <xf numFmtId="0" fontId="10" fillId="0" borderId="0" xfId="0" applyFont="1" applyAlignment="1" applyProtection="1">
      <alignment horizontal="center" vertical="center" wrapText="1"/>
      <protection hidden="1"/>
    </xf>
    <xf numFmtId="0" fontId="10" fillId="0" borderId="14" xfId="0" applyFont="1" applyBorder="1" applyAlignment="1" applyProtection="1">
      <alignment vertical="center" wrapText="1"/>
      <protection hidden="1"/>
    </xf>
    <xf numFmtId="0" fontId="10" fillId="13" borderId="14" xfId="0" applyFont="1" applyFill="1" applyBorder="1" applyAlignment="1" applyProtection="1">
      <alignment horizontal="center" vertical="center" wrapText="1"/>
      <protection hidden="1"/>
    </xf>
    <xf numFmtId="0" fontId="14" fillId="8" borderId="0" xfId="0" applyFont="1" applyFill="1" applyAlignment="1" applyProtection="1">
      <alignment vertical="center"/>
      <protection hidden="1"/>
    </xf>
    <xf numFmtId="0" fontId="0" fillId="0" borderId="14" xfId="0" applyBorder="1" applyAlignment="1" applyProtection="1">
      <alignment vertical="center"/>
      <protection hidden="1"/>
    </xf>
    <xf numFmtId="0" fontId="10" fillId="0" borderId="0" xfId="0" applyFont="1" applyAlignment="1" applyProtection="1">
      <alignment vertical="center" wrapText="1"/>
      <protection hidden="1"/>
    </xf>
    <xf numFmtId="0" fontId="10" fillId="13" borderId="2" xfId="0" applyFont="1" applyFill="1" applyBorder="1" applyAlignment="1" applyProtection="1">
      <alignment horizontal="center" vertical="center" wrapText="1"/>
      <protection hidden="1"/>
    </xf>
    <xf numFmtId="0" fontId="10" fillId="14" borderId="2" xfId="0" applyFont="1" applyFill="1" applyBorder="1" applyAlignment="1" applyProtection="1">
      <alignment horizontal="center" vertical="center"/>
      <protection hidden="1"/>
    </xf>
    <xf numFmtId="0" fontId="10" fillId="13" borderId="3" xfId="0" applyFont="1" applyFill="1" applyBorder="1" applyAlignment="1" applyProtection="1">
      <alignment horizontal="center" vertical="center"/>
      <protection hidden="1"/>
    </xf>
    <xf numFmtId="0" fontId="10" fillId="2" borderId="0" xfId="0" applyFont="1" applyFill="1" applyAlignment="1" applyProtection="1">
      <alignment horizontal="center" vertical="center"/>
      <protection hidden="1"/>
    </xf>
    <xf numFmtId="0" fontId="10" fillId="0" borderId="2" xfId="0" applyFont="1" applyBorder="1" applyAlignment="1" applyProtection="1">
      <alignment vertical="center" wrapText="1"/>
      <protection hidden="1"/>
    </xf>
    <xf numFmtId="0" fontId="10" fillId="2" borderId="14" xfId="0" applyFont="1" applyFill="1" applyBorder="1" applyAlignment="1" applyProtection="1">
      <alignment horizontal="center" vertical="center" wrapText="1"/>
      <protection hidden="1"/>
    </xf>
    <xf numFmtId="0" fontId="10" fillId="2" borderId="14" xfId="0" applyFont="1" applyFill="1" applyBorder="1" applyAlignment="1" applyProtection="1">
      <alignment horizontal="center" vertical="center"/>
      <protection hidden="1"/>
    </xf>
    <xf numFmtId="0" fontId="10" fillId="2" borderId="15" xfId="0" applyFont="1" applyFill="1" applyBorder="1" applyAlignment="1" applyProtection="1">
      <alignment horizontal="center" vertical="center"/>
      <protection hidden="1"/>
    </xf>
    <xf numFmtId="166" fontId="10" fillId="2" borderId="14" xfId="2" applyNumberFormat="1" applyFont="1" applyFill="1" applyBorder="1" applyAlignment="1" applyProtection="1">
      <alignment horizontal="center" vertical="center" wrapText="1"/>
      <protection hidden="1"/>
    </xf>
    <xf numFmtId="9" fontId="10" fillId="13" borderId="14" xfId="0" applyNumberFormat="1" applyFont="1" applyFill="1" applyBorder="1" applyAlignment="1" applyProtection="1">
      <alignment horizontal="center" vertical="center" wrapText="1"/>
      <protection hidden="1"/>
    </xf>
    <xf numFmtId="0" fontId="10" fillId="0" borderId="14" xfId="0" applyFont="1" applyBorder="1" applyAlignment="1" applyProtection="1">
      <alignment horizontal="left" vertical="center" wrapText="1"/>
      <protection hidden="1"/>
    </xf>
    <xf numFmtId="0" fontId="10" fillId="13" borderId="14" xfId="0" applyFont="1" applyFill="1" applyBorder="1" applyAlignment="1" applyProtection="1">
      <alignment horizontal="center" vertical="center"/>
      <protection hidden="1"/>
    </xf>
    <xf numFmtId="0" fontId="12" fillId="0" borderId="0" xfId="0" applyFont="1" applyAlignment="1" applyProtection="1">
      <alignment vertical="center" wrapText="1"/>
      <protection hidden="1"/>
    </xf>
    <xf numFmtId="0" fontId="10" fillId="8" borderId="0" xfId="0" applyFont="1" applyFill="1" applyAlignment="1" applyProtection="1">
      <alignment vertical="center"/>
      <protection hidden="1"/>
    </xf>
    <xf numFmtId="0" fontId="10" fillId="13" borderId="6" xfId="0" applyFont="1" applyFill="1" applyBorder="1" applyAlignment="1" applyProtection="1">
      <alignment horizontal="center" vertical="center"/>
      <protection hidden="1"/>
    </xf>
    <xf numFmtId="0" fontId="10" fillId="0" borderId="2" xfId="0" applyFont="1" applyBorder="1" applyAlignment="1" applyProtection="1">
      <alignment horizontal="left" vertical="center" wrapText="1"/>
      <protection hidden="1"/>
    </xf>
    <xf numFmtId="9" fontId="10" fillId="14" borderId="14" xfId="0" applyNumberFormat="1" applyFont="1" applyFill="1" applyBorder="1" applyAlignment="1" applyProtection="1">
      <alignment horizontal="center" vertical="center" wrapText="1"/>
      <protection hidden="1"/>
    </xf>
    <xf numFmtId="9" fontId="0" fillId="2" borderId="0" xfId="0" applyNumberFormat="1" applyFill="1" applyAlignment="1" applyProtection="1">
      <alignment horizontal="center" vertical="center"/>
      <protection hidden="1"/>
    </xf>
    <xf numFmtId="2" fontId="10" fillId="2" borderId="14" xfId="0" applyNumberFormat="1" applyFont="1" applyFill="1" applyBorder="1" applyAlignment="1" applyProtection="1">
      <alignment horizontal="center" vertical="center" wrapText="1"/>
      <protection hidden="1"/>
    </xf>
    <xf numFmtId="0" fontId="7" fillId="6" borderId="14" xfId="0" applyFont="1" applyFill="1" applyBorder="1" applyAlignment="1" applyProtection="1">
      <alignment vertical="center"/>
      <protection hidden="1"/>
    </xf>
    <xf numFmtId="0" fontId="10" fillId="13" borderId="15" xfId="0" applyFont="1" applyFill="1" applyBorder="1" applyAlignment="1" applyProtection="1">
      <alignment horizontal="center" vertical="center" wrapText="1"/>
      <protection hidden="1"/>
    </xf>
    <xf numFmtId="0" fontId="26" fillId="0" borderId="0" xfId="0" applyFont="1" applyAlignment="1" applyProtection="1">
      <alignment horizontal="right" vertical="center" wrapText="1"/>
      <protection hidden="1"/>
    </xf>
    <xf numFmtId="0" fontId="13" fillId="8" borderId="0" xfId="0" applyFont="1" applyFill="1" applyAlignment="1" applyProtection="1">
      <alignment horizontal="center" vertical="center"/>
      <protection hidden="1"/>
    </xf>
    <xf numFmtId="0" fontId="12" fillId="0" borderId="32" xfId="0" applyFont="1" applyBorder="1" applyAlignment="1" applyProtection="1">
      <alignment horizontal="center" vertical="center"/>
      <protection hidden="1"/>
    </xf>
    <xf numFmtId="0" fontId="7" fillId="6" borderId="2" xfId="0" applyFont="1" applyFill="1" applyBorder="1" applyAlignment="1" applyProtection="1">
      <alignment horizontal="center" wrapText="1"/>
      <protection hidden="1"/>
    </xf>
    <xf numFmtId="9" fontId="0" fillId="2" borderId="34" xfId="2" applyFont="1" applyFill="1" applyBorder="1" applyAlignment="1" applyProtection="1">
      <alignment horizontal="center" vertical="center" wrapText="1"/>
      <protection hidden="1"/>
    </xf>
    <xf numFmtId="0" fontId="0" fillId="2" borderId="34" xfId="0" applyFill="1" applyBorder="1" applyAlignment="1" applyProtection="1">
      <alignment horizontal="center" vertical="center"/>
      <protection hidden="1"/>
    </xf>
    <xf numFmtId="0" fontId="0" fillId="2" borderId="68" xfId="0" applyFill="1" applyBorder="1" applyAlignment="1" applyProtection="1">
      <alignment horizontal="center" vertical="center" wrapText="1"/>
      <protection hidden="1"/>
    </xf>
    <xf numFmtId="0" fontId="0" fillId="0" borderId="14" xfId="0" applyBorder="1" applyAlignment="1" applyProtection="1">
      <alignment horizontal="left" vertical="center"/>
      <protection hidden="1"/>
    </xf>
    <xf numFmtId="0" fontId="0" fillId="0" borderId="14" xfId="0" applyBorder="1" applyProtection="1">
      <protection hidden="1"/>
    </xf>
    <xf numFmtId="0" fontId="0" fillId="2" borderId="70" xfId="0" applyFill="1" applyBorder="1" applyAlignment="1" applyProtection="1">
      <alignment horizontal="center" vertical="center"/>
      <protection hidden="1"/>
    </xf>
    <xf numFmtId="1" fontId="0" fillId="2" borderId="32" xfId="0" applyNumberFormat="1" applyFill="1" applyBorder="1" applyAlignment="1" applyProtection="1">
      <alignment horizontal="center" vertical="center" wrapText="1"/>
      <protection hidden="1"/>
    </xf>
    <xf numFmtId="0" fontId="0" fillId="2" borderId="32" xfId="0" applyFill="1" applyBorder="1" applyAlignment="1" applyProtection="1">
      <alignment horizontal="center" vertical="center"/>
      <protection hidden="1"/>
    </xf>
    <xf numFmtId="0" fontId="0" fillId="2" borderId="8" xfId="0" applyFill="1" applyBorder="1" applyAlignment="1" applyProtection="1">
      <alignment horizontal="center" vertical="center"/>
      <protection hidden="1"/>
    </xf>
    <xf numFmtId="0" fontId="0" fillId="2" borderId="79" xfId="0" applyFill="1" applyBorder="1" applyAlignment="1" applyProtection="1">
      <alignment horizontal="center" vertical="center"/>
      <protection hidden="1"/>
    </xf>
    <xf numFmtId="0" fontId="0" fillId="2" borderId="64" xfId="0" applyFill="1" applyBorder="1" applyAlignment="1" applyProtection="1">
      <alignment horizontal="center" vertical="center"/>
      <protection hidden="1"/>
    </xf>
    <xf numFmtId="0" fontId="26" fillId="0" borderId="65" xfId="0" applyFont="1" applyBorder="1" applyAlignment="1" applyProtection="1">
      <alignment horizontal="right" vertical="center" wrapText="1"/>
      <protection hidden="1"/>
    </xf>
    <xf numFmtId="0" fontId="11" fillId="2" borderId="66" xfId="0" applyFont="1" applyFill="1" applyBorder="1" applyAlignment="1" applyProtection="1">
      <alignment horizontal="center" vertical="center"/>
      <protection hidden="1"/>
    </xf>
    <xf numFmtId="0" fontId="0" fillId="8" borderId="0" xfId="0" applyFill="1" applyProtection="1">
      <protection hidden="1"/>
    </xf>
    <xf numFmtId="0" fontId="23" fillId="7" borderId="0" xfId="0" applyFont="1" applyFill="1" applyAlignment="1" applyProtection="1">
      <alignment horizontal="left" vertical="center"/>
      <protection hidden="1"/>
    </xf>
    <xf numFmtId="0" fontId="2" fillId="7" borderId="0" xfId="0" applyFont="1" applyFill="1" applyProtection="1">
      <protection hidden="1"/>
    </xf>
    <xf numFmtId="0" fontId="2" fillId="7" borderId="0" xfId="0" applyFont="1" applyFill="1" applyAlignment="1" applyProtection="1">
      <alignment horizontal="left" wrapText="1"/>
      <protection hidden="1"/>
    </xf>
    <xf numFmtId="0" fontId="2" fillId="7" borderId="0" xfId="0" applyFont="1" applyFill="1" applyAlignment="1" applyProtection="1">
      <alignment horizontal="center" vertical="center"/>
      <protection hidden="1"/>
    </xf>
    <xf numFmtId="0" fontId="19" fillId="0" borderId="0" xfId="0" applyFont="1" applyAlignment="1" applyProtection="1">
      <alignment horizontal="left" vertical="center"/>
      <protection hidden="1"/>
    </xf>
    <xf numFmtId="0" fontId="22" fillId="6" borderId="14" xfId="0" applyFont="1" applyFill="1" applyBorder="1" applyAlignment="1" applyProtection="1">
      <alignment wrapText="1"/>
      <protection hidden="1"/>
    </xf>
    <xf numFmtId="0" fontId="18" fillId="6" borderId="14" xfId="0" applyFont="1" applyFill="1" applyBorder="1" applyProtection="1">
      <protection hidden="1"/>
    </xf>
    <xf numFmtId="0" fontId="19" fillId="0" borderId="0" xfId="0" applyFont="1" applyProtection="1">
      <protection hidden="1"/>
    </xf>
    <xf numFmtId="0" fontId="0" fillId="0" borderId="13" xfId="0" applyBorder="1" applyAlignment="1" applyProtection="1">
      <alignment vertical="top" wrapText="1"/>
      <protection hidden="1"/>
    </xf>
    <xf numFmtId="0" fontId="1" fillId="0" borderId="14" xfId="0" applyFont="1" applyBorder="1" applyAlignment="1" applyProtection="1">
      <alignment vertical="top" wrapText="1"/>
      <protection hidden="1"/>
    </xf>
    <xf numFmtId="0" fontId="0" fillId="2" borderId="12" xfId="0" applyFill="1" applyBorder="1" applyAlignment="1" applyProtection="1">
      <alignment horizontal="center" vertical="center"/>
      <protection hidden="1"/>
    </xf>
    <xf numFmtId="0" fontId="0" fillId="0" borderId="0" xfId="0" applyAlignment="1" applyProtection="1">
      <alignment vertical="top" wrapText="1"/>
      <protection hidden="1"/>
    </xf>
    <xf numFmtId="0" fontId="0" fillId="0" borderId="0" xfId="0" applyAlignment="1" applyProtection="1">
      <alignment vertical="top"/>
      <protection hidden="1"/>
    </xf>
    <xf numFmtId="0" fontId="7" fillId="6" borderId="2" xfId="0" applyFont="1" applyFill="1" applyBorder="1" applyAlignment="1" applyProtection="1">
      <alignment vertical="center" wrapText="1"/>
      <protection hidden="1"/>
    </xf>
    <xf numFmtId="0" fontId="9" fillId="2" borderId="13" xfId="0" applyFont="1" applyFill="1" applyBorder="1" applyAlignment="1" applyProtection="1">
      <alignment horizontal="center" vertical="center" wrapText="1"/>
      <protection hidden="1"/>
    </xf>
    <xf numFmtId="0" fontId="8" fillId="0" borderId="3" xfId="0" applyFont="1" applyBorder="1" applyAlignment="1" applyProtection="1">
      <alignment horizontal="left" vertical="center" wrapText="1"/>
      <protection hidden="1"/>
    </xf>
    <xf numFmtId="0" fontId="9" fillId="2" borderId="1" xfId="0" applyFont="1" applyFill="1" applyBorder="1" applyAlignment="1" applyProtection="1">
      <alignment horizontal="center" vertical="center" wrapText="1"/>
      <protection hidden="1"/>
    </xf>
    <xf numFmtId="0" fontId="0" fillId="0" borderId="30" xfId="0" applyBorder="1" applyProtection="1">
      <protection hidden="1"/>
    </xf>
    <xf numFmtId="0" fontId="9" fillId="2" borderId="30" xfId="0" applyFont="1" applyFill="1" applyBorder="1" applyAlignment="1" applyProtection="1">
      <alignment horizontal="center" vertical="center" wrapText="1"/>
      <protection hidden="1"/>
    </xf>
    <xf numFmtId="0" fontId="2" fillId="0" borderId="0" xfId="0" applyFont="1" applyProtection="1">
      <protection hidden="1"/>
    </xf>
    <xf numFmtId="0" fontId="22" fillId="6" borderId="14" xfId="0" applyFont="1" applyFill="1" applyBorder="1" applyAlignment="1" applyProtection="1">
      <alignment vertical="center" wrapText="1"/>
      <protection hidden="1"/>
    </xf>
    <xf numFmtId="0" fontId="0" fillId="0" borderId="12" xfId="0" applyBorder="1" applyAlignment="1" applyProtection="1">
      <alignment horizontal="center" vertical="center"/>
      <protection hidden="1"/>
    </xf>
    <xf numFmtId="0" fontId="0" fillId="2" borderId="12" xfId="0" applyFill="1" applyBorder="1" applyAlignment="1" applyProtection="1">
      <alignment horizontal="center" vertical="center" wrapText="1"/>
      <protection hidden="1"/>
    </xf>
    <xf numFmtId="0" fontId="21" fillId="0" borderId="12" xfId="0" applyFont="1" applyBorder="1" applyAlignment="1" applyProtection="1">
      <alignment horizontal="center" vertical="center"/>
      <protection hidden="1"/>
    </xf>
    <xf numFmtId="0" fontId="0" fillId="0" borderId="12" xfId="0" applyBorder="1" applyProtection="1">
      <protection hidden="1"/>
    </xf>
    <xf numFmtId="0" fontId="0" fillId="2" borderId="0" xfId="0" applyFill="1" applyAlignment="1" applyProtection="1">
      <alignment wrapText="1"/>
      <protection hidden="1"/>
    </xf>
    <xf numFmtId="0" fontId="9" fillId="0" borderId="0" xfId="0" applyFont="1" applyAlignment="1" applyProtection="1">
      <alignment horizontal="right" vertical="center" wrapText="1"/>
      <protection hidden="1"/>
    </xf>
    <xf numFmtId="0" fontId="8" fillId="0" borderId="0" xfId="0" applyFont="1" applyAlignment="1" applyProtection="1">
      <alignment horizontal="left" vertical="center" wrapText="1"/>
      <protection hidden="1"/>
    </xf>
    <xf numFmtId="0" fontId="9" fillId="0" borderId="0" xfId="0" applyFont="1" applyAlignment="1" applyProtection="1">
      <alignment horizontal="left" vertical="center" wrapText="1"/>
      <protection hidden="1"/>
    </xf>
    <xf numFmtId="0" fontId="9" fillId="0" borderId="0" xfId="0" applyFont="1" applyAlignment="1" applyProtection="1">
      <alignment horizontal="center" vertical="center" wrapText="1"/>
      <protection hidden="1"/>
    </xf>
    <xf numFmtId="0" fontId="2" fillId="0" borderId="0" xfId="0" applyFont="1" applyAlignment="1" applyProtection="1">
      <alignment horizontal="center" vertical="center"/>
      <protection hidden="1"/>
    </xf>
    <xf numFmtId="0" fontId="0" fillId="0" borderId="33" xfId="0" applyBorder="1" applyAlignment="1" applyProtection="1">
      <alignment horizontal="left" vertical="center" wrapText="1"/>
      <protection hidden="1"/>
    </xf>
    <xf numFmtId="0" fontId="0" fillId="0" borderId="34" xfId="0" applyBorder="1" applyProtection="1">
      <protection hidden="1"/>
    </xf>
    <xf numFmtId="0" fontId="0" fillId="8" borderId="0" xfId="0" applyFill="1" applyAlignment="1" applyProtection="1">
      <alignment wrapText="1"/>
      <protection hidden="1"/>
    </xf>
    <xf numFmtId="0" fontId="0" fillId="8" borderId="0" xfId="0" applyFill="1" applyAlignment="1" applyProtection="1">
      <alignment horizontal="center" vertical="center"/>
      <protection hidden="1"/>
    </xf>
    <xf numFmtId="0" fontId="15" fillId="7" borderId="0" xfId="0" applyFont="1" applyFill="1" applyAlignment="1" applyProtection="1">
      <alignment horizontal="center"/>
      <protection hidden="1"/>
    </xf>
    <xf numFmtId="0" fontId="1" fillId="0" borderId="0" xfId="0" applyFont="1" applyAlignment="1" applyProtection="1">
      <alignment vertical="center"/>
      <protection hidden="1"/>
    </xf>
    <xf numFmtId="0" fontId="19" fillId="6" borderId="14" xfId="0" applyFont="1" applyFill="1" applyBorder="1" applyAlignment="1" applyProtection="1">
      <alignment horizontal="left" vertical="center"/>
      <protection hidden="1"/>
    </xf>
    <xf numFmtId="0" fontId="0" fillId="0" borderId="14" xfId="0" applyBorder="1" applyAlignment="1" applyProtection="1">
      <alignment horizontal="center"/>
      <protection hidden="1"/>
    </xf>
    <xf numFmtId="0" fontId="0" fillId="0" borderId="14" xfId="0" applyBorder="1" applyAlignment="1" applyProtection="1">
      <alignment horizontal="center" vertical="center"/>
      <protection hidden="1"/>
    </xf>
    <xf numFmtId="0" fontId="5" fillId="2" borderId="12" xfId="0" applyFont="1" applyFill="1" applyBorder="1" applyAlignment="1" applyProtection="1">
      <alignment horizontal="center" vertical="center"/>
      <protection hidden="1"/>
    </xf>
    <xf numFmtId="0" fontId="0" fillId="0" borderId="5" xfId="0" applyBorder="1" applyAlignment="1" applyProtection="1">
      <alignment horizontal="center"/>
      <protection hidden="1"/>
    </xf>
    <xf numFmtId="0" fontId="0" fillId="0" borderId="5" xfId="0" applyBorder="1" applyAlignment="1" applyProtection="1">
      <alignment horizontal="center" vertical="center"/>
      <protection hidden="1"/>
    </xf>
    <xf numFmtId="9" fontId="0" fillId="2" borderId="5" xfId="0" applyNumberFormat="1" applyFill="1" applyBorder="1" applyAlignment="1" applyProtection="1">
      <alignment horizontal="center" vertical="center" wrapText="1"/>
      <protection hidden="1"/>
    </xf>
    <xf numFmtId="0" fontId="5" fillId="2" borderId="18" xfId="0" applyFont="1" applyFill="1" applyBorder="1" applyAlignment="1" applyProtection="1">
      <alignment horizontal="center" vertical="center"/>
      <protection hidden="1"/>
    </xf>
    <xf numFmtId="0" fontId="0" fillId="2" borderId="6" xfId="0" applyFill="1" applyBorder="1" applyAlignment="1" applyProtection="1">
      <alignment horizontal="center" vertical="center"/>
      <protection hidden="1"/>
    </xf>
    <xf numFmtId="0" fontId="0" fillId="0" borderId="4" xfId="0" applyBorder="1" applyAlignment="1" applyProtection="1">
      <alignment vertical="center"/>
      <protection hidden="1"/>
    </xf>
    <xf numFmtId="0" fontId="0" fillId="2" borderId="5" xfId="0" applyFill="1" applyBorder="1" applyAlignment="1" applyProtection="1">
      <alignment horizontal="center" vertical="center" wrapText="1"/>
      <protection hidden="1"/>
    </xf>
    <xf numFmtId="0" fontId="36" fillId="2" borderId="24" xfId="0" applyFont="1" applyFill="1" applyBorder="1" applyAlignment="1" applyProtection="1">
      <alignment horizontal="center" vertical="center"/>
      <protection hidden="1"/>
    </xf>
    <xf numFmtId="0" fontId="36" fillId="2" borderId="10" xfId="0" applyFont="1" applyFill="1" applyBorder="1" applyAlignment="1" applyProtection="1">
      <alignment horizontal="center" vertical="center"/>
      <protection hidden="1"/>
    </xf>
    <xf numFmtId="0" fontId="19" fillId="0" borderId="0" xfId="0" applyFont="1" applyAlignment="1" applyProtection="1">
      <alignment horizontal="center" vertical="center"/>
      <protection hidden="1"/>
    </xf>
    <xf numFmtId="9" fontId="5" fillId="2" borderId="12" xfId="0" applyNumberFormat="1" applyFont="1" applyFill="1" applyBorder="1" applyAlignment="1" applyProtection="1">
      <alignment horizontal="center" vertical="center" wrapText="1"/>
      <protection hidden="1"/>
    </xf>
    <xf numFmtId="1" fontId="0" fillId="2" borderId="12" xfId="0" applyNumberFormat="1" applyFill="1"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5" fillId="2" borderId="12" xfId="0" applyFont="1" applyFill="1" applyBorder="1" applyAlignment="1" applyProtection="1">
      <alignment horizontal="center" vertical="center" wrapText="1"/>
      <protection hidden="1"/>
    </xf>
    <xf numFmtId="0" fontId="0" fillId="2" borderId="15" xfId="0" applyFill="1" applyBorder="1" applyAlignment="1" applyProtection="1">
      <alignment horizontal="center" vertical="center" wrapText="1"/>
      <protection hidden="1"/>
    </xf>
    <xf numFmtId="0" fontId="0" fillId="8" borderId="13" xfId="0" applyFill="1" applyBorder="1" applyAlignment="1" applyProtection="1">
      <alignment vertical="center" wrapText="1"/>
      <protection hidden="1"/>
    </xf>
    <xf numFmtId="1" fontId="31" fillId="2" borderId="24" xfId="0" applyNumberFormat="1" applyFont="1" applyFill="1" applyBorder="1" applyAlignment="1" applyProtection="1">
      <alignment horizontal="center" vertical="center"/>
      <protection hidden="1"/>
    </xf>
    <xf numFmtId="0" fontId="35" fillId="2" borderId="10" xfId="0" applyFont="1" applyFill="1" applyBorder="1" applyAlignment="1" applyProtection="1">
      <alignment horizontal="center" vertical="center"/>
      <protection hidden="1"/>
    </xf>
    <xf numFmtId="1" fontId="5" fillId="2" borderId="12" xfId="0" applyNumberFormat="1" applyFont="1" applyFill="1" applyBorder="1" applyAlignment="1" applyProtection="1">
      <alignment horizontal="center" vertical="center"/>
      <protection hidden="1"/>
    </xf>
    <xf numFmtId="165" fontId="5" fillId="2" borderId="12" xfId="0" applyNumberFormat="1" applyFont="1" applyFill="1" applyBorder="1" applyAlignment="1" applyProtection="1">
      <alignment horizontal="center" vertical="center"/>
      <protection hidden="1"/>
    </xf>
    <xf numFmtId="9" fontId="0" fillId="0" borderId="0" xfId="0" applyNumberFormat="1" applyProtection="1">
      <protection hidden="1"/>
    </xf>
    <xf numFmtId="0" fontId="0" fillId="0" borderId="12" xfId="0" applyBorder="1" applyAlignment="1" applyProtection="1">
      <alignment vertical="center" wrapText="1"/>
      <protection hidden="1"/>
    </xf>
    <xf numFmtId="0" fontId="1" fillId="2" borderId="12" xfId="0" applyFont="1" applyFill="1" applyBorder="1" applyAlignment="1" applyProtection="1">
      <alignment horizontal="center" vertical="center"/>
      <protection hidden="1"/>
    </xf>
    <xf numFmtId="0" fontId="0" fillId="0" borderId="12" xfId="0" applyBorder="1" applyAlignment="1" applyProtection="1">
      <alignment wrapText="1"/>
      <protection hidden="1"/>
    </xf>
    <xf numFmtId="0" fontId="1" fillId="2" borderId="13" xfId="0" applyFont="1" applyFill="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9"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9" fillId="0" borderId="0" xfId="0" applyFont="1" applyAlignment="1" applyProtection="1">
      <alignment horizontal="center"/>
      <protection hidden="1"/>
    </xf>
    <xf numFmtId="0" fontId="25" fillId="0" borderId="0" xfId="0" applyFont="1" applyAlignment="1" applyProtection="1">
      <alignment horizontal="left" wrapText="1"/>
      <protection hidden="1"/>
    </xf>
    <xf numFmtId="0" fontId="25" fillId="0" borderId="0" xfId="0" applyFont="1" applyAlignment="1" applyProtection="1">
      <alignment horizontal="center" vertical="center"/>
      <protection hidden="1"/>
    </xf>
    <xf numFmtId="0" fontId="0" fillId="2" borderId="17" xfId="0" applyFill="1" applyBorder="1" applyAlignment="1" applyProtection="1">
      <alignment wrapText="1"/>
      <protection hidden="1"/>
    </xf>
    <xf numFmtId="0" fontId="9" fillId="8" borderId="12" xfId="0" applyFont="1" applyFill="1" applyBorder="1" applyAlignment="1" applyProtection="1">
      <alignment horizontal="left" vertical="center" wrapText="1"/>
      <protection hidden="1"/>
    </xf>
    <xf numFmtId="0" fontId="1" fillId="2" borderId="18" xfId="0" applyFont="1" applyFill="1" applyBorder="1" applyAlignment="1" applyProtection="1">
      <alignment horizontal="right" wrapText="1"/>
      <protection hidden="1"/>
    </xf>
    <xf numFmtId="0" fontId="21" fillId="0" borderId="0" xfId="0" applyFont="1" applyAlignment="1" applyProtection="1">
      <alignment horizontal="center" vertical="center"/>
      <protection hidden="1"/>
    </xf>
    <xf numFmtId="0" fontId="22" fillId="0" borderId="0" xfId="0" applyFont="1" applyAlignment="1" applyProtection="1">
      <alignment vertical="center" wrapText="1"/>
      <protection hidden="1"/>
    </xf>
    <xf numFmtId="0" fontId="29" fillId="0" borderId="0" xfId="0" applyFont="1" applyAlignment="1" applyProtection="1">
      <alignment horizontal="center" vertical="center"/>
      <protection hidden="1"/>
    </xf>
    <xf numFmtId="0" fontId="30" fillId="0" borderId="0" xfId="0" applyFont="1" applyAlignment="1" applyProtection="1">
      <alignment horizontal="center" vertical="center"/>
      <protection hidden="1"/>
    </xf>
    <xf numFmtId="0" fontId="27" fillId="0" borderId="0" xfId="0" applyFont="1" applyAlignment="1" applyProtection="1">
      <alignment horizontal="center" vertical="center"/>
      <protection hidden="1"/>
    </xf>
    <xf numFmtId="0" fontId="14" fillId="0" borderId="0" xfId="0" applyFont="1" applyProtection="1">
      <protection hidden="1"/>
    </xf>
    <xf numFmtId="0" fontId="1" fillId="2" borderId="12" xfId="0" applyFont="1" applyFill="1" applyBorder="1" applyAlignment="1" applyProtection="1">
      <alignment horizontal="center" vertical="center" wrapText="1"/>
      <protection hidden="1"/>
    </xf>
    <xf numFmtId="0" fontId="0" fillId="0" borderId="0" xfId="0" applyAlignment="1" applyProtection="1">
      <alignment horizontal="left" wrapText="1"/>
      <protection hidden="1"/>
    </xf>
    <xf numFmtId="0" fontId="39" fillId="0" borderId="0" xfId="0" applyFont="1" applyProtection="1">
      <protection hidden="1"/>
    </xf>
    <xf numFmtId="0" fontId="5" fillId="0" borderId="0" xfId="0" applyFont="1" applyProtection="1">
      <protection hidden="1"/>
    </xf>
    <xf numFmtId="0" fontId="10" fillId="15" borderId="58" xfId="0" applyFont="1" applyFill="1" applyBorder="1" applyAlignment="1" applyProtection="1">
      <alignment horizontal="center" vertical="center"/>
      <protection hidden="1"/>
    </xf>
    <xf numFmtId="0" fontId="10" fillId="15" borderId="59" xfId="0" applyFont="1" applyFill="1" applyBorder="1" applyAlignment="1" applyProtection="1">
      <alignment horizontal="center" vertical="center"/>
      <protection hidden="1"/>
    </xf>
    <xf numFmtId="0" fontId="10" fillId="15" borderId="60" xfId="0" applyFont="1" applyFill="1" applyBorder="1" applyAlignment="1" applyProtection="1">
      <alignment horizontal="center" vertical="center"/>
      <protection hidden="1"/>
    </xf>
    <xf numFmtId="0" fontId="10" fillId="16" borderId="75" xfId="0" applyFont="1" applyFill="1" applyBorder="1" applyAlignment="1" applyProtection="1">
      <alignment horizontal="center" vertical="center"/>
      <protection hidden="1"/>
    </xf>
    <xf numFmtId="0" fontId="10" fillId="16" borderId="76" xfId="0" applyFont="1" applyFill="1" applyBorder="1" applyAlignment="1" applyProtection="1">
      <alignment horizontal="center" vertical="center"/>
      <protection hidden="1"/>
    </xf>
    <xf numFmtId="0" fontId="26" fillId="0" borderId="0" xfId="0" applyFont="1" applyProtection="1">
      <protection hidden="1"/>
    </xf>
    <xf numFmtId="0" fontId="1" fillId="0" borderId="0" xfId="0" applyFont="1" applyProtection="1">
      <protection hidden="1"/>
    </xf>
    <xf numFmtId="0" fontId="5" fillId="0" borderId="0" xfId="0" applyFont="1" applyAlignment="1" applyProtection="1">
      <alignment vertical="top" wrapText="1"/>
      <protection hidden="1"/>
    </xf>
    <xf numFmtId="0" fontId="10" fillId="16" borderId="77" xfId="0" applyFont="1" applyFill="1" applyBorder="1" applyAlignment="1" applyProtection="1">
      <alignment horizontal="center" vertical="center"/>
      <protection hidden="1"/>
    </xf>
    <xf numFmtId="0" fontId="10" fillId="17" borderId="58" xfId="0" applyFont="1" applyFill="1" applyBorder="1" applyAlignment="1" applyProtection="1">
      <alignment horizontal="center" vertical="center"/>
      <protection hidden="1"/>
    </xf>
    <xf numFmtId="0" fontId="10" fillId="17" borderId="59" xfId="0" applyFont="1" applyFill="1" applyBorder="1" applyAlignment="1" applyProtection="1">
      <alignment horizontal="center" vertical="center"/>
      <protection hidden="1"/>
    </xf>
    <xf numFmtId="0" fontId="10" fillId="17" borderId="60" xfId="0" applyFont="1" applyFill="1" applyBorder="1" applyAlignment="1" applyProtection="1">
      <alignment horizontal="center" vertical="center"/>
      <protection hidden="1"/>
    </xf>
    <xf numFmtId="0" fontId="10" fillId="18" borderId="40" xfId="0" applyFont="1" applyFill="1" applyBorder="1" applyAlignment="1" applyProtection="1">
      <alignment horizontal="center" vertical="center"/>
      <protection hidden="1"/>
    </xf>
    <xf numFmtId="0" fontId="10" fillId="19" borderId="58" xfId="0" applyFont="1" applyFill="1" applyBorder="1" applyAlignment="1" applyProtection="1">
      <alignment horizontal="center" vertical="center"/>
      <protection hidden="1"/>
    </xf>
    <xf numFmtId="0" fontId="10" fillId="19" borderId="59" xfId="0" applyFont="1" applyFill="1" applyBorder="1" applyAlignment="1" applyProtection="1">
      <alignment horizontal="center" vertical="center"/>
      <protection hidden="1"/>
    </xf>
    <xf numFmtId="0" fontId="10" fillId="19" borderId="60" xfId="0" applyFont="1" applyFill="1" applyBorder="1" applyAlignment="1" applyProtection="1">
      <alignment horizontal="center" vertical="center"/>
      <protection hidden="1"/>
    </xf>
    <xf numFmtId="0" fontId="40" fillId="0" borderId="0" xfId="0" applyFont="1" applyAlignment="1" applyProtection="1">
      <alignment horizontal="center" wrapText="1"/>
      <protection hidden="1"/>
    </xf>
    <xf numFmtId="0" fontId="41" fillId="0" borderId="0" xfId="0" applyFont="1" applyAlignment="1" applyProtection="1">
      <alignment horizontal="center"/>
      <protection hidden="1"/>
    </xf>
    <xf numFmtId="1" fontId="10" fillId="0" borderId="0" xfId="0" applyNumberFormat="1" applyFont="1" applyAlignment="1" applyProtection="1">
      <alignment horizontal="center" vertical="center"/>
      <protection hidden="1"/>
    </xf>
    <xf numFmtId="0" fontId="3" fillId="0" borderId="0" xfId="1" applyProtection="1"/>
    <xf numFmtId="0" fontId="0" fillId="8" borderId="0" xfId="0" applyFill="1"/>
    <xf numFmtId="0" fontId="5" fillId="8" borderId="0" xfId="0" applyFont="1" applyFill="1"/>
    <xf numFmtId="0" fontId="0" fillId="8" borderId="0" xfId="0" applyFill="1" applyAlignment="1" applyProtection="1">
      <alignment horizontal="left" vertical="center" wrapText="1"/>
      <protection hidden="1"/>
    </xf>
    <xf numFmtId="166" fontId="5" fillId="2" borderId="12" xfId="2" applyNumberFormat="1" applyFont="1" applyFill="1" applyBorder="1" applyAlignment="1" applyProtection="1">
      <alignment horizontal="center" vertical="center" wrapText="1"/>
      <protection hidden="1"/>
    </xf>
    <xf numFmtId="2" fontId="5" fillId="2" borderId="12" xfId="0" applyNumberFormat="1" applyFont="1" applyFill="1" applyBorder="1" applyAlignment="1" applyProtection="1">
      <alignment horizontal="center" vertical="center" wrapText="1"/>
      <protection hidden="1"/>
    </xf>
    <xf numFmtId="0" fontId="0" fillId="28" borderId="0" xfId="0" applyFill="1" applyProtection="1">
      <protection locked="0"/>
    </xf>
    <xf numFmtId="0" fontId="11" fillId="2" borderId="24" xfId="0" applyFont="1" applyFill="1" applyBorder="1" applyAlignment="1" applyProtection="1">
      <alignment horizontal="center" vertical="center" wrapText="1"/>
      <protection hidden="1"/>
    </xf>
    <xf numFmtId="0" fontId="0" fillId="2" borderId="15" xfId="2" applyNumberFormat="1" applyFont="1" applyFill="1" applyBorder="1" applyAlignment="1" applyProtection="1">
      <alignment horizontal="center" vertical="center" wrapText="1"/>
      <protection hidden="1"/>
    </xf>
    <xf numFmtId="0" fontId="5" fillId="0" borderId="0" xfId="0" applyFont="1" applyAlignment="1" applyProtection="1">
      <alignment wrapText="1"/>
      <protection hidden="1"/>
    </xf>
    <xf numFmtId="0" fontId="50"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5" fillId="0" borderId="0" xfId="0" applyFont="1" applyAlignment="1" applyProtection="1">
      <alignment vertical="center"/>
      <protection hidden="1"/>
    </xf>
    <xf numFmtId="0" fontId="51" fillId="0" borderId="0" xfId="0" applyFont="1" applyAlignment="1" applyProtection="1">
      <alignment horizontal="left" vertical="center" wrapText="1"/>
      <protection hidden="1"/>
    </xf>
    <xf numFmtId="49" fontId="5" fillId="0" borderId="0" xfId="0" applyNumberFormat="1" applyFont="1" applyProtection="1">
      <protection hidden="1"/>
    </xf>
    <xf numFmtId="0" fontId="5" fillId="0" borderId="20" xfId="0" applyFont="1" applyBorder="1" applyProtection="1">
      <protection hidden="1"/>
    </xf>
    <xf numFmtId="0" fontId="5" fillId="0" borderId="21" xfId="0" applyFont="1" applyBorder="1" applyProtection="1">
      <protection hidden="1"/>
    </xf>
    <xf numFmtId="0" fontId="5" fillId="0" borderId="22" xfId="0" applyFont="1" applyBorder="1" applyProtection="1">
      <protection hidden="1"/>
    </xf>
    <xf numFmtId="0" fontId="5" fillId="0" borderId="81" xfId="0" applyFont="1" applyBorder="1" applyProtection="1">
      <protection hidden="1"/>
    </xf>
    <xf numFmtId="1" fontId="5" fillId="0" borderId="0" xfId="0" applyNumberFormat="1" applyFont="1" applyProtection="1">
      <protection hidden="1"/>
    </xf>
    <xf numFmtId="166" fontId="5" fillId="0" borderId="0" xfId="2" applyNumberFormat="1" applyFont="1" applyFill="1" applyBorder="1" applyProtection="1">
      <protection hidden="1"/>
    </xf>
    <xf numFmtId="43" fontId="5" fillId="0" borderId="0" xfId="3" applyFont="1" applyFill="1" applyProtection="1">
      <protection hidden="1"/>
    </xf>
    <xf numFmtId="43" fontId="5" fillId="0" borderId="0" xfId="3" applyFont="1" applyFill="1" applyBorder="1" applyProtection="1">
      <protection hidden="1"/>
    </xf>
    <xf numFmtId="0" fontId="5" fillId="0" borderId="0" xfId="0" applyFont="1" applyAlignment="1" applyProtection="1">
      <alignment horizontal="left" vertical="center" wrapText="1"/>
      <protection hidden="1"/>
    </xf>
    <xf numFmtId="0" fontId="5" fillId="0" borderId="71" xfId="0" applyFont="1" applyBorder="1" applyAlignment="1" applyProtection="1">
      <alignment horizontal="right"/>
      <protection hidden="1"/>
    </xf>
    <xf numFmtId="0" fontId="52" fillId="0" borderId="0" xfId="0" applyFont="1" applyAlignment="1" applyProtection="1">
      <alignment vertical="center" wrapText="1"/>
      <protection hidden="1"/>
    </xf>
    <xf numFmtId="0" fontId="5" fillId="0" borderId="21" xfId="0" applyFont="1" applyBorder="1" applyAlignment="1" applyProtection="1">
      <alignment horizontal="left" vertical="center" wrapText="1"/>
      <protection hidden="1"/>
    </xf>
    <xf numFmtId="0" fontId="5" fillId="0" borderId="22" xfId="0" applyFont="1" applyBorder="1" applyAlignment="1" applyProtection="1">
      <alignment horizontal="left" vertical="center" wrapText="1"/>
      <protection hidden="1"/>
    </xf>
    <xf numFmtId="0" fontId="26" fillId="0" borderId="37" xfId="0" applyFont="1" applyBorder="1" applyAlignment="1" applyProtection="1">
      <alignment horizontal="left" vertical="center" wrapText="1"/>
      <protection hidden="1"/>
    </xf>
    <xf numFmtId="0" fontId="26" fillId="0" borderId="35" xfId="0" applyFont="1" applyBorder="1" applyProtection="1">
      <protection hidden="1"/>
    </xf>
    <xf numFmtId="0" fontId="26" fillId="0" borderId="36" xfId="0" applyFont="1" applyBorder="1" applyProtection="1">
      <protection hidden="1"/>
    </xf>
    <xf numFmtId="0" fontId="5" fillId="0" borderId="41" xfId="0" applyFont="1" applyBorder="1" applyProtection="1">
      <protection hidden="1"/>
    </xf>
    <xf numFmtId="0" fontId="5" fillId="0" borderId="16" xfId="0" applyFont="1" applyBorder="1" applyProtection="1">
      <protection hidden="1"/>
    </xf>
    <xf numFmtId="0" fontId="5" fillId="0" borderId="38" xfId="0" applyFont="1" applyBorder="1" applyProtection="1">
      <protection hidden="1"/>
    </xf>
    <xf numFmtId="0" fontId="5" fillId="0" borderId="42" xfId="0" applyFont="1" applyBorder="1" applyProtection="1">
      <protection hidden="1"/>
    </xf>
    <xf numFmtId="0" fontId="5" fillId="0" borderId="43" xfId="0" applyFont="1" applyBorder="1" applyProtection="1">
      <protection hidden="1"/>
    </xf>
    <xf numFmtId="0" fontId="26" fillId="0" borderId="71" xfId="0" applyFont="1" applyBorder="1" applyProtection="1">
      <protection hidden="1"/>
    </xf>
    <xf numFmtId="0" fontId="26" fillId="0" borderId="72" xfId="0" applyFont="1" applyBorder="1" applyProtection="1">
      <protection hidden="1"/>
    </xf>
    <xf numFmtId="0" fontId="5" fillId="0" borderId="72" xfId="0" applyFont="1" applyBorder="1" applyAlignment="1" applyProtection="1">
      <alignment horizontal="right"/>
      <protection hidden="1"/>
    </xf>
    <xf numFmtId="9" fontId="5" fillId="0" borderId="71" xfId="2" applyFont="1" applyFill="1" applyBorder="1" applyAlignment="1" applyProtection="1">
      <alignment horizontal="right"/>
      <protection hidden="1"/>
    </xf>
    <xf numFmtId="0" fontId="5" fillId="0" borderId="72" xfId="2" applyNumberFormat="1" applyFont="1" applyFill="1" applyBorder="1" applyProtection="1">
      <protection hidden="1"/>
    </xf>
    <xf numFmtId="0" fontId="10" fillId="0" borderId="0" xfId="0" applyFont="1" applyAlignment="1" applyProtection="1">
      <alignment horizontal="left" vertical="center" wrapText="1"/>
      <protection hidden="1"/>
    </xf>
    <xf numFmtId="10" fontId="0" fillId="2" borderId="14" xfId="0" applyNumberFormat="1" applyFill="1" applyBorder="1" applyAlignment="1" applyProtection="1">
      <alignment horizontal="center" vertical="center" wrapText="1"/>
      <protection hidden="1"/>
    </xf>
    <xf numFmtId="0" fontId="10" fillId="2" borderId="0" xfId="0" applyFont="1" applyFill="1" applyAlignment="1" applyProtection="1">
      <alignment horizontal="center" vertical="center" wrapText="1"/>
      <protection hidden="1"/>
    </xf>
    <xf numFmtId="166" fontId="10" fillId="2" borderId="0" xfId="0" applyNumberFormat="1" applyFont="1" applyFill="1" applyAlignment="1" applyProtection="1">
      <alignment horizontal="center" vertical="center" wrapText="1"/>
      <protection hidden="1"/>
    </xf>
    <xf numFmtId="10" fontId="10" fillId="2" borderId="0" xfId="0" applyNumberFormat="1" applyFont="1" applyFill="1" applyAlignment="1" applyProtection="1">
      <alignment horizontal="center" vertical="center" wrapText="1"/>
      <protection hidden="1"/>
    </xf>
    <xf numFmtId="9" fontId="0" fillId="2" borderId="15" xfId="2" applyFont="1" applyFill="1" applyBorder="1" applyAlignment="1" applyProtection="1">
      <alignment horizontal="center" vertical="center" wrapText="1"/>
      <protection hidden="1"/>
    </xf>
    <xf numFmtId="0" fontId="5" fillId="0" borderId="12" xfId="0" applyFont="1" applyBorder="1" applyAlignment="1">
      <alignment horizontal="left" vertical="center" wrapText="1"/>
    </xf>
    <xf numFmtId="0" fontId="26" fillId="13" borderId="12" xfId="0" applyFont="1" applyFill="1" applyBorder="1" applyAlignment="1">
      <alignment horizontal="center" vertical="center" wrapText="1"/>
    </xf>
    <xf numFmtId="0" fontId="26" fillId="13" borderId="13" xfId="0" applyFont="1" applyFill="1" applyBorder="1" applyAlignment="1">
      <alignment horizontal="center" vertical="center" wrapText="1"/>
    </xf>
    <xf numFmtId="0" fontId="12" fillId="13" borderId="23" xfId="0" applyFont="1" applyFill="1" applyBorder="1"/>
    <xf numFmtId="0" fontId="12" fillId="13" borderId="25" xfId="0" applyFont="1" applyFill="1" applyBorder="1"/>
    <xf numFmtId="0" fontId="12" fillId="13" borderId="84" xfId="0" applyFont="1" applyFill="1" applyBorder="1"/>
    <xf numFmtId="0" fontId="10" fillId="0" borderId="23" xfId="0" applyFont="1" applyBorder="1" applyAlignment="1">
      <alignment horizontal="left"/>
    </xf>
    <xf numFmtId="0" fontId="10" fillId="0" borderId="25" xfId="0" applyFont="1" applyBorder="1" applyAlignment="1">
      <alignment horizontal="left"/>
    </xf>
    <xf numFmtId="0" fontId="10" fillId="0" borderId="84" xfId="0" applyFont="1" applyBorder="1" applyAlignment="1">
      <alignment horizontal="left"/>
    </xf>
    <xf numFmtId="0" fontId="10" fillId="0" borderId="27" xfId="0" applyFont="1" applyBorder="1" applyAlignment="1">
      <alignment horizontal="left"/>
    </xf>
    <xf numFmtId="0" fontId="10" fillId="0" borderId="26" xfId="0" applyFont="1" applyBorder="1" applyAlignment="1">
      <alignment horizontal="left"/>
    </xf>
    <xf numFmtId="0" fontId="10" fillId="0" borderId="23" xfId="0" applyFont="1" applyBorder="1" applyAlignment="1">
      <alignment horizontal="left" vertical="center"/>
    </xf>
    <xf numFmtId="0" fontId="10" fillId="0" borderId="25" xfId="0" applyFont="1" applyBorder="1" applyAlignment="1">
      <alignment horizontal="left" vertical="center"/>
    </xf>
    <xf numFmtId="0" fontId="10" fillId="0" borderId="83" xfId="0" applyFont="1" applyBorder="1" applyAlignment="1">
      <alignment horizontal="left" vertical="center"/>
    </xf>
    <xf numFmtId="0" fontId="26" fillId="6" borderId="9" xfId="0" applyFont="1" applyFill="1" applyBorder="1" applyAlignment="1" applyProtection="1">
      <alignment horizontal="center" vertical="center" wrapText="1"/>
      <protection hidden="1"/>
    </xf>
    <xf numFmtId="0" fontId="0" fillId="0" borderId="8" xfId="0" applyBorder="1" applyAlignment="1" applyProtection="1">
      <alignment horizontal="center" vertical="center"/>
      <protection hidden="1"/>
    </xf>
    <xf numFmtId="0" fontId="0" fillId="0" borderId="0" xfId="0" applyBorder="1" applyProtection="1">
      <protection hidden="1"/>
    </xf>
    <xf numFmtId="0" fontId="19" fillId="0" borderId="0" xfId="0" applyFont="1" applyFill="1" applyBorder="1" applyAlignment="1" applyProtection="1">
      <alignment horizontal="center" vertical="center"/>
      <protection hidden="1"/>
    </xf>
    <xf numFmtId="0" fontId="19" fillId="0" borderId="0" xfId="0" applyFont="1" applyFill="1" applyBorder="1" applyProtection="1">
      <protection hidden="1"/>
    </xf>
    <xf numFmtId="0" fontId="8" fillId="0" borderId="0" xfId="0" applyFont="1" applyFill="1" applyBorder="1" applyAlignment="1" applyProtection="1">
      <alignment horizontal="left" vertical="center" wrapText="1"/>
      <protection hidden="1"/>
    </xf>
    <xf numFmtId="0" fontId="0" fillId="0" borderId="0" xfId="0" applyFill="1" applyBorder="1" applyProtection="1">
      <protection hidden="1"/>
    </xf>
    <xf numFmtId="0" fontId="9" fillId="0" borderId="0" xfId="0" applyFont="1" applyFill="1" applyBorder="1" applyAlignment="1" applyProtection="1">
      <alignment horizontal="center" vertical="center" wrapText="1"/>
      <protection hidden="1"/>
    </xf>
    <xf numFmtId="0" fontId="7" fillId="6" borderId="5" xfId="0" applyFont="1" applyFill="1" applyBorder="1" applyAlignment="1" applyProtection="1">
      <alignment vertical="center" wrapText="1"/>
      <protection hidden="1"/>
    </xf>
    <xf numFmtId="0" fontId="19" fillId="6" borderId="5" xfId="0" applyFont="1" applyFill="1"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0" xfId="0" applyFill="1" applyBorder="1" applyAlignment="1" applyProtection="1">
      <alignment horizontal="center" vertical="center"/>
      <protection hidden="1"/>
    </xf>
    <xf numFmtId="0" fontId="0" fillId="0" borderId="0" xfId="0" applyFill="1" applyBorder="1" applyAlignment="1" applyProtection="1">
      <alignment wrapText="1"/>
      <protection hidden="1"/>
    </xf>
    <xf numFmtId="0" fontId="0" fillId="0" borderId="0" xfId="0" applyFill="1" applyBorder="1" applyAlignment="1" applyProtection="1">
      <alignment horizontal="center" vertical="center" wrapText="1"/>
      <protection hidden="1"/>
    </xf>
    <xf numFmtId="0" fontId="1" fillId="0" borderId="0" xfId="0" applyFont="1" applyFill="1" applyBorder="1" applyAlignment="1" applyProtection="1">
      <alignment horizontal="center" vertical="center"/>
      <protection hidden="1"/>
    </xf>
    <xf numFmtId="0" fontId="0" fillId="0" borderId="0" xfId="0" applyFill="1" applyBorder="1" applyAlignment="1" applyProtection="1">
      <alignment horizontal="left" vertical="center" wrapText="1"/>
      <protection hidden="1"/>
    </xf>
    <xf numFmtId="0" fontId="0" fillId="0" borderId="0" xfId="0" applyFill="1" applyAlignment="1" applyProtection="1">
      <alignment horizontal="center"/>
      <protection hidden="1"/>
    </xf>
    <xf numFmtId="0" fontId="0" fillId="0" borderId="0" xfId="0" applyFill="1" applyAlignment="1" applyProtection="1">
      <alignment wrapText="1"/>
      <protection hidden="1"/>
    </xf>
    <xf numFmtId="0" fontId="26" fillId="0" borderId="0" xfId="0" applyFont="1" applyFill="1" applyBorder="1" applyAlignment="1" applyProtection="1">
      <alignment horizontal="center" vertical="center" wrapText="1"/>
      <protection hidden="1"/>
    </xf>
    <xf numFmtId="0" fontId="16" fillId="0" borderId="0" xfId="0" applyFont="1" applyFill="1" applyBorder="1" applyAlignment="1" applyProtection="1">
      <alignment horizontal="center" vertical="center"/>
      <protection hidden="1"/>
    </xf>
    <xf numFmtId="0" fontId="27" fillId="0" borderId="0" xfId="0" applyFont="1" applyFill="1" applyAlignment="1" applyProtection="1">
      <alignment horizontal="center" vertical="center"/>
      <protection hidden="1"/>
    </xf>
    <xf numFmtId="0" fontId="14" fillId="0" borderId="0" xfId="0" applyFont="1" applyFill="1" applyProtection="1">
      <protection hidden="1"/>
    </xf>
    <xf numFmtId="0" fontId="0" fillId="0" borderId="0" xfId="0" applyFill="1" applyProtection="1">
      <protection hidden="1"/>
    </xf>
    <xf numFmtId="0" fontId="5" fillId="0" borderId="0" xfId="0" applyFont="1" applyFill="1" applyProtection="1">
      <protection hidden="1"/>
    </xf>
    <xf numFmtId="0" fontId="0" fillId="5" borderId="14" xfId="0" applyFill="1" applyBorder="1" applyAlignment="1" applyProtection="1">
      <alignment horizontal="center" vertical="center"/>
      <protection locked="0"/>
    </xf>
    <xf numFmtId="0" fontId="26" fillId="30" borderId="71" xfId="0" applyFont="1" applyFill="1" applyBorder="1"/>
    <xf numFmtId="0" fontId="26" fillId="30" borderId="72" xfId="0" applyFont="1" applyFill="1" applyBorder="1"/>
    <xf numFmtId="0" fontId="5" fillId="31" borderId="71" xfId="0" applyFont="1" applyFill="1" applyBorder="1"/>
    <xf numFmtId="0" fontId="5" fillId="31" borderId="72" xfId="0" applyFont="1" applyFill="1" applyBorder="1"/>
    <xf numFmtId="0" fontId="5" fillId="0" borderId="71" xfId="0" applyFont="1" applyBorder="1"/>
    <xf numFmtId="0" fontId="5" fillId="0" borderId="72" xfId="0" applyFont="1" applyBorder="1"/>
    <xf numFmtId="0" fontId="0" fillId="5" borderId="15" xfId="0" applyFill="1" applyBorder="1" applyAlignment="1" applyProtection="1">
      <alignment horizontal="center" vertical="center" wrapText="1"/>
      <protection locked="0"/>
    </xf>
    <xf numFmtId="0" fontId="19" fillId="6" borderId="12" xfId="0" applyFont="1" applyFill="1" applyBorder="1" applyAlignment="1" applyProtection="1">
      <alignment horizontal="center" vertical="center"/>
      <protection hidden="1"/>
    </xf>
    <xf numFmtId="9" fontId="0" fillId="2" borderId="12" xfId="2" applyFont="1" applyFill="1" applyBorder="1" applyAlignment="1" applyProtection="1">
      <alignment horizontal="center" vertical="center" wrapText="1"/>
      <protection hidden="1"/>
    </xf>
    <xf numFmtId="0" fontId="26" fillId="0" borderId="72" xfId="0" applyFont="1" applyFill="1" applyBorder="1"/>
    <xf numFmtId="0" fontId="5" fillId="0" borderId="72" xfId="0" applyFont="1" applyFill="1" applyBorder="1"/>
    <xf numFmtId="9" fontId="5" fillId="0" borderId="0" xfId="0" applyNumberFormat="1" applyFont="1" applyProtection="1">
      <protection hidden="1"/>
    </xf>
    <xf numFmtId="0" fontId="0" fillId="0" borderId="0" xfId="0" applyBorder="1" applyAlignment="1">
      <alignment horizontal="left" vertical="center"/>
    </xf>
    <xf numFmtId="0" fontId="0" fillId="0" borderId="0" xfId="0" applyFill="1" applyBorder="1" applyAlignment="1">
      <alignment horizontal="left" vertical="center"/>
    </xf>
    <xf numFmtId="0" fontId="19" fillId="0" borderId="0" xfId="0" applyFont="1" applyBorder="1" applyAlignment="1">
      <alignment horizontal="left" vertical="center"/>
    </xf>
    <xf numFmtId="0" fontId="0" fillId="5" borderId="0" xfId="0" applyFill="1" applyBorder="1" applyAlignment="1" applyProtection="1">
      <alignment horizontal="left" vertical="center"/>
      <protection locked="0" hidden="1"/>
    </xf>
    <xf numFmtId="164" fontId="0" fillId="10" borderId="14" xfId="0" applyNumberFormat="1" applyFill="1" applyBorder="1" applyAlignment="1" applyProtection="1">
      <alignment horizontal="left" vertical="center"/>
      <protection locked="0"/>
    </xf>
    <xf numFmtId="0" fontId="0" fillId="0" borderId="0" xfId="0"/>
    <xf numFmtId="0" fontId="9" fillId="3" borderId="12" xfId="0" applyFont="1" applyFill="1" applyBorder="1" applyAlignment="1">
      <alignment vertical="center" wrapText="1"/>
    </xf>
    <xf numFmtId="0" fontId="9" fillId="3" borderId="12" xfId="0" applyFont="1" applyFill="1" applyBorder="1" applyAlignment="1">
      <alignment horizontal="center" vertical="center" wrapText="1"/>
    </xf>
    <xf numFmtId="0" fontId="0" fillId="26" borderId="14" xfId="0" applyFill="1" applyBorder="1" applyAlignment="1">
      <alignment vertical="center" wrapText="1"/>
    </xf>
    <xf numFmtId="0" fontId="0" fillId="0" borderId="14" xfId="0" applyBorder="1" applyAlignment="1">
      <alignment vertical="center" wrapText="1"/>
    </xf>
    <xf numFmtId="0" fontId="0" fillId="25" borderId="14" xfId="0" applyFill="1" applyBorder="1" applyAlignment="1">
      <alignment vertical="center" wrapText="1"/>
    </xf>
    <xf numFmtId="0" fontId="0" fillId="0" borderId="15" xfId="0" applyBorder="1" applyAlignment="1">
      <alignment vertical="center" wrapText="1"/>
    </xf>
    <xf numFmtId="0" fontId="26" fillId="6" borderId="9" xfId="0" applyFont="1" applyFill="1" applyBorder="1" applyAlignment="1" applyProtection="1">
      <alignment horizontal="left" vertical="center" wrapText="1"/>
      <protection hidden="1"/>
    </xf>
    <xf numFmtId="0" fontId="0" fillId="0" borderId="12" xfId="0" applyFill="1" applyBorder="1" applyAlignment="1" applyProtection="1">
      <alignment horizontal="center" vertical="center" wrapText="1"/>
      <protection hidden="1"/>
    </xf>
    <xf numFmtId="0" fontId="0" fillId="0" borderId="1" xfId="0" applyFont="1" applyBorder="1" applyAlignment="1" applyProtection="1">
      <alignment vertical="top" wrapText="1"/>
      <protection hidden="1"/>
    </xf>
    <xf numFmtId="0" fontId="26" fillId="0" borderId="9" xfId="0" applyFont="1" applyBorder="1" applyAlignment="1" applyProtection="1">
      <alignment horizontal="center" vertical="center" wrapText="1"/>
      <protection hidden="1"/>
    </xf>
    <xf numFmtId="0" fontId="0" fillId="0" borderId="19" xfId="0" applyBorder="1" applyAlignment="1">
      <alignment horizontal="left" vertical="center"/>
    </xf>
    <xf numFmtId="2" fontId="2" fillId="0" borderId="7" xfId="0" applyNumberFormat="1" applyFont="1" applyBorder="1" applyAlignment="1">
      <alignment horizontal="left" vertical="center"/>
    </xf>
    <xf numFmtId="0" fontId="0" fillId="0" borderId="18" xfId="0" applyFill="1" applyBorder="1"/>
    <xf numFmtId="0" fontId="0" fillId="0" borderId="17" xfId="0" applyBorder="1" applyAlignment="1">
      <alignment horizontal="left" vertical="center"/>
    </xf>
    <xf numFmtId="0" fontId="45" fillId="0" borderId="19" xfId="0" applyFont="1" applyBorder="1"/>
    <xf numFmtId="0" fontId="0" fillId="25" borderId="18" xfId="0" applyFill="1" applyBorder="1" applyAlignment="1">
      <alignment horizontal="left" vertical="center"/>
    </xf>
    <xf numFmtId="0" fontId="0" fillId="0" borderId="0" xfId="0" applyBorder="1"/>
    <xf numFmtId="0" fontId="8" fillId="26" borderId="5" xfId="0" applyFont="1" applyFill="1" applyBorder="1" applyAlignment="1" applyProtection="1">
      <alignment vertical="center" wrapText="1"/>
      <protection hidden="1"/>
    </xf>
    <xf numFmtId="0" fontId="0" fillId="5" borderId="6" xfId="0" applyFill="1" applyBorder="1" applyAlignment="1" applyProtection="1">
      <alignment horizontal="center" vertical="center"/>
      <protection locked="0"/>
    </xf>
    <xf numFmtId="0" fontId="8" fillId="26" borderId="14" xfId="0" applyFont="1" applyFill="1" applyBorder="1" applyAlignment="1" applyProtection="1">
      <alignment vertical="center" wrapText="1"/>
      <protection hidden="1"/>
    </xf>
    <xf numFmtId="0" fontId="0" fillId="5" borderId="15" xfId="0" applyFill="1" applyBorder="1" applyAlignment="1" applyProtection="1">
      <alignment horizontal="center" vertical="center"/>
      <protection locked="0"/>
    </xf>
    <xf numFmtId="0" fontId="12" fillId="0" borderId="0" xfId="0" applyFont="1" applyFill="1" applyBorder="1" applyAlignment="1">
      <alignment horizontal="left" vertical="center" wrapText="1"/>
    </xf>
    <xf numFmtId="0" fontId="0" fillId="5" borderId="5" xfId="0" applyFill="1" applyBorder="1" applyAlignment="1" applyProtection="1">
      <alignment horizontal="center" vertical="center"/>
      <protection locked="0"/>
    </xf>
    <xf numFmtId="0" fontId="0" fillId="0" borderId="19" xfId="0" applyBorder="1"/>
    <xf numFmtId="0" fontId="2" fillId="0" borderId="5" xfId="0" applyFont="1" applyBorder="1"/>
    <xf numFmtId="1" fontId="5" fillId="10" borderId="15" xfId="2" applyNumberFormat="1" applyFont="1" applyFill="1" applyBorder="1" applyAlignment="1" applyProtection="1">
      <alignment horizontal="center" vertical="center" wrapText="1"/>
      <protection locked="0"/>
    </xf>
    <xf numFmtId="165" fontId="8" fillId="2" borderId="8" xfId="0" applyNumberFormat="1" applyFont="1" applyFill="1" applyBorder="1" applyAlignment="1" applyProtection="1">
      <alignment horizontal="center" vertical="center" wrapText="1"/>
      <protection hidden="1"/>
    </xf>
    <xf numFmtId="0" fontId="0" fillId="8" borderId="14" xfId="0" applyFill="1" applyBorder="1" applyAlignment="1">
      <alignment vertical="center" wrapText="1"/>
    </xf>
    <xf numFmtId="0" fontId="2" fillId="0" borderId="0" xfId="0" applyFont="1" applyBorder="1" applyAlignment="1">
      <alignment wrapText="1"/>
    </xf>
    <xf numFmtId="0" fontId="0" fillId="0" borderId="0" xfId="0" applyBorder="1" applyAlignment="1">
      <alignment wrapText="1"/>
    </xf>
    <xf numFmtId="0" fontId="0" fillId="0" borderId="0" xfId="0" applyBorder="1" applyAlignment="1">
      <alignment horizontal="center" vertical="center"/>
    </xf>
    <xf numFmtId="0" fontId="0" fillId="0" borderId="0" xfId="0" applyBorder="1" applyAlignment="1">
      <alignment horizontal="center" wrapText="1"/>
    </xf>
    <xf numFmtId="0" fontId="31" fillId="0" borderId="0" xfId="0" applyFont="1" applyBorder="1" applyAlignment="1">
      <alignment horizontal="center" vertical="center" wrapText="1"/>
    </xf>
    <xf numFmtId="0" fontId="0" fillId="0" borderId="0" xfId="0" applyBorder="1" applyAlignment="1">
      <alignment horizontal="center"/>
    </xf>
    <xf numFmtId="0" fontId="5" fillId="0" borderId="0" xfId="0" applyFont="1" applyBorder="1" applyAlignment="1">
      <alignment horizontal="center" wrapText="1"/>
    </xf>
    <xf numFmtId="0" fontId="0" fillId="10" borderId="85" xfId="0" applyFill="1" applyBorder="1" applyAlignment="1" applyProtection="1">
      <alignment vertical="center" wrapText="1"/>
      <protection locked="0"/>
    </xf>
    <xf numFmtId="1" fontId="5" fillId="10" borderId="86" xfId="2" applyNumberFormat="1" applyFont="1" applyFill="1" applyBorder="1" applyAlignment="1" applyProtection="1">
      <alignment horizontal="center" vertical="center" wrapText="1"/>
      <protection locked="0"/>
    </xf>
    <xf numFmtId="0" fontId="0" fillId="10" borderId="87" xfId="0" applyFill="1" applyBorder="1" applyAlignment="1" applyProtection="1">
      <alignment vertical="center" wrapText="1"/>
      <protection locked="0"/>
    </xf>
    <xf numFmtId="0" fontId="0" fillId="10" borderId="12" xfId="0" applyFill="1" applyBorder="1" applyAlignment="1"/>
    <xf numFmtId="0" fontId="0" fillId="5" borderId="12" xfId="0" applyFill="1" applyBorder="1" applyAlignment="1"/>
    <xf numFmtId="166" fontId="5" fillId="2" borderId="12" xfId="2" applyNumberFormat="1" applyFont="1" applyFill="1" applyBorder="1" applyAlignment="1">
      <alignment vertical="center" wrapText="1"/>
    </xf>
    <xf numFmtId="166" fontId="5" fillId="26" borderId="12" xfId="2" applyNumberFormat="1" applyFont="1" applyFill="1" applyBorder="1" applyAlignment="1">
      <alignment vertical="center" wrapText="1"/>
    </xf>
    <xf numFmtId="166" fontId="5" fillId="25" borderId="12" xfId="2" applyNumberFormat="1" applyFont="1" applyFill="1" applyBorder="1" applyAlignment="1">
      <alignment vertical="center" wrapText="1"/>
    </xf>
    <xf numFmtId="0" fontId="7" fillId="0" borderId="0" xfId="0" applyFont="1" applyAlignment="1">
      <alignment vertical="center"/>
    </xf>
    <xf numFmtId="0" fontId="0" fillId="0" borderId="0" xfId="0" applyFill="1" applyBorder="1" applyAlignment="1">
      <alignment vertical="center"/>
    </xf>
    <xf numFmtId="0" fontId="0" fillId="0" borderId="0" xfId="0" applyAlignment="1"/>
    <xf numFmtId="0" fontId="1" fillId="6" borderId="17" xfId="0" applyFont="1" applyFill="1" applyBorder="1" applyAlignment="1">
      <alignment vertical="center" wrapText="1"/>
    </xf>
    <xf numFmtId="0" fontId="9" fillId="0" borderId="0" xfId="0" applyFont="1" applyAlignment="1">
      <alignment vertical="center" wrapText="1"/>
    </xf>
    <xf numFmtId="0" fontId="0" fillId="8" borderId="0" xfId="0" applyFill="1" applyAlignment="1">
      <alignment vertical="center"/>
    </xf>
    <xf numFmtId="0" fontId="0" fillId="26" borderId="5" xfId="0" applyFill="1" applyBorder="1" applyAlignment="1">
      <alignment vertical="center" wrapText="1"/>
    </xf>
    <xf numFmtId="0" fontId="32" fillId="0" borderId="19" xfId="0" applyFont="1" applyBorder="1" applyAlignment="1">
      <alignment horizontal="left" vertical="center" wrapText="1"/>
    </xf>
    <xf numFmtId="0" fontId="0" fillId="0" borderId="12" xfId="0" applyBorder="1" applyAlignment="1">
      <alignment vertical="center"/>
    </xf>
    <xf numFmtId="9" fontId="0" fillId="10" borderId="12" xfId="2" applyFont="1" applyFill="1" applyBorder="1" applyAlignment="1" applyProtection="1">
      <alignment horizontal="center" vertical="center"/>
      <protection locked="0"/>
    </xf>
    <xf numFmtId="9" fontId="21" fillId="2" borderId="12" xfId="2" applyFont="1" applyFill="1" applyBorder="1" applyAlignment="1" applyProtection="1">
      <alignment horizontal="center" vertical="center"/>
    </xf>
    <xf numFmtId="0" fontId="0" fillId="5" borderId="14" xfId="0"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3" xfId="0" applyBorder="1" applyAlignment="1">
      <alignment horizontal="left" vertical="center"/>
    </xf>
    <xf numFmtId="0" fontId="0" fillId="8" borderId="7" xfId="0" applyFill="1" applyBorder="1" applyAlignment="1">
      <alignment horizontal="left" vertical="center" wrapText="1"/>
    </xf>
    <xf numFmtId="0" fontId="2" fillId="0" borderId="8" xfId="0" applyFont="1" applyBorder="1" applyAlignment="1">
      <alignment wrapText="1"/>
    </xf>
    <xf numFmtId="0" fontId="0" fillId="0" borderId="7" xfId="0" applyBorder="1" applyAlignment="1">
      <alignment horizontal="center"/>
    </xf>
    <xf numFmtId="0" fontId="2" fillId="0" borderId="8" xfId="0" applyFont="1" applyBorder="1"/>
    <xf numFmtId="0" fontId="0" fillId="0" borderId="4" xfId="0" applyBorder="1"/>
    <xf numFmtId="0" fontId="2" fillId="0" borderId="6" xfId="0" applyFont="1" applyBorder="1"/>
    <xf numFmtId="0" fontId="0" fillId="10" borderId="12" xfId="0" applyFill="1" applyBorder="1" applyAlignment="1" applyProtection="1">
      <alignment vertical="center" wrapText="1"/>
      <protection locked="0"/>
    </xf>
    <xf numFmtId="2" fontId="5" fillId="5" borderId="12" xfId="3" applyNumberFormat="1" applyFont="1" applyFill="1" applyBorder="1" applyAlignment="1" applyProtection="1">
      <alignment horizontal="center" vertical="center" wrapText="1"/>
      <protection locked="0"/>
    </xf>
    <xf numFmtId="2" fontId="5" fillId="10" borderId="12" xfId="2" applyNumberFormat="1" applyFont="1" applyFill="1" applyBorder="1" applyAlignment="1" applyProtection="1">
      <alignment horizontal="center" vertical="center" wrapText="1"/>
      <protection locked="0"/>
    </xf>
    <xf numFmtId="165" fontId="5" fillId="2" borderId="12" xfId="3" applyNumberFormat="1" applyFont="1" applyFill="1" applyBorder="1" applyAlignment="1" applyProtection="1">
      <alignment horizontal="center" vertical="center" wrapText="1"/>
      <protection hidden="1"/>
    </xf>
    <xf numFmtId="0" fontId="0" fillId="0" borderId="17" xfId="0" applyBorder="1"/>
    <xf numFmtId="0" fontId="0" fillId="0" borderId="19" xfId="0" applyBorder="1" applyAlignment="1">
      <alignment horizontal="center"/>
    </xf>
    <xf numFmtId="0" fontId="0" fillId="0" borderId="18" xfId="0" applyBorder="1"/>
    <xf numFmtId="0" fontId="0" fillId="0" borderId="19" xfId="0" applyBorder="1" applyAlignment="1">
      <alignment horizontal="left" wrapText="1"/>
    </xf>
    <xf numFmtId="0" fontId="0" fillId="8" borderId="19" xfId="0" applyFill="1" applyBorder="1" applyAlignment="1">
      <alignment wrapText="1"/>
    </xf>
    <xf numFmtId="0" fontId="0" fillId="0" borderId="18" xfId="0" applyBorder="1" applyAlignment="1">
      <alignment horizontal="left" wrapText="1"/>
    </xf>
    <xf numFmtId="0" fontId="0" fillId="0" borderId="12" xfId="0" applyBorder="1" applyAlignment="1" applyProtection="1">
      <alignment vertical="center"/>
      <protection locked="0"/>
    </xf>
    <xf numFmtId="9" fontId="0" fillId="2" borderId="12" xfId="2" applyFont="1" applyFill="1" applyBorder="1" applyAlignment="1" applyProtection="1">
      <alignment horizontal="center" vertical="center"/>
      <protection hidden="1"/>
    </xf>
    <xf numFmtId="0" fontId="28" fillId="9" borderId="0" xfId="0" applyFont="1" applyFill="1" applyBorder="1" applyAlignment="1">
      <alignment horizontal="center" vertical="center"/>
    </xf>
    <xf numFmtId="0" fontId="0" fillId="9" borderId="0" xfId="0" applyFill="1" applyBorder="1" applyAlignment="1" applyProtection="1">
      <alignment vertical="center"/>
      <protection hidden="1"/>
    </xf>
    <xf numFmtId="0" fontId="28" fillId="9" borderId="2" xfId="0" applyFont="1" applyFill="1" applyBorder="1" applyAlignment="1">
      <alignment horizontal="center" vertical="center"/>
    </xf>
    <xf numFmtId="0" fontId="8" fillId="26" borderId="2" xfId="0" applyFont="1" applyFill="1" applyBorder="1" applyAlignment="1" applyProtection="1">
      <alignment vertical="center" wrapText="1"/>
      <protection hidden="1"/>
    </xf>
    <xf numFmtId="0" fontId="0" fillId="5" borderId="3" xfId="0" applyFill="1" applyBorder="1" applyAlignment="1" applyProtection="1">
      <alignment horizontal="center" vertical="center"/>
      <protection locked="0"/>
    </xf>
    <xf numFmtId="0" fontId="9" fillId="32" borderId="12" xfId="0" applyFont="1" applyFill="1" applyBorder="1" applyAlignment="1">
      <alignment horizontal="left" vertical="center" wrapText="1"/>
    </xf>
    <xf numFmtId="0" fontId="9" fillId="32" borderId="12" xfId="0" applyFont="1" applyFill="1" applyBorder="1" applyAlignment="1">
      <alignment horizontal="center" vertical="center" wrapText="1"/>
    </xf>
    <xf numFmtId="0" fontId="8" fillId="32" borderId="12" xfId="0" applyFont="1" applyFill="1" applyBorder="1" applyAlignment="1">
      <alignment horizontal="left" vertical="center" wrapText="1"/>
    </xf>
    <xf numFmtId="0" fontId="12" fillId="32" borderId="12" xfId="0" applyFont="1" applyFill="1" applyBorder="1" applyAlignment="1" applyProtection="1">
      <alignment vertical="center"/>
      <protection locked="0"/>
    </xf>
    <xf numFmtId="0" fontId="12" fillId="32" borderId="12" xfId="0" applyFont="1" applyFill="1" applyBorder="1" applyAlignment="1">
      <alignment horizontal="center" vertical="center"/>
    </xf>
    <xf numFmtId="0" fontId="0" fillId="32" borderId="12" xfId="0" applyFill="1" applyBorder="1" applyAlignment="1">
      <alignment vertical="center" wrapText="1"/>
    </xf>
    <xf numFmtId="0" fontId="7" fillId="0" borderId="0" xfId="0" applyFont="1" applyAlignment="1"/>
    <xf numFmtId="0" fontId="0" fillId="26" borderId="5" xfId="0" applyFill="1" applyBorder="1" applyAlignment="1">
      <alignment horizontal="left" vertical="top" wrapText="1"/>
    </xf>
    <xf numFmtId="0" fontId="0" fillId="26" borderId="14" xfId="0" applyFill="1" applyBorder="1" applyAlignment="1">
      <alignment horizontal="left" vertical="top" wrapText="1"/>
    </xf>
    <xf numFmtId="0" fontId="1" fillId="6" borderId="12" xfId="0" applyFont="1" applyFill="1" applyBorder="1" applyAlignment="1">
      <alignment vertical="center"/>
    </xf>
    <xf numFmtId="0" fontId="0" fillId="6" borderId="12" xfId="0" applyFill="1" applyBorder="1" applyAlignment="1">
      <alignment horizontal="left" vertical="center"/>
    </xf>
    <xf numFmtId="14" fontId="19" fillId="6" borderId="12" xfId="0" applyNumberFormat="1" applyFont="1" applyFill="1" applyBorder="1" applyAlignment="1">
      <alignment horizontal="left" vertical="center"/>
    </xf>
    <xf numFmtId="0" fontId="62" fillId="7" borderId="0" xfId="0" applyFont="1" applyFill="1" applyAlignment="1">
      <alignment horizontal="left" vertical="center"/>
    </xf>
    <xf numFmtId="0" fontId="0" fillId="7" borderId="0" xfId="0" applyFill="1" applyAlignment="1">
      <alignment horizontal="left" vertical="center"/>
    </xf>
    <xf numFmtId="0" fontId="0" fillId="10" borderId="12" xfId="0" applyFill="1" applyBorder="1" applyAlignment="1">
      <alignment horizontal="left" vertical="center"/>
    </xf>
    <xf numFmtId="0" fontId="10" fillId="15" borderId="5" xfId="0" applyFont="1" applyFill="1" applyBorder="1" applyAlignment="1" applyProtection="1">
      <alignment horizontal="left" vertical="center" wrapText="1"/>
      <protection hidden="1"/>
    </xf>
    <xf numFmtId="0" fontId="10" fillId="15" borderId="14" xfId="0" applyFont="1" applyFill="1" applyBorder="1" applyAlignment="1" applyProtection="1">
      <alignment horizontal="left" vertical="center" wrapText="1"/>
      <protection hidden="1"/>
    </xf>
    <xf numFmtId="0" fontId="10" fillId="15" borderId="2" xfId="0" applyFont="1" applyFill="1" applyBorder="1" applyAlignment="1" applyProtection="1">
      <alignment horizontal="left" vertical="center" wrapText="1"/>
      <protection hidden="1"/>
    </xf>
    <xf numFmtId="0" fontId="10" fillId="16" borderId="78" xfId="0" applyFont="1" applyFill="1" applyBorder="1" applyAlignment="1" applyProtection="1">
      <alignment horizontal="left" vertical="center" wrapText="1"/>
      <protection hidden="1"/>
    </xf>
    <xf numFmtId="0" fontId="10" fillId="16" borderId="5" xfId="0" applyFont="1" applyFill="1" applyBorder="1" applyAlignment="1" applyProtection="1">
      <alignment horizontal="left" vertical="center" wrapText="1"/>
      <protection hidden="1"/>
    </xf>
    <xf numFmtId="0" fontId="10" fillId="16" borderId="14" xfId="0" applyFont="1" applyFill="1" applyBorder="1" applyAlignment="1" applyProtection="1">
      <alignment horizontal="left" vertical="center" wrapText="1"/>
      <protection hidden="1"/>
    </xf>
    <xf numFmtId="0" fontId="10" fillId="16" borderId="90" xfId="0" applyFont="1" applyFill="1" applyBorder="1" applyAlignment="1" applyProtection="1">
      <alignment horizontal="left" vertical="center" wrapText="1"/>
      <protection hidden="1"/>
    </xf>
    <xf numFmtId="0" fontId="10" fillId="17" borderId="5" xfId="0" applyFont="1" applyFill="1" applyBorder="1" applyAlignment="1" applyProtection="1">
      <alignment horizontal="left" vertical="center" wrapText="1"/>
      <protection hidden="1"/>
    </xf>
    <xf numFmtId="0" fontId="10" fillId="17" borderId="14" xfId="0" applyFont="1" applyFill="1" applyBorder="1" applyAlignment="1" applyProtection="1">
      <alignment horizontal="left" vertical="center" wrapText="1"/>
      <protection hidden="1"/>
    </xf>
    <xf numFmtId="0" fontId="10" fillId="17" borderId="90" xfId="0" applyFont="1" applyFill="1" applyBorder="1" applyAlignment="1" applyProtection="1">
      <alignment horizontal="left" vertical="center" wrapText="1"/>
      <protection hidden="1"/>
    </xf>
    <xf numFmtId="0" fontId="10" fillId="18" borderId="39" xfId="0" applyFont="1" applyFill="1" applyBorder="1" applyAlignment="1" applyProtection="1">
      <alignment horizontal="left" vertical="center" wrapText="1"/>
      <protection hidden="1"/>
    </xf>
    <xf numFmtId="0" fontId="10" fillId="19" borderId="58" xfId="0" applyFont="1" applyFill="1" applyBorder="1" applyAlignment="1" applyProtection="1">
      <alignment horizontal="left" vertical="center" wrapText="1"/>
      <protection hidden="1"/>
    </xf>
    <xf numFmtId="0" fontId="10" fillId="19" borderId="59" xfId="0" applyFont="1" applyFill="1" applyBorder="1" applyAlignment="1" applyProtection="1">
      <alignment horizontal="left" vertical="center" wrapText="1"/>
      <protection hidden="1"/>
    </xf>
    <xf numFmtId="0" fontId="10" fillId="19" borderId="60" xfId="0" applyFont="1" applyFill="1" applyBorder="1" applyAlignment="1" applyProtection="1">
      <alignment horizontal="left" vertical="center" wrapText="1"/>
      <protection hidden="1"/>
    </xf>
    <xf numFmtId="0" fontId="41" fillId="0" borderId="54" xfId="0" applyFont="1" applyBorder="1" applyAlignment="1" applyProtection="1">
      <alignment horizontal="center" vertical="center"/>
      <protection hidden="1"/>
    </xf>
    <xf numFmtId="0" fontId="40" fillId="0" borderId="61" xfId="0" applyFont="1" applyBorder="1" applyAlignment="1" applyProtection="1">
      <alignment horizontal="left" vertical="center" wrapText="1"/>
      <protection hidden="1"/>
    </xf>
    <xf numFmtId="0" fontId="40" fillId="0" borderId="62" xfId="0" applyFont="1" applyBorder="1" applyAlignment="1" applyProtection="1">
      <alignment horizontal="left" vertical="center"/>
      <protection hidden="1"/>
    </xf>
    <xf numFmtId="0" fontId="26" fillId="21" borderId="20" xfId="0" applyFont="1" applyFill="1" applyBorder="1" applyAlignment="1" applyProtection="1">
      <alignment vertical="center"/>
      <protection hidden="1"/>
    </xf>
    <xf numFmtId="0" fontId="1" fillId="6" borderId="20" xfId="0" applyFont="1" applyFill="1" applyBorder="1" applyAlignment="1" applyProtection="1">
      <alignment vertical="center"/>
      <protection hidden="1"/>
    </xf>
    <xf numFmtId="0" fontId="1" fillId="22" borderId="20" xfId="0" applyFont="1" applyFill="1" applyBorder="1" applyAlignment="1" applyProtection="1">
      <alignment vertical="center"/>
      <protection hidden="1"/>
    </xf>
    <xf numFmtId="0" fontId="1" fillId="20" borderId="20" xfId="0" applyFont="1" applyFill="1" applyBorder="1" applyAlignment="1" applyProtection="1">
      <alignment vertical="center"/>
      <protection hidden="1"/>
    </xf>
    <xf numFmtId="0" fontId="5" fillId="23" borderId="73" xfId="0" applyFont="1" applyFill="1" applyBorder="1" applyAlignment="1" applyProtection="1">
      <alignment vertical="center" wrapText="1"/>
      <protection hidden="1"/>
    </xf>
    <xf numFmtId="0" fontId="5" fillId="9" borderId="75" xfId="0" applyFont="1" applyFill="1" applyBorder="1" applyAlignment="1" applyProtection="1">
      <alignment vertical="center" wrapText="1"/>
      <protection hidden="1"/>
    </xf>
    <xf numFmtId="0" fontId="5" fillId="4" borderId="78" xfId="0" applyFont="1" applyFill="1" applyBorder="1" applyAlignment="1" applyProtection="1">
      <alignment vertical="center" wrapText="1"/>
      <protection hidden="1"/>
    </xf>
    <xf numFmtId="0" fontId="5" fillId="24" borderId="75" xfId="0" applyFont="1" applyFill="1" applyBorder="1" applyAlignment="1" applyProtection="1">
      <alignment vertical="center" wrapText="1"/>
      <protection hidden="1"/>
    </xf>
    <xf numFmtId="0" fontId="5" fillId="23" borderId="74" xfId="0" applyFont="1" applyFill="1" applyBorder="1" applyAlignment="1" applyProtection="1">
      <alignment vertical="center" wrapText="1"/>
      <protection hidden="1"/>
    </xf>
    <xf numFmtId="0" fontId="5" fillId="9" borderId="76" xfId="0" applyFont="1" applyFill="1" applyBorder="1" applyAlignment="1" applyProtection="1">
      <alignment vertical="center" wrapText="1"/>
      <protection hidden="1"/>
    </xf>
    <xf numFmtId="0" fontId="5" fillId="4" borderId="14" xfId="0" applyFont="1" applyFill="1" applyBorder="1" applyAlignment="1" applyProtection="1">
      <alignment vertical="center" wrapText="1"/>
      <protection hidden="1"/>
    </xf>
    <xf numFmtId="0" fontId="5" fillId="24" borderId="76" xfId="0" applyFont="1" applyFill="1" applyBorder="1" applyAlignment="1" applyProtection="1">
      <alignment vertical="center" wrapText="1"/>
      <protection hidden="1"/>
    </xf>
    <xf numFmtId="0" fontId="5" fillId="23" borderId="89" xfId="0" applyFont="1" applyFill="1" applyBorder="1" applyAlignment="1" applyProtection="1">
      <alignment vertical="center" wrapText="1"/>
      <protection hidden="1"/>
    </xf>
    <xf numFmtId="0" fontId="5" fillId="9" borderId="77" xfId="0" applyFont="1" applyFill="1" applyBorder="1" applyAlignment="1" applyProtection="1">
      <alignment vertical="center" wrapText="1"/>
      <protection hidden="1"/>
    </xf>
    <xf numFmtId="0" fontId="5" fillId="4" borderId="90" xfId="0" applyFont="1" applyFill="1" applyBorder="1" applyAlignment="1" applyProtection="1">
      <alignment vertical="center" wrapText="1"/>
      <protection hidden="1"/>
    </xf>
    <xf numFmtId="0" fontId="5" fillId="24" borderId="77" xfId="0" applyFont="1" applyFill="1" applyBorder="1" applyAlignment="1" applyProtection="1">
      <alignment vertical="center" wrapText="1"/>
      <protection hidden="1"/>
    </xf>
    <xf numFmtId="0" fontId="12" fillId="18" borderId="24" xfId="0" applyFont="1" applyFill="1" applyBorder="1" applyAlignment="1" applyProtection="1">
      <alignment vertical="center"/>
      <protection hidden="1"/>
    </xf>
    <xf numFmtId="0" fontId="0" fillId="0" borderId="18" xfId="0" applyBorder="1" applyAlignment="1">
      <alignment horizontal="left" vertical="center"/>
    </xf>
    <xf numFmtId="0" fontId="1" fillId="6" borderId="12" xfId="0" applyFont="1" applyFill="1" applyBorder="1" applyAlignment="1">
      <alignment vertical="center" wrapText="1"/>
    </xf>
    <xf numFmtId="0" fontId="1" fillId="6" borderId="17" xfId="0" applyFont="1" applyFill="1" applyBorder="1" applyAlignment="1">
      <alignmen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1" xfId="0" applyBorder="1" applyAlignment="1">
      <alignment horizontal="left" vertical="center"/>
    </xf>
    <xf numFmtId="0" fontId="0" fillId="0" borderId="4" xfId="0" applyBorder="1" applyAlignment="1">
      <alignment horizontal="left" vertical="center"/>
    </xf>
    <xf numFmtId="0" fontId="0" fillId="26" borderId="18" xfId="0" applyFill="1" applyBorder="1" applyAlignment="1">
      <alignment horizontal="left" vertical="center"/>
    </xf>
    <xf numFmtId="0" fontId="7" fillId="6" borderId="12" xfId="0" applyFont="1" applyFill="1" applyBorder="1" applyAlignment="1">
      <alignment vertical="center"/>
    </xf>
    <xf numFmtId="0" fontId="0" fillId="9" borderId="1" xfId="0" applyFill="1" applyBorder="1" applyAlignment="1">
      <alignment horizontal="center" vertical="center" wrapText="1"/>
    </xf>
    <xf numFmtId="0" fontId="0" fillId="9" borderId="7" xfId="0" applyFill="1" applyBorder="1" applyAlignment="1">
      <alignment horizontal="center" vertical="center" wrapText="1"/>
    </xf>
    <xf numFmtId="0" fontId="0" fillId="9" borderId="4" xfId="0" applyFill="1" applyBorder="1" applyAlignment="1">
      <alignment horizontal="center" vertical="center" wrapText="1"/>
    </xf>
    <xf numFmtId="0" fontId="0" fillId="25" borderId="14" xfId="0" applyFill="1" applyBorder="1" applyAlignment="1">
      <alignment horizontal="left" vertical="center" wrapText="1"/>
    </xf>
    <xf numFmtId="0" fontId="0" fillId="25" borderId="5" xfId="0" applyFill="1" applyBorder="1" applyAlignment="1">
      <alignment vertical="center" wrapText="1"/>
    </xf>
    <xf numFmtId="0" fontId="1" fillId="6" borderId="14" xfId="0" applyFont="1" applyFill="1" applyBorder="1" applyAlignment="1" applyProtection="1">
      <alignment horizontal="center" vertical="center"/>
      <protection hidden="1"/>
    </xf>
    <xf numFmtId="0" fontId="13" fillId="2" borderId="10" xfId="0" applyFont="1" applyFill="1" applyBorder="1" applyAlignment="1" applyProtection="1">
      <alignment horizontal="center" vertical="center" wrapText="1"/>
      <protection hidden="1"/>
    </xf>
    <xf numFmtId="0" fontId="0" fillId="0" borderId="13" xfId="0" applyBorder="1" applyAlignment="1" applyProtection="1">
      <alignment horizontal="left" vertical="center" wrapText="1"/>
      <protection hidden="1"/>
    </xf>
    <xf numFmtId="0" fontId="1" fillId="0" borderId="0" xfId="0" applyFont="1" applyAlignment="1" applyProtection="1">
      <alignment horizontal="center" vertical="center" wrapText="1"/>
      <protection hidden="1"/>
    </xf>
    <xf numFmtId="0" fontId="0" fillId="0" borderId="15" xfId="0" applyBorder="1" applyAlignment="1">
      <alignment horizontal="left" vertical="center" wrapText="1"/>
    </xf>
    <xf numFmtId="0" fontId="0" fillId="0" borderId="0" xfId="0" applyAlignment="1" applyProtection="1">
      <alignment horizontal="left" vertical="center" wrapText="1"/>
      <protection hidden="1"/>
    </xf>
    <xf numFmtId="0" fontId="0" fillId="0" borderId="13" xfId="0" applyBorder="1" applyAlignment="1" applyProtection="1">
      <alignment vertical="center" wrapText="1"/>
      <protection hidden="1"/>
    </xf>
    <xf numFmtId="0" fontId="8" fillId="0" borderId="15" xfId="0" applyFont="1" applyBorder="1" applyAlignment="1" applyProtection="1">
      <alignment horizontal="left" vertical="center" wrapText="1"/>
      <protection hidden="1"/>
    </xf>
    <xf numFmtId="0" fontId="16" fillId="0" borderId="0" xfId="0" applyFont="1" applyAlignment="1" applyProtection="1">
      <alignment horizontal="center" vertical="center"/>
      <protection hidden="1"/>
    </xf>
    <xf numFmtId="0" fontId="10" fillId="0" borderId="0" xfId="0" applyFont="1" applyAlignment="1" applyProtection="1">
      <alignment horizontal="left" vertical="center"/>
      <protection hidden="1"/>
    </xf>
    <xf numFmtId="0" fontId="1" fillId="6" borderId="14" xfId="0" applyFont="1" applyFill="1" applyBorder="1" applyAlignment="1" applyProtection="1">
      <alignment horizontal="center" vertical="center"/>
      <protection hidden="1"/>
    </xf>
    <xf numFmtId="0" fontId="7" fillId="6" borderId="14" xfId="0" applyFont="1" applyFill="1" applyBorder="1" applyAlignment="1" applyProtection="1">
      <alignment horizontal="left" vertical="center" wrapText="1"/>
      <protection hidden="1"/>
    </xf>
    <xf numFmtId="0" fontId="1" fillId="0" borderId="0" xfId="0" applyFont="1" applyAlignment="1" applyProtection="1">
      <alignment horizontal="center" vertical="center" wrapText="1"/>
      <protection hidden="1"/>
    </xf>
    <xf numFmtId="0" fontId="0" fillId="0" borderId="0" xfId="0" applyAlignment="1" applyProtection="1">
      <alignment horizontal="left" vertical="center" wrapText="1"/>
      <protection hidden="1"/>
    </xf>
    <xf numFmtId="0" fontId="0" fillId="0" borderId="13" xfId="0" applyBorder="1" applyAlignment="1" applyProtection="1">
      <alignment vertical="center" wrapText="1"/>
      <protection hidden="1"/>
    </xf>
    <xf numFmtId="0" fontId="10" fillId="0" borderId="0" xfId="0" applyFont="1" applyAlignment="1" applyProtection="1">
      <alignment horizontal="left" vertical="center"/>
      <protection hidden="1"/>
    </xf>
    <xf numFmtId="0" fontId="0" fillId="0" borderId="0" xfId="0" applyProtection="1">
      <protection locked="0"/>
    </xf>
    <xf numFmtId="0" fontId="0" fillId="0" borderId="0" xfId="0" applyProtection="1"/>
    <xf numFmtId="0" fontId="41" fillId="0" borderId="0" xfId="0" applyFont="1" applyProtection="1"/>
    <xf numFmtId="0" fontId="65" fillId="0" borderId="0" xfId="0" applyFont="1" applyAlignment="1" applyProtection="1"/>
    <xf numFmtId="0" fontId="41" fillId="0" borderId="0" xfId="0" applyFont="1" applyAlignment="1" applyProtection="1">
      <alignment wrapText="1"/>
    </xf>
    <xf numFmtId="0" fontId="1" fillId="0" borderId="0" xfId="0" applyFont="1" applyProtection="1"/>
    <xf numFmtId="0" fontId="0" fillId="10" borderId="12" xfId="0" applyFill="1" applyBorder="1" applyProtection="1"/>
    <xf numFmtId="0" fontId="0" fillId="5" borderId="12" xfId="0" applyFill="1" applyBorder="1" applyProtection="1"/>
    <xf numFmtId="166" fontId="5" fillId="2" borderId="12" xfId="2" applyNumberFormat="1" applyFont="1" applyFill="1" applyBorder="1" applyAlignment="1" applyProtection="1">
      <alignment horizontal="center" vertical="center" wrapText="1"/>
    </xf>
    <xf numFmtId="166" fontId="5" fillId="26" borderId="12" xfId="2" applyNumberFormat="1" applyFont="1" applyFill="1" applyBorder="1" applyAlignment="1" applyProtection="1">
      <alignment horizontal="center" vertical="center" wrapText="1"/>
    </xf>
    <xf numFmtId="166" fontId="5" fillId="25" borderId="12" xfId="2" applyNumberFormat="1" applyFont="1" applyFill="1" applyBorder="1" applyAlignment="1" applyProtection="1">
      <alignment horizontal="center" vertical="center" wrapText="1"/>
    </xf>
    <xf numFmtId="166" fontId="5" fillId="0" borderId="0" xfId="2" applyNumberFormat="1" applyFont="1" applyFill="1" applyBorder="1" applyAlignment="1" applyProtection="1">
      <alignment horizontal="center" vertical="center" wrapText="1"/>
    </xf>
    <xf numFmtId="0" fontId="14" fillId="0" borderId="0" xfId="0" applyFont="1" applyProtection="1"/>
    <xf numFmtId="0" fontId="17" fillId="7" borderId="0" xfId="0" applyFont="1" applyFill="1" applyAlignment="1" applyProtection="1">
      <alignment horizontal="left" vertical="center"/>
    </xf>
    <xf numFmtId="0" fontId="2" fillId="7" borderId="0" xfId="0" applyFont="1" applyFill="1" applyProtection="1"/>
    <xf numFmtId="0" fontId="10" fillId="0" borderId="0" xfId="0" applyFont="1" applyAlignment="1" applyProtection="1">
      <alignment horizontal="left" vertical="center"/>
    </xf>
    <xf numFmtId="0" fontId="1" fillId="0" borderId="0" xfId="0" applyFont="1" applyAlignment="1" applyProtection="1">
      <alignment wrapText="1"/>
    </xf>
    <xf numFmtId="0" fontId="10" fillId="0" borderId="0" xfId="0" applyFont="1" applyAlignment="1" applyProtection="1">
      <alignment vertical="center" readingOrder="1"/>
    </xf>
    <xf numFmtId="0" fontId="6" fillId="0" borderId="0" xfId="0" applyFont="1" applyProtection="1"/>
    <xf numFmtId="0" fontId="0" fillId="2" borderId="2" xfId="0" applyFill="1" applyBorder="1" applyAlignment="1" applyProtection="1">
      <alignment horizontal="center" vertical="center"/>
      <protection locked="0" hidden="1"/>
    </xf>
    <xf numFmtId="0" fontId="0" fillId="2" borderId="14" xfId="0" applyFill="1" applyBorder="1" applyAlignment="1" applyProtection="1">
      <alignment horizontal="center" vertical="center"/>
      <protection locked="0" hidden="1"/>
    </xf>
    <xf numFmtId="14" fontId="0" fillId="2" borderId="14" xfId="0" applyNumberFormat="1" applyFill="1" applyBorder="1" applyAlignment="1" applyProtection="1">
      <alignment horizontal="center" vertical="center"/>
      <protection locked="0" hidden="1"/>
    </xf>
    <xf numFmtId="14" fontId="0" fillId="2" borderId="0" xfId="0" applyNumberFormat="1" applyFill="1" applyAlignment="1" applyProtection="1">
      <alignment horizontal="center" vertical="center"/>
      <protection locked="0" hidden="1"/>
    </xf>
    <xf numFmtId="2" fontId="0" fillId="2" borderId="14" xfId="0" applyNumberFormat="1" applyFill="1" applyBorder="1" applyAlignment="1" applyProtection="1">
      <alignment horizontal="center" vertical="center"/>
      <protection locked="0" hidden="1"/>
    </xf>
    <xf numFmtId="0" fontId="0" fillId="28" borderId="0" xfId="0" applyFill="1" applyProtection="1"/>
    <xf numFmtId="0" fontId="2" fillId="7" borderId="0" xfId="0" applyFont="1" applyFill="1" applyAlignment="1" applyProtection="1">
      <alignment wrapText="1"/>
    </xf>
    <xf numFmtId="0" fontId="2" fillId="7" borderId="0" xfId="0" applyFont="1" applyFill="1" applyAlignment="1" applyProtection="1">
      <alignment horizontal="left" wrapText="1"/>
    </xf>
    <xf numFmtId="0" fontId="15" fillId="7" borderId="0" xfId="0" applyFont="1" applyFill="1" applyAlignment="1" applyProtection="1">
      <alignment horizontal="center" vertical="center"/>
    </xf>
    <xf numFmtId="0" fontId="0" fillId="0" borderId="0" xfId="0" applyFill="1" applyProtection="1"/>
    <xf numFmtId="0" fontId="47" fillId="0" borderId="0" xfId="0" applyFont="1" applyProtection="1"/>
    <xf numFmtId="0" fontId="0" fillId="8" borderId="0" xfId="0" applyFill="1" applyProtection="1"/>
    <xf numFmtId="0" fontId="1" fillId="8" borderId="0" xfId="0" applyFont="1" applyFill="1" applyProtection="1"/>
    <xf numFmtId="0" fontId="2" fillId="7" borderId="0" xfId="0" applyFont="1" applyFill="1" applyAlignment="1" applyProtection="1">
      <alignment horizontal="left" vertical="center" wrapText="1"/>
    </xf>
    <xf numFmtId="0" fontId="5" fillId="9" borderId="5" xfId="0" applyFont="1" applyFill="1" applyBorder="1" applyAlignment="1" applyProtection="1">
      <alignment horizontal="left" vertical="center" wrapText="1"/>
    </xf>
    <xf numFmtId="14" fontId="26" fillId="6" borderId="12" xfId="0" applyNumberFormat="1" applyFont="1" applyFill="1" applyBorder="1" applyAlignment="1" applyProtection="1">
      <alignment horizontal="left" vertical="center" wrapText="1"/>
    </xf>
    <xf numFmtId="0" fontId="5" fillId="8" borderId="12" xfId="0" applyFont="1" applyFill="1" applyBorder="1" applyAlignment="1" applyProtection="1">
      <alignment horizontal="left" vertical="center" wrapText="1"/>
    </xf>
    <xf numFmtId="0" fontId="5" fillId="0" borderId="0" xfId="0" applyFont="1" applyAlignment="1" applyProtection="1">
      <alignment horizontal="left" vertical="center" wrapText="1"/>
    </xf>
    <xf numFmtId="0" fontId="5" fillId="8" borderId="18" xfId="0" applyFont="1" applyFill="1" applyBorder="1" applyAlignment="1" applyProtection="1">
      <alignment horizontal="left" vertical="center" wrapText="1"/>
    </xf>
    <xf numFmtId="0" fontId="5" fillId="8" borderId="12" xfId="0" applyFont="1" applyFill="1" applyBorder="1" applyAlignment="1" applyProtection="1">
      <alignment horizontal="left" vertical="top" wrapText="1"/>
    </xf>
    <xf numFmtId="0" fontId="66" fillId="8" borderId="12" xfId="0" applyFont="1" applyFill="1" applyBorder="1" applyAlignment="1" applyProtection="1">
      <alignment horizontal="left" vertical="center" wrapText="1"/>
    </xf>
    <xf numFmtId="0" fontId="0" fillId="0" borderId="0" xfId="0" applyAlignment="1" applyProtection="1">
      <alignment vertical="center" wrapText="1"/>
    </xf>
    <xf numFmtId="0" fontId="2" fillId="0" borderId="0" xfId="0" applyFont="1" applyAlignment="1" applyProtection="1">
      <alignment horizontal="left" vertical="center" wrapText="1"/>
    </xf>
    <xf numFmtId="0" fontId="5" fillId="10" borderId="14" xfId="0" applyFont="1" applyFill="1" applyBorder="1" applyAlignment="1" applyProtection="1">
      <alignment horizontal="left" vertical="center"/>
      <protection locked="0"/>
    </xf>
    <xf numFmtId="0" fontId="17" fillId="7" borderId="0" xfId="0" applyFont="1" applyFill="1" applyAlignment="1" applyProtection="1">
      <alignment horizontal="left" vertical="center"/>
    </xf>
    <xf numFmtId="0" fontId="5" fillId="0" borderId="1" xfId="0" applyFont="1" applyBorder="1" applyAlignment="1" applyProtection="1">
      <alignment horizontal="left" vertical="center" wrapText="1"/>
      <protection hidden="1"/>
    </xf>
    <xf numFmtId="0" fontId="5" fillId="0" borderId="3" xfId="0" applyFont="1" applyBorder="1" applyAlignment="1" applyProtection="1">
      <alignment horizontal="left" vertical="center" wrapText="1"/>
      <protection hidden="1"/>
    </xf>
    <xf numFmtId="0" fontId="1" fillId="6" borderId="1" xfId="0" applyFont="1" applyFill="1" applyBorder="1" applyAlignment="1">
      <alignment vertical="center"/>
    </xf>
    <xf numFmtId="0" fontId="1" fillId="6" borderId="4" xfId="0" applyFont="1" applyFill="1" applyBorder="1" applyAlignment="1">
      <alignment vertical="center"/>
    </xf>
    <xf numFmtId="0" fontId="0" fillId="0" borderId="17" xfId="0" applyBorder="1" applyAlignment="1">
      <alignment horizontal="left" vertical="center" wrapText="1"/>
    </xf>
    <xf numFmtId="0" fontId="0" fillId="0" borderId="18" xfId="0" applyBorder="1" applyAlignment="1">
      <alignment horizontal="left" vertical="center"/>
    </xf>
    <xf numFmtId="0" fontId="1" fillId="6" borderId="12" xfId="0" applyFont="1" applyFill="1" applyBorder="1" applyAlignment="1">
      <alignment vertical="center" wrapText="1"/>
    </xf>
    <xf numFmtId="0" fontId="0" fillId="0" borderId="12" xfId="0" applyBorder="1" applyAlignment="1">
      <alignment horizontal="left" vertical="center" wrapText="1"/>
    </xf>
    <xf numFmtId="0" fontId="1" fillId="6" borderId="17" xfId="0" applyFont="1" applyFill="1" applyBorder="1" applyAlignment="1">
      <alignment vertical="center"/>
    </xf>
    <xf numFmtId="0" fontId="1" fillId="6" borderId="19" xfId="0" applyFont="1" applyFill="1" applyBorder="1" applyAlignment="1">
      <alignment vertical="center"/>
    </xf>
    <xf numFmtId="0" fontId="1" fillId="6" borderId="18" xfId="0" applyFont="1" applyFill="1" applyBorder="1" applyAlignment="1">
      <alignment vertical="center"/>
    </xf>
    <xf numFmtId="0" fontId="0" fillId="0" borderId="19" xfId="0" applyBorder="1" applyAlignment="1">
      <alignment horizontal="left" vertical="center" wrapText="1"/>
    </xf>
    <xf numFmtId="0" fontId="0" fillId="0" borderId="18" xfId="0" applyBorder="1" applyAlignment="1">
      <alignment horizontal="left" vertical="center" wrapText="1"/>
    </xf>
    <xf numFmtId="0" fontId="5" fillId="8" borderId="3" xfId="0" applyFont="1" applyFill="1" applyBorder="1" applyAlignment="1" applyProtection="1">
      <alignment horizontal="left" vertical="center" wrapText="1"/>
    </xf>
    <xf numFmtId="0" fontId="5" fillId="8" borderId="8" xfId="0" applyFont="1" applyFill="1" applyBorder="1" applyAlignment="1" applyProtection="1">
      <alignment horizontal="left" vertical="center" wrapText="1"/>
    </xf>
    <xf numFmtId="0" fontId="5" fillId="8" borderId="6" xfId="0" applyFont="1" applyFill="1" applyBorder="1" applyAlignment="1" applyProtection="1">
      <alignment horizontal="left" vertical="center" wrapText="1"/>
    </xf>
    <xf numFmtId="0" fontId="64" fillId="8" borderId="17" xfId="0" applyFont="1" applyFill="1" applyBorder="1" applyAlignment="1" applyProtection="1">
      <alignment horizontal="left" vertical="center" wrapText="1"/>
    </xf>
    <xf numFmtId="0" fontId="61" fillId="8" borderId="18" xfId="0" applyFont="1" applyFill="1" applyBorder="1" applyAlignment="1" applyProtection="1">
      <alignment horizontal="left"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5" fillId="26" borderId="12" xfId="0" applyFont="1" applyFill="1" applyBorder="1" applyAlignment="1">
      <alignment horizontal="left" vertical="center" wrapText="1"/>
    </xf>
    <xf numFmtId="0" fontId="5" fillId="25" borderId="17" xfId="0" applyFont="1" applyFill="1" applyBorder="1" applyAlignment="1">
      <alignment horizontal="left" vertical="center" wrapText="1"/>
    </xf>
    <xf numFmtId="0" fontId="5" fillId="25" borderId="19" xfId="0" applyFont="1" applyFill="1" applyBorder="1" applyAlignment="1">
      <alignment horizontal="left" vertical="center" wrapText="1"/>
    </xf>
    <xf numFmtId="0" fontId="5" fillId="25" borderId="18" xfId="0" applyFont="1" applyFill="1" applyBorder="1" applyAlignment="1">
      <alignment horizontal="left" vertical="center" wrapText="1"/>
    </xf>
    <xf numFmtId="9" fontId="48" fillId="0" borderId="0" xfId="0" applyNumberFormat="1" applyFont="1" applyFill="1" applyBorder="1" applyAlignment="1" applyProtection="1">
      <alignment horizontal="center" vertical="center" wrapText="1"/>
      <protection hidden="1"/>
    </xf>
    <xf numFmtId="0" fontId="0" fillId="0" borderId="1" xfId="0" applyBorder="1" applyAlignment="1">
      <alignment horizontal="left" vertical="center"/>
    </xf>
    <xf numFmtId="0" fontId="0" fillId="0" borderId="4" xfId="0" applyBorder="1" applyAlignment="1">
      <alignment horizontal="left" vertical="center"/>
    </xf>
    <xf numFmtId="0" fontId="0" fillId="26" borderId="17" xfId="0" applyFill="1" applyBorder="1" applyAlignment="1">
      <alignment horizontal="left" vertical="center"/>
    </xf>
    <xf numFmtId="0" fontId="0" fillId="26" borderId="19" xfId="0" applyFill="1" applyBorder="1" applyAlignment="1">
      <alignment horizontal="left" vertical="center"/>
    </xf>
    <xf numFmtId="0" fontId="0" fillId="26" borderId="18" xfId="0" applyFill="1" applyBorder="1" applyAlignment="1">
      <alignment horizontal="left" vertical="center"/>
    </xf>
    <xf numFmtId="0" fontId="5" fillId="8" borderId="17" xfId="0" applyFont="1" applyFill="1" applyBorder="1" applyAlignment="1" applyProtection="1">
      <alignment horizontal="left" vertical="top" wrapText="1"/>
    </xf>
    <xf numFmtId="0" fontId="5" fillId="8" borderId="19" xfId="0" applyFont="1" applyFill="1" applyBorder="1" applyAlignment="1" applyProtection="1">
      <alignment horizontal="left" vertical="top" wrapText="1"/>
    </xf>
    <xf numFmtId="0" fontId="5" fillId="8" borderId="18" xfId="0" applyFont="1" applyFill="1" applyBorder="1" applyAlignment="1" applyProtection="1">
      <alignment horizontal="left" vertical="top" wrapText="1"/>
    </xf>
    <xf numFmtId="0" fontId="0" fillId="25" borderId="3" xfId="0" applyFill="1" applyBorder="1" applyAlignment="1">
      <alignment horizontal="left" vertical="center"/>
    </xf>
    <xf numFmtId="0" fontId="0" fillId="25" borderId="8" xfId="0" applyFill="1" applyBorder="1" applyAlignment="1">
      <alignment horizontal="left" vertical="center"/>
    </xf>
    <xf numFmtId="0" fontId="0" fillId="25" borderId="6" xfId="0" applyFill="1" applyBorder="1" applyAlignment="1">
      <alignment horizontal="left" vertical="center"/>
    </xf>
    <xf numFmtId="0" fontId="0" fillId="0" borderId="0" xfId="0" applyBorder="1" applyAlignment="1">
      <alignment horizontal="left" vertical="top" wrapText="1"/>
    </xf>
    <xf numFmtId="0" fontId="5" fillId="8" borderId="17" xfId="0" applyFont="1" applyFill="1" applyBorder="1" applyAlignment="1" applyProtection="1">
      <alignment horizontal="left" vertical="center" wrapText="1"/>
    </xf>
    <xf numFmtId="0" fontId="5" fillId="8" borderId="19" xfId="0" applyFont="1" applyFill="1" applyBorder="1" applyAlignment="1" applyProtection="1">
      <alignment horizontal="left" vertical="center" wrapText="1"/>
    </xf>
    <xf numFmtId="0" fontId="5" fillId="8" borderId="18" xfId="0" applyFont="1" applyFill="1" applyBorder="1" applyAlignment="1" applyProtection="1">
      <alignment horizontal="left" vertical="center" wrapText="1"/>
    </xf>
    <xf numFmtId="0" fontId="7" fillId="6" borderId="12" xfId="0" applyFont="1" applyFill="1" applyBorder="1" applyAlignment="1">
      <alignment vertical="center"/>
    </xf>
    <xf numFmtId="0" fontId="0" fillId="9" borderId="0" xfId="0" applyFill="1" applyBorder="1" applyAlignment="1">
      <alignment horizontal="center" vertical="center" wrapText="1"/>
    </xf>
    <xf numFmtId="0" fontId="0" fillId="26" borderId="14" xfId="0" applyFill="1" applyBorder="1" applyAlignment="1">
      <alignment horizontal="left" vertical="center" wrapText="1"/>
    </xf>
    <xf numFmtId="0" fontId="0" fillId="9" borderId="1" xfId="0" applyFill="1" applyBorder="1" applyAlignment="1">
      <alignment horizontal="center" vertical="center" wrapText="1"/>
    </xf>
    <xf numFmtId="0" fontId="0" fillId="9" borderId="7" xfId="0" applyFill="1" applyBorder="1" applyAlignment="1">
      <alignment horizontal="center" vertical="center" wrapText="1"/>
    </xf>
    <xf numFmtId="0" fontId="0" fillId="9" borderId="4" xfId="0" applyFill="1" applyBorder="1" applyAlignment="1">
      <alignment horizontal="center" vertical="center" wrapText="1"/>
    </xf>
    <xf numFmtId="0" fontId="0" fillId="25" borderId="14" xfId="0" applyFill="1" applyBorder="1" applyAlignment="1">
      <alignment horizontal="left" vertical="center" wrapText="1"/>
    </xf>
    <xf numFmtId="0" fontId="0" fillId="25" borderId="5" xfId="0" applyFill="1" applyBorder="1" applyAlignment="1">
      <alignment vertical="center" wrapText="1"/>
    </xf>
    <xf numFmtId="0" fontId="0" fillId="0" borderId="5" xfId="0" applyBorder="1" applyAlignment="1">
      <alignment vertical="center"/>
    </xf>
    <xf numFmtId="0" fontId="10" fillId="26" borderId="14" xfId="0" applyFont="1" applyFill="1" applyBorder="1" applyAlignment="1">
      <alignment horizontal="left" vertical="center" wrapText="1"/>
    </xf>
    <xf numFmtId="0" fontId="10" fillId="26" borderId="15" xfId="0" applyFont="1" applyFill="1" applyBorder="1" applyAlignment="1">
      <alignment horizontal="left" vertical="center" wrapText="1"/>
    </xf>
    <xf numFmtId="0" fontId="47" fillId="26" borderId="14" xfId="0" applyFont="1" applyFill="1" applyBorder="1" applyAlignment="1">
      <alignment horizontal="left" vertical="center" wrapText="1"/>
    </xf>
    <xf numFmtId="0" fontId="47" fillId="26" borderId="15" xfId="0" applyFont="1" applyFill="1" applyBorder="1" applyAlignment="1">
      <alignment horizontal="left" vertical="center" wrapText="1"/>
    </xf>
    <xf numFmtId="0" fontId="0" fillId="25" borderId="2" xfId="0" applyFill="1" applyBorder="1" applyAlignment="1">
      <alignment horizontal="left" vertical="center" wrapText="1"/>
    </xf>
    <xf numFmtId="0" fontId="0" fillId="25" borderId="3" xfId="0" applyFill="1" applyBorder="1" applyAlignment="1">
      <alignment horizontal="left" vertical="center" wrapText="1"/>
    </xf>
    <xf numFmtId="0" fontId="10" fillId="8" borderId="12" xfId="0" applyFont="1" applyFill="1" applyBorder="1" applyAlignment="1" applyProtection="1">
      <alignment horizontal="left" vertical="center" wrapText="1"/>
    </xf>
    <xf numFmtId="0" fontId="5" fillId="8" borderId="12" xfId="0" applyFont="1" applyFill="1" applyBorder="1" applyAlignment="1" applyProtection="1">
      <alignment horizontal="left" vertical="center" wrapText="1"/>
    </xf>
    <xf numFmtId="0" fontId="61" fillId="8" borderId="12" xfId="0" applyFont="1" applyFill="1" applyBorder="1" applyAlignment="1" applyProtection="1">
      <alignment horizontal="left" vertical="center" wrapText="1"/>
    </xf>
    <xf numFmtId="0" fontId="7" fillId="0" borderId="12" xfId="0" applyFont="1" applyBorder="1" applyAlignment="1" applyProtection="1">
      <alignment horizontal="center" vertical="center"/>
      <protection hidden="1"/>
    </xf>
    <xf numFmtId="0" fontId="1" fillId="6" borderId="14" xfId="0" applyFont="1" applyFill="1" applyBorder="1" applyAlignment="1" applyProtection="1">
      <alignment horizontal="center" vertical="center"/>
      <protection hidden="1"/>
    </xf>
    <xf numFmtId="0" fontId="13" fillId="2" borderId="11" xfId="0" applyFont="1" applyFill="1" applyBorder="1" applyAlignment="1" applyProtection="1">
      <alignment horizontal="center" vertical="center" wrapText="1"/>
      <protection hidden="1"/>
    </xf>
    <xf numFmtId="0" fontId="13" fillId="2" borderId="10" xfId="0" applyFont="1" applyFill="1" applyBorder="1" applyAlignment="1" applyProtection="1">
      <alignment horizontal="center" vertical="center" wrapText="1"/>
      <protection hidden="1"/>
    </xf>
    <xf numFmtId="0" fontId="9" fillId="0" borderId="17" xfId="0" applyFont="1" applyBorder="1" applyAlignment="1" applyProtection="1">
      <alignment horizontal="right" vertical="center" wrapText="1"/>
      <protection hidden="1"/>
    </xf>
    <xf numFmtId="0" fontId="9" fillId="0" borderId="19" xfId="0" applyFont="1" applyBorder="1" applyAlignment="1" applyProtection="1">
      <alignment horizontal="right" vertical="center" wrapText="1"/>
      <protection hidden="1"/>
    </xf>
    <xf numFmtId="0" fontId="9" fillId="0" borderId="18" xfId="0" applyFont="1" applyBorder="1" applyAlignment="1" applyProtection="1">
      <alignment horizontal="right" vertical="center" wrapText="1"/>
      <protection hidden="1"/>
    </xf>
    <xf numFmtId="0" fontId="7" fillId="0" borderId="0" xfId="0" applyFont="1" applyAlignment="1" applyProtection="1">
      <alignment horizontal="left" vertical="center" wrapText="1"/>
      <protection hidden="1"/>
    </xf>
    <xf numFmtId="0" fontId="11" fillId="27" borderId="2" xfId="0" applyFont="1" applyFill="1" applyBorder="1" applyAlignment="1" applyProtection="1">
      <alignment horizontal="left" vertical="center" wrapText="1"/>
      <protection hidden="1"/>
    </xf>
    <xf numFmtId="0" fontId="10" fillId="27" borderId="0" xfId="0" applyFont="1" applyFill="1" applyAlignment="1" applyProtection="1">
      <alignment horizontal="left" vertical="center" wrapText="1"/>
      <protection hidden="1"/>
    </xf>
    <xf numFmtId="0" fontId="21" fillId="0" borderId="82" xfId="0" applyFont="1" applyBorder="1" applyAlignment="1" applyProtection="1">
      <alignment vertical="center" wrapText="1"/>
      <protection hidden="1"/>
    </xf>
    <xf numFmtId="0" fontId="21" fillId="0" borderId="2" xfId="0" applyFont="1" applyBorder="1" applyAlignment="1" applyProtection="1">
      <alignment vertical="center" wrapText="1"/>
      <protection hidden="1"/>
    </xf>
    <xf numFmtId="0" fontId="21" fillId="0" borderId="81"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0" fillId="0" borderId="1" xfId="0" applyBorder="1" applyAlignment="1" applyProtection="1">
      <alignment horizontal="left" vertical="center" wrapText="1"/>
      <protection hidden="1"/>
    </xf>
    <xf numFmtId="0" fontId="0" fillId="0" borderId="3" xfId="0" applyBorder="1"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0" fontId="0" fillId="0" borderId="15" xfId="0" applyBorder="1" applyAlignment="1" applyProtection="1">
      <alignment horizontal="left" vertical="center" wrapText="1"/>
      <protection hidden="1"/>
    </xf>
    <xf numFmtId="0" fontId="13" fillId="2" borderId="11" xfId="0" applyFont="1" applyFill="1" applyBorder="1" applyAlignment="1" applyProtection="1">
      <alignment horizontal="center" vertical="center"/>
      <protection hidden="1"/>
    </xf>
    <xf numFmtId="0" fontId="13" fillId="2" borderId="10" xfId="0" applyFont="1" applyFill="1" applyBorder="1" applyAlignment="1" applyProtection="1">
      <alignment horizontal="center" vertical="center"/>
      <protection hidden="1"/>
    </xf>
    <xf numFmtId="0" fontId="7" fillId="6" borderId="14" xfId="0" applyFont="1" applyFill="1" applyBorder="1" applyAlignment="1" applyProtection="1">
      <alignment horizontal="left" vertical="center" wrapText="1"/>
      <protection hidden="1"/>
    </xf>
    <xf numFmtId="0" fontId="10" fillId="0" borderId="12" xfId="0" applyFont="1" applyBorder="1" applyAlignment="1" applyProtection="1">
      <alignment horizontal="left" vertical="center" wrapText="1"/>
      <protection hidden="1"/>
    </xf>
    <xf numFmtId="0" fontId="10" fillId="0" borderId="15" xfId="0" applyFont="1" applyBorder="1" applyAlignment="1" applyProtection="1">
      <alignment horizontal="left" vertical="center" wrapText="1"/>
      <protection hidden="1"/>
    </xf>
    <xf numFmtId="0" fontId="1" fillId="0" borderId="0" xfId="0" applyFont="1" applyAlignment="1" applyProtection="1">
      <alignment horizontal="center" vertical="center" wrapText="1"/>
      <protection hidden="1"/>
    </xf>
    <xf numFmtId="0" fontId="13" fillId="2" borderId="80" xfId="0" applyFont="1" applyFill="1" applyBorder="1" applyAlignment="1" applyProtection="1">
      <alignment horizontal="center" vertical="center"/>
      <protection hidden="1"/>
    </xf>
    <xf numFmtId="0" fontId="0" fillId="8" borderId="1" xfId="0" applyFill="1" applyBorder="1" applyAlignment="1" applyProtection="1">
      <alignment horizontal="left" vertical="center" wrapText="1"/>
      <protection hidden="1"/>
    </xf>
    <xf numFmtId="0" fontId="0" fillId="8" borderId="3" xfId="0" applyFill="1" applyBorder="1" applyAlignment="1" applyProtection="1">
      <alignment horizontal="left" vertical="center" wrapText="1"/>
      <protection hidden="1"/>
    </xf>
    <xf numFmtId="0" fontId="39" fillId="12" borderId="14" xfId="0" applyFont="1" applyFill="1" applyBorder="1" applyAlignment="1" applyProtection="1">
      <alignment horizontal="left" vertical="center" wrapText="1"/>
      <protection hidden="1"/>
    </xf>
    <xf numFmtId="0" fontId="10" fillId="0" borderId="12" xfId="0" applyFont="1" applyBorder="1" applyAlignment="1" applyProtection="1">
      <alignment horizontal="left" wrapText="1"/>
      <protection hidden="1"/>
    </xf>
    <xf numFmtId="0" fontId="10" fillId="0" borderId="13" xfId="0" applyFont="1" applyBorder="1" applyAlignment="1" applyProtection="1">
      <alignment horizontal="left" vertical="center" wrapText="1"/>
      <protection hidden="1"/>
    </xf>
    <xf numFmtId="0" fontId="0" fillId="0" borderId="15" xfId="0" applyBorder="1" applyAlignment="1">
      <alignment horizontal="left" vertical="center" wrapText="1"/>
    </xf>
    <xf numFmtId="0" fontId="9" fillId="0" borderId="12" xfId="0" applyFont="1" applyBorder="1" applyAlignment="1" applyProtection="1">
      <alignment horizontal="right" vertical="center" wrapText="1"/>
      <protection hidden="1"/>
    </xf>
    <xf numFmtId="0" fontId="1" fillId="0" borderId="5" xfId="0" applyFont="1" applyBorder="1" applyAlignment="1" applyProtection="1">
      <alignment horizontal="center" vertical="center" wrapText="1"/>
      <protection hidden="1"/>
    </xf>
    <xf numFmtId="0" fontId="10" fillId="0" borderId="1" xfId="0" applyFont="1" applyBorder="1" applyAlignment="1" applyProtection="1">
      <alignment horizontal="left" vertical="center" wrapText="1"/>
      <protection hidden="1"/>
    </xf>
    <xf numFmtId="0" fontId="1" fillId="0" borderId="32" xfId="0" applyFont="1" applyBorder="1" applyAlignment="1" applyProtection="1">
      <alignment horizontal="center" vertical="center" wrapText="1"/>
      <protection hidden="1"/>
    </xf>
    <xf numFmtId="0" fontId="0" fillId="0" borderId="69" xfId="0" applyBorder="1" applyAlignment="1" applyProtection="1">
      <alignment horizontal="left" vertical="center" wrapText="1"/>
      <protection hidden="1"/>
    </xf>
    <xf numFmtId="0" fontId="0" fillId="0" borderId="32"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67" xfId="0" applyBorder="1" applyAlignment="1" applyProtection="1">
      <alignment horizontal="left" vertical="center" wrapText="1"/>
      <protection hidden="1"/>
    </xf>
    <xf numFmtId="0" fontId="0" fillId="0" borderId="64" xfId="0" applyBorder="1" applyAlignment="1" applyProtection="1">
      <alignment horizontal="left" vertical="center" wrapText="1"/>
      <protection hidden="1"/>
    </xf>
    <xf numFmtId="0" fontId="10" fillId="0" borderId="4" xfId="0" applyFont="1" applyBorder="1" applyAlignment="1" applyProtection="1">
      <alignment horizontal="left" vertical="center" wrapText="1"/>
      <protection hidden="1"/>
    </xf>
    <xf numFmtId="0" fontId="1" fillId="0" borderId="5" xfId="0" applyFont="1" applyBorder="1" applyAlignment="1" applyProtection="1">
      <alignment horizontal="center" vertical="center"/>
      <protection hidden="1"/>
    </xf>
    <xf numFmtId="0" fontId="0" fillId="0" borderId="12" xfId="0" applyBorder="1" applyAlignment="1" applyProtection="1">
      <alignment horizontal="left" vertical="center" wrapText="1"/>
      <protection hidden="1"/>
    </xf>
    <xf numFmtId="0" fontId="9" fillId="0" borderId="26"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0" fontId="9" fillId="0" borderId="28" xfId="0" applyFont="1" applyBorder="1" applyAlignment="1" applyProtection="1">
      <alignment horizontal="center" vertical="center" wrapText="1"/>
      <protection hidden="1"/>
    </xf>
    <xf numFmtId="0" fontId="0" fillId="0" borderId="7" xfId="0" applyBorder="1" applyAlignment="1" applyProtection="1">
      <alignment horizontal="left" vertical="center" wrapText="1"/>
      <protection hidden="1"/>
    </xf>
    <xf numFmtId="0" fontId="0" fillId="0" borderId="8" xfId="0" applyBorder="1" applyAlignment="1" applyProtection="1">
      <alignment horizontal="left" vertical="center" wrapText="1"/>
      <protection hidden="1"/>
    </xf>
    <xf numFmtId="0" fontId="0" fillId="0" borderId="4" xfId="0" applyBorder="1" applyAlignment="1" applyProtection="1">
      <alignment horizontal="left" vertical="center" wrapText="1"/>
      <protection hidden="1"/>
    </xf>
    <xf numFmtId="0" fontId="0" fillId="0" borderId="6" xfId="0" applyBorder="1" applyAlignment="1" applyProtection="1">
      <alignment horizontal="left" vertical="center" wrapText="1"/>
      <protection hidden="1"/>
    </xf>
    <xf numFmtId="0" fontId="0" fillId="0" borderId="13" xfId="0" applyBorder="1" applyAlignment="1" applyProtection="1">
      <alignment vertical="center" wrapText="1"/>
      <protection hidden="1"/>
    </xf>
    <xf numFmtId="0" fontId="0" fillId="0" borderId="15" xfId="0" applyBorder="1" applyAlignment="1"/>
    <xf numFmtId="0" fontId="0" fillId="8" borderId="0" xfId="0" applyFill="1" applyAlignment="1" applyProtection="1">
      <alignment horizontal="center" vertical="center" wrapText="1"/>
      <protection hidden="1"/>
    </xf>
    <xf numFmtId="0" fontId="0" fillId="0" borderId="1" xfId="0" applyBorder="1" applyAlignment="1" applyProtection="1">
      <alignment vertical="center" wrapText="1"/>
      <protection hidden="1"/>
    </xf>
    <xf numFmtId="0" fontId="0" fillId="0" borderId="3" xfId="0" applyBorder="1" applyAlignment="1"/>
    <xf numFmtId="0" fontId="16" fillId="2" borderId="9" xfId="0" applyFont="1" applyFill="1" applyBorder="1" applyAlignment="1" applyProtection="1">
      <alignment horizontal="center" vertical="center"/>
      <protection hidden="1"/>
    </xf>
    <xf numFmtId="0" fontId="16" fillId="2" borderId="10" xfId="0" applyFont="1" applyFill="1" applyBorder="1" applyAlignment="1" applyProtection="1">
      <alignment horizontal="center" vertical="center"/>
      <protection hidden="1"/>
    </xf>
    <xf numFmtId="0" fontId="16" fillId="2" borderId="9" xfId="0" applyFont="1" applyFill="1" applyBorder="1" applyAlignment="1" applyProtection="1">
      <alignment horizontal="center" vertical="center" wrapText="1"/>
      <protection hidden="1"/>
    </xf>
    <xf numFmtId="0" fontId="16" fillId="2" borderId="10" xfId="0" applyFont="1" applyFill="1" applyBorder="1" applyAlignment="1" applyProtection="1">
      <alignment horizontal="center" vertical="center" wrapText="1"/>
      <protection hidden="1"/>
    </xf>
    <xf numFmtId="0" fontId="8" fillId="0" borderId="13" xfId="0" applyFont="1" applyBorder="1" applyAlignment="1" applyProtection="1">
      <alignment horizontal="left" vertical="center" wrapText="1"/>
      <protection hidden="1"/>
    </xf>
    <xf numFmtId="0" fontId="8" fillId="0" borderId="15" xfId="0" applyFont="1" applyBorder="1" applyAlignment="1" applyProtection="1">
      <alignment horizontal="left" vertical="center" wrapText="1"/>
      <protection hidden="1"/>
    </xf>
    <xf numFmtId="0" fontId="0" fillId="0" borderId="14" xfId="0" applyBorder="1" applyAlignment="1" applyProtection="1"/>
    <xf numFmtId="0" fontId="0" fillId="0" borderId="14" xfId="0" applyBorder="1" applyAlignment="1" applyProtection="1">
      <alignment vertical="center"/>
    </xf>
    <xf numFmtId="0" fontId="0" fillId="0" borderId="15" xfId="0" applyBorder="1" applyAlignment="1" applyProtection="1">
      <alignment vertical="center"/>
    </xf>
    <xf numFmtId="0" fontId="0" fillId="0" borderId="15" xfId="0" applyBorder="1" applyAlignment="1" applyProtection="1"/>
    <xf numFmtId="0" fontId="9" fillId="0" borderId="13" xfId="0" applyFont="1" applyBorder="1" applyAlignment="1" applyProtection="1">
      <alignment horizontal="right" vertical="center" wrapText="1"/>
      <protection hidden="1"/>
    </xf>
    <xf numFmtId="0" fontId="9" fillId="0" borderId="15" xfId="0" applyFont="1" applyBorder="1" applyAlignment="1" applyProtection="1">
      <alignment horizontal="right" vertical="center" wrapText="1"/>
      <protection hidden="1"/>
    </xf>
    <xf numFmtId="0" fontId="16" fillId="0" borderId="0" xfId="0" applyFont="1" applyAlignment="1" applyProtection="1">
      <alignment horizontal="center" vertical="center"/>
      <protection hidden="1"/>
    </xf>
    <xf numFmtId="0" fontId="17" fillId="7" borderId="9" xfId="0" applyFont="1" applyFill="1" applyBorder="1" applyAlignment="1" applyProtection="1">
      <alignment horizontal="left" vertical="center"/>
      <protection hidden="1"/>
    </xf>
    <xf numFmtId="0" fontId="17" fillId="7" borderId="11" xfId="0" applyFont="1" applyFill="1" applyBorder="1" applyAlignment="1" applyProtection="1">
      <alignment horizontal="left" vertical="center"/>
      <protection hidden="1"/>
    </xf>
    <xf numFmtId="0" fontId="17" fillId="7" borderId="10" xfId="0" applyFont="1" applyFill="1" applyBorder="1" applyAlignment="1" applyProtection="1">
      <alignment horizontal="left" vertical="center"/>
      <protection hidden="1"/>
    </xf>
    <xf numFmtId="0" fontId="10" fillId="10" borderId="1" xfId="0" applyFont="1" applyFill="1" applyBorder="1" applyAlignment="1" applyProtection="1">
      <alignment horizontal="left" vertical="top"/>
      <protection locked="0"/>
    </xf>
    <xf numFmtId="0" fontId="10" fillId="10" borderId="2" xfId="0" applyFont="1" applyFill="1" applyBorder="1" applyAlignment="1" applyProtection="1">
      <alignment horizontal="left" vertical="top"/>
      <protection locked="0"/>
    </xf>
    <xf numFmtId="0" fontId="10" fillId="10" borderId="3" xfId="0" applyFont="1" applyFill="1" applyBorder="1" applyAlignment="1" applyProtection="1">
      <alignment horizontal="left" vertical="top"/>
      <protection locked="0"/>
    </xf>
    <xf numFmtId="0" fontId="10" fillId="10" borderId="7" xfId="0" applyFont="1" applyFill="1" applyBorder="1" applyAlignment="1" applyProtection="1">
      <alignment horizontal="left" vertical="top"/>
      <protection locked="0"/>
    </xf>
    <xf numFmtId="0" fontId="10" fillId="10" borderId="0" xfId="0" applyFont="1" applyFill="1" applyAlignment="1" applyProtection="1">
      <alignment horizontal="left" vertical="top"/>
      <protection locked="0"/>
    </xf>
    <xf numFmtId="0" fontId="10" fillId="10" borderId="8" xfId="0" applyFont="1" applyFill="1" applyBorder="1" applyAlignment="1" applyProtection="1">
      <alignment horizontal="left" vertical="top"/>
      <protection locked="0"/>
    </xf>
    <xf numFmtId="0" fontId="10" fillId="10" borderId="4" xfId="0" applyFont="1" applyFill="1" applyBorder="1" applyAlignment="1" applyProtection="1">
      <alignment horizontal="left" vertical="top"/>
      <protection locked="0"/>
    </xf>
    <xf numFmtId="0" fontId="10" fillId="10" borderId="5" xfId="0" applyFont="1" applyFill="1" applyBorder="1" applyAlignment="1" applyProtection="1">
      <alignment horizontal="left" vertical="top"/>
      <protection locked="0"/>
    </xf>
    <xf numFmtId="0" fontId="10" fillId="10" borderId="6" xfId="0" applyFont="1" applyFill="1" applyBorder="1" applyAlignment="1" applyProtection="1">
      <alignment horizontal="left" vertical="top"/>
      <protection locked="0"/>
    </xf>
    <xf numFmtId="0" fontId="40" fillId="0" borderId="55" xfId="0" applyFont="1" applyBorder="1" applyAlignment="1" applyProtection="1">
      <alignment horizontal="center" vertical="center" wrapText="1"/>
      <protection hidden="1"/>
    </xf>
    <xf numFmtId="0" fontId="40" fillId="0" borderId="44" xfId="0" applyFont="1" applyBorder="1" applyAlignment="1" applyProtection="1">
      <alignment horizontal="center" vertical="center" wrapText="1"/>
      <protection hidden="1"/>
    </xf>
    <xf numFmtId="0" fontId="40" fillId="0" borderId="39" xfId="0" applyFont="1" applyBorder="1" applyAlignment="1" applyProtection="1">
      <alignment horizontal="center" vertical="center" wrapText="1"/>
      <protection hidden="1"/>
    </xf>
    <xf numFmtId="0" fontId="10" fillId="16" borderId="45" xfId="0" applyFont="1" applyFill="1" applyBorder="1" applyAlignment="1" applyProtection="1">
      <alignment horizontal="center" vertical="center"/>
      <protection hidden="1"/>
    </xf>
    <xf numFmtId="0" fontId="10" fillId="16" borderId="13" xfId="0" applyFont="1" applyFill="1" applyBorder="1" applyAlignment="1" applyProtection="1">
      <alignment horizontal="center" vertical="center"/>
      <protection hidden="1"/>
    </xf>
    <xf numFmtId="0" fontId="12" fillId="15" borderId="20" xfId="0" applyFont="1" applyFill="1" applyBorder="1" applyAlignment="1" applyProtection="1">
      <alignment horizontal="left" vertical="center"/>
      <protection hidden="1"/>
    </xf>
    <xf numFmtId="0" fontId="12" fillId="15" borderId="21" xfId="0" applyFont="1" applyFill="1" applyBorder="1" applyAlignment="1" applyProtection="1">
      <alignment horizontal="left" vertical="center"/>
      <protection hidden="1"/>
    </xf>
    <xf numFmtId="0" fontId="12" fillId="15" borderId="22" xfId="0" applyFont="1" applyFill="1" applyBorder="1" applyAlignment="1" applyProtection="1">
      <alignment horizontal="left" vertical="center"/>
      <protection hidden="1"/>
    </xf>
    <xf numFmtId="0" fontId="10" fillId="15" borderId="47" xfId="0" applyFont="1" applyFill="1" applyBorder="1" applyAlignment="1" applyProtection="1">
      <alignment horizontal="center" vertical="center"/>
      <protection hidden="1"/>
    </xf>
    <xf numFmtId="0" fontId="10" fillId="15" borderId="46" xfId="0" applyFont="1" applyFill="1" applyBorder="1" applyAlignment="1" applyProtection="1">
      <alignment horizontal="center" vertical="center"/>
      <protection hidden="1"/>
    </xf>
    <xf numFmtId="0" fontId="10" fillId="15" borderId="50" xfId="0" applyFont="1" applyFill="1" applyBorder="1" applyAlignment="1" applyProtection="1">
      <alignment horizontal="center" vertical="center"/>
      <protection hidden="1"/>
    </xf>
    <xf numFmtId="0" fontId="10" fillId="15" borderId="45" xfId="0" applyFont="1" applyFill="1" applyBorder="1" applyAlignment="1" applyProtection="1">
      <alignment horizontal="center" vertical="center"/>
      <protection hidden="1"/>
    </xf>
    <xf numFmtId="0" fontId="10" fillId="15" borderId="13" xfId="0" applyFont="1" applyFill="1" applyBorder="1" applyAlignment="1" applyProtection="1">
      <alignment horizontal="center" vertical="center"/>
      <protection hidden="1"/>
    </xf>
    <xf numFmtId="0" fontId="10" fillId="15" borderId="51" xfId="0" applyFont="1" applyFill="1" applyBorder="1" applyAlignment="1" applyProtection="1">
      <alignment horizontal="center" vertical="center"/>
      <protection hidden="1"/>
    </xf>
    <xf numFmtId="0" fontId="10" fillId="15" borderId="49" xfId="0" applyFont="1" applyFill="1" applyBorder="1" applyAlignment="1" applyProtection="1">
      <alignment horizontal="center" vertical="center"/>
      <protection hidden="1"/>
    </xf>
    <xf numFmtId="0" fontId="10" fillId="15" borderId="48" xfId="0" applyFont="1" applyFill="1" applyBorder="1" applyAlignment="1" applyProtection="1">
      <alignment horizontal="center" vertical="center"/>
      <protection hidden="1"/>
    </xf>
    <xf numFmtId="0" fontId="10" fillId="15" borderId="52" xfId="0" applyFont="1" applyFill="1" applyBorder="1" applyAlignment="1" applyProtection="1">
      <alignment horizontal="center" vertical="center"/>
      <protection hidden="1"/>
    </xf>
    <xf numFmtId="0" fontId="12" fillId="16" borderId="20" xfId="0" applyFont="1" applyFill="1" applyBorder="1" applyAlignment="1" applyProtection="1">
      <alignment horizontal="left" vertical="center"/>
      <protection hidden="1"/>
    </xf>
    <xf numFmtId="0" fontId="12" fillId="16" borderId="21" xfId="0" applyFont="1" applyFill="1" applyBorder="1" applyAlignment="1" applyProtection="1">
      <alignment horizontal="left" vertical="center"/>
      <protection hidden="1"/>
    </xf>
    <xf numFmtId="0" fontId="12" fillId="16" borderId="22" xfId="0" applyFont="1" applyFill="1" applyBorder="1" applyAlignment="1" applyProtection="1">
      <alignment horizontal="left" vertical="center"/>
      <protection hidden="1"/>
    </xf>
    <xf numFmtId="0" fontId="10" fillId="16" borderId="47" xfId="0" applyFont="1" applyFill="1" applyBorder="1" applyAlignment="1" applyProtection="1">
      <alignment horizontal="center" vertical="center"/>
      <protection hidden="1"/>
    </xf>
    <xf numFmtId="0" fontId="10" fillId="16" borderId="46" xfId="0" applyFont="1" applyFill="1" applyBorder="1" applyAlignment="1" applyProtection="1">
      <alignment horizontal="center" vertical="center"/>
      <protection hidden="1"/>
    </xf>
    <xf numFmtId="0" fontId="10" fillId="16" borderId="50" xfId="0" applyFont="1" applyFill="1" applyBorder="1" applyAlignment="1" applyProtection="1">
      <alignment horizontal="center" vertical="center"/>
      <protection hidden="1"/>
    </xf>
    <xf numFmtId="0" fontId="10" fillId="16" borderId="51" xfId="0" applyFont="1" applyFill="1" applyBorder="1" applyAlignment="1" applyProtection="1">
      <alignment horizontal="center" vertical="center"/>
      <protection hidden="1"/>
    </xf>
    <xf numFmtId="0" fontId="12" fillId="17" borderId="20" xfId="0" applyFont="1" applyFill="1" applyBorder="1" applyAlignment="1" applyProtection="1">
      <alignment horizontal="left" vertical="center"/>
      <protection hidden="1"/>
    </xf>
    <xf numFmtId="0" fontId="12" fillId="17" borderId="21" xfId="0" applyFont="1" applyFill="1" applyBorder="1" applyAlignment="1" applyProtection="1">
      <alignment horizontal="left" vertical="center"/>
      <protection hidden="1"/>
    </xf>
    <xf numFmtId="0" fontId="12" fillId="17" borderId="22" xfId="0" applyFont="1" applyFill="1" applyBorder="1" applyAlignment="1" applyProtection="1">
      <alignment horizontal="left" vertical="center"/>
      <protection hidden="1"/>
    </xf>
    <xf numFmtId="0" fontId="10" fillId="17" borderId="47" xfId="0" applyFont="1" applyFill="1" applyBorder="1" applyAlignment="1" applyProtection="1">
      <alignment horizontal="center" vertical="center"/>
      <protection hidden="1"/>
    </xf>
    <xf numFmtId="0" fontId="10" fillId="17" borderId="50" xfId="0" applyFont="1" applyFill="1" applyBorder="1" applyAlignment="1" applyProtection="1">
      <alignment horizontal="center" vertical="center"/>
      <protection hidden="1"/>
    </xf>
    <xf numFmtId="0" fontId="10" fillId="17" borderId="56" xfId="0" applyFont="1" applyFill="1" applyBorder="1" applyAlignment="1" applyProtection="1">
      <alignment horizontal="center" vertical="center"/>
      <protection hidden="1"/>
    </xf>
    <xf numFmtId="0" fontId="10" fillId="17" borderId="45" xfId="0" applyFont="1" applyFill="1" applyBorder="1" applyAlignment="1" applyProtection="1">
      <alignment horizontal="center" vertical="center"/>
      <protection hidden="1"/>
    </xf>
    <xf numFmtId="0" fontId="10" fillId="17" borderId="51" xfId="0" applyFont="1" applyFill="1" applyBorder="1" applyAlignment="1" applyProtection="1">
      <alignment horizontal="center" vertical="center"/>
      <protection hidden="1"/>
    </xf>
    <xf numFmtId="0" fontId="10" fillId="17" borderId="15" xfId="0" applyFont="1" applyFill="1" applyBorder="1" applyAlignment="1" applyProtection="1">
      <alignment horizontal="center" vertical="center"/>
      <protection hidden="1"/>
    </xf>
    <xf numFmtId="0" fontId="10" fillId="17" borderId="49" xfId="0" applyFont="1" applyFill="1" applyBorder="1" applyAlignment="1" applyProtection="1">
      <alignment horizontal="center" vertical="center"/>
      <protection hidden="1"/>
    </xf>
    <xf numFmtId="0" fontId="10" fillId="17" borderId="52" xfId="0" applyFont="1" applyFill="1" applyBorder="1" applyAlignment="1" applyProtection="1">
      <alignment horizontal="center" vertical="center"/>
      <protection hidden="1"/>
    </xf>
    <xf numFmtId="0" fontId="10" fillId="17" borderId="57" xfId="0" applyFont="1" applyFill="1" applyBorder="1" applyAlignment="1" applyProtection="1">
      <alignment horizontal="center" vertical="center"/>
      <protection hidden="1"/>
    </xf>
    <xf numFmtId="0" fontId="10" fillId="29" borderId="45" xfId="0" applyFont="1" applyFill="1" applyBorder="1" applyAlignment="1" applyProtection="1">
      <alignment horizontal="center" vertical="center"/>
      <protection hidden="1"/>
    </xf>
    <xf numFmtId="0" fontId="10" fillId="29" borderId="51" xfId="0" applyFont="1" applyFill="1" applyBorder="1" applyAlignment="1" applyProtection="1">
      <alignment horizontal="center" vertical="center"/>
      <protection hidden="1"/>
    </xf>
    <xf numFmtId="0" fontId="10" fillId="16" borderId="88" xfId="0" applyFont="1" applyFill="1" applyBorder="1" applyAlignment="1" applyProtection="1">
      <alignment horizontal="center" vertical="center"/>
      <protection hidden="1"/>
    </xf>
    <xf numFmtId="0" fontId="10" fillId="16" borderId="1" xfId="0" applyFont="1" applyFill="1" applyBorder="1" applyAlignment="1" applyProtection="1">
      <alignment horizontal="center" vertical="center"/>
      <protection hidden="1"/>
    </xf>
    <xf numFmtId="0" fontId="10" fillId="0" borderId="0" xfId="0" applyFont="1" applyAlignment="1" applyProtection="1">
      <alignment horizontal="left" vertical="center"/>
      <protection hidden="1"/>
    </xf>
    <xf numFmtId="0" fontId="10" fillId="18" borderId="63" xfId="0" applyFont="1" applyFill="1" applyBorder="1" applyAlignment="1" applyProtection="1">
      <alignment horizontal="center" vertical="center"/>
      <protection hidden="1"/>
    </xf>
    <xf numFmtId="0" fontId="10" fillId="18" borderId="7" xfId="0" applyFont="1" applyFill="1" applyBorder="1" applyAlignment="1" applyProtection="1">
      <alignment horizontal="center" vertical="center"/>
      <protection hidden="1"/>
    </xf>
    <xf numFmtId="0" fontId="10" fillId="29" borderId="53" xfId="0" applyFont="1" applyFill="1" applyBorder="1" applyAlignment="1" applyProtection="1">
      <alignment horizontal="center" vertical="center"/>
      <protection hidden="1"/>
    </xf>
    <xf numFmtId="0" fontId="10" fillId="29" borderId="54" xfId="0" applyFont="1" applyFill="1" applyBorder="1" applyAlignment="1" applyProtection="1">
      <alignment horizontal="center" vertical="center"/>
      <protection hidden="1"/>
    </xf>
    <xf numFmtId="0" fontId="12" fillId="19" borderId="75" xfId="0" applyFont="1" applyFill="1" applyBorder="1" applyAlignment="1" applyProtection="1">
      <alignment horizontal="left" vertical="center"/>
      <protection hidden="1"/>
    </xf>
    <xf numFmtId="0" fontId="12" fillId="19" borderId="76" xfId="0" applyFont="1" applyFill="1" applyBorder="1" applyAlignment="1" applyProtection="1">
      <alignment horizontal="left" vertical="center"/>
      <protection hidden="1"/>
    </xf>
    <xf numFmtId="0" fontId="12" fillId="19" borderId="77" xfId="0" applyFont="1" applyFill="1" applyBorder="1" applyAlignment="1" applyProtection="1">
      <alignment horizontal="left" vertical="center"/>
      <protection hidden="1"/>
    </xf>
    <xf numFmtId="0" fontId="10" fillId="29" borderId="56" xfId="0" applyFont="1" applyFill="1" applyBorder="1" applyAlignment="1" applyProtection="1">
      <alignment horizontal="center" vertical="center"/>
      <protection hidden="1"/>
    </xf>
    <xf numFmtId="0" fontId="10" fillId="29" borderId="46" xfId="0" applyFont="1" applyFill="1" applyBorder="1" applyAlignment="1" applyProtection="1">
      <alignment horizontal="center" vertical="center"/>
      <protection hidden="1"/>
    </xf>
    <xf numFmtId="0" fontId="10" fillId="29" borderId="15" xfId="0" applyFont="1" applyFill="1" applyBorder="1" applyAlignment="1" applyProtection="1">
      <alignment horizontal="center" vertical="center"/>
      <protection hidden="1"/>
    </xf>
    <xf numFmtId="0" fontId="10" fillId="29" borderId="13" xfId="0" applyFont="1" applyFill="1" applyBorder="1" applyAlignment="1" applyProtection="1">
      <alignment horizontal="center" vertical="center"/>
      <protection hidden="1"/>
    </xf>
    <xf numFmtId="0" fontId="10" fillId="29" borderId="57" xfId="0" applyFont="1" applyFill="1" applyBorder="1" applyAlignment="1" applyProtection="1">
      <alignment horizontal="center" vertical="center"/>
      <protection hidden="1"/>
    </xf>
    <xf numFmtId="0" fontId="10" fillId="29" borderId="48" xfId="0" applyFont="1" applyFill="1" applyBorder="1" applyAlignment="1" applyProtection="1">
      <alignment horizontal="center" vertical="center"/>
      <protection hidden="1"/>
    </xf>
    <xf numFmtId="0" fontId="10" fillId="19" borderId="47" xfId="0" applyFont="1" applyFill="1" applyBorder="1" applyAlignment="1" applyProtection="1">
      <alignment horizontal="center" vertical="center"/>
      <protection hidden="1"/>
    </xf>
    <xf numFmtId="0" fontId="10" fillId="19" borderId="50" xfId="0" applyFont="1" applyFill="1" applyBorder="1" applyAlignment="1" applyProtection="1">
      <alignment horizontal="center" vertical="center"/>
      <protection hidden="1"/>
    </xf>
    <xf numFmtId="0" fontId="10" fillId="19" borderId="45" xfId="0" applyFont="1" applyFill="1" applyBorder="1" applyAlignment="1" applyProtection="1">
      <alignment horizontal="center" vertical="center"/>
      <protection hidden="1"/>
    </xf>
    <xf numFmtId="0" fontId="10" fillId="19" borderId="51" xfId="0" applyFont="1" applyFill="1" applyBorder="1" applyAlignment="1" applyProtection="1">
      <alignment horizontal="center" vertical="center"/>
      <protection hidden="1"/>
    </xf>
    <xf numFmtId="0" fontId="10" fillId="19" borderId="49" xfId="0" applyFont="1" applyFill="1" applyBorder="1" applyAlignment="1" applyProtection="1">
      <alignment horizontal="center" vertical="center"/>
      <protection hidden="1"/>
    </xf>
    <xf numFmtId="0" fontId="10" fillId="19" borderId="52" xfId="0" applyFont="1" applyFill="1" applyBorder="1" applyAlignment="1" applyProtection="1">
      <alignment horizontal="center" vertical="center"/>
      <protection hidden="1"/>
    </xf>
  </cellXfs>
  <cellStyles count="4">
    <cellStyle name="Comma" xfId="3" builtinId="3"/>
    <cellStyle name="Hyperlink" xfId="1" builtinId="8"/>
    <cellStyle name="Normal" xfId="0" builtinId="0"/>
    <cellStyle name="Percent" xfId="2" builtinId="5"/>
  </cellStyles>
  <dxfs count="233">
    <dxf>
      <fill>
        <patternFill>
          <bgColor theme="1" tint="0.14996795556505021"/>
        </patternFill>
      </fill>
    </dxf>
    <dxf>
      <fill>
        <patternFill>
          <bgColor theme="1" tint="0.24994659260841701"/>
        </patternFill>
      </fill>
    </dxf>
    <dxf>
      <numFmt numFmtId="167" formatCode=";;;"/>
      <fill>
        <patternFill>
          <bgColor theme="2"/>
        </patternFill>
      </fill>
    </dxf>
    <dxf>
      <fill>
        <patternFill>
          <bgColor theme="1" tint="0.14996795556505021"/>
        </patternFill>
      </fill>
    </dxf>
    <dxf>
      <fill>
        <patternFill>
          <bgColor theme="1" tint="0.14996795556505021"/>
        </patternFill>
      </fill>
    </dxf>
    <dxf>
      <numFmt numFmtId="167" formatCode=";;;"/>
      <fill>
        <patternFill>
          <bgColor theme="2"/>
        </patternFill>
      </fill>
    </dxf>
    <dxf>
      <fill>
        <patternFill>
          <bgColor theme="1" tint="0.14996795556505021"/>
        </patternFill>
      </fill>
    </dxf>
    <dxf>
      <fill>
        <patternFill>
          <bgColor theme="1" tint="0.14996795556505021"/>
        </patternFill>
      </fill>
    </dxf>
    <dxf>
      <fill>
        <patternFill patternType="solid">
          <bgColor theme="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2" tint="-0.89996032593768116"/>
        </patternFill>
      </fill>
    </dxf>
    <dxf>
      <fill>
        <patternFill>
          <bgColor theme="2" tint="-0.89996032593768116"/>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numFmt numFmtId="167" formatCode=";;;"/>
      <fill>
        <patternFill>
          <bgColor theme="2"/>
        </patternFill>
      </fill>
    </dxf>
    <dxf>
      <fill>
        <patternFill>
          <bgColor theme="2" tint="-0.89996032593768116"/>
        </patternFill>
      </fill>
    </dxf>
    <dxf>
      <fill>
        <patternFill>
          <bgColor theme="2" tint="-0.89996032593768116"/>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ont>
        <color theme="0" tint="-0.499984740745262"/>
      </font>
      <numFmt numFmtId="167" formatCode=";;;"/>
      <fill>
        <patternFill>
          <bgColor theme="2"/>
        </patternFill>
      </fill>
    </dxf>
    <dxf>
      <font>
        <color rgb="FFFF0000"/>
      </font>
    </dxf>
    <dxf>
      <font>
        <color rgb="FFFF0000"/>
      </font>
    </dxf>
    <dxf>
      <font>
        <color rgb="FFFF0000"/>
      </font>
    </dxf>
    <dxf>
      <numFmt numFmtId="167" formatCode=";;;"/>
      <fill>
        <patternFill>
          <bgColor theme="2"/>
        </patternFill>
      </fill>
    </dxf>
    <dxf>
      <font>
        <color theme="2"/>
      </font>
      <fill>
        <patternFill>
          <bgColor theme="2"/>
        </patternFill>
      </fill>
    </dxf>
    <dxf>
      <font>
        <color theme="0" tint="-0.499984740745262"/>
      </font>
      <numFmt numFmtId="167" formatCode=";;;"/>
      <fill>
        <patternFill>
          <bgColor theme="2"/>
        </patternFill>
      </fill>
    </dxf>
    <dxf>
      <font>
        <color theme="2"/>
      </font>
      <fill>
        <patternFill>
          <bgColor theme="2"/>
        </patternFill>
      </fill>
    </dxf>
    <dxf>
      <font>
        <color theme="2"/>
      </font>
      <fill>
        <patternFill>
          <bgColor theme="2"/>
        </patternFill>
      </fill>
    </dxf>
    <dxf>
      <font>
        <color theme="2"/>
      </font>
      <fill>
        <patternFill patternType="solid">
          <bgColor theme="2"/>
        </patternFill>
      </fill>
    </dxf>
    <dxf>
      <numFmt numFmtId="167" formatCode=";;;"/>
      <fill>
        <patternFill>
          <bgColor theme="2"/>
        </patternFill>
      </fill>
    </dxf>
    <dxf>
      <font>
        <b val="0"/>
        <i val="0"/>
        <strike val="0"/>
        <condense val="0"/>
        <extend val="0"/>
        <outline val="0"/>
        <shadow val="0"/>
        <u val="none"/>
        <vertAlign val="baseline"/>
        <sz val="11"/>
        <color auto="1"/>
        <name val="Calibri"/>
        <family val="2"/>
        <scheme val="minor"/>
      </font>
      <protection locked="1" hidden="1"/>
    </dxf>
    <dxf>
      <font>
        <b val="0"/>
        <i val="0"/>
        <strike val="0"/>
        <condense val="0"/>
        <extend val="0"/>
        <outline val="0"/>
        <shadow val="0"/>
        <u val="none"/>
        <vertAlign val="baseline"/>
        <sz val="11"/>
        <color auto="1"/>
        <name val="Calibri"/>
        <family val="2"/>
        <scheme val="minor"/>
      </font>
      <protection locked="1" hidden="1"/>
    </dxf>
    <dxf>
      <font>
        <b val="0"/>
        <i val="0"/>
        <strike val="0"/>
        <condense val="0"/>
        <extend val="0"/>
        <outline val="0"/>
        <shadow val="0"/>
        <u val="none"/>
        <vertAlign val="baseline"/>
        <sz val="11"/>
        <color auto="1"/>
        <name val="Calibri"/>
        <family val="2"/>
        <scheme val="minor"/>
      </font>
      <protection locked="1" hidden="1"/>
    </dxf>
    <dxf>
      <font>
        <b val="0"/>
        <i val="0"/>
        <strike val="0"/>
        <condense val="0"/>
        <extend val="0"/>
        <outline val="0"/>
        <shadow val="0"/>
        <u val="none"/>
        <vertAlign val="baseline"/>
        <sz val="11"/>
        <color auto="1"/>
        <name val="Calibri"/>
        <family val="2"/>
        <scheme val="minor"/>
      </font>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fgColor indexed="64"/>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border diagonalUp="0" diagonalDown="0" outline="0">
        <left style="medium">
          <color indexed="64"/>
        </left>
        <right style="medium">
          <color indexed="64"/>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b val="0"/>
        <i val="0"/>
        <strike val="0"/>
        <condense val="0"/>
        <extend val="0"/>
        <outline val="0"/>
        <shadow val="0"/>
        <u val="none"/>
        <vertAlign val="baseline"/>
        <sz val="11"/>
        <color auto="1"/>
        <name val="Calibri"/>
        <family val="2"/>
        <scheme val="minor"/>
      </font>
      <fill>
        <patternFill patternType="none">
          <bgColor auto="1"/>
        </patternFill>
      </fill>
      <protection locked="1" hidden="1"/>
    </dxf>
    <dxf>
      <font>
        <b val="0"/>
        <i val="0"/>
        <strike val="0"/>
        <condense val="0"/>
        <extend val="0"/>
        <outline val="0"/>
        <shadow val="0"/>
        <u val="none"/>
        <vertAlign val="baseline"/>
        <sz val="11"/>
        <color auto="1"/>
        <name val="Calibri"/>
        <family val="2"/>
        <scheme val="minor"/>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alignment horizontal="left" vertical="center" textRotation="0" wrapText="1" indent="0" justifyLastLine="0" shrinkToFit="0" readingOrder="0"/>
      <border diagonalUp="0" diagonalDown="0" outline="0">
        <left style="medium">
          <color indexed="64"/>
        </left>
        <right style="medium">
          <color indexed="64"/>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b val="0"/>
        <i val="0"/>
        <strike val="0"/>
        <condense val="0"/>
        <extend val="0"/>
        <outline val="0"/>
        <shadow val="0"/>
        <u/>
        <vertAlign val="baseline"/>
        <sz val="11"/>
        <color auto="1"/>
        <name val="Calibri"/>
        <family val="2"/>
        <scheme val="minor"/>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fgColor indexed="64"/>
          <bgColor auto="1"/>
        </patternFill>
      </fill>
      <protection locked="1" hidden="1"/>
    </dxf>
    <dxf>
      <font>
        <strike val="0"/>
        <outline val="0"/>
        <shadow val="0"/>
        <vertAlign val="baseline"/>
        <sz val="11"/>
        <color auto="1"/>
      </font>
      <fill>
        <patternFill patternType="none">
          <fgColor indexed="64"/>
          <bgColor auto="1"/>
        </patternFill>
      </fill>
      <protection locked="1" hidden="1"/>
    </dxf>
    <dxf>
      <font>
        <strike val="0"/>
        <outline val="0"/>
        <shadow val="0"/>
        <vertAlign val="baseline"/>
        <sz val="11"/>
        <color auto="1"/>
      </font>
      <fill>
        <patternFill patternType="none">
          <fgColor indexed="64"/>
          <bgColor auto="1"/>
        </patternFill>
      </fill>
      <protection locked="1" hidden="1"/>
    </dxf>
    <dxf>
      <font>
        <strike val="0"/>
        <outline val="0"/>
        <shadow val="0"/>
        <vertAlign val="baseline"/>
        <sz val="11"/>
        <color auto="1"/>
      </font>
      <fill>
        <patternFill patternType="none">
          <fgColor indexed="64"/>
          <bgColor auto="1"/>
        </patternFill>
      </fill>
      <protection locked="1" hidden="1"/>
    </dxf>
    <dxf>
      <font>
        <strike val="0"/>
        <outline val="0"/>
        <shadow val="0"/>
        <vertAlign val="baseline"/>
        <sz val="11"/>
        <color auto="1"/>
      </font>
      <fill>
        <patternFill patternType="none">
          <fgColor indexed="64"/>
          <bgColor auto="1"/>
        </patternFill>
      </fill>
      <protection locked="1" hidden="1"/>
    </dxf>
    <dxf>
      <font>
        <b val="0"/>
        <i val="0"/>
        <strike val="0"/>
        <condense val="0"/>
        <extend val="0"/>
        <outline val="0"/>
        <shadow val="0"/>
        <u/>
        <vertAlign val="baseline"/>
        <sz val="11"/>
        <color auto="1"/>
        <name val="Calibri"/>
        <family val="2"/>
        <scheme val="minor"/>
      </font>
      <fill>
        <patternFill patternType="none">
          <bgColor auto="1"/>
        </patternFill>
      </fill>
      <alignment horizontal="left" vertical="center" textRotation="0" wrapText="1" indent="0" justifyLastLine="0" shrinkToFit="0" readingOrder="0"/>
      <border diagonalUp="0" diagonalDown="0" outline="0">
        <left style="medium">
          <color indexed="64"/>
        </left>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b val="0"/>
        <i val="0"/>
        <strike val="0"/>
        <condense val="0"/>
        <extend val="0"/>
        <outline val="0"/>
        <shadow val="0"/>
        <u val="none"/>
        <vertAlign val="baseline"/>
        <sz val="11"/>
        <color auto="1"/>
        <name val="Calibri"/>
        <family val="2"/>
        <scheme val="minor"/>
      </font>
      <fill>
        <patternFill patternType="none">
          <bgColor auto="1"/>
        </patternFill>
      </fill>
      <protection locked="1" hidden="1"/>
    </dxf>
    <dxf>
      <font>
        <b val="0"/>
        <i val="0"/>
        <strike val="0"/>
        <condense val="0"/>
        <extend val="0"/>
        <outline val="0"/>
        <shadow val="0"/>
        <u val="none"/>
        <vertAlign val="baseline"/>
        <sz val="11"/>
        <color auto="1"/>
        <name val="Calibri"/>
        <family val="2"/>
        <scheme val="minor"/>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border diagonalUp="0" diagonalDown="0" outline="0">
        <left style="medium">
          <color indexed="64"/>
        </left>
        <right style="medium">
          <color indexed="64"/>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b val="0"/>
        <i val="0"/>
        <strike val="0"/>
        <condense val="0"/>
        <extend val="0"/>
        <outline val="0"/>
        <shadow val="0"/>
        <u val="none"/>
        <vertAlign val="baseline"/>
        <sz val="11"/>
        <color auto="1"/>
        <name val="Calibri"/>
        <family val="2"/>
        <scheme val="minor"/>
      </font>
      <numFmt numFmtId="166" formatCode="0.0%"/>
      <fill>
        <patternFill patternType="none">
          <bgColor auto="1"/>
        </patternFill>
      </fill>
      <protection locked="1" hidden="1"/>
    </dxf>
    <dxf>
      <font>
        <b val="0"/>
        <i val="0"/>
        <strike val="0"/>
        <condense val="0"/>
        <extend val="0"/>
        <outline val="0"/>
        <shadow val="0"/>
        <u val="none"/>
        <vertAlign val="baseline"/>
        <sz val="11"/>
        <color auto="1"/>
        <name val="Calibri"/>
        <family val="2"/>
        <scheme val="minor"/>
      </font>
      <numFmt numFmtId="166" formatCode="0.0%"/>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border diagonalUp="0" diagonalDown="0" outline="0">
        <left style="medium">
          <color indexed="64"/>
        </left>
        <right style="medium">
          <color indexed="64"/>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border diagonalUp="0" diagonalDown="0" outline="0">
        <left style="medium">
          <color indexed="64"/>
        </left>
        <right style="medium">
          <color indexed="64"/>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border diagonalUp="0" diagonalDown="0" outline="0">
        <left style="medium">
          <color indexed="64"/>
        </left>
        <right style="medium">
          <color indexed="64"/>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border diagonalUp="0" diagonalDown="0" outline="0">
        <left style="medium">
          <color indexed="64"/>
        </left>
        <right style="medium">
          <color indexed="64"/>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numFmt numFmtId="1" formatCode="0"/>
      <fill>
        <patternFill patternType="none">
          <bgColor auto="1"/>
        </patternFill>
      </fill>
      <protection locked="1" hidden="1"/>
    </dxf>
    <dxf>
      <font>
        <strike val="0"/>
        <outline val="0"/>
        <shadow val="0"/>
        <vertAlign val="baseline"/>
        <sz val="11"/>
        <color auto="1"/>
      </font>
      <fill>
        <patternFill patternType="none">
          <bgColor auto="1"/>
        </patternFill>
      </fill>
      <border diagonalUp="0" diagonalDown="0" outline="0">
        <left style="medium">
          <color indexed="64"/>
        </left>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border diagonalUp="0" diagonalDown="0" outline="0">
        <left style="medium">
          <color indexed="64"/>
        </left>
        <right style="medium">
          <color indexed="64"/>
        </right>
        <top/>
        <bottom/>
      </border>
      <protection locked="1" hidden="1"/>
    </dxf>
    <dxf>
      <font>
        <strike val="0"/>
        <outline val="0"/>
        <shadow val="0"/>
        <vertAlign val="baseline"/>
        <sz val="11"/>
        <color auto="1"/>
      </font>
      <fill>
        <patternFill patternType="none">
          <bgColor auto="1"/>
        </patternFill>
      </fill>
      <border diagonalUp="0" diagonalDown="0" outline="0">
        <left style="medium">
          <color indexed="64"/>
        </left>
        <right style="medium">
          <color indexed="64"/>
        </right>
        <top/>
        <bottom/>
      </border>
      <protection locked="1" hidden="1"/>
    </dxf>
    <dxf>
      <border outline="0">
        <bottom style="medium">
          <color indexed="64"/>
        </bottom>
      </border>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border diagonalUp="0" diagonalDown="0" outline="0">
        <left style="medium">
          <color indexed="64"/>
        </left>
        <right style="medium">
          <color indexed="64"/>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border diagonalUp="0" diagonalDown="0" outline="0">
        <left style="medium">
          <color indexed="64"/>
        </left>
        <right style="medium">
          <color indexed="64"/>
        </right>
        <top/>
        <bottom/>
      </border>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numFmt numFmtId="30" formatCode="@"/>
      <fill>
        <patternFill patternType="none">
          <bgColor auto="1"/>
        </patternFill>
      </fill>
      <protection locked="1" hidden="1"/>
    </dxf>
    <dxf>
      <font>
        <strike val="0"/>
        <outline val="0"/>
        <shadow val="0"/>
        <vertAlign val="baseline"/>
        <sz val="11"/>
        <color auto="1"/>
      </font>
      <numFmt numFmtId="30" formatCode="@"/>
      <fill>
        <patternFill patternType="none">
          <bgColor auto="1"/>
        </patternFill>
      </fill>
      <protection locked="1" hidden="1"/>
    </dxf>
    <dxf>
      <font>
        <strike val="0"/>
        <outline val="0"/>
        <shadow val="0"/>
        <vertAlign val="baseline"/>
        <sz val="11"/>
        <color auto="1"/>
      </font>
      <numFmt numFmtId="30" formatCode="@"/>
      <fill>
        <patternFill patternType="none">
          <bgColor auto="1"/>
        </patternFill>
      </fill>
      <protection locked="1" hidden="1"/>
    </dxf>
    <dxf>
      <font>
        <strike val="0"/>
        <outline val="0"/>
        <shadow val="0"/>
        <vertAlign val="baseline"/>
        <sz val="11"/>
        <color auto="1"/>
      </font>
      <numFmt numFmtId="30" formatCode="@"/>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fgColor indexed="64"/>
          <bgColor auto="1"/>
        </patternFill>
      </fill>
      <protection locked="1" hidden="1"/>
    </dxf>
    <dxf>
      <font>
        <b val="0"/>
        <i val="0"/>
        <strike val="0"/>
        <condense val="0"/>
        <extend val="0"/>
        <outline val="0"/>
        <shadow val="0"/>
        <u/>
        <vertAlign val="baseline"/>
        <sz val="11"/>
        <color auto="1"/>
        <name val="Calibri"/>
        <family val="2"/>
        <scheme val="minor"/>
      </font>
      <fill>
        <patternFill patternType="none">
          <bgColor auto="1"/>
        </patternFill>
      </fill>
      <alignment horizontal="left" vertical="center" textRotation="0" wrapText="1" indent="0" justifyLastLine="0" shrinkToFit="0" readingOrder="0"/>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border outline="0">
        <bottom style="medium">
          <color indexed="64"/>
        </bottom>
      </border>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border outline="0">
        <bottom style="medium">
          <color indexed="64"/>
        </bottom>
      </border>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
      <border outline="0">
        <left style="medium">
          <color indexed="64"/>
        </left>
        <right style="medium">
          <color indexed="64"/>
        </right>
        <top style="medium">
          <color indexed="64"/>
        </top>
      </border>
    </dxf>
    <dxf>
      <font>
        <strike val="0"/>
        <outline val="0"/>
        <shadow val="0"/>
        <vertAlign val="baseline"/>
        <sz val="11"/>
        <color auto="1"/>
      </font>
      <fill>
        <patternFill patternType="none">
          <bgColor auto="1"/>
        </patternFill>
      </fill>
      <protection locked="1" hidden="1"/>
    </dxf>
    <dxf>
      <font>
        <strike val="0"/>
        <outline val="0"/>
        <shadow val="0"/>
        <vertAlign val="baseline"/>
        <sz val="11"/>
        <color auto="1"/>
      </font>
      <fill>
        <patternFill patternType="none">
          <bgColor auto="1"/>
        </patternFill>
      </fill>
      <protection locked="1" hidden="1"/>
    </dxf>
  </dxfs>
  <tableStyles count="0" defaultTableStyle="TableStyleMedium2" defaultPivotStyle="PivotStyleLight16"/>
  <colors>
    <mruColors>
      <color rgb="FFFFCCFF"/>
      <color rgb="FFEFE5F7"/>
      <color rgb="FFE2D0F0"/>
      <color rgb="FFDCC5ED"/>
      <color rgb="FFEADCF4"/>
      <color rgb="FF9966FF"/>
      <color rgb="FFFF6699"/>
      <color rgb="FFCC9900"/>
      <color rgb="FFB5F8AA"/>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927099</xdr:colOff>
      <xdr:row>29</xdr:row>
      <xdr:rowOff>377825</xdr:rowOff>
    </xdr:from>
    <xdr:to>
      <xdr:col>3</xdr:col>
      <xdr:colOff>454025</xdr:colOff>
      <xdr:row>30</xdr:row>
      <xdr:rowOff>414470</xdr:rowOff>
    </xdr:to>
    <xdr:pic>
      <xdr:nvPicPr>
        <xdr:cNvPr id="9" name="Picture 8" descr="Minnesota wants new hunters to add to state's hunting heritage">
          <a:extLst>
            <a:ext uri="{FF2B5EF4-FFF2-40B4-BE49-F238E27FC236}">
              <a16:creationId xmlns:a16="http://schemas.microsoft.com/office/drawing/2014/main" id="{226604F9-7C74-4831-878A-8818E3F20A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099" y="6997700"/>
          <a:ext cx="2479676" cy="4652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38</xdr:row>
      <xdr:rowOff>95251</xdr:rowOff>
    </xdr:from>
    <xdr:to>
      <xdr:col>1</xdr:col>
      <xdr:colOff>1143000</xdr:colOff>
      <xdr:row>38</xdr:row>
      <xdr:rowOff>514351</xdr:rowOff>
    </xdr:to>
    <xdr:pic>
      <xdr:nvPicPr>
        <xdr:cNvPr id="10" name="Picture 4">
          <a:extLst>
            <a:ext uri="{FF2B5EF4-FFF2-40B4-BE49-F238E27FC236}">
              <a16:creationId xmlns:a16="http://schemas.microsoft.com/office/drawing/2014/main" id="{138F15CE-E3D4-42EB-91D3-997FDD3A660E}"/>
            </a:ext>
            <a:ext uri="{147F2762-F138-4A5C-976F-8EAC2B608ADB}">
              <a16:predDERef xmlns:a16="http://schemas.microsoft.com/office/drawing/2014/main" pred="{00000000-0008-0000-0000-000004000000}"/>
            </a:ext>
          </a:extLst>
        </xdr:cNvPr>
        <xdr:cNvPicPr>
          <a:picLocks noChangeAspect="1"/>
        </xdr:cNvPicPr>
      </xdr:nvPicPr>
      <xdr:blipFill>
        <a:blip xmlns:r="http://schemas.openxmlformats.org/officeDocument/2006/relationships" r:embed="rId2"/>
        <a:stretch>
          <a:fillRect/>
        </a:stretch>
      </xdr:blipFill>
      <xdr:spPr>
        <a:xfrm>
          <a:off x="1000125" y="9382126"/>
          <a:ext cx="1143000" cy="419100"/>
        </a:xfrm>
        <a:prstGeom prst="rect">
          <a:avLst/>
        </a:prstGeom>
      </xdr:spPr>
    </xdr:pic>
    <xdr:clientData/>
  </xdr:twoCellAnchor>
  <xdr:twoCellAnchor editAs="oneCell">
    <xdr:from>
      <xdr:col>1</xdr:col>
      <xdr:colOff>16870</xdr:colOff>
      <xdr:row>27</xdr:row>
      <xdr:rowOff>172334</xdr:rowOff>
    </xdr:from>
    <xdr:to>
      <xdr:col>3</xdr:col>
      <xdr:colOff>388345</xdr:colOff>
      <xdr:row>29</xdr:row>
      <xdr:rowOff>48509</xdr:rowOff>
    </xdr:to>
    <xdr:pic>
      <xdr:nvPicPr>
        <xdr:cNvPr id="11" name="Picture 5">
          <a:extLst>
            <a:ext uri="{FF2B5EF4-FFF2-40B4-BE49-F238E27FC236}">
              <a16:creationId xmlns:a16="http://schemas.microsoft.com/office/drawing/2014/main" id="{F61F0AA1-9B30-4269-9AD3-B740AB25E0F8}"/>
            </a:ext>
            <a:ext uri="{147F2762-F138-4A5C-976F-8EAC2B608ADB}">
              <a16:predDERef xmlns:a16="http://schemas.microsoft.com/office/drawing/2014/main" pred="{510CD3C2-AB7A-4953-A1B5-8C46F48899B8}"/>
            </a:ext>
          </a:extLst>
        </xdr:cNvPr>
        <xdr:cNvPicPr>
          <a:picLocks noChangeAspect="1"/>
        </xdr:cNvPicPr>
      </xdr:nvPicPr>
      <xdr:blipFill>
        <a:blip xmlns:r="http://schemas.openxmlformats.org/officeDocument/2006/relationships" r:embed="rId3"/>
        <a:stretch>
          <a:fillRect/>
        </a:stretch>
      </xdr:blipFill>
      <xdr:spPr>
        <a:xfrm>
          <a:off x="1016995" y="5934959"/>
          <a:ext cx="2324100" cy="733425"/>
        </a:xfrm>
        <a:prstGeom prst="rect">
          <a:avLst/>
        </a:prstGeom>
      </xdr:spPr>
    </xdr:pic>
    <xdr:clientData/>
  </xdr:twoCellAnchor>
  <xdr:twoCellAnchor editAs="oneCell">
    <xdr:from>
      <xdr:col>1</xdr:col>
      <xdr:colOff>38100</xdr:colOff>
      <xdr:row>25</xdr:row>
      <xdr:rowOff>38100</xdr:rowOff>
    </xdr:from>
    <xdr:to>
      <xdr:col>1</xdr:col>
      <xdr:colOff>1000125</xdr:colOff>
      <xdr:row>27</xdr:row>
      <xdr:rowOff>381000</xdr:rowOff>
    </xdr:to>
    <xdr:pic>
      <xdr:nvPicPr>
        <xdr:cNvPr id="12" name="Picture 6">
          <a:extLst>
            <a:ext uri="{FF2B5EF4-FFF2-40B4-BE49-F238E27FC236}">
              <a16:creationId xmlns:a16="http://schemas.microsoft.com/office/drawing/2014/main" id="{2D1B56D7-C052-487E-9F7F-D7BCAF0EA96C}"/>
            </a:ext>
            <a:ext uri="{147F2762-F138-4A5C-976F-8EAC2B608ADB}">
              <a16:predDERef xmlns:a16="http://schemas.microsoft.com/office/drawing/2014/main" pred="{CF961685-1981-4A8C-9E5C-8D0BB1821706}"/>
            </a:ext>
          </a:extLst>
        </xdr:cNvPr>
        <xdr:cNvPicPr>
          <a:picLocks noChangeAspect="1"/>
        </xdr:cNvPicPr>
      </xdr:nvPicPr>
      <xdr:blipFill>
        <a:blip xmlns:r="http://schemas.openxmlformats.org/officeDocument/2006/relationships" r:embed="rId4"/>
        <a:stretch>
          <a:fillRect/>
        </a:stretch>
      </xdr:blipFill>
      <xdr:spPr>
        <a:xfrm>
          <a:off x="1038225" y="5181600"/>
          <a:ext cx="962025" cy="962025"/>
        </a:xfrm>
        <a:prstGeom prst="rect">
          <a:avLst/>
        </a:prstGeom>
      </xdr:spPr>
    </xdr:pic>
    <xdr:clientData/>
  </xdr:twoCellAnchor>
  <xdr:twoCellAnchor editAs="oneCell">
    <xdr:from>
      <xdr:col>1</xdr:col>
      <xdr:colOff>56462</xdr:colOff>
      <xdr:row>33</xdr:row>
      <xdr:rowOff>190003</xdr:rowOff>
    </xdr:from>
    <xdr:to>
      <xdr:col>1</xdr:col>
      <xdr:colOff>1018487</xdr:colOff>
      <xdr:row>35</xdr:row>
      <xdr:rowOff>110628</xdr:rowOff>
    </xdr:to>
    <xdr:pic>
      <xdr:nvPicPr>
        <xdr:cNvPr id="13" name="Picture 7">
          <a:extLst>
            <a:ext uri="{FF2B5EF4-FFF2-40B4-BE49-F238E27FC236}">
              <a16:creationId xmlns:a16="http://schemas.microsoft.com/office/drawing/2014/main" id="{AA3BB5DF-FBF2-42B2-A5FF-3D56E0599D5C}"/>
            </a:ext>
            <a:ext uri="{147F2762-F138-4A5C-976F-8EAC2B608ADB}">
              <a16:predDERef xmlns:a16="http://schemas.microsoft.com/office/drawing/2014/main" pred="{777C2F75-1CE1-4F8C-A3AA-88A53BA3D5CC}"/>
            </a:ext>
          </a:extLst>
        </xdr:cNvPr>
        <xdr:cNvPicPr>
          <a:picLocks noChangeAspect="1"/>
        </xdr:cNvPicPr>
      </xdr:nvPicPr>
      <xdr:blipFill>
        <a:blip xmlns:r="http://schemas.openxmlformats.org/officeDocument/2006/relationships" r:embed="rId5"/>
        <a:stretch>
          <a:fillRect/>
        </a:stretch>
      </xdr:blipFill>
      <xdr:spPr>
        <a:xfrm>
          <a:off x="1056587" y="8524378"/>
          <a:ext cx="962025" cy="301625"/>
        </a:xfrm>
        <a:prstGeom prst="rect">
          <a:avLst/>
        </a:prstGeom>
      </xdr:spPr>
    </xdr:pic>
    <xdr:clientData/>
  </xdr:twoCellAnchor>
  <xdr:twoCellAnchor editAs="oneCell">
    <xdr:from>
      <xdr:col>1</xdr:col>
      <xdr:colOff>19050</xdr:colOff>
      <xdr:row>29</xdr:row>
      <xdr:rowOff>41910</xdr:rowOff>
    </xdr:from>
    <xdr:to>
      <xdr:col>3</xdr:col>
      <xdr:colOff>600075</xdr:colOff>
      <xdr:row>29</xdr:row>
      <xdr:rowOff>270510</xdr:rowOff>
    </xdr:to>
    <xdr:pic>
      <xdr:nvPicPr>
        <xdr:cNvPr id="14" name="Picture 13">
          <a:extLst>
            <a:ext uri="{FF2B5EF4-FFF2-40B4-BE49-F238E27FC236}">
              <a16:creationId xmlns:a16="http://schemas.microsoft.com/office/drawing/2014/main" id="{0B77D52D-5F6E-42CE-B6D8-F09AD157308E}"/>
            </a:ext>
            <a:ext uri="{147F2762-F138-4A5C-976F-8EAC2B608ADB}">
              <a16:predDERef xmlns:a16="http://schemas.microsoft.com/office/drawing/2014/main" pred="{4398F42E-A3F8-4BF8-A7ED-413CDF5BAD69}"/>
            </a:ext>
          </a:extLst>
        </xdr:cNvPr>
        <xdr:cNvPicPr>
          <a:picLocks noChangeAspect="1"/>
        </xdr:cNvPicPr>
      </xdr:nvPicPr>
      <xdr:blipFill>
        <a:blip xmlns:r="http://schemas.openxmlformats.org/officeDocument/2006/relationships" r:embed="rId6"/>
        <a:stretch>
          <a:fillRect/>
        </a:stretch>
      </xdr:blipFill>
      <xdr:spPr>
        <a:xfrm>
          <a:off x="1019175" y="6661785"/>
          <a:ext cx="2533650" cy="228600"/>
        </a:xfrm>
        <a:prstGeom prst="rect">
          <a:avLst/>
        </a:prstGeom>
      </xdr:spPr>
    </xdr:pic>
    <xdr:clientData/>
  </xdr:twoCellAnchor>
  <xdr:twoCellAnchor editAs="oneCell">
    <xdr:from>
      <xdr:col>1</xdr:col>
      <xdr:colOff>59140</xdr:colOff>
      <xdr:row>31</xdr:row>
      <xdr:rowOff>86609</xdr:rowOff>
    </xdr:from>
    <xdr:to>
      <xdr:col>1</xdr:col>
      <xdr:colOff>1144990</xdr:colOff>
      <xdr:row>33</xdr:row>
      <xdr:rowOff>48509</xdr:rowOff>
    </xdr:to>
    <xdr:pic>
      <xdr:nvPicPr>
        <xdr:cNvPr id="15" name="Picture 14">
          <a:extLst>
            <a:ext uri="{FF2B5EF4-FFF2-40B4-BE49-F238E27FC236}">
              <a16:creationId xmlns:a16="http://schemas.microsoft.com/office/drawing/2014/main" id="{B63BF05B-020D-4DCB-9B6F-EEC57E1C4BED}"/>
            </a:ext>
            <a:ext uri="{147F2762-F138-4A5C-976F-8EAC2B608ADB}">
              <a16:predDERef xmlns:a16="http://schemas.microsoft.com/office/drawing/2014/main" pred="{9B925501-AC65-A5FB-17CC-4D703C9671E4}"/>
            </a:ext>
          </a:extLst>
        </xdr:cNvPr>
        <xdr:cNvPicPr>
          <a:picLocks noChangeAspect="1"/>
        </xdr:cNvPicPr>
      </xdr:nvPicPr>
      <xdr:blipFill>
        <a:blip xmlns:r="http://schemas.openxmlformats.org/officeDocument/2006/relationships" r:embed="rId7"/>
        <a:stretch>
          <a:fillRect/>
        </a:stretch>
      </xdr:blipFill>
      <xdr:spPr>
        <a:xfrm>
          <a:off x="1059265" y="7563734"/>
          <a:ext cx="1085850" cy="819150"/>
        </a:xfrm>
        <a:prstGeom prst="rect">
          <a:avLst/>
        </a:prstGeom>
      </xdr:spPr>
    </xdr:pic>
    <xdr:clientData/>
  </xdr:twoCellAnchor>
  <xdr:twoCellAnchor>
    <xdr:from>
      <xdr:col>4</xdr:col>
      <xdr:colOff>384810</xdr:colOff>
      <xdr:row>25</xdr:row>
      <xdr:rowOff>154305</xdr:rowOff>
    </xdr:from>
    <xdr:to>
      <xdr:col>10</xdr:col>
      <xdr:colOff>491490</xdr:colOff>
      <xdr:row>40</xdr:row>
      <xdr:rowOff>123825</xdr:rowOff>
    </xdr:to>
    <xdr:sp macro="" textlink="">
      <xdr:nvSpPr>
        <xdr:cNvPr id="17" name="TextBox 16">
          <a:extLst>
            <a:ext uri="{FF2B5EF4-FFF2-40B4-BE49-F238E27FC236}">
              <a16:creationId xmlns:a16="http://schemas.microsoft.com/office/drawing/2014/main" id="{6CEBD7BE-58CB-4A22-AA92-FD25EE986232}"/>
            </a:ext>
          </a:extLst>
        </xdr:cNvPr>
        <xdr:cNvSpPr txBox="1"/>
      </xdr:nvSpPr>
      <xdr:spPr>
        <a:xfrm>
          <a:off x="3947160" y="5297805"/>
          <a:ext cx="3764280" cy="483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With</a:t>
          </a:r>
          <a:r>
            <a:rPr lang="en-US" sz="1100" b="1" baseline="0"/>
            <a:t> help from the following individuals (alphabetical order):</a:t>
          </a:r>
        </a:p>
        <a:p>
          <a:endParaRPr lang="en-US" sz="1100" baseline="0"/>
        </a:p>
        <a:p>
          <a:r>
            <a:rPr lang="en-US" sz="1100" b="1"/>
            <a:t>Wetland Functional Assessment Steering Committee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Bourdaghs, Michael (MPCA)</a:t>
          </a:r>
          <a:endParaRPr lang="en-US">
            <a:effectLst/>
          </a:endParaRPr>
        </a:p>
        <a:p>
          <a:r>
            <a:rPr lang="en-US" sz="1100"/>
            <a:t>Brodzeller, James (Dane</a:t>
          </a:r>
          <a:r>
            <a:rPr lang="en-US" sz="1100" baseline="0"/>
            <a:t> County, </a:t>
          </a:r>
          <a:r>
            <a:rPr lang="en-US" sz="1100"/>
            <a:t>former</a:t>
          </a:r>
          <a:r>
            <a:rPr lang="en-US" sz="1100" baseline="0"/>
            <a:t>ly </a:t>
          </a:r>
          <a:r>
            <a:rPr lang="en-US" sz="1100"/>
            <a:t>WDNR)</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Graser, Rebecca, (USACE)</a:t>
          </a:r>
          <a:endParaRPr lang="en-US">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Hofstad, Steve (BWSR)</a:t>
          </a:r>
          <a:endParaRPr lang="en-US">
            <a:effectLst/>
          </a:endParaRPr>
        </a:p>
        <a:p>
          <a:r>
            <a:rPr lang="en-US" sz="1100"/>
            <a:t>Jarosz, Sally (WDNR)</a:t>
          </a:r>
        </a:p>
        <a:p>
          <a:pPr rtl="0" fontAlgn="base"/>
          <a:r>
            <a:rPr lang="en-US" sz="1100" b="0" i="0" baseline="0">
              <a:solidFill>
                <a:schemeClr val="dk1"/>
              </a:solidFill>
              <a:effectLst/>
              <a:latin typeface="+mn-lt"/>
              <a:ea typeface="+mn-ea"/>
              <a:cs typeface="+mn-cs"/>
            </a:rPr>
            <a:t>Nedland, Tom (WDNR)</a:t>
          </a:r>
          <a:endParaRPr lang="en-US">
            <a:effectLst/>
          </a:endParaRPr>
        </a:p>
        <a:p>
          <a:pPr rtl="0" fontAlgn="base"/>
          <a:r>
            <a:rPr lang="en-US" sz="1100" b="0" i="0" baseline="0">
              <a:solidFill>
                <a:schemeClr val="dk1"/>
              </a:solidFill>
              <a:effectLst/>
              <a:latin typeface="+mn-lt"/>
              <a:ea typeface="+mn-ea"/>
              <a:cs typeface="+mn-cs"/>
            </a:rPr>
            <a:t>Pearce, Tom (WDNR)</a:t>
          </a:r>
          <a:endParaRPr lang="en-US">
            <a:effectLst/>
          </a:endParaRPr>
        </a:p>
        <a:p>
          <a:r>
            <a:rPr lang="en-US" sz="1100" b="0" i="0" baseline="0">
              <a:solidFill>
                <a:schemeClr val="dk1"/>
              </a:solidFill>
              <a:effectLst/>
              <a:latin typeface="+mn-lt"/>
              <a:ea typeface="+mn-ea"/>
              <a:cs typeface="+mn-cs"/>
            </a:rPr>
            <a:t>Peterson, Cami (WDNR)</a:t>
          </a:r>
        </a:p>
        <a:p>
          <a:r>
            <a:rPr lang="en-US" sz="1100"/>
            <a:t>Powell, Ken (BWSR)</a:t>
          </a:r>
        </a:p>
        <a:p>
          <a:pPr rtl="0" fontAlgn="base"/>
          <a:r>
            <a:rPr lang="en-US" sz="1100" b="0" i="0">
              <a:solidFill>
                <a:schemeClr val="dk1"/>
              </a:solidFill>
              <a:effectLst/>
              <a:latin typeface="+mn-lt"/>
              <a:ea typeface="+mn-ea"/>
              <a:cs typeface="+mn-cs"/>
            </a:rPr>
            <a:t>Skancke, Jennie (MDNR)</a:t>
          </a:r>
          <a:endParaRPr lang="en-US" sz="1100" b="0" i="0" baseline="0">
            <a:solidFill>
              <a:schemeClr val="dk1"/>
            </a:solidFill>
            <a:effectLst/>
            <a:latin typeface="+mn-lt"/>
            <a:ea typeface="+mn-ea"/>
            <a:cs typeface="+mn-cs"/>
          </a:endParaRPr>
        </a:p>
        <a:p>
          <a:pPr rtl="0" fontAlgn="base"/>
          <a:r>
            <a:rPr lang="en-US" sz="1100" b="0" i="0" baseline="0">
              <a:solidFill>
                <a:schemeClr val="dk1"/>
              </a:solidFill>
              <a:effectLst/>
              <a:latin typeface="+mn-lt"/>
              <a:ea typeface="+mn-ea"/>
              <a:cs typeface="+mn-cs"/>
            </a:rPr>
            <a:t>Weaver, Kerryann (USEPA)</a:t>
          </a:r>
          <a:endParaRPr lang="en-US" b="0" i="0">
            <a:effectLst/>
          </a:endParaRPr>
        </a:p>
        <a:p>
          <a:pPr rtl="0" fontAlgn="base"/>
          <a:r>
            <a:rPr lang="en-US" sz="1100" b="0" i="0">
              <a:solidFill>
                <a:schemeClr val="dk1"/>
              </a:solidFill>
              <a:effectLst/>
              <a:latin typeface="+mn-lt"/>
              <a:ea typeface="+mn-ea"/>
              <a:cs typeface="+mn-cs"/>
            </a:rPr>
            <a:t> </a:t>
          </a:r>
          <a:endParaRPr lang="en-US" b="0" i="0">
            <a:effectLst/>
          </a:endParaRPr>
        </a:p>
        <a:p>
          <a:endParaRPr lang="en-US" sz="1100"/>
        </a:p>
      </xdr:txBody>
    </xdr:sp>
    <xdr:clientData/>
  </xdr:twoCellAnchor>
  <xdr:twoCellAnchor>
    <xdr:from>
      <xdr:col>11</xdr:col>
      <xdr:colOff>85725</xdr:colOff>
      <xdr:row>25</xdr:row>
      <xdr:rowOff>144780</xdr:rowOff>
    </xdr:from>
    <xdr:to>
      <xdr:col>21</xdr:col>
      <xdr:colOff>238125</xdr:colOff>
      <xdr:row>54</xdr:row>
      <xdr:rowOff>155863</xdr:rowOff>
    </xdr:to>
    <xdr:sp macro="" textlink="">
      <xdr:nvSpPr>
        <xdr:cNvPr id="18" name="TextBox 9">
          <a:extLst>
            <a:ext uri="{FF2B5EF4-FFF2-40B4-BE49-F238E27FC236}">
              <a16:creationId xmlns:a16="http://schemas.microsoft.com/office/drawing/2014/main" id="{5D9091FF-507C-46BA-9141-29445BF2D35D}"/>
            </a:ext>
            <a:ext uri="{147F2762-F138-4A5C-976F-8EAC2B608ADB}">
              <a16:predDERef xmlns:a16="http://schemas.microsoft.com/office/drawing/2014/main" pred="{00000000-0008-0000-0D00-000009000000}"/>
            </a:ext>
          </a:extLst>
        </xdr:cNvPr>
        <xdr:cNvSpPr txBox="1"/>
      </xdr:nvSpPr>
      <xdr:spPr>
        <a:xfrm>
          <a:off x="7915275" y="5288280"/>
          <a:ext cx="6248400" cy="73929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Additional Technical Support Provided By</a:t>
          </a:r>
        </a:p>
        <a:p>
          <a:r>
            <a:rPr lang="en-US" sz="1100">
              <a:solidFill>
                <a:schemeClr val="dk1"/>
              </a:solidFill>
              <a:effectLst/>
              <a:latin typeface="+mn-lt"/>
              <a:ea typeface="+mn-ea"/>
              <a:cs typeface="+mn-cs"/>
            </a:rPr>
            <a:t>Brian Anderson (WDNR)</a:t>
          </a:r>
        </a:p>
        <a:p>
          <a:r>
            <a:rPr lang="en-US" sz="1100">
              <a:solidFill>
                <a:schemeClr val="dk1"/>
              </a:solidFill>
              <a:effectLst/>
              <a:latin typeface="+mn-lt"/>
              <a:ea typeface="+mn-ea"/>
              <a:cs typeface="+mn-cs"/>
            </a:rPr>
            <a:t>Ian Anderson (WDNR)</a:t>
          </a:r>
        </a:p>
        <a:p>
          <a:r>
            <a:rPr lang="en-US" sz="1100">
              <a:solidFill>
                <a:schemeClr val="dk1"/>
              </a:solidFill>
              <a:effectLst/>
              <a:latin typeface="+mn-lt"/>
              <a:ea typeface="+mn-ea"/>
              <a:cs typeface="+mn-cs"/>
            </a:rPr>
            <a:t>Sheel Bansal (USGS)</a:t>
          </a:r>
        </a:p>
        <a:p>
          <a:r>
            <a:rPr lang="en-US" sz="1100">
              <a:solidFill>
                <a:schemeClr val="dk1"/>
              </a:solidFill>
              <a:effectLst/>
              <a:latin typeface="+mn-lt"/>
              <a:ea typeface="+mn-ea"/>
              <a:cs typeface="+mn-cs"/>
            </a:rPr>
            <a:t>Julie Ballweg (WDNR)</a:t>
          </a:r>
        </a:p>
        <a:p>
          <a:r>
            <a:rPr lang="en-US" sz="1100">
              <a:solidFill>
                <a:schemeClr val="dk1"/>
              </a:solidFill>
              <a:effectLst/>
              <a:latin typeface="+mn-lt"/>
              <a:ea typeface="+mn-ea"/>
              <a:cs typeface="+mn-cs"/>
            </a:rPr>
            <a:t>Ken Bradbury (WI Geological Survey)</a:t>
          </a:r>
        </a:p>
        <a:p>
          <a:r>
            <a:rPr lang="en-US" sz="1100">
              <a:solidFill>
                <a:schemeClr val="dk1"/>
              </a:solidFill>
              <a:effectLst/>
              <a:latin typeface="+mn-lt"/>
              <a:ea typeface="+mn-ea"/>
              <a:cs typeface="+mn-cs"/>
            </a:rPr>
            <a:t>David Demmer (BWSR), Nicki Deweese (USEPA)</a:t>
          </a:r>
        </a:p>
        <a:p>
          <a:r>
            <a:rPr lang="en-US" sz="1100">
              <a:solidFill>
                <a:schemeClr val="dk1"/>
              </a:solidFill>
              <a:effectLst/>
              <a:latin typeface="+mn-lt"/>
              <a:ea typeface="+mn-ea"/>
              <a:cs typeface="+mn-cs"/>
            </a:rPr>
            <a:t>Shawn Esser (Dane Co) </a:t>
          </a:r>
        </a:p>
        <a:p>
          <a:r>
            <a:rPr lang="en-US" sz="1100">
              <a:solidFill>
                <a:schemeClr val="dk1"/>
              </a:solidFill>
              <a:effectLst/>
              <a:latin typeface="+mn-lt"/>
              <a:ea typeface="+mn-ea"/>
              <a:cs typeface="+mn-cs"/>
            </a:rPr>
            <a:t>Jay Fischman (MNDNR)</a:t>
          </a:r>
        </a:p>
        <a:p>
          <a:r>
            <a:rPr lang="en-US" sz="1100">
              <a:solidFill>
                <a:schemeClr val="dk1"/>
              </a:solidFill>
              <a:effectLst/>
              <a:latin typeface="+mn-lt"/>
              <a:ea typeface="+mn-ea"/>
              <a:cs typeface="+mn-cs"/>
            </a:rPr>
            <a:t>Drew Fowler (WDNR)</a:t>
          </a:r>
        </a:p>
        <a:p>
          <a:r>
            <a:rPr lang="en-US" sz="1100">
              <a:solidFill>
                <a:schemeClr val="dk1"/>
              </a:solidFill>
              <a:effectLst/>
              <a:latin typeface="+mn-lt"/>
              <a:ea typeface="+mn-ea"/>
              <a:cs typeface="+mn-cs"/>
            </a:rPr>
            <a:t>John Genet (MPCA)</a:t>
          </a:r>
        </a:p>
        <a:p>
          <a:r>
            <a:rPr lang="en-US" sz="1100">
              <a:solidFill>
                <a:schemeClr val="dk1"/>
              </a:solidFill>
              <a:effectLst/>
              <a:latin typeface="+mn-lt"/>
              <a:ea typeface="+mn-ea"/>
              <a:cs typeface="+mn-cs"/>
            </a:rPr>
            <a:t>Mark Gernes (MPCA)</a:t>
          </a:r>
        </a:p>
        <a:p>
          <a:r>
            <a:rPr lang="en-US" sz="1100">
              <a:solidFill>
                <a:schemeClr val="dk1"/>
              </a:solidFill>
              <a:effectLst/>
              <a:latin typeface="+mn-lt"/>
              <a:ea typeface="+mn-ea"/>
              <a:cs typeface="+mn-cs"/>
            </a:rPr>
            <a:t>Melissa Gibson (WDNR)</a:t>
          </a:r>
        </a:p>
        <a:p>
          <a:r>
            <a:rPr lang="en-US" sz="1100">
              <a:solidFill>
                <a:schemeClr val="dk1"/>
              </a:solidFill>
              <a:effectLst/>
              <a:latin typeface="+mn-lt"/>
              <a:ea typeface="+mn-ea"/>
              <a:cs typeface="+mn-cs"/>
            </a:rPr>
            <a:t>Tim Gile (BWSR)</a:t>
          </a:r>
        </a:p>
        <a:p>
          <a:r>
            <a:rPr lang="en-US" sz="1100">
              <a:solidFill>
                <a:schemeClr val="dk1"/>
              </a:solidFill>
              <a:effectLst/>
              <a:latin typeface="+mn-lt"/>
              <a:ea typeface="+mn-ea"/>
              <a:cs typeface="+mn-cs"/>
            </a:rPr>
            <a:t>Grace Graham (WI Geological Survey)</a:t>
          </a:r>
        </a:p>
        <a:p>
          <a:r>
            <a:rPr lang="en-US" sz="1100">
              <a:solidFill>
                <a:schemeClr val="dk1"/>
              </a:solidFill>
              <a:effectLst/>
              <a:latin typeface="+mn-lt"/>
              <a:ea typeface="+mn-ea"/>
              <a:cs typeface="+mn-cs"/>
            </a:rPr>
            <a:t>Faye Healy (USACE)</a:t>
          </a:r>
        </a:p>
        <a:p>
          <a:r>
            <a:rPr lang="en-US" sz="1100">
              <a:solidFill>
                <a:schemeClr val="dk1"/>
              </a:solidFill>
              <a:effectLst/>
              <a:latin typeface="+mn-lt"/>
              <a:ea typeface="+mn-ea"/>
              <a:cs typeface="+mn-cs"/>
            </a:rPr>
            <a:t>Andy Hudak (WDNR)</a:t>
          </a:r>
        </a:p>
        <a:p>
          <a:r>
            <a:rPr lang="en-US" sz="1100">
              <a:solidFill>
                <a:schemeClr val="dk1"/>
              </a:solidFill>
              <a:effectLst/>
              <a:latin typeface="+mn-lt"/>
              <a:ea typeface="+mn-ea"/>
              <a:cs typeface="+mn-cs"/>
            </a:rPr>
            <a:t>Terri Jicha (EPA Lab Duluth)</a:t>
          </a:r>
        </a:p>
        <a:p>
          <a:r>
            <a:rPr lang="en-US" sz="1100">
              <a:solidFill>
                <a:schemeClr val="dk1"/>
              </a:solidFill>
              <a:effectLst/>
              <a:latin typeface="+mn-lt"/>
              <a:ea typeface="+mn-ea"/>
              <a:cs typeface="+mn-cs"/>
            </a:rPr>
            <a:t>Jon Kleist (WDNR)</a:t>
          </a:r>
        </a:p>
        <a:p>
          <a:r>
            <a:rPr lang="en-US" sz="1100">
              <a:solidFill>
                <a:schemeClr val="dk1"/>
              </a:solidFill>
              <a:effectLst/>
              <a:latin typeface="+mn-lt"/>
              <a:ea typeface="+mn-ea"/>
              <a:cs typeface="+mn-cs"/>
            </a:rPr>
            <a:t>Scott Koehnke (WDNR)</a:t>
          </a:r>
        </a:p>
        <a:p>
          <a:r>
            <a:rPr lang="en-US" sz="1100">
              <a:solidFill>
                <a:schemeClr val="dk1"/>
              </a:solidFill>
              <a:effectLst/>
              <a:latin typeface="+mn-lt"/>
              <a:ea typeface="+mn-ea"/>
              <a:cs typeface="+mn-cs"/>
            </a:rPr>
            <a:t>Zach Kron (SEWRPC)</a:t>
          </a:r>
        </a:p>
        <a:p>
          <a:r>
            <a:rPr lang="en-US" sz="1100">
              <a:solidFill>
                <a:schemeClr val="dk1"/>
              </a:solidFill>
              <a:effectLst/>
              <a:latin typeface="+mn-lt"/>
              <a:ea typeface="+mn-ea"/>
              <a:cs typeface="+mn-cs"/>
            </a:rPr>
            <a:t>Alex Latzka (WDNR)</a:t>
          </a:r>
        </a:p>
        <a:p>
          <a:r>
            <a:rPr lang="en-US" sz="1100">
              <a:solidFill>
                <a:schemeClr val="dk1"/>
              </a:solidFill>
              <a:effectLst/>
              <a:latin typeface="+mn-lt"/>
              <a:ea typeface="+mn-ea"/>
              <a:cs typeface="+mn-cs"/>
            </a:rPr>
            <a:t>Chris Lenhart (U. of Minnesota)</a:t>
          </a:r>
        </a:p>
        <a:p>
          <a:r>
            <a:rPr lang="en-US" sz="1100">
              <a:solidFill>
                <a:schemeClr val="dk1"/>
              </a:solidFill>
              <a:effectLst/>
              <a:latin typeface="+mn-lt"/>
              <a:ea typeface="+mn-ea"/>
              <a:cs typeface="+mn-cs"/>
            </a:rPr>
            <a:t>Marissa Merriman (USACE)</a:t>
          </a:r>
        </a:p>
        <a:p>
          <a:r>
            <a:rPr lang="en-US" sz="1100">
              <a:solidFill>
                <a:schemeClr val="dk1"/>
              </a:solidFill>
              <a:effectLst/>
              <a:latin typeface="+mn-lt"/>
              <a:ea typeface="+mn-ea"/>
              <a:cs typeface="+mn-cs"/>
            </a:rPr>
            <a:t>Nick Miller (TNC)</a:t>
          </a:r>
        </a:p>
        <a:p>
          <a:r>
            <a:rPr lang="en-US" sz="1100">
              <a:solidFill>
                <a:schemeClr val="dk1"/>
              </a:solidFill>
              <a:effectLst/>
              <a:latin typeface="+mn-lt"/>
              <a:ea typeface="+mn-ea"/>
              <a:cs typeface="+mn-cs"/>
            </a:rPr>
            <a:t>Eric Norton (USACE)</a:t>
          </a:r>
        </a:p>
        <a:p>
          <a:r>
            <a:rPr lang="en-US" sz="1100">
              <a:solidFill>
                <a:schemeClr val="dk1"/>
              </a:solidFill>
              <a:effectLst/>
              <a:latin typeface="+mn-lt"/>
              <a:ea typeface="+mn-ea"/>
              <a:cs typeface="+mn-cs"/>
            </a:rPr>
            <a:t>Ryan O’Connor (WDNR)</a:t>
          </a:r>
        </a:p>
        <a:p>
          <a:r>
            <a:rPr lang="en-US" sz="1100">
              <a:solidFill>
                <a:schemeClr val="dk1"/>
              </a:solidFill>
              <a:effectLst/>
              <a:latin typeface="+mn-lt"/>
              <a:ea typeface="+mn-ea"/>
              <a:cs typeface="+mn-cs"/>
            </a:rPr>
            <a:t>John Overland (BWSR)</a:t>
          </a:r>
        </a:p>
        <a:p>
          <a:r>
            <a:rPr lang="en-US" sz="1100">
              <a:solidFill>
                <a:schemeClr val="dk1"/>
              </a:solidFill>
              <a:effectLst/>
              <a:latin typeface="+mn-lt"/>
              <a:ea typeface="+mn-ea"/>
              <a:cs typeface="+mn-cs"/>
            </a:rPr>
            <a:t>Tyler Orgon (Red Lake Tribe)</a:t>
          </a:r>
        </a:p>
        <a:p>
          <a:r>
            <a:rPr lang="en-US" sz="1100">
              <a:solidFill>
                <a:schemeClr val="dk1"/>
              </a:solidFill>
              <a:effectLst/>
              <a:latin typeface="+mn-lt"/>
              <a:ea typeface="+mn-ea"/>
              <a:cs typeface="+mn-cs"/>
            </a:rPr>
            <a:t>Barbara Peichel (BWSR)</a:t>
          </a:r>
        </a:p>
        <a:p>
          <a:r>
            <a:rPr lang="en-US" sz="1100">
              <a:solidFill>
                <a:schemeClr val="dk1"/>
              </a:solidFill>
              <a:effectLst/>
              <a:latin typeface="+mn-lt"/>
              <a:ea typeface="+mn-ea"/>
              <a:cs typeface="+mn-cs"/>
            </a:rPr>
            <a:t>Rori PolaskI (WDNR)</a:t>
          </a:r>
        </a:p>
        <a:p>
          <a:r>
            <a:rPr lang="en-US" sz="1100">
              <a:solidFill>
                <a:schemeClr val="dk1"/>
              </a:solidFill>
              <a:effectLst/>
              <a:latin typeface="+mn-lt"/>
              <a:ea typeface="+mn-ea"/>
              <a:cs typeface="+mn-cs"/>
            </a:rPr>
            <a:t>Andy Robertson (St. Mary’s University of Minnesota)</a:t>
          </a:r>
        </a:p>
        <a:p>
          <a:r>
            <a:rPr lang="en-US" sz="1100">
              <a:solidFill>
                <a:schemeClr val="dk1"/>
              </a:solidFill>
              <a:effectLst/>
              <a:latin typeface="+mn-lt"/>
              <a:ea typeface="+mn-ea"/>
              <a:cs typeface="+mn-cs"/>
            </a:rPr>
            <a:t>Dan Shaw (BWSR)</a:t>
          </a:r>
        </a:p>
        <a:p>
          <a:r>
            <a:rPr lang="en-US" sz="1100">
              <a:solidFill>
                <a:schemeClr val="dk1"/>
              </a:solidFill>
              <a:effectLst/>
              <a:latin typeface="+mn-lt"/>
              <a:ea typeface="+mn-ea"/>
              <a:cs typeface="+mn-cs"/>
            </a:rPr>
            <a:t>Cade Steffenson (BWSR)</a:t>
          </a:r>
        </a:p>
        <a:p>
          <a:r>
            <a:rPr lang="en-US" sz="1100">
              <a:solidFill>
                <a:schemeClr val="dk1"/>
              </a:solidFill>
              <a:effectLst/>
              <a:latin typeface="+mn-lt"/>
              <a:ea typeface="+mn-ea"/>
              <a:cs typeface="+mn-cs"/>
            </a:rPr>
            <a:t>Anett Trebitz (EPA Lab Duluth)</a:t>
          </a:r>
        </a:p>
        <a:p>
          <a:r>
            <a:rPr lang="en-US" sz="1100">
              <a:solidFill>
                <a:schemeClr val="dk1"/>
              </a:solidFill>
              <a:effectLst/>
              <a:latin typeface="+mn-lt"/>
              <a:ea typeface="+mn-ea"/>
              <a:cs typeface="+mn-cs"/>
            </a:rPr>
            <a:t>Henry Van Offelen (BWSR)</a:t>
          </a:r>
        </a:p>
        <a:p>
          <a:r>
            <a:rPr lang="en-US" sz="1100">
              <a:solidFill>
                <a:schemeClr val="dk1"/>
              </a:solidFill>
              <a:effectLst/>
              <a:latin typeface="+mn-lt"/>
              <a:ea typeface="+mn-ea"/>
              <a:cs typeface="+mn-cs"/>
            </a:rPr>
            <a:t>Pete Wood (WDNR)</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514350</xdr:colOff>
      <xdr:row>105</xdr:row>
      <xdr:rowOff>361950</xdr:rowOff>
    </xdr:from>
    <xdr:to>
      <xdr:col>8</xdr:col>
      <xdr:colOff>41910</xdr:colOff>
      <xdr:row>106</xdr:row>
      <xdr:rowOff>0</xdr:rowOff>
    </xdr:to>
    <xdr:sp macro="" textlink="">
      <xdr:nvSpPr>
        <xdr:cNvPr id="28" name="Right Triangle 27">
          <a:extLst>
            <a:ext uri="{FF2B5EF4-FFF2-40B4-BE49-F238E27FC236}">
              <a16:creationId xmlns:a16="http://schemas.microsoft.com/office/drawing/2014/main" id="{00000000-0008-0000-0100-00001C000000}"/>
            </a:ext>
          </a:extLst>
        </xdr:cNvPr>
        <xdr:cNvSpPr/>
      </xdr:nvSpPr>
      <xdr:spPr>
        <a:xfrm flipH="1" flipV="1">
          <a:off x="7419975" y="7543800"/>
          <a:ext cx="137160" cy="137160"/>
        </a:xfrm>
        <a:prstGeom prst="rtTriangl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7</xdr:col>
      <xdr:colOff>185569</xdr:colOff>
      <xdr:row>52</xdr:row>
      <xdr:rowOff>126289</xdr:rowOff>
    </xdr:from>
    <xdr:ext cx="245409" cy="245409"/>
    <xdr:pic>
      <xdr:nvPicPr>
        <xdr:cNvPr id="7" name="Graphic 6" descr="Information with solid fill">
          <a:extLst>
            <a:ext uri="{FF2B5EF4-FFF2-40B4-BE49-F238E27FC236}">
              <a16:creationId xmlns:a16="http://schemas.microsoft.com/office/drawing/2014/main" id="{0CC16020-7E42-4CD8-8668-88A8A3B8DA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67098" y="20700289"/>
          <a:ext cx="245409" cy="245409"/>
        </a:xfrm>
        <a:prstGeom prst="rect">
          <a:avLst/>
        </a:prstGeom>
      </xdr:spPr>
    </xdr:pic>
    <xdr:clientData/>
  </xdr:oneCellAnchor>
  <xdr:oneCellAnchor>
    <xdr:from>
      <xdr:col>7</xdr:col>
      <xdr:colOff>200584</xdr:colOff>
      <xdr:row>53</xdr:row>
      <xdr:rowOff>221428</xdr:rowOff>
    </xdr:from>
    <xdr:ext cx="245409" cy="245409"/>
    <xdr:pic>
      <xdr:nvPicPr>
        <xdr:cNvPr id="11" name="Graphic 10" descr="Information with solid fill">
          <a:extLst>
            <a:ext uri="{FF2B5EF4-FFF2-40B4-BE49-F238E27FC236}">
              <a16:creationId xmlns:a16="http://schemas.microsoft.com/office/drawing/2014/main" id="{551B890A-E1FC-4172-B689-CCFFA93218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82113" y="21523810"/>
          <a:ext cx="245409" cy="245409"/>
        </a:xfrm>
        <a:prstGeom prst="rect">
          <a:avLst/>
        </a:prstGeom>
      </xdr:spPr>
    </xdr:pic>
    <xdr:clientData/>
  </xdr:oneCellAnchor>
  <xdr:oneCellAnchor>
    <xdr:from>
      <xdr:col>7</xdr:col>
      <xdr:colOff>203057</xdr:colOff>
      <xdr:row>54</xdr:row>
      <xdr:rowOff>323347</xdr:rowOff>
    </xdr:from>
    <xdr:ext cx="245409" cy="245409"/>
    <xdr:pic>
      <xdr:nvPicPr>
        <xdr:cNvPr id="13" name="Graphic 12" descr="Information with solid fill">
          <a:extLst>
            <a:ext uri="{FF2B5EF4-FFF2-40B4-BE49-F238E27FC236}">
              <a16:creationId xmlns:a16="http://schemas.microsoft.com/office/drawing/2014/main" id="{F3E0745E-7B72-4822-923D-E8CC22D851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84586" y="22354112"/>
          <a:ext cx="245409" cy="245409"/>
        </a:xfrm>
        <a:prstGeom prst="rect">
          <a:avLst/>
        </a:prstGeom>
      </xdr:spPr>
    </xdr:pic>
    <xdr:clientData/>
  </xdr:oneCellAnchor>
  <xdr:oneCellAnchor>
    <xdr:from>
      <xdr:col>7</xdr:col>
      <xdr:colOff>214043</xdr:colOff>
      <xdr:row>55</xdr:row>
      <xdr:rowOff>60734</xdr:rowOff>
    </xdr:from>
    <xdr:ext cx="245409" cy="245409"/>
    <xdr:pic>
      <xdr:nvPicPr>
        <xdr:cNvPr id="18" name="Graphic 17" descr="Information with solid fill">
          <a:extLst>
            <a:ext uri="{FF2B5EF4-FFF2-40B4-BE49-F238E27FC236}">
              <a16:creationId xmlns:a16="http://schemas.microsoft.com/office/drawing/2014/main" id="{587B025B-638C-4374-A13F-507937021D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95572" y="23010381"/>
          <a:ext cx="245409" cy="245409"/>
        </a:xfrm>
        <a:prstGeom prst="rect">
          <a:avLst/>
        </a:prstGeom>
      </xdr:spPr>
    </xdr:pic>
    <xdr:clientData/>
  </xdr:oneCellAnchor>
  <xdr:oneCellAnchor>
    <xdr:from>
      <xdr:col>7</xdr:col>
      <xdr:colOff>219978</xdr:colOff>
      <xdr:row>56</xdr:row>
      <xdr:rowOff>153624</xdr:rowOff>
    </xdr:from>
    <xdr:ext cx="245409" cy="245409"/>
    <xdr:pic>
      <xdr:nvPicPr>
        <xdr:cNvPr id="21" name="Graphic 20" descr="Information with solid fill">
          <a:extLst>
            <a:ext uri="{FF2B5EF4-FFF2-40B4-BE49-F238E27FC236}">
              <a16:creationId xmlns:a16="http://schemas.microsoft.com/office/drawing/2014/main" id="{8151715D-6BE0-49A3-B30D-EEAC2EC139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801507" y="23461859"/>
          <a:ext cx="245409" cy="245409"/>
        </a:xfrm>
        <a:prstGeom prst="rect">
          <a:avLst/>
        </a:prstGeom>
      </xdr:spPr>
    </xdr:pic>
    <xdr:clientData/>
  </xdr:oneCellAnchor>
  <xdr:oneCellAnchor>
    <xdr:from>
      <xdr:col>7</xdr:col>
      <xdr:colOff>206299</xdr:colOff>
      <xdr:row>57</xdr:row>
      <xdr:rowOff>279363</xdr:rowOff>
    </xdr:from>
    <xdr:ext cx="245409" cy="245409"/>
    <xdr:pic>
      <xdr:nvPicPr>
        <xdr:cNvPr id="24" name="Graphic 23" descr="Information with solid fill">
          <a:extLst>
            <a:ext uri="{FF2B5EF4-FFF2-40B4-BE49-F238E27FC236}">
              <a16:creationId xmlns:a16="http://schemas.microsoft.com/office/drawing/2014/main" id="{231E8FDF-4952-488B-8053-9A319F0E9F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87828" y="24136687"/>
          <a:ext cx="245409" cy="245409"/>
        </a:xfrm>
        <a:prstGeom prst="rect">
          <a:avLst/>
        </a:prstGeom>
      </xdr:spPr>
    </xdr:pic>
    <xdr:clientData/>
  </xdr:oneCellAnchor>
  <xdr:twoCellAnchor>
    <xdr:from>
      <xdr:col>8</xdr:col>
      <xdr:colOff>115981</xdr:colOff>
      <xdr:row>54</xdr:row>
      <xdr:rowOff>315445</xdr:rowOff>
    </xdr:from>
    <xdr:to>
      <xdr:col>8</xdr:col>
      <xdr:colOff>262666</xdr:colOff>
      <xdr:row>54</xdr:row>
      <xdr:rowOff>411144</xdr:rowOff>
    </xdr:to>
    <xdr:sp macro="" textlink="">
      <xdr:nvSpPr>
        <xdr:cNvPr id="33" name="Right Triangle 25">
          <a:extLst>
            <a:ext uri="{FF2B5EF4-FFF2-40B4-BE49-F238E27FC236}">
              <a16:creationId xmlns:a16="http://schemas.microsoft.com/office/drawing/2014/main" id="{905ACFFE-7D29-45A3-ADFE-EC7E67551757}"/>
            </a:ext>
            <a:ext uri="{147F2762-F138-4A5C-976F-8EAC2B608ADB}">
              <a16:predDERef xmlns:a16="http://schemas.microsoft.com/office/drawing/2014/main" pred="{231E8FDF-4952-488B-8053-9A319F0E9F36}"/>
            </a:ext>
          </a:extLst>
        </xdr:cNvPr>
        <xdr:cNvSpPr/>
      </xdr:nvSpPr>
      <xdr:spPr>
        <a:xfrm flipH="1" flipV="1">
          <a:off x="13651006" y="26147245"/>
          <a:ext cx="146685" cy="95699"/>
        </a:xfrm>
        <a:prstGeom prst="rtTriangl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7</xdr:col>
      <xdr:colOff>200584</xdr:colOff>
      <xdr:row>58</xdr:row>
      <xdr:rowOff>146796</xdr:rowOff>
    </xdr:from>
    <xdr:ext cx="245409" cy="245409"/>
    <xdr:pic>
      <xdr:nvPicPr>
        <xdr:cNvPr id="30" name="Graphic 29" descr="Information with solid fill">
          <a:extLst>
            <a:ext uri="{FF2B5EF4-FFF2-40B4-BE49-F238E27FC236}">
              <a16:creationId xmlns:a16="http://schemas.microsoft.com/office/drawing/2014/main" id="{B41CD516-4818-4A88-A82A-A34C7B3DF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109760" y="25057472"/>
          <a:ext cx="245409" cy="245409"/>
        </a:xfrm>
        <a:prstGeom prst="rect">
          <a:avLst/>
        </a:prstGeom>
      </xdr:spPr>
    </xdr:pic>
    <xdr:clientData/>
  </xdr:oneCellAnchor>
  <xdr:twoCellAnchor>
    <xdr:from>
      <xdr:col>7</xdr:col>
      <xdr:colOff>496981</xdr:colOff>
      <xdr:row>58</xdr:row>
      <xdr:rowOff>848845</xdr:rowOff>
    </xdr:from>
    <xdr:to>
      <xdr:col>8</xdr:col>
      <xdr:colOff>24541</xdr:colOff>
      <xdr:row>59</xdr:row>
      <xdr:rowOff>96819</xdr:rowOff>
    </xdr:to>
    <xdr:sp macro="" textlink="">
      <xdr:nvSpPr>
        <xdr:cNvPr id="32" name="Right Triangle 31">
          <a:extLst>
            <a:ext uri="{FF2B5EF4-FFF2-40B4-BE49-F238E27FC236}">
              <a16:creationId xmlns:a16="http://schemas.microsoft.com/office/drawing/2014/main" id="{C0509D69-6834-4160-8FEA-5F2FF186F7EB}"/>
            </a:ext>
          </a:extLst>
        </xdr:cNvPr>
        <xdr:cNvSpPr/>
      </xdr:nvSpPr>
      <xdr:spPr>
        <a:xfrm flipH="1" flipV="1">
          <a:off x="13406157" y="25492821"/>
          <a:ext cx="143884" cy="97380"/>
        </a:xfrm>
        <a:prstGeom prst="rtTriangl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7</xdr:col>
      <xdr:colOff>160437</xdr:colOff>
      <xdr:row>94</xdr:row>
      <xdr:rowOff>302693</xdr:rowOff>
    </xdr:from>
    <xdr:ext cx="245409" cy="245409"/>
    <xdr:pic>
      <xdr:nvPicPr>
        <xdr:cNvPr id="4" name="Graphic 3" descr="Information with solid fill">
          <a:extLst>
            <a:ext uri="{FF2B5EF4-FFF2-40B4-BE49-F238E27FC236}">
              <a16:creationId xmlns:a16="http://schemas.microsoft.com/office/drawing/2014/main" id="{9739E191-9C0F-4FE3-9320-500DDE1B79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41966" y="35265046"/>
          <a:ext cx="245409" cy="245409"/>
        </a:xfrm>
        <a:prstGeom prst="rect">
          <a:avLst/>
        </a:prstGeom>
      </xdr:spPr>
    </xdr:pic>
    <xdr:clientData/>
  </xdr:oneCellAnchor>
  <xdr:oneCellAnchor>
    <xdr:from>
      <xdr:col>7</xdr:col>
      <xdr:colOff>174351</xdr:colOff>
      <xdr:row>95</xdr:row>
      <xdr:rowOff>112878</xdr:rowOff>
    </xdr:from>
    <xdr:ext cx="245409" cy="245409"/>
    <xdr:pic>
      <xdr:nvPicPr>
        <xdr:cNvPr id="5" name="Graphic 4" descr="Information with solid fill">
          <a:extLst>
            <a:ext uri="{FF2B5EF4-FFF2-40B4-BE49-F238E27FC236}">
              <a16:creationId xmlns:a16="http://schemas.microsoft.com/office/drawing/2014/main" id="{A057C7BD-1CB4-4791-A739-CB58ACD6EB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55880" y="35837231"/>
          <a:ext cx="245409" cy="245409"/>
        </a:xfrm>
        <a:prstGeom prst="rect">
          <a:avLst/>
        </a:prstGeom>
      </xdr:spPr>
    </xdr:pic>
    <xdr:clientData/>
  </xdr:oneCellAnchor>
  <xdr:oneCellAnchor>
    <xdr:from>
      <xdr:col>7</xdr:col>
      <xdr:colOff>177663</xdr:colOff>
      <xdr:row>96</xdr:row>
      <xdr:rowOff>144029</xdr:rowOff>
    </xdr:from>
    <xdr:ext cx="245409" cy="245409"/>
    <xdr:pic>
      <xdr:nvPicPr>
        <xdr:cNvPr id="6" name="Graphic 5" descr="Information with solid fill">
          <a:extLst>
            <a:ext uri="{FF2B5EF4-FFF2-40B4-BE49-F238E27FC236}">
              <a16:creationId xmlns:a16="http://schemas.microsoft.com/office/drawing/2014/main" id="{89E1B7E7-D6E6-43B3-B9F0-ECA3D3EDB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59192" y="36417470"/>
          <a:ext cx="245409" cy="245409"/>
        </a:xfrm>
        <a:prstGeom prst="rect">
          <a:avLst/>
        </a:prstGeom>
      </xdr:spPr>
    </xdr:pic>
    <xdr:clientData/>
  </xdr:oneCellAnchor>
  <xdr:twoCellAnchor>
    <xdr:from>
      <xdr:col>7</xdr:col>
      <xdr:colOff>478837</xdr:colOff>
      <xdr:row>95</xdr:row>
      <xdr:rowOff>730009</xdr:rowOff>
    </xdr:from>
    <xdr:to>
      <xdr:col>8</xdr:col>
      <xdr:colOff>6397</xdr:colOff>
      <xdr:row>96</xdr:row>
      <xdr:rowOff>24247</xdr:rowOff>
    </xdr:to>
    <xdr:sp macro="" textlink="">
      <xdr:nvSpPr>
        <xdr:cNvPr id="2" name="Right Triangle 1">
          <a:extLst>
            <a:ext uri="{FF2B5EF4-FFF2-40B4-BE49-F238E27FC236}">
              <a16:creationId xmlns:a16="http://schemas.microsoft.com/office/drawing/2014/main" id="{FF6A5C36-E49A-48DE-85B2-21D97A4BAD95}"/>
            </a:ext>
          </a:extLst>
        </xdr:cNvPr>
        <xdr:cNvSpPr/>
      </xdr:nvSpPr>
      <xdr:spPr>
        <a:xfrm flipH="1" flipV="1">
          <a:off x="14022480" y="45833152"/>
          <a:ext cx="171631" cy="101595"/>
        </a:xfrm>
        <a:prstGeom prst="rtTriangl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7</xdr:col>
      <xdr:colOff>181938</xdr:colOff>
      <xdr:row>51</xdr:row>
      <xdr:rowOff>253477</xdr:rowOff>
    </xdr:from>
    <xdr:ext cx="245409" cy="245409"/>
    <xdr:pic>
      <xdr:nvPicPr>
        <xdr:cNvPr id="12" name="Graphic 8" descr="Information with solid fill">
          <a:extLst>
            <a:ext uri="{FF2B5EF4-FFF2-40B4-BE49-F238E27FC236}">
              <a16:creationId xmlns:a16="http://schemas.microsoft.com/office/drawing/2014/main" id="{09A7F5E3-3CDA-4A8C-9A73-F302A4B8EA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63467" y="20099095"/>
          <a:ext cx="245409" cy="245409"/>
        </a:xfrm>
        <a:prstGeom prst="rect">
          <a:avLst/>
        </a:prstGeom>
      </xdr:spPr>
    </xdr:pic>
    <xdr:clientData/>
  </xdr:oneCellAnchor>
  <xdr:oneCellAnchor>
    <xdr:from>
      <xdr:col>7</xdr:col>
      <xdr:colOff>184449</xdr:colOff>
      <xdr:row>27</xdr:row>
      <xdr:rowOff>342564</xdr:rowOff>
    </xdr:from>
    <xdr:ext cx="245409" cy="245409"/>
    <xdr:pic>
      <xdr:nvPicPr>
        <xdr:cNvPr id="9" name="Graphic 8" descr="Information with solid fill">
          <a:extLst>
            <a:ext uri="{FF2B5EF4-FFF2-40B4-BE49-F238E27FC236}">
              <a16:creationId xmlns:a16="http://schemas.microsoft.com/office/drawing/2014/main" id="{8A50D307-AF22-4D7B-9071-D30F77E050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65978" y="8735770"/>
          <a:ext cx="245409" cy="24540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8</xdr:col>
      <xdr:colOff>66675</xdr:colOff>
      <xdr:row>14</xdr:row>
      <xdr:rowOff>57150</xdr:rowOff>
    </xdr:from>
    <xdr:to>
      <xdr:col>10</xdr:col>
      <xdr:colOff>66675</xdr:colOff>
      <xdr:row>16</xdr:row>
      <xdr:rowOff>142876</xdr:rowOff>
    </xdr:to>
    <xdr:sp macro="" textlink="">
      <xdr:nvSpPr>
        <xdr:cNvPr id="3" name="TextBox 2">
          <a:extLst>
            <a:ext uri="{FF2B5EF4-FFF2-40B4-BE49-F238E27FC236}">
              <a16:creationId xmlns:a16="http://schemas.microsoft.com/office/drawing/2014/main" id="{2FFBCF41-0CB3-4E35-832C-50341FCFF57E}"/>
            </a:ext>
          </a:extLst>
        </xdr:cNvPr>
        <xdr:cNvSpPr txBox="1"/>
      </xdr:nvSpPr>
      <xdr:spPr>
        <a:xfrm>
          <a:off x="6610350" y="3276600"/>
          <a:ext cx="1428750" cy="46672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How do I create </a:t>
          </a:r>
        </a:p>
        <a:p>
          <a:pPr algn="l"/>
          <a:r>
            <a:rPr lang="en-US" sz="1100" b="1"/>
            <a:t>a screenshot?</a:t>
          </a:r>
        </a:p>
      </xdr:txBody>
    </xdr:sp>
    <xdr:clientData/>
  </xdr:twoCellAnchor>
  <xdr:twoCellAnchor editAs="oneCell">
    <xdr:from>
      <xdr:col>9</xdr:col>
      <xdr:colOff>333375</xdr:colOff>
      <xdr:row>15</xdr:row>
      <xdr:rowOff>19050</xdr:rowOff>
    </xdr:from>
    <xdr:to>
      <xdr:col>9</xdr:col>
      <xdr:colOff>516255</xdr:colOff>
      <xdr:row>16</xdr:row>
      <xdr:rowOff>11430</xdr:rowOff>
    </xdr:to>
    <xdr:pic>
      <xdr:nvPicPr>
        <xdr:cNvPr id="5" name="Graphic 4" descr="Information with solid fill">
          <a:extLst>
            <a:ext uri="{FF2B5EF4-FFF2-40B4-BE49-F238E27FC236}">
              <a16:creationId xmlns:a16="http://schemas.microsoft.com/office/drawing/2014/main" id="{61E76FD3-A0BC-4F76-8143-BA6E5AB4E2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15250" y="3429000"/>
          <a:ext cx="182880" cy="1828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832F56-704B-4A31-8115-BEC8D6B613DF}" name="States_Select" displayName="States_Select" ref="A3:A6" totalsRowShown="0" headerRowDxfId="232" dataDxfId="231" tableBorderDxfId="230">
  <autoFilter ref="A3:A6" xr:uid="{C7832F56-704B-4A31-8115-BEC8D6B613DF}"/>
  <tableColumns count="1">
    <tableColumn id="1" xr3:uid="{0C69EFEC-67C1-4E31-973A-EDC9B5E5D44A}" name="States" dataDxfId="22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DDCDA1D-80DC-40B5-B7BB-9926DE58BF7E}" name="Table16" displayName="Table16" ref="A64:B68" totalsRowShown="0" headerRowDxfId="180" dataDxfId="179">
  <autoFilter ref="A64:B68" xr:uid="{BDDCDA1D-80DC-40B5-B7BB-9926DE58BF7E}"/>
  <tableColumns count="2">
    <tableColumn id="1" xr3:uid="{6A50B5F0-A492-4306-8B36-FA4A9FE27FC1}" name="Stream_Order" dataDxfId="178"/>
    <tableColumn id="2" xr3:uid="{8688FD8E-40F7-4AF8-AA98-92DAE6B71D95}" name="Score" dataDxfId="17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094164-BC85-4004-9419-06E9CD563D33}" name="Table17" displayName="Table17" ref="A70:B75" totalsRowShown="0" headerRowDxfId="176" dataDxfId="175">
  <autoFilter ref="A70:B75" xr:uid="{B3094164-BC85-4004-9419-06E9CD563D33}"/>
  <tableColumns count="2">
    <tableColumn id="1" xr3:uid="{6AD9C53A-724A-494F-B68B-A40FF71DA779}" name="Percent_Bare_Ground" dataDxfId="174"/>
    <tableColumn id="2" xr3:uid="{DE55234C-EC95-4402-87C8-6CA247BD6F86}" name="Score" dataDxfId="173"/>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353643D-08BF-4D1B-ADB3-A71EE6BEF2B0}" name="Slope_Degrees" displayName="Slope_Degrees" ref="A77:B83" totalsRowShown="0" headerRowDxfId="172" dataDxfId="171">
  <autoFilter ref="A77:B83" xr:uid="{5353643D-08BF-4D1B-ADB3-A71EE6BEF2B0}"/>
  <tableColumns count="2">
    <tableColumn id="1" xr3:uid="{D9A7CC9F-D263-428F-BAE7-104B0564BB86}" name="Slope" dataDxfId="170"/>
    <tableColumn id="2" xr3:uid="{DCD39BCC-BFAA-4044-9FFB-8874C3B853A5}" name="Score" dataDxfId="169"/>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C4231A4-A848-42C8-88AD-A91D0513BFB3}" name="Floodplain_Veg" displayName="Floodplain_Veg" ref="A85:B90" totalsRowShown="0" headerRowDxfId="168" dataDxfId="167">
  <autoFilter ref="A85:B90" xr:uid="{AC4231A4-A848-42C8-88AD-A91D0513BFB3}"/>
  <tableColumns count="2">
    <tableColumn id="1" xr3:uid="{B0963939-F301-41EC-A168-793A4455EB74}" name="Floodplain_Vegetation" dataDxfId="166"/>
    <tableColumn id="2" xr3:uid="{B96ACDE8-0B44-4682-994B-6D806391A366}" name="SWA" dataDxfId="16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0DF08CE-E244-41C2-B2E7-A9C52D4D5559}" name="All_Part_None" displayName="All_Part_None" ref="A92:B95" totalsRowShown="0" headerRowDxfId="164" dataDxfId="163">
  <autoFilter ref="A92:B95" xr:uid="{B0DF08CE-E244-41C2-B2E7-A9C52D4D5559}"/>
  <tableColumns count="2">
    <tableColumn id="1" xr3:uid="{89CBE2B2-55EE-4E04-BFAC-62FE849FE54D}" name="Located in Floodplain" dataDxfId="162"/>
    <tableColumn id="2" xr3:uid="{2C10B04D-2804-4191-A183-9760B3083673}" name="Score" dataDxfId="161"/>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5A8D740-E4A0-4817-B27A-533B2369EFE4}" name="Watershed_Elev" displayName="Watershed_Elev" ref="A97:D103" totalsRowShown="0" headerRowDxfId="160" dataDxfId="159">
  <autoFilter ref="A97:D103" xr:uid="{05A8D740-E4A0-4817-B27A-533B2369EFE4}"/>
  <tableColumns count="4">
    <tableColumn id="1" xr3:uid="{BC22B89A-D040-4B47-A1DB-8AE421E32FC0}" name="Watershed_Elevation" dataDxfId="158"/>
    <tableColumn id="2" xr3:uid="{E569D889-9164-4E04-8C81-50BC4BE0846E}" name="Score" dataDxfId="157"/>
    <tableColumn id="3" xr3:uid="{6AAD9834-E9D6-4A15-8E8A-A2AB29870039}" name="Groundwater Recharge" dataDxfId="156"/>
    <tableColumn id="4" xr3:uid="{FD41299E-3DBD-4CEF-9CD8-6EF8F3432AF8}" name="Sediment and General Pollutant" dataDxfId="155"/>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2D9B58A-F745-4A1A-9594-77383C43BE9F}" name="AA_Connection" displayName="AA_Connection" ref="A104:B109" totalsRowShown="0" headerRowDxfId="154" dataDxfId="153">
  <autoFilter ref="A104:B109" xr:uid="{02D9B58A-F745-4A1A-9594-77383C43BE9F}"/>
  <tableColumns count="2">
    <tableColumn id="1" xr3:uid="{4B0631CF-90B7-4CFB-B6CA-E37AE010A953}" name="AA_Connection" dataDxfId="152"/>
    <tableColumn id="2" xr3:uid="{5FD04869-F177-4677-8F78-7CD7A9F2D4EF}" name="Score" dataDxfId="151"/>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392C4B1-0869-4AE8-89B2-9BEA05E0E9FE}" name="Table24" displayName="Table24" ref="A111:B115" totalsRowShown="0" headerRowDxfId="150" dataDxfId="149">
  <autoFilter ref="A111:B115" xr:uid="{4392C4B1-0869-4AE8-89B2-9BEA05E0E9FE}"/>
  <tableColumns count="2">
    <tableColumn id="1" xr3:uid="{78E9F8A7-604E-46B0-8073-75AE02133E7E}" name="AA_to_Receiving" dataDxfId="148"/>
    <tableColumn id="2" xr3:uid="{9F64B377-4428-424F-A457-3DFB59341582}" name="Score" dataDxfId="147"/>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389156F-674B-4B3E-B717-12699C80A3D7}" name="Spring_Seeps" displayName="Spring_Seeps" ref="A117:B120" totalsRowShown="0" headerRowDxfId="146" dataDxfId="145">
  <autoFilter ref="A117:B120" xr:uid="{7389156F-674B-4B3E-B717-12699C80A3D7}"/>
  <tableColumns count="2">
    <tableColumn id="1" xr3:uid="{9080D0F0-680D-4006-A6DB-2877CDCBCAA9}" name="Spring_Seep" dataDxfId="144"/>
    <tableColumn id="2" xr3:uid="{AF3CBCA5-D01A-443A-A6E3-F8DFB4361EC2}" name="Score" dataDxfId="143"/>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A988D5F-320D-4A8D-AB1B-A01383DCEABE}" name="Interspersion" displayName="Interspersion" ref="A122:B126" totalsRowShown="0" headerRowDxfId="142" dataDxfId="141">
  <autoFilter ref="A122:B126" xr:uid="{0A988D5F-320D-4A8D-AB1B-A01383DCEABE}"/>
  <tableColumns count="2">
    <tableColumn id="1" xr3:uid="{A7B9ED4A-8802-475E-A2A5-82D8D669904E}" name="Interspersion" dataDxfId="140"/>
    <tableColumn id="2" xr3:uid="{2742BE4A-5D99-452F-BD77-8AC5EBAED35F}" name="Score" dataDxfId="13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AC09DB4-A79C-4060-B8BB-FA6CFBBE4A2B}" name="Yes_No_Select" displayName="Yes_No_Select" ref="A8:A11" totalsRowShown="0" headerRowDxfId="228" dataDxfId="227" tableBorderDxfId="226">
  <autoFilter ref="A8:A11" xr:uid="{FAC09DB4-A79C-4060-B8BB-FA6CFBBE4A2B}"/>
  <tableColumns count="1">
    <tableColumn id="1" xr3:uid="{93E8EEF1-F82D-4F42-9FD5-0329764D8CA5}" name="Yes/No Selection" dataDxfId="225"/>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BBB820BE-58E4-4B9F-A3B2-8119665BA74D}" name="FQA" displayName="FQA" ref="A128:C134" totalsRowShown="0" headerRowDxfId="138" dataDxfId="137">
  <autoFilter ref="A128:C134" xr:uid="{BBB820BE-58E4-4B9F-A3B2-8119665BA74D}"/>
  <tableColumns count="3">
    <tableColumn id="1" xr3:uid="{56E5BBAF-762A-44BB-9D29-0AD521D748DC}" name="Condition" dataDxfId="136"/>
    <tableColumn id="2" xr3:uid="{074F9C4C-4674-4D26-AB7A-9D570B347ABA}" name="Score" dataDxfId="135"/>
    <tableColumn id="3" xr3:uid="{7C3A9E29-E0A8-438D-A1E1-EFEE0BCDB5AA}" name="Carbon Score" dataDxfId="134"/>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DB82EE8-F9FB-420E-8D72-21446914A815}" name="Woody_Cover" displayName="Woody_Cover" ref="A136:D139" totalsRowShown="0" headerRowDxfId="133" dataDxfId="132">
  <autoFilter ref="A136:D139" xr:uid="{1DB82EE8-F9FB-420E-8D72-21446914A815}"/>
  <tableColumns count="4">
    <tableColumn id="1" xr3:uid="{79668F59-D30F-4279-A71B-97DEFB40F1F2}" name="Woody_Cover" dataDxfId="131"/>
    <tableColumn id="2" xr3:uid="{4239DCC6-E9C5-4802-AADC-9AE8D695DECE}" name="Low" dataDxfId="130"/>
    <tableColumn id="3" xr3:uid="{2CFAC12C-0A4C-48FC-A328-8B514B6694B6}" name="High" dataDxfId="129"/>
    <tableColumn id="4" xr3:uid="{218B346C-E1E7-45D9-ACCD-4778092F01A1}" name="Score" dataDxfId="128"/>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9C171BD-A5C9-4CB1-BD26-6C44A9740EDD}" name="Dead_Trees_Percent" displayName="Dead_Trees_Percent" ref="A141:B145" totalsRowShown="0" headerRowDxfId="127" dataDxfId="126" tableBorderDxfId="125">
  <autoFilter ref="A141:B145" xr:uid="{39C171BD-A5C9-4CB1-BD26-6C44A9740EDD}"/>
  <tableColumns count="2">
    <tableColumn id="1" xr3:uid="{0679965E-7316-436B-8143-D5B762EFA081}" name="Dead_Trees" dataDxfId="124"/>
    <tableColumn id="2" xr3:uid="{E381C77E-4417-4034-AECC-2C293B90CA4D}" name="Score" dataDxfId="12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AFC94AB-CE56-44E1-BEAA-16E0557F1403}" name="Table31" displayName="Table31" ref="A147:B152" totalsRowShown="0" headerRowDxfId="122" dataDxfId="121">
  <autoFilter ref="A147:B152" xr:uid="{EAFC94AB-CE56-44E1-BEAA-16E0557F1403}"/>
  <tableColumns count="2">
    <tableColumn id="1" xr3:uid="{ED9F967A-49AA-44C2-9CCC-F1F7DED1D931}" name="Sphagnum" dataDxfId="120"/>
    <tableColumn id="2" xr3:uid="{32D6340D-9E0D-494C-83F7-AC142B368D0D}" name="Score" dataDxfId="119"/>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0A3C01A-8FB0-4F21-8219-E45E2E32EE13}" name="Veg_Trap_Pollutants" displayName="Veg_Trap_Pollutants" ref="A154:C158" totalsRowShown="0" headerRowDxfId="118" dataDxfId="117">
  <autoFilter ref="A154:C158" xr:uid="{60A3C01A-8FB0-4F21-8219-E45E2E32EE13}"/>
  <tableColumns count="3">
    <tableColumn id="1" xr3:uid="{3F8B80FD-6362-4155-A8B3-007B0EBA1D2D}" name="Vegetation Trapping Pollutants" dataDxfId="116"/>
    <tableColumn id="2" xr3:uid="{FCB2706B-C072-4688-9BEA-6B467B5A8C62}" name="NR" dataDxfId="115"/>
    <tableColumn id="3" xr3:uid="{5150E418-0167-4B66-AAE9-69FC21C2CF51}" name="PFR" dataDxfId="114"/>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92209EF5-6078-4FAD-A0A4-9EA590F8008E}" name="Table33" displayName="Table33" ref="A160:B164" totalsRowShown="0" headerRowDxfId="113" dataDxfId="112">
  <autoFilter ref="A160:B164" xr:uid="{92209EF5-6078-4FAD-A0A4-9EA590F8008E}"/>
  <tableColumns count="2">
    <tableColumn id="1" xr3:uid="{531BDBF0-F845-40F2-8D29-EC120B95D212}" name="Debris" dataDxfId="111"/>
    <tableColumn id="2" xr3:uid="{324AE075-32E6-4343-B052-CE62BB650210}" name="Score" dataDxfId="110"/>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2469267-C0BC-4617-BE1C-626136F615DB}" name="Table34" displayName="Table34" ref="A166:B170" totalsRowShown="0" headerRowDxfId="109" dataDxfId="108">
  <autoFilter ref="A166:B170" xr:uid="{A2469267-C0BC-4617-BE1C-626136F615DB}"/>
  <tableColumns count="2">
    <tableColumn id="1" xr3:uid="{8542AFF3-5940-40F9-B737-232F81484D3A}" name="Barriers" dataDxfId="107"/>
    <tableColumn id="2" xr3:uid="{8F7D14F7-6A79-4ACA-A07C-6B7A7628CEAA}" name="Score" dataDxfId="106"/>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BB464D9-30B7-499C-97E8-CFFA4BBD1A66}" name="Soil_OM" displayName="Soil_OM" ref="A185:E189" totalsRowShown="0" headerRowDxfId="105" dataDxfId="104">
  <autoFilter ref="A185:E189" xr:uid="{DBB464D9-30B7-499C-97E8-CFFA4BBD1A66}"/>
  <tableColumns count="5">
    <tableColumn id="1" xr3:uid="{214DC3D1-46D1-4385-8E14-1B88026BA4F9}" name="Soil_OM" dataDxfId="103"/>
    <tableColumn id="2" xr3:uid="{CEF77710-29A7-4D98-A5EE-8B131EC1C51F}" name="Score" dataDxfId="102"/>
    <tableColumn id="4" xr3:uid="{80A57E49-1862-44EF-8872-09069E2C8ACC}" name="Low" dataDxfId="101" dataCellStyle="Percent"/>
    <tableColumn id="5" xr3:uid="{71285AE5-D39D-4753-B868-8B41C316D2EE}" name="High" dataDxfId="100" dataCellStyle="Percent"/>
    <tableColumn id="6" xr3:uid="{36BA8C3E-5C4C-4E10-94C1-B04DDFA2A7D9}" name="Result" dataDxfId="99"/>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96DD7F6-3CC2-412B-9C20-2EBE29823B02}" name="Soil_ksat" displayName="Soil_ksat" ref="A191:G197" totalsRowShown="0" headerRowDxfId="98" dataDxfId="97">
  <autoFilter ref="A191:G197" xr:uid="{996DD7F6-3CC2-412B-9C20-2EBE29823B02}"/>
  <tableColumns count="7">
    <tableColumn id="1" xr3:uid="{51E2DD68-5778-455D-9EF1-52459FC7EEB7}" name="Soil_ksat" dataDxfId="96"/>
    <tableColumn id="2" xr3:uid="{B9595486-5E94-4D44-B7F0-D51D62973894}" name="SWA" dataDxfId="95"/>
    <tableColumn id="3" xr3:uid="{886610C8-9002-40AD-9A70-204233F10622}" name="Low" dataDxfId="94" dataCellStyle="Comma"/>
    <tableColumn id="4" xr3:uid="{CB0DFF2E-5E96-4C31-B730-1725A69C0AF0}" name="High" dataDxfId="93" dataCellStyle="Comma"/>
    <tableColumn id="5" xr3:uid="{A024630F-79AE-41E0-80A4-2D1167ACC589}" name="Result" dataDxfId="92"/>
    <tableColumn id="6" xr3:uid="{4BBA0C9D-DAC4-41EE-8CF2-52BE5ACDDFA2}" name="SWS" dataDxfId="91"/>
    <tableColumn id="7" xr3:uid="{C0390DBC-D426-4E4A-84D0-8C4330FC1401}" name="GR, SPR" dataDxfId="90"/>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144E09BB-D6A1-486C-B491-58CBBA93B024}" name="Flow_Within" displayName="Flow_Within" ref="A199:F204" totalsRowShown="0" headerRowDxfId="89" dataDxfId="88">
  <autoFilter ref="A199:F204" xr:uid="{144E09BB-D6A1-486C-B491-58CBBA93B024}"/>
  <tableColumns count="6">
    <tableColumn id="1" xr3:uid="{99EACE61-C70A-40B9-9AE9-402E3DEE0BCA}" name="Surface Water Flow Within the AA" dataDxfId="87"/>
    <tableColumn id="2" xr3:uid="{E54DF917-057F-4080-BF05-3A1988238A33}" name="PR" dataDxfId="86"/>
    <tableColumn id="3" xr3:uid="{E409E12C-8B3D-44E9-9CD2-B3275FD0B49C}" name="SWS" dataDxfId="85"/>
    <tableColumn id="4" xr3:uid="{F2564893-BE6D-47FD-89D1-6C22E33D2F43}" name="Nitrogen Retention, SPR" dataDxfId="84"/>
    <tableColumn id="5" xr3:uid="{8893C98F-B07F-4FAA-B91D-CDB0144FBD99}" name="PRF" dataDxfId="83"/>
    <tableColumn id="6" xr3:uid="{05BE50BE-6630-4B1D-962C-7C828581EB05}" name="SGPR" dataDxfId="8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37D3AB8-B8D2-4FDE-8AB0-0D7AB279F33C}" name="FloodedPercent" displayName="FloodedPercent" ref="A13:B17" totalsRowShown="0" headerRowDxfId="224" dataDxfId="223">
  <autoFilter ref="A13:B17" xr:uid="{337D3AB8-B8D2-4FDE-8AB0-0D7AB279F33C}"/>
  <tableColumns count="2">
    <tableColumn id="1" xr3:uid="{36BB0910-23F1-434F-9FC8-0E4B094C1836}" name="Percent_Flooded" dataDxfId="222"/>
    <tableColumn id="2" xr3:uid="{79DAD74E-F87F-4AB1-8967-9DE76B65BE8C}" name="Score" dataDxfId="221"/>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66F6A20-F504-4F6D-ACEC-7E5346AB7A88}" name="Outlet_Characteristics" displayName="Outlet_Characteristics" ref="A206:F211" totalsRowShown="0" headerRowDxfId="81" dataDxfId="80">
  <autoFilter ref="A206:F211" xr:uid="{566F6A20-F504-4F6D-ACEC-7E5346AB7A88}"/>
  <tableColumns count="6">
    <tableColumn id="1" xr3:uid="{D8B506D7-9473-4457-BBA3-F5E14541CF30}" name="Outlet Characteristics" dataDxfId="79"/>
    <tableColumn id="2" xr3:uid="{390EF64F-FC29-4E15-8894-618BF6418015}" name="GR" dataDxfId="78"/>
    <tableColumn id="3" xr3:uid="{8E3650C4-258F-4223-858D-13262E8967BF}" name="NR" dataDxfId="77"/>
    <tableColumn id="4" xr3:uid="{1900D250-CD21-458D-87A2-DCBA97CE699E}" name="Surface Water Attenuation" dataDxfId="76"/>
    <tableColumn id="5" xr3:uid="{2B893B29-CED9-46D4-A8CB-FC9EF856A778}" name="PRF" dataDxfId="75"/>
    <tableColumn id="6" xr3:uid="{6F062393-3FB8-45E0-9E95-1CFC809DF12D}" name="Surface water Supply" dataDxfId="74"/>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F26AEDD-FABE-47ED-A23E-D3B486BE41F6}" name="Active_Shoreline" displayName="Active_Shoreline" ref="A213:B217" totalsRowShown="0" headerRowDxfId="73" dataDxfId="72">
  <autoFilter ref="A213:B217" xr:uid="{FF26AEDD-FABE-47ED-A23E-D3B486BE41F6}"/>
  <tableColumns count="2">
    <tableColumn id="1" xr3:uid="{D122FD96-3336-4AD5-9F13-D91993635D9F}" name="Active Shoreline (area of surface water flow where AA and river/stream/lake intersect)" dataDxfId="71"/>
    <tableColumn id="2" xr3:uid="{F697F438-7FD0-46EE-98CF-3924CDF99D99}" name="Score" dataDxfId="70"/>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28B5D6-E1D7-43FB-900B-A079D39458A1}" name="Table1" displayName="Table1" ref="A230:B233" totalsRowShown="0" headerRowDxfId="69" dataDxfId="68">
  <autoFilter ref="A230:B233" xr:uid="{8E28B5D6-E1D7-43FB-900B-A079D39458A1}"/>
  <tableColumns count="2">
    <tableColumn id="1" xr3:uid="{D1BA9AF3-836B-4142-B150-7A88ED8B2301}" name="Land Cover Percent Cover - Carbon" dataDxfId="67" dataCellStyle="Percent"/>
    <tableColumn id="2" xr3:uid="{E8357BBE-E2CE-40ED-9CB0-0A813D72E662}" name="Score" dataDxfId="66" dataCellStyle="Percent"/>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7DD2FB7-34FB-4424-A233-258827882476}" name="Table35" displayName="Table35" ref="A172:C183" totalsRowShown="0" headerRowDxfId="65" dataDxfId="64">
  <autoFilter ref="A172:C183" xr:uid="{B7DD2FB7-34FB-4424-A233-258827882476}"/>
  <tableColumns count="3">
    <tableColumn id="1" xr3:uid="{65822CE7-C574-49CA-91EB-DEAF62849122}" name="Cowardin_Regime" dataDxfId="63"/>
    <tableColumn id="2" xr3:uid="{51C2427D-4342-4AAD-A55C-E7E82AFFDC53}" name="Score" dataDxfId="62"/>
    <tableColumn id="3" xr3:uid="{6B06D9BC-5F37-440A-B3DD-047270675416}" name="Column1" dataDxfId="61"/>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91A4535-E729-4321-A636-928DB5705284}" name="Texture_Class" displayName="Texture_Class" ref="A242:F250" totalsRowShown="0" headerRowDxfId="60" dataDxfId="59">
  <autoFilter ref="A242:F250" xr:uid="{F91A4535-E729-4321-A636-928DB5705284}"/>
  <tableColumns count="6">
    <tableColumn id="1" xr3:uid="{B2619394-D76A-4829-A763-4EB46E5E60C0}" name="Texture Class" dataDxfId="58"/>
    <tableColumn id="2" xr3:uid="{7DBD2C3E-C5CF-4B4F-891F-A215E69276B2}" name="Score" dataDxfId="57"/>
    <tableColumn id="3" xr3:uid="{5F1D0825-5AC8-438D-9B81-06570AE0CEB8}" name="GR, SWA" dataDxfId="56"/>
    <tableColumn id="4" xr3:uid="{A0F6E23A-558F-4A38-9211-E72DA35EA41A}" name="NR" dataDxfId="55"/>
    <tableColumn id="5" xr3:uid="{84405162-9BC7-498F-83E0-C2677CE66172}" name="PRF" dataDxfId="54"/>
    <tableColumn id="6" xr3:uid="{44CD0CDA-152A-40AF-BC7A-6D963A6E1E35}" name="PRF2" dataDxfId="53"/>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2C18B88-A1BF-4DA4-A22E-B15CDC4258ED}" name="Table9" displayName="Table9" ref="A266:B270" totalsRowShown="0" headerRowDxfId="52" dataDxfId="51">
  <autoFilter ref="A266:B270" xr:uid="{92C18B88-A1BF-4DA4-A22E-B15CDC4258ED}"/>
  <tableColumns count="2">
    <tableColumn id="1" xr3:uid="{95EE6FE0-8E02-4B96-A905-DAA9CCF4B76B}" name="Land Cover Percent Carbon" dataDxfId="50"/>
    <tableColumn id="2" xr3:uid="{262B74D8-9D45-40F5-9801-3F1D697C40EC}" name="Score" dataDxfId="4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AB59BF-B45B-4DBF-B122-B98C0642AC4E}" name="Cover_Range_Percent" displayName="Cover_Range_Percent" ref="A19:F24" totalsRowShown="0" headerRowDxfId="220" dataDxfId="219">
  <autoFilter ref="A19:F24" xr:uid="{27AB59BF-B45B-4DBF-B122-B98C0642AC4E}"/>
  <tableColumns count="6">
    <tableColumn id="1" xr3:uid="{355EC82B-597C-4F0A-BDB1-29F0B965643A}" name="Percent Cover" dataDxfId="218"/>
    <tableColumn id="2" xr3:uid="{39AD14D8-2A15-4AE1-8C70-FEBA238ED473}" name="Low" dataDxfId="217"/>
    <tableColumn id="3" xr3:uid="{3C32C62D-1F5C-45BC-AAD6-836B29F9BED1}" name="High" dataDxfId="216"/>
    <tableColumn id="6" xr3:uid="{9C518FF9-1B7A-4F4E-AE34-CC2976D88E7E}" name="Eco" dataDxfId="215"/>
    <tableColumn id="4" xr3:uid="{77832758-137C-4A1E-B3A6-4064A20A9CF6}" name="Hydro" dataDxfId="214"/>
    <tableColumn id="5" xr3:uid="{0AD5D656-9AA5-4D33-A5A5-C920714AD3C3}" name="WQ" dataDxfId="21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81F9492-97A8-4BE3-865A-252D60E5772B}" name="Catchment_Percent" displayName="Catchment_Percent" ref="A26:E30" totalsRowShown="0" headerRowDxfId="212" dataDxfId="211">
  <autoFilter ref="A26:E30" xr:uid="{381F9492-97A8-4BE3-865A-252D60E5772B}"/>
  <tableColumns count="5">
    <tableColumn id="1" xr3:uid="{5D296D18-9752-44EE-BEA2-0C62F56FC8D9}" name="Catchment Percent" dataDxfId="210"/>
    <tableColumn id="2" xr3:uid="{491A3FF1-BEEF-48A9-A747-29A3DF19E6E9}" name="Low" dataDxfId="209"/>
    <tableColumn id="3" xr3:uid="{848DBEF1-5338-4F2B-B2F9-7A6EFDE05922}" name="High" dataDxfId="208"/>
    <tableColumn id="4" xr3:uid="{474624DF-5281-4698-8207-002D4F9A983C}" name="Result" dataDxfId="207"/>
    <tableColumn id="5" xr3:uid="{CF932E3D-6646-4880-93F1-7C63FEDD21CA}" name="WQ" dataDxfId="20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6CD1656-5D07-43D6-B389-ABAAFB296D84}" name="Slope_Percent_Carbon" displayName="Slope_Percent_Carbon" ref="A32:A36" totalsRowShown="0" headerRowDxfId="205" dataDxfId="204" tableBorderDxfId="203">
  <autoFilter ref="A32:A36" xr:uid="{96CD1656-5D07-43D6-B389-ABAAFB296D84}"/>
  <tableColumns count="1">
    <tableColumn id="1" xr3:uid="{605E8C93-4957-48C2-8737-64B52E663228}" name="Slope_Percent_Carbon" dataDxfId="20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AE70899-E8CA-458C-B607-3F8AF49BDFAC}" name="Table13" displayName="Table13" ref="A38:D43" totalsRowShown="0" headerRowDxfId="201" dataDxfId="200">
  <autoFilter ref="A38:D43" xr:uid="{BAE70899-E8CA-458C-B607-3F8AF49BDFAC}"/>
  <tableColumns count="4">
    <tableColumn id="1" xr3:uid="{51BB3E3A-67A2-4FF9-A96E-F1E9654A7444}" name="AA to Catchment Ratio" dataDxfId="199"/>
    <tableColumn id="2" xr3:uid="{7676D870-9D07-4441-84F2-72070BB90A1F}" name="NR, PR" dataDxfId="198"/>
    <tableColumn id="3" xr3:uid="{C624513E-5F6A-43F0-8E11-6149341C7828}" name="SWA" dataDxfId="197"/>
    <tableColumn id="4" xr3:uid="{9062D08D-A638-43D7-838A-C2D2F8718BBC}" name="GR" dataDxfId="19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6A4E3B4-6394-4F42-A603-F39568FA07DD}" name="AA_Catchment_Ratio" displayName="AA_Catchment_Ratio" ref="A45:H55" totalsRowShown="0" headerRowDxfId="195" dataDxfId="194">
  <autoFilter ref="A45:H55" xr:uid="{E6A4E3B4-6394-4F42-A603-F39568FA07DD}"/>
  <tableColumns count="8">
    <tableColumn id="1" xr3:uid="{733140A1-553D-4F9B-976B-A0F9B12BC591}" name="HGM" dataDxfId="193"/>
    <tableColumn id="2" xr3:uid="{0A91687D-29FB-4D27-846B-49BDE9D6B960}" name="Score" dataDxfId="192"/>
    <tableColumn id="3" xr3:uid="{A21754E6-B664-430F-919E-378851E30360}" name="SWA" dataDxfId="191"/>
    <tableColumn id="4" xr3:uid="{24E04B0B-36CF-49B3-B0D3-CF36C075FE86}" name="SWS" dataDxfId="190"/>
    <tableColumn id="5" xr3:uid="{28B9E6A8-115B-4601-8FF9-17E8385AEC3F}" name="GR" dataDxfId="189"/>
    <tableColumn id="6" xr3:uid="{90EA83F5-DA21-4BD7-8BA4-476EA20E35D1}" name="PR" dataDxfId="188"/>
    <tableColumn id="7" xr3:uid="{785B39CB-7590-4263-BB47-0683AAA8D0E2}" name="SPR" dataDxfId="187"/>
    <tableColumn id="8" xr3:uid="{99BC8429-FCD1-4EFD-8301-A87DEA7F4F53}" name="Thermo" dataDxfId="18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B657AC3-0655-4FCB-AB34-DC21A11CB1C2}" name="Table15" displayName="Table15" ref="A57:C62" totalsRowShown="0" headerRowDxfId="185" dataDxfId="184">
  <autoFilter ref="A57:C62" xr:uid="{0B657AC3-0655-4FCB-AB34-DC21A11CB1C2}"/>
  <tableColumns count="3">
    <tableColumn id="1" xr3:uid="{6B723F9E-74D1-499E-83BE-4CBD6F1430B9}" name="Surface Water Flow Into the AA" dataDxfId="183"/>
    <tableColumn id="2" xr3:uid="{BEC5AE1B-86AC-4D00-A5C9-3AA205DBEEE3}" name="Score, SPR" dataDxfId="182"/>
    <tableColumn id="3" xr3:uid="{5EFD7781-6628-43C6-A716-73FFC889E0E7}" name="NR, PR" dataDxfId="18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8" Type="http://schemas.openxmlformats.org/officeDocument/2006/relationships/table" Target="../tables/table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hyperlink" Target="https://www.epa.gov/enviroatlas/enviroatlas-interactive-map"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4DD79-BA87-47D7-A425-A72721A68321}">
  <sheetPr codeName="Sheet1">
    <tabColor rgb="FF00B050"/>
  </sheetPr>
  <dimension ref="A1:Q61"/>
  <sheetViews>
    <sheetView workbookViewId="0">
      <selection activeCell="B7" sqref="B7"/>
    </sheetView>
  </sheetViews>
  <sheetFormatPr defaultColWidth="8.77734375" defaultRowHeight="14.4"/>
  <cols>
    <col min="1" max="1" width="15" style="565" customWidth="1"/>
    <col min="2" max="2" width="20.21875" style="561" customWidth="1"/>
    <col min="3" max="16384" width="8.77734375" style="561"/>
  </cols>
  <sheetData>
    <row r="1" spans="1:17" ht="18">
      <c r="A1" s="603" t="s">
        <v>0</v>
      </c>
      <c r="B1" s="603"/>
      <c r="C1" s="603"/>
      <c r="D1" s="603"/>
      <c r="E1" s="603"/>
      <c r="F1" s="603"/>
      <c r="G1" s="603"/>
      <c r="H1" s="603"/>
      <c r="I1" s="603"/>
      <c r="J1" s="603"/>
      <c r="K1" s="603"/>
      <c r="L1" s="603"/>
      <c r="M1" s="603"/>
      <c r="N1" s="603"/>
      <c r="O1" s="603"/>
      <c r="Q1" s="561" t="s">
        <v>702</v>
      </c>
    </row>
    <row r="3" spans="1:17" ht="15.6">
      <c r="A3" s="562" t="s">
        <v>1</v>
      </c>
      <c r="B3" s="563" t="s">
        <v>2</v>
      </c>
      <c r="C3" s="564"/>
      <c r="D3" s="564"/>
      <c r="E3" s="564"/>
      <c r="F3" s="564"/>
      <c r="G3" s="564"/>
      <c r="H3" s="564"/>
      <c r="I3" s="564"/>
      <c r="J3" s="564"/>
      <c r="K3" s="564"/>
      <c r="L3" s="564"/>
      <c r="M3" s="564"/>
      <c r="N3" s="564"/>
    </row>
    <row r="4" spans="1:17" ht="15.6">
      <c r="A4" s="562"/>
      <c r="B4" s="563" t="s">
        <v>3</v>
      </c>
      <c r="C4" s="564"/>
      <c r="D4" s="564"/>
      <c r="E4" s="564"/>
      <c r="F4" s="564"/>
      <c r="G4" s="564"/>
      <c r="H4" s="564"/>
      <c r="I4" s="564"/>
      <c r="J4" s="564"/>
      <c r="K4" s="564"/>
      <c r="L4" s="564"/>
      <c r="M4" s="564"/>
      <c r="N4" s="564"/>
    </row>
    <row r="5" spans="1:17" ht="15.6">
      <c r="A5" s="562"/>
      <c r="B5" s="563"/>
      <c r="C5" s="564"/>
      <c r="D5" s="564"/>
      <c r="E5" s="564"/>
      <c r="F5" s="564"/>
      <c r="G5" s="564"/>
      <c r="H5" s="564"/>
      <c r="I5" s="564"/>
      <c r="J5" s="564"/>
      <c r="K5" s="564"/>
      <c r="L5" s="564"/>
      <c r="M5" s="564"/>
      <c r="N5" s="564"/>
    </row>
    <row r="6" spans="1:17" ht="15.6">
      <c r="A6" s="562"/>
      <c r="J6" s="560"/>
    </row>
    <row r="7" spans="1:17" ht="15.6">
      <c r="A7" s="562" t="s">
        <v>4</v>
      </c>
      <c r="B7" s="561" t="s">
        <v>5</v>
      </c>
    </row>
    <row r="8" spans="1:17" ht="15.6">
      <c r="A8" s="562"/>
      <c r="B8" s="561" t="s">
        <v>6</v>
      </c>
    </row>
    <row r="9" spans="1:17">
      <c r="B9" s="561" t="s">
        <v>7</v>
      </c>
    </row>
    <row r="10" spans="1:17">
      <c r="B10" s="561" t="s">
        <v>8</v>
      </c>
    </row>
    <row r="12" spans="1:17">
      <c r="C12" s="566"/>
      <c r="D12" s="561" t="s">
        <v>9</v>
      </c>
    </row>
    <row r="13" spans="1:17">
      <c r="C13" s="567"/>
      <c r="D13" s="561" t="s">
        <v>10</v>
      </c>
    </row>
    <row r="14" spans="1:17">
      <c r="C14" s="568"/>
      <c r="D14" s="561" t="s">
        <v>11</v>
      </c>
    </row>
    <row r="15" spans="1:17">
      <c r="C15" s="569"/>
      <c r="D15" s="561" t="s">
        <v>12</v>
      </c>
    </row>
    <row r="16" spans="1:17">
      <c r="C16" s="570"/>
      <c r="D16" s="561" t="s">
        <v>13</v>
      </c>
    </row>
    <row r="18" spans="1:15">
      <c r="C18" s="571"/>
    </row>
    <row r="20" spans="1:15">
      <c r="B20" s="572"/>
    </row>
    <row r="23" spans="1:15" ht="18">
      <c r="A23" s="573" t="s">
        <v>14</v>
      </c>
      <c r="B23" s="574"/>
      <c r="C23" s="574"/>
      <c r="D23" s="574"/>
      <c r="E23" s="574"/>
      <c r="F23" s="574"/>
      <c r="G23" s="574"/>
      <c r="H23" s="574"/>
      <c r="I23" s="574"/>
      <c r="J23" s="574"/>
      <c r="K23" s="574"/>
      <c r="L23" s="574"/>
      <c r="M23" s="574"/>
      <c r="N23" s="574"/>
      <c r="O23" s="574"/>
    </row>
    <row r="24" spans="1:15">
      <c r="A24" s="575" t="s">
        <v>15</v>
      </c>
    </row>
    <row r="27" spans="1:15" ht="33.75" customHeight="1">
      <c r="A27" s="565" t="s">
        <v>16</v>
      </c>
    </row>
    <row r="28" spans="1:15" ht="33.75" customHeight="1"/>
    <row r="29" spans="1:15" ht="33.75" customHeight="1"/>
    <row r="30" spans="1:15" ht="33.75" customHeight="1"/>
    <row r="31" spans="1:15" ht="33.75" customHeight="1"/>
    <row r="32" spans="1:15" ht="33.75" customHeight="1"/>
    <row r="33" spans="1:14" ht="33.75" customHeight="1"/>
    <row r="36" spans="1:14">
      <c r="A36" s="561"/>
    </row>
    <row r="37" spans="1:14">
      <c r="A37" s="561"/>
    </row>
    <row r="38" spans="1:14">
      <c r="A38" s="561"/>
    </row>
    <row r="39" spans="1:14" ht="42" customHeight="1">
      <c r="A39" s="576" t="s">
        <v>17</v>
      </c>
    </row>
    <row r="40" spans="1:14">
      <c r="B40" s="561" t="s">
        <v>18</v>
      </c>
    </row>
    <row r="41" spans="1:14">
      <c r="B41" s="561" t="s">
        <v>19</v>
      </c>
    </row>
    <row r="42" spans="1:14">
      <c r="B42" s="561" t="s">
        <v>20</v>
      </c>
    </row>
    <row r="43" spans="1:14">
      <c r="B43" s="577" t="s">
        <v>21</v>
      </c>
    </row>
    <row r="44" spans="1:14">
      <c r="A44" s="561"/>
    </row>
    <row r="45" spans="1:14">
      <c r="A45" s="561"/>
    </row>
    <row r="46" spans="1:14">
      <c r="A46" s="561"/>
    </row>
    <row r="47" spans="1:14">
      <c r="A47" s="561"/>
      <c r="L47" s="578"/>
      <c r="M47" s="578"/>
      <c r="N47" s="578"/>
    </row>
    <row r="48" spans="1:14">
      <c r="A48" s="561"/>
      <c r="L48" s="578"/>
      <c r="M48" s="578"/>
      <c r="N48" s="578"/>
    </row>
    <row r="49" spans="1:14">
      <c r="A49" s="561"/>
      <c r="L49" s="578"/>
      <c r="M49" s="578"/>
      <c r="N49" s="578"/>
    </row>
    <row r="50" spans="1:14">
      <c r="A50" s="561"/>
      <c r="L50" s="578"/>
      <c r="M50" s="578"/>
      <c r="N50" s="578"/>
    </row>
    <row r="51" spans="1:14">
      <c r="A51" s="561"/>
      <c r="L51" s="578"/>
      <c r="M51" s="578"/>
      <c r="N51" s="578"/>
    </row>
    <row r="52" spans="1:14">
      <c r="A52" s="561"/>
      <c r="L52" s="578"/>
      <c r="M52" s="578"/>
      <c r="N52" s="578"/>
    </row>
    <row r="53" spans="1:14">
      <c r="A53" s="561"/>
      <c r="L53" s="578"/>
      <c r="M53" s="578"/>
      <c r="N53" s="578"/>
    </row>
    <row r="54" spans="1:14">
      <c r="A54" s="561"/>
      <c r="L54" s="578"/>
      <c r="M54" s="578"/>
      <c r="N54" s="578"/>
    </row>
    <row r="55" spans="1:14">
      <c r="A55" s="561"/>
      <c r="L55" s="578"/>
      <c r="M55" s="578"/>
      <c r="N55" s="578"/>
    </row>
    <row r="56" spans="1:14">
      <c r="A56" s="561"/>
      <c r="L56" s="578"/>
      <c r="M56" s="578"/>
      <c r="N56" s="578"/>
    </row>
    <row r="57" spans="1:14">
      <c r="A57" s="561"/>
      <c r="L57" s="578"/>
      <c r="M57" s="578"/>
      <c r="N57" s="578"/>
    </row>
    <row r="58" spans="1:14">
      <c r="A58" s="561"/>
      <c r="L58" s="578"/>
      <c r="M58" s="578"/>
      <c r="N58" s="578"/>
    </row>
    <row r="59" spans="1:14">
      <c r="A59" s="561"/>
      <c r="L59" s="578"/>
      <c r="M59" s="578"/>
      <c r="N59" s="578"/>
    </row>
    <row r="60" spans="1:14">
      <c r="A60" s="561"/>
      <c r="L60" s="578"/>
      <c r="M60" s="578"/>
      <c r="N60" s="578"/>
    </row>
    <row r="61" spans="1:14">
      <c r="A61" s="561"/>
      <c r="L61" s="578"/>
      <c r="M61" s="578"/>
      <c r="N61" s="578"/>
    </row>
  </sheetData>
  <sheetProtection algorithmName="SHA-512" hashValue="Vgp9pGx8iHnY5utHEeqJOQbcmv8+gJ4j2d5c0+lOOADTwyJaO0+pocvyKHxzgDDFCOek0glM9Yyc2+fMxNm8mw==" saltValue="ytzPF2S20Iq+s1BX75LIvw==" spinCount="100000" sheet="1" objects="1" scenarios="1"/>
  <mergeCells count="1">
    <mergeCell ref="A1:O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A9541-A1C0-40FB-B7AA-C24369DC80C3}">
  <sheetPr>
    <tabColor theme="4"/>
  </sheetPr>
  <dimension ref="A1:L57"/>
  <sheetViews>
    <sheetView workbookViewId="0">
      <selection activeCell="I19" sqref="I19"/>
    </sheetView>
  </sheetViews>
  <sheetFormatPr defaultColWidth="8.77734375" defaultRowHeight="14.4"/>
  <cols>
    <col min="1" max="1" width="26.21875" style="68" customWidth="1"/>
    <col min="2" max="5" width="27.77734375" style="68" customWidth="1"/>
    <col min="6" max="6" width="16.5546875" style="68" customWidth="1"/>
    <col min="7" max="7" width="20.44140625" style="68" customWidth="1"/>
    <col min="8" max="8" width="8.77734375" style="68"/>
    <col min="9" max="9" width="32.5546875" style="212" customWidth="1"/>
    <col min="10" max="12" width="32.5546875" style="68" customWidth="1"/>
    <col min="13" max="16384" width="8.77734375" style="68"/>
  </cols>
  <sheetData>
    <row r="1" spans="1:12" ht="36.75" customHeight="1">
      <c r="A1" s="276" t="s">
        <v>670</v>
      </c>
      <c r="B1" s="99"/>
      <c r="C1" s="99"/>
      <c r="D1" s="276" t="s">
        <v>671</v>
      </c>
      <c r="E1" s="99"/>
      <c r="F1" s="99"/>
    </row>
    <row r="2" spans="1:12">
      <c r="A2" s="97" t="s">
        <v>228</v>
      </c>
      <c r="B2" s="579" t="str">
        <f>IF('AA DATA ENTRY'!C4="","",'AA DATA ENTRY'!C4)</f>
        <v/>
      </c>
      <c r="C2" s="99"/>
      <c r="D2" s="734"/>
      <c r="E2" s="735"/>
      <c r="F2" s="736"/>
    </row>
    <row r="3" spans="1:12">
      <c r="A3" s="77" t="s">
        <v>230</v>
      </c>
      <c r="B3" s="580"/>
      <c r="C3" s="99"/>
      <c r="D3" s="737"/>
      <c r="E3" s="738"/>
      <c r="F3" s="739"/>
    </row>
    <row r="4" spans="1:12">
      <c r="A4" s="96" t="s">
        <v>232</v>
      </c>
      <c r="B4" s="581" t="str">
        <f>IF('AA DATA ENTRY'!C6="","",'AA DATA ENTRY'!C6)</f>
        <v/>
      </c>
      <c r="C4" s="99"/>
      <c r="D4" s="737"/>
      <c r="E4" s="738"/>
      <c r="F4" s="739"/>
    </row>
    <row r="5" spans="1:12">
      <c r="A5" s="77" t="s">
        <v>233</v>
      </c>
      <c r="B5" s="582"/>
      <c r="C5" s="99"/>
      <c r="D5" s="737"/>
      <c r="E5" s="738"/>
      <c r="F5" s="739"/>
    </row>
    <row r="6" spans="1:12" ht="28.8">
      <c r="A6" s="96" t="s">
        <v>234</v>
      </c>
      <c r="B6" s="579"/>
      <c r="C6" s="99"/>
      <c r="D6" s="737"/>
      <c r="E6" s="738"/>
      <c r="F6" s="739"/>
    </row>
    <row r="7" spans="1:12">
      <c r="A7" s="77" t="s">
        <v>672</v>
      </c>
      <c r="B7" s="583"/>
      <c r="C7" s="99"/>
      <c r="D7" s="740"/>
      <c r="E7" s="741"/>
      <c r="F7" s="742"/>
    </row>
    <row r="8" spans="1:12">
      <c r="A8" s="99"/>
      <c r="B8" s="99"/>
      <c r="C8" s="99"/>
      <c r="D8" s="99"/>
      <c r="E8" s="99"/>
      <c r="F8" s="99"/>
    </row>
    <row r="10" spans="1:12" ht="16.05" customHeight="1" thickBot="1"/>
    <row r="11" spans="1:12" s="212" customFormat="1" ht="18.600000000000001" thickBot="1">
      <c r="A11" s="731" t="s">
        <v>673</v>
      </c>
      <c r="B11" s="732"/>
      <c r="C11" s="732"/>
      <c r="D11" s="732"/>
      <c r="E11" s="732"/>
      <c r="F11" s="732"/>
      <c r="G11" s="733"/>
      <c r="H11" s="68"/>
      <c r="J11" s="68"/>
      <c r="K11" s="68"/>
      <c r="L11" s="68"/>
    </row>
    <row r="12" spans="1:12" s="212" customFormat="1" ht="31.5" customHeight="1" thickBot="1">
      <c r="A12" s="511" t="s">
        <v>674</v>
      </c>
      <c r="B12" s="512" t="s">
        <v>675</v>
      </c>
      <c r="C12" s="743" t="s">
        <v>676</v>
      </c>
      <c r="D12" s="744"/>
      <c r="E12" s="743" t="s">
        <v>677</v>
      </c>
      <c r="F12" s="745"/>
      <c r="G12" s="510" t="s">
        <v>678</v>
      </c>
      <c r="H12" s="68"/>
      <c r="J12" s="192"/>
      <c r="K12" s="192"/>
      <c r="L12" s="192"/>
    </row>
    <row r="13" spans="1:12" s="212" customFormat="1" ht="31.5" customHeight="1">
      <c r="A13" s="748" t="s">
        <v>701</v>
      </c>
      <c r="B13" s="496" t="s">
        <v>181</v>
      </c>
      <c r="C13" s="751" t="str">
        <f>IF(Hydro!D12="Incomplete section","Not Applicable",Hydro!D12)</f>
        <v>Not Applicable</v>
      </c>
      <c r="D13" s="752"/>
      <c r="E13" s="751" t="str">
        <f>IF(Hydro!D19="Incomplete section","-",Hydro!D19)</f>
        <v>Not Applicable</v>
      </c>
      <c r="F13" s="753"/>
      <c r="G13" s="278" t="str">
        <f>IF(Hydro!D27="Incomplete section","-",Hydro!D27)</f>
        <v>-</v>
      </c>
      <c r="H13" s="192"/>
      <c r="J13" s="68"/>
      <c r="K13" s="192"/>
      <c r="L13" s="192"/>
    </row>
    <row r="14" spans="1:12" s="212" customFormat="1" ht="31.5" customHeight="1">
      <c r="A14" s="749"/>
      <c r="B14" s="497" t="s">
        <v>679</v>
      </c>
      <c r="C14" s="754" t="str">
        <f>IF(Hydro!D38="Incomplete section","-",Hydro!D38)</f>
        <v>-</v>
      </c>
      <c r="D14" s="755"/>
      <c r="E14" s="754" t="str">
        <f>IF(Hydro!D45="Incomplete section","-",Hydro!D45)</f>
        <v>-</v>
      </c>
      <c r="F14" s="756"/>
      <c r="G14" s="279" t="str">
        <f>IF(Hydro!D53="Incomplete section","-",Hydro!D53)</f>
        <v>-</v>
      </c>
      <c r="H14" s="192"/>
      <c r="J14" s="192"/>
      <c r="K14" s="192"/>
      <c r="L14" s="192"/>
    </row>
    <row r="15" spans="1:12" s="212" customFormat="1" ht="31.5" customHeight="1" thickBot="1">
      <c r="A15" s="750"/>
      <c r="B15" s="498" t="s">
        <v>105</v>
      </c>
      <c r="C15" s="757" t="str">
        <f>IF(Hydro!D65="Incomplete section","-",Hydro!D65)</f>
        <v>-</v>
      </c>
      <c r="D15" s="758"/>
      <c r="E15" s="757" t="str">
        <f>IF(Hydro!D72="Incomplete section","-",Hydro!D72)</f>
        <v>-</v>
      </c>
      <c r="F15" s="759"/>
      <c r="G15" s="280" t="str">
        <f>IF(Hydro!D80="Incomplete section","-",Hydro!D80)</f>
        <v>-</v>
      </c>
      <c r="H15" s="192"/>
      <c r="J15" s="192"/>
      <c r="K15" s="192"/>
      <c r="L15" s="192"/>
    </row>
    <row r="16" spans="1:12" ht="31.5" customHeight="1">
      <c r="A16" s="760" t="s">
        <v>680</v>
      </c>
      <c r="B16" s="499" t="s">
        <v>681</v>
      </c>
      <c r="C16" s="763" t="str">
        <f>IF(WtrQlty!D11="Incomplete section","-",WtrQlty!D11)</f>
        <v>-</v>
      </c>
      <c r="D16" s="764"/>
      <c r="E16" s="763" t="str">
        <f>IF(WtrQlty!D19="Incomplete section","-",WtrQlty!D19)</f>
        <v>-</v>
      </c>
      <c r="F16" s="765"/>
      <c r="G16" s="281" t="str">
        <f>IF(WtrQlty!D27="Incomplete section","-",WtrQlty!D27)</f>
        <v>-</v>
      </c>
      <c r="H16" s="192"/>
      <c r="J16" s="192"/>
      <c r="K16" s="192"/>
      <c r="L16" s="192"/>
    </row>
    <row r="17" spans="1:12" ht="31.5" customHeight="1">
      <c r="A17" s="761"/>
      <c r="B17" s="500" t="s">
        <v>682</v>
      </c>
      <c r="C17" s="746" t="str">
        <f>IF(WtrQlty!D40="Incomplete section","-",WtrQlty!D40)</f>
        <v>-</v>
      </c>
      <c r="D17" s="747"/>
      <c r="E17" s="746" t="str">
        <f>IF(WtrQlty!D48="Incomplete section","-",WtrQlty!D48)</f>
        <v>-</v>
      </c>
      <c r="F17" s="766"/>
      <c r="G17" s="282" t="str">
        <f>IF(WtrQlty!D56="Incomplete section","-",WtrQlty!D56)</f>
        <v>-</v>
      </c>
      <c r="H17" s="192"/>
    </row>
    <row r="18" spans="1:12" ht="31.5" customHeight="1">
      <c r="A18" s="761"/>
      <c r="B18" s="501" t="s">
        <v>683</v>
      </c>
      <c r="C18" s="746" t="str">
        <f>IF(WtrQlty!D68="Incomplete section","-",WtrQlty!D68)</f>
        <v>-</v>
      </c>
      <c r="D18" s="747"/>
      <c r="E18" s="746" t="str">
        <f>IF(WtrQlty!D76="Incomplete section","-",WtrQlty!D76)</f>
        <v>-</v>
      </c>
      <c r="F18" s="766"/>
      <c r="G18" s="282" t="str">
        <f>IF(WtrQlty!D84="Incomplete section","-",WtrQlty!D84)</f>
        <v>-</v>
      </c>
      <c r="H18" s="192"/>
      <c r="I18" s="283"/>
      <c r="J18" s="284"/>
      <c r="K18" s="284"/>
      <c r="L18" s="284"/>
    </row>
    <row r="19" spans="1:12" ht="31.5" customHeight="1">
      <c r="A19" s="761"/>
      <c r="B19" s="501" t="s">
        <v>684</v>
      </c>
      <c r="C19" s="746" t="str">
        <f>IF(WtrQlty!D93="Incomplete section","-",WtrQlty!D93)</f>
        <v>-</v>
      </c>
      <c r="D19" s="747"/>
      <c r="E19" s="779" t="s">
        <v>685</v>
      </c>
      <c r="F19" s="780"/>
      <c r="G19" s="282" t="str">
        <f>IF(WtrQlty!D93="Incomplete section","-",WtrQlty!D93)</f>
        <v>-</v>
      </c>
      <c r="I19" s="285"/>
      <c r="J19" s="285"/>
      <c r="K19" s="285"/>
      <c r="L19" s="285"/>
    </row>
    <row r="20" spans="1:12" ht="31.5" customHeight="1" thickBot="1">
      <c r="A20" s="762"/>
      <c r="B20" s="502" t="s">
        <v>686</v>
      </c>
      <c r="C20" s="781" t="str">
        <f>IF(WtrQlty!D107="Incomplete section","-",WtrQlty!D107)</f>
        <v>-</v>
      </c>
      <c r="D20" s="782"/>
      <c r="E20" s="746" t="str">
        <f>IF(WtrQlty!D107="Incomplete section","-",WtrQlty!D107)</f>
        <v>-</v>
      </c>
      <c r="F20" s="747"/>
      <c r="G20" s="286" t="str">
        <f>IF(WtrQlty!D107="Incomplete section","-",WtrQlty!D107)</f>
        <v>-</v>
      </c>
      <c r="H20" s="192"/>
      <c r="I20" s="285"/>
      <c r="J20" s="285"/>
      <c r="K20" s="285"/>
      <c r="L20" s="285"/>
    </row>
    <row r="21" spans="1:12" ht="31.5" customHeight="1">
      <c r="A21" s="767" t="s">
        <v>687</v>
      </c>
      <c r="B21" s="503" t="s">
        <v>688</v>
      </c>
      <c r="C21" s="770" t="str">
        <f>IF(Eco!D13="Incomplete section","-",Eco!D13)</f>
        <v>-</v>
      </c>
      <c r="D21" s="771"/>
      <c r="E21" s="772" t="str">
        <f>IF(Eco!D13="Incomplete section","-",Eco!D13)</f>
        <v>-</v>
      </c>
      <c r="F21" s="771"/>
      <c r="G21" s="287" t="str">
        <f>IF(Eco!D13="Incomplete section","-",Eco!D13)</f>
        <v>-</v>
      </c>
      <c r="I21" s="285"/>
      <c r="J21" s="285"/>
      <c r="K21" s="285"/>
      <c r="L21" s="285"/>
    </row>
    <row r="22" spans="1:12" ht="31.5" customHeight="1">
      <c r="A22" s="768"/>
      <c r="B22" s="504" t="s">
        <v>689</v>
      </c>
      <c r="C22" s="773" t="str">
        <f>IF(Eco!D29="Incomplete section","-",Eco!D29)</f>
        <v>-</v>
      </c>
      <c r="D22" s="774"/>
      <c r="E22" s="775" t="str">
        <f>IF(Eco!D43="Incomplete section","-",Eco!D43)</f>
        <v>-</v>
      </c>
      <c r="F22" s="774"/>
      <c r="G22" s="288" t="str">
        <f>IF(Eco!D51="Incomplete section","-",Eco!D51)</f>
        <v>-</v>
      </c>
      <c r="I22" s="277" t="str">
        <f t="array" ref="I22">IFERROR(INDEX($B$13:$B$29,SMALL(IF($G$13:$G$29=I$18,ROW($G$13:$G$29)-ROW($G$13)+1),ROWS($G$13:$G16))),"")</f>
        <v/>
      </c>
      <c r="J22" s="277" t="str" cm="1">
        <f t="array" ref="J22">IFERROR(INDEX($B$13:$B$29,SMALL(IF($G$13:$G$29=J$18,ROW($G$13:$G$29)-ROW($G$13)+1),ROWS($G$13:$G16))),"")</f>
        <v/>
      </c>
      <c r="K22" s="277" t="str" cm="1">
        <f t="array" ref="K22">IFERROR(INDEX($B$13:$B$29,SMALL(IF($G$13:$G$29=K$18,ROW($G$13:$G$29)-ROW($G$13)+1),ROWS($G$13:$G16))),"")</f>
        <v/>
      </c>
      <c r="L22" s="277" t="str" cm="1">
        <f t="array" ref="L22">IFERROR(INDEX($B$13:$B$29,SMALL(IF($G$13:$G$29=L$18,ROW($G$13:$G$29)-ROW($G$13)+1),ROWS($G$13:$G16))),"")</f>
        <v/>
      </c>
    </row>
    <row r="23" spans="1:12" ht="31.5" customHeight="1" thickBot="1">
      <c r="A23" s="769"/>
      <c r="B23" s="505" t="s">
        <v>374</v>
      </c>
      <c r="C23" s="776" t="str">
        <f>IF(Eco!D63="Incomplete section","-",Eco!D63)</f>
        <v>-</v>
      </c>
      <c r="D23" s="777"/>
      <c r="E23" s="778" t="str">
        <f>IF(Eco!D73="Incomplete section","-",Eco!D73)</f>
        <v>-</v>
      </c>
      <c r="F23" s="777"/>
      <c r="G23" s="289" t="str">
        <f>IF(Eco!D81="Incomplete section","-",Eco!D81)</f>
        <v>-</v>
      </c>
      <c r="I23" s="277" t="str">
        <f t="array" ref="I23">IFERROR(INDEX($B$13:$B$29,SMALL(IF($G$13:$G$29=I$18,ROW($G$13:$G$29)-ROW($G$13)+1),ROWS($G$13:$G17))),"")</f>
        <v/>
      </c>
      <c r="J23" s="277" t="str" cm="1">
        <f t="array" ref="J23">IFERROR(INDEX($B$13:$B$29,SMALL(IF($G$13:$G$29=J$18,ROW($G$13:$G$29)-ROW($G$13)+1),ROWS($G$13:$G17))),"")</f>
        <v/>
      </c>
      <c r="K23" s="277" t="str" cm="1">
        <f t="array" ref="K23">IFERROR(INDEX($B$13:$B$29,SMALL(IF($G$13:$G$29=K$18,ROW($G$13:$G$29)-ROW($G$13)+1),ROWS($G$13:$G17))),"")</f>
        <v/>
      </c>
      <c r="L23" s="277" t="str" cm="1">
        <f t="array" ref="L23">IFERROR(INDEX($B$13:$B$29,SMALL(IF($G$13:$G$29=L$18,ROW($G$13:$G$29)-ROW($G$13)+1),ROWS($G$13:$G17))),"")</f>
        <v/>
      </c>
    </row>
    <row r="24" spans="1:12" ht="31.5" customHeight="1" thickBot="1">
      <c r="A24" s="529" t="s">
        <v>690</v>
      </c>
      <c r="B24" s="506" t="s">
        <v>691</v>
      </c>
      <c r="C24" s="784" t="str">
        <f>IF(Carbon!F30="Incomplete section","-",Carbon!F30)</f>
        <v>-</v>
      </c>
      <c r="D24" s="785"/>
      <c r="E24" s="786" t="s">
        <v>685</v>
      </c>
      <c r="F24" s="787"/>
      <c r="G24" s="290" t="str">
        <f>C24</f>
        <v>-</v>
      </c>
      <c r="I24" s="277" t="str">
        <f t="array" ref="I24">IFERROR(INDEX($B$13:$B$29,SMALL(IF($G$13:$G$29=I$18,ROW($G$13:$G$29)-ROW($G$13)+1),ROWS($G$13:$G18))),"")</f>
        <v/>
      </c>
      <c r="J24" s="277" t="str" cm="1">
        <f t="array" ref="J24">IFERROR(INDEX($B$13:$B$29,SMALL(IF($G$13:$G$29=J$18,ROW($G$13:$G$29)-ROW($G$13)+1),ROWS($G$13:$G18))),"")</f>
        <v/>
      </c>
      <c r="K24" s="277" t="str" cm="1">
        <f t="array" ref="K24">IFERROR(INDEX($B$13:$B$29,SMALL(IF($G$13:$G$29=K$18,ROW($G$13:$G$29)-ROW($G$13)+1),ROWS($G$13:$G18))),"")</f>
        <v/>
      </c>
      <c r="L24" s="277" t="str" cm="1">
        <f t="array" ref="L24">IFERROR(INDEX($B$13:$B$29,SMALL(IF($G$13:$G$29=L$18,ROW($G$13:$G$29)-ROW($G$13)+1),ROWS($G$13:$G18))),"")</f>
        <v/>
      </c>
    </row>
    <row r="25" spans="1:12" ht="31.5" customHeight="1">
      <c r="A25" s="788" t="s">
        <v>692</v>
      </c>
      <c r="B25" s="507" t="s">
        <v>693</v>
      </c>
      <c r="C25" s="791" t="s">
        <v>694</v>
      </c>
      <c r="D25" s="792"/>
      <c r="E25" s="797" t="str">
        <f>Anthro!D4</f>
        <v>-</v>
      </c>
      <c r="F25" s="798"/>
      <c r="G25" s="291" t="str">
        <f>E25</f>
        <v>-</v>
      </c>
      <c r="I25" s="277" t="str">
        <f t="array" ref="I25">IFERROR(INDEX($B$13:$B$29,SMALL(IF($G$13:$G$29=I$18,ROW($G$13:$G$29)-ROW($G$13)+1),ROWS($G$13:$G19))),"")</f>
        <v/>
      </c>
      <c r="J25" s="277" t="str" cm="1">
        <f t="array" ref="J25">IFERROR(INDEX($B$13:$B$29,SMALL(IF($G$13:$G$29=J$18,ROW($G$13:$G$29)-ROW($G$13)+1),ROWS($G$13:$G19))),"")</f>
        <v/>
      </c>
      <c r="K25" s="277" t="str" cm="1">
        <f t="array" ref="K25">IFERROR(INDEX($B$13:$B$29,SMALL(IF($G$13:$G$29=K$18,ROW($G$13:$G$29)-ROW($G$13)+1),ROWS($G$13:$G19))),"")</f>
        <v/>
      </c>
      <c r="L25" s="277" t="str" cm="1">
        <f t="array" ref="L25">IFERROR(INDEX($B$13:$B$29,SMALL(IF($G$13:$G$29=L$18,ROW($G$13:$G$29)-ROW($G$13)+1),ROWS($G$13:$G19))),"")</f>
        <v/>
      </c>
    </row>
    <row r="26" spans="1:12" ht="31.5" customHeight="1">
      <c r="A26" s="789"/>
      <c r="B26" s="508" t="s">
        <v>695</v>
      </c>
      <c r="C26" s="793"/>
      <c r="D26" s="794"/>
      <c r="E26" s="799" t="str">
        <f>Anthro!D7</f>
        <v>-</v>
      </c>
      <c r="F26" s="800"/>
      <c r="G26" s="292" t="str">
        <f>E26</f>
        <v>-</v>
      </c>
      <c r="I26" s="277"/>
      <c r="J26" s="277" t="str" cm="1">
        <f t="array" ref="J26">IFERROR(INDEX($B$13:$B$29,SMALL(IF($G$13:$G$29=J$18,ROW($G$13:$G$29)-ROW($G$13)+1),ROWS($G$13:$G20))),"")</f>
        <v/>
      </c>
      <c r="K26" s="277" t="str" cm="1">
        <f t="array" ref="K26">IFERROR(INDEX($B$13:$B$29,SMALL(IF($G$13:$G$29=K$18,ROW($G$13:$G$29)-ROW($G$13)+1),ROWS($G$13:$G20))),"")</f>
        <v/>
      </c>
      <c r="L26" s="277" t="str" cm="1">
        <f t="array" ref="L26">IFERROR(INDEX($B$13:$B$29,SMALL(IF($G$13:$G$29=L$18,ROW($G$13:$G$29)-ROW($G$13)+1),ROWS($G$13:$G20))),"")</f>
        <v/>
      </c>
    </row>
    <row r="27" spans="1:12" ht="31.5" customHeight="1">
      <c r="A27" s="789"/>
      <c r="B27" s="508" t="s">
        <v>653</v>
      </c>
      <c r="C27" s="793"/>
      <c r="D27" s="794"/>
      <c r="E27" s="799" t="str">
        <f>IF(Anthro!D18="Incomplete section","-",Anthro!D18)</f>
        <v>-</v>
      </c>
      <c r="F27" s="800"/>
      <c r="G27" s="292" t="str">
        <f t="shared" ref="G27:G29" si="0">E27</f>
        <v>-</v>
      </c>
    </row>
    <row r="28" spans="1:12" ht="31.5" customHeight="1">
      <c r="A28" s="789"/>
      <c r="B28" s="508" t="s">
        <v>658</v>
      </c>
      <c r="C28" s="793"/>
      <c r="D28" s="794"/>
      <c r="E28" s="799" t="str">
        <f>IF(Anthro!D30="Incomplete section","-",Anthro!D30)</f>
        <v>-</v>
      </c>
      <c r="F28" s="800"/>
      <c r="G28" s="292" t="str">
        <f t="shared" si="0"/>
        <v>-</v>
      </c>
    </row>
    <row r="29" spans="1:12" ht="31.5" customHeight="1" thickBot="1">
      <c r="A29" s="790"/>
      <c r="B29" s="509" t="s">
        <v>664</v>
      </c>
      <c r="C29" s="795"/>
      <c r="D29" s="796"/>
      <c r="E29" s="801" t="str">
        <f>IF(Anthro!D44="Incomplete section","-",Anthro!D44)</f>
        <v>-</v>
      </c>
      <c r="F29" s="802"/>
      <c r="G29" s="293" t="str">
        <f t="shared" si="0"/>
        <v>-</v>
      </c>
    </row>
    <row r="30" spans="1:12" ht="31.5" customHeight="1" thickBot="1">
      <c r="A30" s="559"/>
      <c r="B30" s="338"/>
      <c r="C30" s="140"/>
      <c r="D30" s="140"/>
      <c r="E30" s="140"/>
      <c r="F30" s="140"/>
      <c r="G30" s="140"/>
    </row>
    <row r="31" spans="1:12" ht="18.600000000000001" thickBot="1">
      <c r="A31" s="731" t="s">
        <v>696</v>
      </c>
      <c r="B31" s="732"/>
      <c r="C31" s="732"/>
      <c r="D31" s="732"/>
      <c r="E31" s="732"/>
      <c r="F31" s="732"/>
      <c r="G31" s="733"/>
    </row>
    <row r="32" spans="1:12" ht="18.600000000000001" thickBot="1">
      <c r="A32" s="109"/>
      <c r="B32" s="109"/>
      <c r="C32" s="109"/>
      <c r="D32" s="109"/>
      <c r="E32" s="109"/>
      <c r="F32" s="109"/>
      <c r="G32" s="109"/>
    </row>
    <row r="33" spans="1:7" ht="15" thickBot="1">
      <c r="A33" s="99"/>
      <c r="B33" s="513" t="s">
        <v>447</v>
      </c>
      <c r="C33" s="514" t="s">
        <v>121</v>
      </c>
      <c r="D33" s="515" t="s">
        <v>441</v>
      </c>
      <c r="E33" s="516" t="s">
        <v>697</v>
      </c>
      <c r="F33" s="99"/>
    </row>
    <row r="34" spans="1:7" ht="33.6" customHeight="1">
      <c r="A34" s="99"/>
      <c r="B34" s="517" t="str" cm="1">
        <f t="array" ref="B34">IFERROR(INDEX($B$13:$B$29,SMALL(IF($G$13:$G$29=B$33,ROW($G$13:$G$29)-ROW($G$13)+1),ROWS($G$13:$G13))),"")</f>
        <v/>
      </c>
      <c r="C34" s="518" t="str" cm="1">
        <f t="array" ref="C34">IFERROR(INDEX($B$13:$B$29,SMALL(IF($G$13:$G$29=C$33,ROW($G$13:$G$29)-ROW($G$13)+1),ROWS($G$13:$G13))),"")</f>
        <v/>
      </c>
      <c r="D34" s="519" t="str" cm="1">
        <f t="array" ref="D34">IFERROR(INDEX($B$13:$B$29,SMALL(IF($G$13:$G$29=D$33,ROW($G$13:$G$29)-ROW($G$13)+1),ROWS($G$13:$G13))),"")</f>
        <v/>
      </c>
      <c r="E34" s="520" t="str" cm="1">
        <f t="array" ref="E34">IFERROR(INDEX($B$13:$B$29,SMALL(IF($G$13:$G$29=E$33,ROW($G$13:$G$29)-ROW($G$13)+1),ROWS($G$13:$G13))),"")</f>
        <v/>
      </c>
      <c r="F34" s="99"/>
    </row>
    <row r="35" spans="1:7" ht="33.6" customHeight="1">
      <c r="A35" s="99"/>
      <c r="B35" s="521" t="str" cm="1">
        <f t="array" ref="B35">IFERROR(INDEX($B$13:$B$29,SMALL(IF($G$13:$G$29=B$33,ROW($G$13:$G$29)-ROW($G$13)+1),ROWS($G$13:$G14))),"")</f>
        <v/>
      </c>
      <c r="C35" s="522" t="str" cm="1">
        <f t="array" ref="C35">IFERROR(INDEX($B$13:$B$29,SMALL(IF($G$13:$G$29=C$33,ROW($G$13:$G$29)-ROW($G$13)+1),ROWS($G$13:$G14))),"")</f>
        <v/>
      </c>
      <c r="D35" s="523" t="str" cm="1">
        <f t="array" ref="D35">IFERROR(INDEX($B$13:$B$29,SMALL(IF($G$13:$G$29=D$33,ROW($G$13:$G$29)-ROW($G$13)+1),ROWS($G$13:$G14))),"")</f>
        <v/>
      </c>
      <c r="E35" s="524" t="str" cm="1">
        <f t="array" ref="E35">IFERROR(INDEX($B$13:$B$29,SMALL(IF($G$13:$G$29=E$33,ROW($G$13:$G$29)-ROW($G$13)+1),ROWS($G$13:$G14))),"")</f>
        <v/>
      </c>
      <c r="F35" s="99"/>
    </row>
    <row r="36" spans="1:7" ht="33.6" customHeight="1">
      <c r="A36" s="99"/>
      <c r="B36" s="521" t="str" cm="1">
        <f t="array" ref="B36">IFERROR(INDEX($B$13:$B$29,SMALL(IF($G$13:$G$29=B$33,ROW($G$13:$G$29)-ROW($G$13)+1),ROWS($G$13:$G15))),"")</f>
        <v/>
      </c>
      <c r="C36" s="522" t="str" cm="1">
        <f t="array" ref="C36">IFERROR(INDEX($B$13:$B$29,SMALL(IF($G$13:$G$29=C$33,ROW($G$13:$G$29)-ROW($G$13)+1),ROWS($G$13:$G15))),"")</f>
        <v/>
      </c>
      <c r="D36" s="523" t="str" cm="1">
        <f t="array" ref="D36">IFERROR(INDEX($B$13:$B$29,SMALL(IF($G$13:$G$29=D$33,ROW($G$13:$G$29)-ROW($G$13)+1),ROWS($G$13:$G15))),"")</f>
        <v/>
      </c>
      <c r="E36" s="524" t="str" cm="1">
        <f t="array" ref="E36">IFERROR(INDEX($B$13:$B$29,SMALL(IF($G$13:$G$29=E$33,ROW($G$13:$G$29)-ROW($G$13)+1),ROWS($G$13:$G15))),"")</f>
        <v/>
      </c>
      <c r="F36" s="99"/>
    </row>
    <row r="37" spans="1:7" ht="33.6" customHeight="1">
      <c r="A37" s="99"/>
      <c r="B37" s="521" t="str" cm="1">
        <f t="array" ref="B37">IFERROR(INDEX($B$13:$B$29,SMALL(IF($G$13:$G$29=B$33,ROW($G$13:$G$29)-ROW($G$13)+1),ROWS($G$13:$G16))),"")</f>
        <v/>
      </c>
      <c r="C37" s="522" t="str" cm="1">
        <f t="array" ref="C37">IFERROR(INDEX($B$13:$B$29,SMALL(IF($G$13:$G$29=C$33,ROW($G$13:$G$29)-ROW($G$13)+1),ROWS($G$13:$G16))),"")</f>
        <v/>
      </c>
      <c r="D37" s="523" t="str" cm="1">
        <f t="array" ref="D37">IFERROR(INDEX($B$13:$B$29,SMALL(IF($G$13:$G$29=D$33,ROW($G$13:$G$29)-ROW($G$13)+1),ROWS($G$13:$G16))),"")</f>
        <v/>
      </c>
      <c r="E37" s="524" t="str" cm="1">
        <f t="array" ref="E37">IFERROR(INDEX($B$13:$B$29,SMALL(IF($G$13:$G$29=E$33,ROW($G$13:$G$29)-ROW($G$13)+1),ROWS($G$13:$G16))),"")</f>
        <v/>
      </c>
      <c r="F37" s="99"/>
    </row>
    <row r="38" spans="1:7" ht="33.6" customHeight="1">
      <c r="A38" s="99"/>
      <c r="B38" s="521" t="str" cm="1">
        <f t="array" ref="B38">IFERROR(INDEX($B$13:$B$29,SMALL(IF($G$13:$G$29=B$33,ROW($G$13:$G$29)-ROW($G$13)+1),ROWS($G$13:$G17))),"")</f>
        <v/>
      </c>
      <c r="C38" s="522" t="str" cm="1">
        <f t="array" ref="C38">IFERROR(INDEX($B$13:$B$29,SMALL(IF($G$13:$G$29=C$33,ROW($G$13:$G$29)-ROW($G$13)+1),ROWS($G$13:$G17))),"")</f>
        <v/>
      </c>
      <c r="D38" s="523" t="str" cm="1">
        <f t="array" ref="D38">IFERROR(INDEX($B$13:$B$29,SMALL(IF($G$13:$G$29=D$33,ROW($G$13:$G$29)-ROW($G$13)+1),ROWS($G$13:$G17))),"")</f>
        <v/>
      </c>
      <c r="E38" s="524" t="str" cm="1">
        <f t="array" ref="E38">IFERROR(INDEX($B$13:$B$29,SMALL(IF($G$13:$G$29=E$33,ROW($G$13:$G$29)-ROW($G$13)+1),ROWS($G$13:$G17))),"")</f>
        <v/>
      </c>
      <c r="F38" s="99"/>
    </row>
    <row r="39" spans="1:7" ht="33.6" customHeight="1">
      <c r="A39" s="99"/>
      <c r="B39" s="521" t="str" cm="1">
        <f t="array" ref="B39">IFERROR(INDEX($B$13:$B$29,SMALL(IF($G$13:$G$29=B$33,ROW($G$13:$G$29)-ROW($G$13)+1),ROWS($G$13:$G18))),"")</f>
        <v/>
      </c>
      <c r="C39" s="522" t="str" cm="1">
        <f t="array" ref="C39">IFERROR(INDEX($B$13:$B$29,SMALL(IF($G$13:$G$29=C$33,ROW($G$13:$G$29)-ROW($G$13)+1),ROWS($G$13:$G18))),"")</f>
        <v/>
      </c>
      <c r="D39" s="523" t="str" cm="1">
        <f t="array" ref="D39">IFERROR(INDEX($B$13:$B$29,SMALL(IF($G$13:$G$29=D$33,ROW($G$13:$G$29)-ROW($G$13)+1),ROWS($G$13:$G18))),"")</f>
        <v/>
      </c>
      <c r="E39" s="524" t="str" cm="1">
        <f t="array" ref="E39">IFERROR(INDEX($B$13:$B$29,SMALL(IF($G$13:$G$29=E$33,ROW($G$13:$G$29)-ROW($G$13)+1),ROWS($G$13:$G18))),"")</f>
        <v/>
      </c>
      <c r="F39" s="99"/>
    </row>
    <row r="40" spans="1:7" ht="33.6" customHeight="1">
      <c r="A40" s="99"/>
      <c r="B40" s="521" t="str" cm="1">
        <f t="array" ref="B40">IFERROR(INDEX($B$13:$B$29,SMALL(IF($G$13:$G$29=B$33,ROW($G$13:$G$29)-ROW($G$13)+1),ROWS($G$13:$G19))),"")</f>
        <v/>
      </c>
      <c r="C40" s="522" t="str" cm="1">
        <f t="array" ref="C40">IFERROR(INDEX($B$13:$B$29,SMALL(IF($G$13:$G$29=C$33,ROW($G$13:$G$29)-ROW($G$13)+1),ROWS($G$13:$G19))),"")</f>
        <v/>
      </c>
      <c r="D40" s="523" t="str" cm="1">
        <f t="array" ref="D40">IFERROR(INDEX($B$13:$B$29,SMALL(IF($G$13:$G$29=D$33,ROW($G$13:$G$29)-ROW($G$13)+1),ROWS($G$13:$G19))),"")</f>
        <v/>
      </c>
      <c r="E40" s="524" t="str" cm="1">
        <f t="array" ref="E40">IFERROR(INDEX($B$13:$B$29,SMALL(IF($G$13:$G$29=E$33,ROW($G$13:$G$29)-ROW($G$13)+1),ROWS($G$13:$G19))),"")</f>
        <v/>
      </c>
      <c r="F40" s="99"/>
    </row>
    <row r="41" spans="1:7" ht="33.6" customHeight="1">
      <c r="A41" s="109"/>
      <c r="B41" s="521" t="str" cm="1">
        <f t="array" ref="B41">IFERROR(INDEX($B$13:$B$29,SMALL(IF($G$13:$G$29=B$33,ROW($G$13:$G$29)-ROW($G$13)+1),ROWS($G$13:$G20))),"")</f>
        <v/>
      </c>
      <c r="C41" s="522" t="str" cm="1">
        <f t="array" ref="C41">IFERROR(INDEX($B$13:$B$29,SMALL(IF($G$13:$G$29=C$33,ROW($G$13:$G$29)-ROW($G$13)+1),ROWS($G$13:$G20))),"")</f>
        <v/>
      </c>
      <c r="D41" s="523" t="str" cm="1">
        <f t="array" ref="D41">IFERROR(INDEX($B$13:$B$29,SMALL(IF($G$13:$G$29=D$33,ROW($G$13:$G$29)-ROW($G$13)+1),ROWS($G$13:$G20))),"")</f>
        <v/>
      </c>
      <c r="E41" s="524" t="str" cm="1">
        <f t="array" ref="E41">IFERROR(INDEX($B$13:$B$29,SMALL(IF($G$13:$G$29=E$33,ROW($G$13:$G$29)-ROW($G$13)+1),ROWS($G$13:$G20))),"")</f>
        <v/>
      </c>
      <c r="F41" s="109"/>
      <c r="G41" s="109"/>
    </row>
    <row r="42" spans="1:7" ht="34.049999999999997" customHeight="1">
      <c r="A42" s="109"/>
      <c r="B42" s="521" t="str" cm="1">
        <f t="array" ref="B42">IFERROR(INDEX($B$13:$B$29,SMALL(IF($G$13:$G$29=B$33,ROW($G$13:$G$29)-ROW($G$13)+1),ROWS($G$13:$G21))),"")</f>
        <v/>
      </c>
      <c r="C42" s="522" t="str" cm="1">
        <f t="array" ref="C42">IFERROR(INDEX($B$13:$B$29,SMALL(IF($G$13:$G$29=C$33,ROW($G$13:$G$29)-ROW($G$13)+1),ROWS($G$13:$G21))),"")</f>
        <v/>
      </c>
      <c r="D42" s="523" t="str" cm="1">
        <f t="array" ref="D42">IFERROR(INDEX($B$13:$B$29,SMALL(IF($G$13:$G$29=D$33,ROW($G$13:$G$29)-ROW($G$13)+1),ROWS($G$13:$G21))),"")</f>
        <v/>
      </c>
      <c r="E42" s="524" t="str" cm="1">
        <f t="array" ref="E42">IFERROR(INDEX($B$13:$B$29,SMALL(IF($G$13:$G$29=E$33,ROW($G$13:$G$29)-ROW($G$13)+1),ROWS($G$13:$G21))),"")</f>
        <v/>
      </c>
      <c r="F42" s="109"/>
      <c r="G42" s="109"/>
    </row>
    <row r="43" spans="1:7" ht="33.6" customHeight="1">
      <c r="A43" s="294"/>
      <c r="B43" s="521" t="str" cm="1">
        <f t="array" ref="B43">IFERROR(INDEX($B$13:$B$29,SMALL(IF($G$13:$G$29=B$33,ROW($G$13:$G$29)-ROW($G$13)+1),ROWS($G$13:$G22))),"")</f>
        <v/>
      </c>
      <c r="C43" s="522" t="str" cm="1">
        <f t="array" ref="C43">IFERROR(INDEX($B$13:$B$29,SMALL(IF($G$13:$G$29=C$33,ROW($G$13:$G$29)-ROW($G$13)+1),ROWS($G$13:$G22))),"")</f>
        <v/>
      </c>
      <c r="D43" s="523" t="str" cm="1">
        <f t="array" ref="D43">IFERROR(INDEX($B$13:$B$29,SMALL(IF($G$13:$G$29=D$33,ROW($G$13:$G$29)-ROW($G$13)+1),ROWS($G$13:$G22))),"")</f>
        <v/>
      </c>
      <c r="E43" s="524" t="str" cm="1">
        <f t="array" ref="E43">IFERROR(INDEX($B$13:$B$29,SMALL(IF($G$13:$G$29=E$33,ROW($G$13:$G$29)-ROW($G$13)+1),ROWS($G$13:$G22))),"")</f>
        <v/>
      </c>
      <c r="F43" s="109"/>
      <c r="G43" s="295"/>
    </row>
    <row r="44" spans="1:7" ht="33.6" customHeight="1">
      <c r="A44" s="783"/>
      <c r="B44" s="521" t="str" cm="1">
        <f t="array" ref="B44">IFERROR(INDEX($B$13:$B$29,SMALL(IF($G$13:$G$29=B$33,ROW($G$13:$G$29)-ROW($G$13)+1),ROWS($G$13:$G23))),"")</f>
        <v/>
      </c>
      <c r="C44" s="522" t="str" cm="1">
        <f t="array" ref="C44">IFERROR(INDEX($B$13:$B$29,SMALL(IF($G$13:$G$29=C$33,ROW($G$13:$G$29)-ROW($G$13)+1),ROWS($G$13:$G23))),"")</f>
        <v/>
      </c>
      <c r="D44" s="523" t="str" cm="1">
        <f t="array" ref="D44">IFERROR(INDEX($B$13:$B$29,SMALL(IF($G$13:$G$29=D$33,ROW($G$13:$G$29)-ROW($G$13)+1),ROWS($G$13:$G23))),"")</f>
        <v/>
      </c>
      <c r="E44" s="524" t="str" cm="1">
        <f t="array" ref="E44">IFERROR(INDEX($B$13:$B$29,SMALL(IF($G$13:$G$29=E$33,ROW($G$13:$G$29)-ROW($G$13)+1),ROWS($G$13:$G23))),"")</f>
        <v/>
      </c>
      <c r="F44" s="109"/>
      <c r="G44" s="100"/>
    </row>
    <row r="45" spans="1:7" ht="33.6" customHeight="1">
      <c r="A45" s="783"/>
      <c r="B45" s="521" t="str" cm="1">
        <f t="array" ref="B45">IFERROR(INDEX($B$13:$B$29,SMALL(IF($G$13:$G$29=B$33,ROW($G$13:$G$29)-ROW($G$13)+1),ROWS($G$13:$G24))),"")</f>
        <v/>
      </c>
      <c r="C45" s="522" t="str" cm="1">
        <f t="array" ref="C45">IFERROR(INDEX($B$13:$B$29,SMALL(IF($G$13:$G$29=C$33,ROW($G$13:$G$29)-ROW($G$13)+1),ROWS($G$13:$G24))),"")</f>
        <v/>
      </c>
      <c r="D45" s="523" t="str" cm="1">
        <f t="array" ref="D45">IFERROR(INDEX($B$13:$B$29,SMALL(IF($G$13:$G$29=D$33,ROW($G$13:$G$29)-ROW($G$13)+1),ROWS($G$13:$G24))),"")</f>
        <v/>
      </c>
      <c r="E45" s="524" t="str" cm="1">
        <f t="array" ref="E45">IFERROR(INDEX($B$13:$B$29,SMALL(IF($G$13:$G$29=E$33,ROW($G$13:$G$29)-ROW($G$13)+1),ROWS($G$13:$G24))),"")</f>
        <v/>
      </c>
      <c r="F45" s="109"/>
      <c r="G45" s="100"/>
    </row>
    <row r="46" spans="1:7" ht="33.6" customHeight="1">
      <c r="A46" s="783"/>
      <c r="B46" s="521" t="str" cm="1">
        <f t="array" ref="B46">IFERROR(INDEX($B$13:$B$29,SMALL(IF($G$13:$G$29=B$33,ROW($G$13:$G$29)-ROW($G$13)+1),ROWS($G$13:$G25))),"")</f>
        <v/>
      </c>
      <c r="C46" s="522" t="str" cm="1">
        <f t="array" ref="C46">IFERROR(INDEX($B$13:$B$29,SMALL(IF($G$13:$G$29=C$33,ROW($G$13:$G$29)-ROW($G$13)+1),ROWS($G$13:$G25))),"")</f>
        <v/>
      </c>
      <c r="D46" s="523" t="str" cm="1">
        <f t="array" ref="D46">IFERROR(INDEX($B$13:$B$29,SMALL(IF($G$13:$G$29=D$33,ROW($G$13:$G$29)-ROW($G$13)+1),ROWS($G$13:$G25))),"")</f>
        <v/>
      </c>
      <c r="E46" s="524" t="str" cm="1">
        <f t="array" ref="E46">IFERROR(INDEX($B$13:$B$29,SMALL(IF($G$13:$G$29=E$33,ROW($G$13:$G$29)-ROW($G$13)+1),ROWS($G$13:$G25))),"")</f>
        <v/>
      </c>
      <c r="F46" s="109"/>
      <c r="G46" s="100"/>
    </row>
    <row r="47" spans="1:7" ht="34.049999999999997" customHeight="1">
      <c r="A47" s="783"/>
      <c r="B47" s="521" t="str" cm="1">
        <f t="array" ref="B47">IFERROR(INDEX($B$13:$B$29,SMALL(IF($G$13:$G$29=B$33,ROW($G$13:$G$29)-ROW($G$13)+1),ROWS($G$13:$G26))),"")</f>
        <v/>
      </c>
      <c r="C47" s="522" t="str" cm="1">
        <f t="array" ref="C47">IFERROR(INDEX($B$13:$B$29,SMALL(IF($G$13:$G$29=C$33,ROW($G$13:$G$29)-ROW($G$13)+1),ROWS($G$13:$G26))),"")</f>
        <v/>
      </c>
      <c r="D47" s="523" t="str" cm="1">
        <f t="array" ref="D47">IFERROR(INDEX($B$13:$B$29,SMALL(IF($G$13:$G$29=D$33,ROW($G$13:$G$29)-ROW($G$13)+1),ROWS($G$13:$G26))),"")</f>
        <v/>
      </c>
      <c r="E47" s="524" t="str" cm="1">
        <f t="array" ref="E47">IFERROR(INDEX($B$13:$B$29,SMALL(IF($G$13:$G$29=E$33,ROW($G$13:$G$29)-ROW($G$13)+1),ROWS($G$13:$G26))),"")</f>
        <v/>
      </c>
      <c r="F47" s="109"/>
      <c r="G47" s="100"/>
    </row>
    <row r="48" spans="1:7" ht="33.6" customHeight="1" thickBot="1">
      <c r="A48" s="783"/>
      <c r="B48" s="525" t="str" cm="1">
        <f t="array" ref="B48">IFERROR(INDEX($B$13:$B$29,SMALL(IF($G$13:$G$29=B$33,ROW($G$13:$G$29)-ROW($G$13)+1),ROWS($G$13:$G27))),"")</f>
        <v/>
      </c>
      <c r="C48" s="526" t="str" cm="1">
        <f t="array" ref="C48">IFERROR(INDEX($B$13:$B$29,SMALL(IF($G$13:$G$29=C$33,ROW($G$13:$G$29)-ROW($G$13)+1),ROWS($G$13:$G27))),"")</f>
        <v/>
      </c>
      <c r="D48" s="527" t="str" cm="1">
        <f t="array" ref="D48">IFERROR(INDEX($B$13:$B$29,SMALL(IF($G$13:$G$29=D$33,ROW($G$13:$G$29)-ROW($G$13)+1),ROWS($G$13:$G27))),"")</f>
        <v/>
      </c>
      <c r="E48" s="528" t="str" cm="1">
        <f t="array" ref="E48">IFERROR(INDEX($B$13:$B$29,SMALL(IF($G$13:$G$29=E$33,ROW($G$13:$G$29)-ROW($G$13)+1),ROWS($G$13:$G27))),"")</f>
        <v/>
      </c>
      <c r="F48" s="109"/>
      <c r="G48" s="100"/>
    </row>
    <row r="49" spans="1:7" ht="10.5" customHeight="1">
      <c r="A49" s="783"/>
      <c r="B49" s="99"/>
      <c r="C49" s="109"/>
      <c r="D49" s="109"/>
      <c r="E49" s="109"/>
      <c r="F49" s="109"/>
      <c r="G49" s="100"/>
    </row>
    <row r="50" spans="1:7" ht="26.1" hidden="1" customHeight="1">
      <c r="A50" s="783"/>
      <c r="B50" s="99"/>
      <c r="C50" s="109"/>
      <c r="D50" s="109"/>
      <c r="E50" s="109"/>
      <c r="F50" s="109"/>
      <c r="G50" s="100"/>
    </row>
    <row r="51" spans="1:7" ht="14.55" customHeight="1">
      <c r="A51" s="783"/>
      <c r="B51" s="99"/>
      <c r="C51" s="109"/>
      <c r="D51" s="109"/>
      <c r="E51" s="109"/>
      <c r="F51" s="109"/>
      <c r="G51" s="100"/>
    </row>
    <row r="52" spans="1:7" ht="14.55" customHeight="1">
      <c r="A52" s="99"/>
      <c r="F52" s="109"/>
      <c r="G52" s="296"/>
    </row>
    <row r="53" spans="1:7" ht="14.55" customHeight="1">
      <c r="A53" s="783"/>
      <c r="F53" s="109"/>
      <c r="G53" s="100"/>
    </row>
    <row r="54" spans="1:7" ht="14.55" customHeight="1">
      <c r="A54" s="783"/>
      <c r="F54" s="109"/>
      <c r="G54" s="100"/>
    </row>
    <row r="55" spans="1:7" ht="14.55" customHeight="1">
      <c r="A55" s="783"/>
      <c r="F55" s="109"/>
      <c r="G55" s="100"/>
    </row>
    <row r="56" spans="1:7" ht="14.55" customHeight="1">
      <c r="A56" s="783"/>
      <c r="F56" s="109"/>
      <c r="G56" s="100"/>
    </row>
    <row r="57" spans="1:7" ht="14.55" customHeight="1">
      <c r="A57" s="783"/>
      <c r="F57" s="109"/>
      <c r="G57" s="100"/>
    </row>
  </sheetData>
  <sheetProtection algorithmName="SHA-512" hashValue="mNeF03al3WTD+BBEBvbHzAGzTmeoTMnngVLvWV8Eb/05Y1wooyhyqh+gmuKC0ifyc+brQL/CmsSRsSC4zB1T1g==" saltValue="4CMDC3zW9H82U50h6R1p6Q==" spinCount="100000" sheet="1" objects="1" scenarios="1"/>
  <mergeCells count="43">
    <mergeCell ref="A49:A51"/>
    <mergeCell ref="A53:A57"/>
    <mergeCell ref="A47:A48"/>
    <mergeCell ref="C24:D24"/>
    <mergeCell ref="E24:F24"/>
    <mergeCell ref="A25:A29"/>
    <mergeCell ref="C25:D29"/>
    <mergeCell ref="E25:F25"/>
    <mergeCell ref="E26:F26"/>
    <mergeCell ref="E27:F27"/>
    <mergeCell ref="E28:F28"/>
    <mergeCell ref="E29:F29"/>
    <mergeCell ref="A44:A46"/>
    <mergeCell ref="C17:D17"/>
    <mergeCell ref="E17:F17"/>
    <mergeCell ref="A21:A23"/>
    <mergeCell ref="C21:D21"/>
    <mergeCell ref="E21:F21"/>
    <mergeCell ref="C22:D22"/>
    <mergeCell ref="E22:F22"/>
    <mergeCell ref="C23:D23"/>
    <mergeCell ref="E23:F23"/>
    <mergeCell ref="C18:D18"/>
    <mergeCell ref="E18:F18"/>
    <mergeCell ref="C19:D19"/>
    <mergeCell ref="E19:F19"/>
    <mergeCell ref="C20:D20"/>
    <mergeCell ref="A11:G11"/>
    <mergeCell ref="A31:G31"/>
    <mergeCell ref="D2:F7"/>
    <mergeCell ref="C12:D12"/>
    <mergeCell ref="E12:F12"/>
    <mergeCell ref="E20:F20"/>
    <mergeCell ref="A13:A15"/>
    <mergeCell ref="C13:D13"/>
    <mergeCell ref="E13:F13"/>
    <mergeCell ref="C14:D14"/>
    <mergeCell ref="E14:F14"/>
    <mergeCell ref="C15:D15"/>
    <mergeCell ref="E15:F15"/>
    <mergeCell ref="A16:A20"/>
    <mergeCell ref="C16:D16"/>
    <mergeCell ref="E16:F16"/>
  </mergeCells>
  <pageMargins left="0.7" right="0.7" top="0.75" bottom="0.75" header="0.3" footer="0.3"/>
  <pageSetup scale="49" orientation="portrait" r:id="rId1"/>
  <colBreaks count="1" manualBreakCount="1">
    <brk id="8"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B2628-290B-49FC-971E-E8A62F7F0347}">
  <sheetPr codeName="Sheet13">
    <tabColor theme="0" tint="-0.499984740745262"/>
  </sheetPr>
  <dimension ref="A1:L270"/>
  <sheetViews>
    <sheetView topLeftCell="A2" workbookViewId="0">
      <selection activeCell="H13" sqref="H13"/>
    </sheetView>
  </sheetViews>
  <sheetFormatPr defaultColWidth="8.77734375" defaultRowHeight="14.4"/>
  <cols>
    <col min="1" max="1" width="71.44140625" style="277" customWidth="1"/>
    <col min="2" max="3" width="10.5546875" style="277" customWidth="1"/>
    <col min="4" max="4" width="11.44140625" style="277" customWidth="1"/>
    <col min="5" max="5" width="9.21875" style="277" bestFit="1" customWidth="1"/>
    <col min="6" max="6" width="28.21875" style="277" customWidth="1"/>
    <col min="7" max="12" width="8.77734375" style="277"/>
    <col min="13" max="13" width="22.77734375" style="277" bestFit="1" customWidth="1"/>
    <col min="14" max="14" width="22.21875" style="277" bestFit="1" customWidth="1"/>
    <col min="15" max="16384" width="8.77734375" style="277"/>
  </cols>
  <sheetData>
    <row r="1" spans="1:2" hidden="1">
      <c r="A1" s="277" t="s">
        <v>22</v>
      </c>
    </row>
    <row r="2" spans="1:2">
      <c r="A2" s="283" t="s">
        <v>23</v>
      </c>
    </row>
    <row r="3" spans="1:2">
      <c r="A3" s="277" t="s">
        <v>24</v>
      </c>
    </row>
    <row r="5" spans="1:2">
      <c r="A5" s="277" t="s">
        <v>25</v>
      </c>
    </row>
    <row r="6" spans="1:2">
      <c r="A6" s="277" t="s">
        <v>26</v>
      </c>
    </row>
    <row r="8" spans="1:2">
      <c r="A8" s="277" t="s">
        <v>27</v>
      </c>
    </row>
    <row r="10" spans="1:2">
      <c r="A10" s="277" t="s">
        <v>28</v>
      </c>
    </row>
    <row r="11" spans="1:2">
      <c r="A11" s="277" t="s">
        <v>29</v>
      </c>
    </row>
    <row r="13" spans="1:2">
      <c r="A13" s="277" t="s">
        <v>30</v>
      </c>
      <c r="B13" s="277" t="s">
        <v>31</v>
      </c>
    </row>
    <row r="14" spans="1:2">
      <c r="B14" s="277">
        <v>0</v>
      </c>
    </row>
    <row r="15" spans="1:2">
      <c r="A15" s="277" t="s">
        <v>32</v>
      </c>
      <c r="B15" s="277">
        <v>1</v>
      </c>
    </row>
    <row r="16" spans="1:2">
      <c r="A16" s="277" t="s">
        <v>33</v>
      </c>
      <c r="B16" s="277">
        <v>2</v>
      </c>
    </row>
    <row r="17" spans="1:6">
      <c r="A17" s="277" t="s">
        <v>34</v>
      </c>
      <c r="B17" s="277">
        <v>3</v>
      </c>
    </row>
    <row r="19" spans="1:6">
      <c r="A19" s="277" t="s">
        <v>35</v>
      </c>
      <c r="B19" s="277" t="s">
        <v>36</v>
      </c>
      <c r="C19" s="277" t="s">
        <v>37</v>
      </c>
      <c r="D19" s="277" t="s">
        <v>38</v>
      </c>
      <c r="E19" s="277" t="s">
        <v>39</v>
      </c>
      <c r="F19" s="277" t="s">
        <v>40</v>
      </c>
    </row>
    <row r="21" spans="1:6">
      <c r="A21" s="277" t="s">
        <v>41</v>
      </c>
      <c r="B21" s="277">
        <v>0</v>
      </c>
      <c r="C21" s="277">
        <v>0.249</v>
      </c>
      <c r="D21" s="277">
        <v>1</v>
      </c>
      <c r="E21" s="277">
        <v>0</v>
      </c>
      <c r="F21" s="277">
        <v>10</v>
      </c>
    </row>
    <row r="22" spans="1:6">
      <c r="A22" s="277" t="s">
        <v>42</v>
      </c>
      <c r="B22" s="277">
        <v>0.25</v>
      </c>
      <c r="C22" s="277">
        <v>0.499</v>
      </c>
      <c r="D22" s="277">
        <v>3</v>
      </c>
      <c r="E22" s="277">
        <v>5</v>
      </c>
      <c r="F22" s="277">
        <v>5</v>
      </c>
    </row>
    <row r="23" spans="1:6">
      <c r="A23" s="381" t="s">
        <v>43</v>
      </c>
      <c r="B23" s="381">
        <v>0.5</v>
      </c>
      <c r="C23" s="381">
        <v>0.749</v>
      </c>
      <c r="D23" s="381"/>
      <c r="E23" s="381"/>
      <c r="F23" s="381"/>
    </row>
    <row r="24" spans="1:6">
      <c r="A24" s="277" t="s">
        <v>44</v>
      </c>
      <c r="B24" s="277">
        <v>0.75</v>
      </c>
      <c r="C24" s="277">
        <v>1</v>
      </c>
      <c r="D24" s="277">
        <v>5</v>
      </c>
      <c r="E24" s="277">
        <v>10</v>
      </c>
      <c r="F24" s="277">
        <v>0</v>
      </c>
    </row>
    <row r="26" spans="1:6">
      <c r="A26" s="277" t="s">
        <v>45</v>
      </c>
      <c r="B26" s="277" t="s">
        <v>36</v>
      </c>
      <c r="C26" s="277" t="s">
        <v>37</v>
      </c>
      <c r="D26" s="277" t="s">
        <v>46</v>
      </c>
      <c r="E26" s="277" t="s">
        <v>40</v>
      </c>
    </row>
    <row r="27" spans="1:6">
      <c r="B27" s="277">
        <v>0</v>
      </c>
      <c r="C27" s="277">
        <v>0.01</v>
      </c>
      <c r="D27" s="277" t="s">
        <v>47</v>
      </c>
      <c r="E27" s="277">
        <v>0</v>
      </c>
    </row>
    <row r="28" spans="1:6">
      <c r="B28" s="277">
        <v>1.0999999999999999E-2</v>
      </c>
      <c r="C28" s="277">
        <v>0.09</v>
      </c>
      <c r="D28" s="277" t="s">
        <v>48</v>
      </c>
      <c r="E28" s="277">
        <v>3</v>
      </c>
    </row>
    <row r="29" spans="1:6">
      <c r="B29" s="277">
        <v>0.1</v>
      </c>
      <c r="C29" s="277">
        <v>0.25</v>
      </c>
      <c r="D29" s="277" t="s">
        <v>49</v>
      </c>
      <c r="E29" s="277">
        <v>5</v>
      </c>
    </row>
    <row r="30" spans="1:6">
      <c r="B30" s="277">
        <v>0.26</v>
      </c>
      <c r="C30" s="277">
        <v>1</v>
      </c>
      <c r="D30" s="277" t="s">
        <v>50</v>
      </c>
      <c r="E30" s="277">
        <v>10</v>
      </c>
    </row>
    <row r="32" spans="1:6">
      <c r="A32" s="277" t="s">
        <v>51</v>
      </c>
    </row>
    <row r="34" spans="1:12">
      <c r="A34" s="277" t="s">
        <v>52</v>
      </c>
    </row>
    <row r="35" spans="1:12">
      <c r="A35" s="277" t="s">
        <v>53</v>
      </c>
    </row>
    <row r="36" spans="1:12">
      <c r="A36" s="277" t="s">
        <v>54</v>
      </c>
    </row>
    <row r="38" spans="1:12">
      <c r="A38" s="277" t="s">
        <v>55</v>
      </c>
      <c r="B38" s="277" t="s">
        <v>56</v>
      </c>
      <c r="C38" s="277" t="s">
        <v>57</v>
      </c>
      <c r="D38" s="277" t="s">
        <v>58</v>
      </c>
    </row>
    <row r="40" spans="1:12">
      <c r="A40" s="277" t="s">
        <v>47</v>
      </c>
      <c r="B40" s="277">
        <v>25</v>
      </c>
      <c r="C40" s="277">
        <v>-15</v>
      </c>
      <c r="D40" s="277">
        <v>10</v>
      </c>
    </row>
    <row r="41" spans="1:12">
      <c r="A41" s="277" t="s">
        <v>59</v>
      </c>
      <c r="B41" s="277">
        <v>20</v>
      </c>
      <c r="C41" s="277">
        <v>0</v>
      </c>
      <c r="D41" s="277">
        <v>10</v>
      </c>
    </row>
    <row r="42" spans="1:12">
      <c r="A42" s="277" t="s">
        <v>60</v>
      </c>
      <c r="B42" s="277">
        <v>10</v>
      </c>
      <c r="C42" s="277">
        <v>15</v>
      </c>
      <c r="D42" s="277">
        <v>5</v>
      </c>
    </row>
    <row r="43" spans="1:12">
      <c r="A43" s="277" t="s">
        <v>61</v>
      </c>
      <c r="B43" s="277">
        <v>0</v>
      </c>
      <c r="C43" s="277">
        <v>25</v>
      </c>
      <c r="D43" s="277">
        <v>0</v>
      </c>
    </row>
    <row r="45" spans="1:12">
      <c r="A45" s="277" t="s">
        <v>62</v>
      </c>
      <c r="B45" s="277" t="s">
        <v>31</v>
      </c>
      <c r="C45" s="277" t="s">
        <v>57</v>
      </c>
      <c r="D45" s="277" t="s">
        <v>63</v>
      </c>
      <c r="E45" s="277" t="s">
        <v>58</v>
      </c>
      <c r="F45" s="277" t="s">
        <v>64</v>
      </c>
      <c r="G45" s="277" t="s">
        <v>65</v>
      </c>
      <c r="H45" s="277" t="s">
        <v>66</v>
      </c>
    </row>
    <row r="47" spans="1:12">
      <c r="A47" s="277" t="s">
        <v>67</v>
      </c>
      <c r="B47" s="277">
        <v>40</v>
      </c>
      <c r="C47" s="277">
        <v>50</v>
      </c>
      <c r="D47" s="277">
        <v>0</v>
      </c>
      <c r="E47" s="277">
        <v>45</v>
      </c>
      <c r="F47" s="277">
        <v>10</v>
      </c>
      <c r="G47" s="277">
        <v>75</v>
      </c>
      <c r="H47" s="277">
        <v>5</v>
      </c>
      <c r="I47" s="277">
        <f>AA_Catchment_Ratio[[#This Row],[SWS]]/SUM($D$47:$D$55)</f>
        <v>0</v>
      </c>
      <c r="J47" s="277">
        <v>50</v>
      </c>
      <c r="L47" s="277">
        <v>50</v>
      </c>
    </row>
    <row r="48" spans="1:12">
      <c r="A48" s="277" t="s">
        <v>68</v>
      </c>
      <c r="C48" s="277">
        <v>50</v>
      </c>
      <c r="D48" s="277">
        <v>10</v>
      </c>
      <c r="E48" s="277">
        <v>40</v>
      </c>
      <c r="F48" s="277">
        <v>5</v>
      </c>
      <c r="G48" s="277">
        <v>25</v>
      </c>
      <c r="H48" s="277">
        <v>5</v>
      </c>
      <c r="I48" s="277">
        <f>AA_Catchment_Ratio[[#This Row],[SWA]]/SUM($C$47:$C$55)</f>
        <v>0.22727272727272727</v>
      </c>
      <c r="J48" s="277" t="e">
        <f>$J$47*I48/$I$47</f>
        <v>#DIV/0!</v>
      </c>
      <c r="L48" s="277">
        <v>47</v>
      </c>
    </row>
    <row r="49" spans="1:12">
      <c r="A49" s="277" t="s">
        <v>69</v>
      </c>
      <c r="B49" s="277">
        <v>20</v>
      </c>
      <c r="C49" s="277">
        <v>30</v>
      </c>
      <c r="D49" s="277">
        <v>20</v>
      </c>
      <c r="E49" s="277">
        <v>15</v>
      </c>
      <c r="F49" s="277">
        <v>-10</v>
      </c>
      <c r="G49" s="277">
        <v>60</v>
      </c>
      <c r="H49" s="277">
        <v>20</v>
      </c>
      <c r="I49" s="277">
        <f>AA_Catchment_Ratio[[#This Row],[SWA]]/SUM($C$47:$C$55)</f>
        <v>0.13636363636363635</v>
      </c>
      <c r="J49" s="277" t="e">
        <f>$J$47*I49/$I$47</f>
        <v>#DIV/0!</v>
      </c>
      <c r="L49" s="277">
        <v>40</v>
      </c>
    </row>
    <row r="50" spans="1:12">
      <c r="A50" s="277" t="s">
        <v>70</v>
      </c>
      <c r="B50" s="277">
        <v>10</v>
      </c>
      <c r="C50" s="277">
        <v>30</v>
      </c>
      <c r="D50" s="277">
        <v>-10</v>
      </c>
      <c r="E50" s="277">
        <v>15</v>
      </c>
      <c r="F50" s="277">
        <v>0</v>
      </c>
      <c r="G50" s="277">
        <v>60</v>
      </c>
      <c r="H50" s="277">
        <v>10</v>
      </c>
      <c r="I50" s="277">
        <f>AA_Catchment_Ratio[[#This Row],[SWA]]/SUM($C$47:$C$55)</f>
        <v>0.13636363636363635</v>
      </c>
      <c r="J50" s="277" t="e">
        <f t="shared" ref="J50:J55" si="0">$J$47*I50/$I$47</f>
        <v>#DIV/0!</v>
      </c>
      <c r="L50" s="277">
        <v>40</v>
      </c>
    </row>
    <row r="51" spans="1:12">
      <c r="A51" s="277" t="s">
        <v>71</v>
      </c>
      <c r="B51" s="277">
        <v>10</v>
      </c>
      <c r="C51" s="277">
        <v>30</v>
      </c>
      <c r="D51" s="277">
        <v>-10</v>
      </c>
      <c r="E51" s="277">
        <v>15</v>
      </c>
      <c r="F51" s="277">
        <v>0</v>
      </c>
      <c r="G51" s="277">
        <v>60</v>
      </c>
      <c r="H51" s="277" t="s">
        <v>72</v>
      </c>
      <c r="I51" s="277">
        <f>AA_Catchment_Ratio[[#This Row],[SWA]]/SUM($C$47:$C$55)</f>
        <v>0.13636363636363635</v>
      </c>
      <c r="J51" s="277" t="e">
        <f t="shared" si="0"/>
        <v>#DIV/0!</v>
      </c>
      <c r="L51" s="277">
        <v>40</v>
      </c>
    </row>
    <row r="52" spans="1:12">
      <c r="A52" s="277" t="s">
        <v>73</v>
      </c>
      <c r="B52" s="277">
        <v>15</v>
      </c>
      <c r="C52" s="277">
        <v>10</v>
      </c>
      <c r="D52" s="277">
        <v>10</v>
      </c>
      <c r="E52" s="277">
        <v>20</v>
      </c>
      <c r="F52" s="277">
        <v>5</v>
      </c>
      <c r="G52" s="277">
        <v>40</v>
      </c>
      <c r="H52" s="277">
        <v>5</v>
      </c>
      <c r="I52" s="277">
        <f>AA_Catchment_Ratio[[#This Row],[SWA]]/SUM($C$47:$C$55)</f>
        <v>4.5454545454545456E-2</v>
      </c>
      <c r="J52" s="277" t="e">
        <f t="shared" si="0"/>
        <v>#DIV/0!</v>
      </c>
      <c r="L52" s="277">
        <v>25</v>
      </c>
    </row>
    <row r="53" spans="1:12">
      <c r="A53" s="277" t="s">
        <v>74</v>
      </c>
      <c r="B53" s="277">
        <v>20</v>
      </c>
      <c r="C53" s="277">
        <v>10</v>
      </c>
      <c r="D53" s="277">
        <v>20</v>
      </c>
      <c r="E53" s="277">
        <v>20</v>
      </c>
      <c r="F53" s="277">
        <v>5</v>
      </c>
      <c r="G53" s="277">
        <v>40</v>
      </c>
      <c r="H53" s="277">
        <v>20</v>
      </c>
      <c r="I53" s="277">
        <f>AA_Catchment_Ratio[[#This Row],[SWA]]/SUM($C$47:$C$55)</f>
        <v>4.5454545454545456E-2</v>
      </c>
      <c r="J53" s="277" t="e">
        <f t="shared" si="0"/>
        <v>#DIV/0!</v>
      </c>
      <c r="L53" s="277">
        <v>25</v>
      </c>
    </row>
    <row r="54" spans="1:12">
      <c r="A54" s="277" t="s">
        <v>75</v>
      </c>
      <c r="C54" s="277">
        <v>5</v>
      </c>
      <c r="D54" s="277">
        <v>20</v>
      </c>
      <c r="E54" s="277">
        <v>15</v>
      </c>
      <c r="F54" s="277">
        <v>-10</v>
      </c>
      <c r="G54" s="277">
        <v>25</v>
      </c>
      <c r="H54" s="277">
        <v>10</v>
      </c>
      <c r="I54" s="277">
        <f>AA_Catchment_Ratio[[#This Row],[SWA]]/SUM($C$47:$C$55)</f>
        <v>2.2727272727272728E-2</v>
      </c>
      <c r="J54" s="277" t="e">
        <f t="shared" si="0"/>
        <v>#DIV/0!</v>
      </c>
      <c r="L54" s="277">
        <v>15</v>
      </c>
    </row>
    <row r="55" spans="1:12">
      <c r="A55" s="277" t="s">
        <v>76</v>
      </c>
      <c r="B55" s="277">
        <v>5</v>
      </c>
      <c r="C55" s="277">
        <v>5</v>
      </c>
      <c r="D55" s="277">
        <v>25</v>
      </c>
      <c r="E55" s="277">
        <v>15</v>
      </c>
      <c r="F55" s="277">
        <v>-10</v>
      </c>
      <c r="G55" s="277">
        <v>25</v>
      </c>
      <c r="H55" s="277">
        <v>25</v>
      </c>
      <c r="I55" s="277">
        <f>AA_Catchment_Ratio[[#This Row],[SWA]]/SUM($C$47:$C$55)</f>
        <v>2.2727272727272728E-2</v>
      </c>
      <c r="J55" s="277" t="e">
        <f t="shared" si="0"/>
        <v>#DIV/0!</v>
      </c>
      <c r="L55" s="277">
        <v>15</v>
      </c>
    </row>
    <row r="57" spans="1:12">
      <c r="A57" s="277" t="s">
        <v>77</v>
      </c>
      <c r="B57" s="277" t="s">
        <v>78</v>
      </c>
      <c r="C57" s="277" t="s">
        <v>56</v>
      </c>
    </row>
    <row r="58" spans="1:12">
      <c r="A58" s="306"/>
      <c r="F58" s="306"/>
    </row>
    <row r="59" spans="1:12" ht="45.6" customHeight="1">
      <c r="A59" s="277" t="s">
        <v>79</v>
      </c>
      <c r="B59" s="277">
        <v>10</v>
      </c>
      <c r="C59" s="277">
        <v>10</v>
      </c>
      <c r="F59" s="307"/>
    </row>
    <row r="60" spans="1:12" ht="45.6" customHeight="1">
      <c r="A60" s="308" t="s">
        <v>80</v>
      </c>
      <c r="B60" s="277">
        <v>25</v>
      </c>
      <c r="C60" s="277">
        <v>25</v>
      </c>
      <c r="F60" s="307"/>
    </row>
    <row r="61" spans="1:12" ht="45.6" customHeight="1">
      <c r="A61" s="309" t="s">
        <v>81</v>
      </c>
      <c r="B61" s="277">
        <v>20</v>
      </c>
      <c r="C61" s="277">
        <v>20</v>
      </c>
      <c r="F61" s="307"/>
    </row>
    <row r="62" spans="1:12">
      <c r="A62" s="277" t="s">
        <v>82</v>
      </c>
      <c r="B62" s="277">
        <v>25</v>
      </c>
      <c r="C62" s="277">
        <v>25</v>
      </c>
      <c r="F62" s="307"/>
    </row>
    <row r="63" spans="1:12">
      <c r="A63" s="310"/>
      <c r="F63" s="307"/>
    </row>
    <row r="64" spans="1:12">
      <c r="A64" s="277" t="s">
        <v>83</v>
      </c>
      <c r="B64" s="277" t="s">
        <v>31</v>
      </c>
    </row>
    <row r="66" spans="1:2">
      <c r="A66" s="277" t="s">
        <v>84</v>
      </c>
      <c r="B66" s="277">
        <v>75</v>
      </c>
    </row>
    <row r="67" spans="1:2">
      <c r="A67" s="277" t="s">
        <v>85</v>
      </c>
      <c r="B67" s="277">
        <v>50</v>
      </c>
    </row>
    <row r="68" spans="1:2">
      <c r="A68" s="277" t="s">
        <v>86</v>
      </c>
      <c r="B68" s="277">
        <v>25</v>
      </c>
    </row>
    <row r="70" spans="1:2">
      <c r="A70" s="277" t="s">
        <v>87</v>
      </c>
      <c r="B70" s="277" t="s">
        <v>31</v>
      </c>
    </row>
    <row r="72" spans="1:2">
      <c r="A72" s="277" t="s">
        <v>88</v>
      </c>
      <c r="B72" s="277">
        <v>50</v>
      </c>
    </row>
    <row r="73" spans="1:2">
      <c r="A73" s="277" t="s">
        <v>89</v>
      </c>
      <c r="B73" s="277">
        <v>30</v>
      </c>
    </row>
    <row r="74" spans="1:2">
      <c r="A74" s="277" t="s">
        <v>90</v>
      </c>
      <c r="B74" s="277">
        <v>10</v>
      </c>
    </row>
    <row r="75" spans="1:2">
      <c r="A75" s="277" t="s">
        <v>91</v>
      </c>
      <c r="B75" s="277">
        <v>0</v>
      </c>
    </row>
    <row r="77" spans="1:2">
      <c r="A77" s="277" t="s">
        <v>92</v>
      </c>
      <c r="B77" s="277" t="s">
        <v>31</v>
      </c>
    </row>
    <row r="79" spans="1:2">
      <c r="A79" s="277" t="s">
        <v>93</v>
      </c>
      <c r="B79" s="277">
        <v>50</v>
      </c>
    </row>
    <row r="80" spans="1:2">
      <c r="A80" s="277" t="s">
        <v>94</v>
      </c>
      <c r="B80" s="277">
        <v>30</v>
      </c>
    </row>
    <row r="81" spans="1:2">
      <c r="A81" s="277" t="s">
        <v>95</v>
      </c>
      <c r="B81" s="277">
        <v>10</v>
      </c>
    </row>
    <row r="82" spans="1:2">
      <c r="A82" s="277" t="s">
        <v>96</v>
      </c>
      <c r="B82" s="277">
        <v>5</v>
      </c>
    </row>
    <row r="83" spans="1:2">
      <c r="A83" s="277" t="s">
        <v>97</v>
      </c>
      <c r="B83" s="277">
        <v>0</v>
      </c>
    </row>
    <row r="85" spans="1:2">
      <c r="A85" s="277" t="s">
        <v>98</v>
      </c>
      <c r="B85" s="277" t="s">
        <v>57</v>
      </c>
    </row>
    <row r="87" spans="1:2">
      <c r="A87" s="277" t="s">
        <v>99</v>
      </c>
      <c r="B87" s="277">
        <v>0</v>
      </c>
    </row>
    <row r="88" spans="1:2">
      <c r="A88" s="277" t="s">
        <v>100</v>
      </c>
      <c r="B88" s="277">
        <v>5</v>
      </c>
    </row>
    <row r="89" spans="1:2">
      <c r="A89" s="277" t="s">
        <v>101</v>
      </c>
      <c r="B89" s="277">
        <v>5</v>
      </c>
    </row>
    <row r="90" spans="1:2">
      <c r="A90" s="277" t="s">
        <v>102</v>
      </c>
      <c r="B90" s="277">
        <v>10</v>
      </c>
    </row>
    <row r="92" spans="1:2">
      <c r="A92" s="311" t="s">
        <v>103</v>
      </c>
      <c r="B92" s="311" t="s">
        <v>31</v>
      </c>
    </row>
    <row r="93" spans="1:2">
      <c r="A93" s="311"/>
      <c r="B93" s="311"/>
    </row>
    <row r="94" spans="1:2">
      <c r="A94" s="311" t="s">
        <v>28</v>
      </c>
      <c r="B94" s="277">
        <v>10</v>
      </c>
    </row>
    <row r="95" spans="1:2">
      <c r="A95" s="311" t="s">
        <v>29</v>
      </c>
      <c r="B95" s="277">
        <v>0</v>
      </c>
    </row>
    <row r="97" spans="1:4">
      <c r="A97" s="277" t="s">
        <v>104</v>
      </c>
      <c r="B97" s="277" t="s">
        <v>31</v>
      </c>
      <c r="C97" s="277" t="s">
        <v>105</v>
      </c>
      <c r="D97" s="277" t="s">
        <v>106</v>
      </c>
    </row>
    <row r="99" spans="1:4">
      <c r="A99" s="277" t="s">
        <v>107</v>
      </c>
      <c r="B99" s="277">
        <v>6</v>
      </c>
      <c r="C99" s="277">
        <v>10</v>
      </c>
      <c r="D99" s="277">
        <v>10</v>
      </c>
    </row>
    <row r="100" spans="1:4">
      <c r="A100" s="277" t="s">
        <v>108</v>
      </c>
      <c r="B100" s="277">
        <v>0</v>
      </c>
      <c r="C100" s="277">
        <v>-10</v>
      </c>
      <c r="D100" s="277">
        <v>0</v>
      </c>
    </row>
    <row r="101" spans="1:4">
      <c r="A101" s="277" t="s">
        <v>109</v>
      </c>
      <c r="B101" s="277">
        <v>4</v>
      </c>
      <c r="C101" s="277">
        <v>0</v>
      </c>
      <c r="D101" s="277">
        <v>5</v>
      </c>
    </row>
    <row r="102" spans="1:4">
      <c r="A102" s="277" t="s">
        <v>110</v>
      </c>
      <c r="B102" s="277">
        <v>2</v>
      </c>
      <c r="C102" s="277">
        <v>0</v>
      </c>
      <c r="D102" s="277">
        <v>5</v>
      </c>
    </row>
    <row r="104" spans="1:4">
      <c r="A104" s="277" t="s">
        <v>111</v>
      </c>
      <c r="B104" s="277" t="s">
        <v>31</v>
      </c>
    </row>
    <row r="106" spans="1:4">
      <c r="A106" s="277" t="s">
        <v>112</v>
      </c>
      <c r="B106" s="277">
        <v>20</v>
      </c>
    </row>
    <row r="107" spans="1:4">
      <c r="A107" s="277" t="s">
        <v>113</v>
      </c>
      <c r="B107" s="277">
        <v>6</v>
      </c>
    </row>
    <row r="108" spans="1:4">
      <c r="A108" s="277" t="s">
        <v>114</v>
      </c>
      <c r="B108" s="277">
        <v>6</v>
      </c>
    </row>
    <row r="109" spans="1:4">
      <c r="A109" s="277" t="s">
        <v>115</v>
      </c>
      <c r="B109" s="277">
        <v>6</v>
      </c>
    </row>
    <row r="111" spans="1:4">
      <c r="A111" s="277" t="s">
        <v>116</v>
      </c>
      <c r="B111" s="277" t="s">
        <v>31</v>
      </c>
    </row>
    <row r="112" spans="1:4">
      <c r="B112" s="277">
        <v>0</v>
      </c>
    </row>
    <row r="113" spans="1:3">
      <c r="A113" s="277" t="s">
        <v>32</v>
      </c>
      <c r="B113" s="277">
        <v>25</v>
      </c>
    </row>
    <row r="114" spans="1:3">
      <c r="A114" s="277" t="s">
        <v>117</v>
      </c>
      <c r="B114" s="277">
        <v>50</v>
      </c>
    </row>
    <row r="115" spans="1:3">
      <c r="A115" s="277" t="s">
        <v>118</v>
      </c>
      <c r="B115" s="277">
        <v>75</v>
      </c>
    </row>
    <row r="117" spans="1:3">
      <c r="A117" s="277" t="s">
        <v>119</v>
      </c>
      <c r="B117" s="277" t="s">
        <v>31</v>
      </c>
    </row>
    <row r="119" spans="1:3">
      <c r="A119" s="277" t="s">
        <v>28</v>
      </c>
      <c r="B119" s="277">
        <v>25</v>
      </c>
    </row>
    <row r="120" spans="1:3">
      <c r="A120" s="277" t="s">
        <v>29</v>
      </c>
      <c r="B120" s="277">
        <v>0</v>
      </c>
    </row>
    <row r="122" spans="1:3">
      <c r="A122" s="277" t="s">
        <v>120</v>
      </c>
      <c r="B122" s="277" t="s">
        <v>31</v>
      </c>
    </row>
    <row r="124" spans="1:3">
      <c r="A124" s="277" t="s">
        <v>37</v>
      </c>
      <c r="B124" s="277">
        <v>5</v>
      </c>
    </row>
    <row r="125" spans="1:3">
      <c r="A125" s="277" t="s">
        <v>121</v>
      </c>
      <c r="B125" s="277">
        <v>3</v>
      </c>
    </row>
    <row r="126" spans="1:3">
      <c r="A126" s="277" t="s">
        <v>36</v>
      </c>
      <c r="B126" s="277">
        <v>1</v>
      </c>
    </row>
    <row r="128" spans="1:3" ht="15" thickBot="1">
      <c r="A128" s="277" t="s">
        <v>122</v>
      </c>
      <c r="B128" s="277" t="s">
        <v>31</v>
      </c>
      <c r="C128" s="277" t="s">
        <v>123</v>
      </c>
    </row>
    <row r="129" spans="1:4">
      <c r="A129" s="312"/>
      <c r="B129" s="277">
        <v>0</v>
      </c>
      <c r="C129" s="277">
        <v>0</v>
      </c>
    </row>
    <row r="130" spans="1:4">
      <c r="A130" s="313" t="s">
        <v>124</v>
      </c>
      <c r="B130" s="277">
        <v>10</v>
      </c>
      <c r="C130" s="277">
        <v>30</v>
      </c>
    </row>
    <row r="131" spans="1:4">
      <c r="A131" s="313" t="s">
        <v>125</v>
      </c>
      <c r="B131" s="277">
        <v>7</v>
      </c>
      <c r="C131" s="277">
        <v>30</v>
      </c>
    </row>
    <row r="132" spans="1:4">
      <c r="A132" s="313" t="s">
        <v>126</v>
      </c>
      <c r="B132" s="277">
        <v>5</v>
      </c>
      <c r="C132" s="277">
        <v>15</v>
      </c>
    </row>
    <row r="133" spans="1:4">
      <c r="A133" s="313" t="s">
        <v>127</v>
      </c>
      <c r="B133" s="277">
        <v>3</v>
      </c>
      <c r="C133" s="277">
        <v>5</v>
      </c>
    </row>
    <row r="134" spans="1:4" ht="15" thickBot="1">
      <c r="A134" s="314" t="s">
        <v>128</v>
      </c>
      <c r="B134" s="277">
        <v>0</v>
      </c>
      <c r="C134" s="277">
        <v>0</v>
      </c>
    </row>
    <row r="136" spans="1:4">
      <c r="A136" s="277" t="s">
        <v>129</v>
      </c>
      <c r="B136" s="277" t="s">
        <v>36</v>
      </c>
      <c r="C136" s="277" t="s">
        <v>37</v>
      </c>
      <c r="D136" s="277" t="s">
        <v>31</v>
      </c>
    </row>
    <row r="137" spans="1:4">
      <c r="A137" s="313"/>
      <c r="B137" s="277">
        <v>0</v>
      </c>
      <c r="C137" s="277">
        <v>49</v>
      </c>
      <c r="D137" s="277">
        <v>1</v>
      </c>
    </row>
    <row r="138" spans="1:4">
      <c r="A138" s="313"/>
      <c r="B138" s="277">
        <v>50</v>
      </c>
      <c r="C138" s="277">
        <v>90</v>
      </c>
      <c r="D138" s="277">
        <v>3</v>
      </c>
    </row>
    <row r="139" spans="1:4" ht="15" thickBot="1">
      <c r="A139" s="314"/>
      <c r="B139" s="277">
        <v>90</v>
      </c>
      <c r="C139" s="277">
        <v>100</v>
      </c>
      <c r="D139" s="277">
        <v>5</v>
      </c>
    </row>
    <row r="141" spans="1:4" ht="15" thickBot="1">
      <c r="A141" s="277" t="s">
        <v>130</v>
      </c>
      <c r="B141" s="277" t="s">
        <v>31</v>
      </c>
    </row>
    <row r="142" spans="1:4">
      <c r="A142" s="312"/>
      <c r="B142" s="313"/>
    </row>
    <row r="143" spans="1:4">
      <c r="A143" s="313" t="s">
        <v>47</v>
      </c>
      <c r="B143" s="313">
        <v>0</v>
      </c>
    </row>
    <row r="144" spans="1:4">
      <c r="A144" s="313" t="s">
        <v>131</v>
      </c>
      <c r="B144" s="313">
        <v>10</v>
      </c>
    </row>
    <row r="145" spans="1:3">
      <c r="A145" s="313" t="s">
        <v>132</v>
      </c>
      <c r="B145" s="313">
        <v>20</v>
      </c>
    </row>
    <row r="147" spans="1:3">
      <c r="A147" s="277" t="s">
        <v>133</v>
      </c>
      <c r="B147" s="277" t="s">
        <v>31</v>
      </c>
    </row>
    <row r="148" spans="1:3" ht="15" thickBot="1">
      <c r="A148" s="315"/>
      <c r="B148" s="316"/>
    </row>
    <row r="149" spans="1:3">
      <c r="A149" s="312" t="s">
        <v>134</v>
      </c>
      <c r="B149" s="316">
        <v>0</v>
      </c>
    </row>
    <row r="150" spans="1:3">
      <c r="A150" s="313" t="s">
        <v>135</v>
      </c>
      <c r="B150" s="316">
        <v>5</v>
      </c>
    </row>
    <row r="151" spans="1:3">
      <c r="A151" s="313" t="s">
        <v>136</v>
      </c>
      <c r="B151" s="316">
        <v>15</v>
      </c>
    </row>
    <row r="152" spans="1:3" ht="15" thickBot="1">
      <c r="A152" s="314" t="s">
        <v>44</v>
      </c>
      <c r="B152" s="316">
        <v>30</v>
      </c>
    </row>
    <row r="154" spans="1:3" ht="15" thickBot="1">
      <c r="A154" s="277" t="s">
        <v>137</v>
      </c>
      <c r="B154" s="277" t="s">
        <v>138</v>
      </c>
      <c r="C154" s="277" t="s">
        <v>139</v>
      </c>
    </row>
    <row r="155" spans="1:3">
      <c r="A155" s="312"/>
    </row>
    <row r="156" spans="1:3">
      <c r="A156" s="313" t="s">
        <v>140</v>
      </c>
      <c r="B156" s="277">
        <v>10</v>
      </c>
      <c r="C156" s="277">
        <v>20</v>
      </c>
    </row>
    <row r="157" spans="1:3">
      <c r="A157" s="313" t="s">
        <v>141</v>
      </c>
      <c r="B157" s="277">
        <v>5</v>
      </c>
      <c r="C157" s="277">
        <v>10</v>
      </c>
    </row>
    <row r="158" spans="1:3" ht="15" thickBot="1">
      <c r="A158" s="314" t="s">
        <v>142</v>
      </c>
      <c r="B158" s="277">
        <v>0</v>
      </c>
      <c r="C158" s="277">
        <v>0</v>
      </c>
    </row>
    <row r="160" spans="1:3" ht="15" thickBot="1">
      <c r="A160" s="277" t="s">
        <v>143</v>
      </c>
      <c r="B160" s="277" t="s">
        <v>31</v>
      </c>
    </row>
    <row r="161" spans="1:3">
      <c r="A161" s="312"/>
      <c r="B161" s="277">
        <v>0</v>
      </c>
    </row>
    <row r="162" spans="1:3">
      <c r="A162" s="313" t="s">
        <v>32</v>
      </c>
      <c r="B162" s="277">
        <v>10</v>
      </c>
    </row>
    <row r="163" spans="1:3">
      <c r="A163" s="313" t="s">
        <v>33</v>
      </c>
      <c r="B163" s="277">
        <v>20</v>
      </c>
    </row>
    <row r="164" spans="1:3" ht="15" thickBot="1">
      <c r="A164" s="314" t="s">
        <v>34</v>
      </c>
      <c r="B164" s="277">
        <v>30</v>
      </c>
    </row>
    <row r="166" spans="1:3" ht="15" thickBot="1">
      <c r="A166" s="277" t="s">
        <v>144</v>
      </c>
      <c r="B166" s="277" t="s">
        <v>31</v>
      </c>
    </row>
    <row r="167" spans="1:3">
      <c r="A167" s="312"/>
    </row>
    <row r="168" spans="1:3">
      <c r="A168" s="313" t="s">
        <v>145</v>
      </c>
      <c r="B168" s="277">
        <v>30</v>
      </c>
    </row>
    <row r="169" spans="1:3">
      <c r="A169" s="313" t="s">
        <v>146</v>
      </c>
      <c r="B169" s="277">
        <v>20</v>
      </c>
    </row>
    <row r="170" spans="1:3" ht="15" thickBot="1">
      <c r="A170" s="314" t="s">
        <v>147</v>
      </c>
      <c r="B170" s="277">
        <v>10</v>
      </c>
    </row>
    <row r="172" spans="1:3" ht="15" thickBot="1">
      <c r="A172" s="277" t="s">
        <v>148</v>
      </c>
      <c r="B172" s="277" t="s">
        <v>31</v>
      </c>
      <c r="C172" s="277" t="s">
        <v>149</v>
      </c>
    </row>
    <row r="173" spans="1:3">
      <c r="A173" s="312"/>
    </row>
    <row r="174" spans="1:3">
      <c r="A174" s="313" t="s">
        <v>150</v>
      </c>
      <c r="B174" s="277">
        <v>10</v>
      </c>
    </row>
    <row r="175" spans="1:3">
      <c r="A175" s="313" t="s">
        <v>151</v>
      </c>
      <c r="B175" s="277">
        <v>10</v>
      </c>
    </row>
    <row r="176" spans="1:3">
      <c r="A176" s="313" t="s">
        <v>152</v>
      </c>
      <c r="B176" s="277">
        <v>5</v>
      </c>
    </row>
    <row r="177" spans="1:7">
      <c r="A177" s="313" t="s">
        <v>153</v>
      </c>
      <c r="B177" s="277">
        <v>0</v>
      </c>
    </row>
    <row r="178" spans="1:7">
      <c r="A178" s="313" t="s">
        <v>154</v>
      </c>
      <c r="B178" s="277">
        <v>0</v>
      </c>
    </row>
    <row r="179" spans="1:7">
      <c r="A179" s="313" t="s">
        <v>155</v>
      </c>
      <c r="B179" s="277">
        <v>-10</v>
      </c>
    </row>
    <row r="180" spans="1:7">
      <c r="A180" s="313" t="s">
        <v>156</v>
      </c>
      <c r="B180" s="277">
        <v>-10</v>
      </c>
    </row>
    <row r="181" spans="1:7">
      <c r="A181" s="313" t="s">
        <v>157</v>
      </c>
      <c r="B181" s="277">
        <v>-10</v>
      </c>
    </row>
    <row r="182" spans="1:7">
      <c r="A182" s="313" t="s">
        <v>158</v>
      </c>
      <c r="B182" s="277">
        <v>-10</v>
      </c>
    </row>
    <row r="183" spans="1:7" ht="15" thickBot="1">
      <c r="A183" s="314" t="s">
        <v>159</v>
      </c>
      <c r="B183" s="277">
        <v>-10</v>
      </c>
    </row>
    <row r="185" spans="1:7" ht="15" thickBot="1">
      <c r="A185" s="277" t="s">
        <v>160</v>
      </c>
      <c r="B185" s="277" t="s">
        <v>31</v>
      </c>
      <c r="C185" s="277" t="s">
        <v>36</v>
      </c>
      <c r="D185" s="277" t="s">
        <v>37</v>
      </c>
      <c r="E185" s="277" t="s">
        <v>46</v>
      </c>
    </row>
    <row r="186" spans="1:7">
      <c r="A186" s="312"/>
    </row>
    <row r="187" spans="1:7">
      <c r="A187" s="313" t="s">
        <v>161</v>
      </c>
      <c r="B187" s="277">
        <v>10</v>
      </c>
      <c r="C187" s="317">
        <v>0</v>
      </c>
      <c r="D187" s="317">
        <v>8.9999999999999993E-3</v>
      </c>
      <c r="E187" s="277" t="s">
        <v>161</v>
      </c>
    </row>
    <row r="188" spans="1:7">
      <c r="A188" s="313" t="s">
        <v>162</v>
      </c>
      <c r="B188" s="277">
        <v>25</v>
      </c>
      <c r="C188" s="317">
        <v>0.01</v>
      </c>
      <c r="D188" s="317">
        <v>0.05</v>
      </c>
      <c r="E188" s="277" t="s">
        <v>162</v>
      </c>
    </row>
    <row r="189" spans="1:7" ht="15" thickBot="1">
      <c r="A189" s="314" t="s">
        <v>163</v>
      </c>
      <c r="B189" s="277">
        <v>35</v>
      </c>
      <c r="C189" s="317">
        <v>5.0999999999999997E-2</v>
      </c>
      <c r="D189" s="317">
        <v>1</v>
      </c>
      <c r="E189" s="277" t="s">
        <v>163</v>
      </c>
    </row>
    <row r="191" spans="1:7" ht="15" thickBot="1">
      <c r="A191" s="277" t="s">
        <v>164</v>
      </c>
      <c r="B191" s="277" t="s">
        <v>57</v>
      </c>
      <c r="C191" s="277" t="s">
        <v>36</v>
      </c>
      <c r="D191" s="277" t="s">
        <v>37</v>
      </c>
      <c r="E191" s="277" t="s">
        <v>46</v>
      </c>
      <c r="F191" s="277" t="s">
        <v>63</v>
      </c>
      <c r="G191" s="277" t="s">
        <v>165</v>
      </c>
    </row>
    <row r="192" spans="1:7">
      <c r="A192" s="312" t="s">
        <v>166</v>
      </c>
      <c r="B192" s="277">
        <v>-8</v>
      </c>
      <c r="C192" s="318">
        <v>0</v>
      </c>
      <c r="D192" s="318">
        <v>0.01</v>
      </c>
      <c r="E192" s="277" t="s">
        <v>166</v>
      </c>
      <c r="F192" s="277">
        <v>10</v>
      </c>
      <c r="G192" s="277">
        <v>-10</v>
      </c>
    </row>
    <row r="193" spans="1:7">
      <c r="A193" s="313" t="s">
        <v>167</v>
      </c>
      <c r="B193" s="277">
        <v>-4</v>
      </c>
      <c r="C193" s="319">
        <v>1.0999999999999999E-2</v>
      </c>
      <c r="D193" s="319">
        <v>0.1</v>
      </c>
      <c r="E193" s="277" t="s">
        <v>167</v>
      </c>
      <c r="F193" s="277">
        <v>10</v>
      </c>
      <c r="G193" s="277">
        <v>-10</v>
      </c>
    </row>
    <row r="194" spans="1:7">
      <c r="A194" s="313" t="s">
        <v>168</v>
      </c>
      <c r="B194" s="277">
        <v>0</v>
      </c>
      <c r="C194" s="319">
        <v>0.11</v>
      </c>
      <c r="D194" s="319">
        <v>1</v>
      </c>
      <c r="E194" s="277" t="s">
        <v>168</v>
      </c>
      <c r="F194" s="277">
        <v>5</v>
      </c>
      <c r="G194" s="277">
        <v>-5</v>
      </c>
    </row>
    <row r="195" spans="1:7">
      <c r="A195" s="313" t="s">
        <v>169</v>
      </c>
      <c r="B195" s="277">
        <v>4</v>
      </c>
      <c r="C195" s="319">
        <v>1.1000000000000001</v>
      </c>
      <c r="D195" s="319">
        <v>10</v>
      </c>
      <c r="E195" s="277" t="s">
        <v>169</v>
      </c>
      <c r="F195" s="277">
        <v>-5</v>
      </c>
      <c r="G195" s="277">
        <v>5</v>
      </c>
    </row>
    <row r="196" spans="1:7">
      <c r="A196" s="313" t="s">
        <v>170</v>
      </c>
      <c r="B196" s="277">
        <v>8</v>
      </c>
      <c r="C196" s="319">
        <v>10.1</v>
      </c>
      <c r="D196" s="319">
        <v>100</v>
      </c>
      <c r="E196" s="277" t="s">
        <v>170</v>
      </c>
      <c r="F196" s="277">
        <v>-10</v>
      </c>
      <c r="G196" s="277">
        <v>10</v>
      </c>
    </row>
    <row r="197" spans="1:7" ht="15" thickBot="1">
      <c r="A197" s="314" t="s">
        <v>171</v>
      </c>
      <c r="B197" s="277">
        <v>8</v>
      </c>
      <c r="C197" s="319">
        <v>100</v>
      </c>
      <c r="D197" s="319">
        <v>1000</v>
      </c>
      <c r="E197" s="277" t="s">
        <v>171</v>
      </c>
      <c r="F197" s="277">
        <v>-10</v>
      </c>
      <c r="G197" s="277">
        <v>10</v>
      </c>
    </row>
    <row r="199" spans="1:7">
      <c r="A199" s="320" t="s">
        <v>172</v>
      </c>
      <c r="B199" s="277" t="s">
        <v>64</v>
      </c>
      <c r="C199" s="277" t="s">
        <v>63</v>
      </c>
      <c r="D199" s="277" t="s">
        <v>173</v>
      </c>
      <c r="E199" s="277" t="s">
        <v>174</v>
      </c>
      <c r="F199" s="277" t="s">
        <v>175</v>
      </c>
    </row>
    <row r="200" spans="1:7">
      <c r="A200" s="321"/>
    </row>
    <row r="201" spans="1:7" ht="50.1" customHeight="1">
      <c r="A201" s="322" t="s">
        <v>176</v>
      </c>
      <c r="B201" s="277">
        <v>10</v>
      </c>
      <c r="C201" s="277">
        <v>0</v>
      </c>
      <c r="D201" s="277">
        <v>10</v>
      </c>
      <c r="E201" s="277">
        <v>10</v>
      </c>
      <c r="F201" s="277">
        <v>20</v>
      </c>
    </row>
    <row r="202" spans="1:7" ht="50.1" customHeight="1">
      <c r="A202" s="309" t="s">
        <v>177</v>
      </c>
      <c r="B202" s="277">
        <v>0</v>
      </c>
      <c r="C202" s="277">
        <v>10</v>
      </c>
      <c r="D202" s="277">
        <v>0</v>
      </c>
      <c r="E202" s="277">
        <v>0</v>
      </c>
      <c r="F202" s="277">
        <v>10</v>
      </c>
    </row>
    <row r="203" spans="1:7" ht="50.1" customHeight="1">
      <c r="A203" s="322" t="s">
        <v>178</v>
      </c>
      <c r="B203" s="277">
        <v>5</v>
      </c>
      <c r="C203" s="277">
        <v>10</v>
      </c>
      <c r="D203" s="277">
        <v>5</v>
      </c>
      <c r="E203" s="277">
        <v>0</v>
      </c>
      <c r="F203" s="277">
        <v>10</v>
      </c>
    </row>
    <row r="204" spans="1:7" ht="50.1" customHeight="1">
      <c r="A204" s="309" t="s">
        <v>179</v>
      </c>
      <c r="B204" s="277">
        <v>0</v>
      </c>
      <c r="C204" s="277">
        <v>10</v>
      </c>
      <c r="D204" s="277">
        <v>0</v>
      </c>
      <c r="E204" s="277">
        <v>-10</v>
      </c>
      <c r="F204" s="277">
        <v>0</v>
      </c>
    </row>
    <row r="206" spans="1:7">
      <c r="A206" s="320" t="s">
        <v>180</v>
      </c>
      <c r="B206" s="277" t="s">
        <v>58</v>
      </c>
      <c r="C206" s="277" t="s">
        <v>138</v>
      </c>
      <c r="D206" s="277" t="s">
        <v>181</v>
      </c>
      <c r="E206" s="277" t="s">
        <v>174</v>
      </c>
      <c r="F206" s="277" t="s">
        <v>182</v>
      </c>
    </row>
    <row r="207" spans="1:7">
      <c r="A207" s="321"/>
    </row>
    <row r="208" spans="1:7" ht="42" customHeight="1">
      <c r="A208" s="309" t="s">
        <v>183</v>
      </c>
      <c r="B208" s="277">
        <v>5</v>
      </c>
      <c r="C208" s="277">
        <v>40</v>
      </c>
      <c r="D208" s="277">
        <v>20</v>
      </c>
      <c r="E208" s="277">
        <v>50</v>
      </c>
      <c r="F208" s="277">
        <v>20</v>
      </c>
    </row>
    <row r="209" spans="1:12" ht="42" customHeight="1">
      <c r="A209" s="309" t="s">
        <v>184</v>
      </c>
      <c r="B209" s="277">
        <v>0</v>
      </c>
      <c r="C209" s="277">
        <v>30</v>
      </c>
      <c r="D209" s="277">
        <v>10</v>
      </c>
      <c r="E209" s="277">
        <v>30</v>
      </c>
      <c r="F209" s="277">
        <v>40</v>
      </c>
    </row>
    <row r="210" spans="1:12" ht="42" customHeight="1">
      <c r="A210" s="309" t="s">
        <v>185</v>
      </c>
      <c r="B210" s="277">
        <v>-5</v>
      </c>
      <c r="C210" s="277">
        <v>20</v>
      </c>
      <c r="D210" s="277">
        <v>0</v>
      </c>
      <c r="E210" s="277">
        <v>15</v>
      </c>
      <c r="F210" s="277">
        <v>50</v>
      </c>
    </row>
    <row r="211" spans="1:12">
      <c r="A211" s="309" t="s">
        <v>186</v>
      </c>
      <c r="B211" s="277">
        <v>-10</v>
      </c>
      <c r="C211" s="277">
        <v>0</v>
      </c>
      <c r="D211" s="277">
        <v>-10</v>
      </c>
      <c r="E211" s="277">
        <v>0</v>
      </c>
      <c r="F211" s="277">
        <v>50</v>
      </c>
    </row>
    <row r="213" spans="1:12" ht="33" customHeight="1" thickBot="1">
      <c r="A213" s="320" t="s">
        <v>187</v>
      </c>
      <c r="B213" s="277" t="s">
        <v>31</v>
      </c>
    </row>
    <row r="214" spans="1:12">
      <c r="A214" s="312"/>
    </row>
    <row r="215" spans="1:12" ht="47.85" customHeight="1">
      <c r="A215" s="323" t="s">
        <v>188</v>
      </c>
      <c r="B215" s="277">
        <v>5</v>
      </c>
    </row>
    <row r="216" spans="1:12" ht="47.85" customHeight="1">
      <c r="A216" s="323" t="s">
        <v>189</v>
      </c>
      <c r="B216" s="277">
        <v>3</v>
      </c>
    </row>
    <row r="217" spans="1:12" ht="47.85" customHeight="1" thickBot="1">
      <c r="A217" s="324" t="s">
        <v>190</v>
      </c>
      <c r="B217" s="277">
        <v>1</v>
      </c>
    </row>
    <row r="219" spans="1:12" ht="15" thickBot="1">
      <c r="A219" s="325" t="s">
        <v>191</v>
      </c>
      <c r="B219" s="326" t="s">
        <v>57</v>
      </c>
      <c r="C219" s="326" t="s">
        <v>63</v>
      </c>
      <c r="D219" s="327" t="s">
        <v>58</v>
      </c>
      <c r="E219" s="283" t="s">
        <v>138</v>
      </c>
      <c r="F219" s="283" t="s">
        <v>174</v>
      </c>
      <c r="G219" s="283" t="s">
        <v>192</v>
      </c>
      <c r="I219" s="604" t="s">
        <v>193</v>
      </c>
      <c r="J219" s="605"/>
    </row>
    <row r="220" spans="1:12">
      <c r="A220" s="328" t="s">
        <v>151</v>
      </c>
      <c r="B220" s="329">
        <v>8</v>
      </c>
      <c r="C220" s="329">
        <v>-10</v>
      </c>
      <c r="D220" s="329">
        <v>15</v>
      </c>
      <c r="E220" s="329">
        <v>10</v>
      </c>
      <c r="F220" s="329">
        <v>0</v>
      </c>
      <c r="G220" s="330">
        <v>10</v>
      </c>
      <c r="I220" s="277" t="s">
        <v>194</v>
      </c>
      <c r="L220" s="277">
        <v>-10</v>
      </c>
    </row>
    <row r="221" spans="1:12">
      <c r="A221" s="331" t="s">
        <v>150</v>
      </c>
      <c r="B221" s="329">
        <v>8</v>
      </c>
      <c r="C221" s="329">
        <v>-10</v>
      </c>
      <c r="D221" s="329">
        <v>15</v>
      </c>
      <c r="E221" s="329">
        <v>10</v>
      </c>
      <c r="F221" s="329">
        <v>10</v>
      </c>
      <c r="G221" s="330">
        <v>10</v>
      </c>
      <c r="I221" s="277" t="s">
        <v>195</v>
      </c>
      <c r="L221" s="277">
        <v>-10</v>
      </c>
    </row>
    <row r="222" spans="1:12">
      <c r="A222" s="331" t="s">
        <v>153</v>
      </c>
      <c r="B222" s="329">
        <v>-4</v>
      </c>
      <c r="C222" s="329">
        <v>5</v>
      </c>
      <c r="D222" s="329">
        <v>0</v>
      </c>
      <c r="E222" s="329">
        <v>20</v>
      </c>
      <c r="F222" s="329">
        <v>-10</v>
      </c>
      <c r="G222" s="330">
        <v>5</v>
      </c>
      <c r="I222" s="277" t="s">
        <v>196</v>
      </c>
      <c r="L222" s="277">
        <v>5</v>
      </c>
    </row>
    <row r="223" spans="1:12">
      <c r="A223" s="331" t="s">
        <v>152</v>
      </c>
      <c r="B223" s="329">
        <v>4</v>
      </c>
      <c r="C223" s="329">
        <v>5</v>
      </c>
      <c r="D223" s="329">
        <v>5</v>
      </c>
      <c r="E223" s="329">
        <v>20</v>
      </c>
      <c r="F223" s="329">
        <v>-10</v>
      </c>
      <c r="G223" s="330">
        <v>10</v>
      </c>
      <c r="I223" s="277" t="s">
        <v>197</v>
      </c>
      <c r="L223" s="277">
        <v>5</v>
      </c>
    </row>
    <row r="224" spans="1:12">
      <c r="A224" s="331" t="s">
        <v>198</v>
      </c>
      <c r="B224" s="329">
        <v>-4</v>
      </c>
      <c r="C224" s="329">
        <v>5</v>
      </c>
      <c r="D224" s="329">
        <v>-15</v>
      </c>
      <c r="E224" s="329">
        <v>0</v>
      </c>
      <c r="F224" s="329">
        <v>-10</v>
      </c>
      <c r="G224" s="330">
        <v>0</v>
      </c>
      <c r="I224" s="277" t="s">
        <v>199</v>
      </c>
      <c r="L224" s="277">
        <v>5</v>
      </c>
    </row>
    <row r="225" spans="1:12">
      <c r="A225" s="331" t="s">
        <v>155</v>
      </c>
      <c r="B225" s="329">
        <v>-8</v>
      </c>
      <c r="C225" s="329">
        <v>10</v>
      </c>
      <c r="D225" s="329">
        <v>-15</v>
      </c>
      <c r="E225" s="329">
        <v>20</v>
      </c>
      <c r="F225" s="329">
        <v>-10</v>
      </c>
      <c r="G225" s="330">
        <v>5</v>
      </c>
      <c r="I225" s="277" t="s">
        <v>200</v>
      </c>
      <c r="L225" s="277">
        <v>10</v>
      </c>
    </row>
    <row r="226" spans="1:12">
      <c r="A226" s="331" t="s">
        <v>156</v>
      </c>
      <c r="B226" s="329">
        <v>-8</v>
      </c>
      <c r="C226" s="329">
        <v>10</v>
      </c>
      <c r="D226" s="329">
        <v>-15</v>
      </c>
      <c r="E226" s="329">
        <v>0</v>
      </c>
      <c r="F226" s="329">
        <v>10</v>
      </c>
      <c r="G226" s="330">
        <v>0</v>
      </c>
      <c r="I226" s="277" t="s">
        <v>201</v>
      </c>
      <c r="L226" s="277">
        <v>10</v>
      </c>
    </row>
    <row r="227" spans="1:12">
      <c r="A227" s="331" t="s">
        <v>157</v>
      </c>
      <c r="B227" s="329">
        <v>-8</v>
      </c>
      <c r="C227" s="329">
        <v>10</v>
      </c>
      <c r="D227" s="329">
        <v>-15</v>
      </c>
      <c r="E227" s="329">
        <v>0</v>
      </c>
      <c r="F227" s="329">
        <v>10</v>
      </c>
      <c r="G227" s="330">
        <v>0</v>
      </c>
      <c r="I227" s="277" t="s">
        <v>202</v>
      </c>
      <c r="L227" s="277">
        <v>10</v>
      </c>
    </row>
    <row r="228" spans="1:12" ht="15" thickBot="1">
      <c r="A228" s="332" t="s">
        <v>203</v>
      </c>
      <c r="B228" s="329">
        <v>-8</v>
      </c>
      <c r="C228" s="329">
        <v>10</v>
      </c>
      <c r="D228" s="329">
        <v>-15</v>
      </c>
      <c r="E228" s="329">
        <v>0</v>
      </c>
      <c r="F228" s="329">
        <v>10</v>
      </c>
      <c r="G228" s="330">
        <v>0</v>
      </c>
      <c r="I228" s="277" t="s">
        <v>203</v>
      </c>
      <c r="L228" s="277">
        <v>10</v>
      </c>
    </row>
    <row r="230" spans="1:12">
      <c r="A230" s="277" t="s">
        <v>204</v>
      </c>
      <c r="B230" s="277" t="s">
        <v>31</v>
      </c>
    </row>
    <row r="231" spans="1:12">
      <c r="A231" s="387" t="s">
        <v>205</v>
      </c>
      <c r="B231" s="388">
        <v>40</v>
      </c>
    </row>
    <row r="232" spans="1:12">
      <c r="A232" s="385" t="s">
        <v>206</v>
      </c>
      <c r="B232" s="386">
        <v>25</v>
      </c>
    </row>
    <row r="233" spans="1:12">
      <c r="A233" s="387" t="s">
        <v>34</v>
      </c>
      <c r="B233" s="388">
        <v>10</v>
      </c>
    </row>
    <row r="236" spans="1:12">
      <c r="A236" s="333" t="s">
        <v>207</v>
      </c>
      <c r="B236" s="334" t="s">
        <v>58</v>
      </c>
    </row>
    <row r="237" spans="1:12">
      <c r="A237" s="321"/>
      <c r="B237" s="335"/>
    </row>
    <row r="238" spans="1:12">
      <c r="A238" s="336" t="s">
        <v>28</v>
      </c>
      <c r="B238" s="337">
        <v>40</v>
      </c>
    </row>
    <row r="239" spans="1:12">
      <c r="A239" s="336" t="s">
        <v>29</v>
      </c>
      <c r="B239" s="337">
        <v>0</v>
      </c>
    </row>
    <row r="242" spans="1:6">
      <c r="A242" s="277" t="s">
        <v>208</v>
      </c>
      <c r="B242" s="277" t="s">
        <v>31</v>
      </c>
      <c r="C242" s="277" t="s">
        <v>209</v>
      </c>
      <c r="D242" s="277" t="s">
        <v>138</v>
      </c>
      <c r="E242" s="277" t="s">
        <v>174</v>
      </c>
      <c r="F242" s="277" t="s">
        <v>210</v>
      </c>
    </row>
    <row r="244" spans="1:6">
      <c r="A244" s="277" t="s">
        <v>211</v>
      </c>
      <c r="B244" s="277">
        <v>0</v>
      </c>
      <c r="C244" s="277">
        <v>10</v>
      </c>
      <c r="D244" s="277">
        <v>20</v>
      </c>
      <c r="E244" s="277">
        <v>0</v>
      </c>
      <c r="F244" s="277">
        <v>5</v>
      </c>
    </row>
    <row r="245" spans="1:6">
      <c r="A245" s="277" t="s">
        <v>212</v>
      </c>
      <c r="B245" s="277">
        <v>5</v>
      </c>
      <c r="C245" s="277">
        <v>10</v>
      </c>
      <c r="D245" s="277">
        <v>20</v>
      </c>
      <c r="E245" s="277">
        <v>0</v>
      </c>
      <c r="F245" s="277">
        <v>5</v>
      </c>
    </row>
    <row r="246" spans="1:6">
      <c r="A246" s="277" t="s">
        <v>213</v>
      </c>
      <c r="B246" s="277">
        <v>5</v>
      </c>
      <c r="C246" s="277">
        <v>10</v>
      </c>
      <c r="D246" s="277">
        <v>20</v>
      </c>
      <c r="E246" s="277">
        <v>0</v>
      </c>
      <c r="F246" s="277">
        <v>5</v>
      </c>
    </row>
    <row r="247" spans="1:6">
      <c r="A247" s="277" t="s">
        <v>214</v>
      </c>
      <c r="B247" s="277">
        <v>5</v>
      </c>
      <c r="C247" s="277">
        <v>10</v>
      </c>
      <c r="D247" s="277">
        <v>10</v>
      </c>
      <c r="E247" s="277">
        <v>5</v>
      </c>
      <c r="F247" s="277">
        <v>5</v>
      </c>
    </row>
    <row r="248" spans="1:6">
      <c r="A248" s="277" t="s">
        <v>215</v>
      </c>
      <c r="B248" s="277">
        <v>10</v>
      </c>
      <c r="C248" s="277">
        <v>5</v>
      </c>
      <c r="D248" s="277">
        <v>10</v>
      </c>
      <c r="E248" s="277">
        <v>5</v>
      </c>
      <c r="F248" s="277">
        <v>10</v>
      </c>
    </row>
    <row r="249" spans="1:6">
      <c r="A249" s="277" t="s">
        <v>216</v>
      </c>
      <c r="B249" s="277">
        <v>10</v>
      </c>
      <c r="C249" s="277">
        <v>0</v>
      </c>
      <c r="D249" s="277">
        <v>0</v>
      </c>
      <c r="E249" s="277">
        <v>10</v>
      </c>
      <c r="F249" s="277">
        <v>10</v>
      </c>
    </row>
    <row r="250" spans="1:6">
      <c r="A250" s="277" t="s">
        <v>217</v>
      </c>
      <c r="B250" s="277">
        <v>0</v>
      </c>
      <c r="C250" s="277">
        <v>10</v>
      </c>
      <c r="D250" s="277">
        <v>0</v>
      </c>
      <c r="E250" s="277">
        <v>5</v>
      </c>
      <c r="F250" s="277">
        <v>0</v>
      </c>
    </row>
    <row r="252" spans="1:6">
      <c r="A252" s="383" t="s">
        <v>218</v>
      </c>
      <c r="B252" s="384" t="s">
        <v>31</v>
      </c>
      <c r="C252" s="392"/>
    </row>
    <row r="253" spans="1:6">
      <c r="A253" s="385"/>
      <c r="B253" s="386"/>
      <c r="C253" s="393"/>
    </row>
    <row r="254" spans="1:6">
      <c r="A254" s="387" t="s">
        <v>205</v>
      </c>
      <c r="B254" s="388">
        <v>40</v>
      </c>
      <c r="C254" s="393"/>
    </row>
    <row r="255" spans="1:6">
      <c r="A255" s="385" t="s">
        <v>206</v>
      </c>
      <c r="B255" s="386">
        <v>25</v>
      </c>
      <c r="C255" s="393"/>
    </row>
    <row r="256" spans="1:6">
      <c r="A256" s="387" t="s">
        <v>34</v>
      </c>
      <c r="B256" s="388">
        <v>10</v>
      </c>
      <c r="C256" s="393"/>
    </row>
    <row r="258" spans="1:3">
      <c r="A258" s="383" t="s">
        <v>219</v>
      </c>
      <c r="B258" s="384" t="s">
        <v>36</v>
      </c>
      <c r="C258" s="384" t="s">
        <v>37</v>
      </c>
    </row>
    <row r="259" spans="1:3">
      <c r="A259" s="385"/>
      <c r="B259" s="386"/>
      <c r="C259" s="386"/>
    </row>
    <row r="260" spans="1:3">
      <c r="A260" s="387" t="s">
        <v>41</v>
      </c>
      <c r="B260" s="388">
        <v>0</v>
      </c>
      <c r="C260" s="388">
        <v>0.249</v>
      </c>
    </row>
    <row r="261" spans="1:3">
      <c r="A261" s="385" t="s">
        <v>220</v>
      </c>
      <c r="B261" s="386">
        <v>0.25</v>
      </c>
      <c r="C261" s="386">
        <v>7.49</v>
      </c>
    </row>
    <row r="262" spans="1:3">
      <c r="A262" s="385" t="s">
        <v>44</v>
      </c>
      <c r="B262" s="386">
        <v>0.75</v>
      </c>
      <c r="C262" s="386">
        <v>1</v>
      </c>
    </row>
    <row r="266" spans="1:3">
      <c r="A266" s="277" t="s">
        <v>221</v>
      </c>
      <c r="B266" s="277" t="s">
        <v>31</v>
      </c>
    </row>
    <row r="268" spans="1:3">
      <c r="A268" s="277" t="s">
        <v>205</v>
      </c>
      <c r="B268" s="277">
        <v>40</v>
      </c>
    </row>
    <row r="269" spans="1:3">
      <c r="A269" s="277" t="s">
        <v>206</v>
      </c>
      <c r="B269" s="277">
        <v>25</v>
      </c>
    </row>
    <row r="270" spans="1:3">
      <c r="A270" s="394" t="s">
        <v>34</v>
      </c>
      <c r="B270" s="277">
        <v>10</v>
      </c>
    </row>
  </sheetData>
  <sheetProtection algorithmName="SHA-512" hashValue="pd0go9/z2C4uP4W5wOA1bI7BcC70EQZf5SUG9HzzdhahbUWFgLjrwhVLgsvF0MD6PJ+7RCHRjU5mlCkcLkQVZg==" saltValue="Mf5gjvg65d8hepAIKhRxbg==" spinCount="100000" sheet="1" selectLockedCells="1" selectUnlockedCells="1"/>
  <mergeCells count="1">
    <mergeCell ref="I219:J219"/>
  </mergeCells>
  <pageMargins left="0.7" right="0.7" top="0.75" bottom="0.75" header="0.3" footer="0.3"/>
  <pageSetup orientation="portrait" horizontalDpi="1200" verticalDpi="1200" r:id="rId1"/>
  <tableParts count="3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855FC-BEA4-42F3-9407-A7467C895070}">
  <sheetPr codeName="Sheet5">
    <tabColor rgb="FFCC9900"/>
    <pageSetUpPr fitToPage="1"/>
  </sheetPr>
  <dimension ref="A1:V111"/>
  <sheetViews>
    <sheetView tabSelected="1" zoomScaleNormal="100" workbookViewId="0">
      <selection activeCell="C2" sqref="C2"/>
    </sheetView>
  </sheetViews>
  <sheetFormatPr defaultColWidth="9.21875" defaultRowHeight="14.4"/>
  <cols>
    <col min="1" max="1" width="7.77734375" style="14" customWidth="1"/>
    <col min="2" max="2" width="54" style="24" customWidth="1"/>
    <col min="3" max="3" width="27" style="14" customWidth="1"/>
    <col min="4" max="4" width="20.44140625" style="14" customWidth="1"/>
    <col min="5" max="5" width="29.21875" style="14" hidden="1" customWidth="1"/>
    <col min="6" max="6" width="20.5546875" style="14" bestFit="1" customWidth="1"/>
    <col min="7" max="7" width="73.21875" style="601" customWidth="1"/>
    <col min="8" max="8" width="9.21875" style="14"/>
    <col min="9" max="9" width="0" style="14" hidden="1" customWidth="1"/>
    <col min="10" max="10" width="16.21875" style="24" customWidth="1"/>
    <col min="11" max="11" width="82.21875" style="14" customWidth="1"/>
    <col min="12" max="12" width="9.21875" style="14"/>
    <col min="13" max="13" width="9.21875" style="14" customWidth="1"/>
    <col min="14" max="16384" width="9.21875" style="14"/>
  </cols>
  <sheetData>
    <row r="1" spans="1:22" ht="23.4">
      <c r="A1" s="19" t="s">
        <v>222</v>
      </c>
      <c r="B1" s="41"/>
      <c r="C1" s="493" t="s">
        <v>223</v>
      </c>
      <c r="D1" s="494"/>
      <c r="E1" s="20"/>
      <c r="F1" s="20"/>
      <c r="G1" s="592"/>
    </row>
    <row r="2" spans="1:22" ht="18">
      <c r="A2" s="30" t="s">
        <v>224</v>
      </c>
      <c r="B2" s="30"/>
      <c r="C2" s="32"/>
      <c r="D2" s="27"/>
      <c r="E2" s="27"/>
      <c r="F2" s="27"/>
      <c r="G2" s="593"/>
    </row>
    <row r="3" spans="1:22" s="18" customFormat="1" ht="18">
      <c r="A3" s="644" t="s">
        <v>225</v>
      </c>
      <c r="B3" s="644"/>
      <c r="C3" s="644"/>
      <c r="D3" s="644"/>
      <c r="E3" s="492"/>
      <c r="F3" s="490" t="s">
        <v>226</v>
      </c>
      <c r="G3" s="594" t="s">
        <v>227</v>
      </c>
      <c r="J3" s="439"/>
      <c r="K3" s="24" t="s">
        <v>9</v>
      </c>
      <c r="L3" s="400"/>
      <c r="M3" s="400"/>
      <c r="N3" s="400"/>
      <c r="O3" s="400"/>
      <c r="P3" s="400"/>
      <c r="Q3" s="400"/>
      <c r="R3" s="400"/>
      <c r="S3" s="400"/>
      <c r="T3" s="400"/>
      <c r="U3" s="400"/>
      <c r="V3" s="400"/>
    </row>
    <row r="4" spans="1:22">
      <c r="A4" s="47">
        <v>1</v>
      </c>
      <c r="B4" s="25" t="s">
        <v>228</v>
      </c>
      <c r="C4" s="35"/>
      <c r="D4" s="535"/>
      <c r="E4" s="16"/>
      <c r="F4" s="495" t="s">
        <v>229</v>
      </c>
      <c r="G4" s="595"/>
      <c r="J4" s="440"/>
      <c r="K4" s="24" t="s">
        <v>10</v>
      </c>
      <c r="L4" s="400"/>
      <c r="M4" s="400"/>
      <c r="N4" s="400"/>
      <c r="O4" s="400"/>
      <c r="P4" s="400"/>
      <c r="Q4" s="400"/>
      <c r="R4" s="400"/>
      <c r="S4" s="400"/>
      <c r="T4" s="400"/>
      <c r="U4" s="400"/>
      <c r="V4" s="400"/>
    </row>
    <row r="5" spans="1:22">
      <c r="A5" s="45">
        <v>2</v>
      </c>
      <c r="B5" s="404" t="s">
        <v>230</v>
      </c>
      <c r="C5" s="37"/>
      <c r="D5" s="533"/>
      <c r="F5" s="495" t="s">
        <v>229</v>
      </c>
      <c r="G5" s="595"/>
      <c r="J5" s="441"/>
      <c r="K5" s="24" t="s">
        <v>231</v>
      </c>
      <c r="L5" s="400"/>
      <c r="M5" s="400"/>
      <c r="N5" s="400"/>
      <c r="O5" s="400"/>
      <c r="P5" s="400"/>
      <c r="Q5" s="400"/>
      <c r="R5" s="400"/>
      <c r="S5" s="400"/>
      <c r="T5" s="400"/>
      <c r="U5" s="400"/>
      <c r="V5" s="400"/>
    </row>
    <row r="6" spans="1:22">
      <c r="A6" s="47">
        <v>3</v>
      </c>
      <c r="B6" s="7" t="s">
        <v>232</v>
      </c>
      <c r="C6" s="39"/>
      <c r="D6" s="533"/>
      <c r="F6" s="495" t="s">
        <v>229</v>
      </c>
      <c r="G6" s="595"/>
      <c r="J6" s="442"/>
      <c r="K6" s="24" t="s">
        <v>12</v>
      </c>
      <c r="L6" s="400"/>
      <c r="M6" s="400"/>
      <c r="N6" s="400"/>
      <c r="O6" s="400"/>
      <c r="P6" s="400"/>
      <c r="Q6" s="400"/>
      <c r="R6" s="400"/>
      <c r="S6" s="400"/>
      <c r="T6" s="400"/>
      <c r="U6" s="400"/>
      <c r="V6" s="400"/>
    </row>
    <row r="7" spans="1:22">
      <c r="A7" s="45">
        <v>4</v>
      </c>
      <c r="B7" s="404" t="s">
        <v>233</v>
      </c>
      <c r="C7" s="36"/>
      <c r="D7" s="533"/>
      <c r="F7" s="495" t="s">
        <v>229</v>
      </c>
      <c r="G7" s="595"/>
      <c r="J7" s="443"/>
      <c r="K7" s="24" t="s">
        <v>13</v>
      </c>
      <c r="L7" s="400"/>
      <c r="M7" s="400"/>
      <c r="N7" s="400"/>
      <c r="O7" s="400"/>
      <c r="P7" s="400"/>
      <c r="Q7" s="400"/>
      <c r="R7" s="400"/>
      <c r="S7" s="400"/>
      <c r="T7" s="400"/>
      <c r="U7" s="400"/>
      <c r="V7" s="400"/>
    </row>
    <row r="8" spans="1:22">
      <c r="A8" s="47">
        <v>5</v>
      </c>
      <c r="B8" s="42" t="s">
        <v>234</v>
      </c>
      <c r="C8" s="60"/>
      <c r="D8" s="536"/>
      <c r="E8" s="17"/>
      <c r="F8" s="495" t="s">
        <v>229</v>
      </c>
      <c r="G8" s="595"/>
      <c r="L8" s="395"/>
      <c r="M8" s="395"/>
    </row>
    <row r="9" spans="1:22" s="18" customFormat="1" ht="18">
      <c r="A9" s="644" t="s">
        <v>235</v>
      </c>
      <c r="B9" s="644"/>
      <c r="C9" s="644"/>
      <c r="D9" s="644"/>
      <c r="E9" s="492"/>
      <c r="F9" s="490" t="s">
        <v>226</v>
      </c>
      <c r="G9" s="594" t="s">
        <v>227</v>
      </c>
      <c r="L9" s="397"/>
      <c r="M9" s="397"/>
    </row>
    <row r="10" spans="1:22">
      <c r="A10" s="52">
        <v>6</v>
      </c>
      <c r="B10" s="55" t="s">
        <v>236</v>
      </c>
      <c r="C10" s="37"/>
      <c r="D10" s="535"/>
      <c r="E10" s="16"/>
      <c r="F10" s="54" t="s">
        <v>237</v>
      </c>
      <c r="G10" s="595"/>
      <c r="L10" s="395"/>
      <c r="M10" s="395"/>
    </row>
    <row r="11" spans="1:22" ht="18">
      <c r="A11" s="47">
        <v>7</v>
      </c>
      <c r="B11" s="403" t="s">
        <v>238</v>
      </c>
      <c r="C11" s="33"/>
      <c r="D11" s="533"/>
      <c r="F11" s="54" t="s">
        <v>237</v>
      </c>
      <c r="G11" s="595"/>
      <c r="J11" s="444" t="s">
        <v>239</v>
      </c>
    </row>
    <row r="12" spans="1:22">
      <c r="A12" s="45">
        <v>8</v>
      </c>
      <c r="B12" s="55" t="s">
        <v>240</v>
      </c>
      <c r="C12" s="398"/>
      <c r="D12" s="533"/>
      <c r="F12" s="54" t="s">
        <v>237</v>
      </c>
      <c r="G12" s="595"/>
      <c r="J12" s="606" t="s">
        <v>241</v>
      </c>
      <c r="K12" s="608" t="s">
        <v>242</v>
      </c>
    </row>
    <row r="13" spans="1:22">
      <c r="A13" s="47">
        <v>9</v>
      </c>
      <c r="B13" s="403" t="s">
        <v>243</v>
      </c>
      <c r="C13" s="602"/>
      <c r="D13" s="533"/>
      <c r="F13" s="54" t="s">
        <v>237</v>
      </c>
      <c r="G13" s="595"/>
      <c r="J13" s="607"/>
      <c r="K13" s="609"/>
    </row>
    <row r="14" spans="1:22">
      <c r="A14" s="45">
        <v>10</v>
      </c>
      <c r="B14" s="55" t="s">
        <v>244</v>
      </c>
      <c r="C14" s="399"/>
      <c r="D14" s="533"/>
      <c r="F14" s="54" t="s">
        <v>237</v>
      </c>
      <c r="G14" s="595"/>
      <c r="J14" s="445"/>
      <c r="K14" s="396"/>
    </row>
    <row r="15" spans="1:22">
      <c r="A15" s="47">
        <v>11</v>
      </c>
      <c r="B15" s="403" t="s">
        <v>245</v>
      </c>
      <c r="C15" s="33"/>
      <c r="D15" s="533"/>
      <c r="F15" s="54" t="s">
        <v>237</v>
      </c>
      <c r="G15" s="595"/>
      <c r="J15" s="612" t="s">
        <v>246</v>
      </c>
      <c r="K15" s="608" t="s">
        <v>247</v>
      </c>
    </row>
    <row r="16" spans="1:22" ht="31.8">
      <c r="A16" s="47">
        <v>12</v>
      </c>
      <c r="B16" s="55" t="s">
        <v>248</v>
      </c>
      <c r="C16" s="34"/>
      <c r="D16" s="533"/>
      <c r="F16" s="54" t="s">
        <v>237</v>
      </c>
      <c r="G16" s="595" t="s">
        <v>249</v>
      </c>
      <c r="J16" s="613"/>
      <c r="K16" s="615"/>
    </row>
    <row r="17" spans="1:11" ht="46.2">
      <c r="A17" s="47">
        <v>13</v>
      </c>
      <c r="B17" s="403" t="s">
        <v>250</v>
      </c>
      <c r="C17" s="34"/>
      <c r="D17" s="533"/>
      <c r="F17" s="54" t="s">
        <v>237</v>
      </c>
      <c r="G17" s="595" t="s">
        <v>698</v>
      </c>
      <c r="J17" s="613"/>
      <c r="K17" s="615"/>
    </row>
    <row r="18" spans="1:11" s="1" customFormat="1" ht="28.8">
      <c r="A18" s="47">
        <v>14</v>
      </c>
      <c r="B18" s="404" t="s">
        <v>251</v>
      </c>
      <c r="C18" s="61" t="str">
        <f>IF(OR(ISBLANK(C16),ISBLANK(C17)),"",(C16/C17))</f>
        <v/>
      </c>
      <c r="D18" s="412" t="str">
        <f>C18</f>
        <v/>
      </c>
      <c r="E18" s="44" t="str" cm="1">
        <f t="array" ref="E18">IF(C18="Complete Questions 12 and 13","-",_xlfn.IFS(D18&lt;0.01,"&lt;1%",AND(D18&gt;=0.01,D18&lt;0.1),"1% to &lt;10%",AND(D18&gt;=0.1,D18&lt;1),"10% to &lt;100%",D18&gt;=1,"≥100%+"))</f>
        <v>≥100%+</v>
      </c>
      <c r="F18" s="54" t="s">
        <v>237</v>
      </c>
      <c r="G18" s="595" t="s">
        <v>252</v>
      </c>
      <c r="J18" s="613"/>
      <c r="K18" s="615"/>
    </row>
    <row r="19" spans="1:11">
      <c r="A19" s="47">
        <v>15</v>
      </c>
      <c r="B19" s="405" t="s">
        <v>253</v>
      </c>
      <c r="C19" s="382"/>
      <c r="D19" s="536"/>
      <c r="E19" s="17"/>
      <c r="F19" s="53" t="s">
        <v>254</v>
      </c>
      <c r="G19" s="595" t="s">
        <v>255</v>
      </c>
      <c r="J19" s="614"/>
      <c r="K19" s="616"/>
    </row>
    <row r="20" spans="1:11" ht="18">
      <c r="A20" s="18"/>
      <c r="B20" s="7"/>
      <c r="C20" s="31"/>
      <c r="G20" s="596"/>
    </row>
    <row r="21" spans="1:11" ht="18">
      <c r="A21" s="644" t="s">
        <v>256</v>
      </c>
      <c r="B21" s="644"/>
      <c r="C21" s="644"/>
      <c r="D21" s="644"/>
      <c r="E21" s="491"/>
      <c r="F21" s="490" t="s">
        <v>226</v>
      </c>
      <c r="G21" s="594" t="s">
        <v>227</v>
      </c>
    </row>
    <row r="22" spans="1:11" ht="45" customHeight="1">
      <c r="A22" s="539">
        <v>16</v>
      </c>
      <c r="B22" s="653" t="s">
        <v>257</v>
      </c>
      <c r="C22" s="654"/>
      <c r="D22" s="535"/>
      <c r="E22" s="56"/>
      <c r="F22" s="631" t="s">
        <v>237</v>
      </c>
      <c r="G22" s="617" t="s">
        <v>699</v>
      </c>
      <c r="J22" s="487" t="s">
        <v>239</v>
      </c>
    </row>
    <row r="23" spans="1:11" ht="57.6">
      <c r="A23" s="540"/>
      <c r="B23" s="418" t="s">
        <v>258</v>
      </c>
      <c r="C23" s="419"/>
      <c r="D23" s="422"/>
      <c r="E23" s="56"/>
      <c r="F23" s="632"/>
      <c r="G23" s="618"/>
      <c r="J23" s="531" t="s">
        <v>259</v>
      </c>
      <c r="K23" s="40" t="s">
        <v>260</v>
      </c>
    </row>
    <row r="24" spans="1:11" ht="57.6">
      <c r="A24" s="62"/>
      <c r="B24" s="420" t="s">
        <v>261</v>
      </c>
      <c r="C24" s="421"/>
      <c r="D24" s="628"/>
      <c r="E24" s="628"/>
      <c r="F24" s="632"/>
      <c r="G24" s="618"/>
      <c r="J24" s="531" t="s">
        <v>262</v>
      </c>
      <c r="K24" s="40" t="s">
        <v>263</v>
      </c>
    </row>
    <row r="25" spans="1:11" ht="75" customHeight="1">
      <c r="A25" s="477"/>
      <c r="B25" s="479" t="s">
        <v>264</v>
      </c>
      <c r="C25" s="480"/>
      <c r="D25" s="628"/>
      <c r="E25" s="628"/>
      <c r="F25" s="633"/>
      <c r="G25" s="619"/>
      <c r="J25" s="531" t="s">
        <v>265</v>
      </c>
      <c r="K25" s="40" t="s">
        <v>263</v>
      </c>
    </row>
    <row r="26" spans="1:11" ht="59.25" customHeight="1">
      <c r="A26" s="52">
        <v>17</v>
      </c>
      <c r="B26" s="655" t="s">
        <v>266</v>
      </c>
      <c r="C26" s="656"/>
      <c r="D26" s="628"/>
      <c r="E26" s="628"/>
      <c r="F26" s="631" t="s">
        <v>237</v>
      </c>
      <c r="G26" s="620" t="s">
        <v>700</v>
      </c>
      <c r="H26" s="400"/>
      <c r="I26" s="400"/>
      <c r="J26" s="487" t="s">
        <v>239</v>
      </c>
      <c r="K26" s="18"/>
    </row>
    <row r="27" spans="1:11" customFormat="1" ht="28.8">
      <c r="A27" s="477"/>
      <c r="B27" s="450" t="s">
        <v>267</v>
      </c>
      <c r="C27" s="423"/>
      <c r="D27" s="424"/>
      <c r="E27" s="425"/>
      <c r="F27" s="633"/>
      <c r="G27" s="621"/>
      <c r="H27" s="400"/>
      <c r="I27" s="400"/>
      <c r="J27" s="532" t="s">
        <v>268</v>
      </c>
      <c r="K27" s="548" t="s">
        <v>269</v>
      </c>
    </row>
    <row r="28" spans="1:11" customFormat="1" ht="57.6">
      <c r="A28" s="52">
        <v>18</v>
      </c>
      <c r="B28" s="403" t="s">
        <v>270</v>
      </c>
      <c r="C28" s="382"/>
      <c r="D28" s="413"/>
      <c r="E28" s="22"/>
      <c r="F28" s="54" t="s">
        <v>237</v>
      </c>
      <c r="G28" s="595" t="s">
        <v>271</v>
      </c>
      <c r="H28" s="400"/>
      <c r="I28" s="400"/>
      <c r="J28" s="531" t="s">
        <v>272</v>
      </c>
      <c r="K28" s="40" t="s">
        <v>273</v>
      </c>
    </row>
    <row r="29" spans="1:11" customFormat="1">
      <c r="A29" s="26"/>
      <c r="B29" s="1"/>
      <c r="C29" s="4"/>
      <c r="D29" s="400"/>
      <c r="E29" s="14"/>
      <c r="F29" s="14"/>
      <c r="G29" s="596"/>
      <c r="H29" s="400"/>
      <c r="I29" s="400"/>
      <c r="J29" s="446"/>
      <c r="K29" s="400"/>
    </row>
    <row r="30" spans="1:11" ht="18">
      <c r="A30" s="644" t="s">
        <v>274</v>
      </c>
      <c r="B30" s="644"/>
      <c r="C30" s="644"/>
      <c r="D30" s="644"/>
      <c r="E30" s="491"/>
      <c r="F30" s="490" t="s">
        <v>226</v>
      </c>
      <c r="G30" s="594" t="s">
        <v>227</v>
      </c>
    </row>
    <row r="31" spans="1:11" customFormat="1" ht="89.4">
      <c r="A31" s="476">
        <v>19</v>
      </c>
      <c r="B31" s="450" t="s">
        <v>275</v>
      </c>
      <c r="C31" s="419"/>
      <c r="D31" s="417"/>
      <c r="E31" s="429"/>
      <c r="F31" s="537" t="s">
        <v>237</v>
      </c>
      <c r="G31" s="597" t="s">
        <v>276</v>
      </c>
      <c r="H31" s="400"/>
      <c r="I31" s="400"/>
      <c r="J31" s="447" t="s">
        <v>277</v>
      </c>
      <c r="K31" s="406" t="s">
        <v>278</v>
      </c>
    </row>
    <row r="32" spans="1:11" s="1" customFormat="1" ht="60.6">
      <c r="A32" s="478">
        <v>20</v>
      </c>
      <c r="B32" s="403" t="s">
        <v>279</v>
      </c>
      <c r="C32" s="389"/>
      <c r="D32" s="640"/>
      <c r="E32" s="640"/>
      <c r="F32" s="54" t="s">
        <v>237</v>
      </c>
      <c r="G32" s="595" t="s">
        <v>280</v>
      </c>
      <c r="J32" s="531" t="s">
        <v>281</v>
      </c>
      <c r="K32" s="40" t="s">
        <v>282</v>
      </c>
    </row>
    <row r="33" spans="1:16" ht="18">
      <c r="A33" s="18"/>
      <c r="B33" s="7"/>
      <c r="G33" s="596"/>
    </row>
    <row r="34" spans="1:16" s="1" customFormat="1" ht="18">
      <c r="A34" s="644" t="s">
        <v>283</v>
      </c>
      <c r="B34" s="644"/>
      <c r="C34" s="644"/>
      <c r="D34" s="644"/>
      <c r="E34" s="491"/>
      <c r="F34" s="490" t="s">
        <v>226</v>
      </c>
      <c r="G34" s="594" t="s">
        <v>227</v>
      </c>
      <c r="H34" s="14"/>
      <c r="I34" s="14"/>
      <c r="J34" s="24"/>
      <c r="K34" s="14"/>
      <c r="L34" s="14"/>
      <c r="M34" s="14"/>
      <c r="N34" s="14"/>
      <c r="O34" s="14"/>
      <c r="P34" s="14"/>
    </row>
    <row r="35" spans="1:16" s="1" customFormat="1">
      <c r="A35" s="647">
        <v>21</v>
      </c>
      <c r="B35" s="657" t="s">
        <v>284</v>
      </c>
      <c r="C35" s="658"/>
      <c r="D35" s="414"/>
      <c r="E35" s="16"/>
      <c r="F35" s="637" t="s">
        <v>254</v>
      </c>
      <c r="G35" s="634" t="s">
        <v>285</v>
      </c>
      <c r="H35" s="14"/>
      <c r="I35" s="14"/>
      <c r="J35" s="448"/>
      <c r="K35" s="14"/>
      <c r="L35" s="14"/>
      <c r="M35" s="14"/>
      <c r="N35" s="14"/>
      <c r="O35" s="14"/>
      <c r="P35" s="14"/>
    </row>
    <row r="36" spans="1:16" ht="18" customHeight="1">
      <c r="A36" s="648"/>
      <c r="B36" s="481" t="s">
        <v>286</v>
      </c>
      <c r="C36" s="482" t="s">
        <v>35</v>
      </c>
      <c r="D36" s="411"/>
      <c r="F36" s="638"/>
      <c r="G36" s="635"/>
      <c r="J36" s="448"/>
    </row>
    <row r="37" spans="1:16" ht="25.5" customHeight="1">
      <c r="A37" s="648"/>
      <c r="B37" s="452" t="str">
        <f>tables!A174</f>
        <v>Seasonally saturated (B)</v>
      </c>
      <c r="C37" s="453"/>
      <c r="D37" s="415"/>
      <c r="F37" s="638"/>
      <c r="G37" s="635"/>
      <c r="J37" s="448"/>
    </row>
    <row r="38" spans="1:16" ht="25.5" customHeight="1">
      <c r="A38" s="648"/>
      <c r="B38" s="452" t="str">
        <f>tables!A175</f>
        <v>Temporarily flooded (A)</v>
      </c>
      <c r="C38" s="453"/>
      <c r="D38" s="415"/>
      <c r="E38" s="6"/>
      <c r="F38" s="638"/>
      <c r="G38" s="635"/>
      <c r="J38" s="448"/>
    </row>
    <row r="39" spans="1:16" ht="25.5" customHeight="1">
      <c r="A39" s="648"/>
      <c r="B39" s="452" t="str">
        <f>tables!A176</f>
        <v>Continuously saturated (D)</v>
      </c>
      <c r="C39" s="453"/>
      <c r="D39" s="415"/>
      <c r="E39" s="6"/>
      <c r="F39" s="638"/>
      <c r="G39" s="635"/>
      <c r="J39" s="448"/>
    </row>
    <row r="40" spans="1:16" ht="25.5" customHeight="1">
      <c r="A40" s="648"/>
      <c r="B40" s="452" t="str">
        <f>tables!A177</f>
        <v xml:space="preserve">Seasonally flooded (C) </v>
      </c>
      <c r="C40" s="453"/>
      <c r="D40" s="415"/>
      <c r="E40" s="6"/>
      <c r="F40" s="638"/>
      <c r="G40" s="635"/>
      <c r="J40" s="448"/>
    </row>
    <row r="41" spans="1:16" ht="25.5" customHeight="1">
      <c r="A41" s="648"/>
      <c r="B41" s="452" t="str">
        <f>tables!A178</f>
        <v xml:space="preserve">Seasonally saturated - flooded (E) </v>
      </c>
      <c r="C41" s="453"/>
      <c r="D41" s="415"/>
      <c r="E41" s="6"/>
      <c r="F41" s="638"/>
      <c r="G41" s="635"/>
      <c r="J41" s="448"/>
    </row>
    <row r="42" spans="1:16" ht="25.5" customHeight="1">
      <c r="A42" s="648"/>
      <c r="B42" s="452" t="str">
        <f>tables!A179</f>
        <v>Semi-permanently flooded (F)</v>
      </c>
      <c r="C42" s="453"/>
      <c r="D42" s="415"/>
      <c r="E42" s="6"/>
      <c r="F42" s="638"/>
      <c r="G42" s="635"/>
      <c r="J42" s="448"/>
    </row>
    <row r="43" spans="1:16" ht="25.5" customHeight="1">
      <c r="A43" s="648"/>
      <c r="B43" s="452" t="str">
        <f>tables!A180</f>
        <v>Intermittently exposed (G)</v>
      </c>
      <c r="C43" s="453"/>
      <c r="D43" s="415"/>
      <c r="E43" s="6"/>
      <c r="F43" s="638"/>
      <c r="G43" s="635"/>
      <c r="J43" s="448"/>
    </row>
    <row r="44" spans="1:16" ht="25.5" customHeight="1">
      <c r="A44" s="648"/>
      <c r="B44" s="452" t="str">
        <f>tables!A181</f>
        <v>Permanently flooded (H)</v>
      </c>
      <c r="C44" s="453"/>
      <c r="D44" s="415"/>
      <c r="E44" s="6"/>
      <c r="F44" s="638"/>
      <c r="G44" s="635"/>
      <c r="J44" s="448"/>
    </row>
    <row r="45" spans="1:16" ht="18">
      <c r="A45" s="50"/>
      <c r="B45" s="483" t="s">
        <v>287</v>
      </c>
      <c r="C45" s="454" t="str">
        <f>IF(SUM(C37:C44)=0,"",SUM(C37:C44))</f>
        <v/>
      </c>
      <c r="D45" s="451"/>
      <c r="E45" s="6"/>
      <c r="F45" s="639"/>
      <c r="G45" s="636"/>
      <c r="J45" s="444" t="s">
        <v>239</v>
      </c>
      <c r="K45" s="18"/>
    </row>
    <row r="46" spans="1:16" ht="43.2">
      <c r="A46" s="51">
        <v>22</v>
      </c>
      <c r="B46" s="405" t="s">
        <v>288</v>
      </c>
      <c r="C46" s="421"/>
      <c r="D46" s="417"/>
      <c r="E46" s="11"/>
      <c r="F46" s="416" t="s">
        <v>254</v>
      </c>
      <c r="G46" s="598" t="s">
        <v>289</v>
      </c>
      <c r="H46" s="400"/>
      <c r="I46" s="400"/>
      <c r="J46" s="531" t="s">
        <v>290</v>
      </c>
      <c r="K46" s="548" t="s">
        <v>269</v>
      </c>
      <c r="L46" s="400"/>
      <c r="M46" s="400"/>
      <c r="N46" s="400"/>
      <c r="O46" s="400"/>
      <c r="P46" s="400"/>
    </row>
    <row r="47" spans="1:16" customFormat="1" ht="28.8">
      <c r="A47" s="51">
        <v>23</v>
      </c>
      <c r="B47" s="405" t="s">
        <v>291</v>
      </c>
      <c r="C47" s="389"/>
      <c r="D47" s="430"/>
      <c r="E47" s="23"/>
      <c r="F47" s="53" t="s">
        <v>254</v>
      </c>
      <c r="G47" s="595" t="s">
        <v>292</v>
      </c>
      <c r="H47" s="1"/>
      <c r="I47" s="1"/>
      <c r="J47" s="531" t="s">
        <v>293</v>
      </c>
      <c r="K47" s="548" t="s">
        <v>269</v>
      </c>
      <c r="L47" s="14"/>
      <c r="M47" s="14"/>
      <c r="N47" s="14"/>
      <c r="O47" s="14"/>
      <c r="P47" s="14"/>
    </row>
    <row r="48" spans="1:16" customFormat="1" ht="57.6">
      <c r="A48" s="51">
        <v>24</v>
      </c>
      <c r="B48" s="405" t="s">
        <v>294</v>
      </c>
      <c r="C48" s="421"/>
      <c r="D48" s="395"/>
      <c r="E48" s="22"/>
      <c r="F48" s="53" t="s">
        <v>254</v>
      </c>
      <c r="G48" s="595"/>
      <c r="H48" s="14"/>
      <c r="I48" s="14"/>
      <c r="J48" s="531" t="s">
        <v>295</v>
      </c>
      <c r="K48" s="548" t="s">
        <v>296</v>
      </c>
      <c r="L48" s="14"/>
      <c r="M48" s="14"/>
      <c r="N48" s="14"/>
      <c r="O48" s="14"/>
      <c r="P48" s="14"/>
    </row>
    <row r="49" spans="1:16" customFormat="1" ht="72">
      <c r="A49" s="51">
        <v>25</v>
      </c>
      <c r="B49" s="542" t="s">
        <v>297</v>
      </c>
      <c r="C49" s="389"/>
      <c r="D49" s="395"/>
      <c r="E49" s="22"/>
      <c r="F49" s="53" t="s">
        <v>254</v>
      </c>
      <c r="G49" s="595"/>
      <c r="H49" s="14"/>
      <c r="I49" s="14"/>
      <c r="J49" s="531" t="s">
        <v>298</v>
      </c>
      <c r="K49" s="548" t="s">
        <v>299</v>
      </c>
      <c r="L49" s="14"/>
      <c r="M49" s="14"/>
      <c r="N49" s="14"/>
      <c r="O49" s="14"/>
      <c r="P49" s="14"/>
    </row>
    <row r="50" spans="1:16" customFormat="1" ht="72">
      <c r="A50" s="48">
        <v>26</v>
      </c>
      <c r="B50" s="404" t="s">
        <v>300</v>
      </c>
      <c r="C50" s="389"/>
      <c r="D50" s="395"/>
      <c r="E50" s="22"/>
      <c r="F50" s="29" t="s">
        <v>301</v>
      </c>
      <c r="G50" s="595" t="s">
        <v>302</v>
      </c>
      <c r="H50" s="14"/>
      <c r="I50" s="14"/>
      <c r="J50" s="531" t="s">
        <v>303</v>
      </c>
      <c r="K50" s="548" t="s">
        <v>304</v>
      </c>
      <c r="L50" s="14"/>
      <c r="M50" s="14"/>
      <c r="N50" s="14"/>
      <c r="O50" s="14"/>
      <c r="P50" s="14"/>
    </row>
    <row r="51" spans="1:16" customFormat="1" ht="43.2">
      <c r="A51" s="51">
        <v>27</v>
      </c>
      <c r="B51" s="404" t="s">
        <v>305</v>
      </c>
      <c r="C51" s="389"/>
      <c r="D51" s="431"/>
      <c r="E51" s="23"/>
      <c r="F51" s="29" t="s">
        <v>301</v>
      </c>
      <c r="G51" s="595" t="s">
        <v>306</v>
      </c>
      <c r="H51" s="400"/>
      <c r="I51" s="24"/>
      <c r="J51" s="531" t="s">
        <v>307</v>
      </c>
      <c r="K51" s="548" t="s">
        <v>308</v>
      </c>
      <c r="L51" s="400"/>
      <c r="M51" s="400"/>
      <c r="N51" s="400"/>
      <c r="O51" s="400"/>
      <c r="P51" s="400"/>
    </row>
    <row r="52" spans="1:16" customFormat="1" ht="57.6">
      <c r="A52" s="51">
        <v>28</v>
      </c>
      <c r="B52" s="428" t="s">
        <v>309</v>
      </c>
      <c r="C52" s="389"/>
      <c r="D52" s="395"/>
      <c r="E52" s="22"/>
      <c r="F52" s="29" t="s">
        <v>301</v>
      </c>
      <c r="G52" s="595"/>
      <c r="H52" s="58"/>
      <c r="I52" s="14"/>
      <c r="J52" s="531" t="s">
        <v>310</v>
      </c>
      <c r="K52" s="548" t="s">
        <v>311</v>
      </c>
      <c r="L52" s="14"/>
      <c r="M52" s="14"/>
      <c r="N52" s="14"/>
      <c r="O52" s="14"/>
      <c r="P52" s="14"/>
    </row>
    <row r="53" spans="1:16" ht="57.6">
      <c r="A53" s="49">
        <v>29</v>
      </c>
      <c r="B53" s="542" t="s">
        <v>312</v>
      </c>
      <c r="C53" s="389"/>
      <c r="D53" s="432"/>
      <c r="E53" s="23"/>
      <c r="F53" s="53" t="s">
        <v>254</v>
      </c>
      <c r="G53" s="595" t="s">
        <v>313</v>
      </c>
      <c r="H53" s="298"/>
      <c r="I53" s="1"/>
      <c r="J53" s="531" t="s">
        <v>314</v>
      </c>
      <c r="K53" s="548" t="s">
        <v>315</v>
      </c>
      <c r="L53" s="400"/>
      <c r="M53" s="400"/>
      <c r="N53" s="400"/>
      <c r="O53" s="400"/>
      <c r="P53" s="400"/>
    </row>
    <row r="54" spans="1:16" s="1" customFormat="1" ht="57.6">
      <c r="A54" s="51">
        <v>30</v>
      </c>
      <c r="B54" s="405" t="s">
        <v>316</v>
      </c>
      <c r="C54" s="389"/>
      <c r="D54" s="433"/>
      <c r="E54" s="43"/>
      <c r="F54" s="53" t="s">
        <v>254</v>
      </c>
      <c r="G54" s="595" t="s">
        <v>317</v>
      </c>
      <c r="H54" s="298"/>
      <c r="J54" s="531" t="s">
        <v>318</v>
      </c>
      <c r="K54" s="548" t="s">
        <v>319</v>
      </c>
    </row>
    <row r="55" spans="1:16" s="1" customFormat="1" ht="72">
      <c r="A55" s="51">
        <v>31</v>
      </c>
      <c r="B55" s="405" t="s">
        <v>320</v>
      </c>
      <c r="C55" s="389"/>
      <c r="D55" s="433"/>
      <c r="E55" s="28"/>
      <c r="F55" s="53" t="s">
        <v>254</v>
      </c>
      <c r="G55" s="595"/>
      <c r="H55" s="299"/>
      <c r="J55" s="531" t="s">
        <v>321</v>
      </c>
      <c r="K55" s="548" t="s">
        <v>322</v>
      </c>
    </row>
    <row r="56" spans="1:16" customFormat="1" ht="28.8">
      <c r="A56" s="51">
        <v>32</v>
      </c>
      <c r="B56" s="403" t="s">
        <v>323</v>
      </c>
      <c r="C56" s="426">
        <v>100</v>
      </c>
      <c r="D56" s="395"/>
      <c r="E56" s="22"/>
      <c r="F56" s="54" t="s">
        <v>237</v>
      </c>
      <c r="G56" s="595"/>
      <c r="H56" s="298"/>
      <c r="I56" s="58"/>
      <c r="J56" s="449"/>
      <c r="K56" s="58"/>
      <c r="L56" s="14"/>
      <c r="M56" s="14"/>
      <c r="N56" s="14"/>
      <c r="O56" s="14"/>
      <c r="P56" s="14"/>
    </row>
    <row r="57" spans="1:16" customFormat="1" ht="43.2">
      <c r="A57" s="51">
        <v>33</v>
      </c>
      <c r="B57" s="403" t="s">
        <v>324</v>
      </c>
      <c r="C57" s="427" t="str">
        <f>IF(OR(C48="Yes, lake",C48="Yes, wetland"),IF(OR($C$16=0,$C$56=0),"Complete Questions 12 and 32",$C$16/$C$56),"")</f>
        <v/>
      </c>
      <c r="D57" s="434"/>
      <c r="E57" s="9"/>
      <c r="F57" s="54" t="s">
        <v>237</v>
      </c>
      <c r="G57" s="595"/>
      <c r="H57" s="298"/>
      <c r="I57" s="400"/>
      <c r="J57" s="531" t="s">
        <v>325</v>
      </c>
      <c r="K57" s="548" t="s">
        <v>326</v>
      </c>
      <c r="L57" s="1"/>
      <c r="M57" s="1"/>
      <c r="N57" s="1"/>
      <c r="O57" s="1"/>
      <c r="P57" s="1"/>
    </row>
    <row r="58" spans="1:16" s="1" customFormat="1" ht="57.6">
      <c r="A58" s="51">
        <v>34</v>
      </c>
      <c r="B58" s="405" t="s">
        <v>327</v>
      </c>
      <c r="C58" s="389"/>
      <c r="D58" s="417"/>
      <c r="E58" s="9"/>
      <c r="F58" s="53" t="s">
        <v>254</v>
      </c>
      <c r="G58" s="595" t="s">
        <v>328</v>
      </c>
      <c r="H58" s="298"/>
      <c r="I58" s="400"/>
      <c r="J58" s="531" t="s">
        <v>329</v>
      </c>
      <c r="K58" s="548" t="s">
        <v>330</v>
      </c>
    </row>
    <row r="59" spans="1:16" s="1" customFormat="1" ht="43.2">
      <c r="A59" s="51">
        <v>35</v>
      </c>
      <c r="B59" s="403" t="s">
        <v>331</v>
      </c>
      <c r="C59" s="389"/>
      <c r="D59" s="435"/>
      <c r="E59" s="23"/>
      <c r="F59" s="54" t="s">
        <v>237</v>
      </c>
      <c r="G59" s="599" t="s">
        <v>332</v>
      </c>
      <c r="H59" s="298"/>
      <c r="J59" s="531" t="s">
        <v>333</v>
      </c>
      <c r="K59" s="548" t="s">
        <v>334</v>
      </c>
      <c r="L59" s="400"/>
      <c r="M59" s="400"/>
      <c r="N59" s="400"/>
      <c r="O59" s="400"/>
      <c r="P59" s="400"/>
    </row>
    <row r="60" spans="1:16" customFormat="1">
      <c r="A60" s="24"/>
      <c r="B60" s="24"/>
      <c r="C60" s="14"/>
      <c r="D60" s="400"/>
      <c r="E60" s="4"/>
      <c r="F60" s="14"/>
      <c r="G60" s="596"/>
      <c r="H60" s="14"/>
      <c r="I60" s="400"/>
      <c r="J60" s="1"/>
      <c r="K60" s="1"/>
      <c r="L60" s="1"/>
      <c r="M60" s="1"/>
      <c r="N60" s="1"/>
      <c r="O60" s="1"/>
      <c r="P60" s="1"/>
    </row>
    <row r="61" spans="1:16" ht="18">
      <c r="A61" s="644" t="s">
        <v>335</v>
      </c>
      <c r="B61" s="644"/>
      <c r="C61" s="644"/>
      <c r="D61" s="644"/>
      <c r="E61" s="491"/>
      <c r="F61" s="490" t="s">
        <v>226</v>
      </c>
      <c r="G61" s="594" t="s">
        <v>227</v>
      </c>
      <c r="J61" s="446"/>
      <c r="K61" s="400"/>
      <c r="L61" s="400"/>
      <c r="M61" s="400"/>
      <c r="N61" s="400"/>
      <c r="O61" s="400"/>
      <c r="P61" s="400"/>
    </row>
    <row r="62" spans="1:16" customFormat="1" ht="30.75" customHeight="1">
      <c r="A62" s="647">
        <v>36</v>
      </c>
      <c r="B62" s="646" t="s">
        <v>336</v>
      </c>
      <c r="C62" s="646"/>
      <c r="D62" s="646"/>
      <c r="E62" s="8"/>
      <c r="F62" s="624" t="s">
        <v>237</v>
      </c>
      <c r="G62" s="659" t="s">
        <v>337</v>
      </c>
      <c r="H62" s="400"/>
      <c r="I62" s="400"/>
      <c r="J62" s="1"/>
      <c r="K62" s="1"/>
      <c r="L62" s="1"/>
      <c r="M62" s="1"/>
      <c r="N62" s="1"/>
      <c r="O62" s="1"/>
      <c r="P62" s="1"/>
    </row>
    <row r="63" spans="1:16" customFormat="1" ht="15" customHeight="1">
      <c r="A63" s="648"/>
      <c r="B63" s="401" t="s">
        <v>338</v>
      </c>
      <c r="C63" s="402" t="s">
        <v>339</v>
      </c>
      <c r="D63" s="402" t="s">
        <v>340</v>
      </c>
      <c r="E63" s="3"/>
      <c r="F63" s="624"/>
      <c r="G63" s="660"/>
      <c r="H63" s="400"/>
      <c r="I63" s="400"/>
      <c r="J63" s="1"/>
      <c r="K63" s="1"/>
      <c r="L63" s="1"/>
      <c r="M63" s="1"/>
      <c r="N63" s="1"/>
      <c r="O63" s="1"/>
      <c r="P63" s="1"/>
    </row>
    <row r="64" spans="1:16" s="1" customFormat="1">
      <c r="A64" s="648"/>
      <c r="B64" s="436"/>
      <c r="C64" s="437"/>
      <c r="D64" s="426"/>
      <c r="E64" s="2"/>
      <c r="F64" s="624"/>
      <c r="G64" s="660"/>
    </row>
    <row r="65" spans="1:16" s="1" customFormat="1">
      <c r="A65" s="648"/>
      <c r="B65" s="436"/>
      <c r="C65" s="437"/>
      <c r="D65" s="426"/>
      <c r="E65" s="2"/>
      <c r="F65" s="624"/>
      <c r="G65" s="660"/>
    </row>
    <row r="66" spans="1:16" s="1" customFormat="1">
      <c r="A66" s="648"/>
      <c r="B66" s="436"/>
      <c r="C66" s="437"/>
      <c r="D66" s="426"/>
      <c r="E66" s="2"/>
      <c r="F66" s="624"/>
      <c r="G66" s="660"/>
    </row>
    <row r="67" spans="1:16" s="1" customFormat="1">
      <c r="A67" s="648"/>
      <c r="B67" s="438"/>
      <c r="C67" s="437"/>
      <c r="D67" s="426"/>
      <c r="E67" s="2"/>
      <c r="F67" s="624"/>
      <c r="G67" s="660"/>
    </row>
    <row r="68" spans="1:16" s="1" customFormat="1">
      <c r="A68" s="648"/>
      <c r="B68" s="436"/>
      <c r="C68" s="437"/>
      <c r="D68" s="426"/>
      <c r="E68" s="2"/>
      <c r="F68" s="624"/>
      <c r="G68" s="660"/>
    </row>
    <row r="69" spans="1:16" s="1" customFormat="1" ht="28.8">
      <c r="A69" s="649"/>
      <c r="B69" s="486" t="s">
        <v>341</v>
      </c>
      <c r="C69" s="301" t="str">
        <f>IF(OR(ISBLANK(C64),ISBLANK(D64)),"Fill out soils table to proceed",((($C$64*$D$64)+($C$65*$D$65)+($C$66*$D$66)+($C$67*D$67)+($C$68*$D$68))/10000))</f>
        <v>Fill out soils table to proceed</v>
      </c>
      <c r="D69" s="247" t="str">
        <f>IF(OR(ISBLANK(C64),ISBLANK(D64)),"Incomplete table",(VLOOKUP(C69,tables!$C$187:$E$189,3,TRUE)))</f>
        <v>Incomplete table</v>
      </c>
      <c r="E69" s="63"/>
      <c r="F69" s="624"/>
      <c r="G69" s="660"/>
    </row>
    <row r="70" spans="1:16" s="1" customFormat="1" ht="45.75" customHeight="1">
      <c r="A70" s="647">
        <v>37</v>
      </c>
      <c r="B70" s="650" t="s">
        <v>342</v>
      </c>
      <c r="C70" s="650"/>
      <c r="D70" s="650"/>
      <c r="E70" s="8"/>
      <c r="F70" s="625" t="s">
        <v>254</v>
      </c>
      <c r="G70" s="661" t="s">
        <v>343</v>
      </c>
      <c r="J70" s="487" t="s">
        <v>239</v>
      </c>
      <c r="L70" s="400"/>
      <c r="M70" s="400"/>
      <c r="N70" s="400"/>
      <c r="O70" s="400"/>
      <c r="P70" s="400"/>
    </row>
    <row r="71" spans="1:16" s="1" customFormat="1">
      <c r="A71" s="648"/>
      <c r="B71" s="401" t="s">
        <v>338</v>
      </c>
      <c r="C71" s="402" t="s">
        <v>344</v>
      </c>
      <c r="D71" s="402" t="s">
        <v>340</v>
      </c>
      <c r="E71" s="3"/>
      <c r="F71" s="626"/>
      <c r="G71" s="660"/>
      <c r="J71" s="610" t="s">
        <v>345</v>
      </c>
      <c r="K71" s="611" t="s">
        <v>346</v>
      </c>
    </row>
    <row r="72" spans="1:16" customFormat="1" ht="24" customHeight="1">
      <c r="A72" s="648"/>
      <c r="B72" s="464"/>
      <c r="C72" s="465"/>
      <c r="D72" s="466"/>
      <c r="E72" s="2" t="s">
        <v>347</v>
      </c>
      <c r="F72" s="626"/>
      <c r="G72" s="660"/>
      <c r="H72" s="400"/>
      <c r="I72" s="400"/>
      <c r="J72" s="610"/>
      <c r="K72" s="611"/>
      <c r="L72" s="1"/>
      <c r="M72" s="1"/>
      <c r="N72" s="1"/>
      <c r="O72" s="1"/>
      <c r="P72" s="1"/>
    </row>
    <row r="73" spans="1:16" s="1" customFormat="1" ht="24" customHeight="1">
      <c r="A73" s="648"/>
      <c r="B73" s="464"/>
      <c r="C73" s="465"/>
      <c r="D73" s="466"/>
      <c r="E73" s="2"/>
      <c r="F73" s="626"/>
      <c r="G73" s="660"/>
      <c r="J73" s="610"/>
      <c r="K73" s="611"/>
      <c r="L73" s="400"/>
      <c r="M73" s="400"/>
      <c r="N73" s="400"/>
      <c r="O73" s="400"/>
      <c r="P73" s="400"/>
    </row>
    <row r="74" spans="1:16" s="1" customFormat="1" ht="24" customHeight="1">
      <c r="A74" s="648"/>
      <c r="B74" s="464"/>
      <c r="C74" s="465"/>
      <c r="D74" s="466"/>
      <c r="E74" s="2"/>
      <c r="F74" s="626"/>
      <c r="G74" s="660"/>
      <c r="J74" s="610"/>
      <c r="K74" s="611"/>
      <c r="L74" s="14"/>
      <c r="M74" s="14"/>
      <c r="N74" s="14"/>
      <c r="O74" s="14"/>
      <c r="P74" s="14"/>
    </row>
    <row r="75" spans="1:16" customFormat="1" ht="24" customHeight="1">
      <c r="A75" s="648"/>
      <c r="B75" s="464"/>
      <c r="C75" s="465"/>
      <c r="D75" s="466"/>
      <c r="E75" s="2"/>
      <c r="F75" s="626"/>
      <c r="G75" s="660"/>
      <c r="H75" s="1"/>
      <c r="I75" s="1"/>
      <c r="J75" s="610"/>
      <c r="K75" s="611"/>
      <c r="L75" s="14"/>
      <c r="M75" s="14"/>
      <c r="N75" s="14"/>
      <c r="O75" s="14"/>
      <c r="P75" s="14"/>
    </row>
    <row r="76" spans="1:16" ht="24" customHeight="1">
      <c r="A76" s="648"/>
      <c r="B76" s="464"/>
      <c r="C76" s="465"/>
      <c r="D76" s="466"/>
      <c r="E76" s="2"/>
      <c r="F76" s="626"/>
      <c r="G76" s="660"/>
      <c r="H76" s="400"/>
      <c r="I76" s="400"/>
      <c r="J76" s="610"/>
      <c r="K76" s="611"/>
    </row>
    <row r="77" spans="1:16">
      <c r="A77" s="649"/>
      <c r="B77" s="486" t="s">
        <v>348</v>
      </c>
      <c r="C77" s="467" t="str">
        <f>IFERROR(IF(OR(ISBLANK(C72),ISBLANK(D72)),"Fill out soils table to proceed",INDEX(C72:D76,MATCH(MAX(D72:D76),D72:D76,0),1))," Enter percent AOI entered as number only")</f>
        <v>Fill out soils table to proceed</v>
      </c>
      <c r="D77" s="302" t="str">
        <f>IF(OR(ISBLANK(C72),ISBLANK(D72)),"Complete Soils Table",SUM(D72:D76))</f>
        <v>Complete Soils Table</v>
      </c>
      <c r="E77" s="59"/>
      <c r="F77" s="627"/>
      <c r="G77" s="660"/>
    </row>
    <row r="78" spans="1:16">
      <c r="B78" s="1"/>
      <c r="C78" s="4"/>
      <c r="D78" s="400"/>
      <c r="E78" s="4"/>
      <c r="G78" s="596"/>
    </row>
    <row r="79" spans="1:16" ht="18">
      <c r="A79" s="644" t="s">
        <v>349</v>
      </c>
      <c r="B79" s="644"/>
      <c r="C79" s="644"/>
      <c r="D79" s="644"/>
      <c r="E79" s="491"/>
      <c r="F79" s="490" t="s">
        <v>226</v>
      </c>
      <c r="G79" s="594" t="s">
        <v>227</v>
      </c>
      <c r="J79" s="1"/>
      <c r="K79" s="1"/>
      <c r="L79" s="1"/>
      <c r="M79" s="1"/>
      <c r="N79" s="1"/>
      <c r="O79" s="1"/>
      <c r="P79" s="1"/>
    </row>
    <row r="80" spans="1:16" ht="28.95" customHeight="1">
      <c r="A80" s="645">
        <v>38</v>
      </c>
      <c r="B80" s="651" t="s">
        <v>350</v>
      </c>
      <c r="C80" s="652"/>
      <c r="D80" s="456"/>
      <c r="E80" s="457"/>
      <c r="F80" s="629" t="s">
        <v>301</v>
      </c>
      <c r="G80" s="641" t="s">
        <v>351</v>
      </c>
      <c r="J80" s="1"/>
      <c r="K80" s="1"/>
      <c r="L80" s="1"/>
      <c r="M80" s="1"/>
      <c r="N80" s="1"/>
      <c r="O80" s="1"/>
      <c r="P80" s="1"/>
    </row>
    <row r="81" spans="1:16" s="1" customFormat="1">
      <c r="A81" s="645"/>
      <c r="B81" s="484" t="s">
        <v>352</v>
      </c>
      <c r="C81" s="485" t="s">
        <v>353</v>
      </c>
      <c r="D81" s="533"/>
      <c r="E81" s="534"/>
      <c r="F81" s="622"/>
      <c r="G81" s="642"/>
      <c r="J81" s="446"/>
      <c r="K81" s="400"/>
      <c r="L81" s="400"/>
      <c r="M81" s="400"/>
      <c r="N81" s="400"/>
      <c r="O81" s="400"/>
      <c r="P81" s="400"/>
    </row>
    <row r="82" spans="1:16" s="1" customFormat="1">
      <c r="A82" s="645"/>
      <c r="B82" s="474" t="s">
        <v>354</v>
      </c>
      <c r="C82" s="453"/>
      <c r="D82" s="533"/>
      <c r="E82" s="534"/>
      <c r="F82" s="622"/>
      <c r="G82" s="642"/>
      <c r="J82" s="446"/>
      <c r="K82" s="400"/>
      <c r="L82" s="400"/>
      <c r="M82" s="400"/>
      <c r="N82" s="400"/>
      <c r="O82" s="400"/>
      <c r="P82" s="400"/>
    </row>
    <row r="83" spans="1:16" customFormat="1">
      <c r="A83" s="645"/>
      <c r="B83" s="474" t="s">
        <v>355</v>
      </c>
      <c r="C83" s="453"/>
      <c r="D83" s="533"/>
      <c r="E83" s="534"/>
      <c r="F83" s="622"/>
      <c r="G83" s="642"/>
      <c r="H83" s="400"/>
      <c r="I83" s="400"/>
      <c r="J83" s="24"/>
      <c r="K83" s="14"/>
      <c r="L83" s="14"/>
      <c r="M83" s="14"/>
      <c r="N83" s="14"/>
      <c r="O83" s="14"/>
      <c r="P83" s="14"/>
    </row>
    <row r="84" spans="1:16" customFormat="1">
      <c r="A84" s="645"/>
      <c r="B84" s="474" t="s">
        <v>99</v>
      </c>
      <c r="C84" s="453"/>
      <c r="D84" s="533"/>
      <c r="E84" s="534"/>
      <c r="F84" s="622"/>
      <c r="G84" s="642"/>
      <c r="H84" s="400"/>
      <c r="I84" s="400"/>
      <c r="J84" s="24"/>
      <c r="K84" s="14"/>
      <c r="L84" s="14"/>
      <c r="M84" s="14"/>
      <c r="N84" s="14"/>
      <c r="O84" s="14"/>
      <c r="P84" s="14"/>
    </row>
    <row r="85" spans="1:16">
      <c r="A85" s="645"/>
      <c r="B85" s="474" t="s">
        <v>356</v>
      </c>
      <c r="C85" s="453"/>
      <c r="D85" s="533"/>
      <c r="E85" s="534"/>
      <c r="F85" s="622"/>
      <c r="G85" s="642"/>
    </row>
    <row r="86" spans="1:16">
      <c r="A86" s="645"/>
      <c r="B86" s="474" t="s">
        <v>357</v>
      </c>
      <c r="C86" s="453"/>
      <c r="D86" s="533"/>
      <c r="E86" s="534"/>
      <c r="F86" s="622"/>
      <c r="G86" s="642"/>
    </row>
    <row r="87" spans="1:16" ht="18">
      <c r="A87" s="50"/>
      <c r="B87" s="483" t="s">
        <v>287</v>
      </c>
      <c r="C87" s="475" t="str">
        <f>IF(AND(ISBLANK(C82),ISBLANK(C83),ISBLANK(C84),ISBLANK(C85),ISBLANK(C86)),"Enter values in Table",SUM((C82:C86)))</f>
        <v>Enter values in Table</v>
      </c>
      <c r="D87" s="533"/>
      <c r="E87" s="534"/>
      <c r="F87" s="630"/>
      <c r="G87" s="643"/>
      <c r="J87" s="444" t="s">
        <v>239</v>
      </c>
      <c r="K87" s="18"/>
    </row>
    <row r="88" spans="1:16" ht="72">
      <c r="A88" s="49">
        <v>39</v>
      </c>
      <c r="B88" s="404" t="s">
        <v>358</v>
      </c>
      <c r="C88" s="455"/>
      <c r="D88" s="458"/>
      <c r="E88" s="459"/>
      <c r="F88" s="530" t="s">
        <v>301</v>
      </c>
      <c r="G88" s="597" t="s">
        <v>359</v>
      </c>
      <c r="J88" s="531" t="s">
        <v>360</v>
      </c>
      <c r="K88" s="548" t="s">
        <v>361</v>
      </c>
    </row>
    <row r="89" spans="1:16" ht="43.2">
      <c r="A89" s="49">
        <v>40</v>
      </c>
      <c r="B89" s="404" t="s">
        <v>362</v>
      </c>
      <c r="C89" s="382"/>
      <c r="D89" s="622"/>
      <c r="E89" s="623"/>
      <c r="F89" s="29" t="s">
        <v>301</v>
      </c>
      <c r="G89" s="595" t="s">
        <v>363</v>
      </c>
      <c r="J89" s="531" t="s">
        <v>364</v>
      </c>
      <c r="K89" s="548" t="s">
        <v>365</v>
      </c>
      <c r="L89" s="400"/>
      <c r="M89" s="400"/>
      <c r="N89" s="400"/>
      <c r="O89" s="400"/>
      <c r="P89" s="400"/>
    </row>
    <row r="90" spans="1:16" ht="43.2">
      <c r="A90" s="49">
        <v>41</v>
      </c>
      <c r="B90" s="404" t="s">
        <v>366</v>
      </c>
      <c r="C90" s="455"/>
      <c r="D90" s="460"/>
      <c r="E90" s="461"/>
      <c r="F90" s="29" t="s">
        <v>301</v>
      </c>
      <c r="G90" s="595" t="s">
        <v>367</v>
      </c>
      <c r="J90" s="531" t="s">
        <v>368</v>
      </c>
      <c r="K90" s="548" t="s">
        <v>369</v>
      </c>
      <c r="L90" s="24"/>
      <c r="M90" s="24"/>
      <c r="N90" s="24"/>
      <c r="O90" s="24"/>
      <c r="P90" s="24"/>
    </row>
    <row r="91" spans="1:16" s="24" customFormat="1" ht="57.6">
      <c r="A91" s="49">
        <v>42</v>
      </c>
      <c r="B91" s="405" t="s">
        <v>370</v>
      </c>
      <c r="C91" s="455"/>
      <c r="D91" s="462"/>
      <c r="E91" s="463"/>
      <c r="F91" s="53" t="s">
        <v>254</v>
      </c>
      <c r="G91" s="595" t="s">
        <v>371</v>
      </c>
      <c r="H91" s="14"/>
      <c r="I91" s="14"/>
      <c r="J91" s="531" t="s">
        <v>372</v>
      </c>
      <c r="K91" s="548" t="s">
        <v>373</v>
      </c>
      <c r="L91" s="400"/>
      <c r="M91" s="400"/>
      <c r="N91" s="400"/>
      <c r="O91" s="400"/>
      <c r="P91" s="400"/>
    </row>
    <row r="92" spans="1:16" customFormat="1">
      <c r="A92" s="13"/>
      <c r="B92" s="1"/>
      <c r="C92" s="5"/>
      <c r="D92" s="5"/>
      <c r="E92" s="2"/>
      <c r="F92" s="38"/>
      <c r="G92" s="596"/>
      <c r="H92" s="400"/>
      <c r="I92" s="400"/>
      <c r="J92" s="24"/>
      <c r="K92" s="14"/>
      <c r="L92" s="14"/>
      <c r="M92" s="14"/>
      <c r="N92" s="14"/>
      <c r="O92" s="14"/>
      <c r="P92" s="14"/>
    </row>
    <row r="93" spans="1:16" customFormat="1" ht="18">
      <c r="A93" s="644" t="s">
        <v>374</v>
      </c>
      <c r="B93" s="644"/>
      <c r="C93" s="644"/>
      <c r="D93" s="644"/>
      <c r="E93" s="491"/>
      <c r="F93" s="490" t="s">
        <v>226</v>
      </c>
      <c r="G93" s="594" t="s">
        <v>227</v>
      </c>
      <c r="H93" s="400"/>
      <c r="I93" s="400"/>
      <c r="J93" s="444" t="s">
        <v>239</v>
      </c>
      <c r="K93" s="18"/>
      <c r="L93" s="14"/>
      <c r="M93" s="14"/>
      <c r="N93" s="14"/>
      <c r="O93" s="14"/>
      <c r="P93" s="14"/>
    </row>
    <row r="94" spans="1:16" customFormat="1" ht="28.8">
      <c r="A94" s="49">
        <v>43</v>
      </c>
      <c r="B94" s="543" t="s">
        <v>375</v>
      </c>
      <c r="C94" s="455"/>
      <c r="D94" s="468"/>
      <c r="E94" s="11"/>
      <c r="F94" s="53" t="s">
        <v>254</v>
      </c>
      <c r="G94" s="595"/>
      <c r="H94" s="400"/>
      <c r="I94" s="14"/>
      <c r="J94" s="531" t="s">
        <v>376</v>
      </c>
      <c r="K94" s="548" t="s">
        <v>334</v>
      </c>
      <c r="L94" s="14"/>
      <c r="M94" s="14"/>
      <c r="N94" s="14"/>
      <c r="O94" s="14"/>
      <c r="P94" s="14"/>
    </row>
    <row r="95" spans="1:16" ht="60" customHeight="1">
      <c r="A95" s="46">
        <v>44</v>
      </c>
      <c r="B95" s="405" t="s">
        <v>377</v>
      </c>
      <c r="C95" s="382"/>
      <c r="D95" s="469"/>
      <c r="E95" s="11"/>
      <c r="F95" s="53" t="s">
        <v>254</v>
      </c>
      <c r="G95" s="595"/>
      <c r="H95" s="58"/>
      <c r="J95" s="531" t="s">
        <v>378</v>
      </c>
      <c r="K95" s="548" t="s">
        <v>379</v>
      </c>
    </row>
    <row r="96" spans="1:16" ht="43.2">
      <c r="A96" s="49">
        <v>45</v>
      </c>
      <c r="B96" s="405" t="s">
        <v>380</v>
      </c>
      <c r="C96" s="382"/>
      <c r="D96" s="469"/>
      <c r="E96" s="11"/>
      <c r="F96" s="53" t="s">
        <v>254</v>
      </c>
      <c r="G96" s="595" t="s">
        <v>328</v>
      </c>
      <c r="H96" s="58"/>
      <c r="J96" s="531" t="s">
        <v>381</v>
      </c>
      <c r="K96" s="548" t="s">
        <v>379</v>
      </c>
    </row>
    <row r="97" spans="1:11" ht="43.2">
      <c r="A97" s="49">
        <v>46</v>
      </c>
      <c r="B97" s="405" t="s">
        <v>382</v>
      </c>
      <c r="C97" s="455"/>
      <c r="D97" s="470"/>
      <c r="E97" s="10"/>
      <c r="F97" s="53" t="s">
        <v>254</v>
      </c>
      <c r="G97" s="595" t="s">
        <v>383</v>
      </c>
      <c r="H97" s="58"/>
      <c r="J97" s="531" t="s">
        <v>384</v>
      </c>
      <c r="K97" s="548" t="s">
        <v>385</v>
      </c>
    </row>
    <row r="98" spans="1:11">
      <c r="A98" s="7"/>
      <c r="B98" s="1"/>
      <c r="C98" s="5"/>
      <c r="D98" s="5"/>
      <c r="E98" s="2"/>
      <c r="F98" s="38"/>
      <c r="G98" s="596"/>
      <c r="H98" s="400"/>
    </row>
    <row r="99" spans="1:11" ht="18">
      <c r="A99" s="644" t="s">
        <v>386</v>
      </c>
      <c r="B99" s="644"/>
      <c r="C99" s="644"/>
      <c r="D99" s="644"/>
      <c r="E99" s="538"/>
      <c r="F99" s="490" t="s">
        <v>226</v>
      </c>
      <c r="G99" s="594" t="s">
        <v>227</v>
      </c>
      <c r="H99" s="400"/>
      <c r="I99" s="15"/>
      <c r="J99" s="444" t="s">
        <v>239</v>
      </c>
      <c r="K99" s="18"/>
    </row>
    <row r="100" spans="1:11" ht="33.75" customHeight="1">
      <c r="A100" s="541">
        <v>47</v>
      </c>
      <c r="B100" s="488" t="s">
        <v>387</v>
      </c>
      <c r="C100" s="423"/>
      <c r="D100" s="411"/>
      <c r="E100" s="17"/>
      <c r="F100" s="537" t="s">
        <v>237</v>
      </c>
      <c r="G100" s="597" t="s">
        <v>388</v>
      </c>
      <c r="H100" s="400"/>
      <c r="I100" s="15"/>
      <c r="J100" s="531" t="s">
        <v>389</v>
      </c>
      <c r="K100" s="548" t="s">
        <v>334</v>
      </c>
    </row>
    <row r="101" spans="1:11" ht="43.2">
      <c r="A101" s="49">
        <v>48</v>
      </c>
      <c r="B101" s="489" t="s">
        <v>390</v>
      </c>
      <c r="C101" s="382"/>
      <c r="D101" s="471"/>
      <c r="E101" s="12"/>
      <c r="F101" s="54" t="s">
        <v>237</v>
      </c>
      <c r="G101" s="595"/>
      <c r="H101" s="400"/>
      <c r="I101" s="15"/>
      <c r="J101" s="531" t="s">
        <v>391</v>
      </c>
      <c r="K101" s="548" t="s">
        <v>334</v>
      </c>
    </row>
    <row r="102" spans="1:11" ht="43.2">
      <c r="A102" s="49">
        <v>49</v>
      </c>
      <c r="B102" s="57" t="s">
        <v>392</v>
      </c>
      <c r="C102" s="382"/>
      <c r="D102" s="472"/>
      <c r="E102" s="21"/>
      <c r="F102" s="53" t="s">
        <v>254</v>
      </c>
      <c r="G102" s="595"/>
      <c r="H102" s="400"/>
      <c r="I102" s="15"/>
      <c r="J102" s="531" t="s">
        <v>393</v>
      </c>
      <c r="K102" s="548" t="s">
        <v>334</v>
      </c>
    </row>
    <row r="103" spans="1:11" ht="72">
      <c r="A103" s="49">
        <v>50</v>
      </c>
      <c r="B103" s="57" t="s">
        <v>394</v>
      </c>
      <c r="C103" s="382"/>
      <c r="D103" s="471"/>
      <c r="E103" s="12"/>
      <c r="F103" s="53" t="s">
        <v>254</v>
      </c>
      <c r="G103" s="595"/>
      <c r="J103" s="531" t="s">
        <v>395</v>
      </c>
      <c r="K103" s="548" t="s">
        <v>334</v>
      </c>
    </row>
    <row r="104" spans="1:11" ht="28.8">
      <c r="A104" s="49">
        <v>51</v>
      </c>
      <c r="B104" s="57" t="s">
        <v>396</v>
      </c>
      <c r="C104" s="382"/>
      <c r="D104" s="471"/>
      <c r="E104" s="12"/>
      <c r="F104" s="53" t="s">
        <v>254</v>
      </c>
      <c r="G104" s="595"/>
      <c r="J104" s="531" t="s">
        <v>397</v>
      </c>
      <c r="K104" s="548" t="s">
        <v>334</v>
      </c>
    </row>
    <row r="105" spans="1:11" ht="43.2">
      <c r="A105" s="49">
        <v>52</v>
      </c>
      <c r="B105" s="57" t="s">
        <v>398</v>
      </c>
      <c r="C105" s="382"/>
      <c r="D105" s="471"/>
      <c r="E105" s="12"/>
      <c r="F105" s="53" t="s">
        <v>254</v>
      </c>
      <c r="G105" s="595"/>
      <c r="H105" s="400"/>
      <c r="I105" s="15"/>
      <c r="J105" s="531" t="s">
        <v>399</v>
      </c>
      <c r="K105" s="548" t="s">
        <v>334</v>
      </c>
    </row>
    <row r="106" spans="1:11" ht="43.2">
      <c r="A106" s="49">
        <v>53</v>
      </c>
      <c r="B106" s="57" t="s">
        <v>400</v>
      </c>
      <c r="C106" s="382"/>
      <c r="D106" s="471"/>
      <c r="E106" s="12"/>
      <c r="F106" s="53" t="s">
        <v>254</v>
      </c>
      <c r="G106" s="595"/>
      <c r="H106" s="400"/>
      <c r="I106" s="15"/>
      <c r="J106" s="531" t="s">
        <v>401</v>
      </c>
      <c r="K106" s="548" t="s">
        <v>334</v>
      </c>
    </row>
    <row r="107" spans="1:11" ht="28.8">
      <c r="A107" s="49">
        <v>54</v>
      </c>
      <c r="B107" s="57" t="s">
        <v>402</v>
      </c>
      <c r="C107" s="382"/>
      <c r="D107" s="471"/>
      <c r="E107" s="12"/>
      <c r="F107" s="53" t="s">
        <v>254</v>
      </c>
      <c r="G107" s="595" t="s">
        <v>403</v>
      </c>
      <c r="J107" s="531" t="s">
        <v>404</v>
      </c>
      <c r="K107" s="548" t="s">
        <v>334</v>
      </c>
    </row>
    <row r="108" spans="1:11" ht="28.8">
      <c r="A108" s="49">
        <v>55</v>
      </c>
      <c r="B108" s="489" t="s">
        <v>405</v>
      </c>
      <c r="C108" s="382"/>
      <c r="D108" s="471"/>
      <c r="E108" s="12"/>
      <c r="F108" s="54" t="s">
        <v>237</v>
      </c>
      <c r="G108" s="595"/>
      <c r="J108" s="531" t="s">
        <v>406</v>
      </c>
      <c r="K108" s="548" t="s">
        <v>334</v>
      </c>
    </row>
    <row r="109" spans="1:11" ht="28.8">
      <c r="A109" s="49">
        <v>56</v>
      </c>
      <c r="B109" s="489" t="s">
        <v>407</v>
      </c>
      <c r="C109" s="382"/>
      <c r="D109" s="471"/>
      <c r="E109" s="12"/>
      <c r="F109" s="54" t="s">
        <v>237</v>
      </c>
      <c r="G109" s="595"/>
      <c r="J109" s="531" t="s">
        <v>408</v>
      </c>
      <c r="K109" s="548" t="s">
        <v>334</v>
      </c>
    </row>
    <row r="110" spans="1:11" ht="57.6">
      <c r="A110" s="49">
        <v>57</v>
      </c>
      <c r="B110" s="57" t="s">
        <v>409</v>
      </c>
      <c r="C110" s="382"/>
      <c r="D110" s="473"/>
      <c r="E110" s="12"/>
      <c r="F110" s="53" t="s">
        <v>254</v>
      </c>
      <c r="G110" s="595"/>
      <c r="J110" s="531" t="s">
        <v>410</v>
      </c>
      <c r="K110" s="548" t="s">
        <v>334</v>
      </c>
    </row>
    <row r="111" spans="1:11" s="24" customFormat="1">
      <c r="G111" s="600"/>
    </row>
  </sheetData>
  <sheetProtection algorithmName="SHA-512" hashValue="t0xl0mjiYPsWf4sGGQidBZtpeZ0CZ8nRavGM8OjYs9DwMHcnbXEVgKzQP+l0JerGtQH06isDGWFAUidSKMUaCA==" saltValue="LnaTJYrGqjhOLx+NW5Cl/A==" spinCount="100000" sheet="1" formatColumns="0" formatRows="0"/>
  <mergeCells count="42">
    <mergeCell ref="A99:D99"/>
    <mergeCell ref="A93:D93"/>
    <mergeCell ref="A79:D79"/>
    <mergeCell ref="A61:D61"/>
    <mergeCell ref="G62:G69"/>
    <mergeCell ref="G70:G77"/>
    <mergeCell ref="A21:D21"/>
    <mergeCell ref="A9:D9"/>
    <mergeCell ref="A3:D3"/>
    <mergeCell ref="A80:A86"/>
    <mergeCell ref="B62:D62"/>
    <mergeCell ref="A62:A69"/>
    <mergeCell ref="A70:A77"/>
    <mergeCell ref="B70:D70"/>
    <mergeCell ref="B80:C80"/>
    <mergeCell ref="B22:C22"/>
    <mergeCell ref="D26:E26"/>
    <mergeCell ref="B26:C26"/>
    <mergeCell ref="B35:C35"/>
    <mergeCell ref="A34:D34"/>
    <mergeCell ref="A30:D30"/>
    <mergeCell ref="A35:A44"/>
    <mergeCell ref="G22:G25"/>
    <mergeCell ref="G26:G27"/>
    <mergeCell ref="D89:E89"/>
    <mergeCell ref="F62:F69"/>
    <mergeCell ref="F70:F77"/>
    <mergeCell ref="D24:E24"/>
    <mergeCell ref="D25:E25"/>
    <mergeCell ref="F80:F87"/>
    <mergeCell ref="F22:F25"/>
    <mergeCell ref="F26:F27"/>
    <mergeCell ref="G35:G45"/>
    <mergeCell ref="F35:F45"/>
    <mergeCell ref="D32:E32"/>
    <mergeCell ref="G80:G87"/>
    <mergeCell ref="J12:J13"/>
    <mergeCell ref="K12:K13"/>
    <mergeCell ref="J71:J76"/>
    <mergeCell ref="K71:K76"/>
    <mergeCell ref="J15:J19"/>
    <mergeCell ref="K15:K19"/>
  </mergeCells>
  <phoneticPr fontId="20" type="noConversion"/>
  <conditionalFormatting sqref="A95:G97">
    <cfRule type="expression" dxfId="48" priority="291">
      <formula>OR($C$94="",$C$94="No")</formula>
    </cfRule>
  </conditionalFormatting>
  <conditionalFormatting sqref="B28:G28">
    <cfRule type="expression" dxfId="47" priority="1">
      <formula>OR($C$27="",$C$27="No")</formula>
    </cfRule>
  </conditionalFormatting>
  <conditionalFormatting sqref="B52:G52">
    <cfRule type="expression" dxfId="46" priority="11">
      <formula>OR($C$48="",$C$48="No, isolated")</formula>
    </cfRule>
  </conditionalFormatting>
  <conditionalFormatting sqref="C37:C44">
    <cfRule type="cellIs" dxfId="41" priority="43" operator="notBetween">
      <formula>0</formula>
      <formula>100</formula>
    </cfRule>
  </conditionalFormatting>
  <conditionalFormatting sqref="C45">
    <cfRule type="expression" dxfId="40" priority="30">
      <formula>$C$45&gt;1</formula>
    </cfRule>
  </conditionalFormatting>
  <conditionalFormatting sqref="D45">
    <cfRule type="expression" dxfId="39" priority="3">
      <formula>OR($C$45&lt;1,$C$45&gt;1)</formula>
    </cfRule>
  </conditionalFormatting>
  <conditionalFormatting sqref="F53">
    <cfRule type="expression" dxfId="38" priority="9">
      <formula>OR($C$48="Yes, wetland", $C$48="No, isolated",$C$48="")</formula>
    </cfRule>
  </conditionalFormatting>
  <dataValidations count="12">
    <dataValidation type="list" allowBlank="1" showInputMessage="1" showErrorMessage="1" sqref="C27 C100:C110" xr:uid="{CE156D54-5892-4C82-A74A-F446F77C202B}">
      <formula1>Yes_No</formula1>
    </dataValidation>
    <dataValidation type="list" allowBlank="1" showInputMessage="1" showErrorMessage="1" sqref="C95" xr:uid="{C5A63601-6F5C-4911-ACCE-0331E6D212FA}">
      <formula1>Percent_Flooded</formula1>
    </dataValidation>
    <dataValidation type="list" allowBlank="1" showInputMessage="1" showErrorMessage="1" sqref="C33" xr:uid="{88000A61-2299-4CB0-A49C-6E549821D086}">
      <formula1>Upper_Lower</formula1>
    </dataValidation>
    <dataValidation type="list" allowBlank="1" showInputMessage="1" showErrorMessage="1" sqref="C19" xr:uid="{7F283600-9B15-4A8D-93F7-3E9310890A06}">
      <formula1>HGM</formula1>
    </dataValidation>
    <dataValidation type="list" allowBlank="1" showInputMessage="1" showErrorMessage="1" sqref="C54" xr:uid="{3B0AE9E1-8993-4701-99C9-90BA30961E68}">
      <formula1>Percent_Bare_Ground</formula1>
    </dataValidation>
    <dataValidation type="list" allowBlank="1" showInputMessage="1" showErrorMessage="1" sqref="C91" xr:uid="{3CE8997F-16AD-4CB7-8327-766597000E10}">
      <formula1>Sphagnum</formula1>
    </dataValidation>
    <dataValidation type="list" allowBlank="1" showInputMessage="1" showErrorMessage="1" sqref="C51" xr:uid="{B33FDE8D-CFC8-4414-BA07-E51014CA948F}">
      <formula1>Bare_Ground</formula1>
    </dataValidation>
    <dataValidation type="list" allowBlank="1" showInputMessage="1" showErrorMessage="1" sqref="C97" xr:uid="{C52EEA26-225B-49A3-A2E3-9198F8E38C73}">
      <formula1>Barriers</formula1>
    </dataValidation>
    <dataValidation type="list" showInputMessage="1" showErrorMessage="1" sqref="C94 C59" xr:uid="{5D7EDE49-D00F-4264-91B5-8DE6A9695ED9}">
      <formula1>Yes_No</formula1>
    </dataValidation>
    <dataValidation allowBlank="1" showErrorMessage="1" prompt="Only available when Question 43 answer is &quot;Yes&quot;" sqref="H95" xr:uid="{CC58E766-07C4-4096-BDF7-35478B3216DA}"/>
    <dataValidation type="list" allowBlank="1" showInputMessage="1" showErrorMessage="1" sqref="C48" xr:uid="{B15F916E-8BE7-4786-B0CB-7A9A5D58DADF}">
      <formula1>aaconnection</formula1>
    </dataValidation>
    <dataValidation type="custom" showInputMessage="1" showErrorMessage="1" sqref="E52:G52" xr:uid="{6EC54864-FEA7-445C-B0DC-BB45034F1791}">
      <formula1>$C$48="Yes, wetland"</formula1>
    </dataValidation>
  </dataValidations>
  <pageMargins left="0.7" right="0.7" top="0.75" bottom="0.75" header="0.3" footer="0.3"/>
  <pageSetup paperSize="17" scale="62" fitToHeight="0" orientation="landscape" horizontalDpi="1200" verticalDpi="12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00000000-000E-0000-0200-000008000000}">
            <xm:f>$C$48&lt;&gt;tables!$A$108</xm:f>
            <x14:dxf>
              <font>
                <color theme="2"/>
              </font>
              <fill>
                <patternFill>
                  <bgColor theme="2"/>
                </patternFill>
              </fill>
            </x14:dxf>
          </x14:cfRule>
          <xm:sqref>B53:G53</xm:sqref>
        </x14:conditionalFormatting>
        <x14:conditionalFormatting xmlns:xm="http://schemas.microsoft.com/office/excel/2006/main">
          <x14:cfRule type="expression" priority="24" id="{00000000-000E-0000-0200-000016000000}">
            <xm:f>OR($C$48=tables!$A$105,$C$48=tables!$A$106,$C$48=tables!$A$107)</xm:f>
            <x14:dxf>
              <font>
                <color theme="0" tint="-0.499984740745262"/>
              </font>
              <numFmt numFmtId="167" formatCode=";;;"/>
              <fill>
                <patternFill>
                  <bgColor theme="2"/>
                </patternFill>
              </fill>
            </x14:dxf>
          </x14:cfRule>
          <xm:sqref>B54:G55</xm:sqref>
        </x14:conditionalFormatting>
        <x14:conditionalFormatting xmlns:xm="http://schemas.microsoft.com/office/excel/2006/main">
          <x14:cfRule type="expression" priority="12" id="{00000000-000E-0000-0200-00000A000000}">
            <xm:f>OR($C$48=tables!$A$105,$C$48=tables!$A$106,$C$48=tables!$A$108)</xm:f>
            <x14:dxf>
              <font>
                <color theme="2"/>
              </font>
              <fill>
                <patternFill>
                  <bgColor theme="2"/>
                </patternFill>
              </fill>
            </x14:dxf>
          </x14:cfRule>
          <xm:sqref>B56:G57</xm:sqref>
        </x14:conditionalFormatting>
        <x14:conditionalFormatting xmlns:xm="http://schemas.microsoft.com/office/excel/2006/main">
          <x14:cfRule type="expression" priority="33" id="{00000000-000E-0000-0200-00001F000000}">
            <xm:f>OR($C$19="",$C$19=tables!$A$47,$C$19=tables!$A$48,$C$19=tables!$A$51,$C$19=tables!$A$52,$C$19=tables!$A$53,$C$19=tables!$A$54,$C$19=tables!$A$55)</xm:f>
            <x14:dxf>
              <numFmt numFmtId="167" formatCode=";;;"/>
              <fill>
                <patternFill>
                  <bgColor theme="2"/>
                </patternFill>
              </fill>
            </x14:dxf>
          </x14:cfRule>
          <xm:sqref>B58:G59</xm:sqref>
        </x14:conditionalFormatting>
      </x14:conditionalFormattings>
    </ext>
    <ext xmlns:x14="http://schemas.microsoft.com/office/spreadsheetml/2009/9/main" uri="{CCE6A557-97BC-4b89-ADB6-D9C93CAAB3DF}">
      <x14:dataValidations xmlns:xm="http://schemas.microsoft.com/office/excel/2006/main" count="21">
        <x14:dataValidation type="list" allowBlank="1" showInputMessage="1" showErrorMessage="1" xr:uid="{2D987816-A439-4E6B-B885-F70A784CBAA3}">
          <x14:formula1>
            <xm:f>tables!$A$65:$A$68</xm:f>
          </x14:formula1>
          <xm:sqref>C53</xm:sqref>
        </x14:dataValidation>
        <x14:dataValidation type="list" showInputMessage="1" showErrorMessage="1" xr:uid="{54390516-7079-4E81-8F0F-4E98EE12F531}">
          <x14:formula1>
            <xm:f>tables!$A$161:$A$164</xm:f>
          </x14:formula1>
          <xm:sqref>C96</xm:sqref>
        </x14:dataValidation>
        <x14:dataValidation type="list" showInputMessage="1" showErrorMessage="1" xr:uid="{F84BF511-5478-417D-8CF1-DD8BB56874A1}">
          <x14:formula1>
            <xm:f>IF(COUNTA(C82:C86)=1,tables!$A$126,tables!$A$123:$A$126)</xm:f>
          </x14:formula1>
          <xm:sqref>C89</xm:sqref>
        </x14:dataValidation>
        <x14:dataValidation type="list" allowBlank="1" showInputMessage="1" showErrorMessage="1" xr:uid="{D442D521-C976-46D0-A576-21A789589AA0}">
          <x14:formula1>
            <xm:f>tables!$A$20:$A$24</xm:f>
          </x14:formula1>
          <xm:sqref>C23</xm:sqref>
        </x14:dataValidation>
        <x14:dataValidation type="list" allowBlank="1" showInputMessage="1" showErrorMessage="1" xr:uid="{65604546-ED9D-479B-A497-849B7D389F2E}">
          <x14:formula1>
            <xm:f>tables!$A$33:$A$36</xm:f>
          </x14:formula1>
          <xm:sqref>C31</xm:sqref>
        </x14:dataValidation>
        <x14:dataValidation type="list" allowBlank="1" showInputMessage="1" showErrorMessage="1" xr:uid="{88EFF5DA-2295-425A-B2A0-746D4346A42B}">
          <x14:formula1>
            <xm:f>tables!$A$129:$A$134</xm:f>
          </x14:formula1>
          <xm:sqref>C88</xm:sqref>
        </x14:dataValidation>
        <x14:dataValidation type="list" allowBlank="1" showInputMessage="1" showErrorMessage="1" xr:uid="{6EF76340-D44A-404C-B7EF-7F2F4B0CEECA}">
          <x14:formula1>
            <xm:f>tables!$A$142:$A$145</xm:f>
          </x14:formula1>
          <xm:sqref>C90</xm:sqref>
        </x14:dataValidation>
        <x14:dataValidation type="list" allowBlank="1" showInputMessage="1" showErrorMessage="1" xr:uid="{57F2BE16-FE0F-428D-83EF-FCE0403582AD}">
          <x14:formula1>
            <xm:f>tables!$A$200:$A$204</xm:f>
          </x14:formula1>
          <xm:sqref>C50:C51</xm:sqref>
        </x14:dataValidation>
        <x14:dataValidation type="list" showInputMessage="1" showErrorMessage="1" xr:uid="{3260EBB5-8862-4C9D-A062-472F658222DE}">
          <x14:formula1>
            <xm:f>tables!$A$58:$A$62</xm:f>
          </x14:formula1>
          <xm:sqref>C49</xm:sqref>
        </x14:dataValidation>
        <x14:dataValidation type="list" showInputMessage="1" showErrorMessage="1" xr:uid="{5CE0AC5A-8888-441E-A5CD-E2C6533E5090}">
          <x14:formula1>
            <xm:f>tables!$A$118:$A$120</xm:f>
          </x14:formula1>
          <xm:sqref>C47</xm:sqref>
        </x14:dataValidation>
        <x14:dataValidation type="list" showInputMessage="1" showErrorMessage="1" xr:uid="{9E57B0AD-00AC-4BC9-9458-E3A0A72F5BE3}">
          <x14:formula1>
            <xm:f>tables!$A$237:$A$239</xm:f>
          </x14:formula1>
          <xm:sqref>C46</xm:sqref>
        </x14:dataValidation>
        <x14:dataValidation type="list" allowBlank="1" showInputMessage="1" showErrorMessage="1" xr:uid="{6060B73A-2F29-444D-8BFC-0067EDD0B62E}">
          <x14:formula1>
            <xm:f>tables!$A$214:$A$217</xm:f>
          </x14:formula1>
          <xm:sqref>C54</xm:sqref>
        </x14:dataValidation>
        <x14:dataValidation type="list" allowBlank="1" showInputMessage="1" showErrorMessage="1" xr:uid="{126542C7-2955-41E4-A439-1F8F59D938B8}">
          <x14:formula1>
            <xm:f>tables!$A$4:$A$6</xm:f>
          </x14:formula1>
          <xm:sqref>C12</xm:sqref>
        </x14:dataValidation>
        <x14:dataValidation type="list" showInputMessage="1" showErrorMessage="1" xr:uid="{91BE6EAE-1EA8-416F-B155-48D02141D2E7}">
          <x14:formula1>
            <xm:f>tables!$A$243:$A$250</xm:f>
          </x14:formula1>
          <xm:sqref>C72:C76</xm:sqref>
        </x14:dataValidation>
        <x14:dataValidation type="list" showInputMessage="1" showErrorMessage="1" xr:uid="{A370D773-7F0B-4BC0-A319-89B424C9BD42}">
          <x14:formula1>
            <xm:f>tables!$A$207:$A$211</xm:f>
          </x14:formula1>
          <xm:sqref>C52</xm:sqref>
        </x14:dataValidation>
        <x14:dataValidation type="list" showInputMessage="1" showErrorMessage="1" xr:uid="{C8904B45-146F-4838-92D0-4132342F0D5D}">
          <x14:formula1>
            <xm:f>tables!$A$86:$A$90</xm:f>
          </x14:formula1>
          <xm:sqref>C58</xm:sqref>
        </x14:dataValidation>
        <x14:dataValidation type="list" showInputMessage="1" showErrorMessage="1" xr:uid="{0CBD66BF-1B00-45F7-9EF8-FAB52E6684CE}">
          <x14:formula1>
            <xm:f>tables!$A$78:$A$83</xm:f>
          </x14:formula1>
          <xm:sqref>C55</xm:sqref>
        </x14:dataValidation>
        <x14:dataValidation type="list" allowBlank="1" showInputMessage="1" showErrorMessage="1" xr:uid="{5C3B78B5-AD70-4193-8A04-6DCB2D5CD8F6}">
          <x14:formula1>
            <xm:f>tables!$A$253:$A$256</xm:f>
          </x14:formula1>
          <xm:sqref>C25</xm:sqref>
        </x14:dataValidation>
        <x14:dataValidation type="list" allowBlank="1" showInputMessage="1" showErrorMessage="1" xr:uid="{9F7C74A8-04A4-4D48-924E-C4D4BEA4D59C}">
          <x14:formula1>
            <xm:f>tables!$A$259:$A$262</xm:f>
          </x14:formula1>
          <xm:sqref>C28</xm:sqref>
        </x14:dataValidation>
        <x14:dataValidation type="list" allowBlank="1" showInputMessage="1" showErrorMessage="1" xr:uid="{2E2DFEB0-BF4A-4174-A31A-EEF67E6EE511}">
          <x14:formula1>
            <xm:f>tables!$A$267:$A$270</xm:f>
          </x14:formula1>
          <xm:sqref>C24</xm:sqref>
        </x14:dataValidation>
        <x14:dataValidation type="list" showInputMessage="1" showErrorMessage="1" xr:uid="{B90F3681-5516-44E5-BBFA-7DDB31AAB271}">
          <x14:formula1>
            <xm:f>IF(OR(C20=tables!A47,C20=tables!A48,C20=tables!A49,C20=tables!A52,C20=tables!A53),tables!A97,tables!A98:A102)</xm:f>
          </x14:formula1>
          <xm:sqref>C32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4E773-A905-40D9-AF1F-B91E87EE60DD}">
  <sheetPr>
    <tabColor theme="5" tint="-0.249977111117893"/>
  </sheetPr>
  <dimension ref="A1:AK774"/>
  <sheetViews>
    <sheetView zoomScaleNormal="100" workbookViewId="0">
      <selection activeCell="E30" sqref="E30"/>
    </sheetView>
  </sheetViews>
  <sheetFormatPr defaultColWidth="8.77734375" defaultRowHeight="14.4"/>
  <cols>
    <col min="1" max="2" width="12.5546875" style="584" customWidth="1"/>
    <col min="3" max="3" width="10.21875" style="584" customWidth="1"/>
    <col min="4" max="9" width="12.5546875" style="584" customWidth="1"/>
    <col min="10" max="16384" width="8.77734375" style="584"/>
  </cols>
  <sheetData>
    <row r="1" spans="1:10" s="590" customFormat="1" ht="36.75" customHeight="1">
      <c r="A1" s="573" t="s">
        <v>411</v>
      </c>
      <c r="B1" s="585"/>
      <c r="C1" s="574"/>
      <c r="D1" s="574"/>
      <c r="E1" s="586"/>
      <c r="F1" s="574"/>
      <c r="G1" s="574"/>
      <c r="H1" s="574"/>
      <c r="I1" s="587"/>
    </row>
    <row r="2" spans="1:10" s="590" customFormat="1">
      <c r="A2" s="591" t="s">
        <v>412</v>
      </c>
    </row>
    <row r="3" spans="1:10" s="590" customFormat="1">
      <c r="A3" s="591" t="s">
        <v>413</v>
      </c>
    </row>
    <row r="4" spans="1:10" s="303" customFormat="1"/>
    <row r="5" spans="1:10" s="303" customFormat="1"/>
    <row r="6" spans="1:10" s="303" customFormat="1"/>
    <row r="7" spans="1:10" s="303" customFormat="1"/>
    <row r="8" spans="1:10" s="303" customFormat="1"/>
    <row r="9" spans="1:10" s="303" customFormat="1"/>
    <row r="10" spans="1:10" s="303" customFormat="1"/>
    <row r="11" spans="1:10" s="303" customFormat="1"/>
    <row r="12" spans="1:10" s="303" customFormat="1"/>
    <row r="13" spans="1:10" s="303" customFormat="1"/>
    <row r="14" spans="1:10" s="561" customFormat="1" ht="36.75" customHeight="1">
      <c r="A14" s="573" t="s">
        <v>414</v>
      </c>
      <c r="B14" s="585"/>
      <c r="C14" s="574"/>
      <c r="D14" s="574"/>
      <c r="E14" s="586"/>
      <c r="F14" s="574"/>
      <c r="G14" s="574"/>
      <c r="H14" s="574"/>
      <c r="I14" s="587"/>
    </row>
    <row r="15" spans="1:10" s="561" customFormat="1">
      <c r="A15" s="565" t="s">
        <v>415</v>
      </c>
      <c r="D15" s="297" t="s">
        <v>416</v>
      </c>
    </row>
    <row r="16" spans="1:10" s="561" customFormat="1">
      <c r="A16" s="565" t="s">
        <v>417</v>
      </c>
      <c r="I16" s="588"/>
    </row>
    <row r="17" spans="1:10" s="561" customFormat="1" ht="24" customHeight="1"/>
    <row r="18" spans="1:10" s="561" customFormat="1">
      <c r="A18" s="565" t="s">
        <v>418</v>
      </c>
      <c r="B18" s="565"/>
      <c r="C18" s="565"/>
      <c r="D18" s="565"/>
      <c r="E18" s="565"/>
      <c r="F18" s="565"/>
      <c r="G18" s="565"/>
      <c r="H18" s="565"/>
      <c r="I18" s="565"/>
      <c r="J18" s="565"/>
    </row>
    <row r="19" spans="1:10" s="561" customFormat="1">
      <c r="B19" s="589" t="s">
        <v>419</v>
      </c>
    </row>
    <row r="20" spans="1:10" s="561" customFormat="1">
      <c r="B20" s="561" t="s">
        <v>420</v>
      </c>
    </row>
    <row r="21" spans="1:10" s="561" customFormat="1">
      <c r="B21" s="561" t="s">
        <v>421</v>
      </c>
    </row>
    <row r="22" spans="1:10" s="561" customFormat="1">
      <c r="B22" s="561" t="s">
        <v>422</v>
      </c>
    </row>
    <row r="23" spans="1:10" s="561" customFormat="1">
      <c r="B23" s="561" t="s">
        <v>423</v>
      </c>
    </row>
    <row r="24" spans="1:10" s="561" customFormat="1">
      <c r="B24" s="561" t="s">
        <v>424</v>
      </c>
    </row>
    <row r="25" spans="1:10" s="561" customFormat="1">
      <c r="B25" s="561" t="s">
        <v>425</v>
      </c>
    </row>
    <row r="26" spans="1:10" s="561" customFormat="1">
      <c r="B26" s="561" t="s">
        <v>426</v>
      </c>
    </row>
    <row r="27" spans="1:10" s="561" customFormat="1">
      <c r="B27" s="561" t="s">
        <v>427</v>
      </c>
    </row>
    <row r="28" spans="1:10" s="303" customFormat="1"/>
    <row r="29" spans="1:10" s="303" customFormat="1"/>
    <row r="30" spans="1:10" s="303" customFormat="1"/>
    <row r="31" spans="1:10" s="303" customFormat="1"/>
    <row r="32" spans="1:10" s="303" customFormat="1"/>
    <row r="33" s="303" customFormat="1"/>
    <row r="34" s="303" customFormat="1"/>
    <row r="35" s="303" customFormat="1"/>
    <row r="36" s="303" customFormat="1"/>
    <row r="37" s="303" customFormat="1"/>
    <row r="38" s="303" customFormat="1"/>
    <row r="39" s="303" customFormat="1"/>
    <row r="40" s="303" customFormat="1"/>
    <row r="41" s="303" customFormat="1"/>
    <row r="42" s="303" customFormat="1"/>
    <row r="43" s="303" customFormat="1"/>
    <row r="44" s="303" customFormat="1"/>
    <row r="45" s="303" customFormat="1"/>
    <row r="46" s="303" customFormat="1"/>
    <row r="47" s="303" customFormat="1"/>
    <row r="48" s="303" customFormat="1"/>
    <row r="49" s="303" customFormat="1"/>
    <row r="50" s="303" customFormat="1"/>
    <row r="51" s="303" customFormat="1"/>
    <row r="52" s="303" customFormat="1"/>
    <row r="53" s="303" customFormat="1"/>
    <row r="54" s="303" customFormat="1"/>
    <row r="55" s="303" customFormat="1"/>
    <row r="56" s="303" customFormat="1"/>
    <row r="57" s="303" customFormat="1"/>
    <row r="58" s="303" customFormat="1"/>
    <row r="59" s="303" customFormat="1"/>
    <row r="60" s="303" customFormat="1"/>
    <row r="61" s="303" customFormat="1"/>
    <row r="62" s="303" customFormat="1"/>
    <row r="63" s="303" customFormat="1"/>
    <row r="64" s="303" customFormat="1"/>
    <row r="65" s="303" customFormat="1"/>
    <row r="66" s="303" customFormat="1"/>
    <row r="67" s="303" customFormat="1"/>
    <row r="68" s="303" customFormat="1"/>
    <row r="69" s="303" customFormat="1"/>
    <row r="70" s="303" customFormat="1"/>
    <row r="71" s="303" customFormat="1"/>
    <row r="72" s="303" customFormat="1"/>
    <row r="73" s="303" customFormat="1"/>
    <row r="74" s="303" customFormat="1"/>
    <row r="75" s="303" customFormat="1"/>
    <row r="76" s="303" customFormat="1"/>
    <row r="77" s="303" customFormat="1"/>
    <row r="78" s="303" customFormat="1"/>
    <row r="79" s="303" customFormat="1"/>
    <row r="80" s="303" customFormat="1"/>
    <row r="81" s="303" customFormat="1"/>
    <row r="82" s="303" customFormat="1"/>
    <row r="83" s="303" customFormat="1"/>
    <row r="84" s="303" customFormat="1"/>
    <row r="85" s="303" customFormat="1"/>
    <row r="86" s="303" customFormat="1"/>
    <row r="87" s="303" customFormat="1"/>
    <row r="88" s="303" customFormat="1"/>
    <row r="89" s="303" customFormat="1"/>
    <row r="90" s="303" customFormat="1"/>
    <row r="91" s="303" customFormat="1"/>
    <row r="92" s="303" customFormat="1"/>
    <row r="93" s="303" customFormat="1"/>
    <row r="94" s="303" customFormat="1"/>
    <row r="95" s="303" customFormat="1"/>
    <row r="96" s="303" customFormat="1"/>
    <row r="97" spans="1:37" s="303" customFormat="1"/>
    <row r="98" spans="1:37" s="303" customFormat="1"/>
    <row r="99" spans="1:37" s="303" customFormat="1"/>
    <row r="100" spans="1:37" s="303" customFormat="1"/>
    <row r="101" spans="1:37">
      <c r="A101" s="303"/>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c r="AD101" s="303"/>
      <c r="AE101" s="303"/>
      <c r="AF101" s="303"/>
      <c r="AG101" s="303"/>
      <c r="AH101" s="303"/>
      <c r="AI101" s="303"/>
      <c r="AJ101" s="303"/>
      <c r="AK101" s="303"/>
    </row>
    <row r="102" spans="1:37">
      <c r="A102" s="303"/>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c r="AA102" s="303"/>
      <c r="AB102" s="303"/>
      <c r="AC102" s="303"/>
      <c r="AD102" s="303"/>
      <c r="AE102" s="303"/>
      <c r="AF102" s="303"/>
      <c r="AG102" s="303"/>
      <c r="AH102" s="303"/>
      <c r="AI102" s="303"/>
      <c r="AJ102" s="303"/>
      <c r="AK102" s="303"/>
    </row>
    <row r="103" spans="1:37">
      <c r="A103" s="303"/>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c r="AA103" s="303"/>
      <c r="AB103" s="303"/>
      <c r="AC103" s="303"/>
      <c r="AD103" s="303"/>
      <c r="AE103" s="303"/>
      <c r="AF103" s="303"/>
      <c r="AG103" s="303"/>
      <c r="AH103" s="303"/>
      <c r="AI103" s="303"/>
      <c r="AJ103" s="303"/>
      <c r="AK103" s="303"/>
    </row>
    <row r="104" spans="1:37">
      <c r="A104" s="303"/>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c r="AA104" s="303"/>
      <c r="AB104" s="303"/>
      <c r="AC104" s="303"/>
      <c r="AD104" s="303"/>
      <c r="AE104" s="303"/>
      <c r="AF104" s="303"/>
      <c r="AG104" s="303"/>
      <c r="AH104" s="303"/>
      <c r="AI104" s="303"/>
      <c r="AJ104" s="303"/>
      <c r="AK104" s="303"/>
    </row>
    <row r="105" spans="1:37">
      <c r="A105" s="303"/>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c r="AA105" s="303"/>
      <c r="AB105" s="303"/>
      <c r="AC105" s="303"/>
      <c r="AD105" s="303"/>
      <c r="AE105" s="303"/>
      <c r="AF105" s="303"/>
      <c r="AG105" s="303"/>
      <c r="AH105" s="303"/>
      <c r="AI105" s="303"/>
      <c r="AJ105" s="303"/>
      <c r="AK105" s="303"/>
    </row>
    <row r="106" spans="1:37">
      <c r="A106" s="303"/>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c r="AA106" s="303"/>
      <c r="AB106" s="303"/>
      <c r="AC106" s="303"/>
      <c r="AD106" s="303"/>
      <c r="AE106" s="303"/>
      <c r="AF106" s="303"/>
      <c r="AG106" s="303"/>
      <c r="AH106" s="303"/>
      <c r="AI106" s="303"/>
      <c r="AJ106" s="303"/>
      <c r="AK106" s="303"/>
    </row>
    <row r="107" spans="1:37">
      <c r="A107" s="303"/>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c r="AA107" s="303"/>
      <c r="AB107" s="303"/>
      <c r="AC107" s="303"/>
      <c r="AD107" s="303"/>
      <c r="AE107" s="303"/>
      <c r="AF107" s="303"/>
      <c r="AG107" s="303"/>
      <c r="AH107" s="303"/>
      <c r="AI107" s="303"/>
      <c r="AJ107" s="303"/>
      <c r="AK107" s="303"/>
    </row>
    <row r="108" spans="1:37">
      <c r="A108" s="303"/>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c r="AA108" s="303"/>
      <c r="AB108" s="303"/>
      <c r="AC108" s="303"/>
      <c r="AD108" s="303"/>
      <c r="AE108" s="303"/>
      <c r="AF108" s="303"/>
      <c r="AG108" s="303"/>
      <c r="AH108" s="303"/>
      <c r="AI108" s="303"/>
      <c r="AJ108" s="303"/>
      <c r="AK108" s="303"/>
    </row>
    <row r="109" spans="1:37">
      <c r="A109" s="303"/>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c r="AA109" s="303"/>
      <c r="AB109" s="303"/>
      <c r="AC109" s="303"/>
      <c r="AD109" s="303"/>
      <c r="AE109" s="303"/>
      <c r="AF109" s="303"/>
      <c r="AG109" s="303"/>
      <c r="AH109" s="303"/>
      <c r="AI109" s="303"/>
      <c r="AJ109" s="303"/>
      <c r="AK109" s="303"/>
    </row>
    <row r="110" spans="1:37">
      <c r="A110" s="303"/>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c r="AA110" s="303"/>
      <c r="AB110" s="303"/>
      <c r="AC110" s="303"/>
      <c r="AD110" s="303"/>
      <c r="AE110" s="303"/>
      <c r="AF110" s="303"/>
      <c r="AG110" s="303"/>
      <c r="AH110" s="303"/>
      <c r="AI110" s="303"/>
      <c r="AJ110" s="303"/>
      <c r="AK110" s="303"/>
    </row>
    <row r="111" spans="1:37">
      <c r="A111" s="303"/>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c r="AA111" s="303"/>
      <c r="AB111" s="303"/>
      <c r="AC111" s="303"/>
      <c r="AD111" s="303"/>
      <c r="AE111" s="303"/>
      <c r="AF111" s="303"/>
      <c r="AG111" s="303"/>
      <c r="AH111" s="303"/>
      <c r="AI111" s="303"/>
      <c r="AJ111" s="303"/>
      <c r="AK111" s="303"/>
    </row>
    <row r="112" spans="1:37">
      <c r="A112" s="303"/>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c r="AA112" s="303"/>
      <c r="AB112" s="303"/>
      <c r="AC112" s="303"/>
      <c r="AD112" s="303"/>
      <c r="AE112" s="303"/>
      <c r="AF112" s="303"/>
      <c r="AG112" s="303"/>
      <c r="AH112" s="303"/>
      <c r="AI112" s="303"/>
      <c r="AJ112" s="303"/>
      <c r="AK112" s="303"/>
    </row>
    <row r="113" spans="1:37">
      <c r="A113" s="303"/>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3"/>
      <c r="AD113" s="303"/>
      <c r="AE113" s="303"/>
      <c r="AF113" s="303"/>
      <c r="AG113" s="303"/>
      <c r="AH113" s="303"/>
      <c r="AI113" s="303"/>
      <c r="AJ113" s="303"/>
      <c r="AK113" s="303"/>
    </row>
    <row r="114" spans="1:37">
      <c r="A114" s="303"/>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c r="AA114" s="303"/>
      <c r="AB114" s="303"/>
      <c r="AC114" s="303"/>
      <c r="AD114" s="303"/>
      <c r="AE114" s="303"/>
      <c r="AF114" s="303"/>
      <c r="AG114" s="303"/>
      <c r="AH114" s="303"/>
      <c r="AI114" s="303"/>
      <c r="AJ114" s="303"/>
      <c r="AK114" s="303"/>
    </row>
    <row r="115" spans="1:37">
      <c r="A115" s="303"/>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c r="AA115" s="303"/>
      <c r="AB115" s="303"/>
      <c r="AC115" s="303"/>
      <c r="AD115" s="303"/>
      <c r="AE115" s="303"/>
      <c r="AF115" s="303"/>
      <c r="AG115" s="303"/>
      <c r="AH115" s="303"/>
      <c r="AI115" s="303"/>
      <c r="AJ115" s="303"/>
      <c r="AK115" s="303"/>
    </row>
    <row r="116" spans="1:37">
      <c r="A116" s="303"/>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c r="AA116" s="303"/>
      <c r="AB116" s="303"/>
      <c r="AC116" s="303"/>
      <c r="AD116" s="303"/>
      <c r="AE116" s="303"/>
      <c r="AF116" s="303"/>
      <c r="AG116" s="303"/>
      <c r="AH116" s="303"/>
      <c r="AI116" s="303"/>
      <c r="AJ116" s="303"/>
      <c r="AK116" s="303"/>
    </row>
    <row r="117" spans="1:37">
      <c r="A117" s="303"/>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c r="AA117" s="303"/>
      <c r="AB117" s="303"/>
      <c r="AC117" s="303"/>
      <c r="AD117" s="303"/>
      <c r="AE117" s="303"/>
      <c r="AF117" s="303"/>
      <c r="AG117" s="303"/>
      <c r="AH117" s="303"/>
      <c r="AI117" s="303"/>
      <c r="AJ117" s="303"/>
      <c r="AK117" s="303"/>
    </row>
    <row r="118" spans="1:37">
      <c r="A118" s="303"/>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c r="AA118" s="303"/>
      <c r="AB118" s="303"/>
      <c r="AC118" s="303"/>
      <c r="AD118" s="303"/>
      <c r="AE118" s="303"/>
      <c r="AF118" s="303"/>
      <c r="AG118" s="303"/>
      <c r="AH118" s="303"/>
      <c r="AI118" s="303"/>
      <c r="AJ118" s="303"/>
      <c r="AK118" s="303"/>
    </row>
    <row r="119" spans="1:37">
      <c r="A119" s="303"/>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c r="AB119" s="303"/>
      <c r="AC119" s="303"/>
      <c r="AD119" s="303"/>
      <c r="AE119" s="303"/>
      <c r="AF119" s="303"/>
      <c r="AG119" s="303"/>
      <c r="AH119" s="303"/>
      <c r="AI119" s="303"/>
      <c r="AJ119" s="303"/>
      <c r="AK119" s="303"/>
    </row>
    <row r="120" spans="1:37">
      <c r="A120" s="303"/>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c r="AA120" s="303"/>
      <c r="AB120" s="303"/>
      <c r="AC120" s="303"/>
      <c r="AD120" s="303"/>
      <c r="AE120" s="303"/>
      <c r="AF120" s="303"/>
      <c r="AG120" s="303"/>
      <c r="AH120" s="303"/>
      <c r="AI120" s="303"/>
      <c r="AJ120" s="303"/>
      <c r="AK120" s="303"/>
    </row>
    <row r="121" spans="1:37">
      <c r="A121" s="303"/>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c r="AA121" s="303"/>
      <c r="AB121" s="303"/>
      <c r="AC121" s="303"/>
      <c r="AD121" s="303"/>
      <c r="AE121" s="303"/>
      <c r="AF121" s="303"/>
      <c r="AG121" s="303"/>
      <c r="AH121" s="303"/>
      <c r="AI121" s="303"/>
      <c r="AJ121" s="303"/>
      <c r="AK121" s="303"/>
    </row>
    <row r="122" spans="1:37">
      <c r="A122" s="303"/>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c r="AA122" s="303"/>
      <c r="AB122" s="303"/>
      <c r="AC122" s="303"/>
      <c r="AD122" s="303"/>
      <c r="AE122" s="303"/>
      <c r="AF122" s="303"/>
      <c r="AG122" s="303"/>
      <c r="AH122" s="303"/>
      <c r="AI122" s="303"/>
      <c r="AJ122" s="303"/>
      <c r="AK122" s="303"/>
    </row>
    <row r="123" spans="1:37">
      <c r="A123" s="303"/>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c r="AA123" s="303"/>
      <c r="AB123" s="303"/>
      <c r="AC123" s="303"/>
      <c r="AD123" s="303"/>
      <c r="AE123" s="303"/>
      <c r="AF123" s="303"/>
      <c r="AG123" s="303"/>
      <c r="AH123" s="303"/>
      <c r="AI123" s="303"/>
      <c r="AJ123" s="303"/>
      <c r="AK123" s="303"/>
    </row>
    <row r="124" spans="1:37">
      <c r="A124" s="303"/>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c r="AA124" s="303"/>
      <c r="AB124" s="303"/>
      <c r="AC124" s="303"/>
      <c r="AD124" s="303"/>
      <c r="AE124" s="303"/>
      <c r="AF124" s="303"/>
      <c r="AG124" s="303"/>
      <c r="AH124" s="303"/>
      <c r="AI124" s="303"/>
      <c r="AJ124" s="303"/>
      <c r="AK124" s="303"/>
    </row>
    <row r="125" spans="1:37">
      <c r="A125" s="303"/>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c r="AD125" s="303"/>
      <c r="AE125" s="303"/>
      <c r="AF125" s="303"/>
      <c r="AG125" s="303"/>
      <c r="AH125" s="303"/>
      <c r="AI125" s="303"/>
      <c r="AJ125" s="303"/>
      <c r="AK125" s="303"/>
    </row>
    <row r="126" spans="1:37">
      <c r="A126" s="303"/>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c r="AA126" s="303"/>
      <c r="AB126" s="303"/>
      <c r="AC126" s="303"/>
      <c r="AD126" s="303"/>
      <c r="AE126" s="303"/>
      <c r="AF126" s="303"/>
      <c r="AG126" s="303"/>
      <c r="AH126" s="303"/>
      <c r="AI126" s="303"/>
      <c r="AJ126" s="303"/>
      <c r="AK126" s="303"/>
    </row>
    <row r="127" spans="1:37">
      <c r="A127" s="303"/>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c r="AA127" s="303"/>
      <c r="AB127" s="303"/>
      <c r="AC127" s="303"/>
      <c r="AD127" s="303"/>
      <c r="AE127" s="303"/>
      <c r="AF127" s="303"/>
      <c r="AG127" s="303"/>
      <c r="AH127" s="303"/>
      <c r="AI127" s="303"/>
      <c r="AJ127" s="303"/>
      <c r="AK127" s="303"/>
    </row>
    <row r="128" spans="1:37">
      <c r="A128" s="303"/>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c r="AA128" s="303"/>
      <c r="AB128" s="303"/>
      <c r="AC128" s="303"/>
      <c r="AD128" s="303"/>
      <c r="AE128" s="303"/>
      <c r="AF128" s="303"/>
      <c r="AG128" s="303"/>
      <c r="AH128" s="303"/>
      <c r="AI128" s="303"/>
      <c r="AJ128" s="303"/>
      <c r="AK128" s="303"/>
    </row>
    <row r="129" spans="1:37">
      <c r="A129" s="303"/>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c r="AA129" s="303"/>
      <c r="AB129" s="303"/>
      <c r="AC129" s="303"/>
      <c r="AD129" s="303"/>
      <c r="AE129" s="303"/>
      <c r="AF129" s="303"/>
      <c r="AG129" s="303"/>
      <c r="AH129" s="303"/>
      <c r="AI129" s="303"/>
      <c r="AJ129" s="303"/>
      <c r="AK129" s="303"/>
    </row>
    <row r="130" spans="1:37">
      <c r="A130" s="303"/>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c r="AA130" s="303"/>
      <c r="AB130" s="303"/>
      <c r="AC130" s="303"/>
      <c r="AD130" s="303"/>
      <c r="AE130" s="303"/>
      <c r="AF130" s="303"/>
      <c r="AG130" s="303"/>
      <c r="AH130" s="303"/>
      <c r="AI130" s="303"/>
      <c r="AJ130" s="303"/>
      <c r="AK130" s="303"/>
    </row>
    <row r="131" spans="1:37">
      <c r="A131" s="303"/>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303"/>
      <c r="AG131" s="303"/>
      <c r="AH131" s="303"/>
      <c r="AI131" s="303"/>
      <c r="AJ131" s="303"/>
      <c r="AK131" s="303"/>
    </row>
    <row r="132" spans="1:37">
      <c r="A132" s="303"/>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c r="AA132" s="303"/>
      <c r="AB132" s="303"/>
      <c r="AC132" s="303"/>
      <c r="AD132" s="303"/>
      <c r="AE132" s="303"/>
      <c r="AF132" s="303"/>
      <c r="AG132" s="303"/>
      <c r="AH132" s="303"/>
      <c r="AI132" s="303"/>
      <c r="AJ132" s="303"/>
      <c r="AK132" s="303"/>
    </row>
    <row r="133" spans="1:37">
      <c r="A133" s="303"/>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c r="AA133" s="303"/>
      <c r="AB133" s="303"/>
      <c r="AC133" s="303"/>
      <c r="AD133" s="303"/>
      <c r="AE133" s="303"/>
      <c r="AF133" s="303"/>
      <c r="AG133" s="303"/>
      <c r="AH133" s="303"/>
      <c r="AI133" s="303"/>
      <c r="AJ133" s="303"/>
      <c r="AK133" s="303"/>
    </row>
    <row r="134" spans="1:37">
      <c r="A134" s="303"/>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c r="AD134" s="303"/>
      <c r="AE134" s="303"/>
      <c r="AF134" s="303"/>
      <c r="AG134" s="303"/>
      <c r="AH134" s="303"/>
      <c r="AI134" s="303"/>
      <c r="AJ134" s="303"/>
      <c r="AK134" s="303"/>
    </row>
    <row r="135" spans="1:37">
      <c r="A135" s="303"/>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c r="AB135" s="303"/>
      <c r="AC135" s="303"/>
      <c r="AD135" s="303"/>
      <c r="AE135" s="303"/>
      <c r="AF135" s="303"/>
      <c r="AG135" s="303"/>
      <c r="AH135" s="303"/>
      <c r="AI135" s="303"/>
      <c r="AJ135" s="303"/>
      <c r="AK135" s="303"/>
    </row>
    <row r="136" spans="1:37">
      <c r="A136" s="303"/>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c r="AF136" s="303"/>
      <c r="AG136" s="303"/>
      <c r="AH136" s="303"/>
      <c r="AI136" s="303"/>
      <c r="AJ136" s="303"/>
      <c r="AK136" s="303"/>
    </row>
    <row r="137" spans="1:37">
      <c r="A137" s="303"/>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c r="AA137" s="303"/>
      <c r="AB137" s="303"/>
      <c r="AC137" s="303"/>
      <c r="AD137" s="303"/>
      <c r="AE137" s="303"/>
      <c r="AF137" s="303"/>
      <c r="AG137" s="303"/>
      <c r="AH137" s="303"/>
      <c r="AI137" s="303"/>
      <c r="AJ137" s="303"/>
      <c r="AK137" s="303"/>
    </row>
    <row r="138" spans="1:37">
      <c r="A138" s="30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c r="AA138" s="303"/>
      <c r="AB138" s="303"/>
      <c r="AC138" s="303"/>
      <c r="AD138" s="303"/>
      <c r="AE138" s="303"/>
      <c r="AF138" s="303"/>
      <c r="AG138" s="303"/>
      <c r="AH138" s="303"/>
      <c r="AI138" s="303"/>
      <c r="AJ138" s="303"/>
      <c r="AK138" s="303"/>
    </row>
    <row r="139" spans="1:37">
      <c r="A139" s="303"/>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c r="AA139" s="303"/>
      <c r="AB139" s="303"/>
      <c r="AC139" s="303"/>
      <c r="AD139" s="303"/>
      <c r="AE139" s="303"/>
      <c r="AF139" s="303"/>
      <c r="AG139" s="303"/>
      <c r="AH139" s="303"/>
      <c r="AI139" s="303"/>
      <c r="AJ139" s="303"/>
      <c r="AK139" s="303"/>
    </row>
    <row r="140" spans="1:37">
      <c r="A140" s="303"/>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c r="AA140" s="303"/>
      <c r="AB140" s="303"/>
      <c r="AC140" s="303"/>
      <c r="AD140" s="303"/>
      <c r="AE140" s="303"/>
      <c r="AF140" s="303"/>
      <c r="AG140" s="303"/>
      <c r="AH140" s="303"/>
      <c r="AI140" s="303"/>
      <c r="AJ140" s="303"/>
      <c r="AK140" s="303"/>
    </row>
    <row r="141" spans="1:37">
      <c r="A141" s="303"/>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c r="AA141" s="303"/>
      <c r="AB141" s="303"/>
      <c r="AC141" s="303"/>
      <c r="AD141" s="303"/>
      <c r="AE141" s="303"/>
      <c r="AF141" s="303"/>
      <c r="AG141" s="303"/>
      <c r="AH141" s="303"/>
      <c r="AI141" s="303"/>
      <c r="AJ141" s="303"/>
      <c r="AK141" s="303"/>
    </row>
    <row r="142" spans="1:37">
      <c r="A142" s="303"/>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c r="AA142" s="303"/>
      <c r="AB142" s="303"/>
      <c r="AC142" s="303"/>
      <c r="AD142" s="303"/>
      <c r="AE142" s="303"/>
      <c r="AF142" s="303"/>
      <c r="AG142" s="303"/>
      <c r="AH142" s="303"/>
      <c r="AI142" s="303"/>
      <c r="AJ142" s="303"/>
      <c r="AK142" s="303"/>
    </row>
    <row r="143" spans="1:37">
      <c r="A143" s="303"/>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c r="AD143" s="303"/>
      <c r="AE143" s="303"/>
      <c r="AF143" s="303"/>
      <c r="AG143" s="303"/>
      <c r="AH143" s="303"/>
      <c r="AI143" s="303"/>
      <c r="AJ143" s="303"/>
      <c r="AK143" s="303"/>
    </row>
    <row r="144" spans="1:37">
      <c r="A144" s="303"/>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c r="AA144" s="303"/>
      <c r="AB144" s="303"/>
      <c r="AC144" s="303"/>
      <c r="AD144" s="303"/>
      <c r="AE144" s="303"/>
      <c r="AF144" s="303"/>
      <c r="AG144" s="303"/>
      <c r="AH144" s="303"/>
      <c r="AI144" s="303"/>
      <c r="AJ144" s="303"/>
      <c r="AK144" s="303"/>
    </row>
    <row r="145" spans="1:37">
      <c r="A145" s="303"/>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c r="AA145" s="303"/>
      <c r="AB145" s="303"/>
      <c r="AC145" s="303"/>
      <c r="AD145" s="303"/>
      <c r="AE145" s="303"/>
      <c r="AF145" s="303"/>
      <c r="AG145" s="303"/>
      <c r="AH145" s="303"/>
      <c r="AI145" s="303"/>
      <c r="AJ145" s="303"/>
      <c r="AK145" s="303"/>
    </row>
    <row r="146" spans="1:37">
      <c r="A146" s="303"/>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c r="AA146" s="303"/>
      <c r="AB146" s="303"/>
      <c r="AC146" s="303"/>
      <c r="AD146" s="303"/>
      <c r="AE146" s="303"/>
      <c r="AF146" s="303"/>
      <c r="AG146" s="303"/>
      <c r="AH146" s="303"/>
      <c r="AI146" s="303"/>
      <c r="AJ146" s="303"/>
      <c r="AK146" s="303"/>
    </row>
    <row r="147" spans="1:37">
      <c r="A147" s="303"/>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c r="AA147" s="303"/>
      <c r="AB147" s="303"/>
      <c r="AC147" s="303"/>
      <c r="AD147" s="303"/>
      <c r="AE147" s="303"/>
      <c r="AF147" s="303"/>
      <c r="AG147" s="303"/>
      <c r="AH147" s="303"/>
      <c r="AI147" s="303"/>
      <c r="AJ147" s="303"/>
      <c r="AK147" s="303"/>
    </row>
    <row r="148" spans="1:37">
      <c r="A148" s="303"/>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c r="AA148" s="303"/>
      <c r="AB148" s="303"/>
      <c r="AC148" s="303"/>
      <c r="AD148" s="303"/>
      <c r="AE148" s="303"/>
      <c r="AF148" s="303"/>
      <c r="AG148" s="303"/>
      <c r="AH148" s="303"/>
      <c r="AI148" s="303"/>
      <c r="AJ148" s="303"/>
      <c r="AK148" s="303"/>
    </row>
    <row r="149" spans="1:37">
      <c r="A149" s="303"/>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c r="AB149" s="303"/>
      <c r="AC149" s="303"/>
      <c r="AD149" s="303"/>
      <c r="AE149" s="303"/>
      <c r="AF149" s="303"/>
      <c r="AG149" s="303"/>
      <c r="AH149" s="303"/>
      <c r="AI149" s="303"/>
      <c r="AJ149" s="303"/>
      <c r="AK149" s="303"/>
    </row>
    <row r="150" spans="1:37">
      <c r="A150" s="303"/>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c r="AA150" s="303"/>
      <c r="AB150" s="303"/>
      <c r="AC150" s="303"/>
      <c r="AD150" s="303"/>
      <c r="AE150" s="303"/>
      <c r="AF150" s="303"/>
      <c r="AG150" s="303"/>
      <c r="AH150" s="303"/>
      <c r="AI150" s="303"/>
      <c r="AJ150" s="303"/>
      <c r="AK150" s="303"/>
    </row>
    <row r="151" spans="1:37">
      <c r="A151" s="303"/>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c r="AA151" s="303"/>
      <c r="AB151" s="303"/>
      <c r="AC151" s="303"/>
      <c r="AD151" s="303"/>
      <c r="AE151" s="303"/>
      <c r="AF151" s="303"/>
      <c r="AG151" s="303"/>
      <c r="AH151" s="303"/>
      <c r="AI151" s="303"/>
      <c r="AJ151" s="303"/>
      <c r="AK151" s="303"/>
    </row>
    <row r="152" spans="1:37">
      <c r="A152" s="303"/>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c r="AA152" s="303"/>
      <c r="AB152" s="303"/>
      <c r="AC152" s="303"/>
      <c r="AD152" s="303"/>
      <c r="AE152" s="303"/>
      <c r="AF152" s="303"/>
      <c r="AG152" s="303"/>
      <c r="AH152" s="303"/>
      <c r="AI152" s="303"/>
      <c r="AJ152" s="303"/>
      <c r="AK152" s="303"/>
    </row>
    <row r="153" spans="1:37">
      <c r="A153" s="303"/>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c r="AA153" s="303"/>
      <c r="AB153" s="303"/>
      <c r="AC153" s="303"/>
      <c r="AD153" s="303"/>
      <c r="AE153" s="303"/>
      <c r="AF153" s="303"/>
      <c r="AG153" s="303"/>
      <c r="AH153" s="303"/>
      <c r="AI153" s="303"/>
      <c r="AJ153" s="303"/>
      <c r="AK153" s="303"/>
    </row>
    <row r="154" spans="1:37">
      <c r="A154" s="303"/>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c r="AA154" s="303"/>
      <c r="AB154" s="303"/>
      <c r="AC154" s="303"/>
      <c r="AD154" s="303"/>
      <c r="AE154" s="303"/>
      <c r="AF154" s="303"/>
      <c r="AG154" s="303"/>
      <c r="AH154" s="303"/>
      <c r="AI154" s="303"/>
      <c r="AJ154" s="303"/>
      <c r="AK154" s="303"/>
    </row>
    <row r="155" spans="1:37">
      <c r="A155" s="303"/>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c r="AB155" s="303"/>
      <c r="AC155" s="303"/>
      <c r="AD155" s="303"/>
      <c r="AE155" s="303"/>
      <c r="AF155" s="303"/>
      <c r="AG155" s="303"/>
      <c r="AH155" s="303"/>
      <c r="AI155" s="303"/>
      <c r="AJ155" s="303"/>
      <c r="AK155" s="303"/>
    </row>
    <row r="156" spans="1:37">
      <c r="A156" s="303"/>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c r="AA156" s="303"/>
      <c r="AB156" s="303"/>
      <c r="AC156" s="303"/>
      <c r="AD156" s="303"/>
      <c r="AE156" s="303"/>
      <c r="AF156" s="303"/>
      <c r="AG156" s="303"/>
      <c r="AH156" s="303"/>
      <c r="AI156" s="303"/>
      <c r="AJ156" s="303"/>
      <c r="AK156" s="303"/>
    </row>
    <row r="157" spans="1:37">
      <c r="A157" s="303"/>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c r="AA157" s="303"/>
      <c r="AB157" s="303"/>
      <c r="AC157" s="303"/>
      <c r="AD157" s="303"/>
      <c r="AE157" s="303"/>
      <c r="AF157" s="303"/>
      <c r="AG157" s="303"/>
      <c r="AH157" s="303"/>
      <c r="AI157" s="303"/>
      <c r="AJ157" s="303"/>
      <c r="AK157" s="303"/>
    </row>
    <row r="158" spans="1:37">
      <c r="A158" s="303"/>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c r="AA158" s="303"/>
      <c r="AB158" s="303"/>
      <c r="AC158" s="303"/>
      <c r="AD158" s="303"/>
      <c r="AE158" s="303"/>
      <c r="AF158" s="303"/>
      <c r="AG158" s="303"/>
      <c r="AH158" s="303"/>
      <c r="AI158" s="303"/>
      <c r="AJ158" s="303"/>
      <c r="AK158" s="303"/>
    </row>
    <row r="159" spans="1:37">
      <c r="A159" s="30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c r="AA159" s="303"/>
      <c r="AB159" s="303"/>
      <c r="AC159" s="303"/>
      <c r="AD159" s="303"/>
      <c r="AE159" s="303"/>
      <c r="AF159" s="303"/>
      <c r="AG159" s="303"/>
      <c r="AH159" s="303"/>
      <c r="AI159" s="303"/>
      <c r="AJ159" s="303"/>
      <c r="AK159" s="303"/>
    </row>
    <row r="160" spans="1:37">
      <c r="A160" s="303"/>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c r="AA160" s="303"/>
      <c r="AB160" s="303"/>
      <c r="AC160" s="303"/>
      <c r="AD160" s="303"/>
      <c r="AE160" s="303"/>
      <c r="AF160" s="303"/>
      <c r="AG160" s="303"/>
      <c r="AH160" s="303"/>
      <c r="AI160" s="303"/>
      <c r="AJ160" s="303"/>
      <c r="AK160" s="303"/>
    </row>
    <row r="161" spans="1:37">
      <c r="A161" s="30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c r="AA161" s="303"/>
      <c r="AB161" s="303"/>
      <c r="AC161" s="303"/>
      <c r="AD161" s="303"/>
      <c r="AE161" s="303"/>
      <c r="AF161" s="303"/>
      <c r="AG161" s="303"/>
      <c r="AH161" s="303"/>
      <c r="AI161" s="303"/>
      <c r="AJ161" s="303"/>
      <c r="AK161" s="303"/>
    </row>
    <row r="162" spans="1:37">
      <c r="A162" s="303"/>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c r="AA162" s="303"/>
      <c r="AB162" s="303"/>
      <c r="AC162" s="303"/>
      <c r="AD162" s="303"/>
      <c r="AE162" s="303"/>
      <c r="AF162" s="303"/>
      <c r="AG162" s="303"/>
      <c r="AH162" s="303"/>
      <c r="AI162" s="303"/>
      <c r="AJ162" s="303"/>
      <c r="AK162" s="303"/>
    </row>
    <row r="163" spans="1:37">
      <c r="A163" s="30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c r="AA163" s="303"/>
      <c r="AB163" s="303"/>
      <c r="AC163" s="303"/>
      <c r="AD163" s="303"/>
      <c r="AE163" s="303"/>
      <c r="AF163" s="303"/>
      <c r="AG163" s="303"/>
      <c r="AH163" s="303"/>
      <c r="AI163" s="303"/>
      <c r="AJ163" s="303"/>
      <c r="AK163" s="303"/>
    </row>
    <row r="164" spans="1:37">
      <c r="A164" s="303"/>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c r="AA164" s="303"/>
      <c r="AB164" s="303"/>
      <c r="AC164" s="303"/>
      <c r="AD164" s="303"/>
      <c r="AE164" s="303"/>
      <c r="AF164" s="303"/>
      <c r="AG164" s="303"/>
      <c r="AH164" s="303"/>
      <c r="AI164" s="303"/>
      <c r="AJ164" s="303"/>
      <c r="AK164" s="303"/>
    </row>
    <row r="165" spans="1:37">
      <c r="A165" s="30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c r="AA165" s="303"/>
      <c r="AB165" s="303"/>
      <c r="AC165" s="303"/>
      <c r="AD165" s="303"/>
      <c r="AE165" s="303"/>
      <c r="AF165" s="303"/>
      <c r="AG165" s="303"/>
      <c r="AH165" s="303"/>
      <c r="AI165" s="303"/>
      <c r="AJ165" s="303"/>
      <c r="AK165" s="303"/>
    </row>
    <row r="166" spans="1:37">
      <c r="A166" s="303"/>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c r="AA166" s="303"/>
      <c r="AB166" s="303"/>
      <c r="AC166" s="303"/>
      <c r="AD166" s="303"/>
      <c r="AE166" s="303"/>
      <c r="AF166" s="303"/>
      <c r="AG166" s="303"/>
      <c r="AH166" s="303"/>
      <c r="AI166" s="303"/>
      <c r="AJ166" s="303"/>
      <c r="AK166" s="303"/>
    </row>
    <row r="167" spans="1:37">
      <c r="A167" s="30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c r="AA167" s="303"/>
      <c r="AB167" s="303"/>
      <c r="AC167" s="303"/>
      <c r="AD167" s="303"/>
      <c r="AE167" s="303"/>
      <c r="AF167" s="303"/>
      <c r="AG167" s="303"/>
      <c r="AH167" s="303"/>
      <c r="AI167" s="303"/>
      <c r="AJ167" s="303"/>
      <c r="AK167" s="303"/>
    </row>
    <row r="168" spans="1:37">
      <c r="A168" s="303"/>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c r="AA168" s="303"/>
      <c r="AB168" s="303"/>
      <c r="AC168" s="303"/>
      <c r="AD168" s="303"/>
      <c r="AE168" s="303"/>
      <c r="AF168" s="303"/>
      <c r="AG168" s="303"/>
      <c r="AH168" s="303"/>
      <c r="AI168" s="303"/>
      <c r="AJ168" s="303"/>
      <c r="AK168" s="303"/>
    </row>
    <row r="169" spans="1:37">
      <c r="A169" s="30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c r="AA169" s="303"/>
      <c r="AB169" s="303"/>
      <c r="AC169" s="303"/>
      <c r="AD169" s="303"/>
      <c r="AE169" s="303"/>
      <c r="AF169" s="303"/>
      <c r="AG169" s="303"/>
      <c r="AH169" s="303"/>
      <c r="AI169" s="303"/>
      <c r="AJ169" s="303"/>
      <c r="AK169" s="303"/>
    </row>
    <row r="170" spans="1:37">
      <c r="A170" s="303"/>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c r="AA170" s="303"/>
      <c r="AB170" s="303"/>
      <c r="AC170" s="303"/>
      <c r="AD170" s="303"/>
      <c r="AE170" s="303"/>
      <c r="AF170" s="303"/>
      <c r="AG170" s="303"/>
      <c r="AH170" s="303"/>
      <c r="AI170" s="303"/>
      <c r="AJ170" s="303"/>
      <c r="AK170" s="303"/>
    </row>
    <row r="171" spans="1:37">
      <c r="A171" s="30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c r="AA171" s="303"/>
      <c r="AB171" s="303"/>
      <c r="AC171" s="303"/>
      <c r="AD171" s="303"/>
      <c r="AE171" s="303"/>
      <c r="AF171" s="303"/>
      <c r="AG171" s="303"/>
      <c r="AH171" s="303"/>
      <c r="AI171" s="303"/>
      <c r="AJ171" s="303"/>
      <c r="AK171" s="303"/>
    </row>
    <row r="172" spans="1:37">
      <c r="A172" s="303"/>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c r="AA172" s="303"/>
      <c r="AB172" s="303"/>
      <c r="AC172" s="303"/>
      <c r="AD172" s="303"/>
      <c r="AE172" s="303"/>
      <c r="AF172" s="303"/>
      <c r="AG172" s="303"/>
      <c r="AH172" s="303"/>
      <c r="AI172" s="303"/>
      <c r="AJ172" s="303"/>
      <c r="AK172" s="303"/>
    </row>
    <row r="173" spans="1:37">
      <c r="A173" s="30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c r="AA173" s="303"/>
      <c r="AB173" s="303"/>
      <c r="AC173" s="303"/>
      <c r="AD173" s="303"/>
      <c r="AE173" s="303"/>
      <c r="AF173" s="303"/>
      <c r="AG173" s="303"/>
      <c r="AH173" s="303"/>
      <c r="AI173" s="303"/>
      <c r="AJ173" s="303"/>
      <c r="AK173" s="303"/>
    </row>
    <row r="174" spans="1:37">
      <c r="A174" s="303"/>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c r="AA174" s="303"/>
      <c r="AB174" s="303"/>
      <c r="AC174" s="303"/>
      <c r="AD174" s="303"/>
      <c r="AE174" s="303"/>
      <c r="AF174" s="303"/>
      <c r="AG174" s="303"/>
      <c r="AH174" s="303"/>
      <c r="AI174" s="303"/>
      <c r="AJ174" s="303"/>
      <c r="AK174" s="303"/>
    </row>
    <row r="175" spans="1:37">
      <c r="A175" s="303"/>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c r="AA175" s="303"/>
      <c r="AB175" s="303"/>
      <c r="AC175" s="303"/>
      <c r="AD175" s="303"/>
      <c r="AE175" s="303"/>
      <c r="AF175" s="303"/>
      <c r="AG175" s="303"/>
      <c r="AH175" s="303"/>
      <c r="AI175" s="303"/>
      <c r="AJ175" s="303"/>
      <c r="AK175" s="303"/>
    </row>
    <row r="176" spans="1:37">
      <c r="A176" s="303"/>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c r="AA176" s="303"/>
      <c r="AB176" s="303"/>
      <c r="AC176" s="303"/>
      <c r="AD176" s="303"/>
      <c r="AE176" s="303"/>
      <c r="AF176" s="303"/>
      <c r="AG176" s="303"/>
      <c r="AH176" s="303"/>
      <c r="AI176" s="303"/>
      <c r="AJ176" s="303"/>
      <c r="AK176" s="303"/>
    </row>
    <row r="177" spans="1:37">
      <c r="A177" s="303"/>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c r="AA177" s="303"/>
      <c r="AB177" s="303"/>
      <c r="AC177" s="303"/>
      <c r="AD177" s="303"/>
      <c r="AE177" s="303"/>
      <c r="AF177" s="303"/>
      <c r="AG177" s="303"/>
      <c r="AH177" s="303"/>
      <c r="AI177" s="303"/>
      <c r="AJ177" s="303"/>
      <c r="AK177" s="303"/>
    </row>
    <row r="178" spans="1:37">
      <c r="A178" s="303"/>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c r="AA178" s="303"/>
      <c r="AB178" s="303"/>
      <c r="AC178" s="303"/>
      <c r="AD178" s="303"/>
      <c r="AE178" s="303"/>
      <c r="AF178" s="303"/>
      <c r="AG178" s="303"/>
      <c r="AH178" s="303"/>
      <c r="AI178" s="303"/>
      <c r="AJ178" s="303"/>
      <c r="AK178" s="303"/>
    </row>
    <row r="179" spans="1:37">
      <c r="A179" s="303"/>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c r="AA179" s="303"/>
      <c r="AB179" s="303"/>
      <c r="AC179" s="303"/>
      <c r="AD179" s="303"/>
      <c r="AE179" s="303"/>
      <c r="AF179" s="303"/>
      <c r="AG179" s="303"/>
      <c r="AH179" s="303"/>
      <c r="AI179" s="303"/>
      <c r="AJ179" s="303"/>
      <c r="AK179" s="303"/>
    </row>
    <row r="180" spans="1:37">
      <c r="A180" s="303"/>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c r="AA180" s="303"/>
      <c r="AB180" s="303"/>
      <c r="AC180" s="303"/>
      <c r="AD180" s="303"/>
      <c r="AE180" s="303"/>
      <c r="AF180" s="303"/>
      <c r="AG180" s="303"/>
      <c r="AH180" s="303"/>
      <c r="AI180" s="303"/>
      <c r="AJ180" s="303"/>
      <c r="AK180" s="303"/>
    </row>
    <row r="181" spans="1:37">
      <c r="A181" s="303"/>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c r="AA181" s="303"/>
      <c r="AB181" s="303"/>
      <c r="AC181" s="303"/>
      <c r="AD181" s="303"/>
      <c r="AE181" s="303"/>
      <c r="AF181" s="303"/>
      <c r="AG181" s="303"/>
      <c r="AH181" s="303"/>
      <c r="AI181" s="303"/>
      <c r="AJ181" s="303"/>
      <c r="AK181" s="303"/>
    </row>
    <row r="182" spans="1:37">
      <c r="A182" s="303"/>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c r="AA182" s="303"/>
      <c r="AB182" s="303"/>
      <c r="AC182" s="303"/>
      <c r="AD182" s="303"/>
      <c r="AE182" s="303"/>
      <c r="AF182" s="303"/>
      <c r="AG182" s="303"/>
      <c r="AH182" s="303"/>
      <c r="AI182" s="303"/>
      <c r="AJ182" s="303"/>
      <c r="AK182" s="303"/>
    </row>
    <row r="183" spans="1:37">
      <c r="A183" s="303"/>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c r="AA183" s="303"/>
      <c r="AB183" s="303"/>
      <c r="AC183" s="303"/>
      <c r="AD183" s="303"/>
      <c r="AE183" s="303"/>
      <c r="AF183" s="303"/>
      <c r="AG183" s="303"/>
      <c r="AH183" s="303"/>
      <c r="AI183" s="303"/>
      <c r="AJ183" s="303"/>
      <c r="AK183" s="303"/>
    </row>
    <row r="184" spans="1:37">
      <c r="A184" s="303"/>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c r="AA184" s="303"/>
      <c r="AB184" s="303"/>
      <c r="AC184" s="303"/>
      <c r="AD184" s="303"/>
      <c r="AE184" s="303"/>
      <c r="AF184" s="303"/>
      <c r="AG184" s="303"/>
      <c r="AH184" s="303"/>
      <c r="AI184" s="303"/>
      <c r="AJ184" s="303"/>
      <c r="AK184" s="303"/>
    </row>
    <row r="185" spans="1:37">
      <c r="A185" s="303"/>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c r="AA185" s="303"/>
      <c r="AB185" s="303"/>
      <c r="AC185" s="303"/>
      <c r="AD185" s="303"/>
      <c r="AE185" s="303"/>
      <c r="AF185" s="303"/>
      <c r="AG185" s="303"/>
      <c r="AH185" s="303"/>
      <c r="AI185" s="303"/>
      <c r="AJ185" s="303"/>
      <c r="AK185" s="303"/>
    </row>
    <row r="186" spans="1:37">
      <c r="A186" s="303"/>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c r="AA186" s="303"/>
      <c r="AB186" s="303"/>
      <c r="AC186" s="303"/>
      <c r="AD186" s="303"/>
      <c r="AE186" s="303"/>
      <c r="AF186" s="303"/>
      <c r="AG186" s="303"/>
      <c r="AH186" s="303"/>
      <c r="AI186" s="303"/>
      <c r="AJ186" s="303"/>
      <c r="AK186" s="303"/>
    </row>
    <row r="187" spans="1:37">
      <c r="A187" s="30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c r="AA187" s="303"/>
      <c r="AB187" s="303"/>
      <c r="AC187" s="303"/>
      <c r="AD187" s="303"/>
      <c r="AE187" s="303"/>
      <c r="AF187" s="303"/>
      <c r="AG187" s="303"/>
      <c r="AH187" s="303"/>
      <c r="AI187" s="303"/>
      <c r="AJ187" s="303"/>
      <c r="AK187" s="303"/>
    </row>
    <row r="188" spans="1:37">
      <c r="A188" s="303"/>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c r="AA188" s="303"/>
      <c r="AB188" s="303"/>
      <c r="AC188" s="303"/>
      <c r="AD188" s="303"/>
      <c r="AE188" s="303"/>
      <c r="AF188" s="303"/>
      <c r="AG188" s="303"/>
      <c r="AH188" s="303"/>
      <c r="AI188" s="303"/>
      <c r="AJ188" s="303"/>
      <c r="AK188" s="303"/>
    </row>
    <row r="189" spans="1:37">
      <c r="A189" s="30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c r="AB189" s="303"/>
      <c r="AC189" s="303"/>
      <c r="AD189" s="303"/>
      <c r="AE189" s="303"/>
      <c r="AF189" s="303"/>
      <c r="AG189" s="303"/>
      <c r="AH189" s="303"/>
      <c r="AI189" s="303"/>
      <c r="AJ189" s="303"/>
      <c r="AK189" s="303"/>
    </row>
    <row r="190" spans="1:37">
      <c r="A190" s="303"/>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c r="AA190" s="303"/>
      <c r="AB190" s="303"/>
      <c r="AC190" s="303"/>
      <c r="AD190" s="303"/>
      <c r="AE190" s="303"/>
      <c r="AF190" s="303"/>
      <c r="AG190" s="303"/>
      <c r="AH190" s="303"/>
      <c r="AI190" s="303"/>
      <c r="AJ190" s="303"/>
      <c r="AK190" s="303"/>
    </row>
    <row r="191" spans="1:37">
      <c r="A191" s="303"/>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c r="AA191" s="303"/>
      <c r="AB191" s="303"/>
      <c r="AC191" s="303"/>
      <c r="AD191" s="303"/>
      <c r="AE191" s="303"/>
      <c r="AF191" s="303"/>
      <c r="AG191" s="303"/>
      <c r="AH191" s="303"/>
      <c r="AI191" s="303"/>
      <c r="AJ191" s="303"/>
      <c r="AK191" s="303"/>
    </row>
    <row r="192" spans="1:37">
      <c r="A192" s="303"/>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c r="AB192" s="303"/>
      <c r="AC192" s="303"/>
      <c r="AD192" s="303"/>
      <c r="AE192" s="303"/>
      <c r="AF192" s="303"/>
      <c r="AG192" s="303"/>
      <c r="AH192" s="303"/>
      <c r="AI192" s="303"/>
      <c r="AJ192" s="303"/>
      <c r="AK192" s="303"/>
    </row>
    <row r="193" spans="1:37">
      <c r="A193" s="303"/>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c r="AA193" s="303"/>
      <c r="AB193" s="303"/>
      <c r="AC193" s="303"/>
      <c r="AD193" s="303"/>
      <c r="AE193" s="303"/>
      <c r="AF193" s="303"/>
      <c r="AG193" s="303"/>
      <c r="AH193" s="303"/>
      <c r="AI193" s="303"/>
      <c r="AJ193" s="303"/>
      <c r="AK193" s="303"/>
    </row>
    <row r="194" spans="1:37">
      <c r="A194" s="303"/>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c r="AA194" s="303"/>
      <c r="AB194" s="303"/>
      <c r="AC194" s="303"/>
      <c r="AD194" s="303"/>
      <c r="AE194" s="303"/>
      <c r="AF194" s="303"/>
      <c r="AG194" s="303"/>
      <c r="AH194" s="303"/>
      <c r="AI194" s="303"/>
      <c r="AJ194" s="303"/>
      <c r="AK194" s="303"/>
    </row>
    <row r="195" spans="1:37">
      <c r="A195" s="303"/>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c r="AA195" s="303"/>
      <c r="AB195" s="303"/>
      <c r="AC195" s="303"/>
      <c r="AD195" s="303"/>
      <c r="AE195" s="303"/>
      <c r="AF195" s="303"/>
      <c r="AG195" s="303"/>
      <c r="AH195" s="303"/>
      <c r="AI195" s="303"/>
      <c r="AJ195" s="303"/>
      <c r="AK195" s="303"/>
    </row>
    <row r="196" spans="1:37">
      <c r="A196" s="303"/>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c r="AB196" s="303"/>
      <c r="AC196" s="303"/>
      <c r="AD196" s="303"/>
      <c r="AE196" s="303"/>
      <c r="AF196" s="303"/>
      <c r="AG196" s="303"/>
      <c r="AH196" s="303"/>
      <c r="AI196" s="303"/>
      <c r="AJ196" s="303"/>
      <c r="AK196" s="303"/>
    </row>
    <row r="197" spans="1:37">
      <c r="A197" s="303"/>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c r="AA197" s="303"/>
      <c r="AB197" s="303"/>
      <c r="AC197" s="303"/>
      <c r="AD197" s="303"/>
      <c r="AE197" s="303"/>
      <c r="AF197" s="303"/>
      <c r="AG197" s="303"/>
      <c r="AH197" s="303"/>
      <c r="AI197" s="303"/>
      <c r="AJ197" s="303"/>
      <c r="AK197" s="303"/>
    </row>
    <row r="198" spans="1:37">
      <c r="A198" s="303"/>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c r="AA198" s="303"/>
      <c r="AB198" s="303"/>
      <c r="AC198" s="303"/>
      <c r="AD198" s="303"/>
      <c r="AE198" s="303"/>
      <c r="AF198" s="303"/>
      <c r="AG198" s="303"/>
      <c r="AH198" s="303"/>
      <c r="AI198" s="303"/>
      <c r="AJ198" s="303"/>
      <c r="AK198" s="303"/>
    </row>
    <row r="199" spans="1:37">
      <c r="A199" s="303"/>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c r="AA199" s="303"/>
      <c r="AB199" s="303"/>
      <c r="AC199" s="303"/>
      <c r="AD199" s="303"/>
      <c r="AE199" s="303"/>
      <c r="AF199" s="303"/>
      <c r="AG199" s="303"/>
      <c r="AH199" s="303"/>
      <c r="AI199" s="303"/>
      <c r="AJ199" s="303"/>
      <c r="AK199" s="303"/>
    </row>
    <row r="200" spans="1:37">
      <c r="A200" s="303"/>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c r="AA200" s="303"/>
      <c r="AB200" s="303"/>
      <c r="AC200" s="303"/>
      <c r="AD200" s="303"/>
      <c r="AE200" s="303"/>
      <c r="AF200" s="303"/>
      <c r="AG200" s="303"/>
      <c r="AH200" s="303"/>
      <c r="AI200" s="303"/>
      <c r="AJ200" s="303"/>
      <c r="AK200" s="303"/>
    </row>
    <row r="201" spans="1:37">
      <c r="A201" s="303"/>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c r="AA201" s="303"/>
      <c r="AB201" s="303"/>
      <c r="AC201" s="303"/>
      <c r="AD201" s="303"/>
      <c r="AE201" s="303"/>
      <c r="AF201" s="303"/>
      <c r="AG201" s="303"/>
      <c r="AH201" s="303"/>
      <c r="AI201" s="303"/>
      <c r="AJ201" s="303"/>
      <c r="AK201" s="303"/>
    </row>
    <row r="202" spans="1:37">
      <c r="A202" s="303"/>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c r="AA202" s="303"/>
      <c r="AB202" s="303"/>
      <c r="AC202" s="303"/>
      <c r="AD202" s="303"/>
      <c r="AE202" s="303"/>
      <c r="AF202" s="303"/>
      <c r="AG202" s="303"/>
      <c r="AH202" s="303"/>
      <c r="AI202" s="303"/>
      <c r="AJ202" s="303"/>
      <c r="AK202" s="303"/>
    </row>
    <row r="203" spans="1:37">
      <c r="A203" s="303"/>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c r="AA203" s="303"/>
      <c r="AB203" s="303"/>
      <c r="AC203" s="303"/>
      <c r="AD203" s="303"/>
      <c r="AE203" s="303"/>
      <c r="AF203" s="303"/>
      <c r="AG203" s="303"/>
      <c r="AH203" s="303"/>
      <c r="AI203" s="303"/>
      <c r="AJ203" s="303"/>
      <c r="AK203" s="303"/>
    </row>
    <row r="204" spans="1:37">
      <c r="A204" s="303"/>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c r="AA204" s="303"/>
      <c r="AB204" s="303"/>
      <c r="AC204" s="303"/>
      <c r="AD204" s="303"/>
      <c r="AE204" s="303"/>
      <c r="AF204" s="303"/>
      <c r="AG204" s="303"/>
      <c r="AH204" s="303"/>
      <c r="AI204" s="303"/>
      <c r="AJ204" s="303"/>
      <c r="AK204" s="303"/>
    </row>
    <row r="205" spans="1:37">
      <c r="A205" s="303"/>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c r="AA205" s="303"/>
      <c r="AB205" s="303"/>
      <c r="AC205" s="303"/>
      <c r="AD205" s="303"/>
      <c r="AE205" s="303"/>
      <c r="AF205" s="303"/>
      <c r="AG205" s="303"/>
      <c r="AH205" s="303"/>
      <c r="AI205" s="303"/>
      <c r="AJ205" s="303"/>
      <c r="AK205" s="303"/>
    </row>
    <row r="206" spans="1:37">
      <c r="A206" s="303"/>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c r="AA206" s="303"/>
      <c r="AB206" s="303"/>
      <c r="AC206" s="303"/>
      <c r="AD206" s="303"/>
      <c r="AE206" s="303"/>
      <c r="AF206" s="303"/>
      <c r="AG206" s="303"/>
      <c r="AH206" s="303"/>
      <c r="AI206" s="303"/>
      <c r="AJ206" s="303"/>
      <c r="AK206" s="303"/>
    </row>
    <row r="207" spans="1:37">
      <c r="A207" s="303"/>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c r="AA207" s="303"/>
      <c r="AB207" s="303"/>
      <c r="AC207" s="303"/>
      <c r="AD207" s="303"/>
      <c r="AE207" s="303"/>
      <c r="AF207" s="303"/>
      <c r="AG207" s="303"/>
      <c r="AH207" s="303"/>
      <c r="AI207" s="303"/>
      <c r="AJ207" s="303"/>
      <c r="AK207" s="303"/>
    </row>
    <row r="208" spans="1:37">
      <c r="A208" s="303"/>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c r="AA208" s="303"/>
      <c r="AB208" s="303"/>
      <c r="AC208" s="303"/>
      <c r="AD208" s="303"/>
      <c r="AE208" s="303"/>
      <c r="AF208" s="303"/>
      <c r="AG208" s="303"/>
      <c r="AH208" s="303"/>
      <c r="AI208" s="303"/>
      <c r="AJ208" s="303"/>
      <c r="AK208" s="303"/>
    </row>
    <row r="209" spans="1:37">
      <c r="A209" s="303"/>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c r="AA209" s="303"/>
      <c r="AB209" s="303"/>
      <c r="AC209" s="303"/>
      <c r="AD209" s="303"/>
      <c r="AE209" s="303"/>
      <c r="AF209" s="303"/>
      <c r="AG209" s="303"/>
      <c r="AH209" s="303"/>
      <c r="AI209" s="303"/>
      <c r="AJ209" s="303"/>
      <c r="AK209" s="303"/>
    </row>
    <row r="210" spans="1:37">
      <c r="A210" s="303"/>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c r="AA210" s="303"/>
      <c r="AB210" s="303"/>
      <c r="AC210" s="303"/>
      <c r="AD210" s="303"/>
      <c r="AE210" s="303"/>
      <c r="AF210" s="303"/>
      <c r="AG210" s="303"/>
      <c r="AH210" s="303"/>
      <c r="AI210" s="303"/>
      <c r="AJ210" s="303"/>
      <c r="AK210" s="303"/>
    </row>
    <row r="211" spans="1:37">
      <c r="A211" s="303"/>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c r="AA211" s="303"/>
      <c r="AB211" s="303"/>
      <c r="AC211" s="303"/>
      <c r="AD211" s="303"/>
      <c r="AE211" s="303"/>
      <c r="AF211" s="303"/>
      <c r="AG211" s="303"/>
      <c r="AH211" s="303"/>
      <c r="AI211" s="303"/>
      <c r="AJ211" s="303"/>
      <c r="AK211" s="303"/>
    </row>
    <row r="212" spans="1:37">
      <c r="A212" s="303"/>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c r="AA212" s="303"/>
      <c r="AB212" s="303"/>
      <c r="AC212" s="303"/>
      <c r="AD212" s="303"/>
      <c r="AE212" s="303"/>
      <c r="AF212" s="303"/>
      <c r="AG212" s="303"/>
      <c r="AH212" s="303"/>
      <c r="AI212" s="303"/>
      <c r="AJ212" s="303"/>
      <c r="AK212" s="303"/>
    </row>
    <row r="213" spans="1:37">
      <c r="A213" s="303"/>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E213" s="303"/>
      <c r="AF213" s="303"/>
      <c r="AG213" s="303"/>
      <c r="AH213" s="303"/>
      <c r="AI213" s="303"/>
      <c r="AJ213" s="303"/>
      <c r="AK213" s="303"/>
    </row>
    <row r="214" spans="1:37">
      <c r="A214" s="303"/>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c r="AB214" s="303"/>
      <c r="AC214" s="303"/>
      <c r="AD214" s="303"/>
      <c r="AE214" s="303"/>
      <c r="AF214" s="303"/>
      <c r="AG214" s="303"/>
      <c r="AH214" s="303"/>
      <c r="AI214" s="303"/>
      <c r="AJ214" s="303"/>
      <c r="AK214" s="303"/>
    </row>
    <row r="215" spans="1:37">
      <c r="A215" s="303"/>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c r="AB215" s="303"/>
      <c r="AC215" s="303"/>
      <c r="AD215" s="303"/>
      <c r="AE215" s="303"/>
      <c r="AF215" s="303"/>
      <c r="AG215" s="303"/>
      <c r="AH215" s="303"/>
      <c r="AI215" s="303"/>
      <c r="AJ215" s="303"/>
      <c r="AK215" s="303"/>
    </row>
    <row r="216" spans="1:37">
      <c r="A216" s="303"/>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c r="AD216" s="303"/>
      <c r="AE216" s="303"/>
      <c r="AF216" s="303"/>
      <c r="AG216" s="303"/>
      <c r="AH216" s="303"/>
      <c r="AI216" s="303"/>
      <c r="AJ216" s="303"/>
      <c r="AK216" s="303"/>
    </row>
    <row r="217" spans="1:37">
      <c r="A217" s="303"/>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c r="AA217" s="303"/>
      <c r="AB217" s="303"/>
      <c r="AC217" s="303"/>
      <c r="AD217" s="303"/>
      <c r="AE217" s="303"/>
      <c r="AF217" s="303"/>
      <c r="AG217" s="303"/>
      <c r="AH217" s="303"/>
      <c r="AI217" s="303"/>
      <c r="AJ217" s="303"/>
      <c r="AK217" s="303"/>
    </row>
    <row r="218" spans="1:37">
      <c r="A218" s="303"/>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c r="AA218" s="303"/>
      <c r="AB218" s="303"/>
      <c r="AC218" s="303"/>
      <c r="AD218" s="303"/>
      <c r="AE218" s="303"/>
      <c r="AF218" s="303"/>
      <c r="AG218" s="303"/>
      <c r="AH218" s="303"/>
      <c r="AI218" s="303"/>
      <c r="AJ218" s="303"/>
      <c r="AK218" s="303"/>
    </row>
    <row r="219" spans="1:37">
      <c r="A219" s="303"/>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c r="AA219" s="303"/>
      <c r="AB219" s="303"/>
      <c r="AC219" s="303"/>
      <c r="AD219" s="303"/>
      <c r="AE219" s="303"/>
      <c r="AF219" s="303"/>
      <c r="AG219" s="303"/>
      <c r="AH219" s="303"/>
      <c r="AI219" s="303"/>
      <c r="AJ219" s="303"/>
      <c r="AK219" s="303"/>
    </row>
    <row r="220" spans="1:37">
      <c r="A220" s="303"/>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c r="AA220" s="303"/>
      <c r="AB220" s="303"/>
      <c r="AC220" s="303"/>
      <c r="AD220" s="303"/>
      <c r="AE220" s="303"/>
      <c r="AF220" s="303"/>
      <c r="AG220" s="303"/>
      <c r="AH220" s="303"/>
      <c r="AI220" s="303"/>
      <c r="AJ220" s="303"/>
      <c r="AK220" s="303"/>
    </row>
    <row r="221" spans="1:37">
      <c r="A221" s="303"/>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c r="AA221" s="303"/>
      <c r="AB221" s="303"/>
      <c r="AC221" s="303"/>
      <c r="AD221" s="303"/>
      <c r="AE221" s="303"/>
      <c r="AF221" s="303"/>
      <c r="AG221" s="303"/>
      <c r="AH221" s="303"/>
      <c r="AI221" s="303"/>
      <c r="AJ221" s="303"/>
      <c r="AK221" s="303"/>
    </row>
    <row r="222" spans="1:37">
      <c r="A222" s="303"/>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c r="AA222" s="303"/>
      <c r="AB222" s="303"/>
      <c r="AC222" s="303"/>
      <c r="AD222" s="303"/>
      <c r="AE222" s="303"/>
      <c r="AF222" s="303"/>
      <c r="AG222" s="303"/>
      <c r="AH222" s="303"/>
      <c r="AI222" s="303"/>
      <c r="AJ222" s="303"/>
      <c r="AK222" s="303"/>
    </row>
    <row r="223" spans="1:37">
      <c r="A223" s="303"/>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c r="AA223" s="303"/>
      <c r="AB223" s="303"/>
      <c r="AC223" s="303"/>
      <c r="AD223" s="303"/>
      <c r="AE223" s="303"/>
      <c r="AF223" s="303"/>
      <c r="AG223" s="303"/>
      <c r="AH223" s="303"/>
      <c r="AI223" s="303"/>
      <c r="AJ223" s="303"/>
      <c r="AK223" s="303"/>
    </row>
    <row r="224" spans="1:37">
      <c r="A224" s="303"/>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c r="AA224" s="303"/>
      <c r="AB224" s="303"/>
      <c r="AC224" s="303"/>
      <c r="AD224" s="303"/>
      <c r="AE224" s="303"/>
      <c r="AF224" s="303"/>
      <c r="AG224" s="303"/>
      <c r="AH224" s="303"/>
      <c r="AI224" s="303"/>
      <c r="AJ224" s="303"/>
      <c r="AK224" s="303"/>
    </row>
    <row r="225" spans="1:37">
      <c r="A225" s="303"/>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c r="AA225" s="303"/>
      <c r="AB225" s="303"/>
      <c r="AC225" s="303"/>
      <c r="AD225" s="303"/>
      <c r="AE225" s="303"/>
      <c r="AF225" s="303"/>
      <c r="AG225" s="303"/>
      <c r="AH225" s="303"/>
      <c r="AI225" s="303"/>
      <c r="AJ225" s="303"/>
      <c r="AK225" s="303"/>
    </row>
    <row r="226" spans="1:37">
      <c r="A226" s="303"/>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c r="AA226" s="303"/>
      <c r="AB226" s="303"/>
      <c r="AC226" s="303"/>
      <c r="AD226" s="303"/>
      <c r="AE226" s="303"/>
      <c r="AF226" s="303"/>
      <c r="AG226" s="303"/>
      <c r="AH226" s="303"/>
      <c r="AI226" s="303"/>
      <c r="AJ226" s="303"/>
      <c r="AK226" s="303"/>
    </row>
    <row r="227" spans="1:37">
      <c r="A227" s="303"/>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c r="AA227" s="303"/>
      <c r="AB227" s="303"/>
      <c r="AC227" s="303"/>
      <c r="AD227" s="303"/>
      <c r="AE227" s="303"/>
      <c r="AF227" s="303"/>
      <c r="AG227" s="303"/>
      <c r="AH227" s="303"/>
      <c r="AI227" s="303"/>
      <c r="AJ227" s="303"/>
      <c r="AK227" s="303"/>
    </row>
    <row r="228" spans="1:37">
      <c r="A228" s="303"/>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c r="AB228" s="303"/>
      <c r="AC228" s="303"/>
      <c r="AD228" s="303"/>
      <c r="AE228" s="303"/>
      <c r="AF228" s="303"/>
      <c r="AG228" s="303"/>
      <c r="AH228" s="303"/>
      <c r="AI228" s="303"/>
      <c r="AJ228" s="303"/>
      <c r="AK228" s="303"/>
    </row>
    <row r="229" spans="1:37">
      <c r="A229" s="303"/>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c r="AA229" s="303"/>
      <c r="AB229" s="303"/>
      <c r="AC229" s="303"/>
      <c r="AD229" s="303"/>
      <c r="AE229" s="303"/>
      <c r="AF229" s="303"/>
      <c r="AG229" s="303"/>
      <c r="AH229" s="303"/>
      <c r="AI229" s="303"/>
      <c r="AJ229" s="303"/>
      <c r="AK229" s="303"/>
    </row>
    <row r="230" spans="1:37">
      <c r="A230" s="303"/>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c r="AA230" s="303"/>
      <c r="AB230" s="303"/>
      <c r="AC230" s="303"/>
      <c r="AD230" s="303"/>
      <c r="AE230" s="303"/>
      <c r="AF230" s="303"/>
      <c r="AG230" s="303"/>
      <c r="AH230" s="303"/>
      <c r="AI230" s="303"/>
      <c r="AJ230" s="303"/>
      <c r="AK230" s="303"/>
    </row>
    <row r="231" spans="1:37">
      <c r="A231" s="303"/>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c r="AA231" s="303"/>
      <c r="AB231" s="303"/>
      <c r="AC231" s="303"/>
      <c r="AD231" s="303"/>
      <c r="AE231" s="303"/>
      <c r="AF231" s="303"/>
      <c r="AG231" s="303"/>
      <c r="AH231" s="303"/>
      <c r="AI231" s="303"/>
      <c r="AJ231" s="303"/>
      <c r="AK231" s="303"/>
    </row>
    <row r="232" spans="1:37">
      <c r="A232" s="303"/>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c r="AA232" s="303"/>
      <c r="AB232" s="303"/>
      <c r="AC232" s="303"/>
      <c r="AD232" s="303"/>
      <c r="AE232" s="303"/>
      <c r="AF232" s="303"/>
      <c r="AG232" s="303"/>
      <c r="AH232" s="303"/>
      <c r="AI232" s="303"/>
      <c r="AJ232" s="303"/>
      <c r="AK232" s="303"/>
    </row>
    <row r="233" spans="1:37">
      <c r="A233" s="303"/>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c r="AA233" s="303"/>
      <c r="AB233" s="303"/>
      <c r="AC233" s="303"/>
      <c r="AD233" s="303"/>
      <c r="AE233" s="303"/>
      <c r="AF233" s="303"/>
      <c r="AG233" s="303"/>
      <c r="AH233" s="303"/>
      <c r="AI233" s="303"/>
      <c r="AJ233" s="303"/>
      <c r="AK233" s="303"/>
    </row>
    <row r="234" spans="1:37">
      <c r="A234" s="303"/>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c r="AA234" s="303"/>
      <c r="AB234" s="303"/>
      <c r="AC234" s="303"/>
      <c r="AD234" s="303"/>
      <c r="AE234" s="303"/>
      <c r="AF234" s="303"/>
      <c r="AG234" s="303"/>
      <c r="AH234" s="303"/>
      <c r="AI234" s="303"/>
      <c r="AJ234" s="303"/>
      <c r="AK234" s="303"/>
    </row>
    <row r="235" spans="1:37">
      <c r="A235" s="303"/>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c r="AA235" s="303"/>
      <c r="AB235" s="303"/>
      <c r="AC235" s="303"/>
      <c r="AD235" s="303"/>
      <c r="AE235" s="303"/>
      <c r="AF235" s="303"/>
      <c r="AG235" s="303"/>
      <c r="AH235" s="303"/>
      <c r="AI235" s="303"/>
      <c r="AJ235" s="303"/>
      <c r="AK235" s="303"/>
    </row>
    <row r="236" spans="1:37">
      <c r="A236" s="303"/>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c r="AA236" s="303"/>
      <c r="AB236" s="303"/>
      <c r="AC236" s="303"/>
      <c r="AD236" s="303"/>
      <c r="AE236" s="303"/>
      <c r="AF236" s="303"/>
      <c r="AG236" s="303"/>
      <c r="AH236" s="303"/>
      <c r="AI236" s="303"/>
      <c r="AJ236" s="303"/>
      <c r="AK236" s="303"/>
    </row>
    <row r="237" spans="1:37">
      <c r="A237" s="303"/>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c r="AA237" s="303"/>
      <c r="AB237" s="303"/>
      <c r="AC237" s="303"/>
      <c r="AD237" s="303"/>
      <c r="AE237" s="303"/>
      <c r="AF237" s="303"/>
      <c r="AG237" s="303"/>
      <c r="AH237" s="303"/>
      <c r="AI237" s="303"/>
      <c r="AJ237" s="303"/>
      <c r="AK237" s="303"/>
    </row>
    <row r="238" spans="1:37">
      <c r="A238" s="303"/>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c r="AA238" s="303"/>
      <c r="AB238" s="303"/>
      <c r="AC238" s="303"/>
      <c r="AD238" s="303"/>
      <c r="AE238" s="303"/>
      <c r="AF238" s="303"/>
      <c r="AG238" s="303"/>
      <c r="AH238" s="303"/>
      <c r="AI238" s="303"/>
      <c r="AJ238" s="303"/>
      <c r="AK238" s="303"/>
    </row>
    <row r="239" spans="1:37">
      <c r="A239" s="303"/>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c r="AA239" s="303"/>
      <c r="AB239" s="303"/>
      <c r="AC239" s="303"/>
      <c r="AD239" s="303"/>
      <c r="AE239" s="303"/>
      <c r="AF239" s="303"/>
      <c r="AG239" s="303"/>
      <c r="AH239" s="303"/>
      <c r="AI239" s="303"/>
      <c r="AJ239" s="303"/>
      <c r="AK239" s="303"/>
    </row>
    <row r="240" spans="1:37">
      <c r="A240" s="303"/>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c r="AA240" s="303"/>
      <c r="AB240" s="303"/>
      <c r="AC240" s="303"/>
      <c r="AD240" s="303"/>
      <c r="AE240" s="303"/>
      <c r="AF240" s="303"/>
      <c r="AG240" s="303"/>
      <c r="AH240" s="303"/>
      <c r="AI240" s="303"/>
      <c r="AJ240" s="303"/>
      <c r="AK240" s="303"/>
    </row>
    <row r="241" spans="1:37">
      <c r="A241" s="303"/>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c r="AA241" s="303"/>
      <c r="AB241" s="303"/>
      <c r="AC241" s="303"/>
      <c r="AD241" s="303"/>
      <c r="AE241" s="303"/>
      <c r="AF241" s="303"/>
      <c r="AG241" s="303"/>
      <c r="AH241" s="303"/>
      <c r="AI241" s="303"/>
      <c r="AJ241" s="303"/>
      <c r="AK241" s="303"/>
    </row>
    <row r="242" spans="1:37">
      <c r="A242" s="303"/>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c r="AA242" s="303"/>
      <c r="AB242" s="303"/>
      <c r="AC242" s="303"/>
      <c r="AD242" s="303"/>
      <c r="AE242" s="303"/>
      <c r="AF242" s="303"/>
      <c r="AG242" s="303"/>
      <c r="AH242" s="303"/>
      <c r="AI242" s="303"/>
      <c r="AJ242" s="303"/>
      <c r="AK242" s="303"/>
    </row>
    <row r="243" spans="1:37">
      <c r="A243" s="303"/>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c r="AA243" s="303"/>
      <c r="AB243" s="303"/>
      <c r="AC243" s="303"/>
      <c r="AD243" s="303"/>
      <c r="AE243" s="303"/>
      <c r="AF243" s="303"/>
      <c r="AG243" s="303"/>
      <c r="AH243" s="303"/>
      <c r="AI243" s="303"/>
      <c r="AJ243" s="303"/>
      <c r="AK243" s="303"/>
    </row>
    <row r="244" spans="1:37">
      <c r="A244" s="303"/>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c r="AA244" s="303"/>
      <c r="AB244" s="303"/>
      <c r="AC244" s="303"/>
      <c r="AD244" s="303"/>
      <c r="AE244" s="303"/>
      <c r="AF244" s="303"/>
      <c r="AG244" s="303"/>
      <c r="AH244" s="303"/>
      <c r="AI244" s="303"/>
      <c r="AJ244" s="303"/>
      <c r="AK244" s="303"/>
    </row>
    <row r="245" spans="1:37">
      <c r="A245" s="303"/>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c r="AA245" s="303"/>
      <c r="AB245" s="303"/>
      <c r="AC245" s="303"/>
      <c r="AD245" s="303"/>
      <c r="AE245" s="303"/>
      <c r="AF245" s="303"/>
      <c r="AG245" s="303"/>
      <c r="AH245" s="303"/>
      <c r="AI245" s="303"/>
      <c r="AJ245" s="303"/>
      <c r="AK245" s="303"/>
    </row>
    <row r="246" spans="1:37">
      <c r="A246" s="303"/>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c r="AA246" s="303"/>
      <c r="AB246" s="303"/>
      <c r="AC246" s="303"/>
      <c r="AD246" s="303"/>
      <c r="AE246" s="303"/>
      <c r="AF246" s="303"/>
      <c r="AG246" s="303"/>
      <c r="AH246" s="303"/>
      <c r="AI246" s="303"/>
      <c r="AJ246" s="303"/>
      <c r="AK246" s="303"/>
    </row>
    <row r="247" spans="1:37">
      <c r="A247" s="303"/>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c r="AA247" s="303"/>
      <c r="AB247" s="303"/>
      <c r="AC247" s="303"/>
      <c r="AD247" s="303"/>
      <c r="AE247" s="303"/>
      <c r="AF247" s="303"/>
      <c r="AG247" s="303"/>
      <c r="AH247" s="303"/>
      <c r="AI247" s="303"/>
      <c r="AJ247" s="303"/>
      <c r="AK247" s="303"/>
    </row>
    <row r="248" spans="1:37">
      <c r="A248" s="303"/>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c r="AA248" s="303"/>
      <c r="AB248" s="303"/>
      <c r="AC248" s="303"/>
      <c r="AD248" s="303"/>
      <c r="AE248" s="303"/>
      <c r="AF248" s="303"/>
      <c r="AG248" s="303"/>
      <c r="AH248" s="303"/>
      <c r="AI248" s="303"/>
      <c r="AJ248" s="303"/>
      <c r="AK248" s="303"/>
    </row>
    <row r="249" spans="1:37">
      <c r="A249" s="303"/>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c r="AA249" s="303"/>
      <c r="AB249" s="303"/>
      <c r="AC249" s="303"/>
      <c r="AD249" s="303"/>
      <c r="AE249" s="303"/>
      <c r="AF249" s="303"/>
      <c r="AG249" s="303"/>
      <c r="AH249" s="303"/>
      <c r="AI249" s="303"/>
      <c r="AJ249" s="303"/>
      <c r="AK249" s="303"/>
    </row>
    <row r="250" spans="1:37">
      <c r="A250" s="303"/>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c r="AA250" s="303"/>
      <c r="AB250" s="303"/>
      <c r="AC250" s="303"/>
      <c r="AD250" s="303"/>
      <c r="AE250" s="303"/>
      <c r="AF250" s="303"/>
      <c r="AG250" s="303"/>
      <c r="AH250" s="303"/>
      <c r="AI250" s="303"/>
      <c r="AJ250" s="303"/>
      <c r="AK250" s="303"/>
    </row>
    <row r="251" spans="1:37">
      <c r="A251" s="303"/>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c r="AA251" s="303"/>
      <c r="AB251" s="303"/>
      <c r="AC251" s="303"/>
      <c r="AD251" s="303"/>
      <c r="AE251" s="303"/>
      <c r="AF251" s="303"/>
      <c r="AG251" s="303"/>
      <c r="AH251" s="303"/>
      <c r="AI251" s="303"/>
      <c r="AJ251" s="303"/>
      <c r="AK251" s="303"/>
    </row>
    <row r="252" spans="1:37">
      <c r="A252" s="303"/>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c r="AA252" s="303"/>
      <c r="AB252" s="303"/>
      <c r="AC252" s="303"/>
      <c r="AD252" s="303"/>
      <c r="AE252" s="303"/>
      <c r="AF252" s="303"/>
      <c r="AG252" s="303"/>
      <c r="AH252" s="303"/>
      <c r="AI252" s="303"/>
      <c r="AJ252" s="303"/>
      <c r="AK252" s="303"/>
    </row>
    <row r="253" spans="1:37">
      <c r="A253" s="303"/>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c r="AA253" s="303"/>
      <c r="AB253" s="303"/>
      <c r="AC253" s="303"/>
      <c r="AD253" s="303"/>
      <c r="AE253" s="303"/>
      <c r="AF253" s="303"/>
      <c r="AG253" s="303"/>
      <c r="AH253" s="303"/>
      <c r="AI253" s="303"/>
      <c r="AJ253" s="303"/>
      <c r="AK253" s="303"/>
    </row>
    <row r="254" spans="1:37">
      <c r="A254" s="303"/>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c r="AA254" s="303"/>
      <c r="AB254" s="303"/>
      <c r="AC254" s="303"/>
      <c r="AD254" s="303"/>
      <c r="AE254" s="303"/>
      <c r="AF254" s="303"/>
      <c r="AG254" s="303"/>
      <c r="AH254" s="303"/>
      <c r="AI254" s="303"/>
      <c r="AJ254" s="303"/>
      <c r="AK254" s="303"/>
    </row>
    <row r="255" spans="1:37">
      <c r="A255" s="303"/>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c r="AA255" s="303"/>
      <c r="AB255" s="303"/>
      <c r="AC255" s="303"/>
      <c r="AD255" s="303"/>
      <c r="AE255" s="303"/>
      <c r="AF255" s="303"/>
      <c r="AG255" s="303"/>
      <c r="AH255" s="303"/>
      <c r="AI255" s="303"/>
      <c r="AJ255" s="303"/>
      <c r="AK255" s="303"/>
    </row>
    <row r="256" spans="1:37">
      <c r="A256" s="303"/>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c r="AA256" s="303"/>
      <c r="AB256" s="303"/>
      <c r="AC256" s="303"/>
      <c r="AD256" s="303"/>
      <c r="AE256" s="303"/>
      <c r="AF256" s="303"/>
      <c r="AG256" s="303"/>
      <c r="AH256" s="303"/>
      <c r="AI256" s="303"/>
      <c r="AJ256" s="303"/>
      <c r="AK256" s="303"/>
    </row>
    <row r="257" spans="1:37">
      <c r="A257" s="303"/>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c r="AA257" s="303"/>
      <c r="AB257" s="303"/>
      <c r="AC257" s="303"/>
      <c r="AD257" s="303"/>
      <c r="AE257" s="303"/>
      <c r="AF257" s="303"/>
      <c r="AG257" s="303"/>
      <c r="AH257" s="303"/>
      <c r="AI257" s="303"/>
      <c r="AJ257" s="303"/>
      <c r="AK257" s="303"/>
    </row>
    <row r="258" spans="1:37">
      <c r="A258" s="303"/>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c r="AA258" s="303"/>
      <c r="AB258" s="303"/>
      <c r="AC258" s="303"/>
      <c r="AD258" s="303"/>
      <c r="AE258" s="303"/>
      <c r="AF258" s="303"/>
      <c r="AG258" s="303"/>
      <c r="AH258" s="303"/>
      <c r="AI258" s="303"/>
      <c r="AJ258" s="303"/>
      <c r="AK258" s="303"/>
    </row>
    <row r="259" spans="1:37">
      <c r="A259" s="303"/>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c r="AB259" s="303"/>
      <c r="AC259" s="303"/>
      <c r="AD259" s="303"/>
      <c r="AE259" s="303"/>
      <c r="AF259" s="303"/>
      <c r="AG259" s="303"/>
      <c r="AH259" s="303"/>
      <c r="AI259" s="303"/>
      <c r="AJ259" s="303"/>
      <c r="AK259" s="303"/>
    </row>
    <row r="260" spans="1:37">
      <c r="A260" s="303"/>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c r="AA260" s="303"/>
      <c r="AB260" s="303"/>
      <c r="AC260" s="303"/>
      <c r="AD260" s="303"/>
      <c r="AE260" s="303"/>
      <c r="AF260" s="303"/>
      <c r="AG260" s="303"/>
      <c r="AH260" s="303"/>
      <c r="AI260" s="303"/>
      <c r="AJ260" s="303"/>
      <c r="AK260" s="303"/>
    </row>
    <row r="261" spans="1:37">
      <c r="A261" s="303"/>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c r="AA261" s="303"/>
      <c r="AB261" s="303"/>
      <c r="AC261" s="303"/>
      <c r="AD261" s="303"/>
      <c r="AE261" s="303"/>
      <c r="AF261" s="303"/>
      <c r="AG261" s="303"/>
      <c r="AH261" s="303"/>
      <c r="AI261" s="303"/>
      <c r="AJ261" s="303"/>
      <c r="AK261" s="303"/>
    </row>
    <row r="262" spans="1:37">
      <c r="A262" s="303"/>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c r="AA262" s="303"/>
      <c r="AB262" s="303"/>
      <c r="AC262" s="303"/>
      <c r="AD262" s="303"/>
      <c r="AE262" s="303"/>
      <c r="AF262" s="303"/>
      <c r="AG262" s="303"/>
      <c r="AH262" s="303"/>
      <c r="AI262" s="303"/>
      <c r="AJ262" s="303"/>
      <c r="AK262" s="303"/>
    </row>
    <row r="263" spans="1:37">
      <c r="A263" s="303"/>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c r="AA263" s="303"/>
      <c r="AB263" s="303"/>
      <c r="AC263" s="303"/>
      <c r="AD263" s="303"/>
      <c r="AE263" s="303"/>
      <c r="AF263" s="303"/>
      <c r="AG263" s="303"/>
      <c r="AH263" s="303"/>
      <c r="AI263" s="303"/>
      <c r="AJ263" s="303"/>
      <c r="AK263" s="303"/>
    </row>
    <row r="264" spans="1:37">
      <c r="A264" s="303"/>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c r="AA264" s="303"/>
      <c r="AB264" s="303"/>
      <c r="AC264" s="303"/>
      <c r="AD264" s="303"/>
      <c r="AE264" s="303"/>
      <c r="AF264" s="303"/>
      <c r="AG264" s="303"/>
      <c r="AH264" s="303"/>
      <c r="AI264" s="303"/>
      <c r="AJ264" s="303"/>
      <c r="AK264" s="303"/>
    </row>
    <row r="265" spans="1:37">
      <c r="A265" s="303"/>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c r="AA265" s="303"/>
      <c r="AB265" s="303"/>
      <c r="AC265" s="303"/>
      <c r="AD265" s="303"/>
      <c r="AE265" s="303"/>
      <c r="AF265" s="303"/>
      <c r="AG265" s="303"/>
      <c r="AH265" s="303"/>
      <c r="AI265" s="303"/>
      <c r="AJ265" s="303"/>
      <c r="AK265" s="303"/>
    </row>
    <row r="266" spans="1:37">
      <c r="A266" s="303"/>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c r="AA266" s="303"/>
      <c r="AB266" s="303"/>
      <c r="AC266" s="303"/>
      <c r="AD266" s="303"/>
      <c r="AE266" s="303"/>
      <c r="AF266" s="303"/>
      <c r="AG266" s="303"/>
      <c r="AH266" s="303"/>
      <c r="AI266" s="303"/>
      <c r="AJ266" s="303"/>
      <c r="AK266" s="303"/>
    </row>
    <row r="267" spans="1:37">
      <c r="A267" s="303"/>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c r="AA267" s="303"/>
      <c r="AB267" s="303"/>
      <c r="AC267" s="303"/>
      <c r="AD267" s="303"/>
      <c r="AE267" s="303"/>
      <c r="AF267" s="303"/>
      <c r="AG267" s="303"/>
      <c r="AH267" s="303"/>
      <c r="AI267" s="303"/>
      <c r="AJ267" s="303"/>
      <c r="AK267" s="303"/>
    </row>
    <row r="268" spans="1:37">
      <c r="A268" s="303"/>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c r="AA268" s="303"/>
      <c r="AB268" s="303"/>
      <c r="AC268" s="303"/>
      <c r="AD268" s="303"/>
      <c r="AE268" s="303"/>
      <c r="AF268" s="303"/>
      <c r="AG268" s="303"/>
      <c r="AH268" s="303"/>
      <c r="AI268" s="303"/>
      <c r="AJ268" s="303"/>
      <c r="AK268" s="303"/>
    </row>
    <row r="269" spans="1:37">
      <c r="A269" s="303"/>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c r="AA269" s="303"/>
      <c r="AB269" s="303"/>
      <c r="AC269" s="303"/>
      <c r="AD269" s="303"/>
      <c r="AE269" s="303"/>
      <c r="AF269" s="303"/>
      <c r="AG269" s="303"/>
      <c r="AH269" s="303"/>
      <c r="AI269" s="303"/>
      <c r="AJ269" s="303"/>
      <c r="AK269" s="303"/>
    </row>
    <row r="270" spans="1:37">
      <c r="A270" s="303"/>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c r="AA270" s="303"/>
      <c r="AB270" s="303"/>
      <c r="AC270" s="303"/>
      <c r="AD270" s="303"/>
      <c r="AE270" s="303"/>
      <c r="AF270" s="303"/>
      <c r="AG270" s="303"/>
      <c r="AH270" s="303"/>
      <c r="AI270" s="303"/>
      <c r="AJ270" s="303"/>
      <c r="AK270" s="303"/>
    </row>
    <row r="271" spans="1:37">
      <c r="A271" s="303"/>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c r="AA271" s="303"/>
      <c r="AB271" s="303"/>
      <c r="AC271" s="303"/>
      <c r="AD271" s="303"/>
      <c r="AE271" s="303"/>
      <c r="AF271" s="303"/>
      <c r="AG271" s="303"/>
      <c r="AH271" s="303"/>
      <c r="AI271" s="303"/>
      <c r="AJ271" s="303"/>
      <c r="AK271" s="303"/>
    </row>
    <row r="272" spans="1:37">
      <c r="A272" s="303"/>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c r="AA272" s="303"/>
      <c r="AB272" s="303"/>
      <c r="AC272" s="303"/>
      <c r="AD272" s="303"/>
      <c r="AE272" s="303"/>
      <c r="AF272" s="303"/>
      <c r="AG272" s="303"/>
      <c r="AH272" s="303"/>
      <c r="AI272" s="303"/>
      <c r="AJ272" s="303"/>
      <c r="AK272" s="303"/>
    </row>
    <row r="273" spans="1:37">
      <c r="A273" s="303"/>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c r="AA273" s="303"/>
      <c r="AB273" s="303"/>
      <c r="AC273" s="303"/>
      <c r="AD273" s="303"/>
      <c r="AE273" s="303"/>
      <c r="AF273" s="303"/>
      <c r="AG273" s="303"/>
      <c r="AH273" s="303"/>
      <c r="AI273" s="303"/>
      <c r="AJ273" s="303"/>
      <c r="AK273" s="303"/>
    </row>
    <row r="274" spans="1:37">
      <c r="A274" s="303"/>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c r="AA274" s="303"/>
      <c r="AB274" s="303"/>
      <c r="AC274" s="303"/>
      <c r="AD274" s="303"/>
      <c r="AE274" s="303"/>
      <c r="AF274" s="303"/>
      <c r="AG274" s="303"/>
      <c r="AH274" s="303"/>
      <c r="AI274" s="303"/>
      <c r="AJ274" s="303"/>
      <c r="AK274" s="303"/>
    </row>
    <row r="275" spans="1:37">
      <c r="A275" s="303"/>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c r="AA275" s="303"/>
      <c r="AB275" s="303"/>
      <c r="AC275" s="303"/>
      <c r="AD275" s="303"/>
      <c r="AE275" s="303"/>
      <c r="AF275" s="303"/>
      <c r="AG275" s="303"/>
      <c r="AH275" s="303"/>
      <c r="AI275" s="303"/>
      <c r="AJ275" s="303"/>
      <c r="AK275" s="303"/>
    </row>
    <row r="276" spans="1:37">
      <c r="A276" s="303"/>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c r="AA276" s="303"/>
      <c r="AB276" s="303"/>
      <c r="AC276" s="303"/>
      <c r="AD276" s="303"/>
      <c r="AE276" s="303"/>
      <c r="AF276" s="303"/>
      <c r="AG276" s="303"/>
      <c r="AH276" s="303"/>
      <c r="AI276" s="303"/>
      <c r="AJ276" s="303"/>
      <c r="AK276" s="303"/>
    </row>
    <row r="277" spans="1:37">
      <c r="A277" s="303"/>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c r="AA277" s="303"/>
      <c r="AB277" s="303"/>
      <c r="AC277" s="303"/>
      <c r="AD277" s="303"/>
      <c r="AE277" s="303"/>
      <c r="AF277" s="303"/>
      <c r="AG277" s="303"/>
      <c r="AH277" s="303"/>
      <c r="AI277" s="303"/>
      <c r="AJ277" s="303"/>
      <c r="AK277" s="303"/>
    </row>
    <row r="278" spans="1:37">
      <c r="A278" s="303"/>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c r="AA278" s="303"/>
      <c r="AB278" s="303"/>
      <c r="AC278" s="303"/>
      <c r="AD278" s="303"/>
      <c r="AE278" s="303"/>
      <c r="AF278" s="303"/>
      <c r="AG278" s="303"/>
      <c r="AH278" s="303"/>
      <c r="AI278" s="303"/>
      <c r="AJ278" s="303"/>
      <c r="AK278" s="303"/>
    </row>
    <row r="279" spans="1:37">
      <c r="A279" s="303"/>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c r="AA279" s="303"/>
      <c r="AB279" s="303"/>
      <c r="AC279" s="303"/>
      <c r="AD279" s="303"/>
      <c r="AE279" s="303"/>
      <c r="AF279" s="303"/>
      <c r="AG279" s="303"/>
      <c r="AH279" s="303"/>
      <c r="AI279" s="303"/>
      <c r="AJ279" s="303"/>
      <c r="AK279" s="303"/>
    </row>
    <row r="280" spans="1:37">
      <c r="A280" s="303"/>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c r="AA280" s="303"/>
      <c r="AB280" s="303"/>
      <c r="AC280" s="303"/>
      <c r="AD280" s="303"/>
      <c r="AE280" s="303"/>
      <c r="AF280" s="303"/>
      <c r="AG280" s="303"/>
      <c r="AH280" s="303"/>
      <c r="AI280" s="303"/>
      <c r="AJ280" s="303"/>
      <c r="AK280" s="303"/>
    </row>
    <row r="281" spans="1:37">
      <c r="A281" s="303"/>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c r="AA281" s="303"/>
      <c r="AB281" s="303"/>
      <c r="AC281" s="303"/>
      <c r="AD281" s="303"/>
      <c r="AE281" s="303"/>
      <c r="AF281" s="303"/>
      <c r="AG281" s="303"/>
      <c r="AH281" s="303"/>
      <c r="AI281" s="303"/>
      <c r="AJ281" s="303"/>
      <c r="AK281" s="303"/>
    </row>
    <row r="282" spans="1:37">
      <c r="A282" s="303"/>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c r="AA282" s="303"/>
      <c r="AB282" s="303"/>
      <c r="AC282" s="303"/>
      <c r="AD282" s="303"/>
      <c r="AE282" s="303"/>
      <c r="AF282" s="303"/>
      <c r="AG282" s="303"/>
      <c r="AH282" s="303"/>
      <c r="AI282" s="303"/>
      <c r="AJ282" s="303"/>
      <c r="AK282" s="303"/>
    </row>
    <row r="283" spans="1:37">
      <c r="A283" s="303"/>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c r="AA283" s="303"/>
      <c r="AB283" s="303"/>
      <c r="AC283" s="303"/>
      <c r="AD283" s="303"/>
      <c r="AE283" s="303"/>
      <c r="AF283" s="303"/>
      <c r="AG283" s="303"/>
      <c r="AH283" s="303"/>
      <c r="AI283" s="303"/>
      <c r="AJ283" s="303"/>
      <c r="AK283" s="303"/>
    </row>
    <row r="284" spans="1:37">
      <c r="A284" s="303"/>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c r="AA284" s="303"/>
      <c r="AB284" s="303"/>
      <c r="AC284" s="303"/>
      <c r="AD284" s="303"/>
      <c r="AE284" s="303"/>
      <c r="AF284" s="303"/>
      <c r="AG284" s="303"/>
      <c r="AH284" s="303"/>
      <c r="AI284" s="303"/>
      <c r="AJ284" s="303"/>
      <c r="AK284" s="303"/>
    </row>
    <row r="285" spans="1:37">
      <c r="A285" s="303"/>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c r="AA285" s="303"/>
      <c r="AB285" s="303"/>
      <c r="AC285" s="303"/>
      <c r="AD285" s="303"/>
      <c r="AE285" s="303"/>
      <c r="AF285" s="303"/>
      <c r="AG285" s="303"/>
      <c r="AH285" s="303"/>
      <c r="AI285" s="303"/>
      <c r="AJ285" s="303"/>
      <c r="AK285" s="303"/>
    </row>
    <row r="286" spans="1:37">
      <c r="A286" s="303"/>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c r="AA286" s="303"/>
      <c r="AB286" s="303"/>
      <c r="AC286" s="303"/>
      <c r="AD286" s="303"/>
      <c r="AE286" s="303"/>
      <c r="AF286" s="303"/>
      <c r="AG286" s="303"/>
      <c r="AH286" s="303"/>
      <c r="AI286" s="303"/>
      <c r="AJ286" s="303"/>
      <c r="AK286" s="303"/>
    </row>
    <row r="287" spans="1:37">
      <c r="A287" s="303"/>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c r="AA287" s="303"/>
      <c r="AB287" s="303"/>
      <c r="AC287" s="303"/>
      <c r="AD287" s="303"/>
      <c r="AE287" s="303"/>
      <c r="AF287" s="303"/>
      <c r="AG287" s="303"/>
      <c r="AH287" s="303"/>
      <c r="AI287" s="303"/>
      <c r="AJ287" s="303"/>
      <c r="AK287" s="303"/>
    </row>
    <row r="288" spans="1:37">
      <c r="A288" s="303"/>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c r="AA288" s="303"/>
      <c r="AB288" s="303"/>
      <c r="AC288" s="303"/>
      <c r="AD288" s="303"/>
      <c r="AE288" s="303"/>
      <c r="AF288" s="303"/>
      <c r="AG288" s="303"/>
      <c r="AH288" s="303"/>
      <c r="AI288" s="303"/>
      <c r="AJ288" s="303"/>
      <c r="AK288" s="303"/>
    </row>
    <row r="289" spans="1:37">
      <c r="A289" s="303"/>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c r="AA289" s="303"/>
      <c r="AB289" s="303"/>
      <c r="AC289" s="303"/>
      <c r="AD289" s="303"/>
      <c r="AE289" s="303"/>
      <c r="AF289" s="303"/>
      <c r="AG289" s="303"/>
      <c r="AH289" s="303"/>
      <c r="AI289" s="303"/>
      <c r="AJ289" s="303"/>
      <c r="AK289" s="303"/>
    </row>
    <row r="290" spans="1:37">
      <c r="A290" s="303"/>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c r="AA290" s="303"/>
      <c r="AB290" s="303"/>
      <c r="AC290" s="303"/>
      <c r="AD290" s="303"/>
      <c r="AE290" s="303"/>
      <c r="AF290" s="303"/>
      <c r="AG290" s="303"/>
      <c r="AH290" s="303"/>
      <c r="AI290" s="303"/>
      <c r="AJ290" s="303"/>
      <c r="AK290" s="303"/>
    </row>
    <row r="291" spans="1:37">
      <c r="A291" s="303"/>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c r="AA291" s="303"/>
      <c r="AB291" s="303"/>
      <c r="AC291" s="303"/>
      <c r="AD291" s="303"/>
      <c r="AE291" s="303"/>
      <c r="AF291" s="303"/>
      <c r="AG291" s="303"/>
      <c r="AH291" s="303"/>
      <c r="AI291" s="303"/>
      <c r="AJ291" s="303"/>
      <c r="AK291" s="303"/>
    </row>
    <row r="292" spans="1:37">
      <c r="A292" s="303"/>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c r="AA292" s="303"/>
      <c r="AB292" s="303"/>
      <c r="AC292" s="303"/>
      <c r="AD292" s="303"/>
      <c r="AE292" s="303"/>
      <c r="AF292" s="303"/>
      <c r="AG292" s="303"/>
      <c r="AH292" s="303"/>
      <c r="AI292" s="303"/>
      <c r="AJ292" s="303"/>
      <c r="AK292" s="303"/>
    </row>
    <row r="293" spans="1:37">
      <c r="A293" s="303"/>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c r="AA293" s="303"/>
      <c r="AB293" s="303"/>
      <c r="AC293" s="303"/>
      <c r="AD293" s="303"/>
      <c r="AE293" s="303"/>
      <c r="AF293" s="303"/>
      <c r="AG293" s="303"/>
      <c r="AH293" s="303"/>
      <c r="AI293" s="303"/>
      <c r="AJ293" s="303"/>
      <c r="AK293" s="303"/>
    </row>
    <row r="294" spans="1:37">
      <c r="A294" s="303"/>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c r="AA294" s="303"/>
      <c r="AB294" s="303"/>
      <c r="AC294" s="303"/>
      <c r="AD294" s="303"/>
      <c r="AE294" s="303"/>
      <c r="AF294" s="303"/>
      <c r="AG294" s="303"/>
      <c r="AH294" s="303"/>
      <c r="AI294" s="303"/>
      <c r="AJ294" s="303"/>
      <c r="AK294" s="303"/>
    </row>
    <row r="295" spans="1:37">
      <c r="A295" s="303"/>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c r="AA295" s="303"/>
      <c r="AB295" s="303"/>
      <c r="AC295" s="303"/>
      <c r="AD295" s="303"/>
      <c r="AE295" s="303"/>
      <c r="AF295" s="303"/>
      <c r="AG295" s="303"/>
      <c r="AH295" s="303"/>
      <c r="AI295" s="303"/>
      <c r="AJ295" s="303"/>
      <c r="AK295" s="303"/>
    </row>
    <row r="296" spans="1:37">
      <c r="A296" s="303"/>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c r="AA296" s="303"/>
      <c r="AB296" s="303"/>
      <c r="AC296" s="303"/>
      <c r="AD296" s="303"/>
      <c r="AE296" s="303"/>
      <c r="AF296" s="303"/>
      <c r="AG296" s="303"/>
      <c r="AH296" s="303"/>
      <c r="AI296" s="303"/>
      <c r="AJ296" s="303"/>
      <c r="AK296" s="303"/>
    </row>
    <row r="297" spans="1:37">
      <c r="A297" s="303"/>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c r="AA297" s="303"/>
      <c r="AB297" s="303"/>
      <c r="AC297" s="303"/>
      <c r="AD297" s="303"/>
      <c r="AE297" s="303"/>
      <c r="AF297" s="303"/>
      <c r="AG297" s="303"/>
      <c r="AH297" s="303"/>
      <c r="AI297" s="303"/>
      <c r="AJ297" s="303"/>
      <c r="AK297" s="303"/>
    </row>
    <row r="298" spans="1:37">
      <c r="A298" s="303"/>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c r="AA298" s="303"/>
      <c r="AB298" s="303"/>
      <c r="AC298" s="303"/>
      <c r="AD298" s="303"/>
      <c r="AE298" s="303"/>
      <c r="AF298" s="303"/>
      <c r="AG298" s="303"/>
      <c r="AH298" s="303"/>
      <c r="AI298" s="303"/>
      <c r="AJ298" s="303"/>
      <c r="AK298" s="303"/>
    </row>
    <row r="299" spans="1:37">
      <c r="A299" s="303"/>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c r="AA299" s="303"/>
      <c r="AB299" s="303"/>
      <c r="AC299" s="303"/>
      <c r="AD299" s="303"/>
      <c r="AE299" s="303"/>
      <c r="AF299" s="303"/>
      <c r="AG299" s="303"/>
      <c r="AH299" s="303"/>
      <c r="AI299" s="303"/>
      <c r="AJ299" s="303"/>
      <c r="AK299" s="303"/>
    </row>
    <row r="300" spans="1:37">
      <c r="A300" s="303"/>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c r="AA300" s="303"/>
      <c r="AB300" s="303"/>
      <c r="AC300" s="303"/>
      <c r="AD300" s="303"/>
      <c r="AE300" s="303"/>
      <c r="AF300" s="303"/>
      <c r="AG300" s="303"/>
      <c r="AH300" s="303"/>
      <c r="AI300" s="303"/>
      <c r="AJ300" s="303"/>
      <c r="AK300" s="303"/>
    </row>
    <row r="301" spans="1:37">
      <c r="A301" s="303"/>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c r="AA301" s="303"/>
      <c r="AB301" s="303"/>
      <c r="AC301" s="303"/>
      <c r="AD301" s="303"/>
      <c r="AE301" s="303"/>
      <c r="AF301" s="303"/>
      <c r="AG301" s="303"/>
      <c r="AH301" s="303"/>
      <c r="AI301" s="303"/>
      <c r="AJ301" s="303"/>
      <c r="AK301" s="303"/>
    </row>
    <row r="302" spans="1:37">
      <c r="A302" s="303"/>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c r="AA302" s="303"/>
      <c r="AB302" s="303"/>
      <c r="AC302" s="303"/>
      <c r="AD302" s="303"/>
      <c r="AE302" s="303"/>
      <c r="AF302" s="303"/>
      <c r="AG302" s="303"/>
      <c r="AH302" s="303"/>
      <c r="AI302" s="303"/>
      <c r="AJ302" s="303"/>
      <c r="AK302" s="303"/>
    </row>
    <row r="303" spans="1:37">
      <c r="A303" s="303"/>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c r="AA303" s="303"/>
      <c r="AB303" s="303"/>
      <c r="AC303" s="303"/>
      <c r="AD303" s="303"/>
      <c r="AE303" s="303"/>
      <c r="AF303" s="303"/>
      <c r="AG303" s="303"/>
      <c r="AH303" s="303"/>
      <c r="AI303" s="303"/>
      <c r="AJ303" s="303"/>
      <c r="AK303" s="303"/>
    </row>
    <row r="304" spans="1:37">
      <c r="A304" s="303"/>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c r="AA304" s="303"/>
      <c r="AB304" s="303"/>
      <c r="AC304" s="303"/>
      <c r="AD304" s="303"/>
      <c r="AE304" s="303"/>
      <c r="AF304" s="303"/>
      <c r="AG304" s="303"/>
      <c r="AH304" s="303"/>
      <c r="AI304" s="303"/>
      <c r="AJ304" s="303"/>
      <c r="AK304" s="303"/>
    </row>
    <row r="305" spans="1:37">
      <c r="A305" s="303"/>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c r="AA305" s="303"/>
      <c r="AB305" s="303"/>
      <c r="AC305" s="303"/>
      <c r="AD305" s="303"/>
      <c r="AE305" s="303"/>
      <c r="AF305" s="303"/>
      <c r="AG305" s="303"/>
      <c r="AH305" s="303"/>
      <c r="AI305" s="303"/>
      <c r="AJ305" s="303"/>
      <c r="AK305" s="303"/>
    </row>
    <row r="306" spans="1:37">
      <c r="A306" s="303"/>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c r="AA306" s="303"/>
      <c r="AB306" s="303"/>
      <c r="AC306" s="303"/>
      <c r="AD306" s="303"/>
      <c r="AE306" s="303"/>
      <c r="AF306" s="303"/>
      <c r="AG306" s="303"/>
      <c r="AH306" s="303"/>
      <c r="AI306" s="303"/>
      <c r="AJ306" s="303"/>
      <c r="AK306" s="303"/>
    </row>
    <row r="307" spans="1:37">
      <c r="A307" s="303"/>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c r="AB307" s="303"/>
      <c r="AC307" s="303"/>
      <c r="AD307" s="303"/>
      <c r="AE307" s="303"/>
      <c r="AF307" s="303"/>
      <c r="AG307" s="303"/>
      <c r="AH307" s="303"/>
      <c r="AI307" s="303"/>
      <c r="AJ307" s="303"/>
      <c r="AK307" s="303"/>
    </row>
    <row r="308" spans="1:37">
      <c r="A308" s="303"/>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c r="AA308" s="303"/>
      <c r="AB308" s="303"/>
      <c r="AC308" s="303"/>
      <c r="AD308" s="303"/>
      <c r="AE308" s="303"/>
      <c r="AF308" s="303"/>
      <c r="AG308" s="303"/>
      <c r="AH308" s="303"/>
      <c r="AI308" s="303"/>
      <c r="AJ308" s="303"/>
      <c r="AK308" s="303"/>
    </row>
    <row r="309" spans="1:37">
      <c r="A309" s="303"/>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c r="AA309" s="303"/>
      <c r="AB309" s="303"/>
      <c r="AC309" s="303"/>
      <c r="AD309" s="303"/>
      <c r="AE309" s="303"/>
      <c r="AF309" s="303"/>
      <c r="AG309" s="303"/>
      <c r="AH309" s="303"/>
      <c r="AI309" s="303"/>
      <c r="AJ309" s="303"/>
      <c r="AK309" s="303"/>
    </row>
    <row r="310" spans="1:37">
      <c r="A310" s="303"/>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c r="AA310" s="303"/>
      <c r="AB310" s="303"/>
      <c r="AC310" s="303"/>
      <c r="AD310" s="303"/>
      <c r="AE310" s="303"/>
      <c r="AF310" s="303"/>
      <c r="AG310" s="303"/>
      <c r="AH310" s="303"/>
      <c r="AI310" s="303"/>
      <c r="AJ310" s="303"/>
      <c r="AK310" s="303"/>
    </row>
    <row r="311" spans="1:37">
      <c r="A311" s="303"/>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c r="AA311" s="303"/>
      <c r="AB311" s="303"/>
      <c r="AC311" s="303"/>
      <c r="AD311" s="303"/>
      <c r="AE311" s="303"/>
      <c r="AF311" s="303"/>
      <c r="AG311" s="303"/>
      <c r="AH311" s="303"/>
      <c r="AI311" s="303"/>
      <c r="AJ311" s="303"/>
      <c r="AK311" s="303"/>
    </row>
    <row r="312" spans="1:37">
      <c r="A312" s="303"/>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c r="AA312" s="303"/>
      <c r="AB312" s="303"/>
      <c r="AC312" s="303"/>
      <c r="AD312" s="303"/>
      <c r="AE312" s="303"/>
      <c r="AF312" s="303"/>
      <c r="AG312" s="303"/>
      <c r="AH312" s="303"/>
      <c r="AI312" s="303"/>
      <c r="AJ312" s="303"/>
      <c r="AK312" s="303"/>
    </row>
    <row r="313" spans="1:37">
      <c r="A313" s="303"/>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3"/>
      <c r="AB313" s="303"/>
      <c r="AC313" s="303"/>
      <c r="AD313" s="303"/>
      <c r="AE313" s="303"/>
      <c r="AF313" s="303"/>
      <c r="AG313" s="303"/>
      <c r="AH313" s="303"/>
      <c r="AI313" s="303"/>
      <c r="AJ313" s="303"/>
      <c r="AK313" s="303"/>
    </row>
    <row r="314" spans="1:37">
      <c r="A314" s="303"/>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c r="AA314" s="303"/>
      <c r="AB314" s="303"/>
      <c r="AC314" s="303"/>
      <c r="AD314" s="303"/>
      <c r="AE314" s="303"/>
      <c r="AF314" s="303"/>
      <c r="AG314" s="303"/>
      <c r="AH314" s="303"/>
      <c r="AI314" s="303"/>
      <c r="AJ314" s="303"/>
      <c r="AK314" s="303"/>
    </row>
    <row r="315" spans="1:37">
      <c r="A315" s="303"/>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c r="AA315" s="303"/>
      <c r="AB315" s="303"/>
      <c r="AC315" s="303"/>
      <c r="AD315" s="303"/>
      <c r="AE315" s="303"/>
      <c r="AF315" s="303"/>
      <c r="AG315" s="303"/>
      <c r="AH315" s="303"/>
      <c r="AI315" s="303"/>
      <c r="AJ315" s="303"/>
      <c r="AK315" s="303"/>
    </row>
    <row r="316" spans="1:37">
      <c r="A316" s="303"/>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c r="AA316" s="303"/>
      <c r="AB316" s="303"/>
      <c r="AC316" s="303"/>
      <c r="AD316" s="303"/>
      <c r="AE316" s="303"/>
      <c r="AF316" s="303"/>
      <c r="AG316" s="303"/>
      <c r="AH316" s="303"/>
      <c r="AI316" s="303"/>
      <c r="AJ316" s="303"/>
      <c r="AK316" s="303"/>
    </row>
    <row r="317" spans="1:37">
      <c r="A317" s="303"/>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c r="AA317" s="303"/>
      <c r="AB317" s="303"/>
      <c r="AC317" s="303"/>
      <c r="AD317" s="303"/>
      <c r="AE317" s="303"/>
      <c r="AF317" s="303"/>
      <c r="AG317" s="303"/>
      <c r="AH317" s="303"/>
      <c r="AI317" s="303"/>
      <c r="AJ317" s="303"/>
      <c r="AK317" s="303"/>
    </row>
    <row r="318" spans="1:37">
      <c r="A318" s="303"/>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c r="AA318" s="303"/>
      <c r="AB318" s="303"/>
      <c r="AC318" s="303"/>
      <c r="AD318" s="303"/>
      <c r="AE318" s="303"/>
      <c r="AF318" s="303"/>
      <c r="AG318" s="303"/>
      <c r="AH318" s="303"/>
      <c r="AI318" s="303"/>
      <c r="AJ318" s="303"/>
      <c r="AK318" s="303"/>
    </row>
    <row r="319" spans="1:37">
      <c r="A319" s="303"/>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c r="AA319" s="303"/>
      <c r="AB319" s="303"/>
      <c r="AC319" s="303"/>
      <c r="AD319" s="303"/>
      <c r="AE319" s="303"/>
      <c r="AF319" s="303"/>
      <c r="AG319" s="303"/>
      <c r="AH319" s="303"/>
      <c r="AI319" s="303"/>
      <c r="AJ319" s="303"/>
      <c r="AK319" s="303"/>
    </row>
    <row r="320" spans="1:37">
      <c r="A320" s="303"/>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c r="AA320" s="303"/>
      <c r="AB320" s="303"/>
      <c r="AC320" s="303"/>
      <c r="AD320" s="303"/>
      <c r="AE320" s="303"/>
      <c r="AF320" s="303"/>
      <c r="AG320" s="303"/>
      <c r="AH320" s="303"/>
      <c r="AI320" s="303"/>
      <c r="AJ320" s="303"/>
      <c r="AK320" s="303"/>
    </row>
    <row r="321" spans="1:37">
      <c r="A321" s="303"/>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c r="AA321" s="303"/>
      <c r="AB321" s="303"/>
      <c r="AC321" s="303"/>
      <c r="AD321" s="303"/>
      <c r="AE321" s="303"/>
      <c r="AF321" s="303"/>
      <c r="AG321" s="303"/>
      <c r="AH321" s="303"/>
      <c r="AI321" s="303"/>
      <c r="AJ321" s="303"/>
      <c r="AK321" s="303"/>
    </row>
    <row r="322" spans="1:37">
      <c r="A322" s="303"/>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c r="AA322" s="303"/>
      <c r="AB322" s="303"/>
      <c r="AC322" s="303"/>
      <c r="AD322" s="303"/>
      <c r="AE322" s="303"/>
      <c r="AF322" s="303"/>
      <c r="AG322" s="303"/>
      <c r="AH322" s="303"/>
      <c r="AI322" s="303"/>
      <c r="AJ322" s="303"/>
      <c r="AK322" s="303"/>
    </row>
    <row r="323" spans="1:37">
      <c r="A323" s="303"/>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c r="AA323" s="303"/>
      <c r="AB323" s="303"/>
      <c r="AC323" s="303"/>
      <c r="AD323" s="303"/>
      <c r="AE323" s="303"/>
      <c r="AF323" s="303"/>
      <c r="AG323" s="303"/>
      <c r="AH323" s="303"/>
      <c r="AI323" s="303"/>
      <c r="AJ323" s="303"/>
      <c r="AK323" s="303"/>
    </row>
    <row r="324" spans="1:37">
      <c r="A324" s="303"/>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c r="AA324" s="303"/>
      <c r="AB324" s="303"/>
      <c r="AC324" s="303"/>
      <c r="AD324" s="303"/>
      <c r="AE324" s="303"/>
      <c r="AF324" s="303"/>
      <c r="AG324" s="303"/>
      <c r="AH324" s="303"/>
      <c r="AI324" s="303"/>
      <c r="AJ324" s="303"/>
      <c r="AK324" s="303"/>
    </row>
    <row r="325" spans="1:37">
      <c r="A325" s="303"/>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c r="AA325" s="303"/>
      <c r="AB325" s="303"/>
      <c r="AC325" s="303"/>
      <c r="AD325" s="303"/>
      <c r="AE325" s="303"/>
      <c r="AF325" s="303"/>
      <c r="AG325" s="303"/>
      <c r="AH325" s="303"/>
      <c r="AI325" s="303"/>
      <c r="AJ325" s="303"/>
      <c r="AK325" s="303"/>
    </row>
    <row r="326" spans="1:37">
      <c r="A326" s="303"/>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c r="AA326" s="303"/>
      <c r="AB326" s="303"/>
      <c r="AC326" s="303"/>
      <c r="AD326" s="303"/>
      <c r="AE326" s="303"/>
      <c r="AF326" s="303"/>
      <c r="AG326" s="303"/>
      <c r="AH326" s="303"/>
      <c r="AI326" s="303"/>
      <c r="AJ326" s="303"/>
      <c r="AK326" s="303"/>
    </row>
    <row r="327" spans="1:37">
      <c r="A327" s="303"/>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c r="AA327" s="303"/>
      <c r="AB327" s="303"/>
      <c r="AC327" s="303"/>
      <c r="AD327" s="303"/>
      <c r="AE327" s="303"/>
      <c r="AF327" s="303"/>
      <c r="AG327" s="303"/>
      <c r="AH327" s="303"/>
      <c r="AI327" s="303"/>
      <c r="AJ327" s="303"/>
      <c r="AK327" s="303"/>
    </row>
    <row r="328" spans="1:37">
      <c r="A328" s="303"/>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c r="AA328" s="303"/>
      <c r="AB328" s="303"/>
      <c r="AC328" s="303"/>
      <c r="AD328" s="303"/>
      <c r="AE328" s="303"/>
      <c r="AF328" s="303"/>
      <c r="AG328" s="303"/>
      <c r="AH328" s="303"/>
      <c r="AI328" s="303"/>
      <c r="AJ328" s="303"/>
      <c r="AK328" s="303"/>
    </row>
    <row r="329" spans="1:37">
      <c r="A329" s="303"/>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c r="AA329" s="303"/>
      <c r="AB329" s="303"/>
      <c r="AC329" s="303"/>
      <c r="AD329" s="303"/>
      <c r="AE329" s="303"/>
      <c r="AF329" s="303"/>
      <c r="AG329" s="303"/>
      <c r="AH329" s="303"/>
      <c r="AI329" s="303"/>
      <c r="AJ329" s="303"/>
      <c r="AK329" s="303"/>
    </row>
    <row r="330" spans="1:37">
      <c r="A330" s="303"/>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c r="AA330" s="303"/>
      <c r="AB330" s="303"/>
      <c r="AC330" s="303"/>
      <c r="AD330" s="303"/>
      <c r="AE330" s="303"/>
      <c r="AF330" s="303"/>
      <c r="AG330" s="303"/>
      <c r="AH330" s="303"/>
      <c r="AI330" s="303"/>
      <c r="AJ330" s="303"/>
      <c r="AK330" s="303"/>
    </row>
    <row r="331" spans="1:37">
      <c r="A331" s="303"/>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c r="AA331" s="303"/>
      <c r="AB331" s="303"/>
      <c r="AC331" s="303"/>
      <c r="AD331" s="303"/>
      <c r="AE331" s="303"/>
      <c r="AF331" s="303"/>
      <c r="AG331" s="303"/>
      <c r="AH331" s="303"/>
      <c r="AI331" s="303"/>
      <c r="AJ331" s="303"/>
      <c r="AK331" s="303"/>
    </row>
    <row r="332" spans="1:37">
      <c r="A332" s="303"/>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c r="AA332" s="303"/>
      <c r="AB332" s="303"/>
      <c r="AC332" s="303"/>
      <c r="AD332" s="303"/>
      <c r="AE332" s="303"/>
      <c r="AF332" s="303"/>
      <c r="AG332" s="303"/>
      <c r="AH332" s="303"/>
      <c r="AI332" s="303"/>
      <c r="AJ332" s="303"/>
      <c r="AK332" s="303"/>
    </row>
    <row r="333" spans="1:37">
      <c r="A333" s="303"/>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c r="AA333" s="303"/>
      <c r="AB333" s="303"/>
      <c r="AC333" s="303"/>
      <c r="AD333" s="303"/>
      <c r="AE333" s="303"/>
      <c r="AF333" s="303"/>
      <c r="AG333" s="303"/>
      <c r="AH333" s="303"/>
      <c r="AI333" s="303"/>
      <c r="AJ333" s="303"/>
      <c r="AK333" s="303"/>
    </row>
    <row r="334" spans="1:37">
      <c r="A334" s="303"/>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c r="AA334" s="303"/>
      <c r="AB334" s="303"/>
      <c r="AC334" s="303"/>
      <c r="AD334" s="303"/>
      <c r="AE334" s="303"/>
      <c r="AF334" s="303"/>
      <c r="AG334" s="303"/>
      <c r="AH334" s="303"/>
      <c r="AI334" s="303"/>
      <c r="AJ334" s="303"/>
      <c r="AK334" s="303"/>
    </row>
    <row r="335" spans="1:37">
      <c r="A335" s="303"/>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c r="AA335" s="303"/>
      <c r="AB335" s="303"/>
      <c r="AC335" s="303"/>
      <c r="AD335" s="303"/>
      <c r="AE335" s="303"/>
      <c r="AF335" s="303"/>
      <c r="AG335" s="303"/>
      <c r="AH335" s="303"/>
      <c r="AI335" s="303"/>
      <c r="AJ335" s="303"/>
      <c r="AK335" s="303"/>
    </row>
    <row r="336" spans="1:37">
      <c r="A336" s="303"/>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c r="AA336" s="303"/>
      <c r="AB336" s="303"/>
      <c r="AC336" s="303"/>
      <c r="AD336" s="303"/>
      <c r="AE336" s="303"/>
      <c r="AF336" s="303"/>
      <c r="AG336" s="303"/>
      <c r="AH336" s="303"/>
      <c r="AI336" s="303"/>
      <c r="AJ336" s="303"/>
      <c r="AK336" s="303"/>
    </row>
    <row r="337" spans="1:37">
      <c r="A337" s="303"/>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c r="AA337" s="303"/>
      <c r="AB337" s="303"/>
      <c r="AC337" s="303"/>
      <c r="AD337" s="303"/>
      <c r="AE337" s="303"/>
      <c r="AF337" s="303"/>
      <c r="AG337" s="303"/>
      <c r="AH337" s="303"/>
      <c r="AI337" s="303"/>
      <c r="AJ337" s="303"/>
      <c r="AK337" s="303"/>
    </row>
    <row r="338" spans="1:37">
      <c r="A338" s="303"/>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c r="AA338" s="303"/>
      <c r="AB338" s="303"/>
      <c r="AC338" s="303"/>
      <c r="AD338" s="303"/>
      <c r="AE338" s="303"/>
      <c r="AF338" s="303"/>
      <c r="AG338" s="303"/>
      <c r="AH338" s="303"/>
      <c r="AI338" s="303"/>
      <c r="AJ338" s="303"/>
      <c r="AK338" s="303"/>
    </row>
    <row r="339" spans="1:37">
      <c r="A339" s="303"/>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c r="AA339" s="303"/>
      <c r="AB339" s="303"/>
      <c r="AC339" s="303"/>
      <c r="AD339" s="303"/>
      <c r="AE339" s="303"/>
      <c r="AF339" s="303"/>
      <c r="AG339" s="303"/>
      <c r="AH339" s="303"/>
      <c r="AI339" s="303"/>
      <c r="AJ339" s="303"/>
      <c r="AK339" s="303"/>
    </row>
    <row r="340" spans="1:37">
      <c r="A340" s="303"/>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c r="AA340" s="303"/>
      <c r="AB340" s="303"/>
      <c r="AC340" s="303"/>
      <c r="AD340" s="303"/>
      <c r="AE340" s="303"/>
      <c r="AF340" s="303"/>
      <c r="AG340" s="303"/>
      <c r="AH340" s="303"/>
      <c r="AI340" s="303"/>
      <c r="AJ340" s="303"/>
      <c r="AK340" s="303"/>
    </row>
    <row r="341" spans="1:37">
      <c r="A341" s="303"/>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c r="AA341" s="303"/>
      <c r="AB341" s="303"/>
      <c r="AC341" s="303"/>
      <c r="AD341" s="303"/>
      <c r="AE341" s="303"/>
      <c r="AF341" s="303"/>
      <c r="AG341" s="303"/>
      <c r="AH341" s="303"/>
      <c r="AI341" s="303"/>
      <c r="AJ341" s="303"/>
      <c r="AK341" s="303"/>
    </row>
    <row r="342" spans="1:37">
      <c r="A342" s="303"/>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c r="AA342" s="303"/>
      <c r="AB342" s="303"/>
      <c r="AC342" s="303"/>
      <c r="AD342" s="303"/>
      <c r="AE342" s="303"/>
      <c r="AF342" s="303"/>
      <c r="AG342" s="303"/>
      <c r="AH342" s="303"/>
      <c r="AI342" s="303"/>
      <c r="AJ342" s="303"/>
      <c r="AK342" s="303"/>
    </row>
    <row r="343" spans="1:37">
      <c r="A343" s="303"/>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c r="AA343" s="303"/>
      <c r="AB343" s="303"/>
      <c r="AC343" s="303"/>
      <c r="AD343" s="303"/>
      <c r="AE343" s="303"/>
      <c r="AF343" s="303"/>
      <c r="AG343" s="303"/>
      <c r="AH343" s="303"/>
      <c r="AI343" s="303"/>
      <c r="AJ343" s="303"/>
      <c r="AK343" s="303"/>
    </row>
    <row r="344" spans="1:37">
      <c r="A344" s="303"/>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c r="AA344" s="303"/>
      <c r="AB344" s="303"/>
      <c r="AC344" s="303"/>
      <c r="AD344" s="303"/>
      <c r="AE344" s="303"/>
      <c r="AF344" s="303"/>
      <c r="AG344" s="303"/>
      <c r="AH344" s="303"/>
      <c r="AI344" s="303"/>
      <c r="AJ344" s="303"/>
      <c r="AK344" s="303"/>
    </row>
    <row r="345" spans="1:37">
      <c r="A345" s="303"/>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c r="AA345" s="303"/>
      <c r="AB345" s="303"/>
      <c r="AC345" s="303"/>
      <c r="AD345" s="303"/>
      <c r="AE345" s="303"/>
      <c r="AF345" s="303"/>
      <c r="AG345" s="303"/>
      <c r="AH345" s="303"/>
      <c r="AI345" s="303"/>
      <c r="AJ345" s="303"/>
      <c r="AK345" s="303"/>
    </row>
    <row r="346" spans="1:37">
      <c r="A346" s="303"/>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c r="AA346" s="303"/>
      <c r="AB346" s="303"/>
      <c r="AC346" s="303"/>
      <c r="AD346" s="303"/>
      <c r="AE346" s="303"/>
      <c r="AF346" s="303"/>
      <c r="AG346" s="303"/>
      <c r="AH346" s="303"/>
      <c r="AI346" s="303"/>
      <c r="AJ346" s="303"/>
      <c r="AK346" s="303"/>
    </row>
    <row r="347" spans="1:37">
      <c r="A347" s="303"/>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c r="AA347" s="303"/>
      <c r="AB347" s="303"/>
      <c r="AC347" s="303"/>
      <c r="AD347" s="303"/>
      <c r="AE347" s="303"/>
      <c r="AF347" s="303"/>
      <c r="AG347" s="303"/>
      <c r="AH347" s="303"/>
      <c r="AI347" s="303"/>
      <c r="AJ347" s="303"/>
      <c r="AK347" s="303"/>
    </row>
    <row r="348" spans="1:37">
      <c r="A348" s="303"/>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c r="AA348" s="303"/>
      <c r="AB348" s="303"/>
      <c r="AC348" s="303"/>
      <c r="AD348" s="303"/>
      <c r="AE348" s="303"/>
      <c r="AF348" s="303"/>
      <c r="AG348" s="303"/>
      <c r="AH348" s="303"/>
      <c r="AI348" s="303"/>
      <c r="AJ348" s="303"/>
      <c r="AK348" s="303"/>
    </row>
    <row r="349" spans="1:37">
      <c r="A349" s="303"/>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c r="AA349" s="303"/>
      <c r="AB349" s="303"/>
      <c r="AC349" s="303"/>
      <c r="AD349" s="303"/>
      <c r="AE349" s="303"/>
      <c r="AF349" s="303"/>
      <c r="AG349" s="303"/>
      <c r="AH349" s="303"/>
      <c r="AI349" s="303"/>
      <c r="AJ349" s="303"/>
      <c r="AK349" s="303"/>
    </row>
    <row r="350" spans="1:37">
      <c r="A350" s="303"/>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c r="AB350" s="303"/>
      <c r="AC350" s="303"/>
      <c r="AD350" s="303"/>
      <c r="AE350" s="303"/>
      <c r="AF350" s="303"/>
      <c r="AG350" s="303"/>
      <c r="AH350" s="303"/>
      <c r="AI350" s="303"/>
      <c r="AJ350" s="303"/>
      <c r="AK350" s="303"/>
    </row>
    <row r="351" spans="1:37">
      <c r="A351" s="303"/>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c r="AA351" s="303"/>
      <c r="AB351" s="303"/>
      <c r="AC351" s="303"/>
      <c r="AD351" s="303"/>
      <c r="AE351" s="303"/>
      <c r="AF351" s="303"/>
      <c r="AG351" s="303"/>
      <c r="AH351" s="303"/>
      <c r="AI351" s="303"/>
      <c r="AJ351" s="303"/>
      <c r="AK351" s="303"/>
    </row>
    <row r="352" spans="1:37">
      <c r="A352" s="303"/>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c r="AA352" s="303"/>
      <c r="AB352" s="303"/>
      <c r="AC352" s="303"/>
      <c r="AD352" s="303"/>
      <c r="AE352" s="303"/>
      <c r="AF352" s="303"/>
      <c r="AG352" s="303"/>
      <c r="AH352" s="303"/>
      <c r="AI352" s="303"/>
      <c r="AJ352" s="303"/>
      <c r="AK352" s="303"/>
    </row>
    <row r="353" spans="1:37">
      <c r="A353" s="303"/>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c r="AA353" s="303"/>
      <c r="AB353" s="303"/>
      <c r="AC353" s="303"/>
      <c r="AD353" s="303"/>
      <c r="AE353" s="303"/>
      <c r="AF353" s="303"/>
      <c r="AG353" s="303"/>
      <c r="AH353" s="303"/>
      <c r="AI353" s="303"/>
      <c r="AJ353" s="303"/>
      <c r="AK353" s="303"/>
    </row>
    <row r="354" spans="1:37">
      <c r="A354" s="303"/>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c r="AA354" s="303"/>
      <c r="AB354" s="303"/>
      <c r="AC354" s="303"/>
      <c r="AD354" s="303"/>
      <c r="AE354" s="303"/>
      <c r="AF354" s="303"/>
      <c r="AG354" s="303"/>
      <c r="AH354" s="303"/>
      <c r="AI354" s="303"/>
      <c r="AJ354" s="303"/>
      <c r="AK354" s="303"/>
    </row>
    <row r="355" spans="1:37">
      <c r="A355" s="303"/>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c r="AA355" s="303"/>
      <c r="AB355" s="303"/>
      <c r="AC355" s="303"/>
      <c r="AD355" s="303"/>
      <c r="AE355" s="303"/>
      <c r="AF355" s="303"/>
      <c r="AG355" s="303"/>
      <c r="AH355" s="303"/>
      <c r="AI355" s="303"/>
      <c r="AJ355" s="303"/>
      <c r="AK355" s="303"/>
    </row>
    <row r="356" spans="1:37">
      <c r="A356" s="303"/>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c r="AA356" s="303"/>
      <c r="AB356" s="303"/>
      <c r="AC356" s="303"/>
      <c r="AD356" s="303"/>
      <c r="AE356" s="303"/>
      <c r="AF356" s="303"/>
      <c r="AG356" s="303"/>
      <c r="AH356" s="303"/>
      <c r="AI356" s="303"/>
      <c r="AJ356" s="303"/>
      <c r="AK356" s="303"/>
    </row>
    <row r="357" spans="1:37">
      <c r="A357" s="303"/>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c r="AA357" s="303"/>
      <c r="AB357" s="303"/>
      <c r="AC357" s="303"/>
      <c r="AD357" s="303"/>
      <c r="AE357" s="303"/>
      <c r="AF357" s="303"/>
      <c r="AG357" s="303"/>
      <c r="AH357" s="303"/>
      <c r="AI357" s="303"/>
      <c r="AJ357" s="303"/>
      <c r="AK357" s="303"/>
    </row>
    <row r="358" spans="1:37">
      <c r="A358" s="303"/>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c r="AA358" s="303"/>
      <c r="AB358" s="303"/>
      <c r="AC358" s="303"/>
      <c r="AD358" s="303"/>
      <c r="AE358" s="303"/>
      <c r="AF358" s="303"/>
      <c r="AG358" s="303"/>
      <c r="AH358" s="303"/>
      <c r="AI358" s="303"/>
      <c r="AJ358" s="303"/>
      <c r="AK358" s="303"/>
    </row>
    <row r="359" spans="1:37">
      <c r="A359" s="303"/>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c r="AA359" s="303"/>
      <c r="AB359" s="303"/>
      <c r="AC359" s="303"/>
      <c r="AD359" s="303"/>
      <c r="AE359" s="303"/>
      <c r="AF359" s="303"/>
      <c r="AG359" s="303"/>
      <c r="AH359" s="303"/>
      <c r="AI359" s="303"/>
      <c r="AJ359" s="303"/>
      <c r="AK359" s="303"/>
    </row>
    <row r="360" spans="1:37">
      <c r="A360" s="303"/>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c r="AA360" s="303"/>
      <c r="AB360" s="303"/>
      <c r="AC360" s="303"/>
      <c r="AD360" s="303"/>
      <c r="AE360" s="303"/>
      <c r="AF360" s="303"/>
      <c r="AG360" s="303"/>
      <c r="AH360" s="303"/>
      <c r="AI360" s="303"/>
      <c r="AJ360" s="303"/>
      <c r="AK360" s="303"/>
    </row>
    <row r="361" spans="1:37">
      <c r="A361" s="303"/>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c r="AA361" s="303"/>
      <c r="AB361" s="303"/>
      <c r="AC361" s="303"/>
      <c r="AD361" s="303"/>
      <c r="AE361" s="303"/>
      <c r="AF361" s="303"/>
      <c r="AG361" s="303"/>
      <c r="AH361" s="303"/>
      <c r="AI361" s="303"/>
      <c r="AJ361" s="303"/>
      <c r="AK361" s="303"/>
    </row>
    <row r="362" spans="1:37">
      <c r="A362" s="303"/>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c r="AA362" s="303"/>
      <c r="AB362" s="303"/>
      <c r="AC362" s="303"/>
      <c r="AD362" s="303"/>
      <c r="AE362" s="303"/>
      <c r="AF362" s="303"/>
      <c r="AG362" s="303"/>
      <c r="AH362" s="303"/>
      <c r="AI362" s="303"/>
      <c r="AJ362" s="303"/>
      <c r="AK362" s="303"/>
    </row>
    <row r="363" spans="1:37">
      <c r="A363" s="303"/>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c r="AA363" s="303"/>
      <c r="AB363" s="303"/>
      <c r="AC363" s="303"/>
      <c r="AD363" s="303"/>
      <c r="AE363" s="303"/>
      <c r="AF363" s="303"/>
      <c r="AG363" s="303"/>
      <c r="AH363" s="303"/>
      <c r="AI363" s="303"/>
      <c r="AJ363" s="303"/>
      <c r="AK363" s="303"/>
    </row>
    <row r="364" spans="1:37">
      <c r="A364" s="303"/>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c r="AA364" s="303"/>
      <c r="AB364" s="303"/>
      <c r="AC364" s="303"/>
      <c r="AD364" s="303"/>
      <c r="AE364" s="303"/>
      <c r="AF364" s="303"/>
      <c r="AG364" s="303"/>
      <c r="AH364" s="303"/>
      <c r="AI364" s="303"/>
      <c r="AJ364" s="303"/>
      <c r="AK364" s="303"/>
    </row>
    <row r="365" spans="1:37">
      <c r="A365" s="303"/>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c r="AA365" s="303"/>
      <c r="AB365" s="303"/>
      <c r="AC365" s="303"/>
      <c r="AD365" s="303"/>
      <c r="AE365" s="303"/>
      <c r="AF365" s="303"/>
      <c r="AG365" s="303"/>
      <c r="AH365" s="303"/>
      <c r="AI365" s="303"/>
      <c r="AJ365" s="303"/>
      <c r="AK365" s="303"/>
    </row>
    <row r="366" spans="1:37">
      <c r="A366" s="303"/>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c r="AA366" s="303"/>
      <c r="AB366" s="303"/>
      <c r="AC366" s="303"/>
      <c r="AD366" s="303"/>
      <c r="AE366" s="303"/>
      <c r="AF366" s="303"/>
      <c r="AG366" s="303"/>
      <c r="AH366" s="303"/>
      <c r="AI366" s="303"/>
      <c r="AJ366" s="303"/>
      <c r="AK366" s="303"/>
    </row>
    <row r="367" spans="1:37">
      <c r="A367" s="303"/>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c r="AA367" s="303"/>
      <c r="AB367" s="303"/>
      <c r="AC367" s="303"/>
      <c r="AD367" s="303"/>
      <c r="AE367" s="303"/>
      <c r="AF367" s="303"/>
      <c r="AG367" s="303"/>
      <c r="AH367" s="303"/>
      <c r="AI367" s="303"/>
      <c r="AJ367" s="303"/>
      <c r="AK367" s="303"/>
    </row>
    <row r="368" spans="1:37">
      <c r="A368" s="303"/>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c r="AB368" s="303"/>
      <c r="AC368" s="303"/>
      <c r="AD368" s="303"/>
      <c r="AE368" s="303"/>
      <c r="AF368" s="303"/>
      <c r="AG368" s="303"/>
      <c r="AH368" s="303"/>
      <c r="AI368" s="303"/>
      <c r="AJ368" s="303"/>
      <c r="AK368" s="303"/>
    </row>
    <row r="369" spans="1:37">
      <c r="A369" s="303"/>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c r="AA369" s="303"/>
      <c r="AB369" s="303"/>
      <c r="AC369" s="303"/>
      <c r="AD369" s="303"/>
      <c r="AE369" s="303"/>
      <c r="AF369" s="303"/>
      <c r="AG369" s="303"/>
      <c r="AH369" s="303"/>
      <c r="AI369" s="303"/>
      <c r="AJ369" s="303"/>
      <c r="AK369" s="303"/>
    </row>
    <row r="370" spans="1:37">
      <c r="A370" s="303"/>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c r="AA370" s="303"/>
      <c r="AB370" s="303"/>
      <c r="AC370" s="303"/>
      <c r="AD370" s="303"/>
      <c r="AE370" s="303"/>
      <c r="AF370" s="303"/>
      <c r="AG370" s="303"/>
      <c r="AH370" s="303"/>
      <c r="AI370" s="303"/>
      <c r="AJ370" s="303"/>
      <c r="AK370" s="303"/>
    </row>
    <row r="371" spans="1:37">
      <c r="A371" s="303"/>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c r="AB371" s="303"/>
      <c r="AC371" s="303"/>
      <c r="AD371" s="303"/>
      <c r="AE371" s="303"/>
      <c r="AF371" s="303"/>
      <c r="AG371" s="303"/>
      <c r="AH371" s="303"/>
      <c r="AI371" s="303"/>
      <c r="AJ371" s="303"/>
      <c r="AK371" s="303"/>
    </row>
    <row r="372" spans="1:37">
      <c r="A372" s="303"/>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c r="AA372" s="303"/>
      <c r="AB372" s="303"/>
      <c r="AC372" s="303"/>
      <c r="AD372" s="303"/>
      <c r="AE372" s="303"/>
      <c r="AF372" s="303"/>
      <c r="AG372" s="303"/>
      <c r="AH372" s="303"/>
      <c r="AI372" s="303"/>
      <c r="AJ372" s="303"/>
      <c r="AK372" s="303"/>
    </row>
    <row r="373" spans="1:37">
      <c r="A373" s="303"/>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c r="AB373" s="303"/>
      <c r="AC373" s="303"/>
      <c r="AD373" s="303"/>
      <c r="AE373" s="303"/>
      <c r="AF373" s="303"/>
      <c r="AG373" s="303"/>
      <c r="AH373" s="303"/>
      <c r="AI373" s="303"/>
      <c r="AJ373" s="303"/>
      <c r="AK373" s="303"/>
    </row>
    <row r="374" spans="1:37">
      <c r="A374" s="303"/>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c r="AA374" s="303"/>
      <c r="AB374" s="303"/>
      <c r="AC374" s="303"/>
      <c r="AD374" s="303"/>
      <c r="AE374" s="303"/>
      <c r="AF374" s="303"/>
      <c r="AG374" s="303"/>
      <c r="AH374" s="303"/>
      <c r="AI374" s="303"/>
      <c r="AJ374" s="303"/>
      <c r="AK374" s="303"/>
    </row>
    <row r="375" spans="1:37">
      <c r="A375" s="303"/>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c r="AA375" s="303"/>
      <c r="AB375" s="303"/>
      <c r="AC375" s="303"/>
      <c r="AD375" s="303"/>
      <c r="AE375" s="303"/>
      <c r="AF375" s="303"/>
      <c r="AG375" s="303"/>
      <c r="AH375" s="303"/>
      <c r="AI375" s="303"/>
      <c r="AJ375" s="303"/>
      <c r="AK375" s="303"/>
    </row>
    <row r="376" spans="1:37">
      <c r="A376" s="303"/>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c r="AA376" s="303"/>
      <c r="AB376" s="303"/>
      <c r="AC376" s="303"/>
      <c r="AD376" s="303"/>
      <c r="AE376" s="303"/>
      <c r="AF376" s="303"/>
      <c r="AG376" s="303"/>
      <c r="AH376" s="303"/>
      <c r="AI376" s="303"/>
      <c r="AJ376" s="303"/>
      <c r="AK376" s="303"/>
    </row>
    <row r="377" spans="1:37">
      <c r="A377" s="303"/>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c r="AA377" s="303"/>
      <c r="AB377" s="303"/>
      <c r="AC377" s="303"/>
      <c r="AD377" s="303"/>
      <c r="AE377" s="303"/>
      <c r="AF377" s="303"/>
      <c r="AG377" s="303"/>
      <c r="AH377" s="303"/>
      <c r="AI377" s="303"/>
      <c r="AJ377" s="303"/>
      <c r="AK377" s="303"/>
    </row>
    <row r="378" spans="1:37">
      <c r="A378" s="303"/>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c r="AA378" s="303"/>
      <c r="AB378" s="303"/>
      <c r="AC378" s="303"/>
      <c r="AD378" s="303"/>
      <c r="AE378" s="303"/>
      <c r="AF378" s="303"/>
      <c r="AG378" s="303"/>
      <c r="AH378" s="303"/>
      <c r="AI378" s="303"/>
      <c r="AJ378" s="303"/>
      <c r="AK378" s="303"/>
    </row>
    <row r="379" spans="1:37">
      <c r="A379" s="303"/>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c r="AA379" s="303"/>
      <c r="AB379" s="303"/>
      <c r="AC379" s="303"/>
      <c r="AD379" s="303"/>
      <c r="AE379" s="303"/>
      <c r="AF379" s="303"/>
      <c r="AG379" s="303"/>
      <c r="AH379" s="303"/>
      <c r="AI379" s="303"/>
      <c r="AJ379" s="303"/>
      <c r="AK379" s="303"/>
    </row>
    <row r="380" spans="1:37">
      <c r="A380" s="303"/>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c r="AA380" s="303"/>
      <c r="AB380" s="303"/>
      <c r="AC380" s="303"/>
      <c r="AD380" s="303"/>
      <c r="AE380" s="303"/>
      <c r="AF380" s="303"/>
      <c r="AG380" s="303"/>
      <c r="AH380" s="303"/>
      <c r="AI380" s="303"/>
      <c r="AJ380" s="303"/>
      <c r="AK380" s="303"/>
    </row>
    <row r="381" spans="1:37">
      <c r="A381" s="303"/>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c r="AA381" s="303"/>
      <c r="AB381" s="303"/>
      <c r="AC381" s="303"/>
      <c r="AD381" s="303"/>
      <c r="AE381" s="303"/>
      <c r="AF381" s="303"/>
      <c r="AG381" s="303"/>
      <c r="AH381" s="303"/>
      <c r="AI381" s="303"/>
      <c r="AJ381" s="303"/>
      <c r="AK381" s="303"/>
    </row>
    <row r="382" spans="1:37">
      <c r="A382" s="303"/>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c r="AA382" s="303"/>
      <c r="AB382" s="303"/>
      <c r="AC382" s="303"/>
      <c r="AD382" s="303"/>
      <c r="AE382" s="303"/>
      <c r="AF382" s="303"/>
      <c r="AG382" s="303"/>
      <c r="AH382" s="303"/>
      <c r="AI382" s="303"/>
      <c r="AJ382" s="303"/>
      <c r="AK382" s="303"/>
    </row>
    <row r="383" spans="1:37">
      <c r="A383" s="303"/>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c r="AA383" s="303"/>
      <c r="AB383" s="303"/>
      <c r="AC383" s="303"/>
      <c r="AD383" s="303"/>
      <c r="AE383" s="303"/>
      <c r="AF383" s="303"/>
      <c r="AG383" s="303"/>
      <c r="AH383" s="303"/>
      <c r="AI383" s="303"/>
      <c r="AJ383" s="303"/>
      <c r="AK383" s="303"/>
    </row>
    <row r="384" spans="1:37">
      <c r="A384" s="303"/>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c r="AA384" s="303"/>
      <c r="AB384" s="303"/>
      <c r="AC384" s="303"/>
      <c r="AD384" s="303"/>
      <c r="AE384" s="303"/>
      <c r="AF384" s="303"/>
      <c r="AG384" s="303"/>
      <c r="AH384" s="303"/>
      <c r="AI384" s="303"/>
      <c r="AJ384" s="303"/>
      <c r="AK384" s="303"/>
    </row>
    <row r="385" spans="1:37">
      <c r="A385" s="303"/>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c r="AA385" s="303"/>
      <c r="AB385" s="303"/>
      <c r="AC385" s="303"/>
      <c r="AD385" s="303"/>
      <c r="AE385" s="303"/>
      <c r="AF385" s="303"/>
      <c r="AG385" s="303"/>
      <c r="AH385" s="303"/>
      <c r="AI385" s="303"/>
      <c r="AJ385" s="303"/>
      <c r="AK385" s="303"/>
    </row>
    <row r="386" spans="1:37">
      <c r="A386" s="303"/>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c r="AA386" s="303"/>
      <c r="AB386" s="303"/>
      <c r="AC386" s="303"/>
      <c r="AD386" s="303"/>
      <c r="AE386" s="303"/>
      <c r="AF386" s="303"/>
      <c r="AG386" s="303"/>
      <c r="AH386" s="303"/>
      <c r="AI386" s="303"/>
      <c r="AJ386" s="303"/>
      <c r="AK386" s="303"/>
    </row>
    <row r="387" spans="1:37">
      <c r="A387" s="303"/>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c r="AA387" s="303"/>
      <c r="AB387" s="303"/>
      <c r="AC387" s="303"/>
      <c r="AD387" s="303"/>
      <c r="AE387" s="303"/>
      <c r="AF387" s="303"/>
      <c r="AG387" s="303"/>
      <c r="AH387" s="303"/>
      <c r="AI387" s="303"/>
      <c r="AJ387" s="303"/>
      <c r="AK387" s="303"/>
    </row>
    <row r="388" spans="1:37">
      <c r="A388" s="303"/>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c r="AA388" s="303"/>
      <c r="AB388" s="303"/>
      <c r="AC388" s="303"/>
      <c r="AD388" s="303"/>
      <c r="AE388" s="303"/>
      <c r="AF388" s="303"/>
      <c r="AG388" s="303"/>
      <c r="AH388" s="303"/>
      <c r="AI388" s="303"/>
      <c r="AJ388" s="303"/>
      <c r="AK388" s="303"/>
    </row>
    <row r="389" spans="1:37">
      <c r="A389" s="303"/>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c r="AA389" s="303"/>
      <c r="AB389" s="303"/>
      <c r="AC389" s="303"/>
      <c r="AD389" s="303"/>
      <c r="AE389" s="303"/>
      <c r="AF389" s="303"/>
      <c r="AG389" s="303"/>
      <c r="AH389" s="303"/>
      <c r="AI389" s="303"/>
      <c r="AJ389" s="303"/>
      <c r="AK389" s="303"/>
    </row>
    <row r="390" spans="1:37">
      <c r="A390" s="303"/>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c r="AA390" s="303"/>
      <c r="AB390" s="303"/>
      <c r="AC390" s="303"/>
      <c r="AD390" s="303"/>
      <c r="AE390" s="303"/>
      <c r="AF390" s="303"/>
      <c r="AG390" s="303"/>
      <c r="AH390" s="303"/>
      <c r="AI390" s="303"/>
      <c r="AJ390" s="303"/>
      <c r="AK390" s="303"/>
    </row>
    <row r="391" spans="1:37">
      <c r="A391" s="303"/>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c r="AA391" s="303"/>
      <c r="AB391" s="303"/>
      <c r="AC391" s="303"/>
      <c r="AD391" s="303"/>
      <c r="AE391" s="303"/>
      <c r="AF391" s="303"/>
      <c r="AG391" s="303"/>
      <c r="AH391" s="303"/>
      <c r="AI391" s="303"/>
      <c r="AJ391" s="303"/>
      <c r="AK391" s="303"/>
    </row>
    <row r="392" spans="1:37">
      <c r="A392" s="303"/>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c r="AA392" s="303"/>
      <c r="AB392" s="303"/>
      <c r="AC392" s="303"/>
      <c r="AD392" s="303"/>
      <c r="AE392" s="303"/>
      <c r="AF392" s="303"/>
      <c r="AG392" s="303"/>
      <c r="AH392" s="303"/>
      <c r="AI392" s="303"/>
      <c r="AJ392" s="303"/>
      <c r="AK392" s="303"/>
    </row>
    <row r="393" spans="1:37">
      <c r="A393" s="303"/>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c r="AA393" s="303"/>
      <c r="AB393" s="303"/>
      <c r="AC393" s="303"/>
      <c r="AD393" s="303"/>
      <c r="AE393" s="303"/>
      <c r="AF393" s="303"/>
      <c r="AG393" s="303"/>
      <c r="AH393" s="303"/>
      <c r="AI393" s="303"/>
      <c r="AJ393" s="303"/>
      <c r="AK393" s="303"/>
    </row>
    <row r="394" spans="1:37">
      <c r="A394" s="303"/>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c r="AA394" s="303"/>
      <c r="AB394" s="303"/>
      <c r="AC394" s="303"/>
      <c r="AD394" s="303"/>
      <c r="AE394" s="303"/>
      <c r="AF394" s="303"/>
      <c r="AG394" s="303"/>
      <c r="AH394" s="303"/>
      <c r="AI394" s="303"/>
      <c r="AJ394" s="303"/>
      <c r="AK394" s="303"/>
    </row>
    <row r="395" spans="1:37">
      <c r="A395" s="303"/>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c r="AA395" s="303"/>
      <c r="AB395" s="303"/>
      <c r="AC395" s="303"/>
      <c r="AD395" s="303"/>
      <c r="AE395" s="303"/>
      <c r="AF395" s="303"/>
      <c r="AG395" s="303"/>
      <c r="AH395" s="303"/>
      <c r="AI395" s="303"/>
      <c r="AJ395" s="303"/>
      <c r="AK395" s="303"/>
    </row>
    <row r="396" spans="1:37">
      <c r="A396" s="303"/>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c r="AA396" s="303"/>
      <c r="AB396" s="303"/>
      <c r="AC396" s="303"/>
      <c r="AD396" s="303"/>
      <c r="AE396" s="303"/>
      <c r="AF396" s="303"/>
      <c r="AG396" s="303"/>
      <c r="AH396" s="303"/>
      <c r="AI396" s="303"/>
      <c r="AJ396" s="303"/>
      <c r="AK396" s="303"/>
    </row>
    <row r="397" spans="1:37">
      <c r="A397" s="303"/>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c r="AA397" s="303"/>
      <c r="AB397" s="303"/>
      <c r="AC397" s="303"/>
      <c r="AD397" s="303"/>
      <c r="AE397" s="303"/>
      <c r="AF397" s="303"/>
      <c r="AG397" s="303"/>
      <c r="AH397" s="303"/>
      <c r="AI397" s="303"/>
      <c r="AJ397" s="303"/>
      <c r="AK397" s="303"/>
    </row>
    <row r="398" spans="1:37">
      <c r="A398" s="303"/>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c r="AA398" s="303"/>
      <c r="AB398" s="303"/>
      <c r="AC398" s="303"/>
      <c r="AD398" s="303"/>
      <c r="AE398" s="303"/>
      <c r="AF398" s="303"/>
      <c r="AG398" s="303"/>
      <c r="AH398" s="303"/>
      <c r="AI398" s="303"/>
      <c r="AJ398" s="303"/>
      <c r="AK398" s="303"/>
    </row>
    <row r="399" spans="1:37">
      <c r="A399" s="303"/>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c r="AB399" s="303"/>
      <c r="AC399" s="303"/>
      <c r="AD399" s="303"/>
      <c r="AE399" s="303"/>
      <c r="AF399" s="303"/>
      <c r="AG399" s="303"/>
      <c r="AH399" s="303"/>
      <c r="AI399" s="303"/>
      <c r="AJ399" s="303"/>
      <c r="AK399" s="303"/>
    </row>
    <row r="400" spans="1:37">
      <c r="A400" s="303"/>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c r="AA400" s="303"/>
      <c r="AB400" s="303"/>
      <c r="AC400" s="303"/>
      <c r="AD400" s="303"/>
      <c r="AE400" s="303"/>
      <c r="AF400" s="303"/>
      <c r="AG400" s="303"/>
      <c r="AH400" s="303"/>
      <c r="AI400" s="303"/>
      <c r="AJ400" s="303"/>
      <c r="AK400" s="303"/>
    </row>
    <row r="401" spans="1:37">
      <c r="A401" s="303"/>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c r="AA401" s="303"/>
      <c r="AB401" s="303"/>
      <c r="AC401" s="303"/>
      <c r="AD401" s="303"/>
      <c r="AE401" s="303"/>
      <c r="AF401" s="303"/>
      <c r="AG401" s="303"/>
      <c r="AH401" s="303"/>
      <c r="AI401" s="303"/>
      <c r="AJ401" s="303"/>
      <c r="AK401" s="303"/>
    </row>
    <row r="402" spans="1:37">
      <c r="A402" s="303"/>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c r="AA402" s="303"/>
      <c r="AB402" s="303"/>
      <c r="AC402" s="303"/>
      <c r="AD402" s="303"/>
      <c r="AE402" s="303"/>
      <c r="AF402" s="303"/>
      <c r="AG402" s="303"/>
      <c r="AH402" s="303"/>
      <c r="AI402" s="303"/>
      <c r="AJ402" s="303"/>
      <c r="AK402" s="303"/>
    </row>
    <row r="403" spans="1:37">
      <c r="A403" s="303"/>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c r="AA403" s="303"/>
      <c r="AB403" s="303"/>
      <c r="AC403" s="303"/>
      <c r="AD403" s="303"/>
      <c r="AE403" s="303"/>
      <c r="AF403" s="303"/>
      <c r="AG403" s="303"/>
      <c r="AH403" s="303"/>
      <c r="AI403" s="303"/>
      <c r="AJ403" s="303"/>
      <c r="AK403" s="303"/>
    </row>
    <row r="404" spans="1:37">
      <c r="A404" s="303"/>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c r="AA404" s="303"/>
      <c r="AB404" s="303"/>
      <c r="AC404" s="303"/>
      <c r="AD404" s="303"/>
      <c r="AE404" s="303"/>
      <c r="AF404" s="303"/>
      <c r="AG404" s="303"/>
      <c r="AH404" s="303"/>
      <c r="AI404" s="303"/>
      <c r="AJ404" s="303"/>
      <c r="AK404" s="303"/>
    </row>
    <row r="405" spans="1:37">
      <c r="A405" s="303"/>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c r="AA405" s="303"/>
      <c r="AB405" s="303"/>
      <c r="AC405" s="303"/>
      <c r="AD405" s="303"/>
      <c r="AE405" s="303"/>
      <c r="AF405" s="303"/>
      <c r="AG405" s="303"/>
      <c r="AH405" s="303"/>
      <c r="AI405" s="303"/>
      <c r="AJ405" s="303"/>
      <c r="AK405" s="303"/>
    </row>
    <row r="406" spans="1:37">
      <c r="A406" s="303"/>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c r="AA406" s="303"/>
      <c r="AB406" s="303"/>
      <c r="AC406" s="303"/>
      <c r="AD406" s="303"/>
      <c r="AE406" s="303"/>
      <c r="AF406" s="303"/>
      <c r="AG406" s="303"/>
      <c r="AH406" s="303"/>
      <c r="AI406" s="303"/>
      <c r="AJ406" s="303"/>
      <c r="AK406" s="303"/>
    </row>
    <row r="407" spans="1:37">
      <c r="A407" s="303"/>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c r="AA407" s="303"/>
      <c r="AB407" s="303"/>
      <c r="AC407" s="303"/>
      <c r="AD407" s="303"/>
      <c r="AE407" s="303"/>
      <c r="AF407" s="303"/>
      <c r="AG407" s="303"/>
      <c r="AH407" s="303"/>
      <c r="AI407" s="303"/>
      <c r="AJ407" s="303"/>
      <c r="AK407" s="303"/>
    </row>
    <row r="408" spans="1:37">
      <c r="A408" s="303"/>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c r="AA408" s="303"/>
      <c r="AB408" s="303"/>
      <c r="AC408" s="303"/>
      <c r="AD408" s="303"/>
      <c r="AE408" s="303"/>
      <c r="AF408" s="303"/>
      <c r="AG408" s="303"/>
      <c r="AH408" s="303"/>
      <c r="AI408" s="303"/>
      <c r="AJ408" s="303"/>
      <c r="AK408" s="303"/>
    </row>
    <row r="409" spans="1:37">
      <c r="A409" s="303"/>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c r="AA409" s="303"/>
      <c r="AB409" s="303"/>
      <c r="AC409" s="303"/>
      <c r="AD409" s="303"/>
      <c r="AE409" s="303"/>
      <c r="AF409" s="303"/>
      <c r="AG409" s="303"/>
      <c r="AH409" s="303"/>
      <c r="AI409" s="303"/>
      <c r="AJ409" s="303"/>
      <c r="AK409" s="303"/>
    </row>
    <row r="410" spans="1:37">
      <c r="A410" s="303"/>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c r="AA410" s="303"/>
      <c r="AB410" s="303"/>
      <c r="AC410" s="303"/>
      <c r="AD410" s="303"/>
      <c r="AE410" s="303"/>
      <c r="AF410" s="303"/>
      <c r="AG410" s="303"/>
      <c r="AH410" s="303"/>
      <c r="AI410" s="303"/>
      <c r="AJ410" s="303"/>
      <c r="AK410" s="303"/>
    </row>
    <row r="411" spans="1:37">
      <c r="A411" s="303"/>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c r="AA411" s="303"/>
      <c r="AB411" s="303"/>
      <c r="AC411" s="303"/>
      <c r="AD411" s="303"/>
      <c r="AE411" s="303"/>
      <c r="AF411" s="303"/>
      <c r="AG411" s="303"/>
      <c r="AH411" s="303"/>
      <c r="AI411" s="303"/>
      <c r="AJ411" s="303"/>
      <c r="AK411" s="303"/>
    </row>
    <row r="412" spans="1:37">
      <c r="A412" s="303"/>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c r="AA412" s="303"/>
      <c r="AB412" s="303"/>
      <c r="AC412" s="303"/>
      <c r="AD412" s="303"/>
      <c r="AE412" s="303"/>
      <c r="AF412" s="303"/>
      <c r="AG412" s="303"/>
      <c r="AH412" s="303"/>
      <c r="AI412" s="303"/>
      <c r="AJ412" s="303"/>
      <c r="AK412" s="303"/>
    </row>
    <row r="413" spans="1:37">
      <c r="A413" s="303"/>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c r="AA413" s="303"/>
      <c r="AB413" s="303"/>
      <c r="AC413" s="303"/>
      <c r="AD413" s="303"/>
      <c r="AE413" s="303"/>
      <c r="AF413" s="303"/>
      <c r="AG413" s="303"/>
      <c r="AH413" s="303"/>
      <c r="AI413" s="303"/>
      <c r="AJ413" s="303"/>
      <c r="AK413" s="303"/>
    </row>
    <row r="414" spans="1:37">
      <c r="A414" s="303"/>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c r="AA414" s="303"/>
      <c r="AB414" s="303"/>
      <c r="AC414" s="303"/>
      <c r="AD414" s="303"/>
      <c r="AE414" s="303"/>
      <c r="AF414" s="303"/>
      <c r="AG414" s="303"/>
      <c r="AH414" s="303"/>
      <c r="AI414" s="303"/>
      <c r="AJ414" s="303"/>
      <c r="AK414" s="303"/>
    </row>
    <row r="415" spans="1:37">
      <c r="A415" s="303"/>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c r="AA415" s="303"/>
      <c r="AB415" s="303"/>
      <c r="AC415" s="303"/>
      <c r="AD415" s="303"/>
      <c r="AE415" s="303"/>
      <c r="AF415" s="303"/>
      <c r="AG415" s="303"/>
      <c r="AH415" s="303"/>
      <c r="AI415" s="303"/>
      <c r="AJ415" s="303"/>
      <c r="AK415" s="303"/>
    </row>
    <row r="416" spans="1:37">
      <c r="A416" s="303"/>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c r="AA416" s="303"/>
      <c r="AB416" s="303"/>
      <c r="AC416" s="303"/>
      <c r="AD416" s="303"/>
      <c r="AE416" s="303"/>
      <c r="AF416" s="303"/>
      <c r="AG416" s="303"/>
      <c r="AH416" s="303"/>
      <c r="AI416" s="303"/>
      <c r="AJ416" s="303"/>
      <c r="AK416" s="303"/>
    </row>
    <row r="417" spans="1:37">
      <c r="A417" s="303"/>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c r="AA417" s="303"/>
      <c r="AB417" s="303"/>
      <c r="AC417" s="303"/>
      <c r="AD417" s="303"/>
      <c r="AE417" s="303"/>
      <c r="AF417" s="303"/>
      <c r="AG417" s="303"/>
      <c r="AH417" s="303"/>
      <c r="AI417" s="303"/>
      <c r="AJ417" s="303"/>
      <c r="AK417" s="303"/>
    </row>
    <row r="418" spans="1:37">
      <c r="A418" s="303"/>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c r="AA418" s="303"/>
      <c r="AB418" s="303"/>
      <c r="AC418" s="303"/>
      <c r="AD418" s="303"/>
      <c r="AE418" s="303"/>
      <c r="AF418" s="303"/>
      <c r="AG418" s="303"/>
      <c r="AH418" s="303"/>
      <c r="AI418" s="303"/>
      <c r="AJ418" s="303"/>
      <c r="AK418" s="303"/>
    </row>
    <row r="419" spans="1:37">
      <c r="A419" s="303"/>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c r="AA419" s="303"/>
      <c r="AB419" s="303"/>
      <c r="AC419" s="303"/>
      <c r="AD419" s="303"/>
      <c r="AE419" s="303"/>
      <c r="AF419" s="303"/>
      <c r="AG419" s="303"/>
      <c r="AH419" s="303"/>
      <c r="AI419" s="303"/>
      <c r="AJ419" s="303"/>
      <c r="AK419" s="303"/>
    </row>
    <row r="420" spans="1:37">
      <c r="A420" s="303"/>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c r="AA420" s="303"/>
      <c r="AB420" s="303"/>
      <c r="AC420" s="303"/>
      <c r="AD420" s="303"/>
      <c r="AE420" s="303"/>
      <c r="AF420" s="303"/>
      <c r="AG420" s="303"/>
      <c r="AH420" s="303"/>
      <c r="AI420" s="303"/>
      <c r="AJ420" s="303"/>
      <c r="AK420" s="303"/>
    </row>
    <row r="421" spans="1:37">
      <c r="A421" s="303"/>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c r="AA421" s="303"/>
      <c r="AB421" s="303"/>
      <c r="AC421" s="303"/>
      <c r="AD421" s="303"/>
      <c r="AE421" s="303"/>
      <c r="AF421" s="303"/>
      <c r="AG421" s="303"/>
      <c r="AH421" s="303"/>
      <c r="AI421" s="303"/>
      <c r="AJ421" s="303"/>
      <c r="AK421" s="303"/>
    </row>
    <row r="422" spans="1:37">
      <c r="A422" s="303"/>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c r="AA422" s="303"/>
      <c r="AB422" s="303"/>
      <c r="AC422" s="303"/>
      <c r="AD422" s="303"/>
      <c r="AE422" s="303"/>
      <c r="AF422" s="303"/>
      <c r="AG422" s="303"/>
      <c r="AH422" s="303"/>
      <c r="AI422" s="303"/>
      <c r="AJ422" s="303"/>
      <c r="AK422" s="303"/>
    </row>
    <row r="423" spans="1:37">
      <c r="A423" s="303"/>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c r="AB423" s="303"/>
      <c r="AC423" s="303"/>
      <c r="AD423" s="303"/>
      <c r="AE423" s="303"/>
      <c r="AF423" s="303"/>
      <c r="AG423" s="303"/>
      <c r="AH423" s="303"/>
      <c r="AI423" s="303"/>
      <c r="AJ423" s="303"/>
      <c r="AK423" s="303"/>
    </row>
    <row r="424" spans="1:37">
      <c r="A424" s="303"/>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c r="AA424" s="303"/>
      <c r="AB424" s="303"/>
      <c r="AC424" s="303"/>
      <c r="AD424" s="303"/>
      <c r="AE424" s="303"/>
      <c r="AF424" s="303"/>
      <c r="AG424" s="303"/>
      <c r="AH424" s="303"/>
      <c r="AI424" s="303"/>
      <c r="AJ424" s="303"/>
      <c r="AK424" s="303"/>
    </row>
    <row r="425" spans="1:37">
      <c r="A425" s="303"/>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c r="AA425" s="303"/>
      <c r="AB425" s="303"/>
      <c r="AC425" s="303"/>
      <c r="AD425" s="303"/>
      <c r="AE425" s="303"/>
      <c r="AF425" s="303"/>
      <c r="AG425" s="303"/>
      <c r="AH425" s="303"/>
      <c r="AI425" s="303"/>
      <c r="AJ425" s="303"/>
      <c r="AK425" s="303"/>
    </row>
    <row r="426" spans="1:37">
      <c r="A426" s="303"/>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c r="AA426" s="303"/>
      <c r="AB426" s="303"/>
      <c r="AC426" s="303"/>
      <c r="AD426" s="303"/>
      <c r="AE426" s="303"/>
      <c r="AF426" s="303"/>
      <c r="AG426" s="303"/>
      <c r="AH426" s="303"/>
      <c r="AI426" s="303"/>
      <c r="AJ426" s="303"/>
      <c r="AK426" s="303"/>
    </row>
    <row r="427" spans="1:37">
      <c r="A427" s="303"/>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c r="AA427" s="303"/>
      <c r="AB427" s="303"/>
      <c r="AC427" s="303"/>
      <c r="AD427" s="303"/>
      <c r="AE427" s="303"/>
      <c r="AF427" s="303"/>
      <c r="AG427" s="303"/>
      <c r="AH427" s="303"/>
      <c r="AI427" s="303"/>
      <c r="AJ427" s="303"/>
      <c r="AK427" s="303"/>
    </row>
    <row r="428" spans="1:37">
      <c r="A428" s="303"/>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c r="AA428" s="303"/>
      <c r="AB428" s="303"/>
      <c r="AC428" s="303"/>
      <c r="AD428" s="303"/>
      <c r="AE428" s="303"/>
      <c r="AF428" s="303"/>
      <c r="AG428" s="303"/>
      <c r="AH428" s="303"/>
      <c r="AI428" s="303"/>
      <c r="AJ428" s="303"/>
      <c r="AK428" s="303"/>
    </row>
    <row r="429" spans="1:37">
      <c r="A429" s="303"/>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c r="AA429" s="303"/>
      <c r="AB429" s="303"/>
      <c r="AC429" s="303"/>
      <c r="AD429" s="303"/>
      <c r="AE429" s="303"/>
      <c r="AF429" s="303"/>
      <c r="AG429" s="303"/>
      <c r="AH429" s="303"/>
      <c r="AI429" s="303"/>
      <c r="AJ429" s="303"/>
      <c r="AK429" s="303"/>
    </row>
    <row r="430" spans="1:37">
      <c r="A430" s="303"/>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c r="AA430" s="303"/>
      <c r="AB430" s="303"/>
      <c r="AC430" s="303"/>
      <c r="AD430" s="303"/>
      <c r="AE430" s="303"/>
      <c r="AF430" s="303"/>
      <c r="AG430" s="303"/>
      <c r="AH430" s="303"/>
      <c r="AI430" s="303"/>
      <c r="AJ430" s="303"/>
      <c r="AK430" s="303"/>
    </row>
    <row r="431" spans="1:37">
      <c r="A431" s="303"/>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c r="AA431" s="303"/>
      <c r="AB431" s="303"/>
      <c r="AC431" s="303"/>
      <c r="AD431" s="303"/>
      <c r="AE431" s="303"/>
      <c r="AF431" s="303"/>
      <c r="AG431" s="303"/>
      <c r="AH431" s="303"/>
      <c r="AI431" s="303"/>
      <c r="AJ431" s="303"/>
      <c r="AK431" s="303"/>
    </row>
    <row r="432" spans="1:37">
      <c r="A432" s="303"/>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c r="AA432" s="303"/>
      <c r="AB432" s="303"/>
      <c r="AC432" s="303"/>
      <c r="AD432" s="303"/>
      <c r="AE432" s="303"/>
      <c r="AF432" s="303"/>
      <c r="AG432" s="303"/>
      <c r="AH432" s="303"/>
      <c r="AI432" s="303"/>
      <c r="AJ432" s="303"/>
      <c r="AK432" s="303"/>
    </row>
    <row r="433" spans="1:37">
      <c r="A433" s="303"/>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c r="AB433" s="303"/>
      <c r="AC433" s="303"/>
      <c r="AD433" s="303"/>
      <c r="AE433" s="303"/>
      <c r="AF433" s="303"/>
      <c r="AG433" s="303"/>
      <c r="AH433" s="303"/>
      <c r="AI433" s="303"/>
      <c r="AJ433" s="303"/>
      <c r="AK433" s="303"/>
    </row>
    <row r="434" spans="1:37">
      <c r="A434" s="303"/>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c r="AA434" s="303"/>
      <c r="AB434" s="303"/>
      <c r="AC434" s="303"/>
      <c r="AD434" s="303"/>
      <c r="AE434" s="303"/>
      <c r="AF434" s="303"/>
      <c r="AG434" s="303"/>
      <c r="AH434" s="303"/>
      <c r="AI434" s="303"/>
      <c r="AJ434" s="303"/>
      <c r="AK434" s="303"/>
    </row>
    <row r="435" spans="1:37">
      <c r="A435" s="303"/>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c r="AA435" s="303"/>
      <c r="AB435" s="303"/>
      <c r="AC435" s="303"/>
      <c r="AD435" s="303"/>
      <c r="AE435" s="303"/>
      <c r="AF435" s="303"/>
      <c r="AG435" s="303"/>
      <c r="AH435" s="303"/>
      <c r="AI435" s="303"/>
      <c r="AJ435" s="303"/>
      <c r="AK435" s="303"/>
    </row>
    <row r="436" spans="1:37">
      <c r="A436" s="303"/>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c r="AA436" s="303"/>
      <c r="AB436" s="303"/>
      <c r="AC436" s="303"/>
      <c r="AD436" s="303"/>
      <c r="AE436" s="303"/>
      <c r="AF436" s="303"/>
      <c r="AG436" s="303"/>
      <c r="AH436" s="303"/>
      <c r="AI436" s="303"/>
      <c r="AJ436" s="303"/>
      <c r="AK436" s="303"/>
    </row>
    <row r="437" spans="1:37">
      <c r="A437" s="303"/>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c r="AA437" s="303"/>
      <c r="AB437" s="303"/>
      <c r="AC437" s="303"/>
      <c r="AD437" s="303"/>
      <c r="AE437" s="303"/>
      <c r="AF437" s="303"/>
      <c r="AG437" s="303"/>
      <c r="AH437" s="303"/>
      <c r="AI437" s="303"/>
      <c r="AJ437" s="303"/>
      <c r="AK437" s="303"/>
    </row>
    <row r="438" spans="1:37">
      <c r="A438" s="303"/>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c r="AA438" s="303"/>
      <c r="AB438" s="303"/>
      <c r="AC438" s="303"/>
      <c r="AD438" s="303"/>
      <c r="AE438" s="303"/>
      <c r="AF438" s="303"/>
      <c r="AG438" s="303"/>
      <c r="AH438" s="303"/>
      <c r="AI438" s="303"/>
      <c r="AJ438" s="303"/>
      <c r="AK438" s="303"/>
    </row>
    <row r="439" spans="1:37">
      <c r="A439" s="303"/>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c r="AA439" s="303"/>
      <c r="AB439" s="303"/>
      <c r="AC439" s="303"/>
      <c r="AD439" s="303"/>
      <c r="AE439" s="303"/>
      <c r="AF439" s="303"/>
      <c r="AG439" s="303"/>
      <c r="AH439" s="303"/>
      <c r="AI439" s="303"/>
      <c r="AJ439" s="303"/>
      <c r="AK439" s="303"/>
    </row>
    <row r="440" spans="1:37">
      <c r="A440" s="303"/>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c r="AA440" s="303"/>
      <c r="AB440" s="303"/>
      <c r="AC440" s="303"/>
      <c r="AD440" s="303"/>
      <c r="AE440" s="303"/>
      <c r="AF440" s="303"/>
      <c r="AG440" s="303"/>
      <c r="AH440" s="303"/>
      <c r="AI440" s="303"/>
      <c r="AJ440" s="303"/>
      <c r="AK440" s="303"/>
    </row>
    <row r="441" spans="1:37">
      <c r="A441" s="303"/>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c r="AA441" s="303"/>
      <c r="AB441" s="303"/>
      <c r="AC441" s="303"/>
      <c r="AD441" s="303"/>
      <c r="AE441" s="303"/>
      <c r="AF441" s="303"/>
      <c r="AG441" s="303"/>
      <c r="AH441" s="303"/>
      <c r="AI441" s="303"/>
      <c r="AJ441" s="303"/>
      <c r="AK441" s="303"/>
    </row>
    <row r="442" spans="1:37">
      <c r="A442" s="303"/>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c r="AA442" s="303"/>
      <c r="AB442" s="303"/>
      <c r="AC442" s="303"/>
      <c r="AD442" s="303"/>
      <c r="AE442" s="303"/>
      <c r="AF442" s="303"/>
      <c r="AG442" s="303"/>
      <c r="AH442" s="303"/>
      <c r="AI442" s="303"/>
      <c r="AJ442" s="303"/>
      <c r="AK442" s="303"/>
    </row>
    <row r="443" spans="1:37">
      <c r="A443" s="303"/>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c r="AA443" s="303"/>
      <c r="AB443" s="303"/>
      <c r="AC443" s="303"/>
      <c r="AD443" s="303"/>
      <c r="AE443" s="303"/>
      <c r="AF443" s="303"/>
      <c r="AG443" s="303"/>
      <c r="AH443" s="303"/>
      <c r="AI443" s="303"/>
      <c r="AJ443" s="303"/>
      <c r="AK443" s="303"/>
    </row>
    <row r="444" spans="1:37">
      <c r="A444" s="303"/>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c r="AA444" s="303"/>
      <c r="AB444" s="303"/>
      <c r="AC444" s="303"/>
      <c r="AD444" s="303"/>
      <c r="AE444" s="303"/>
      <c r="AF444" s="303"/>
      <c r="AG444" s="303"/>
      <c r="AH444" s="303"/>
      <c r="AI444" s="303"/>
      <c r="AJ444" s="303"/>
      <c r="AK444" s="303"/>
    </row>
    <row r="445" spans="1:37">
      <c r="A445" s="303"/>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c r="AA445" s="303"/>
      <c r="AB445" s="303"/>
      <c r="AC445" s="303"/>
      <c r="AD445" s="303"/>
      <c r="AE445" s="303"/>
      <c r="AF445" s="303"/>
      <c r="AG445" s="303"/>
      <c r="AH445" s="303"/>
      <c r="AI445" s="303"/>
      <c r="AJ445" s="303"/>
      <c r="AK445" s="303"/>
    </row>
    <row r="446" spans="1:37">
      <c r="A446" s="303"/>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c r="AA446" s="303"/>
      <c r="AB446" s="303"/>
      <c r="AC446" s="303"/>
      <c r="AD446" s="303"/>
      <c r="AE446" s="303"/>
      <c r="AF446" s="303"/>
      <c r="AG446" s="303"/>
      <c r="AH446" s="303"/>
      <c r="AI446" s="303"/>
      <c r="AJ446" s="303"/>
      <c r="AK446" s="303"/>
    </row>
    <row r="447" spans="1:37">
      <c r="A447" s="303"/>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c r="AA447" s="303"/>
      <c r="AB447" s="303"/>
      <c r="AC447" s="303"/>
      <c r="AD447" s="303"/>
      <c r="AE447" s="303"/>
      <c r="AF447" s="303"/>
      <c r="AG447" s="303"/>
      <c r="AH447" s="303"/>
      <c r="AI447" s="303"/>
      <c r="AJ447" s="303"/>
      <c r="AK447" s="303"/>
    </row>
    <row r="448" spans="1:37">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c r="AA448" s="303"/>
      <c r="AB448" s="303"/>
      <c r="AC448" s="303"/>
      <c r="AD448" s="303"/>
      <c r="AE448" s="303"/>
      <c r="AF448" s="303"/>
      <c r="AG448" s="303"/>
      <c r="AH448" s="303"/>
      <c r="AI448" s="303"/>
      <c r="AJ448" s="303"/>
      <c r="AK448" s="303"/>
    </row>
    <row r="449" spans="1:37">
      <c r="A449" s="303"/>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c r="AA449" s="303"/>
      <c r="AB449" s="303"/>
      <c r="AC449" s="303"/>
      <c r="AD449" s="303"/>
      <c r="AE449" s="303"/>
      <c r="AF449" s="303"/>
      <c r="AG449" s="303"/>
      <c r="AH449" s="303"/>
      <c r="AI449" s="303"/>
      <c r="AJ449" s="303"/>
      <c r="AK449" s="303"/>
    </row>
    <row r="450" spans="1:37">
      <c r="A450" s="303"/>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c r="AA450" s="303"/>
      <c r="AB450" s="303"/>
      <c r="AC450" s="303"/>
      <c r="AD450" s="303"/>
      <c r="AE450" s="303"/>
      <c r="AF450" s="303"/>
      <c r="AG450" s="303"/>
      <c r="AH450" s="303"/>
      <c r="AI450" s="303"/>
      <c r="AJ450" s="303"/>
      <c r="AK450" s="303"/>
    </row>
    <row r="451" spans="1:37">
      <c r="A451" s="303"/>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c r="AA451" s="303"/>
      <c r="AB451" s="303"/>
      <c r="AC451" s="303"/>
      <c r="AD451" s="303"/>
      <c r="AE451" s="303"/>
      <c r="AF451" s="303"/>
      <c r="AG451" s="303"/>
      <c r="AH451" s="303"/>
      <c r="AI451" s="303"/>
      <c r="AJ451" s="303"/>
      <c r="AK451" s="303"/>
    </row>
    <row r="452" spans="1:37">
      <c r="A452" s="303"/>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c r="AA452" s="303"/>
      <c r="AB452" s="303"/>
      <c r="AC452" s="303"/>
      <c r="AD452" s="303"/>
      <c r="AE452" s="303"/>
      <c r="AF452" s="303"/>
      <c r="AG452" s="303"/>
      <c r="AH452" s="303"/>
      <c r="AI452" s="303"/>
      <c r="AJ452" s="303"/>
      <c r="AK452" s="303"/>
    </row>
    <row r="453" spans="1:37">
      <c r="A453" s="303"/>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c r="AA453" s="303"/>
      <c r="AB453" s="303"/>
      <c r="AC453" s="303"/>
      <c r="AD453" s="303"/>
      <c r="AE453" s="303"/>
      <c r="AF453" s="303"/>
      <c r="AG453" s="303"/>
      <c r="AH453" s="303"/>
      <c r="AI453" s="303"/>
      <c r="AJ453" s="303"/>
      <c r="AK453" s="303"/>
    </row>
    <row r="454" spans="1:37">
      <c r="A454" s="303"/>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c r="AA454" s="303"/>
      <c r="AB454" s="303"/>
      <c r="AC454" s="303"/>
      <c r="AD454" s="303"/>
      <c r="AE454" s="303"/>
      <c r="AF454" s="303"/>
      <c r="AG454" s="303"/>
      <c r="AH454" s="303"/>
      <c r="AI454" s="303"/>
      <c r="AJ454" s="303"/>
      <c r="AK454" s="303"/>
    </row>
    <row r="455" spans="1:37">
      <c r="A455" s="303"/>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c r="AA455" s="303"/>
      <c r="AB455" s="303"/>
      <c r="AC455" s="303"/>
      <c r="AD455" s="303"/>
      <c r="AE455" s="303"/>
      <c r="AF455" s="303"/>
      <c r="AG455" s="303"/>
      <c r="AH455" s="303"/>
      <c r="AI455" s="303"/>
      <c r="AJ455" s="303"/>
      <c r="AK455" s="303"/>
    </row>
    <row r="456" spans="1:37">
      <c r="A456" s="303"/>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c r="AA456" s="303"/>
      <c r="AB456" s="303"/>
      <c r="AC456" s="303"/>
      <c r="AD456" s="303"/>
      <c r="AE456" s="303"/>
      <c r="AF456" s="303"/>
      <c r="AG456" s="303"/>
      <c r="AH456" s="303"/>
      <c r="AI456" s="303"/>
      <c r="AJ456" s="303"/>
      <c r="AK456" s="303"/>
    </row>
    <row r="457" spans="1:37">
      <c r="A457" s="303"/>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c r="AA457" s="303"/>
      <c r="AB457" s="303"/>
      <c r="AC457" s="303"/>
      <c r="AD457" s="303"/>
      <c r="AE457" s="303"/>
      <c r="AF457" s="303"/>
      <c r="AG457" s="303"/>
      <c r="AH457" s="303"/>
      <c r="AI457" s="303"/>
      <c r="AJ457" s="303"/>
      <c r="AK457" s="303"/>
    </row>
    <row r="458" spans="1:37">
      <c r="A458" s="303"/>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c r="AA458" s="303"/>
      <c r="AB458" s="303"/>
      <c r="AC458" s="303"/>
      <c r="AD458" s="303"/>
      <c r="AE458" s="303"/>
      <c r="AF458" s="303"/>
      <c r="AG458" s="303"/>
      <c r="AH458" s="303"/>
      <c r="AI458" s="303"/>
      <c r="AJ458" s="303"/>
      <c r="AK458" s="303"/>
    </row>
    <row r="459" spans="1:37">
      <c r="A459" s="303"/>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c r="AA459" s="303"/>
      <c r="AB459" s="303"/>
      <c r="AC459" s="303"/>
      <c r="AD459" s="303"/>
      <c r="AE459" s="303"/>
      <c r="AF459" s="303"/>
      <c r="AG459" s="303"/>
      <c r="AH459" s="303"/>
      <c r="AI459" s="303"/>
      <c r="AJ459" s="303"/>
      <c r="AK459" s="303"/>
    </row>
    <row r="460" spans="1:37">
      <c r="A460" s="303"/>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c r="AA460" s="303"/>
      <c r="AB460" s="303"/>
      <c r="AC460" s="303"/>
      <c r="AD460" s="303"/>
      <c r="AE460" s="303"/>
      <c r="AF460" s="303"/>
      <c r="AG460" s="303"/>
      <c r="AH460" s="303"/>
      <c r="AI460" s="303"/>
      <c r="AJ460" s="303"/>
      <c r="AK460" s="303"/>
    </row>
    <row r="461" spans="1:37">
      <c r="A461" s="303"/>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c r="AA461" s="303"/>
      <c r="AB461" s="303"/>
      <c r="AC461" s="303"/>
      <c r="AD461" s="303"/>
      <c r="AE461" s="303"/>
      <c r="AF461" s="303"/>
      <c r="AG461" s="303"/>
      <c r="AH461" s="303"/>
      <c r="AI461" s="303"/>
      <c r="AJ461" s="303"/>
      <c r="AK461" s="303"/>
    </row>
    <row r="462" spans="1:37">
      <c r="A462" s="303"/>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c r="AA462" s="303"/>
      <c r="AB462" s="303"/>
      <c r="AC462" s="303"/>
      <c r="AD462" s="303"/>
      <c r="AE462" s="303"/>
      <c r="AF462" s="303"/>
      <c r="AG462" s="303"/>
      <c r="AH462" s="303"/>
      <c r="AI462" s="303"/>
      <c r="AJ462" s="303"/>
      <c r="AK462" s="303"/>
    </row>
    <row r="463" spans="1:37">
      <c r="A463" s="303"/>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c r="AA463" s="303"/>
      <c r="AB463" s="303"/>
      <c r="AC463" s="303"/>
      <c r="AD463" s="303"/>
      <c r="AE463" s="303"/>
      <c r="AF463" s="303"/>
      <c r="AG463" s="303"/>
      <c r="AH463" s="303"/>
      <c r="AI463" s="303"/>
      <c r="AJ463" s="303"/>
      <c r="AK463" s="303"/>
    </row>
    <row r="464" spans="1:37">
      <c r="A464" s="303"/>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c r="AA464" s="303"/>
      <c r="AB464" s="303"/>
      <c r="AC464" s="303"/>
      <c r="AD464" s="303"/>
      <c r="AE464" s="303"/>
      <c r="AF464" s="303"/>
      <c r="AG464" s="303"/>
      <c r="AH464" s="303"/>
      <c r="AI464" s="303"/>
      <c r="AJ464" s="303"/>
      <c r="AK464" s="303"/>
    </row>
    <row r="465" spans="1:37">
      <c r="A465" s="303"/>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c r="AA465" s="303"/>
      <c r="AB465" s="303"/>
      <c r="AC465" s="303"/>
      <c r="AD465" s="303"/>
      <c r="AE465" s="303"/>
      <c r="AF465" s="303"/>
      <c r="AG465" s="303"/>
      <c r="AH465" s="303"/>
      <c r="AI465" s="303"/>
      <c r="AJ465" s="303"/>
      <c r="AK465" s="303"/>
    </row>
    <row r="466" spans="1:37">
      <c r="A466" s="303"/>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c r="AA466" s="303"/>
      <c r="AB466" s="303"/>
      <c r="AC466" s="303"/>
      <c r="AD466" s="303"/>
      <c r="AE466" s="303"/>
      <c r="AF466" s="303"/>
      <c r="AG466" s="303"/>
      <c r="AH466" s="303"/>
      <c r="AI466" s="303"/>
      <c r="AJ466" s="303"/>
      <c r="AK466" s="303"/>
    </row>
    <row r="467" spans="1:37">
      <c r="A467" s="303"/>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c r="AA467" s="303"/>
      <c r="AB467" s="303"/>
      <c r="AC467" s="303"/>
      <c r="AD467" s="303"/>
      <c r="AE467" s="303"/>
      <c r="AF467" s="303"/>
      <c r="AG467" s="303"/>
      <c r="AH467" s="303"/>
      <c r="AI467" s="303"/>
      <c r="AJ467" s="303"/>
      <c r="AK467" s="303"/>
    </row>
    <row r="468" spans="1:37">
      <c r="A468" s="303"/>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c r="AA468" s="303"/>
      <c r="AB468" s="303"/>
      <c r="AC468" s="303"/>
      <c r="AD468" s="303"/>
      <c r="AE468" s="303"/>
      <c r="AF468" s="303"/>
      <c r="AG468" s="303"/>
      <c r="AH468" s="303"/>
      <c r="AI468" s="303"/>
      <c r="AJ468" s="303"/>
      <c r="AK468" s="303"/>
    </row>
    <row r="469" spans="1:37">
      <c r="A469" s="303"/>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c r="AA469" s="303"/>
      <c r="AB469" s="303"/>
      <c r="AC469" s="303"/>
      <c r="AD469" s="303"/>
      <c r="AE469" s="303"/>
      <c r="AF469" s="303"/>
      <c r="AG469" s="303"/>
      <c r="AH469" s="303"/>
      <c r="AI469" s="303"/>
      <c r="AJ469" s="303"/>
      <c r="AK469" s="303"/>
    </row>
    <row r="470" spans="1:37">
      <c r="A470" s="303"/>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c r="AA470" s="303"/>
      <c r="AB470" s="303"/>
      <c r="AC470" s="303"/>
      <c r="AD470" s="303"/>
      <c r="AE470" s="303"/>
      <c r="AF470" s="303"/>
      <c r="AG470" s="303"/>
      <c r="AH470" s="303"/>
      <c r="AI470" s="303"/>
      <c r="AJ470" s="303"/>
      <c r="AK470" s="303"/>
    </row>
    <row r="471" spans="1:37">
      <c r="A471" s="303"/>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c r="AA471" s="303"/>
      <c r="AB471" s="303"/>
      <c r="AC471" s="303"/>
      <c r="AD471" s="303"/>
      <c r="AE471" s="303"/>
      <c r="AF471" s="303"/>
      <c r="AG471" s="303"/>
      <c r="AH471" s="303"/>
      <c r="AI471" s="303"/>
      <c r="AJ471" s="303"/>
      <c r="AK471" s="303"/>
    </row>
    <row r="472" spans="1:37">
      <c r="A472" s="303"/>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c r="AA472" s="303"/>
      <c r="AB472" s="303"/>
      <c r="AC472" s="303"/>
      <c r="AD472" s="303"/>
      <c r="AE472" s="303"/>
      <c r="AF472" s="303"/>
      <c r="AG472" s="303"/>
      <c r="AH472" s="303"/>
      <c r="AI472" s="303"/>
      <c r="AJ472" s="303"/>
      <c r="AK472" s="303"/>
    </row>
    <row r="473" spans="1:37">
      <c r="A473" s="303"/>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c r="AA473" s="303"/>
      <c r="AB473" s="303"/>
      <c r="AC473" s="303"/>
      <c r="AD473" s="303"/>
      <c r="AE473" s="303"/>
      <c r="AF473" s="303"/>
      <c r="AG473" s="303"/>
      <c r="AH473" s="303"/>
      <c r="AI473" s="303"/>
      <c r="AJ473" s="303"/>
      <c r="AK473" s="303"/>
    </row>
    <row r="474" spans="1:37">
      <c r="A474" s="303"/>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c r="AA474" s="303"/>
      <c r="AB474" s="303"/>
      <c r="AC474" s="303"/>
      <c r="AD474" s="303"/>
      <c r="AE474" s="303"/>
      <c r="AF474" s="303"/>
      <c r="AG474" s="303"/>
      <c r="AH474" s="303"/>
      <c r="AI474" s="303"/>
      <c r="AJ474" s="303"/>
      <c r="AK474" s="303"/>
    </row>
    <row r="475" spans="1:37">
      <c r="A475" s="303"/>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c r="AA475" s="303"/>
      <c r="AB475" s="303"/>
      <c r="AC475" s="303"/>
      <c r="AD475" s="303"/>
      <c r="AE475" s="303"/>
      <c r="AF475" s="303"/>
      <c r="AG475" s="303"/>
      <c r="AH475" s="303"/>
      <c r="AI475" s="303"/>
      <c r="AJ475" s="303"/>
      <c r="AK475" s="303"/>
    </row>
    <row r="476" spans="1:37">
      <c r="A476" s="303"/>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c r="AA476" s="303"/>
      <c r="AB476" s="303"/>
      <c r="AC476" s="303"/>
      <c r="AD476" s="303"/>
      <c r="AE476" s="303"/>
      <c r="AF476" s="303"/>
      <c r="AG476" s="303"/>
      <c r="AH476" s="303"/>
      <c r="AI476" s="303"/>
      <c r="AJ476" s="303"/>
      <c r="AK476" s="303"/>
    </row>
    <row r="477" spans="1:37">
      <c r="A477" s="303"/>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c r="AA477" s="303"/>
      <c r="AB477" s="303"/>
      <c r="AC477" s="303"/>
      <c r="AD477" s="303"/>
      <c r="AE477" s="303"/>
      <c r="AF477" s="303"/>
      <c r="AG477" s="303"/>
      <c r="AH477" s="303"/>
      <c r="AI477" s="303"/>
      <c r="AJ477" s="303"/>
      <c r="AK477" s="303"/>
    </row>
    <row r="478" spans="1:37">
      <c r="A478" s="303"/>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c r="AA478" s="303"/>
      <c r="AB478" s="303"/>
      <c r="AC478" s="303"/>
      <c r="AD478" s="303"/>
      <c r="AE478" s="303"/>
      <c r="AF478" s="303"/>
      <c r="AG478" s="303"/>
      <c r="AH478" s="303"/>
      <c r="AI478" s="303"/>
      <c r="AJ478" s="303"/>
      <c r="AK478" s="303"/>
    </row>
    <row r="479" spans="1:37">
      <c r="A479" s="303"/>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c r="AA479" s="303"/>
      <c r="AB479" s="303"/>
      <c r="AC479" s="303"/>
      <c r="AD479" s="303"/>
      <c r="AE479" s="303"/>
      <c r="AF479" s="303"/>
      <c r="AG479" s="303"/>
      <c r="AH479" s="303"/>
      <c r="AI479" s="303"/>
      <c r="AJ479" s="303"/>
      <c r="AK479" s="303"/>
    </row>
    <row r="480" spans="1:37">
      <c r="A480" s="303"/>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c r="AA480" s="303"/>
      <c r="AB480" s="303"/>
      <c r="AC480" s="303"/>
      <c r="AD480" s="303"/>
      <c r="AE480" s="303"/>
      <c r="AF480" s="303"/>
      <c r="AG480" s="303"/>
      <c r="AH480" s="303"/>
      <c r="AI480" s="303"/>
      <c r="AJ480" s="303"/>
      <c r="AK480" s="303"/>
    </row>
    <row r="481" spans="1:37">
      <c r="A481" s="303"/>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c r="AA481" s="303"/>
      <c r="AB481" s="303"/>
      <c r="AC481" s="303"/>
      <c r="AD481" s="303"/>
      <c r="AE481" s="303"/>
      <c r="AF481" s="303"/>
      <c r="AG481" s="303"/>
      <c r="AH481" s="303"/>
      <c r="AI481" s="303"/>
      <c r="AJ481" s="303"/>
      <c r="AK481" s="303"/>
    </row>
    <row r="482" spans="1:37">
      <c r="A482" s="303"/>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c r="AA482" s="303"/>
      <c r="AB482" s="303"/>
      <c r="AC482" s="303"/>
      <c r="AD482" s="303"/>
      <c r="AE482" s="303"/>
      <c r="AF482" s="303"/>
      <c r="AG482" s="303"/>
      <c r="AH482" s="303"/>
      <c r="AI482" s="303"/>
      <c r="AJ482" s="303"/>
      <c r="AK482" s="303"/>
    </row>
    <row r="483" spans="1:37">
      <c r="A483" s="303"/>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c r="AA483" s="303"/>
      <c r="AB483" s="303"/>
      <c r="AC483" s="303"/>
      <c r="AD483" s="303"/>
      <c r="AE483" s="303"/>
      <c r="AF483" s="303"/>
      <c r="AG483" s="303"/>
      <c r="AH483" s="303"/>
      <c r="AI483" s="303"/>
      <c r="AJ483" s="303"/>
      <c r="AK483" s="303"/>
    </row>
    <row r="484" spans="1:37">
      <c r="A484" s="303"/>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c r="AA484" s="303"/>
      <c r="AB484" s="303"/>
      <c r="AC484" s="303"/>
      <c r="AD484" s="303"/>
      <c r="AE484" s="303"/>
      <c r="AF484" s="303"/>
      <c r="AG484" s="303"/>
      <c r="AH484" s="303"/>
      <c r="AI484" s="303"/>
      <c r="AJ484" s="303"/>
      <c r="AK484" s="303"/>
    </row>
    <row r="485" spans="1:37">
      <c r="A485" s="303"/>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c r="AA485" s="303"/>
      <c r="AB485" s="303"/>
      <c r="AC485" s="303"/>
      <c r="AD485" s="303"/>
      <c r="AE485" s="303"/>
      <c r="AF485" s="303"/>
      <c r="AG485" s="303"/>
      <c r="AH485" s="303"/>
      <c r="AI485" s="303"/>
      <c r="AJ485" s="303"/>
      <c r="AK485" s="303"/>
    </row>
    <row r="486" spans="1:37">
      <c r="A486" s="303"/>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c r="AA486" s="303"/>
      <c r="AB486" s="303"/>
      <c r="AC486" s="303"/>
      <c r="AD486" s="303"/>
      <c r="AE486" s="303"/>
      <c r="AF486" s="303"/>
      <c r="AG486" s="303"/>
      <c r="AH486" s="303"/>
      <c r="AI486" s="303"/>
      <c r="AJ486" s="303"/>
      <c r="AK486" s="303"/>
    </row>
    <row r="487" spans="1:37">
      <c r="A487" s="303"/>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c r="AA487" s="303"/>
      <c r="AB487" s="303"/>
      <c r="AC487" s="303"/>
      <c r="AD487" s="303"/>
      <c r="AE487" s="303"/>
      <c r="AF487" s="303"/>
      <c r="AG487" s="303"/>
      <c r="AH487" s="303"/>
      <c r="AI487" s="303"/>
      <c r="AJ487" s="303"/>
      <c r="AK487" s="303"/>
    </row>
    <row r="488" spans="1:37">
      <c r="A488" s="303"/>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c r="AA488" s="303"/>
      <c r="AB488" s="303"/>
      <c r="AC488" s="303"/>
      <c r="AD488" s="303"/>
      <c r="AE488" s="303"/>
      <c r="AF488" s="303"/>
      <c r="AG488" s="303"/>
      <c r="AH488" s="303"/>
      <c r="AI488" s="303"/>
      <c r="AJ488" s="303"/>
      <c r="AK488" s="303"/>
    </row>
    <row r="489" spans="1:37">
      <c r="A489" s="303"/>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c r="AA489" s="303"/>
      <c r="AB489" s="303"/>
      <c r="AC489" s="303"/>
      <c r="AD489" s="303"/>
      <c r="AE489" s="303"/>
      <c r="AF489" s="303"/>
      <c r="AG489" s="303"/>
      <c r="AH489" s="303"/>
      <c r="AI489" s="303"/>
      <c r="AJ489" s="303"/>
      <c r="AK489" s="303"/>
    </row>
    <row r="490" spans="1:37">
      <c r="A490" s="303"/>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c r="AA490" s="303"/>
      <c r="AB490" s="303"/>
      <c r="AC490" s="303"/>
      <c r="AD490" s="303"/>
      <c r="AE490" s="303"/>
      <c r="AF490" s="303"/>
      <c r="AG490" s="303"/>
      <c r="AH490" s="303"/>
      <c r="AI490" s="303"/>
      <c r="AJ490" s="303"/>
      <c r="AK490" s="303"/>
    </row>
    <row r="491" spans="1:37">
      <c r="A491" s="303"/>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c r="AA491" s="303"/>
      <c r="AB491" s="303"/>
      <c r="AC491" s="303"/>
      <c r="AD491" s="303"/>
      <c r="AE491" s="303"/>
      <c r="AF491" s="303"/>
      <c r="AG491" s="303"/>
      <c r="AH491" s="303"/>
      <c r="AI491" s="303"/>
      <c r="AJ491" s="303"/>
      <c r="AK491" s="303"/>
    </row>
    <row r="492" spans="1:37">
      <c r="A492" s="303"/>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c r="AA492" s="303"/>
      <c r="AB492" s="303"/>
      <c r="AC492" s="303"/>
      <c r="AD492" s="303"/>
      <c r="AE492" s="303"/>
      <c r="AF492" s="303"/>
      <c r="AG492" s="303"/>
      <c r="AH492" s="303"/>
      <c r="AI492" s="303"/>
      <c r="AJ492" s="303"/>
      <c r="AK492" s="303"/>
    </row>
    <row r="493" spans="1:37">
      <c r="A493" s="303"/>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c r="AA493" s="303"/>
      <c r="AB493" s="303"/>
      <c r="AC493" s="303"/>
      <c r="AD493" s="303"/>
      <c r="AE493" s="303"/>
      <c r="AF493" s="303"/>
      <c r="AG493" s="303"/>
      <c r="AH493" s="303"/>
      <c r="AI493" s="303"/>
      <c r="AJ493" s="303"/>
      <c r="AK493" s="303"/>
    </row>
    <row r="494" spans="1:37">
      <c r="A494" s="303"/>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c r="AA494" s="303"/>
      <c r="AB494" s="303"/>
      <c r="AC494" s="303"/>
      <c r="AD494" s="303"/>
      <c r="AE494" s="303"/>
      <c r="AF494" s="303"/>
      <c r="AG494" s="303"/>
      <c r="AH494" s="303"/>
      <c r="AI494" s="303"/>
      <c r="AJ494" s="303"/>
      <c r="AK494" s="303"/>
    </row>
    <row r="495" spans="1:37">
      <c r="A495" s="303"/>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c r="AA495" s="303"/>
      <c r="AB495" s="303"/>
      <c r="AC495" s="303"/>
      <c r="AD495" s="303"/>
      <c r="AE495" s="303"/>
      <c r="AF495" s="303"/>
      <c r="AG495" s="303"/>
      <c r="AH495" s="303"/>
      <c r="AI495" s="303"/>
      <c r="AJ495" s="303"/>
      <c r="AK495" s="303"/>
    </row>
    <row r="496" spans="1:37">
      <c r="A496" s="303"/>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c r="AA496" s="303"/>
      <c r="AB496" s="303"/>
      <c r="AC496" s="303"/>
      <c r="AD496" s="303"/>
      <c r="AE496" s="303"/>
      <c r="AF496" s="303"/>
      <c r="AG496" s="303"/>
      <c r="AH496" s="303"/>
      <c r="AI496" s="303"/>
      <c r="AJ496" s="303"/>
      <c r="AK496" s="303"/>
    </row>
    <row r="497" spans="1:37">
      <c r="A497" s="303"/>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c r="AA497" s="303"/>
      <c r="AB497" s="303"/>
      <c r="AC497" s="303"/>
      <c r="AD497" s="303"/>
      <c r="AE497" s="303"/>
      <c r="AF497" s="303"/>
      <c r="AG497" s="303"/>
      <c r="AH497" s="303"/>
      <c r="AI497" s="303"/>
      <c r="AJ497" s="303"/>
      <c r="AK497" s="303"/>
    </row>
    <row r="498" spans="1:37">
      <c r="A498" s="303"/>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c r="AA498" s="303"/>
      <c r="AB498" s="303"/>
      <c r="AC498" s="303"/>
      <c r="AD498" s="303"/>
      <c r="AE498" s="303"/>
      <c r="AF498" s="303"/>
      <c r="AG498" s="303"/>
      <c r="AH498" s="303"/>
      <c r="AI498" s="303"/>
      <c r="AJ498" s="303"/>
      <c r="AK498" s="303"/>
    </row>
    <row r="499" spans="1:37">
      <c r="A499" s="303"/>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c r="AA499" s="303"/>
      <c r="AB499" s="303"/>
      <c r="AC499" s="303"/>
      <c r="AD499" s="303"/>
      <c r="AE499" s="303"/>
      <c r="AF499" s="303"/>
      <c r="AG499" s="303"/>
      <c r="AH499" s="303"/>
      <c r="AI499" s="303"/>
      <c r="AJ499" s="303"/>
      <c r="AK499" s="303"/>
    </row>
    <row r="500" spans="1:37">
      <c r="A500" s="303"/>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c r="AA500" s="303"/>
      <c r="AB500" s="303"/>
      <c r="AC500" s="303"/>
      <c r="AD500" s="303"/>
      <c r="AE500" s="303"/>
      <c r="AF500" s="303"/>
      <c r="AG500" s="303"/>
      <c r="AH500" s="303"/>
      <c r="AI500" s="303"/>
      <c r="AJ500" s="303"/>
      <c r="AK500" s="303"/>
    </row>
    <row r="501" spans="1:37">
      <c r="A501" s="303"/>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c r="AA501" s="303"/>
      <c r="AB501" s="303"/>
      <c r="AC501" s="303"/>
      <c r="AD501" s="303"/>
      <c r="AE501" s="303"/>
      <c r="AF501" s="303"/>
      <c r="AG501" s="303"/>
      <c r="AH501" s="303"/>
      <c r="AI501" s="303"/>
      <c r="AJ501" s="303"/>
      <c r="AK501" s="303"/>
    </row>
    <row r="502" spans="1:37">
      <c r="A502" s="303"/>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c r="AA502" s="303"/>
      <c r="AB502" s="303"/>
      <c r="AC502" s="303"/>
      <c r="AD502" s="303"/>
      <c r="AE502" s="303"/>
      <c r="AF502" s="303"/>
      <c r="AG502" s="303"/>
      <c r="AH502" s="303"/>
      <c r="AI502" s="303"/>
      <c r="AJ502" s="303"/>
      <c r="AK502" s="303"/>
    </row>
    <row r="503" spans="1:37">
      <c r="A503" s="303"/>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c r="AA503" s="303"/>
      <c r="AB503" s="303"/>
      <c r="AC503" s="303"/>
      <c r="AD503" s="303"/>
      <c r="AE503" s="303"/>
      <c r="AF503" s="303"/>
      <c r="AG503" s="303"/>
      <c r="AH503" s="303"/>
      <c r="AI503" s="303"/>
      <c r="AJ503" s="303"/>
      <c r="AK503" s="303"/>
    </row>
    <row r="504" spans="1:37">
      <c r="A504" s="303"/>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c r="AA504" s="303"/>
      <c r="AB504" s="303"/>
      <c r="AC504" s="303"/>
      <c r="AD504" s="303"/>
      <c r="AE504" s="303"/>
      <c r="AF504" s="303"/>
      <c r="AG504" s="303"/>
      <c r="AH504" s="303"/>
      <c r="AI504" s="303"/>
      <c r="AJ504" s="303"/>
      <c r="AK504" s="303"/>
    </row>
    <row r="505" spans="1:37">
      <c r="A505" s="303"/>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c r="AA505" s="303"/>
      <c r="AB505" s="303"/>
      <c r="AC505" s="303"/>
      <c r="AD505" s="303"/>
      <c r="AE505" s="303"/>
      <c r="AF505" s="303"/>
      <c r="AG505" s="303"/>
      <c r="AH505" s="303"/>
      <c r="AI505" s="303"/>
      <c r="AJ505" s="303"/>
      <c r="AK505" s="303"/>
    </row>
    <row r="506" spans="1:37">
      <c r="A506" s="303"/>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c r="AA506" s="303"/>
      <c r="AB506" s="303"/>
      <c r="AC506" s="303"/>
      <c r="AD506" s="303"/>
      <c r="AE506" s="303"/>
      <c r="AF506" s="303"/>
      <c r="AG506" s="303"/>
      <c r="AH506" s="303"/>
      <c r="AI506" s="303"/>
      <c r="AJ506" s="303"/>
      <c r="AK506" s="303"/>
    </row>
    <row r="507" spans="1:37">
      <c r="A507" s="303"/>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c r="AA507" s="303"/>
      <c r="AB507" s="303"/>
      <c r="AC507" s="303"/>
      <c r="AD507" s="303"/>
      <c r="AE507" s="303"/>
      <c r="AF507" s="303"/>
      <c r="AG507" s="303"/>
      <c r="AH507" s="303"/>
      <c r="AI507" s="303"/>
      <c r="AJ507" s="303"/>
      <c r="AK507" s="303"/>
    </row>
    <row r="508" spans="1:37">
      <c r="A508" s="303"/>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c r="AA508" s="303"/>
      <c r="AB508" s="303"/>
      <c r="AC508" s="303"/>
      <c r="AD508" s="303"/>
      <c r="AE508" s="303"/>
      <c r="AF508" s="303"/>
      <c r="AG508" s="303"/>
      <c r="AH508" s="303"/>
      <c r="AI508" s="303"/>
      <c r="AJ508" s="303"/>
      <c r="AK508" s="303"/>
    </row>
    <row r="509" spans="1:37">
      <c r="A509" s="303"/>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c r="AA509" s="303"/>
      <c r="AB509" s="303"/>
      <c r="AC509" s="303"/>
      <c r="AD509" s="303"/>
      <c r="AE509" s="303"/>
      <c r="AF509" s="303"/>
      <c r="AG509" s="303"/>
      <c r="AH509" s="303"/>
      <c r="AI509" s="303"/>
      <c r="AJ509" s="303"/>
      <c r="AK509" s="303"/>
    </row>
    <row r="510" spans="1:37">
      <c r="A510" s="303"/>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c r="AA510" s="303"/>
      <c r="AB510" s="303"/>
      <c r="AC510" s="303"/>
      <c r="AD510" s="303"/>
      <c r="AE510" s="303"/>
      <c r="AF510" s="303"/>
      <c r="AG510" s="303"/>
      <c r="AH510" s="303"/>
      <c r="AI510" s="303"/>
      <c r="AJ510" s="303"/>
      <c r="AK510" s="303"/>
    </row>
    <row r="511" spans="1:37">
      <c r="A511" s="303"/>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c r="AA511" s="303"/>
      <c r="AB511" s="303"/>
      <c r="AC511" s="303"/>
      <c r="AD511" s="303"/>
      <c r="AE511" s="303"/>
      <c r="AF511" s="303"/>
      <c r="AG511" s="303"/>
      <c r="AH511" s="303"/>
      <c r="AI511" s="303"/>
      <c r="AJ511" s="303"/>
      <c r="AK511" s="303"/>
    </row>
    <row r="512" spans="1:37">
      <c r="A512" s="303"/>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c r="AA512" s="303"/>
      <c r="AB512" s="303"/>
      <c r="AC512" s="303"/>
      <c r="AD512" s="303"/>
      <c r="AE512" s="303"/>
      <c r="AF512" s="303"/>
      <c r="AG512" s="303"/>
      <c r="AH512" s="303"/>
      <c r="AI512" s="303"/>
      <c r="AJ512" s="303"/>
      <c r="AK512" s="303"/>
    </row>
    <row r="513" spans="1:37">
      <c r="A513" s="303"/>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c r="AA513" s="303"/>
      <c r="AB513" s="303"/>
      <c r="AC513" s="303"/>
      <c r="AD513" s="303"/>
      <c r="AE513" s="303"/>
      <c r="AF513" s="303"/>
      <c r="AG513" s="303"/>
      <c r="AH513" s="303"/>
      <c r="AI513" s="303"/>
      <c r="AJ513" s="303"/>
      <c r="AK513" s="303"/>
    </row>
    <row r="514" spans="1:37">
      <c r="A514" s="303"/>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c r="AA514" s="303"/>
      <c r="AB514" s="303"/>
      <c r="AC514" s="303"/>
      <c r="AD514" s="303"/>
      <c r="AE514" s="303"/>
      <c r="AF514" s="303"/>
      <c r="AG514" s="303"/>
      <c r="AH514" s="303"/>
      <c r="AI514" s="303"/>
      <c r="AJ514" s="303"/>
      <c r="AK514" s="303"/>
    </row>
    <row r="515" spans="1:37">
      <c r="A515" s="303"/>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c r="AA515" s="303"/>
      <c r="AB515" s="303"/>
      <c r="AC515" s="303"/>
      <c r="AD515" s="303"/>
      <c r="AE515" s="303"/>
      <c r="AF515" s="303"/>
      <c r="AG515" s="303"/>
      <c r="AH515" s="303"/>
      <c r="AI515" s="303"/>
      <c r="AJ515" s="303"/>
      <c r="AK515" s="303"/>
    </row>
    <row r="516" spans="1:37">
      <c r="A516" s="303"/>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c r="AA516" s="303"/>
      <c r="AB516" s="303"/>
      <c r="AC516" s="303"/>
      <c r="AD516" s="303"/>
      <c r="AE516" s="303"/>
      <c r="AF516" s="303"/>
      <c r="AG516" s="303"/>
      <c r="AH516" s="303"/>
      <c r="AI516" s="303"/>
      <c r="AJ516" s="303"/>
      <c r="AK516" s="303"/>
    </row>
    <row r="517" spans="1:37">
      <c r="A517" s="303"/>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c r="AA517" s="303"/>
      <c r="AB517" s="303"/>
      <c r="AC517" s="303"/>
      <c r="AD517" s="303"/>
      <c r="AE517" s="303"/>
      <c r="AF517" s="303"/>
      <c r="AG517" s="303"/>
      <c r="AH517" s="303"/>
      <c r="AI517" s="303"/>
      <c r="AJ517" s="303"/>
      <c r="AK517" s="303"/>
    </row>
    <row r="518" spans="1:37">
      <c r="A518" s="303"/>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c r="AA518" s="303"/>
      <c r="AB518" s="303"/>
      <c r="AC518" s="303"/>
      <c r="AD518" s="303"/>
      <c r="AE518" s="303"/>
      <c r="AF518" s="303"/>
      <c r="AG518" s="303"/>
      <c r="AH518" s="303"/>
      <c r="AI518" s="303"/>
      <c r="AJ518" s="303"/>
      <c r="AK518" s="303"/>
    </row>
    <row r="519" spans="1:37">
      <c r="A519" s="303"/>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c r="AA519" s="303"/>
      <c r="AB519" s="303"/>
      <c r="AC519" s="303"/>
      <c r="AD519" s="303"/>
      <c r="AE519" s="303"/>
      <c r="AF519" s="303"/>
      <c r="AG519" s="303"/>
      <c r="AH519" s="303"/>
      <c r="AI519" s="303"/>
      <c r="AJ519" s="303"/>
      <c r="AK519" s="303"/>
    </row>
    <row r="520" spans="1:37">
      <c r="A520" s="303"/>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c r="AA520" s="303"/>
      <c r="AB520" s="303"/>
      <c r="AC520" s="303"/>
      <c r="AD520" s="303"/>
      <c r="AE520" s="303"/>
      <c r="AF520" s="303"/>
      <c r="AG520" s="303"/>
      <c r="AH520" s="303"/>
      <c r="AI520" s="303"/>
      <c r="AJ520" s="303"/>
      <c r="AK520" s="303"/>
    </row>
    <row r="521" spans="1:37">
      <c r="A521" s="303"/>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c r="AA521" s="303"/>
      <c r="AB521" s="303"/>
      <c r="AC521" s="303"/>
      <c r="AD521" s="303"/>
      <c r="AE521" s="303"/>
      <c r="AF521" s="303"/>
      <c r="AG521" s="303"/>
      <c r="AH521" s="303"/>
      <c r="AI521" s="303"/>
      <c r="AJ521" s="303"/>
      <c r="AK521" s="303"/>
    </row>
    <row r="522" spans="1:37">
      <c r="A522" s="303"/>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c r="AA522" s="303"/>
      <c r="AB522" s="303"/>
      <c r="AC522" s="303"/>
      <c r="AD522" s="303"/>
      <c r="AE522" s="303"/>
      <c r="AF522" s="303"/>
      <c r="AG522" s="303"/>
      <c r="AH522" s="303"/>
      <c r="AI522" s="303"/>
      <c r="AJ522" s="303"/>
      <c r="AK522" s="303"/>
    </row>
    <row r="523" spans="1:37">
      <c r="A523" s="303"/>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c r="AA523" s="303"/>
      <c r="AB523" s="303"/>
      <c r="AC523" s="303"/>
      <c r="AD523" s="303"/>
      <c r="AE523" s="303"/>
      <c r="AF523" s="303"/>
      <c r="AG523" s="303"/>
      <c r="AH523" s="303"/>
      <c r="AI523" s="303"/>
      <c r="AJ523" s="303"/>
      <c r="AK523" s="303"/>
    </row>
    <row r="524" spans="1:37">
      <c r="A524" s="303"/>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c r="AA524" s="303"/>
      <c r="AB524" s="303"/>
      <c r="AC524" s="303"/>
      <c r="AD524" s="303"/>
      <c r="AE524" s="303"/>
      <c r="AF524" s="303"/>
      <c r="AG524" s="303"/>
      <c r="AH524" s="303"/>
      <c r="AI524" s="303"/>
      <c r="AJ524" s="303"/>
      <c r="AK524" s="303"/>
    </row>
    <row r="525" spans="1:37">
      <c r="A525" s="303"/>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c r="AA525" s="303"/>
      <c r="AB525" s="303"/>
      <c r="AC525" s="303"/>
      <c r="AD525" s="303"/>
      <c r="AE525" s="303"/>
      <c r="AF525" s="303"/>
      <c r="AG525" s="303"/>
      <c r="AH525" s="303"/>
      <c r="AI525" s="303"/>
      <c r="AJ525" s="303"/>
      <c r="AK525" s="303"/>
    </row>
    <row r="526" spans="1:37">
      <c r="A526" s="303"/>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c r="AA526" s="303"/>
      <c r="AB526" s="303"/>
      <c r="AC526" s="303"/>
      <c r="AD526" s="303"/>
      <c r="AE526" s="303"/>
      <c r="AF526" s="303"/>
      <c r="AG526" s="303"/>
      <c r="AH526" s="303"/>
      <c r="AI526" s="303"/>
      <c r="AJ526" s="303"/>
      <c r="AK526" s="303"/>
    </row>
    <row r="527" spans="1:37">
      <c r="A527" s="303"/>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c r="AA527" s="303"/>
      <c r="AB527" s="303"/>
      <c r="AC527" s="303"/>
      <c r="AD527" s="303"/>
      <c r="AE527" s="303"/>
      <c r="AF527" s="303"/>
      <c r="AG527" s="303"/>
      <c r="AH527" s="303"/>
      <c r="AI527" s="303"/>
      <c r="AJ527" s="303"/>
      <c r="AK527" s="303"/>
    </row>
    <row r="528" spans="1:37">
      <c r="A528" s="303"/>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c r="AA528" s="303"/>
      <c r="AB528" s="303"/>
      <c r="AC528" s="303"/>
      <c r="AD528" s="303"/>
      <c r="AE528" s="303"/>
      <c r="AF528" s="303"/>
      <c r="AG528" s="303"/>
      <c r="AH528" s="303"/>
      <c r="AI528" s="303"/>
      <c r="AJ528" s="303"/>
      <c r="AK528" s="303"/>
    </row>
    <row r="529" spans="1:37">
      <c r="A529" s="303"/>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c r="AA529" s="303"/>
      <c r="AB529" s="303"/>
      <c r="AC529" s="303"/>
      <c r="AD529" s="303"/>
      <c r="AE529" s="303"/>
      <c r="AF529" s="303"/>
      <c r="AG529" s="303"/>
      <c r="AH529" s="303"/>
      <c r="AI529" s="303"/>
      <c r="AJ529" s="303"/>
      <c r="AK529" s="303"/>
    </row>
    <row r="530" spans="1:37">
      <c r="A530" s="303"/>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c r="AA530" s="303"/>
      <c r="AB530" s="303"/>
      <c r="AC530" s="303"/>
      <c r="AD530" s="303"/>
      <c r="AE530" s="303"/>
      <c r="AF530" s="303"/>
      <c r="AG530" s="303"/>
      <c r="AH530" s="303"/>
      <c r="AI530" s="303"/>
      <c r="AJ530" s="303"/>
      <c r="AK530" s="303"/>
    </row>
    <row r="531" spans="1:37">
      <c r="A531" s="303"/>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c r="AA531" s="303"/>
      <c r="AB531" s="303"/>
      <c r="AC531" s="303"/>
      <c r="AD531" s="303"/>
      <c r="AE531" s="303"/>
      <c r="AF531" s="303"/>
      <c r="AG531" s="303"/>
      <c r="AH531" s="303"/>
      <c r="AI531" s="303"/>
      <c r="AJ531" s="303"/>
      <c r="AK531" s="303"/>
    </row>
    <row r="532" spans="1:37">
      <c r="A532" s="303"/>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c r="AA532" s="303"/>
      <c r="AB532" s="303"/>
      <c r="AC532" s="303"/>
      <c r="AD532" s="303"/>
      <c r="AE532" s="303"/>
      <c r="AF532" s="303"/>
      <c r="AG532" s="303"/>
      <c r="AH532" s="303"/>
      <c r="AI532" s="303"/>
      <c r="AJ532" s="303"/>
      <c r="AK532" s="303"/>
    </row>
    <row r="533" spans="1:37">
      <c r="A533" s="303"/>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c r="AA533" s="303"/>
      <c r="AB533" s="303"/>
      <c r="AC533" s="303"/>
      <c r="AD533" s="303"/>
      <c r="AE533" s="303"/>
      <c r="AF533" s="303"/>
      <c r="AG533" s="303"/>
      <c r="AH533" s="303"/>
      <c r="AI533" s="303"/>
      <c r="AJ533" s="303"/>
      <c r="AK533" s="303"/>
    </row>
    <row r="534" spans="1:37">
      <c r="A534" s="303"/>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c r="AA534" s="303"/>
      <c r="AB534" s="303"/>
      <c r="AC534" s="303"/>
      <c r="AD534" s="303"/>
      <c r="AE534" s="303"/>
      <c r="AF534" s="303"/>
      <c r="AG534" s="303"/>
      <c r="AH534" s="303"/>
      <c r="AI534" s="303"/>
      <c r="AJ534" s="303"/>
      <c r="AK534" s="303"/>
    </row>
    <row r="535" spans="1:37">
      <c r="A535" s="303"/>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c r="AA535" s="303"/>
      <c r="AB535" s="303"/>
      <c r="AC535" s="303"/>
      <c r="AD535" s="303"/>
      <c r="AE535" s="303"/>
      <c r="AF535" s="303"/>
      <c r="AG535" s="303"/>
      <c r="AH535" s="303"/>
      <c r="AI535" s="303"/>
      <c r="AJ535" s="303"/>
      <c r="AK535" s="303"/>
    </row>
    <row r="536" spans="1:37">
      <c r="A536" s="303"/>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c r="AA536" s="303"/>
      <c r="AB536" s="303"/>
      <c r="AC536" s="303"/>
      <c r="AD536" s="303"/>
      <c r="AE536" s="303"/>
      <c r="AF536" s="303"/>
      <c r="AG536" s="303"/>
      <c r="AH536" s="303"/>
      <c r="AI536" s="303"/>
      <c r="AJ536" s="303"/>
      <c r="AK536" s="303"/>
    </row>
    <row r="537" spans="1:37">
      <c r="A537" s="303"/>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c r="AA537" s="303"/>
      <c r="AB537" s="303"/>
      <c r="AC537" s="303"/>
      <c r="AD537" s="303"/>
      <c r="AE537" s="303"/>
      <c r="AF537" s="303"/>
      <c r="AG537" s="303"/>
      <c r="AH537" s="303"/>
      <c r="AI537" s="303"/>
      <c r="AJ537" s="303"/>
      <c r="AK537" s="303"/>
    </row>
    <row r="538" spans="1:37">
      <c r="A538" s="303"/>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c r="AA538" s="303"/>
      <c r="AB538" s="303"/>
      <c r="AC538" s="303"/>
      <c r="AD538" s="303"/>
      <c r="AE538" s="303"/>
      <c r="AF538" s="303"/>
      <c r="AG538" s="303"/>
      <c r="AH538" s="303"/>
      <c r="AI538" s="303"/>
      <c r="AJ538" s="303"/>
      <c r="AK538" s="303"/>
    </row>
    <row r="539" spans="1:37">
      <c r="A539" s="303"/>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c r="AA539" s="303"/>
      <c r="AB539" s="303"/>
      <c r="AC539" s="303"/>
      <c r="AD539" s="303"/>
      <c r="AE539" s="303"/>
      <c r="AF539" s="303"/>
      <c r="AG539" s="303"/>
      <c r="AH539" s="303"/>
      <c r="AI539" s="303"/>
      <c r="AJ539" s="303"/>
      <c r="AK539" s="303"/>
    </row>
    <row r="540" spans="1:37">
      <c r="A540" s="303"/>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c r="AA540" s="303"/>
      <c r="AB540" s="303"/>
      <c r="AC540" s="303"/>
      <c r="AD540" s="303"/>
      <c r="AE540" s="303"/>
      <c r="AF540" s="303"/>
      <c r="AG540" s="303"/>
      <c r="AH540" s="303"/>
      <c r="AI540" s="303"/>
      <c r="AJ540" s="303"/>
      <c r="AK540" s="303"/>
    </row>
    <row r="541" spans="1:37">
      <c r="A541" s="303"/>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c r="AA541" s="303"/>
      <c r="AB541" s="303"/>
      <c r="AC541" s="303"/>
      <c r="AD541" s="303"/>
      <c r="AE541" s="303"/>
      <c r="AF541" s="303"/>
      <c r="AG541" s="303"/>
      <c r="AH541" s="303"/>
      <c r="AI541" s="303"/>
      <c r="AJ541" s="303"/>
      <c r="AK541" s="303"/>
    </row>
    <row r="542" spans="1:37">
      <c r="A542" s="303"/>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c r="AA542" s="303"/>
      <c r="AB542" s="303"/>
      <c r="AC542" s="303"/>
      <c r="AD542" s="303"/>
      <c r="AE542" s="303"/>
      <c r="AF542" s="303"/>
      <c r="AG542" s="303"/>
      <c r="AH542" s="303"/>
      <c r="AI542" s="303"/>
      <c r="AJ542" s="303"/>
      <c r="AK542" s="303"/>
    </row>
    <row r="543" spans="1:37">
      <c r="A543" s="303"/>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c r="AA543" s="303"/>
      <c r="AB543" s="303"/>
      <c r="AC543" s="303"/>
      <c r="AD543" s="303"/>
      <c r="AE543" s="303"/>
      <c r="AF543" s="303"/>
      <c r="AG543" s="303"/>
      <c r="AH543" s="303"/>
      <c r="AI543" s="303"/>
      <c r="AJ543" s="303"/>
      <c r="AK543" s="303"/>
    </row>
    <row r="544" spans="1:37">
      <c r="A544" s="303"/>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c r="AA544" s="303"/>
      <c r="AB544" s="303"/>
      <c r="AC544" s="303"/>
      <c r="AD544" s="303"/>
      <c r="AE544" s="303"/>
      <c r="AF544" s="303"/>
      <c r="AG544" s="303"/>
      <c r="AH544" s="303"/>
      <c r="AI544" s="303"/>
      <c r="AJ544" s="303"/>
      <c r="AK544" s="303"/>
    </row>
    <row r="545" spans="1:37">
      <c r="A545" s="303"/>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c r="AA545" s="303"/>
      <c r="AB545" s="303"/>
      <c r="AC545" s="303"/>
      <c r="AD545" s="303"/>
      <c r="AE545" s="303"/>
      <c r="AF545" s="303"/>
      <c r="AG545" s="303"/>
      <c r="AH545" s="303"/>
      <c r="AI545" s="303"/>
      <c r="AJ545" s="303"/>
      <c r="AK545" s="303"/>
    </row>
    <row r="546" spans="1:37">
      <c r="A546" s="303"/>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c r="AA546" s="303"/>
      <c r="AB546" s="303"/>
      <c r="AC546" s="303"/>
      <c r="AD546" s="303"/>
      <c r="AE546" s="303"/>
      <c r="AF546" s="303"/>
      <c r="AG546" s="303"/>
      <c r="AH546" s="303"/>
      <c r="AI546" s="303"/>
      <c r="AJ546" s="303"/>
      <c r="AK546" s="303"/>
    </row>
    <row r="547" spans="1:37">
      <c r="A547" s="303"/>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c r="AA547" s="303"/>
      <c r="AB547" s="303"/>
      <c r="AC547" s="303"/>
      <c r="AD547" s="303"/>
      <c r="AE547" s="303"/>
      <c r="AF547" s="303"/>
      <c r="AG547" s="303"/>
      <c r="AH547" s="303"/>
      <c r="AI547" s="303"/>
      <c r="AJ547" s="303"/>
      <c r="AK547" s="303"/>
    </row>
    <row r="548" spans="1:37">
      <c r="A548" s="303"/>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c r="AA548" s="303"/>
      <c r="AB548" s="303"/>
      <c r="AC548" s="303"/>
      <c r="AD548" s="303"/>
      <c r="AE548" s="303"/>
      <c r="AF548" s="303"/>
      <c r="AG548" s="303"/>
      <c r="AH548" s="303"/>
      <c r="AI548" s="303"/>
      <c r="AJ548" s="303"/>
      <c r="AK548" s="303"/>
    </row>
    <row r="549" spans="1:37">
      <c r="A549" s="303"/>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c r="AA549" s="303"/>
      <c r="AB549" s="303"/>
      <c r="AC549" s="303"/>
      <c r="AD549" s="303"/>
      <c r="AE549" s="303"/>
      <c r="AF549" s="303"/>
      <c r="AG549" s="303"/>
      <c r="AH549" s="303"/>
      <c r="AI549" s="303"/>
      <c r="AJ549" s="303"/>
      <c r="AK549" s="303"/>
    </row>
    <row r="550" spans="1:37">
      <c r="A550" s="303"/>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c r="AA550" s="303"/>
      <c r="AB550" s="303"/>
      <c r="AC550" s="303"/>
      <c r="AD550" s="303"/>
      <c r="AE550" s="303"/>
      <c r="AF550" s="303"/>
      <c r="AG550" s="303"/>
      <c r="AH550" s="303"/>
      <c r="AI550" s="303"/>
      <c r="AJ550" s="303"/>
      <c r="AK550" s="303"/>
    </row>
    <row r="551" spans="1:37">
      <c r="A551" s="303"/>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c r="AA551" s="303"/>
      <c r="AB551" s="303"/>
      <c r="AC551" s="303"/>
      <c r="AD551" s="303"/>
      <c r="AE551" s="303"/>
      <c r="AF551" s="303"/>
      <c r="AG551" s="303"/>
      <c r="AH551" s="303"/>
      <c r="AI551" s="303"/>
      <c r="AJ551" s="303"/>
      <c r="AK551" s="303"/>
    </row>
    <row r="552" spans="1:37">
      <c r="A552" s="303"/>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c r="AA552" s="303"/>
      <c r="AB552" s="303"/>
      <c r="AC552" s="303"/>
      <c r="AD552" s="303"/>
      <c r="AE552" s="303"/>
      <c r="AF552" s="303"/>
      <c r="AG552" s="303"/>
      <c r="AH552" s="303"/>
      <c r="AI552" s="303"/>
      <c r="AJ552" s="303"/>
      <c r="AK552" s="303"/>
    </row>
    <row r="553" spans="1:37">
      <c r="A553" s="303"/>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c r="AA553" s="303"/>
      <c r="AB553" s="303"/>
      <c r="AC553" s="303"/>
      <c r="AD553" s="303"/>
      <c r="AE553" s="303"/>
      <c r="AF553" s="303"/>
      <c r="AG553" s="303"/>
      <c r="AH553" s="303"/>
      <c r="AI553" s="303"/>
      <c r="AJ553" s="303"/>
      <c r="AK553" s="303"/>
    </row>
    <row r="554" spans="1:37">
      <c r="A554" s="303"/>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c r="AA554" s="303"/>
      <c r="AB554" s="303"/>
      <c r="AC554" s="303"/>
      <c r="AD554" s="303"/>
      <c r="AE554" s="303"/>
      <c r="AF554" s="303"/>
      <c r="AG554" s="303"/>
      <c r="AH554" s="303"/>
      <c r="AI554" s="303"/>
      <c r="AJ554" s="303"/>
      <c r="AK554" s="303"/>
    </row>
    <row r="555" spans="1:37">
      <c r="A555" s="303"/>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c r="AA555" s="303"/>
      <c r="AB555" s="303"/>
      <c r="AC555" s="303"/>
      <c r="AD555" s="303"/>
      <c r="AE555" s="303"/>
      <c r="AF555" s="303"/>
      <c r="AG555" s="303"/>
      <c r="AH555" s="303"/>
      <c r="AI555" s="303"/>
      <c r="AJ555" s="303"/>
      <c r="AK555" s="303"/>
    </row>
    <row r="556" spans="1:37">
      <c r="A556" s="303"/>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c r="AA556" s="303"/>
      <c r="AB556" s="303"/>
      <c r="AC556" s="303"/>
      <c r="AD556" s="303"/>
      <c r="AE556" s="303"/>
      <c r="AF556" s="303"/>
      <c r="AG556" s="303"/>
      <c r="AH556" s="303"/>
      <c r="AI556" s="303"/>
      <c r="AJ556" s="303"/>
      <c r="AK556" s="303"/>
    </row>
    <row r="557" spans="1:37">
      <c r="A557" s="303"/>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c r="AA557" s="303"/>
      <c r="AB557" s="303"/>
      <c r="AC557" s="303"/>
      <c r="AD557" s="303"/>
      <c r="AE557" s="303"/>
      <c r="AF557" s="303"/>
      <c r="AG557" s="303"/>
      <c r="AH557" s="303"/>
      <c r="AI557" s="303"/>
      <c r="AJ557" s="303"/>
      <c r="AK557" s="303"/>
    </row>
    <row r="558" spans="1:37">
      <c r="A558" s="303"/>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c r="AA558" s="303"/>
      <c r="AB558" s="303"/>
      <c r="AC558" s="303"/>
      <c r="AD558" s="303"/>
      <c r="AE558" s="303"/>
      <c r="AF558" s="303"/>
      <c r="AG558" s="303"/>
      <c r="AH558" s="303"/>
      <c r="AI558" s="303"/>
      <c r="AJ558" s="303"/>
      <c r="AK558" s="303"/>
    </row>
    <row r="559" spans="1:37">
      <c r="A559" s="303"/>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c r="AA559" s="303"/>
      <c r="AB559" s="303"/>
      <c r="AC559" s="303"/>
      <c r="AD559" s="303"/>
      <c r="AE559" s="303"/>
      <c r="AF559" s="303"/>
      <c r="AG559" s="303"/>
      <c r="AH559" s="303"/>
      <c r="AI559" s="303"/>
      <c r="AJ559" s="303"/>
      <c r="AK559" s="303"/>
    </row>
    <row r="560" spans="1:37">
      <c r="A560" s="303"/>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c r="AA560" s="303"/>
      <c r="AB560" s="303"/>
      <c r="AC560" s="303"/>
      <c r="AD560" s="303"/>
      <c r="AE560" s="303"/>
      <c r="AF560" s="303"/>
      <c r="AG560" s="303"/>
      <c r="AH560" s="303"/>
      <c r="AI560" s="303"/>
      <c r="AJ560" s="303"/>
      <c r="AK560" s="303"/>
    </row>
    <row r="561" spans="1:37">
      <c r="A561" s="303"/>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c r="AA561" s="303"/>
      <c r="AB561" s="303"/>
      <c r="AC561" s="303"/>
      <c r="AD561" s="303"/>
      <c r="AE561" s="303"/>
      <c r="AF561" s="303"/>
      <c r="AG561" s="303"/>
      <c r="AH561" s="303"/>
      <c r="AI561" s="303"/>
      <c r="AJ561" s="303"/>
      <c r="AK561" s="303"/>
    </row>
    <row r="562" spans="1:37">
      <c r="A562" s="303"/>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c r="AA562" s="303"/>
      <c r="AB562" s="303"/>
      <c r="AC562" s="303"/>
      <c r="AD562" s="303"/>
      <c r="AE562" s="303"/>
      <c r="AF562" s="303"/>
      <c r="AG562" s="303"/>
      <c r="AH562" s="303"/>
      <c r="AI562" s="303"/>
      <c r="AJ562" s="303"/>
      <c r="AK562" s="303"/>
    </row>
    <row r="563" spans="1:37">
      <c r="A563" s="303"/>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c r="AA563" s="303"/>
      <c r="AB563" s="303"/>
      <c r="AC563" s="303"/>
      <c r="AD563" s="303"/>
      <c r="AE563" s="303"/>
      <c r="AF563" s="303"/>
      <c r="AG563" s="303"/>
      <c r="AH563" s="303"/>
      <c r="AI563" s="303"/>
      <c r="AJ563" s="303"/>
      <c r="AK563" s="303"/>
    </row>
    <row r="564" spans="1:37">
      <c r="A564" s="303"/>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c r="AA564" s="303"/>
      <c r="AB564" s="303"/>
      <c r="AC564" s="303"/>
      <c r="AD564" s="303"/>
      <c r="AE564" s="303"/>
      <c r="AF564" s="303"/>
      <c r="AG564" s="303"/>
      <c r="AH564" s="303"/>
      <c r="AI564" s="303"/>
      <c r="AJ564" s="303"/>
      <c r="AK564" s="303"/>
    </row>
    <row r="565" spans="1:37">
      <c r="A565" s="303"/>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c r="AA565" s="303"/>
      <c r="AB565" s="303"/>
      <c r="AC565" s="303"/>
      <c r="AD565" s="303"/>
      <c r="AE565" s="303"/>
      <c r="AF565" s="303"/>
      <c r="AG565" s="303"/>
      <c r="AH565" s="303"/>
      <c r="AI565" s="303"/>
      <c r="AJ565" s="303"/>
      <c r="AK565" s="303"/>
    </row>
    <row r="566" spans="1:37">
      <c r="A566" s="303"/>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c r="AA566" s="303"/>
      <c r="AB566" s="303"/>
      <c r="AC566" s="303"/>
      <c r="AD566" s="303"/>
      <c r="AE566" s="303"/>
      <c r="AF566" s="303"/>
      <c r="AG566" s="303"/>
      <c r="AH566" s="303"/>
      <c r="AI566" s="303"/>
      <c r="AJ566" s="303"/>
      <c r="AK566" s="303"/>
    </row>
    <row r="567" spans="1:37">
      <c r="A567" s="303"/>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c r="AA567" s="303"/>
      <c r="AB567" s="303"/>
      <c r="AC567" s="303"/>
      <c r="AD567" s="303"/>
      <c r="AE567" s="303"/>
      <c r="AF567" s="303"/>
      <c r="AG567" s="303"/>
      <c r="AH567" s="303"/>
      <c r="AI567" s="303"/>
      <c r="AJ567" s="303"/>
      <c r="AK567" s="303"/>
    </row>
    <row r="568" spans="1:37">
      <c r="A568" s="303"/>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c r="AA568" s="303"/>
      <c r="AB568" s="303"/>
      <c r="AC568" s="303"/>
      <c r="AD568" s="303"/>
      <c r="AE568" s="303"/>
      <c r="AF568" s="303"/>
      <c r="AG568" s="303"/>
      <c r="AH568" s="303"/>
      <c r="AI568" s="303"/>
      <c r="AJ568" s="303"/>
      <c r="AK568" s="303"/>
    </row>
    <row r="569" spans="1:37">
      <c r="A569" s="303"/>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c r="AA569" s="303"/>
      <c r="AB569" s="303"/>
      <c r="AC569" s="303"/>
      <c r="AD569" s="303"/>
      <c r="AE569" s="303"/>
      <c r="AF569" s="303"/>
      <c r="AG569" s="303"/>
      <c r="AH569" s="303"/>
      <c r="AI569" s="303"/>
      <c r="AJ569" s="303"/>
      <c r="AK569" s="303"/>
    </row>
    <row r="570" spans="1:37">
      <c r="A570" s="303"/>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c r="AA570" s="303"/>
      <c r="AB570" s="303"/>
      <c r="AC570" s="303"/>
      <c r="AD570" s="303"/>
      <c r="AE570" s="303"/>
      <c r="AF570" s="303"/>
      <c r="AG570" s="303"/>
      <c r="AH570" s="303"/>
      <c r="AI570" s="303"/>
      <c r="AJ570" s="303"/>
      <c r="AK570" s="303"/>
    </row>
    <row r="571" spans="1:37">
      <c r="A571" s="303"/>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c r="AA571" s="303"/>
      <c r="AB571" s="303"/>
      <c r="AC571" s="303"/>
      <c r="AD571" s="303"/>
      <c r="AE571" s="303"/>
      <c r="AF571" s="303"/>
      <c r="AG571" s="303"/>
      <c r="AH571" s="303"/>
      <c r="AI571" s="303"/>
      <c r="AJ571" s="303"/>
      <c r="AK571" s="303"/>
    </row>
    <row r="572" spans="1:37">
      <c r="A572" s="303"/>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c r="AA572" s="303"/>
      <c r="AB572" s="303"/>
      <c r="AC572" s="303"/>
      <c r="AD572" s="303"/>
      <c r="AE572" s="303"/>
      <c r="AF572" s="303"/>
      <c r="AG572" s="303"/>
      <c r="AH572" s="303"/>
      <c r="AI572" s="303"/>
      <c r="AJ572" s="303"/>
      <c r="AK572" s="303"/>
    </row>
    <row r="573" spans="1:37">
      <c r="A573" s="303"/>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c r="AA573" s="303"/>
      <c r="AB573" s="303"/>
      <c r="AC573" s="303"/>
      <c r="AD573" s="303"/>
      <c r="AE573" s="303"/>
      <c r="AF573" s="303"/>
      <c r="AG573" s="303"/>
      <c r="AH573" s="303"/>
      <c r="AI573" s="303"/>
      <c r="AJ573" s="303"/>
      <c r="AK573" s="303"/>
    </row>
    <row r="574" spans="1:37">
      <c r="A574" s="303"/>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c r="AA574" s="303"/>
      <c r="AB574" s="303"/>
      <c r="AC574" s="303"/>
      <c r="AD574" s="303"/>
      <c r="AE574" s="303"/>
      <c r="AF574" s="303"/>
      <c r="AG574" s="303"/>
      <c r="AH574" s="303"/>
      <c r="AI574" s="303"/>
      <c r="AJ574" s="303"/>
      <c r="AK574" s="303"/>
    </row>
    <row r="575" spans="1:37">
      <c r="A575" s="303"/>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c r="AA575" s="303"/>
      <c r="AB575" s="303"/>
      <c r="AC575" s="303"/>
      <c r="AD575" s="303"/>
      <c r="AE575" s="303"/>
      <c r="AF575" s="303"/>
      <c r="AG575" s="303"/>
      <c r="AH575" s="303"/>
      <c r="AI575" s="303"/>
      <c r="AJ575" s="303"/>
      <c r="AK575" s="303"/>
    </row>
    <row r="576" spans="1:37">
      <c r="A576" s="303"/>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c r="AA576" s="303"/>
      <c r="AB576" s="303"/>
      <c r="AC576" s="303"/>
      <c r="AD576" s="303"/>
      <c r="AE576" s="303"/>
      <c r="AF576" s="303"/>
      <c r="AG576" s="303"/>
      <c r="AH576" s="303"/>
      <c r="AI576" s="303"/>
      <c r="AJ576" s="303"/>
      <c r="AK576" s="303"/>
    </row>
    <row r="577" spans="1:37">
      <c r="A577" s="303"/>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c r="AA577" s="303"/>
      <c r="AB577" s="303"/>
      <c r="AC577" s="303"/>
      <c r="AD577" s="303"/>
      <c r="AE577" s="303"/>
      <c r="AF577" s="303"/>
      <c r="AG577" s="303"/>
      <c r="AH577" s="303"/>
      <c r="AI577" s="303"/>
      <c r="AJ577" s="303"/>
      <c r="AK577" s="303"/>
    </row>
    <row r="578" spans="1:37">
      <c r="A578" s="303"/>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c r="AA578" s="303"/>
      <c r="AB578" s="303"/>
      <c r="AC578" s="303"/>
      <c r="AD578" s="303"/>
      <c r="AE578" s="303"/>
      <c r="AF578" s="303"/>
      <c r="AG578" s="303"/>
      <c r="AH578" s="303"/>
      <c r="AI578" s="303"/>
      <c r="AJ578" s="303"/>
      <c r="AK578" s="303"/>
    </row>
    <row r="579" spans="1:37">
      <c r="A579" s="303"/>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c r="AA579" s="303"/>
      <c r="AB579" s="303"/>
      <c r="AC579" s="303"/>
      <c r="AD579" s="303"/>
      <c r="AE579" s="303"/>
      <c r="AF579" s="303"/>
      <c r="AG579" s="303"/>
      <c r="AH579" s="303"/>
      <c r="AI579" s="303"/>
      <c r="AJ579" s="303"/>
      <c r="AK579" s="303"/>
    </row>
    <row r="580" spans="1:37">
      <c r="A580" s="303"/>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c r="AA580" s="303"/>
      <c r="AB580" s="303"/>
      <c r="AC580" s="303"/>
      <c r="AD580" s="303"/>
      <c r="AE580" s="303"/>
      <c r="AF580" s="303"/>
      <c r="AG580" s="303"/>
      <c r="AH580" s="303"/>
      <c r="AI580" s="303"/>
      <c r="AJ580" s="303"/>
      <c r="AK580" s="303"/>
    </row>
    <row r="581" spans="1:37">
      <c r="A581" s="303"/>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c r="AA581" s="303"/>
      <c r="AB581" s="303"/>
      <c r="AC581" s="303"/>
      <c r="AD581" s="303"/>
      <c r="AE581" s="303"/>
      <c r="AF581" s="303"/>
      <c r="AG581" s="303"/>
      <c r="AH581" s="303"/>
      <c r="AI581" s="303"/>
      <c r="AJ581" s="303"/>
      <c r="AK581" s="303"/>
    </row>
    <row r="582" spans="1:37">
      <c r="A582" s="303"/>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c r="AA582" s="303"/>
      <c r="AB582" s="303"/>
      <c r="AC582" s="303"/>
      <c r="AD582" s="303"/>
      <c r="AE582" s="303"/>
      <c r="AF582" s="303"/>
      <c r="AG582" s="303"/>
      <c r="AH582" s="303"/>
      <c r="AI582" s="303"/>
      <c r="AJ582" s="303"/>
      <c r="AK582" s="303"/>
    </row>
    <row r="583" spans="1:37">
      <c r="A583" s="303"/>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c r="AA583" s="303"/>
      <c r="AB583" s="303"/>
      <c r="AC583" s="303"/>
      <c r="AD583" s="303"/>
      <c r="AE583" s="303"/>
      <c r="AF583" s="303"/>
      <c r="AG583" s="303"/>
      <c r="AH583" s="303"/>
      <c r="AI583" s="303"/>
      <c r="AJ583" s="303"/>
      <c r="AK583" s="303"/>
    </row>
    <row r="584" spans="1:37">
      <c r="A584" s="303"/>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c r="AA584" s="303"/>
      <c r="AB584" s="303"/>
      <c r="AC584" s="303"/>
      <c r="AD584" s="303"/>
      <c r="AE584" s="303"/>
      <c r="AF584" s="303"/>
      <c r="AG584" s="303"/>
      <c r="AH584" s="303"/>
      <c r="AI584" s="303"/>
      <c r="AJ584" s="303"/>
      <c r="AK584" s="303"/>
    </row>
    <row r="585" spans="1:37">
      <c r="A585" s="303"/>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c r="AA585" s="303"/>
      <c r="AB585" s="303"/>
      <c r="AC585" s="303"/>
      <c r="AD585" s="303"/>
      <c r="AE585" s="303"/>
      <c r="AF585" s="303"/>
      <c r="AG585" s="303"/>
      <c r="AH585" s="303"/>
      <c r="AI585" s="303"/>
      <c r="AJ585" s="303"/>
      <c r="AK585" s="303"/>
    </row>
    <row r="586" spans="1:37">
      <c r="A586" s="303"/>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c r="AA586" s="303"/>
      <c r="AB586" s="303"/>
      <c r="AC586" s="303"/>
      <c r="AD586" s="303"/>
      <c r="AE586" s="303"/>
      <c r="AF586" s="303"/>
      <c r="AG586" s="303"/>
      <c r="AH586" s="303"/>
      <c r="AI586" s="303"/>
      <c r="AJ586" s="303"/>
      <c r="AK586" s="303"/>
    </row>
    <row r="587" spans="1:37">
      <c r="A587" s="303"/>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c r="AA587" s="303"/>
      <c r="AB587" s="303"/>
      <c r="AC587" s="303"/>
      <c r="AD587" s="303"/>
      <c r="AE587" s="303"/>
      <c r="AF587" s="303"/>
      <c r="AG587" s="303"/>
      <c r="AH587" s="303"/>
      <c r="AI587" s="303"/>
      <c r="AJ587" s="303"/>
      <c r="AK587" s="303"/>
    </row>
    <row r="588" spans="1:37">
      <c r="A588" s="303"/>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c r="AA588" s="303"/>
      <c r="AB588" s="303"/>
      <c r="AC588" s="303"/>
      <c r="AD588" s="303"/>
      <c r="AE588" s="303"/>
      <c r="AF588" s="303"/>
      <c r="AG588" s="303"/>
      <c r="AH588" s="303"/>
      <c r="AI588" s="303"/>
      <c r="AJ588" s="303"/>
      <c r="AK588" s="303"/>
    </row>
    <row r="589" spans="1:37">
      <c r="A589" s="303"/>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c r="AA589" s="303"/>
      <c r="AB589" s="303"/>
      <c r="AC589" s="303"/>
      <c r="AD589" s="303"/>
      <c r="AE589" s="303"/>
      <c r="AF589" s="303"/>
      <c r="AG589" s="303"/>
      <c r="AH589" s="303"/>
      <c r="AI589" s="303"/>
      <c r="AJ589" s="303"/>
      <c r="AK589" s="303"/>
    </row>
    <row r="590" spans="1:37">
      <c r="A590" s="303"/>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c r="AA590" s="303"/>
      <c r="AB590" s="303"/>
      <c r="AC590" s="303"/>
      <c r="AD590" s="303"/>
      <c r="AE590" s="303"/>
      <c r="AF590" s="303"/>
      <c r="AG590" s="303"/>
      <c r="AH590" s="303"/>
      <c r="AI590" s="303"/>
      <c r="AJ590" s="303"/>
      <c r="AK590" s="303"/>
    </row>
    <row r="591" spans="1:37">
      <c r="A591" s="303"/>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c r="AA591" s="303"/>
      <c r="AB591" s="303"/>
      <c r="AC591" s="303"/>
      <c r="AD591" s="303"/>
      <c r="AE591" s="303"/>
      <c r="AF591" s="303"/>
      <c r="AG591" s="303"/>
      <c r="AH591" s="303"/>
      <c r="AI591" s="303"/>
      <c r="AJ591" s="303"/>
      <c r="AK591" s="303"/>
    </row>
    <row r="592" spans="1:37">
      <c r="A592" s="303"/>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c r="AA592" s="303"/>
      <c r="AB592" s="303"/>
      <c r="AC592" s="303"/>
      <c r="AD592" s="303"/>
      <c r="AE592" s="303"/>
      <c r="AF592" s="303"/>
      <c r="AG592" s="303"/>
      <c r="AH592" s="303"/>
      <c r="AI592" s="303"/>
      <c r="AJ592" s="303"/>
      <c r="AK592" s="303"/>
    </row>
    <row r="593" spans="1:37">
      <c r="A593" s="303"/>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c r="AA593" s="303"/>
      <c r="AB593" s="303"/>
      <c r="AC593" s="303"/>
      <c r="AD593" s="303"/>
      <c r="AE593" s="303"/>
      <c r="AF593" s="303"/>
      <c r="AG593" s="303"/>
      <c r="AH593" s="303"/>
      <c r="AI593" s="303"/>
      <c r="AJ593" s="303"/>
      <c r="AK593" s="303"/>
    </row>
    <row r="594" spans="1:37">
      <c r="A594" s="303"/>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c r="AA594" s="303"/>
      <c r="AB594" s="303"/>
      <c r="AC594" s="303"/>
      <c r="AD594" s="303"/>
      <c r="AE594" s="303"/>
      <c r="AF594" s="303"/>
      <c r="AG594" s="303"/>
      <c r="AH594" s="303"/>
      <c r="AI594" s="303"/>
      <c r="AJ594" s="303"/>
      <c r="AK594" s="303"/>
    </row>
    <row r="595" spans="1:37">
      <c r="A595" s="303"/>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c r="AA595" s="303"/>
      <c r="AB595" s="303"/>
      <c r="AC595" s="303"/>
      <c r="AD595" s="303"/>
      <c r="AE595" s="303"/>
      <c r="AF595" s="303"/>
      <c r="AG595" s="303"/>
      <c r="AH595" s="303"/>
      <c r="AI595" s="303"/>
      <c r="AJ595" s="303"/>
      <c r="AK595" s="303"/>
    </row>
    <row r="596" spans="1:37">
      <c r="A596" s="303"/>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c r="AA596" s="303"/>
      <c r="AB596" s="303"/>
      <c r="AC596" s="303"/>
      <c r="AD596" s="303"/>
      <c r="AE596" s="303"/>
      <c r="AF596" s="303"/>
      <c r="AG596" s="303"/>
      <c r="AH596" s="303"/>
      <c r="AI596" s="303"/>
      <c r="AJ596" s="303"/>
      <c r="AK596" s="303"/>
    </row>
    <row r="597" spans="1:37">
      <c r="A597" s="303"/>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c r="AA597" s="303"/>
      <c r="AB597" s="303"/>
      <c r="AC597" s="303"/>
      <c r="AD597" s="303"/>
      <c r="AE597" s="303"/>
      <c r="AF597" s="303"/>
      <c r="AG597" s="303"/>
      <c r="AH597" s="303"/>
      <c r="AI597" s="303"/>
      <c r="AJ597" s="303"/>
      <c r="AK597" s="303"/>
    </row>
    <row r="598" spans="1:37">
      <c r="A598" s="303"/>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c r="AA598" s="303"/>
      <c r="AB598" s="303"/>
      <c r="AC598" s="303"/>
      <c r="AD598" s="303"/>
      <c r="AE598" s="303"/>
      <c r="AF598" s="303"/>
      <c r="AG598" s="303"/>
      <c r="AH598" s="303"/>
      <c r="AI598" s="303"/>
      <c r="AJ598" s="303"/>
      <c r="AK598" s="303"/>
    </row>
    <row r="599" spans="1:37">
      <c r="A599" s="303"/>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c r="AA599" s="303"/>
      <c r="AB599" s="303"/>
      <c r="AC599" s="303"/>
      <c r="AD599" s="303"/>
      <c r="AE599" s="303"/>
      <c r="AF599" s="303"/>
      <c r="AG599" s="303"/>
      <c r="AH599" s="303"/>
      <c r="AI599" s="303"/>
      <c r="AJ599" s="303"/>
      <c r="AK599" s="303"/>
    </row>
    <row r="600" spans="1:37">
      <c r="A600" s="303"/>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c r="AA600" s="303"/>
      <c r="AB600" s="303"/>
      <c r="AC600" s="303"/>
      <c r="AD600" s="303"/>
      <c r="AE600" s="303"/>
      <c r="AF600" s="303"/>
      <c r="AG600" s="303"/>
      <c r="AH600" s="303"/>
      <c r="AI600" s="303"/>
      <c r="AJ600" s="303"/>
      <c r="AK600" s="303"/>
    </row>
    <row r="601" spans="1:37">
      <c r="A601" s="303"/>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c r="AA601" s="303"/>
      <c r="AB601" s="303"/>
      <c r="AC601" s="303"/>
      <c r="AD601" s="303"/>
      <c r="AE601" s="303"/>
      <c r="AF601" s="303"/>
      <c r="AG601" s="303"/>
      <c r="AH601" s="303"/>
      <c r="AI601" s="303"/>
      <c r="AJ601" s="303"/>
      <c r="AK601" s="303"/>
    </row>
    <row r="602" spans="1:37">
      <c r="A602" s="303"/>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c r="AA602" s="303"/>
      <c r="AB602" s="303"/>
      <c r="AC602" s="303"/>
      <c r="AD602" s="303"/>
      <c r="AE602" s="303"/>
      <c r="AF602" s="303"/>
      <c r="AG602" s="303"/>
      <c r="AH602" s="303"/>
      <c r="AI602" s="303"/>
      <c r="AJ602" s="303"/>
      <c r="AK602" s="303"/>
    </row>
    <row r="603" spans="1:37">
      <c r="A603" s="303"/>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c r="AA603" s="303"/>
      <c r="AB603" s="303"/>
      <c r="AC603" s="303"/>
      <c r="AD603" s="303"/>
      <c r="AE603" s="303"/>
      <c r="AF603" s="303"/>
      <c r="AG603" s="303"/>
      <c r="AH603" s="303"/>
      <c r="AI603" s="303"/>
      <c r="AJ603" s="303"/>
      <c r="AK603" s="303"/>
    </row>
    <row r="604" spans="1:37">
      <c r="A604" s="303"/>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c r="AA604" s="303"/>
      <c r="AB604" s="303"/>
      <c r="AC604" s="303"/>
      <c r="AD604" s="303"/>
      <c r="AE604" s="303"/>
      <c r="AF604" s="303"/>
      <c r="AG604" s="303"/>
      <c r="AH604" s="303"/>
      <c r="AI604" s="303"/>
      <c r="AJ604" s="303"/>
      <c r="AK604" s="303"/>
    </row>
    <row r="605" spans="1:37">
      <c r="A605" s="303"/>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c r="AA605" s="303"/>
      <c r="AB605" s="303"/>
      <c r="AC605" s="303"/>
      <c r="AD605" s="303"/>
      <c r="AE605" s="303"/>
      <c r="AF605" s="303"/>
      <c r="AG605" s="303"/>
      <c r="AH605" s="303"/>
      <c r="AI605" s="303"/>
      <c r="AJ605" s="303"/>
      <c r="AK605" s="303"/>
    </row>
    <row r="606" spans="1:37">
      <c r="A606" s="303"/>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c r="AA606" s="303"/>
      <c r="AB606" s="303"/>
      <c r="AC606" s="303"/>
      <c r="AD606" s="303"/>
      <c r="AE606" s="303"/>
      <c r="AF606" s="303"/>
      <c r="AG606" s="303"/>
      <c r="AH606" s="303"/>
      <c r="AI606" s="303"/>
      <c r="AJ606" s="303"/>
      <c r="AK606" s="303"/>
    </row>
    <row r="607" spans="1:37">
      <c r="A607" s="303"/>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c r="AA607" s="303"/>
      <c r="AB607" s="303"/>
      <c r="AC607" s="303"/>
      <c r="AD607" s="303"/>
      <c r="AE607" s="303"/>
      <c r="AF607" s="303"/>
      <c r="AG607" s="303"/>
      <c r="AH607" s="303"/>
      <c r="AI607" s="303"/>
      <c r="AJ607" s="303"/>
      <c r="AK607" s="303"/>
    </row>
    <row r="608" spans="1:37">
      <c r="A608" s="303"/>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c r="AA608" s="303"/>
      <c r="AB608" s="303"/>
      <c r="AC608" s="303"/>
      <c r="AD608" s="303"/>
      <c r="AE608" s="303"/>
      <c r="AF608" s="303"/>
      <c r="AG608" s="303"/>
      <c r="AH608" s="303"/>
      <c r="AI608" s="303"/>
      <c r="AJ608" s="303"/>
      <c r="AK608" s="303"/>
    </row>
    <row r="609" spans="1:37">
      <c r="A609" s="303"/>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c r="AA609" s="303"/>
      <c r="AB609" s="303"/>
      <c r="AC609" s="303"/>
      <c r="AD609" s="303"/>
      <c r="AE609" s="303"/>
      <c r="AF609" s="303"/>
      <c r="AG609" s="303"/>
      <c r="AH609" s="303"/>
      <c r="AI609" s="303"/>
      <c r="AJ609" s="303"/>
      <c r="AK609" s="303"/>
    </row>
    <row r="610" spans="1:37">
      <c r="A610" s="303"/>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c r="AA610" s="303"/>
      <c r="AB610" s="303"/>
      <c r="AC610" s="303"/>
      <c r="AD610" s="303"/>
      <c r="AE610" s="303"/>
      <c r="AF610" s="303"/>
      <c r="AG610" s="303"/>
      <c r="AH610" s="303"/>
      <c r="AI610" s="303"/>
      <c r="AJ610" s="303"/>
      <c r="AK610" s="303"/>
    </row>
    <row r="611" spans="1:37">
      <c r="A611" s="303"/>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c r="AA611" s="303"/>
      <c r="AB611" s="303"/>
      <c r="AC611" s="303"/>
      <c r="AD611" s="303"/>
      <c r="AE611" s="303"/>
      <c r="AF611" s="303"/>
      <c r="AG611" s="303"/>
      <c r="AH611" s="303"/>
      <c r="AI611" s="303"/>
      <c r="AJ611" s="303"/>
      <c r="AK611" s="303"/>
    </row>
    <row r="612" spans="1:37">
      <c r="A612" s="303"/>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c r="AA612" s="303"/>
      <c r="AB612" s="303"/>
      <c r="AC612" s="303"/>
      <c r="AD612" s="303"/>
      <c r="AE612" s="303"/>
      <c r="AF612" s="303"/>
      <c r="AG612" s="303"/>
      <c r="AH612" s="303"/>
      <c r="AI612" s="303"/>
      <c r="AJ612" s="303"/>
      <c r="AK612" s="303"/>
    </row>
    <row r="613" spans="1:37">
      <c r="A613" s="303"/>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c r="AA613" s="303"/>
      <c r="AB613" s="303"/>
      <c r="AC613" s="303"/>
      <c r="AD613" s="303"/>
      <c r="AE613" s="303"/>
      <c r="AF613" s="303"/>
      <c r="AG613" s="303"/>
      <c r="AH613" s="303"/>
      <c r="AI613" s="303"/>
      <c r="AJ613" s="303"/>
      <c r="AK613" s="303"/>
    </row>
    <row r="614" spans="1:37">
      <c r="A614" s="303"/>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c r="AA614" s="303"/>
      <c r="AB614" s="303"/>
      <c r="AC614" s="303"/>
      <c r="AD614" s="303"/>
      <c r="AE614" s="303"/>
      <c r="AF614" s="303"/>
      <c r="AG614" s="303"/>
      <c r="AH614" s="303"/>
      <c r="AI614" s="303"/>
      <c r="AJ614" s="303"/>
      <c r="AK614" s="303"/>
    </row>
    <row r="615" spans="1:37">
      <c r="A615" s="303"/>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c r="AA615" s="303"/>
      <c r="AB615" s="303"/>
      <c r="AC615" s="303"/>
      <c r="AD615" s="303"/>
      <c r="AE615" s="303"/>
      <c r="AF615" s="303"/>
      <c r="AG615" s="303"/>
      <c r="AH615" s="303"/>
      <c r="AI615" s="303"/>
      <c r="AJ615" s="303"/>
      <c r="AK615" s="303"/>
    </row>
    <row r="616" spans="1:37">
      <c r="A616" s="303"/>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c r="AA616" s="303"/>
      <c r="AB616" s="303"/>
      <c r="AC616" s="303"/>
      <c r="AD616" s="303"/>
      <c r="AE616" s="303"/>
      <c r="AF616" s="303"/>
      <c r="AG616" s="303"/>
      <c r="AH616" s="303"/>
      <c r="AI616" s="303"/>
      <c r="AJ616" s="303"/>
      <c r="AK616" s="303"/>
    </row>
    <row r="617" spans="1:37">
      <c r="A617" s="303"/>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c r="AA617" s="303"/>
      <c r="AB617" s="303"/>
      <c r="AC617" s="303"/>
      <c r="AD617" s="303"/>
      <c r="AE617" s="303"/>
      <c r="AF617" s="303"/>
      <c r="AG617" s="303"/>
      <c r="AH617" s="303"/>
      <c r="AI617" s="303"/>
      <c r="AJ617" s="303"/>
      <c r="AK617" s="303"/>
    </row>
    <row r="618" spans="1:37">
      <c r="A618" s="303"/>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c r="AA618" s="303"/>
      <c r="AB618" s="303"/>
      <c r="AC618" s="303"/>
      <c r="AD618" s="303"/>
      <c r="AE618" s="303"/>
      <c r="AF618" s="303"/>
      <c r="AG618" s="303"/>
      <c r="AH618" s="303"/>
      <c r="AI618" s="303"/>
      <c r="AJ618" s="303"/>
      <c r="AK618" s="303"/>
    </row>
    <row r="619" spans="1:37">
      <c r="A619" s="303"/>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c r="AA619" s="303"/>
      <c r="AB619" s="303"/>
      <c r="AC619" s="303"/>
      <c r="AD619" s="303"/>
      <c r="AE619" s="303"/>
      <c r="AF619" s="303"/>
      <c r="AG619" s="303"/>
      <c r="AH619" s="303"/>
      <c r="AI619" s="303"/>
      <c r="AJ619" s="303"/>
      <c r="AK619" s="303"/>
    </row>
    <row r="620" spans="1:37">
      <c r="A620" s="303"/>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c r="AA620" s="303"/>
      <c r="AB620" s="303"/>
      <c r="AC620" s="303"/>
      <c r="AD620" s="303"/>
      <c r="AE620" s="303"/>
      <c r="AF620" s="303"/>
      <c r="AG620" s="303"/>
      <c r="AH620" s="303"/>
      <c r="AI620" s="303"/>
      <c r="AJ620" s="303"/>
      <c r="AK620" s="303"/>
    </row>
    <row r="621" spans="1:37">
      <c r="A621" s="303"/>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c r="AA621" s="303"/>
      <c r="AB621" s="303"/>
      <c r="AC621" s="303"/>
      <c r="AD621" s="303"/>
      <c r="AE621" s="303"/>
      <c r="AF621" s="303"/>
      <c r="AG621" s="303"/>
      <c r="AH621" s="303"/>
      <c r="AI621" s="303"/>
      <c r="AJ621" s="303"/>
      <c r="AK621" s="303"/>
    </row>
    <row r="622" spans="1:37">
      <c r="A622" s="303"/>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c r="AA622" s="303"/>
      <c r="AB622" s="303"/>
      <c r="AC622" s="303"/>
      <c r="AD622" s="303"/>
      <c r="AE622" s="303"/>
      <c r="AF622" s="303"/>
      <c r="AG622" s="303"/>
      <c r="AH622" s="303"/>
      <c r="AI622" s="303"/>
      <c r="AJ622" s="303"/>
      <c r="AK622" s="303"/>
    </row>
    <row r="623" spans="1:37">
      <c r="A623" s="303"/>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c r="AA623" s="303"/>
      <c r="AB623" s="303"/>
      <c r="AC623" s="303"/>
      <c r="AD623" s="303"/>
      <c r="AE623" s="303"/>
      <c r="AF623" s="303"/>
      <c r="AG623" s="303"/>
      <c r="AH623" s="303"/>
      <c r="AI623" s="303"/>
      <c r="AJ623" s="303"/>
      <c r="AK623" s="303"/>
    </row>
    <row r="624" spans="1:37">
      <c r="A624" s="303"/>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c r="AA624" s="303"/>
      <c r="AB624" s="303"/>
      <c r="AC624" s="303"/>
      <c r="AD624" s="303"/>
      <c r="AE624" s="303"/>
      <c r="AF624" s="303"/>
      <c r="AG624" s="303"/>
      <c r="AH624" s="303"/>
      <c r="AI624" s="303"/>
      <c r="AJ624" s="303"/>
      <c r="AK624" s="303"/>
    </row>
    <row r="625" spans="1:37">
      <c r="A625" s="303"/>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c r="AA625" s="303"/>
      <c r="AB625" s="303"/>
      <c r="AC625" s="303"/>
      <c r="AD625" s="303"/>
      <c r="AE625" s="303"/>
      <c r="AF625" s="303"/>
      <c r="AG625" s="303"/>
      <c r="AH625" s="303"/>
      <c r="AI625" s="303"/>
      <c r="AJ625" s="303"/>
      <c r="AK625" s="303"/>
    </row>
    <row r="626" spans="1:37">
      <c r="A626" s="303"/>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c r="AA626" s="303"/>
      <c r="AB626" s="303"/>
      <c r="AC626" s="303"/>
      <c r="AD626" s="303"/>
      <c r="AE626" s="303"/>
      <c r="AF626" s="303"/>
      <c r="AG626" s="303"/>
      <c r="AH626" s="303"/>
      <c r="AI626" s="303"/>
      <c r="AJ626" s="303"/>
      <c r="AK626" s="303"/>
    </row>
    <row r="627" spans="1:37">
      <c r="A627" s="303"/>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c r="AA627" s="303"/>
      <c r="AB627" s="303"/>
      <c r="AC627" s="303"/>
      <c r="AD627" s="303"/>
      <c r="AE627" s="303"/>
      <c r="AF627" s="303"/>
      <c r="AG627" s="303"/>
      <c r="AH627" s="303"/>
      <c r="AI627" s="303"/>
      <c r="AJ627" s="303"/>
      <c r="AK627" s="303"/>
    </row>
    <row r="628" spans="1:37">
      <c r="A628" s="303"/>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c r="AA628" s="303"/>
      <c r="AB628" s="303"/>
      <c r="AC628" s="303"/>
      <c r="AD628" s="303"/>
      <c r="AE628" s="303"/>
      <c r="AF628" s="303"/>
      <c r="AG628" s="303"/>
      <c r="AH628" s="303"/>
      <c r="AI628" s="303"/>
      <c r="AJ628" s="303"/>
      <c r="AK628" s="303"/>
    </row>
    <row r="629" spans="1:37">
      <c r="A629" s="303"/>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c r="AA629" s="303"/>
      <c r="AB629" s="303"/>
      <c r="AC629" s="303"/>
      <c r="AD629" s="303"/>
      <c r="AE629" s="303"/>
      <c r="AF629" s="303"/>
      <c r="AG629" s="303"/>
      <c r="AH629" s="303"/>
      <c r="AI629" s="303"/>
      <c r="AJ629" s="303"/>
      <c r="AK629" s="303"/>
    </row>
    <row r="630" spans="1:37">
      <c r="A630" s="303"/>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c r="AA630" s="303"/>
      <c r="AB630" s="303"/>
      <c r="AC630" s="303"/>
      <c r="AD630" s="303"/>
      <c r="AE630" s="303"/>
      <c r="AF630" s="303"/>
      <c r="AG630" s="303"/>
      <c r="AH630" s="303"/>
      <c r="AI630" s="303"/>
      <c r="AJ630" s="303"/>
      <c r="AK630" s="303"/>
    </row>
    <row r="631" spans="1:37">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c r="AA631" s="303"/>
      <c r="AB631" s="303"/>
      <c r="AC631" s="303"/>
      <c r="AD631" s="303"/>
      <c r="AE631" s="303"/>
      <c r="AF631" s="303"/>
      <c r="AG631" s="303"/>
      <c r="AH631" s="303"/>
      <c r="AI631" s="303"/>
      <c r="AJ631" s="303"/>
      <c r="AK631" s="303"/>
    </row>
    <row r="632" spans="1:37">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c r="AA632" s="303"/>
      <c r="AB632" s="303"/>
      <c r="AC632" s="303"/>
      <c r="AD632" s="303"/>
      <c r="AE632" s="303"/>
      <c r="AF632" s="303"/>
      <c r="AG632" s="303"/>
      <c r="AH632" s="303"/>
      <c r="AI632" s="303"/>
      <c r="AJ632" s="303"/>
      <c r="AK632" s="303"/>
    </row>
    <row r="633" spans="1:37">
      <c r="A633" s="303"/>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c r="AA633" s="303"/>
      <c r="AB633" s="303"/>
      <c r="AC633" s="303"/>
      <c r="AD633" s="303"/>
      <c r="AE633" s="303"/>
      <c r="AF633" s="303"/>
      <c r="AG633" s="303"/>
      <c r="AH633" s="303"/>
      <c r="AI633" s="303"/>
      <c r="AJ633" s="303"/>
      <c r="AK633" s="303"/>
    </row>
    <row r="634" spans="1:37">
      <c r="A634" s="303"/>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c r="AA634" s="303"/>
      <c r="AB634" s="303"/>
      <c r="AC634" s="303"/>
      <c r="AD634" s="303"/>
      <c r="AE634" s="303"/>
      <c r="AF634" s="303"/>
      <c r="AG634" s="303"/>
      <c r="AH634" s="303"/>
      <c r="AI634" s="303"/>
      <c r="AJ634" s="303"/>
      <c r="AK634" s="303"/>
    </row>
    <row r="635" spans="1:37">
      <c r="A635" s="303"/>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c r="AA635" s="303"/>
      <c r="AB635" s="303"/>
      <c r="AC635" s="303"/>
      <c r="AD635" s="303"/>
      <c r="AE635" s="303"/>
      <c r="AF635" s="303"/>
      <c r="AG635" s="303"/>
      <c r="AH635" s="303"/>
      <c r="AI635" s="303"/>
      <c r="AJ635" s="303"/>
      <c r="AK635" s="303"/>
    </row>
    <row r="636" spans="1:37">
      <c r="A636" s="303"/>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c r="AA636" s="303"/>
      <c r="AB636" s="303"/>
      <c r="AC636" s="303"/>
      <c r="AD636" s="303"/>
      <c r="AE636" s="303"/>
      <c r="AF636" s="303"/>
      <c r="AG636" s="303"/>
      <c r="AH636" s="303"/>
      <c r="AI636" s="303"/>
      <c r="AJ636" s="303"/>
      <c r="AK636" s="303"/>
    </row>
    <row r="637" spans="1:37">
      <c r="A637" s="303"/>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c r="AA637" s="303"/>
      <c r="AB637" s="303"/>
      <c r="AC637" s="303"/>
      <c r="AD637" s="303"/>
      <c r="AE637" s="303"/>
      <c r="AF637" s="303"/>
      <c r="AG637" s="303"/>
      <c r="AH637" s="303"/>
      <c r="AI637" s="303"/>
      <c r="AJ637" s="303"/>
      <c r="AK637" s="303"/>
    </row>
    <row r="638" spans="1:37">
      <c r="A638" s="303"/>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c r="AA638" s="303"/>
      <c r="AB638" s="303"/>
      <c r="AC638" s="303"/>
      <c r="AD638" s="303"/>
      <c r="AE638" s="303"/>
      <c r="AF638" s="303"/>
      <c r="AG638" s="303"/>
      <c r="AH638" s="303"/>
      <c r="AI638" s="303"/>
      <c r="AJ638" s="303"/>
      <c r="AK638" s="303"/>
    </row>
    <row r="639" spans="1:37">
      <c r="A639" s="303"/>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c r="AA639" s="303"/>
      <c r="AB639" s="303"/>
      <c r="AC639" s="303"/>
      <c r="AD639" s="303"/>
      <c r="AE639" s="303"/>
      <c r="AF639" s="303"/>
      <c r="AG639" s="303"/>
      <c r="AH639" s="303"/>
      <c r="AI639" s="303"/>
      <c r="AJ639" s="303"/>
      <c r="AK639" s="303"/>
    </row>
    <row r="640" spans="1:37">
      <c r="A640" s="303"/>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c r="AA640" s="303"/>
      <c r="AB640" s="303"/>
      <c r="AC640" s="303"/>
      <c r="AD640" s="303"/>
      <c r="AE640" s="303"/>
      <c r="AF640" s="303"/>
      <c r="AG640" s="303"/>
      <c r="AH640" s="303"/>
      <c r="AI640" s="303"/>
      <c r="AJ640" s="303"/>
      <c r="AK640" s="303"/>
    </row>
    <row r="641" spans="1:37">
      <c r="A641" s="303"/>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c r="AA641" s="303"/>
      <c r="AB641" s="303"/>
      <c r="AC641" s="303"/>
      <c r="AD641" s="303"/>
      <c r="AE641" s="303"/>
      <c r="AF641" s="303"/>
      <c r="AG641" s="303"/>
      <c r="AH641" s="303"/>
      <c r="AI641" s="303"/>
      <c r="AJ641" s="303"/>
      <c r="AK641" s="303"/>
    </row>
    <row r="642" spans="1:37">
      <c r="A642" s="303"/>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c r="AA642" s="303"/>
      <c r="AB642" s="303"/>
      <c r="AC642" s="303"/>
      <c r="AD642" s="303"/>
      <c r="AE642" s="303"/>
      <c r="AF642" s="303"/>
      <c r="AG642" s="303"/>
      <c r="AH642" s="303"/>
      <c r="AI642" s="303"/>
      <c r="AJ642" s="303"/>
      <c r="AK642" s="303"/>
    </row>
    <row r="643" spans="1:37">
      <c r="A643" s="303"/>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c r="AA643" s="303"/>
      <c r="AB643" s="303"/>
      <c r="AC643" s="303"/>
      <c r="AD643" s="303"/>
      <c r="AE643" s="303"/>
      <c r="AF643" s="303"/>
      <c r="AG643" s="303"/>
      <c r="AH643" s="303"/>
      <c r="AI643" s="303"/>
      <c r="AJ643" s="303"/>
      <c r="AK643" s="303"/>
    </row>
    <row r="644" spans="1:37">
      <c r="A644" s="303"/>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c r="AA644" s="303"/>
      <c r="AB644" s="303"/>
      <c r="AC644" s="303"/>
      <c r="AD644" s="303"/>
      <c r="AE644" s="303"/>
      <c r="AF644" s="303"/>
      <c r="AG644" s="303"/>
      <c r="AH644" s="303"/>
      <c r="AI644" s="303"/>
      <c r="AJ644" s="303"/>
      <c r="AK644" s="303"/>
    </row>
    <row r="645" spans="1:37">
      <c r="A645" s="303"/>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c r="AA645" s="303"/>
      <c r="AB645" s="303"/>
      <c r="AC645" s="303"/>
      <c r="AD645" s="303"/>
      <c r="AE645" s="303"/>
      <c r="AF645" s="303"/>
      <c r="AG645" s="303"/>
      <c r="AH645" s="303"/>
      <c r="AI645" s="303"/>
      <c r="AJ645" s="303"/>
      <c r="AK645" s="303"/>
    </row>
    <row r="646" spans="1:37">
      <c r="A646" s="303"/>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c r="AA646" s="303"/>
      <c r="AB646" s="303"/>
      <c r="AC646" s="303"/>
      <c r="AD646" s="303"/>
      <c r="AE646" s="303"/>
      <c r="AF646" s="303"/>
      <c r="AG646" s="303"/>
      <c r="AH646" s="303"/>
      <c r="AI646" s="303"/>
      <c r="AJ646" s="303"/>
      <c r="AK646" s="303"/>
    </row>
    <row r="647" spans="1:37">
      <c r="A647" s="303"/>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c r="AA647" s="303"/>
      <c r="AB647" s="303"/>
      <c r="AC647" s="303"/>
      <c r="AD647" s="303"/>
      <c r="AE647" s="303"/>
      <c r="AF647" s="303"/>
      <c r="AG647" s="303"/>
      <c r="AH647" s="303"/>
      <c r="AI647" s="303"/>
      <c r="AJ647" s="303"/>
      <c r="AK647" s="303"/>
    </row>
    <row r="648" spans="1:37">
      <c r="A648" s="303"/>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c r="AA648" s="303"/>
      <c r="AB648" s="303"/>
      <c r="AC648" s="303"/>
      <c r="AD648" s="303"/>
      <c r="AE648" s="303"/>
      <c r="AF648" s="303"/>
      <c r="AG648" s="303"/>
      <c r="AH648" s="303"/>
      <c r="AI648" s="303"/>
      <c r="AJ648" s="303"/>
      <c r="AK648" s="303"/>
    </row>
    <row r="649" spans="1:37">
      <c r="A649" s="303"/>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c r="AA649" s="303"/>
      <c r="AB649" s="303"/>
      <c r="AC649" s="303"/>
      <c r="AD649" s="303"/>
      <c r="AE649" s="303"/>
      <c r="AF649" s="303"/>
      <c r="AG649" s="303"/>
      <c r="AH649" s="303"/>
      <c r="AI649" s="303"/>
      <c r="AJ649" s="303"/>
      <c r="AK649" s="303"/>
    </row>
    <row r="650" spans="1:37">
      <c r="A650" s="303"/>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c r="AA650" s="303"/>
      <c r="AB650" s="303"/>
      <c r="AC650" s="303"/>
      <c r="AD650" s="303"/>
      <c r="AE650" s="303"/>
      <c r="AF650" s="303"/>
      <c r="AG650" s="303"/>
      <c r="AH650" s="303"/>
      <c r="AI650" s="303"/>
      <c r="AJ650" s="303"/>
      <c r="AK650" s="303"/>
    </row>
    <row r="651" spans="1:37">
      <c r="A651" s="303"/>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c r="AA651" s="303"/>
      <c r="AB651" s="303"/>
      <c r="AC651" s="303"/>
      <c r="AD651" s="303"/>
      <c r="AE651" s="303"/>
      <c r="AF651" s="303"/>
      <c r="AG651" s="303"/>
      <c r="AH651" s="303"/>
      <c r="AI651" s="303"/>
      <c r="AJ651" s="303"/>
      <c r="AK651" s="303"/>
    </row>
    <row r="652" spans="1:37">
      <c r="A652" s="303"/>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c r="AA652" s="303"/>
      <c r="AB652" s="303"/>
      <c r="AC652" s="303"/>
      <c r="AD652" s="303"/>
      <c r="AE652" s="303"/>
      <c r="AF652" s="303"/>
      <c r="AG652" s="303"/>
      <c r="AH652" s="303"/>
      <c r="AI652" s="303"/>
      <c r="AJ652" s="303"/>
      <c r="AK652" s="303"/>
    </row>
    <row r="653" spans="1:37">
      <c r="A653" s="303"/>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c r="AA653" s="303"/>
      <c r="AB653" s="303"/>
      <c r="AC653" s="303"/>
      <c r="AD653" s="303"/>
      <c r="AE653" s="303"/>
      <c r="AF653" s="303"/>
      <c r="AG653" s="303"/>
      <c r="AH653" s="303"/>
      <c r="AI653" s="303"/>
      <c r="AJ653" s="303"/>
      <c r="AK653" s="303"/>
    </row>
    <row r="654" spans="1:37">
      <c r="A654" s="303"/>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c r="AA654" s="303"/>
      <c r="AB654" s="303"/>
      <c r="AC654" s="303"/>
      <c r="AD654" s="303"/>
      <c r="AE654" s="303"/>
      <c r="AF654" s="303"/>
      <c r="AG654" s="303"/>
      <c r="AH654" s="303"/>
      <c r="AI654" s="303"/>
      <c r="AJ654" s="303"/>
      <c r="AK654" s="303"/>
    </row>
    <row r="655" spans="1:37">
      <c r="A655" s="303"/>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c r="AA655" s="303"/>
      <c r="AB655" s="303"/>
      <c r="AC655" s="303"/>
      <c r="AD655" s="303"/>
      <c r="AE655" s="303"/>
      <c r="AF655" s="303"/>
      <c r="AG655" s="303"/>
      <c r="AH655" s="303"/>
      <c r="AI655" s="303"/>
      <c r="AJ655" s="303"/>
      <c r="AK655" s="303"/>
    </row>
    <row r="656" spans="1:37">
      <c r="A656" s="303"/>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c r="AA656" s="303"/>
      <c r="AB656" s="303"/>
      <c r="AC656" s="303"/>
      <c r="AD656" s="303"/>
      <c r="AE656" s="303"/>
      <c r="AF656" s="303"/>
      <c r="AG656" s="303"/>
      <c r="AH656" s="303"/>
      <c r="AI656" s="303"/>
      <c r="AJ656" s="303"/>
      <c r="AK656" s="303"/>
    </row>
    <row r="657" spans="1:37">
      <c r="A657" s="303"/>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c r="AA657" s="303"/>
      <c r="AB657" s="303"/>
      <c r="AC657" s="303"/>
      <c r="AD657" s="303"/>
      <c r="AE657" s="303"/>
      <c r="AF657" s="303"/>
      <c r="AG657" s="303"/>
      <c r="AH657" s="303"/>
      <c r="AI657" s="303"/>
      <c r="AJ657" s="303"/>
      <c r="AK657" s="303"/>
    </row>
    <row r="658" spans="1:37">
      <c r="A658" s="303"/>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c r="AA658" s="303"/>
      <c r="AB658" s="303"/>
      <c r="AC658" s="303"/>
      <c r="AD658" s="303"/>
      <c r="AE658" s="303"/>
      <c r="AF658" s="303"/>
      <c r="AG658" s="303"/>
      <c r="AH658" s="303"/>
      <c r="AI658" s="303"/>
      <c r="AJ658" s="303"/>
      <c r="AK658" s="303"/>
    </row>
    <row r="659" spans="1:37">
      <c r="A659" s="303"/>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c r="AA659" s="303"/>
      <c r="AB659" s="303"/>
      <c r="AC659" s="303"/>
      <c r="AD659" s="303"/>
      <c r="AE659" s="303"/>
      <c r="AF659" s="303"/>
      <c r="AG659" s="303"/>
      <c r="AH659" s="303"/>
      <c r="AI659" s="303"/>
      <c r="AJ659" s="303"/>
      <c r="AK659" s="303"/>
    </row>
    <row r="660" spans="1:37">
      <c r="A660" s="303"/>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c r="AA660" s="303"/>
      <c r="AB660" s="303"/>
      <c r="AC660" s="303"/>
      <c r="AD660" s="303"/>
      <c r="AE660" s="303"/>
      <c r="AF660" s="303"/>
      <c r="AG660" s="303"/>
      <c r="AH660" s="303"/>
      <c r="AI660" s="303"/>
      <c r="AJ660" s="303"/>
      <c r="AK660" s="303"/>
    </row>
    <row r="661" spans="1:37">
      <c r="A661" s="303"/>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c r="AA661" s="303"/>
      <c r="AB661" s="303"/>
      <c r="AC661" s="303"/>
      <c r="AD661" s="303"/>
      <c r="AE661" s="303"/>
      <c r="AF661" s="303"/>
      <c r="AG661" s="303"/>
      <c r="AH661" s="303"/>
      <c r="AI661" s="303"/>
      <c r="AJ661" s="303"/>
      <c r="AK661" s="303"/>
    </row>
    <row r="662" spans="1:37">
      <c r="A662" s="303"/>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c r="AA662" s="303"/>
      <c r="AB662" s="303"/>
      <c r="AC662" s="303"/>
      <c r="AD662" s="303"/>
      <c r="AE662" s="303"/>
      <c r="AF662" s="303"/>
      <c r="AG662" s="303"/>
      <c r="AH662" s="303"/>
      <c r="AI662" s="303"/>
      <c r="AJ662" s="303"/>
      <c r="AK662" s="303"/>
    </row>
    <row r="663" spans="1:37">
      <c r="A663" s="303"/>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c r="AA663" s="303"/>
      <c r="AB663" s="303"/>
      <c r="AC663" s="303"/>
      <c r="AD663" s="303"/>
      <c r="AE663" s="303"/>
      <c r="AF663" s="303"/>
      <c r="AG663" s="303"/>
      <c r="AH663" s="303"/>
      <c r="AI663" s="303"/>
      <c r="AJ663" s="303"/>
      <c r="AK663" s="303"/>
    </row>
    <row r="664" spans="1:37">
      <c r="A664" s="303"/>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c r="AA664" s="303"/>
      <c r="AB664" s="303"/>
      <c r="AC664" s="303"/>
      <c r="AD664" s="303"/>
      <c r="AE664" s="303"/>
      <c r="AF664" s="303"/>
      <c r="AG664" s="303"/>
      <c r="AH664" s="303"/>
      <c r="AI664" s="303"/>
      <c r="AJ664" s="303"/>
      <c r="AK664" s="303"/>
    </row>
    <row r="665" spans="1:37">
      <c r="A665" s="303"/>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c r="AA665" s="303"/>
      <c r="AB665" s="303"/>
      <c r="AC665" s="303"/>
      <c r="AD665" s="303"/>
      <c r="AE665" s="303"/>
      <c r="AF665" s="303"/>
      <c r="AG665" s="303"/>
      <c r="AH665" s="303"/>
      <c r="AI665" s="303"/>
      <c r="AJ665" s="303"/>
      <c r="AK665" s="303"/>
    </row>
    <row r="666" spans="1:37">
      <c r="A666" s="303"/>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c r="AA666" s="303"/>
      <c r="AB666" s="303"/>
      <c r="AC666" s="303"/>
      <c r="AD666" s="303"/>
      <c r="AE666" s="303"/>
      <c r="AF666" s="303"/>
      <c r="AG666" s="303"/>
      <c r="AH666" s="303"/>
      <c r="AI666" s="303"/>
      <c r="AJ666" s="303"/>
      <c r="AK666" s="303"/>
    </row>
    <row r="667" spans="1:37">
      <c r="A667" s="303"/>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c r="AA667" s="303"/>
      <c r="AB667" s="303"/>
      <c r="AC667" s="303"/>
      <c r="AD667" s="303"/>
      <c r="AE667" s="303"/>
      <c r="AF667" s="303"/>
      <c r="AG667" s="303"/>
      <c r="AH667" s="303"/>
      <c r="AI667" s="303"/>
      <c r="AJ667" s="303"/>
      <c r="AK667" s="303"/>
    </row>
    <row r="668" spans="1:37">
      <c r="A668" s="303"/>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c r="AA668" s="303"/>
      <c r="AB668" s="303"/>
      <c r="AC668" s="303"/>
      <c r="AD668" s="303"/>
      <c r="AE668" s="303"/>
      <c r="AF668" s="303"/>
      <c r="AG668" s="303"/>
      <c r="AH668" s="303"/>
      <c r="AI668" s="303"/>
      <c r="AJ668" s="303"/>
      <c r="AK668" s="303"/>
    </row>
    <row r="669" spans="1:37">
      <c r="A669" s="303"/>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c r="AA669" s="303"/>
      <c r="AB669" s="303"/>
      <c r="AC669" s="303"/>
      <c r="AD669" s="303"/>
      <c r="AE669" s="303"/>
      <c r="AF669" s="303"/>
      <c r="AG669" s="303"/>
      <c r="AH669" s="303"/>
      <c r="AI669" s="303"/>
      <c r="AJ669" s="303"/>
      <c r="AK669" s="303"/>
    </row>
    <row r="670" spans="1:37">
      <c r="A670" s="303"/>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c r="AA670" s="303"/>
      <c r="AB670" s="303"/>
      <c r="AC670" s="303"/>
      <c r="AD670" s="303"/>
      <c r="AE670" s="303"/>
      <c r="AF670" s="303"/>
      <c r="AG670" s="303"/>
      <c r="AH670" s="303"/>
      <c r="AI670" s="303"/>
      <c r="AJ670" s="303"/>
      <c r="AK670" s="303"/>
    </row>
    <row r="671" spans="1:37">
      <c r="A671" s="303"/>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c r="AA671" s="303"/>
      <c r="AB671" s="303"/>
      <c r="AC671" s="303"/>
      <c r="AD671" s="303"/>
      <c r="AE671" s="303"/>
      <c r="AF671" s="303"/>
      <c r="AG671" s="303"/>
      <c r="AH671" s="303"/>
      <c r="AI671" s="303"/>
      <c r="AJ671" s="303"/>
      <c r="AK671" s="303"/>
    </row>
    <row r="672" spans="1:37">
      <c r="A672" s="303"/>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c r="AA672" s="303"/>
      <c r="AB672" s="303"/>
      <c r="AC672" s="303"/>
      <c r="AD672" s="303"/>
      <c r="AE672" s="303"/>
      <c r="AF672" s="303"/>
      <c r="AG672" s="303"/>
      <c r="AH672" s="303"/>
      <c r="AI672" s="303"/>
      <c r="AJ672" s="303"/>
      <c r="AK672" s="303"/>
    </row>
    <row r="673" spans="1:37">
      <c r="A673" s="303"/>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c r="AA673" s="303"/>
      <c r="AB673" s="303"/>
      <c r="AC673" s="303"/>
      <c r="AD673" s="303"/>
      <c r="AE673" s="303"/>
      <c r="AF673" s="303"/>
      <c r="AG673" s="303"/>
      <c r="AH673" s="303"/>
      <c r="AI673" s="303"/>
      <c r="AJ673" s="303"/>
      <c r="AK673" s="303"/>
    </row>
    <row r="674" spans="1:37">
      <c r="A674" s="303"/>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c r="AA674" s="303"/>
      <c r="AB674" s="303"/>
      <c r="AC674" s="303"/>
      <c r="AD674" s="303"/>
      <c r="AE674" s="303"/>
      <c r="AF674" s="303"/>
      <c r="AG674" s="303"/>
      <c r="AH674" s="303"/>
      <c r="AI674" s="303"/>
      <c r="AJ674" s="303"/>
      <c r="AK674" s="303"/>
    </row>
    <row r="675" spans="1:37">
      <c r="A675" s="303"/>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c r="AA675" s="303"/>
      <c r="AB675" s="303"/>
      <c r="AC675" s="303"/>
      <c r="AD675" s="303"/>
      <c r="AE675" s="303"/>
      <c r="AF675" s="303"/>
      <c r="AG675" s="303"/>
      <c r="AH675" s="303"/>
      <c r="AI675" s="303"/>
      <c r="AJ675" s="303"/>
      <c r="AK675" s="303"/>
    </row>
    <row r="676" spans="1:37">
      <c r="A676" s="303"/>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c r="AA676" s="303"/>
      <c r="AB676" s="303"/>
      <c r="AC676" s="303"/>
      <c r="AD676" s="303"/>
      <c r="AE676" s="303"/>
      <c r="AF676" s="303"/>
      <c r="AG676" s="303"/>
      <c r="AH676" s="303"/>
      <c r="AI676" s="303"/>
      <c r="AJ676" s="303"/>
      <c r="AK676" s="303"/>
    </row>
    <row r="677" spans="1:37">
      <c r="A677" s="303"/>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c r="AA677" s="303"/>
      <c r="AB677" s="303"/>
      <c r="AC677" s="303"/>
      <c r="AD677" s="303"/>
      <c r="AE677" s="303"/>
      <c r="AF677" s="303"/>
      <c r="AG677" s="303"/>
      <c r="AH677" s="303"/>
      <c r="AI677" s="303"/>
      <c r="AJ677" s="303"/>
      <c r="AK677" s="303"/>
    </row>
    <row r="678" spans="1:37">
      <c r="A678" s="303"/>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c r="AA678" s="303"/>
      <c r="AB678" s="303"/>
      <c r="AC678" s="303"/>
      <c r="AD678" s="303"/>
      <c r="AE678" s="303"/>
      <c r="AF678" s="303"/>
      <c r="AG678" s="303"/>
      <c r="AH678" s="303"/>
      <c r="AI678" s="303"/>
      <c r="AJ678" s="303"/>
      <c r="AK678" s="303"/>
    </row>
    <row r="679" spans="1:37">
      <c r="A679" s="303"/>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c r="AA679" s="303"/>
      <c r="AB679" s="303"/>
      <c r="AC679" s="303"/>
      <c r="AD679" s="303"/>
      <c r="AE679" s="303"/>
      <c r="AF679" s="303"/>
      <c r="AG679" s="303"/>
      <c r="AH679" s="303"/>
      <c r="AI679" s="303"/>
      <c r="AJ679" s="303"/>
      <c r="AK679" s="303"/>
    </row>
    <row r="680" spans="1:37">
      <c r="A680" s="303"/>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c r="AA680" s="303"/>
      <c r="AB680" s="303"/>
      <c r="AC680" s="303"/>
      <c r="AD680" s="303"/>
      <c r="AE680" s="303"/>
      <c r="AF680" s="303"/>
      <c r="AG680" s="303"/>
      <c r="AH680" s="303"/>
      <c r="AI680" s="303"/>
      <c r="AJ680" s="303"/>
      <c r="AK680" s="303"/>
    </row>
    <row r="681" spans="1:37">
      <c r="A681" s="303"/>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c r="AA681" s="303"/>
      <c r="AB681" s="303"/>
      <c r="AC681" s="303"/>
      <c r="AD681" s="303"/>
      <c r="AE681" s="303"/>
      <c r="AF681" s="303"/>
      <c r="AG681" s="303"/>
      <c r="AH681" s="303"/>
      <c r="AI681" s="303"/>
      <c r="AJ681" s="303"/>
      <c r="AK681" s="303"/>
    </row>
    <row r="682" spans="1:37">
      <c r="A682" s="303"/>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c r="AA682" s="303"/>
      <c r="AB682" s="303"/>
      <c r="AC682" s="303"/>
      <c r="AD682" s="303"/>
      <c r="AE682" s="303"/>
      <c r="AF682" s="303"/>
      <c r="AG682" s="303"/>
      <c r="AH682" s="303"/>
      <c r="AI682" s="303"/>
      <c r="AJ682" s="303"/>
      <c r="AK682" s="303"/>
    </row>
    <row r="683" spans="1:37">
      <c r="A683" s="303"/>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c r="AA683" s="303"/>
      <c r="AB683" s="303"/>
      <c r="AC683" s="303"/>
      <c r="AD683" s="303"/>
      <c r="AE683" s="303"/>
      <c r="AF683" s="303"/>
      <c r="AG683" s="303"/>
      <c r="AH683" s="303"/>
      <c r="AI683" s="303"/>
      <c r="AJ683" s="303"/>
      <c r="AK683" s="303"/>
    </row>
    <row r="684" spans="1:37">
      <c r="A684" s="303"/>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c r="AA684" s="303"/>
      <c r="AB684" s="303"/>
      <c r="AC684" s="303"/>
      <c r="AD684" s="303"/>
      <c r="AE684" s="303"/>
      <c r="AF684" s="303"/>
      <c r="AG684" s="303"/>
      <c r="AH684" s="303"/>
      <c r="AI684" s="303"/>
      <c r="AJ684" s="303"/>
      <c r="AK684" s="303"/>
    </row>
    <row r="685" spans="1:37">
      <c r="A685" s="303"/>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c r="AA685" s="303"/>
      <c r="AB685" s="303"/>
      <c r="AC685" s="303"/>
      <c r="AD685" s="303"/>
      <c r="AE685" s="303"/>
      <c r="AF685" s="303"/>
      <c r="AG685" s="303"/>
      <c r="AH685" s="303"/>
      <c r="AI685" s="303"/>
      <c r="AJ685" s="303"/>
      <c r="AK685" s="303"/>
    </row>
    <row r="686" spans="1:37">
      <c r="A686" s="303"/>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c r="AA686" s="303"/>
      <c r="AB686" s="303"/>
      <c r="AC686" s="303"/>
      <c r="AD686" s="303"/>
      <c r="AE686" s="303"/>
      <c r="AF686" s="303"/>
      <c r="AG686" s="303"/>
      <c r="AH686" s="303"/>
      <c r="AI686" s="303"/>
      <c r="AJ686" s="303"/>
      <c r="AK686" s="303"/>
    </row>
    <row r="687" spans="1:37">
      <c r="A687" s="303"/>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c r="AA687" s="303"/>
      <c r="AB687" s="303"/>
      <c r="AC687" s="303"/>
      <c r="AD687" s="303"/>
      <c r="AE687" s="303"/>
      <c r="AF687" s="303"/>
      <c r="AG687" s="303"/>
      <c r="AH687" s="303"/>
      <c r="AI687" s="303"/>
      <c r="AJ687" s="303"/>
      <c r="AK687" s="303"/>
    </row>
    <row r="688" spans="1:37">
      <c r="A688" s="303"/>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c r="AA688" s="303"/>
      <c r="AB688" s="303"/>
      <c r="AC688" s="303"/>
      <c r="AD688" s="303"/>
      <c r="AE688" s="303"/>
      <c r="AF688" s="303"/>
      <c r="AG688" s="303"/>
      <c r="AH688" s="303"/>
      <c r="AI688" s="303"/>
      <c r="AJ688" s="303"/>
      <c r="AK688" s="303"/>
    </row>
    <row r="689" spans="1:37">
      <c r="A689" s="303"/>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c r="AA689" s="303"/>
      <c r="AB689" s="303"/>
      <c r="AC689" s="303"/>
      <c r="AD689" s="303"/>
      <c r="AE689" s="303"/>
      <c r="AF689" s="303"/>
      <c r="AG689" s="303"/>
      <c r="AH689" s="303"/>
      <c r="AI689" s="303"/>
      <c r="AJ689" s="303"/>
      <c r="AK689" s="303"/>
    </row>
    <row r="690" spans="1:37">
      <c r="A690" s="303"/>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c r="AA690" s="303"/>
      <c r="AB690" s="303"/>
      <c r="AC690" s="303"/>
      <c r="AD690" s="303"/>
      <c r="AE690" s="303"/>
      <c r="AF690" s="303"/>
      <c r="AG690" s="303"/>
      <c r="AH690" s="303"/>
      <c r="AI690" s="303"/>
      <c r="AJ690" s="303"/>
      <c r="AK690" s="303"/>
    </row>
    <row r="691" spans="1:37">
      <c r="A691" s="303"/>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c r="AA691" s="303"/>
      <c r="AB691" s="303"/>
      <c r="AC691" s="303"/>
      <c r="AD691" s="303"/>
      <c r="AE691" s="303"/>
      <c r="AF691" s="303"/>
      <c r="AG691" s="303"/>
      <c r="AH691" s="303"/>
      <c r="AI691" s="303"/>
      <c r="AJ691" s="303"/>
      <c r="AK691" s="303"/>
    </row>
    <row r="692" spans="1:37">
      <c r="A692" s="303"/>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c r="AA692" s="303"/>
      <c r="AB692" s="303"/>
      <c r="AC692" s="303"/>
      <c r="AD692" s="303"/>
      <c r="AE692" s="303"/>
      <c r="AF692" s="303"/>
      <c r="AG692" s="303"/>
      <c r="AH692" s="303"/>
      <c r="AI692" s="303"/>
      <c r="AJ692" s="303"/>
      <c r="AK692" s="303"/>
    </row>
    <row r="693" spans="1:37">
      <c r="A693" s="303"/>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c r="AA693" s="303"/>
      <c r="AB693" s="303"/>
      <c r="AC693" s="303"/>
      <c r="AD693" s="303"/>
      <c r="AE693" s="303"/>
      <c r="AF693" s="303"/>
      <c r="AG693" s="303"/>
      <c r="AH693" s="303"/>
      <c r="AI693" s="303"/>
      <c r="AJ693" s="303"/>
      <c r="AK693" s="303"/>
    </row>
    <row r="694" spans="1:37">
      <c r="A694" s="303"/>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c r="AA694" s="303"/>
      <c r="AB694" s="303"/>
      <c r="AC694" s="303"/>
      <c r="AD694" s="303"/>
      <c r="AE694" s="303"/>
      <c r="AF694" s="303"/>
      <c r="AG694" s="303"/>
      <c r="AH694" s="303"/>
      <c r="AI694" s="303"/>
      <c r="AJ694" s="303"/>
      <c r="AK694" s="303"/>
    </row>
    <row r="695" spans="1:37">
      <c r="A695" s="303"/>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c r="AA695" s="303"/>
      <c r="AB695" s="303"/>
      <c r="AC695" s="303"/>
      <c r="AD695" s="303"/>
      <c r="AE695" s="303"/>
      <c r="AF695" s="303"/>
      <c r="AG695" s="303"/>
      <c r="AH695" s="303"/>
      <c r="AI695" s="303"/>
      <c r="AJ695" s="303"/>
      <c r="AK695" s="303"/>
    </row>
    <row r="696" spans="1:37">
      <c r="A696" s="303"/>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c r="AA696" s="303"/>
      <c r="AB696" s="303"/>
      <c r="AC696" s="303"/>
      <c r="AD696" s="303"/>
      <c r="AE696" s="303"/>
      <c r="AF696" s="303"/>
      <c r="AG696" s="303"/>
      <c r="AH696" s="303"/>
      <c r="AI696" s="303"/>
      <c r="AJ696" s="303"/>
      <c r="AK696" s="303"/>
    </row>
    <row r="697" spans="1:37">
      <c r="A697" s="303"/>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c r="AA697" s="303"/>
      <c r="AB697" s="303"/>
      <c r="AC697" s="303"/>
      <c r="AD697" s="303"/>
      <c r="AE697" s="303"/>
      <c r="AF697" s="303"/>
      <c r="AG697" s="303"/>
      <c r="AH697" s="303"/>
      <c r="AI697" s="303"/>
      <c r="AJ697" s="303"/>
      <c r="AK697" s="303"/>
    </row>
    <row r="698" spans="1:37">
      <c r="A698" s="303"/>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c r="AA698" s="303"/>
      <c r="AB698" s="303"/>
      <c r="AC698" s="303"/>
      <c r="AD698" s="303"/>
      <c r="AE698" s="303"/>
      <c r="AF698" s="303"/>
      <c r="AG698" s="303"/>
      <c r="AH698" s="303"/>
      <c r="AI698" s="303"/>
      <c r="AJ698" s="303"/>
      <c r="AK698" s="303"/>
    </row>
    <row r="699" spans="1:37">
      <c r="A699" s="303"/>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c r="AA699" s="303"/>
      <c r="AB699" s="303"/>
      <c r="AC699" s="303"/>
      <c r="AD699" s="303"/>
      <c r="AE699" s="303"/>
      <c r="AF699" s="303"/>
      <c r="AG699" s="303"/>
      <c r="AH699" s="303"/>
      <c r="AI699" s="303"/>
      <c r="AJ699" s="303"/>
      <c r="AK699" s="303"/>
    </row>
    <row r="700" spans="1:37">
      <c r="A700" s="303"/>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c r="AA700" s="303"/>
      <c r="AB700" s="303"/>
      <c r="AC700" s="303"/>
      <c r="AD700" s="303"/>
      <c r="AE700" s="303"/>
      <c r="AF700" s="303"/>
      <c r="AG700" s="303"/>
      <c r="AH700" s="303"/>
      <c r="AI700" s="303"/>
      <c r="AJ700" s="303"/>
      <c r="AK700" s="303"/>
    </row>
    <row r="701" spans="1:37">
      <c r="A701" s="303"/>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c r="AA701" s="303"/>
      <c r="AB701" s="303"/>
      <c r="AC701" s="303"/>
      <c r="AD701" s="303"/>
      <c r="AE701" s="303"/>
      <c r="AF701" s="303"/>
      <c r="AG701" s="303"/>
      <c r="AH701" s="303"/>
      <c r="AI701" s="303"/>
      <c r="AJ701" s="303"/>
      <c r="AK701" s="303"/>
    </row>
    <row r="702" spans="1:37">
      <c r="A702" s="303"/>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c r="AA702" s="303"/>
      <c r="AB702" s="303"/>
      <c r="AC702" s="303"/>
      <c r="AD702" s="303"/>
      <c r="AE702" s="303"/>
      <c r="AF702" s="303"/>
      <c r="AG702" s="303"/>
      <c r="AH702" s="303"/>
      <c r="AI702" s="303"/>
      <c r="AJ702" s="303"/>
      <c r="AK702" s="303"/>
    </row>
    <row r="703" spans="1:37">
      <c r="A703" s="303"/>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c r="AA703" s="303"/>
      <c r="AB703" s="303"/>
      <c r="AC703" s="303"/>
      <c r="AD703" s="303"/>
      <c r="AE703" s="303"/>
      <c r="AF703" s="303"/>
      <c r="AG703" s="303"/>
      <c r="AH703" s="303"/>
      <c r="AI703" s="303"/>
      <c r="AJ703" s="303"/>
      <c r="AK703" s="303"/>
    </row>
    <row r="704" spans="1:37">
      <c r="A704" s="303"/>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c r="AA704" s="303"/>
      <c r="AB704" s="303"/>
      <c r="AC704" s="303"/>
      <c r="AD704" s="303"/>
      <c r="AE704" s="303"/>
      <c r="AF704" s="303"/>
      <c r="AG704" s="303"/>
      <c r="AH704" s="303"/>
      <c r="AI704" s="303"/>
      <c r="AJ704" s="303"/>
      <c r="AK704" s="303"/>
    </row>
    <row r="705" spans="1:37">
      <c r="A705" s="303"/>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c r="AA705" s="303"/>
      <c r="AB705" s="303"/>
      <c r="AC705" s="303"/>
      <c r="AD705" s="303"/>
      <c r="AE705" s="303"/>
      <c r="AF705" s="303"/>
      <c r="AG705" s="303"/>
      <c r="AH705" s="303"/>
      <c r="AI705" s="303"/>
      <c r="AJ705" s="303"/>
      <c r="AK705" s="303"/>
    </row>
    <row r="706" spans="1:37">
      <c r="A706" s="303"/>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c r="AA706" s="303"/>
      <c r="AB706" s="303"/>
      <c r="AC706" s="303"/>
      <c r="AD706" s="303"/>
      <c r="AE706" s="303"/>
      <c r="AF706" s="303"/>
      <c r="AG706" s="303"/>
      <c r="AH706" s="303"/>
      <c r="AI706" s="303"/>
      <c r="AJ706" s="303"/>
      <c r="AK706" s="303"/>
    </row>
    <row r="707" spans="1:37">
      <c r="A707" s="303"/>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c r="AA707" s="303"/>
      <c r="AB707" s="303"/>
      <c r="AC707" s="303"/>
      <c r="AD707" s="303"/>
      <c r="AE707" s="303"/>
      <c r="AF707" s="303"/>
      <c r="AG707" s="303"/>
      <c r="AH707" s="303"/>
      <c r="AI707" s="303"/>
      <c r="AJ707" s="303"/>
      <c r="AK707" s="303"/>
    </row>
    <row r="708" spans="1:37">
      <c r="A708" s="303"/>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c r="AA708" s="303"/>
      <c r="AB708" s="303"/>
      <c r="AC708" s="303"/>
      <c r="AD708" s="303"/>
      <c r="AE708" s="303"/>
      <c r="AF708" s="303"/>
      <c r="AG708" s="303"/>
      <c r="AH708" s="303"/>
      <c r="AI708" s="303"/>
      <c r="AJ708" s="303"/>
      <c r="AK708" s="303"/>
    </row>
    <row r="709" spans="1:37">
      <c r="A709" s="303"/>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c r="AA709" s="303"/>
      <c r="AB709" s="303"/>
      <c r="AC709" s="303"/>
      <c r="AD709" s="303"/>
      <c r="AE709" s="303"/>
      <c r="AF709" s="303"/>
      <c r="AG709" s="303"/>
      <c r="AH709" s="303"/>
      <c r="AI709" s="303"/>
      <c r="AJ709" s="303"/>
      <c r="AK709" s="303"/>
    </row>
    <row r="710" spans="1:37">
      <c r="A710" s="303"/>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c r="AA710" s="303"/>
      <c r="AB710" s="303"/>
      <c r="AC710" s="303"/>
      <c r="AD710" s="303"/>
      <c r="AE710" s="303"/>
      <c r="AF710" s="303"/>
      <c r="AG710" s="303"/>
      <c r="AH710" s="303"/>
      <c r="AI710" s="303"/>
      <c r="AJ710" s="303"/>
      <c r="AK710" s="303"/>
    </row>
    <row r="711" spans="1:37">
      <c r="A711" s="303"/>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c r="AA711" s="303"/>
      <c r="AB711" s="303"/>
      <c r="AC711" s="303"/>
      <c r="AD711" s="303"/>
      <c r="AE711" s="303"/>
      <c r="AF711" s="303"/>
      <c r="AG711" s="303"/>
      <c r="AH711" s="303"/>
      <c r="AI711" s="303"/>
      <c r="AJ711" s="303"/>
      <c r="AK711" s="303"/>
    </row>
    <row r="712" spans="1:37">
      <c r="A712" s="303"/>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c r="AA712" s="303"/>
      <c r="AB712" s="303"/>
      <c r="AC712" s="303"/>
      <c r="AD712" s="303"/>
      <c r="AE712" s="303"/>
      <c r="AF712" s="303"/>
      <c r="AG712" s="303"/>
      <c r="AH712" s="303"/>
      <c r="AI712" s="303"/>
      <c r="AJ712" s="303"/>
      <c r="AK712" s="303"/>
    </row>
    <row r="713" spans="1:37">
      <c r="A713" s="303"/>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c r="AA713" s="303"/>
      <c r="AB713" s="303"/>
      <c r="AC713" s="303"/>
      <c r="AD713" s="303"/>
      <c r="AE713" s="303"/>
      <c r="AF713" s="303"/>
      <c r="AG713" s="303"/>
      <c r="AH713" s="303"/>
      <c r="AI713" s="303"/>
      <c r="AJ713" s="303"/>
      <c r="AK713" s="303"/>
    </row>
    <row r="714" spans="1:37">
      <c r="A714" s="303"/>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c r="AA714" s="303"/>
      <c r="AB714" s="303"/>
      <c r="AC714" s="303"/>
      <c r="AD714" s="303"/>
      <c r="AE714" s="303"/>
      <c r="AF714" s="303"/>
      <c r="AG714" s="303"/>
      <c r="AH714" s="303"/>
      <c r="AI714" s="303"/>
      <c r="AJ714" s="303"/>
      <c r="AK714" s="303"/>
    </row>
    <row r="715" spans="1:37">
      <c r="A715" s="303"/>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c r="AA715" s="303"/>
      <c r="AB715" s="303"/>
      <c r="AC715" s="303"/>
      <c r="AD715" s="303"/>
      <c r="AE715" s="303"/>
      <c r="AF715" s="303"/>
      <c r="AG715" s="303"/>
      <c r="AH715" s="303"/>
      <c r="AI715" s="303"/>
      <c r="AJ715" s="303"/>
      <c r="AK715" s="303"/>
    </row>
    <row r="716" spans="1:37">
      <c r="A716" s="303"/>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c r="AA716" s="303"/>
      <c r="AB716" s="303"/>
      <c r="AC716" s="303"/>
      <c r="AD716" s="303"/>
      <c r="AE716" s="303"/>
      <c r="AF716" s="303"/>
      <c r="AG716" s="303"/>
      <c r="AH716" s="303"/>
      <c r="AI716" s="303"/>
      <c r="AJ716" s="303"/>
      <c r="AK716" s="303"/>
    </row>
    <row r="717" spans="1:37">
      <c r="A717" s="303"/>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c r="AA717" s="303"/>
      <c r="AB717" s="303"/>
      <c r="AC717" s="303"/>
      <c r="AD717" s="303"/>
      <c r="AE717" s="303"/>
      <c r="AF717" s="303"/>
      <c r="AG717" s="303"/>
      <c r="AH717" s="303"/>
      <c r="AI717" s="303"/>
      <c r="AJ717" s="303"/>
      <c r="AK717" s="303"/>
    </row>
    <row r="718" spans="1:37">
      <c r="A718" s="303"/>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c r="AA718" s="303"/>
      <c r="AB718" s="303"/>
      <c r="AC718" s="303"/>
      <c r="AD718" s="303"/>
      <c r="AE718" s="303"/>
      <c r="AF718" s="303"/>
      <c r="AG718" s="303"/>
      <c r="AH718" s="303"/>
      <c r="AI718" s="303"/>
      <c r="AJ718" s="303"/>
      <c r="AK718" s="303"/>
    </row>
    <row r="719" spans="1:37">
      <c r="A719" s="303"/>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c r="AA719" s="303"/>
      <c r="AB719" s="303"/>
      <c r="AC719" s="303"/>
      <c r="AD719" s="303"/>
      <c r="AE719" s="303"/>
      <c r="AF719" s="303"/>
      <c r="AG719" s="303"/>
      <c r="AH719" s="303"/>
      <c r="AI719" s="303"/>
      <c r="AJ719" s="303"/>
      <c r="AK719" s="303"/>
    </row>
    <row r="720" spans="1:37">
      <c r="A720" s="303"/>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c r="AA720" s="303"/>
      <c r="AB720" s="303"/>
      <c r="AC720" s="303"/>
      <c r="AD720" s="303"/>
      <c r="AE720" s="303"/>
      <c r="AF720" s="303"/>
      <c r="AG720" s="303"/>
      <c r="AH720" s="303"/>
      <c r="AI720" s="303"/>
      <c r="AJ720" s="303"/>
      <c r="AK720" s="303"/>
    </row>
    <row r="721" spans="1:37">
      <c r="A721" s="303"/>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c r="AA721" s="303"/>
      <c r="AB721" s="303"/>
      <c r="AC721" s="303"/>
      <c r="AD721" s="303"/>
      <c r="AE721" s="303"/>
      <c r="AF721" s="303"/>
      <c r="AG721" s="303"/>
      <c r="AH721" s="303"/>
      <c r="AI721" s="303"/>
      <c r="AJ721" s="303"/>
      <c r="AK721" s="303"/>
    </row>
    <row r="722" spans="1:37">
      <c r="A722" s="303"/>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c r="AA722" s="303"/>
      <c r="AB722" s="303"/>
      <c r="AC722" s="303"/>
      <c r="AD722" s="303"/>
      <c r="AE722" s="303"/>
      <c r="AF722" s="303"/>
      <c r="AG722" s="303"/>
      <c r="AH722" s="303"/>
      <c r="AI722" s="303"/>
      <c r="AJ722" s="303"/>
      <c r="AK722" s="303"/>
    </row>
    <row r="723" spans="1:37">
      <c r="A723" s="303"/>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c r="AA723" s="303"/>
      <c r="AB723" s="303"/>
      <c r="AC723" s="303"/>
      <c r="AD723" s="303"/>
      <c r="AE723" s="303"/>
      <c r="AF723" s="303"/>
      <c r="AG723" s="303"/>
      <c r="AH723" s="303"/>
      <c r="AI723" s="303"/>
      <c r="AJ723" s="303"/>
      <c r="AK723" s="303"/>
    </row>
    <row r="724" spans="1:37">
      <c r="A724" s="303"/>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c r="AA724" s="303"/>
      <c r="AB724" s="303"/>
      <c r="AC724" s="303"/>
      <c r="AD724" s="303"/>
      <c r="AE724" s="303"/>
      <c r="AF724" s="303"/>
      <c r="AG724" s="303"/>
      <c r="AH724" s="303"/>
      <c r="AI724" s="303"/>
      <c r="AJ724" s="303"/>
      <c r="AK724" s="303"/>
    </row>
    <row r="725" spans="1:37">
      <c r="A725" s="303"/>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c r="AA725" s="303"/>
      <c r="AB725" s="303"/>
      <c r="AC725" s="303"/>
      <c r="AD725" s="303"/>
      <c r="AE725" s="303"/>
      <c r="AF725" s="303"/>
      <c r="AG725" s="303"/>
      <c r="AH725" s="303"/>
      <c r="AI725" s="303"/>
      <c r="AJ725" s="303"/>
      <c r="AK725" s="303"/>
    </row>
    <row r="726" spans="1:37">
      <c r="A726" s="303"/>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c r="AA726" s="303"/>
      <c r="AB726" s="303"/>
      <c r="AC726" s="303"/>
      <c r="AD726" s="303"/>
      <c r="AE726" s="303"/>
      <c r="AF726" s="303"/>
      <c r="AG726" s="303"/>
      <c r="AH726" s="303"/>
      <c r="AI726" s="303"/>
      <c r="AJ726" s="303"/>
      <c r="AK726" s="303"/>
    </row>
    <row r="727" spans="1:37">
      <c r="A727" s="303"/>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c r="AA727" s="303"/>
      <c r="AB727" s="303"/>
      <c r="AC727" s="303"/>
      <c r="AD727" s="303"/>
      <c r="AE727" s="303"/>
      <c r="AF727" s="303"/>
      <c r="AG727" s="303"/>
      <c r="AH727" s="303"/>
      <c r="AI727" s="303"/>
      <c r="AJ727" s="303"/>
      <c r="AK727" s="303"/>
    </row>
    <row r="728" spans="1:37">
      <c r="A728" s="303"/>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c r="AA728" s="303"/>
      <c r="AB728" s="303"/>
      <c r="AC728" s="303"/>
      <c r="AD728" s="303"/>
      <c r="AE728" s="303"/>
      <c r="AF728" s="303"/>
      <c r="AG728" s="303"/>
      <c r="AH728" s="303"/>
      <c r="AI728" s="303"/>
      <c r="AJ728" s="303"/>
      <c r="AK728" s="303"/>
    </row>
    <row r="729" spans="1:37">
      <c r="A729" s="303"/>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c r="AA729" s="303"/>
      <c r="AB729" s="303"/>
      <c r="AC729" s="303"/>
      <c r="AD729" s="303"/>
      <c r="AE729" s="303"/>
      <c r="AF729" s="303"/>
      <c r="AG729" s="303"/>
      <c r="AH729" s="303"/>
      <c r="AI729" s="303"/>
      <c r="AJ729" s="303"/>
      <c r="AK729" s="303"/>
    </row>
    <row r="730" spans="1:37">
      <c r="A730" s="303"/>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c r="AA730" s="303"/>
      <c r="AB730" s="303"/>
      <c r="AC730" s="303"/>
      <c r="AD730" s="303"/>
      <c r="AE730" s="303"/>
      <c r="AF730" s="303"/>
      <c r="AG730" s="303"/>
      <c r="AH730" s="303"/>
      <c r="AI730" s="303"/>
      <c r="AJ730" s="303"/>
      <c r="AK730" s="303"/>
    </row>
    <row r="731" spans="1:37">
      <c r="A731" s="303"/>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c r="AA731" s="303"/>
      <c r="AB731" s="303"/>
      <c r="AC731" s="303"/>
      <c r="AD731" s="303"/>
      <c r="AE731" s="303"/>
      <c r="AF731" s="303"/>
      <c r="AG731" s="303"/>
      <c r="AH731" s="303"/>
      <c r="AI731" s="303"/>
      <c r="AJ731" s="303"/>
      <c r="AK731" s="303"/>
    </row>
    <row r="732" spans="1:37">
      <c r="A732" s="303"/>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c r="AA732" s="303"/>
      <c r="AB732" s="303"/>
      <c r="AC732" s="303"/>
      <c r="AD732" s="303"/>
      <c r="AE732" s="303"/>
      <c r="AF732" s="303"/>
      <c r="AG732" s="303"/>
      <c r="AH732" s="303"/>
      <c r="AI732" s="303"/>
      <c r="AJ732" s="303"/>
      <c r="AK732" s="303"/>
    </row>
    <row r="733" spans="1:37">
      <c r="A733" s="303"/>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c r="AA733" s="303"/>
      <c r="AB733" s="303"/>
      <c r="AC733" s="303"/>
      <c r="AD733" s="303"/>
      <c r="AE733" s="303"/>
      <c r="AF733" s="303"/>
      <c r="AG733" s="303"/>
      <c r="AH733" s="303"/>
      <c r="AI733" s="303"/>
      <c r="AJ733" s="303"/>
      <c r="AK733" s="303"/>
    </row>
    <row r="734" spans="1:37">
      <c r="A734" s="303"/>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c r="AA734" s="303"/>
      <c r="AB734" s="303"/>
      <c r="AC734" s="303"/>
      <c r="AD734" s="303"/>
      <c r="AE734" s="303"/>
      <c r="AF734" s="303"/>
      <c r="AG734" s="303"/>
      <c r="AH734" s="303"/>
      <c r="AI734" s="303"/>
      <c r="AJ734" s="303"/>
      <c r="AK734" s="303"/>
    </row>
    <row r="735" spans="1:37">
      <c r="A735" s="303"/>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c r="AA735" s="303"/>
      <c r="AB735" s="303"/>
      <c r="AC735" s="303"/>
      <c r="AD735" s="303"/>
      <c r="AE735" s="303"/>
      <c r="AF735" s="303"/>
      <c r="AG735" s="303"/>
      <c r="AH735" s="303"/>
      <c r="AI735" s="303"/>
      <c r="AJ735" s="303"/>
      <c r="AK735" s="303"/>
    </row>
    <row r="736" spans="1:37">
      <c r="A736" s="303"/>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c r="AA736" s="303"/>
      <c r="AB736" s="303"/>
      <c r="AC736" s="303"/>
      <c r="AD736" s="303"/>
      <c r="AE736" s="303"/>
      <c r="AF736" s="303"/>
      <c r="AG736" s="303"/>
      <c r="AH736" s="303"/>
      <c r="AI736" s="303"/>
      <c r="AJ736" s="303"/>
      <c r="AK736" s="303"/>
    </row>
    <row r="737" spans="1:37">
      <c r="A737" s="303"/>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c r="AA737" s="303"/>
      <c r="AB737" s="303"/>
      <c r="AC737" s="303"/>
      <c r="AD737" s="303"/>
      <c r="AE737" s="303"/>
      <c r="AF737" s="303"/>
      <c r="AG737" s="303"/>
      <c r="AH737" s="303"/>
      <c r="AI737" s="303"/>
      <c r="AJ737" s="303"/>
      <c r="AK737" s="303"/>
    </row>
    <row r="738" spans="1:37">
      <c r="A738" s="303"/>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c r="AA738" s="303"/>
      <c r="AB738" s="303"/>
      <c r="AC738" s="303"/>
      <c r="AD738" s="303"/>
      <c r="AE738" s="303"/>
      <c r="AF738" s="303"/>
      <c r="AG738" s="303"/>
      <c r="AH738" s="303"/>
      <c r="AI738" s="303"/>
      <c r="AJ738" s="303"/>
      <c r="AK738" s="303"/>
    </row>
    <row r="739" spans="1:37">
      <c r="A739" s="303"/>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c r="AA739" s="303"/>
      <c r="AB739" s="303"/>
      <c r="AC739" s="303"/>
      <c r="AD739" s="303"/>
      <c r="AE739" s="303"/>
      <c r="AF739" s="303"/>
      <c r="AG739" s="303"/>
      <c r="AH739" s="303"/>
      <c r="AI739" s="303"/>
      <c r="AJ739" s="303"/>
      <c r="AK739" s="303"/>
    </row>
    <row r="740" spans="1:37">
      <c r="A740" s="303"/>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c r="AA740" s="303"/>
      <c r="AB740" s="303"/>
      <c r="AC740" s="303"/>
      <c r="AD740" s="303"/>
      <c r="AE740" s="303"/>
      <c r="AF740" s="303"/>
      <c r="AG740" s="303"/>
      <c r="AH740" s="303"/>
      <c r="AI740" s="303"/>
      <c r="AJ740" s="303"/>
      <c r="AK740" s="303"/>
    </row>
    <row r="741" spans="1:37">
      <c r="A741" s="303"/>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c r="AA741" s="303"/>
      <c r="AB741" s="303"/>
      <c r="AC741" s="303"/>
      <c r="AD741" s="303"/>
      <c r="AE741" s="303"/>
      <c r="AF741" s="303"/>
      <c r="AG741" s="303"/>
      <c r="AH741" s="303"/>
      <c r="AI741" s="303"/>
      <c r="AJ741" s="303"/>
      <c r="AK741" s="303"/>
    </row>
    <row r="742" spans="1:37">
      <c r="A742" s="303"/>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c r="AA742" s="303"/>
      <c r="AB742" s="303"/>
      <c r="AC742" s="303"/>
      <c r="AD742" s="303"/>
      <c r="AE742" s="303"/>
      <c r="AF742" s="303"/>
      <c r="AG742" s="303"/>
      <c r="AH742" s="303"/>
      <c r="AI742" s="303"/>
      <c r="AJ742" s="303"/>
      <c r="AK742" s="303"/>
    </row>
    <row r="743" spans="1:37">
      <c r="A743" s="303"/>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c r="AA743" s="303"/>
      <c r="AB743" s="303"/>
      <c r="AC743" s="303"/>
      <c r="AD743" s="303"/>
      <c r="AE743" s="303"/>
      <c r="AF743" s="303"/>
      <c r="AG743" s="303"/>
      <c r="AH743" s="303"/>
      <c r="AI743" s="303"/>
      <c r="AJ743" s="303"/>
      <c r="AK743" s="303"/>
    </row>
    <row r="744" spans="1:37">
      <c r="A744" s="303"/>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c r="AA744" s="303"/>
      <c r="AB744" s="303"/>
      <c r="AC744" s="303"/>
      <c r="AD744" s="303"/>
      <c r="AE744" s="303"/>
      <c r="AF744" s="303"/>
      <c r="AG744" s="303"/>
      <c r="AH744" s="303"/>
      <c r="AI744" s="303"/>
      <c r="AJ744" s="303"/>
      <c r="AK744" s="303"/>
    </row>
    <row r="745" spans="1:37">
      <c r="A745" s="303"/>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c r="AA745" s="303"/>
      <c r="AB745" s="303"/>
      <c r="AC745" s="303"/>
      <c r="AD745" s="303"/>
      <c r="AE745" s="303"/>
      <c r="AF745" s="303"/>
      <c r="AG745" s="303"/>
      <c r="AH745" s="303"/>
      <c r="AI745" s="303"/>
      <c r="AJ745" s="303"/>
      <c r="AK745" s="303"/>
    </row>
    <row r="746" spans="1:37">
      <c r="A746" s="303"/>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c r="AA746" s="303"/>
      <c r="AB746" s="303"/>
      <c r="AC746" s="303"/>
      <c r="AD746" s="303"/>
      <c r="AE746" s="303"/>
      <c r="AF746" s="303"/>
      <c r="AG746" s="303"/>
      <c r="AH746" s="303"/>
      <c r="AI746" s="303"/>
      <c r="AJ746" s="303"/>
      <c r="AK746" s="303"/>
    </row>
    <row r="747" spans="1:37">
      <c r="A747" s="303"/>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c r="AA747" s="303"/>
      <c r="AB747" s="303"/>
      <c r="AC747" s="303"/>
      <c r="AD747" s="303"/>
      <c r="AE747" s="303"/>
      <c r="AF747" s="303"/>
      <c r="AG747" s="303"/>
      <c r="AH747" s="303"/>
      <c r="AI747" s="303"/>
      <c r="AJ747" s="303"/>
      <c r="AK747" s="303"/>
    </row>
    <row r="748" spans="1:37">
      <c r="A748" s="303"/>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c r="AA748" s="303"/>
      <c r="AB748" s="303"/>
      <c r="AC748" s="303"/>
      <c r="AD748" s="303"/>
      <c r="AE748" s="303"/>
      <c r="AF748" s="303"/>
      <c r="AG748" s="303"/>
      <c r="AH748" s="303"/>
      <c r="AI748" s="303"/>
      <c r="AJ748" s="303"/>
      <c r="AK748" s="303"/>
    </row>
    <row r="749" spans="1:37">
      <c r="A749" s="303"/>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c r="AA749" s="303"/>
      <c r="AB749" s="303"/>
      <c r="AC749" s="303"/>
      <c r="AD749" s="303"/>
      <c r="AE749" s="303"/>
      <c r="AF749" s="303"/>
      <c r="AG749" s="303"/>
      <c r="AH749" s="303"/>
      <c r="AI749" s="303"/>
      <c r="AJ749" s="303"/>
      <c r="AK749" s="303"/>
    </row>
    <row r="750" spans="1:37">
      <c r="A750" s="303"/>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c r="AA750" s="303"/>
      <c r="AB750" s="303"/>
      <c r="AC750" s="303"/>
      <c r="AD750" s="303"/>
      <c r="AE750" s="303"/>
      <c r="AF750" s="303"/>
      <c r="AG750" s="303"/>
      <c r="AH750" s="303"/>
      <c r="AI750" s="303"/>
      <c r="AJ750" s="303"/>
      <c r="AK750" s="303"/>
    </row>
    <row r="751" spans="1:37">
      <c r="A751" s="303"/>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c r="AA751" s="303"/>
      <c r="AB751" s="303"/>
      <c r="AC751" s="303"/>
      <c r="AD751" s="303"/>
      <c r="AE751" s="303"/>
      <c r="AF751" s="303"/>
      <c r="AG751" s="303"/>
      <c r="AH751" s="303"/>
      <c r="AI751" s="303"/>
      <c r="AJ751" s="303"/>
      <c r="AK751" s="303"/>
    </row>
    <row r="752" spans="1:37">
      <c r="A752" s="303"/>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c r="AA752" s="303"/>
      <c r="AB752" s="303"/>
      <c r="AC752" s="303"/>
      <c r="AD752" s="303"/>
      <c r="AE752" s="303"/>
      <c r="AF752" s="303"/>
      <c r="AG752" s="303"/>
      <c r="AH752" s="303"/>
      <c r="AI752" s="303"/>
      <c r="AJ752" s="303"/>
      <c r="AK752" s="303"/>
    </row>
    <row r="753" spans="1:37">
      <c r="A753" s="303"/>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c r="AA753" s="303"/>
      <c r="AB753" s="303"/>
      <c r="AC753" s="303"/>
      <c r="AD753" s="303"/>
      <c r="AE753" s="303"/>
      <c r="AF753" s="303"/>
      <c r="AG753" s="303"/>
      <c r="AH753" s="303"/>
      <c r="AI753" s="303"/>
      <c r="AJ753" s="303"/>
      <c r="AK753" s="303"/>
    </row>
    <row r="754" spans="1:37">
      <c r="A754" s="303"/>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c r="AA754" s="303"/>
      <c r="AB754" s="303"/>
      <c r="AC754" s="303"/>
      <c r="AD754" s="303"/>
      <c r="AE754" s="303"/>
      <c r="AF754" s="303"/>
      <c r="AG754" s="303"/>
      <c r="AH754" s="303"/>
      <c r="AI754" s="303"/>
      <c r="AJ754" s="303"/>
      <c r="AK754" s="303"/>
    </row>
    <row r="755" spans="1:37">
      <c r="A755" s="303"/>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c r="AA755" s="303"/>
      <c r="AB755" s="303"/>
      <c r="AC755" s="303"/>
      <c r="AD755" s="303"/>
      <c r="AE755" s="303"/>
      <c r="AF755" s="303"/>
      <c r="AG755" s="303"/>
      <c r="AH755" s="303"/>
      <c r="AI755" s="303"/>
      <c r="AJ755" s="303"/>
      <c r="AK755" s="303"/>
    </row>
    <row r="756" spans="1:37">
      <c r="A756" s="303"/>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c r="AA756" s="303"/>
      <c r="AB756" s="303"/>
      <c r="AC756" s="303"/>
      <c r="AD756" s="303"/>
      <c r="AE756" s="303"/>
      <c r="AF756" s="303"/>
      <c r="AG756" s="303"/>
      <c r="AH756" s="303"/>
      <c r="AI756" s="303"/>
      <c r="AJ756" s="303"/>
      <c r="AK756" s="303"/>
    </row>
    <row r="757" spans="1:37">
      <c r="A757" s="303"/>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c r="AA757" s="303"/>
      <c r="AB757" s="303"/>
      <c r="AC757" s="303"/>
      <c r="AD757" s="303"/>
      <c r="AE757" s="303"/>
      <c r="AF757" s="303"/>
      <c r="AG757" s="303"/>
      <c r="AH757" s="303"/>
      <c r="AI757" s="303"/>
      <c r="AJ757" s="303"/>
      <c r="AK757" s="303"/>
    </row>
    <row r="758" spans="1:37">
      <c r="A758" s="303"/>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c r="AA758" s="303"/>
      <c r="AB758" s="303"/>
      <c r="AC758" s="303"/>
      <c r="AD758" s="303"/>
      <c r="AE758" s="303"/>
      <c r="AF758" s="303"/>
      <c r="AG758" s="303"/>
      <c r="AH758" s="303"/>
      <c r="AI758" s="303"/>
      <c r="AJ758" s="303"/>
      <c r="AK758" s="303"/>
    </row>
    <row r="759" spans="1:37">
      <c r="A759" s="303"/>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c r="AA759" s="303"/>
      <c r="AB759" s="303"/>
      <c r="AC759" s="303"/>
      <c r="AD759" s="303"/>
      <c r="AE759" s="303"/>
      <c r="AF759" s="303"/>
      <c r="AG759" s="303"/>
      <c r="AH759" s="303"/>
      <c r="AI759" s="303"/>
      <c r="AJ759" s="303"/>
      <c r="AK759" s="303"/>
    </row>
    <row r="760" spans="1:37">
      <c r="A760" s="303"/>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c r="AA760" s="303"/>
      <c r="AB760" s="303"/>
      <c r="AC760" s="303"/>
      <c r="AD760" s="303"/>
      <c r="AE760" s="303"/>
      <c r="AF760" s="303"/>
      <c r="AG760" s="303"/>
      <c r="AH760" s="303"/>
      <c r="AI760" s="303"/>
      <c r="AJ760" s="303"/>
      <c r="AK760" s="303"/>
    </row>
    <row r="761" spans="1:37">
      <c r="A761" s="303"/>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c r="AA761" s="303"/>
      <c r="AB761" s="303"/>
      <c r="AC761" s="303"/>
      <c r="AD761" s="303"/>
      <c r="AE761" s="303"/>
      <c r="AF761" s="303"/>
      <c r="AG761" s="303"/>
      <c r="AH761" s="303"/>
      <c r="AI761" s="303"/>
      <c r="AJ761" s="303"/>
      <c r="AK761" s="303"/>
    </row>
    <row r="762" spans="1:37">
      <c r="A762" s="303"/>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c r="AA762" s="303"/>
      <c r="AB762" s="303"/>
      <c r="AC762" s="303"/>
      <c r="AD762" s="303"/>
      <c r="AE762" s="303"/>
      <c r="AF762" s="303"/>
      <c r="AG762" s="303"/>
      <c r="AH762" s="303"/>
      <c r="AI762" s="303"/>
      <c r="AJ762" s="303"/>
      <c r="AK762" s="303"/>
    </row>
    <row r="763" spans="1:37">
      <c r="A763" s="303"/>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c r="AA763" s="303"/>
      <c r="AB763" s="303"/>
      <c r="AC763" s="303"/>
      <c r="AD763" s="303"/>
      <c r="AE763" s="303"/>
      <c r="AF763" s="303"/>
      <c r="AG763" s="303"/>
      <c r="AH763" s="303"/>
      <c r="AI763" s="303"/>
      <c r="AJ763" s="303"/>
      <c r="AK763" s="303"/>
    </row>
    <row r="764" spans="1:37">
      <c r="A764" s="303"/>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c r="AA764" s="303"/>
      <c r="AB764" s="303"/>
      <c r="AC764" s="303"/>
      <c r="AD764" s="303"/>
      <c r="AE764" s="303"/>
      <c r="AF764" s="303"/>
      <c r="AG764" s="303"/>
      <c r="AH764" s="303"/>
      <c r="AI764" s="303"/>
      <c r="AJ764" s="303"/>
      <c r="AK764" s="303"/>
    </row>
    <row r="765" spans="1:37">
      <c r="A765" s="303"/>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c r="AA765" s="303"/>
      <c r="AB765" s="303"/>
      <c r="AC765" s="303"/>
      <c r="AD765" s="303"/>
      <c r="AE765" s="303"/>
      <c r="AF765" s="303"/>
      <c r="AG765" s="303"/>
      <c r="AH765" s="303"/>
      <c r="AI765" s="303"/>
      <c r="AJ765" s="303"/>
      <c r="AK765" s="303"/>
    </row>
    <row r="766" spans="1:37">
      <c r="A766" s="303"/>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c r="AA766" s="303"/>
      <c r="AB766" s="303"/>
      <c r="AC766" s="303"/>
      <c r="AD766" s="303"/>
      <c r="AE766" s="303"/>
      <c r="AF766" s="303"/>
      <c r="AG766" s="303"/>
      <c r="AH766" s="303"/>
      <c r="AI766" s="303"/>
      <c r="AJ766" s="303"/>
      <c r="AK766" s="303"/>
    </row>
    <row r="767" spans="1:37">
      <c r="A767" s="303"/>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c r="AA767" s="303"/>
      <c r="AB767" s="303"/>
      <c r="AC767" s="303"/>
      <c r="AD767" s="303"/>
      <c r="AE767" s="303"/>
      <c r="AF767" s="303"/>
      <c r="AG767" s="303"/>
      <c r="AH767" s="303"/>
      <c r="AI767" s="303"/>
      <c r="AJ767" s="303"/>
      <c r="AK767" s="303"/>
    </row>
    <row r="768" spans="1:37">
      <c r="A768" s="303"/>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c r="AA768" s="303"/>
      <c r="AB768" s="303"/>
      <c r="AC768" s="303"/>
      <c r="AD768" s="303"/>
      <c r="AE768" s="303"/>
      <c r="AF768" s="303"/>
      <c r="AG768" s="303"/>
      <c r="AH768" s="303"/>
      <c r="AI768" s="303"/>
      <c r="AJ768" s="303"/>
      <c r="AK768" s="303"/>
    </row>
    <row r="769" spans="1:37">
      <c r="A769" s="303"/>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c r="AA769" s="303"/>
      <c r="AB769" s="303"/>
      <c r="AC769" s="303"/>
      <c r="AD769" s="303"/>
      <c r="AE769" s="303"/>
      <c r="AF769" s="303"/>
      <c r="AG769" s="303"/>
      <c r="AH769" s="303"/>
      <c r="AI769" s="303"/>
      <c r="AJ769" s="303"/>
      <c r="AK769" s="303"/>
    </row>
    <row r="770" spans="1:37">
      <c r="A770" s="303"/>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c r="AA770" s="303"/>
      <c r="AB770" s="303"/>
      <c r="AC770" s="303"/>
      <c r="AD770" s="303"/>
      <c r="AE770" s="303"/>
      <c r="AF770" s="303"/>
      <c r="AG770" s="303"/>
      <c r="AH770" s="303"/>
      <c r="AI770" s="303"/>
      <c r="AJ770" s="303"/>
      <c r="AK770" s="303"/>
    </row>
    <row r="771" spans="1:37">
      <c r="A771" s="303"/>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c r="AA771" s="303"/>
      <c r="AB771" s="303"/>
      <c r="AC771" s="303"/>
      <c r="AD771" s="303"/>
      <c r="AE771" s="303"/>
      <c r="AF771" s="303"/>
      <c r="AG771" s="303"/>
      <c r="AH771" s="303"/>
      <c r="AI771" s="303"/>
      <c r="AJ771" s="303"/>
      <c r="AK771" s="303"/>
    </row>
    <row r="772" spans="1:37">
      <c r="A772" s="303"/>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c r="AA772" s="303"/>
      <c r="AB772" s="303"/>
      <c r="AC772" s="303"/>
      <c r="AD772" s="303"/>
      <c r="AE772" s="303"/>
      <c r="AF772" s="303"/>
      <c r="AG772" s="303"/>
      <c r="AH772" s="303"/>
      <c r="AI772" s="303"/>
      <c r="AJ772" s="303"/>
      <c r="AK772" s="303"/>
    </row>
    <row r="773" spans="1:37">
      <c r="A773" s="303"/>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c r="AA773" s="303"/>
      <c r="AB773" s="303"/>
      <c r="AC773" s="303"/>
      <c r="AD773" s="303"/>
      <c r="AE773" s="303"/>
      <c r="AF773" s="303"/>
      <c r="AG773" s="303"/>
      <c r="AH773" s="303"/>
      <c r="AI773" s="303"/>
      <c r="AJ773" s="303"/>
      <c r="AK773" s="303"/>
    </row>
    <row r="774" spans="1:37">
      <c r="A774" s="303"/>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c r="AA774" s="303"/>
      <c r="AB774" s="303"/>
      <c r="AC774" s="303"/>
      <c r="AD774" s="303"/>
      <c r="AE774" s="303"/>
      <c r="AF774" s="303"/>
      <c r="AG774" s="303"/>
      <c r="AH774" s="303"/>
      <c r="AI774" s="303"/>
      <c r="AJ774" s="303"/>
      <c r="AK774" s="303"/>
    </row>
  </sheetData>
  <sheetProtection algorithmName="SHA-512" hashValue="OMA2RIFxzMrtJD7Ue6ArUHEo/VUTBCHNLUhYOsmbtDZTPfdVr5kUgNzW0L517Ls4fwnTgMno6JAXNCDc2F/kjw==" saltValue="FeCE6r9pP0Xsow6LKsfaoA==" spinCount="100000" sheet="1" scenarios="1"/>
  <hyperlinks>
    <hyperlink ref="D15" r:id="rId1" xr:uid="{EB8782DA-1451-4F42-B970-EAFF39E4C605}"/>
  </hyperlinks>
  <pageMargins left="0.7" right="0.7" top="0.75" bottom="0.75" header="0.3" footer="0.3"/>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A2359-AA55-4D8E-9D2C-3C2DD0E7E31C}">
  <sheetPr>
    <tabColor theme="4"/>
  </sheetPr>
  <dimension ref="A1:XEW80"/>
  <sheetViews>
    <sheetView workbookViewId="0">
      <selection activeCell="E16" sqref="E16"/>
    </sheetView>
  </sheetViews>
  <sheetFormatPr defaultColWidth="8.77734375" defaultRowHeight="14.4"/>
  <cols>
    <col min="1" max="1" width="6.5546875" style="74" customWidth="1"/>
    <col min="2" max="2" width="50.21875" style="129" customWidth="1"/>
    <col min="3" max="3" width="16.44140625" style="84" customWidth="1"/>
    <col min="4" max="4" width="14.21875" style="74" customWidth="1"/>
    <col min="5" max="5" width="16.44140625" style="81" customWidth="1"/>
    <col min="6" max="6" width="12.21875" style="68" customWidth="1"/>
    <col min="7" max="7" width="58" style="68" customWidth="1"/>
    <col min="8" max="16384" width="8.77734375" style="68"/>
  </cols>
  <sheetData>
    <row r="1" spans="1:20" ht="36.75" customHeight="1">
      <c r="A1" s="64" t="s">
        <v>428</v>
      </c>
      <c r="B1" s="65"/>
      <c r="C1" s="66"/>
      <c r="D1" s="67"/>
      <c r="E1" s="67"/>
      <c r="F1" s="67"/>
      <c r="G1" s="67"/>
    </row>
    <row r="2" spans="1:20" ht="23.1" customHeight="1">
      <c r="A2" s="69" t="s">
        <v>429</v>
      </c>
      <c r="B2" s="70"/>
      <c r="C2" s="71"/>
      <c r="D2" s="67"/>
      <c r="E2" s="67"/>
      <c r="F2" s="67"/>
      <c r="G2" s="67"/>
    </row>
    <row r="3" spans="1:20" ht="22.35" customHeight="1">
      <c r="A3" s="72" t="s">
        <v>430</v>
      </c>
      <c r="B3" s="73" t="s">
        <v>431</v>
      </c>
      <c r="C3" s="547" t="s">
        <v>432</v>
      </c>
      <c r="D3" s="72" t="s">
        <v>31</v>
      </c>
      <c r="E3" s="72" t="s">
        <v>433</v>
      </c>
      <c r="F3" s="685" t="s">
        <v>434</v>
      </c>
      <c r="G3" s="685"/>
      <c r="J3" s="662" t="s">
        <v>435</v>
      </c>
      <c r="K3" s="662"/>
      <c r="L3" s="662"/>
    </row>
    <row r="4" spans="1:20" ht="22.35" customHeight="1">
      <c r="B4" s="682" t="s">
        <v>436</v>
      </c>
      <c r="C4" s="682"/>
      <c r="D4" s="75"/>
      <c r="E4" s="76"/>
      <c r="F4" s="76"/>
      <c r="G4" s="76"/>
      <c r="J4" s="663" t="s">
        <v>437</v>
      </c>
      <c r="K4" s="663"/>
      <c r="L4" s="544" t="s">
        <v>438</v>
      </c>
    </row>
    <row r="5" spans="1:20" ht="61.5" customHeight="1">
      <c r="A5" s="74">
        <v>15</v>
      </c>
      <c r="B5" s="77" t="s">
        <v>439</v>
      </c>
      <c r="C5" s="78" t="str">
        <f>IF(ISBLANK('AA DATA ENTRY'!C19),"Complete Question 15",'AA DATA ENTRY'!C19)</f>
        <v>Complete Question 15</v>
      </c>
      <c r="D5" s="79" t="str">
        <f>IFERROR(VLOOKUP(C5,AA_Catchment_Ratio[],3,FALSE),"-")</f>
        <v>-</v>
      </c>
      <c r="E5" s="80">
        <v>50</v>
      </c>
      <c r="F5" s="676" t="s">
        <v>440</v>
      </c>
      <c r="G5" s="677"/>
      <c r="H5" s="81"/>
      <c r="I5" s="81"/>
      <c r="J5" s="214">
        <v>0</v>
      </c>
      <c r="K5" s="214">
        <v>30</v>
      </c>
      <c r="L5" s="214" t="s">
        <v>441</v>
      </c>
      <c r="M5" s="81"/>
      <c r="N5" s="81"/>
      <c r="O5" s="81"/>
      <c r="P5" s="81"/>
      <c r="Q5" s="81"/>
      <c r="R5" s="81"/>
      <c r="S5" s="81"/>
      <c r="T5" s="81"/>
    </row>
    <row r="6" spans="1:20" ht="56.25" customHeight="1">
      <c r="A6" s="74" t="s">
        <v>442</v>
      </c>
      <c r="B6" s="82" t="s">
        <v>443</v>
      </c>
      <c r="C6" s="78" t="str">
        <f>IF(ISBLANK('AA DATA ENTRY'!$C$48),"Complete Question 24",IF('AA DATA ENTRY'!$C$48="No, isolated","No, isolated",IF(ISBLANK('AA DATA ENTRY'!$C$52),"Complete Question 28",'AA DATA ENTRY'!$C$52)))</f>
        <v>Complete Question 24</v>
      </c>
      <c r="D6" s="79" t="str">
        <f>IF(C6="No, isolated",25,IFERROR(VLOOKUP(C6,Outlet_Characteristics[#Data],4,FALSE),"-"))</f>
        <v>-</v>
      </c>
      <c r="E6" s="80">
        <v>25</v>
      </c>
      <c r="F6" s="676" t="s">
        <v>444</v>
      </c>
      <c r="G6" s="677"/>
      <c r="H6" s="81"/>
      <c r="I6" s="81"/>
      <c r="J6" s="214">
        <v>30.1</v>
      </c>
      <c r="K6" s="214">
        <v>70</v>
      </c>
      <c r="L6" s="214" t="s">
        <v>121</v>
      </c>
      <c r="M6" s="81"/>
      <c r="N6" s="81"/>
      <c r="O6" s="81"/>
      <c r="P6" s="81"/>
      <c r="Q6" s="81"/>
      <c r="R6" s="81"/>
      <c r="S6" s="81"/>
      <c r="T6" s="81"/>
    </row>
    <row r="7" spans="1:20" ht="72.599999999999994" customHeight="1">
      <c r="A7" s="74">
        <v>26</v>
      </c>
      <c r="B7" s="81" t="s">
        <v>445</v>
      </c>
      <c r="C7" s="83" t="str">
        <f>IF(ISBLANK('AA DATA ENTRY'!C50),"Complete Question 26",'AA DATA ENTRY'!C50)</f>
        <v>Complete Question 26</v>
      </c>
      <c r="D7" s="79" t="str">
        <f>IFERROR(VLOOKUP(C7,Flow_Within[#Data],2,FALSE),"-")</f>
        <v>-</v>
      </c>
      <c r="E7" s="80">
        <v>10</v>
      </c>
      <c r="F7" s="676" t="s">
        <v>446</v>
      </c>
      <c r="G7" s="677"/>
      <c r="H7" s="81"/>
      <c r="I7" s="81"/>
      <c r="J7" s="214">
        <v>70.099999999999994</v>
      </c>
      <c r="K7" s="214">
        <v>100</v>
      </c>
      <c r="L7" s="214" t="s">
        <v>447</v>
      </c>
      <c r="M7" s="81"/>
      <c r="N7" s="81"/>
      <c r="O7" s="81"/>
      <c r="P7" s="81"/>
      <c r="Q7" s="81"/>
      <c r="R7" s="81"/>
      <c r="S7" s="81"/>
      <c r="T7" s="81"/>
    </row>
    <row r="8" spans="1:20" ht="73.5" customHeight="1">
      <c r="A8" s="84">
        <v>21</v>
      </c>
      <c r="B8" s="85" t="s">
        <v>448</v>
      </c>
      <c r="C8" s="83" t="str">
        <f>IF('AA DATA ENTRY'!C45&lt;&gt;1,"Complete Question 21",INDEX('AA DATA ENTRY'!B37:C44,MATCH(MAX('AA DATA ENTRY'!C37:C44),'AA DATA ENTRY'!C37:C44,0),1))</f>
        <v>Complete Question 21</v>
      </c>
      <c r="D8" s="79" t="str">
        <f>IFERROR(VLOOKUP(C8,Cowardin_Regime,2,FALSE),"-")</f>
        <v>-</v>
      </c>
      <c r="E8" s="80">
        <v>10</v>
      </c>
      <c r="F8" s="676" t="s">
        <v>449</v>
      </c>
      <c r="G8" s="677"/>
      <c r="H8" s="86"/>
      <c r="I8" s="81"/>
      <c r="J8" s="81"/>
      <c r="K8" s="81"/>
      <c r="L8" s="81"/>
      <c r="M8" s="81"/>
      <c r="N8" s="81"/>
      <c r="O8" s="81"/>
      <c r="P8" s="81"/>
      <c r="Q8" s="81"/>
      <c r="R8" s="81"/>
      <c r="S8" s="81"/>
      <c r="T8" s="81"/>
    </row>
    <row r="9" spans="1:20" ht="72" customHeight="1">
      <c r="A9" s="74" t="s">
        <v>450</v>
      </c>
      <c r="B9" s="87" t="s">
        <v>451</v>
      </c>
      <c r="C9" s="83" t="str">
        <f>IF('AA DATA ENTRY'!C45&lt;&gt;1,"Complete Question 21",IF(AND(ISBLANK('AA DATA ENTRY'!C37),ISBLANK('AA DATA ENTRY'!C38),ISBLANK('AA DATA ENTRY'!C39),ISBLANK('AA DATA ENTRY'!C40)),"Not Applicable",IF(ISBLANK('AA DATA ENTRY'!C45),"Complete Question 21",IF(OR(ISBLANK('AA DATA ENTRY'!D72),ISBLANK('AA DATA ENTRY'!C72)),"Complete Question 37",INDEX('AA DATA ENTRY'!C72:D76,MATCH(MAX('AA DATA ENTRY'!D72:D76),'AA DATA ENTRY'!D72:D76,0),1)))))</f>
        <v>Complete Question 21</v>
      </c>
      <c r="D9" s="79" t="str">
        <f>IFERROR(VLOOKUP(C9,Texture_Class[],3,FALSE),"-")</f>
        <v>-</v>
      </c>
      <c r="E9" s="80">
        <v>10</v>
      </c>
      <c r="F9" s="676" t="s">
        <v>452</v>
      </c>
      <c r="G9" s="677"/>
      <c r="H9" s="81"/>
      <c r="I9" s="81"/>
      <c r="J9" s="81"/>
      <c r="K9" s="81"/>
      <c r="L9" s="81"/>
      <c r="M9" s="81"/>
      <c r="N9" s="81"/>
      <c r="O9" s="81"/>
      <c r="P9" s="81"/>
      <c r="Q9" s="81"/>
      <c r="R9" s="81"/>
      <c r="S9" s="81"/>
      <c r="T9" s="81"/>
    </row>
    <row r="10" spans="1:20" ht="63" customHeight="1" thickBot="1">
      <c r="A10" s="74" t="s">
        <v>453</v>
      </c>
      <c r="B10" s="88" t="s">
        <v>454</v>
      </c>
      <c r="C10" s="89" t="str">
        <f>IF(ISBLANK('AA DATA ENTRY'!$C$19),"Complete Question 15",IF(OR('AA DATA ENTRY'!$C$19=tables!$A$49,'AA DATA ENTRY'!$C$19=tables!A50),IF(ISBLANK('AA DATA ENTRY'!$C$58),"Complete Question 34",'AA DATA ENTRY'!$C$58),"Not Applicable"))</f>
        <v>Complete Question 15</v>
      </c>
      <c r="D10" s="79" t="str">
        <f>IFERROR(VLOOKUP(C10,Floodplain_Veg[],2,FALSE),"-")</f>
        <v>-</v>
      </c>
      <c r="E10" s="80">
        <v>10</v>
      </c>
      <c r="F10" s="678" t="s">
        <v>455</v>
      </c>
      <c r="G10" s="679"/>
      <c r="H10" s="81"/>
      <c r="I10" s="81"/>
      <c r="J10" s="81"/>
      <c r="K10" s="81"/>
      <c r="L10" s="81"/>
      <c r="M10" s="81"/>
      <c r="N10" s="81"/>
      <c r="O10" s="81"/>
      <c r="P10" s="81"/>
      <c r="Q10" s="81"/>
      <c r="R10" s="81"/>
      <c r="S10" s="81"/>
      <c r="T10" s="81"/>
    </row>
    <row r="11" spans="1:20" ht="22.35" customHeight="1" thickBot="1">
      <c r="B11" s="90"/>
      <c r="C11" s="91" t="s">
        <v>456</v>
      </c>
      <c r="D11" s="92" t="str">
        <f>IF(AND(D5="-",D6="-",D7="-",D8="-",D9="-",D10="-"),"-",IF(SUM(D5:D10)&gt;100,"100",SUM(D5:D10)))</f>
        <v>-</v>
      </c>
      <c r="E11" s="92">
        <v>100</v>
      </c>
      <c r="F11" s="81" t="s">
        <v>457</v>
      </c>
      <c r="G11" s="81"/>
      <c r="H11" s="81"/>
      <c r="I11" s="81"/>
      <c r="J11" s="81"/>
      <c r="K11" s="81"/>
      <c r="L11" s="81"/>
      <c r="M11" s="81"/>
      <c r="N11" s="81"/>
      <c r="O11" s="81"/>
      <c r="P11" s="81"/>
      <c r="Q11" s="81"/>
      <c r="R11" s="81"/>
      <c r="S11" s="81"/>
      <c r="T11" s="81"/>
    </row>
    <row r="12" spans="1:20" ht="22.35" customHeight="1" thickBot="1">
      <c r="B12" s="549"/>
      <c r="C12" s="91" t="s">
        <v>438</v>
      </c>
      <c r="D12" s="680" t="str" cm="1">
        <f t="array" ref="D12">IF(AND('AA DATA ENTRY'!C19="Depressional",'AA DATA ENTRY'!C48="No, isolated"),"Higher",IF(AND(D5="-",D6="-",D7="-",D8="-",D9="-",D10="-"),"Incomplete section",_xlfn.IFS(AND(D11&lt;=70,D11&gt;30),"Moderate",D11&gt;70,"Higher",D11&lt;=30,"Lower")))</f>
        <v>Incomplete section</v>
      </c>
      <c r="E12" s="681"/>
      <c r="F12" s="81"/>
      <c r="G12" s="81"/>
      <c r="H12" s="81"/>
      <c r="I12" s="81"/>
      <c r="J12" s="81"/>
      <c r="K12" s="81"/>
      <c r="L12" s="81"/>
      <c r="M12" s="81"/>
      <c r="N12" s="81"/>
      <c r="O12" s="81"/>
      <c r="P12" s="81"/>
      <c r="Q12" s="81"/>
      <c r="R12" s="81"/>
      <c r="S12" s="81"/>
      <c r="T12" s="81"/>
    </row>
    <row r="13" spans="1:20" ht="22.35" customHeight="1">
      <c r="B13" s="93"/>
      <c r="C13" s="94"/>
      <c r="D13" s="94"/>
      <c r="E13" s="94"/>
      <c r="F13" s="95"/>
      <c r="G13" s="95"/>
      <c r="H13" s="81"/>
      <c r="I13" s="81"/>
      <c r="J13" s="81"/>
      <c r="K13" s="81"/>
      <c r="L13" s="81"/>
      <c r="M13" s="81"/>
      <c r="N13" s="81"/>
      <c r="O13" s="81"/>
      <c r="P13" s="81"/>
      <c r="Q13" s="81"/>
      <c r="R13" s="81"/>
      <c r="S13" s="81"/>
      <c r="T13" s="81"/>
    </row>
    <row r="14" spans="1:20" ht="23.1" customHeight="1">
      <c r="B14" s="682" t="s">
        <v>458</v>
      </c>
      <c r="C14" s="682"/>
      <c r="D14" s="75"/>
      <c r="E14" s="76"/>
      <c r="F14" s="76"/>
      <c r="G14" s="76"/>
    </row>
    <row r="15" spans="1:20" ht="63" customHeight="1">
      <c r="A15" s="74">
        <v>16</v>
      </c>
      <c r="B15" s="96" t="s">
        <v>459</v>
      </c>
      <c r="C15" s="339" t="str">
        <f>IF(ISBLANK('AA DATA ENTRY'!C23),"Complete Question 16",'AA DATA ENTRY'!C23)</f>
        <v>Complete Question 16</v>
      </c>
      <c r="D15" s="83" t="str" cm="1">
        <f t="array" ref="D15">IFERROR(_xlfn.IFS(C15="&lt;25%",20,C15="25-50%",30,C15="&gt;50-75%",40,C15="&gt;75%",50),"-")</f>
        <v>-</v>
      </c>
      <c r="E15" s="79">
        <v>50</v>
      </c>
      <c r="F15" s="683" t="s">
        <v>460</v>
      </c>
      <c r="G15" s="684"/>
      <c r="H15" s="95"/>
      <c r="I15" s="81"/>
      <c r="J15" s="81"/>
      <c r="K15" s="81"/>
      <c r="L15" s="81"/>
      <c r="M15" s="81"/>
      <c r="N15" s="81"/>
      <c r="O15" s="81"/>
      <c r="P15" s="81"/>
      <c r="Q15" s="81"/>
      <c r="R15" s="81"/>
      <c r="S15" s="81"/>
      <c r="T15" s="81"/>
    </row>
    <row r="16" spans="1:20" ht="59.25" customHeight="1">
      <c r="A16" s="74">
        <v>25</v>
      </c>
      <c r="B16" s="97" t="s">
        <v>461</v>
      </c>
      <c r="C16" s="83" t="str">
        <f>IF(ISBLANK('AA DATA ENTRY'!C49),"Complete question 25",'AA DATA ENTRY'!C49)</f>
        <v>Complete question 25</v>
      </c>
      <c r="D16" s="83" t="str">
        <f>IFERROR(VLOOKUP(C16,Surface_Water_Connection_score,2,FALSE),"-")</f>
        <v>-</v>
      </c>
      <c r="E16" s="80">
        <v>25</v>
      </c>
      <c r="F16" s="676" t="s">
        <v>462</v>
      </c>
      <c r="G16" s="677"/>
      <c r="H16" s="81"/>
      <c r="I16" s="81"/>
      <c r="J16" s="81"/>
      <c r="K16" s="81"/>
      <c r="L16" s="81"/>
      <c r="M16" s="81"/>
      <c r="N16" s="81"/>
      <c r="O16" s="81"/>
      <c r="P16" s="81"/>
      <c r="Q16" s="81"/>
      <c r="R16" s="81"/>
      <c r="S16" s="81"/>
      <c r="T16" s="81"/>
    </row>
    <row r="17" spans="1:1017 1025:2041 2049:3065 3073:4089 4097:5113 5121:6137 6145:7161 7169:8185 8193:9209 9217:10233 10241:11257 11265:12281 12289:13305 13313:14329 14337:15353 15361:16377" ht="74.849999999999994" customHeight="1" thickBot="1">
      <c r="A17" s="98" t="s">
        <v>463</v>
      </c>
      <c r="B17" s="85" t="s">
        <v>464</v>
      </c>
      <c r="C17" s="83" t="str">
        <f>IF(OR(ISBLANK('AA DATA ENTRY'!C16),ISBLANK('AA DATA ENTRY'!C19)),"Complete Questions 12 through 15",IF(OR('AA DATA ENTRY'!C19=tables!A49,'AA DATA ENTRY'!C19=tables!A50),"Not Applicable",IF('AA DATA ENTRY'!C18="Complete Questions 12 and 13","Complete Question 14",'AA DATA ENTRY'!E18)))</f>
        <v>Complete Questions 12 through 15</v>
      </c>
      <c r="D17" s="83" t="str">
        <f>IFERROR(IF(OR('AA DATA ENTRY'!C19=tables!A49,'AA DATA ENTRY'!C19=tables!A50),"Not Applicable",VLOOKUP(C17,AA_to_Catchment_Ratio,2,FALSE)),"-")</f>
        <v>-</v>
      </c>
      <c r="E17" s="80">
        <v>25</v>
      </c>
      <c r="F17" s="678" t="s">
        <v>465</v>
      </c>
      <c r="G17" s="679"/>
    </row>
    <row r="18" spans="1:1017 1025:2041 2049:3065 3073:4089 4097:5113 5121:6137 6145:7161 7169:8185 8193:9209 9217:10233 10241:11257 11265:12281 12289:13305 13313:14329 14337:15353 15361:16377" ht="22.35" customHeight="1" thickBot="1">
      <c r="B18" s="96"/>
      <c r="C18" s="91" t="s">
        <v>456</v>
      </c>
      <c r="D18" s="132" t="str">
        <f>IF(AND(ISNUMBER(D15),ISNUMBER(D16),ISNUMBER(D17)),SUM(D15:D17),"-")</f>
        <v>-</v>
      </c>
      <c r="E18" s="92">
        <f>SUM(E15:E17)</f>
        <v>100</v>
      </c>
    </row>
    <row r="19" spans="1:1017 1025:2041 2049:3065 3073:4089 4097:5113 5121:6137 6145:7161 7169:8185 8193:9209 9217:10233 10241:11257 11265:12281 12289:13305 13313:14329 14337:15353 15361:16377" ht="22.35" customHeight="1" thickBot="1">
      <c r="B19" s="96"/>
      <c r="C19" s="91" t="s">
        <v>438</v>
      </c>
      <c r="D19" s="664" t="str" cm="1">
        <f t="array" ref="D19">IF(ISNUMBER(D18),_xlfn.IFS(AND(D18&lt;=70,D18&gt;30),"Moderate",D18&gt;70,"Higher",D18&lt;=30,"Lower"),"Not Applicable")</f>
        <v>Not Applicable</v>
      </c>
      <c r="E19" s="665"/>
    </row>
    <row r="20" spans="1:1017 1025:2041 2049:3065 3073:4089 4097:5113 5121:6137 6145:7161 7169:8185 8193:9209 9217:10233 10241:11257 11265:12281 12289:13305 13313:14329 14337:15353 15361:16377" ht="22.35" customHeight="1">
      <c r="B20" s="96"/>
      <c r="C20" s="99"/>
      <c r="D20" s="100"/>
      <c r="E20" s="100"/>
    </row>
    <row r="21" spans="1:1017 1025:2041 2049:3065 3073:4089 4097:5113 5121:6137 6145:7161 7169:8185 8193:9209 9217:10233 10241:11257 11265:12281 12289:13305 13313:14329 14337:15353 15361:16377" ht="23.1" customHeight="1">
      <c r="B21" s="101" t="s">
        <v>466</v>
      </c>
      <c r="C21" s="102"/>
      <c r="D21" s="102"/>
      <c r="E21" s="102"/>
      <c r="F21" s="103"/>
    </row>
    <row r="22" spans="1:1017 1025:2041 2049:3065 3073:4089 4097:5113 5121:6137 6145:7161 7169:8185 8193:9209 9217:10233 10241:11257 11265:12281 12289:13305 13313:14329 14337:15353 15361:16377" ht="31.35" customHeight="1">
      <c r="B22" s="104"/>
      <c r="C22" s="105" t="s">
        <v>467</v>
      </c>
      <c r="D22" s="106" t="s">
        <v>447</v>
      </c>
      <c r="E22" s="106" t="s">
        <v>121</v>
      </c>
      <c r="F22" s="107" t="s">
        <v>441</v>
      </c>
    </row>
    <row r="23" spans="1:1017 1025:2041 2049:3065 3073:4089 4097:5113 5121:6137 6145:7161 7169:8185 8193:9209 9217:10233 10241:11257 11265:12281 12289:13305 13313:14329 14337:15353 15361:16377" ht="19.5" customHeight="1">
      <c r="B23" s="666" t="s">
        <v>468</v>
      </c>
      <c r="C23" s="106" t="s">
        <v>447</v>
      </c>
      <c r="D23" s="108" t="s">
        <v>447</v>
      </c>
      <c r="E23" s="108" t="s">
        <v>447</v>
      </c>
      <c r="F23" s="108" t="s">
        <v>121</v>
      </c>
    </row>
    <row r="24" spans="1:1017 1025:2041 2049:3065 3073:4089 4097:5113 5121:6137 6145:7161 7169:8185 8193:9209 9217:10233 10241:11257 11265:12281 12289:13305 13313:14329 14337:15353 15361:16377" ht="21.6" customHeight="1">
      <c r="B24" s="667"/>
      <c r="C24" s="106" t="s">
        <v>121</v>
      </c>
      <c r="D24" s="108" t="s">
        <v>447</v>
      </c>
      <c r="E24" s="108" t="s">
        <v>121</v>
      </c>
      <c r="F24" s="108" t="s">
        <v>441</v>
      </c>
    </row>
    <row r="25" spans="1:1017 1025:2041 2049:3065 3073:4089 4097:5113 5121:6137 6145:7161 7169:8185 8193:9209 9217:10233 10241:11257 11265:12281 12289:13305 13313:14329 14337:15353 15361:16377" ht="18.600000000000001" customHeight="1">
      <c r="B25" s="668"/>
      <c r="C25" s="106" t="s">
        <v>441</v>
      </c>
      <c r="D25" s="108" t="s">
        <v>121</v>
      </c>
      <c r="E25" s="108" t="s">
        <v>441</v>
      </c>
      <c r="F25" s="108" t="s">
        <v>441</v>
      </c>
      <c r="G25" s="81"/>
      <c r="I25" s="81"/>
      <c r="EW25" s="81"/>
      <c r="FE25" s="109"/>
      <c r="FF25" s="110"/>
      <c r="FG25" s="111"/>
      <c r="FH25" s="112"/>
      <c r="FI25" s="112"/>
      <c r="FK25" s="81"/>
      <c r="FM25" s="81"/>
      <c r="FU25" s="109"/>
      <c r="FV25" s="110"/>
      <c r="FW25" s="111"/>
      <c r="FX25" s="112"/>
      <c r="FY25" s="112"/>
      <c r="GA25" s="81"/>
      <c r="GC25" s="81"/>
      <c r="GK25" s="109"/>
      <c r="GL25" s="110"/>
      <c r="GM25" s="111"/>
      <c r="GN25" s="112"/>
      <c r="GO25" s="112"/>
      <c r="GQ25" s="81"/>
      <c r="GS25" s="81"/>
      <c r="HA25" s="109"/>
      <c r="HB25" s="110"/>
      <c r="HC25" s="111"/>
      <c r="HD25" s="112"/>
      <c r="HE25" s="112"/>
      <c r="HG25" s="81"/>
      <c r="HI25" s="81"/>
      <c r="HQ25" s="109"/>
      <c r="HR25" s="110"/>
      <c r="HS25" s="111"/>
      <c r="HT25" s="112"/>
      <c r="HU25" s="112"/>
      <c r="HW25" s="81"/>
      <c r="HY25" s="81"/>
      <c r="IG25" s="109"/>
      <c r="IH25" s="110"/>
      <c r="II25" s="111"/>
      <c r="IJ25" s="112"/>
      <c r="IK25" s="112"/>
      <c r="IM25" s="81"/>
      <c r="IO25" s="81"/>
      <c r="IW25" s="109"/>
      <c r="IX25" s="110"/>
      <c r="IY25" s="111"/>
      <c r="IZ25" s="112"/>
      <c r="JA25" s="112"/>
      <c r="JC25" s="81"/>
      <c r="JE25" s="81"/>
      <c r="JM25" s="109"/>
      <c r="JN25" s="110"/>
      <c r="JO25" s="111"/>
      <c r="JP25" s="112"/>
      <c r="JQ25" s="112"/>
      <c r="JS25" s="81"/>
      <c r="JU25" s="81"/>
      <c r="KC25" s="109"/>
      <c r="KD25" s="110"/>
      <c r="KE25" s="111"/>
      <c r="KF25" s="112"/>
      <c r="KG25" s="112"/>
      <c r="KI25" s="81"/>
      <c r="KK25" s="81"/>
      <c r="KS25" s="109"/>
      <c r="KT25" s="110"/>
      <c r="KU25" s="111"/>
      <c r="KV25" s="112"/>
      <c r="KW25" s="112"/>
      <c r="KY25" s="81"/>
      <c r="LA25" s="81"/>
      <c r="LI25" s="109"/>
      <c r="LJ25" s="110"/>
      <c r="LK25" s="111"/>
      <c r="LL25" s="112"/>
      <c r="LM25" s="112"/>
      <c r="LO25" s="81"/>
      <c r="LQ25" s="81"/>
      <c r="LY25" s="109"/>
      <c r="LZ25" s="110"/>
      <c r="MA25" s="111"/>
      <c r="MB25" s="112"/>
      <c r="MC25" s="112"/>
      <c r="ME25" s="81"/>
      <c r="MG25" s="81"/>
      <c r="MO25" s="109"/>
      <c r="MP25" s="110"/>
      <c r="MQ25" s="111"/>
      <c r="MR25" s="112"/>
      <c r="MS25" s="112"/>
      <c r="MU25" s="81"/>
      <c r="MW25" s="81"/>
      <c r="NE25" s="109"/>
      <c r="NF25" s="110"/>
      <c r="NG25" s="111"/>
      <c r="NH25" s="112"/>
      <c r="NI25" s="112"/>
      <c r="NK25" s="81"/>
      <c r="NM25" s="81"/>
      <c r="NU25" s="109"/>
      <c r="NV25" s="110"/>
      <c r="NW25" s="111"/>
      <c r="NX25" s="112"/>
      <c r="NY25" s="112"/>
      <c r="OA25" s="81"/>
      <c r="OC25" s="81"/>
      <c r="OK25" s="109"/>
      <c r="OL25" s="110"/>
      <c r="OM25" s="111"/>
      <c r="ON25" s="112"/>
      <c r="OO25" s="112"/>
      <c r="OQ25" s="81"/>
      <c r="OS25" s="81"/>
      <c r="PA25" s="109"/>
      <c r="PB25" s="110"/>
      <c r="PC25" s="111"/>
      <c r="PD25" s="112"/>
      <c r="PE25" s="112"/>
      <c r="PG25" s="81"/>
      <c r="PI25" s="81"/>
      <c r="PQ25" s="109"/>
      <c r="PR25" s="110"/>
      <c r="PS25" s="111"/>
      <c r="PT25" s="112"/>
      <c r="PU25" s="112"/>
      <c r="PW25" s="81"/>
      <c r="PY25" s="81"/>
      <c r="QG25" s="109"/>
      <c r="QH25" s="110"/>
      <c r="QI25" s="111"/>
      <c r="QJ25" s="112"/>
      <c r="QK25" s="112"/>
      <c r="QM25" s="81"/>
      <c r="QO25" s="81"/>
      <c r="QW25" s="109"/>
      <c r="QX25" s="110"/>
      <c r="QY25" s="111"/>
      <c r="QZ25" s="112"/>
      <c r="RA25" s="112"/>
      <c r="RC25" s="81"/>
      <c r="RE25" s="81"/>
      <c r="RM25" s="109"/>
      <c r="RN25" s="110"/>
      <c r="RO25" s="111"/>
      <c r="RP25" s="112"/>
      <c r="RQ25" s="112"/>
      <c r="RS25" s="81"/>
      <c r="RU25" s="81"/>
      <c r="SC25" s="109"/>
      <c r="SD25" s="110"/>
      <c r="SE25" s="111"/>
      <c r="SF25" s="112"/>
      <c r="SG25" s="112"/>
      <c r="SI25" s="81"/>
      <c r="SK25" s="81"/>
      <c r="SS25" s="109"/>
      <c r="ST25" s="110"/>
      <c r="SU25" s="111"/>
      <c r="SV25" s="112"/>
      <c r="SW25" s="112"/>
      <c r="SY25" s="81"/>
      <c r="TA25" s="81"/>
      <c r="TI25" s="109"/>
      <c r="TJ25" s="110"/>
      <c r="TK25" s="111"/>
      <c r="TL25" s="112"/>
      <c r="TM25" s="112"/>
      <c r="TO25" s="81"/>
      <c r="TQ25" s="81"/>
      <c r="TY25" s="109"/>
      <c r="TZ25" s="110"/>
      <c r="UA25" s="111"/>
      <c r="UB25" s="112"/>
      <c r="UC25" s="112"/>
      <c r="UE25" s="81"/>
      <c r="UG25" s="81"/>
      <c r="UO25" s="109"/>
      <c r="UP25" s="110"/>
      <c r="UQ25" s="111"/>
      <c r="UR25" s="112"/>
      <c r="US25" s="112"/>
      <c r="UU25" s="81"/>
      <c r="UW25" s="81"/>
      <c r="VE25" s="109"/>
      <c r="VF25" s="110"/>
      <c r="VG25" s="111"/>
      <c r="VH25" s="112"/>
      <c r="VI25" s="112"/>
      <c r="VK25" s="81"/>
      <c r="VM25" s="81"/>
      <c r="VU25" s="109"/>
      <c r="VV25" s="110"/>
      <c r="VW25" s="111"/>
      <c r="VX25" s="112"/>
      <c r="VY25" s="112"/>
      <c r="WA25" s="81"/>
      <c r="WC25" s="81"/>
      <c r="WK25" s="109"/>
      <c r="WL25" s="110"/>
      <c r="WM25" s="111"/>
      <c r="WN25" s="112"/>
      <c r="WO25" s="112"/>
      <c r="WQ25" s="81"/>
      <c r="WS25" s="81"/>
      <c r="XA25" s="109"/>
      <c r="XB25" s="110"/>
      <c r="XC25" s="111"/>
      <c r="XD25" s="112"/>
      <c r="XE25" s="112"/>
      <c r="XG25" s="81"/>
      <c r="XI25" s="81"/>
      <c r="XQ25" s="109"/>
      <c r="XR25" s="110"/>
      <c r="XS25" s="111"/>
      <c r="XT25" s="112"/>
      <c r="XU25" s="112"/>
      <c r="XW25" s="81"/>
      <c r="XY25" s="81"/>
      <c r="YG25" s="109"/>
      <c r="YH25" s="110"/>
      <c r="YI25" s="111"/>
      <c r="YJ25" s="112"/>
      <c r="YK25" s="112"/>
      <c r="YM25" s="81"/>
      <c r="YO25" s="81"/>
      <c r="YW25" s="109"/>
      <c r="YX25" s="110"/>
      <c r="YY25" s="111"/>
      <c r="YZ25" s="112"/>
      <c r="ZA25" s="112"/>
      <c r="ZC25" s="81"/>
      <c r="ZE25" s="81"/>
      <c r="ZM25" s="109"/>
      <c r="ZN25" s="110"/>
      <c r="ZO25" s="111"/>
      <c r="ZP25" s="112"/>
      <c r="ZQ25" s="112"/>
      <c r="ZS25" s="81"/>
      <c r="ZU25" s="81"/>
      <c r="AAC25" s="109"/>
      <c r="AAD25" s="110"/>
      <c r="AAE25" s="111"/>
      <c r="AAF25" s="112"/>
      <c r="AAG25" s="112"/>
      <c r="AAI25" s="81"/>
      <c r="AAK25" s="81"/>
      <c r="AAS25" s="109"/>
      <c r="AAT25" s="110"/>
      <c r="AAU25" s="111"/>
      <c r="AAV25" s="112"/>
      <c r="AAW25" s="112"/>
      <c r="AAY25" s="81"/>
      <c r="ABA25" s="81"/>
      <c r="ABI25" s="109"/>
      <c r="ABJ25" s="110"/>
      <c r="ABK25" s="111"/>
      <c r="ABL25" s="112"/>
      <c r="ABM25" s="112"/>
      <c r="ABO25" s="81"/>
      <c r="ABQ25" s="81"/>
      <c r="ABY25" s="109"/>
      <c r="ABZ25" s="110"/>
      <c r="ACA25" s="111"/>
      <c r="ACB25" s="112"/>
      <c r="ACC25" s="112"/>
      <c r="ACE25" s="81"/>
      <c r="ACG25" s="81"/>
      <c r="ACO25" s="109"/>
      <c r="ACP25" s="110"/>
      <c r="ACQ25" s="111"/>
      <c r="ACR25" s="112"/>
      <c r="ACS25" s="112"/>
      <c r="ACU25" s="81"/>
      <c r="ACW25" s="81"/>
      <c r="ADE25" s="109"/>
      <c r="ADF25" s="110"/>
      <c r="ADG25" s="111"/>
      <c r="ADH25" s="112"/>
      <c r="ADI25" s="112"/>
      <c r="ADK25" s="81"/>
      <c r="ADM25" s="81"/>
      <c r="ADU25" s="109"/>
      <c r="ADV25" s="110"/>
      <c r="ADW25" s="111"/>
      <c r="ADX25" s="112"/>
      <c r="ADY25" s="112"/>
      <c r="AEA25" s="81"/>
      <c r="AEC25" s="81"/>
      <c r="AEK25" s="109"/>
      <c r="AEL25" s="110"/>
      <c r="AEM25" s="111"/>
      <c r="AEN25" s="112"/>
      <c r="AEO25" s="112"/>
      <c r="AEQ25" s="81"/>
      <c r="AES25" s="81"/>
      <c r="AFA25" s="109"/>
      <c r="AFB25" s="110"/>
      <c r="AFC25" s="111"/>
      <c r="AFD25" s="112"/>
      <c r="AFE25" s="112"/>
      <c r="AFG25" s="81"/>
      <c r="AFI25" s="81"/>
      <c r="AFQ25" s="109"/>
      <c r="AFR25" s="110"/>
      <c r="AFS25" s="111"/>
      <c r="AFT25" s="112"/>
      <c r="AFU25" s="112"/>
      <c r="AFW25" s="81"/>
      <c r="AFY25" s="81"/>
      <c r="AGG25" s="109"/>
      <c r="AGH25" s="110"/>
      <c r="AGI25" s="111"/>
      <c r="AGJ25" s="112"/>
      <c r="AGK25" s="112"/>
      <c r="AGM25" s="81"/>
      <c r="AGO25" s="81"/>
      <c r="AGW25" s="109"/>
      <c r="AGX25" s="110"/>
      <c r="AGY25" s="111"/>
      <c r="AGZ25" s="112"/>
      <c r="AHA25" s="112"/>
      <c r="AHC25" s="81"/>
      <c r="AHE25" s="81"/>
      <c r="AHM25" s="109"/>
      <c r="AHN25" s="110"/>
      <c r="AHO25" s="111"/>
      <c r="AHP25" s="112"/>
      <c r="AHQ25" s="112"/>
      <c r="AHS25" s="81"/>
      <c r="AHU25" s="81"/>
      <c r="AIC25" s="109"/>
      <c r="AID25" s="110"/>
      <c r="AIE25" s="111"/>
      <c r="AIF25" s="112"/>
      <c r="AIG25" s="112"/>
      <c r="AII25" s="81"/>
      <c r="AIK25" s="81"/>
      <c r="AIS25" s="109"/>
      <c r="AIT25" s="110"/>
      <c r="AIU25" s="111"/>
      <c r="AIV25" s="112"/>
      <c r="AIW25" s="112"/>
      <c r="AIY25" s="81"/>
      <c r="AJA25" s="81"/>
      <c r="AJI25" s="109"/>
      <c r="AJJ25" s="110"/>
      <c r="AJK25" s="111"/>
      <c r="AJL25" s="112"/>
      <c r="AJM25" s="112"/>
      <c r="AJO25" s="81"/>
      <c r="AJQ25" s="81"/>
      <c r="AJY25" s="109"/>
      <c r="AJZ25" s="110"/>
      <c r="AKA25" s="111"/>
      <c r="AKB25" s="112"/>
      <c r="AKC25" s="112"/>
      <c r="AKE25" s="81"/>
      <c r="AKG25" s="81"/>
      <c r="AKO25" s="109"/>
      <c r="AKP25" s="110"/>
      <c r="AKQ25" s="111"/>
      <c r="AKR25" s="112"/>
      <c r="AKS25" s="112"/>
      <c r="AKU25" s="81"/>
      <c r="AKW25" s="81"/>
      <c r="ALE25" s="109"/>
      <c r="ALF25" s="110"/>
      <c r="ALG25" s="111"/>
      <c r="ALH25" s="112"/>
      <c r="ALI25" s="112"/>
      <c r="ALK25" s="81"/>
      <c r="ALM25" s="81"/>
      <c r="ALU25" s="109"/>
      <c r="ALV25" s="110"/>
      <c r="ALW25" s="111"/>
      <c r="ALX25" s="112"/>
      <c r="ALY25" s="112"/>
      <c r="AMA25" s="81"/>
      <c r="AMC25" s="81"/>
      <c r="AMK25" s="109"/>
      <c r="AML25" s="110"/>
      <c r="AMM25" s="111"/>
      <c r="AMN25" s="112"/>
      <c r="AMO25" s="112"/>
      <c r="AMQ25" s="81"/>
      <c r="AMS25" s="81"/>
      <c r="ANA25" s="109"/>
      <c r="ANB25" s="110"/>
      <c r="ANC25" s="111"/>
      <c r="AND25" s="112"/>
      <c r="ANE25" s="112"/>
      <c r="ANG25" s="81"/>
      <c r="ANI25" s="81"/>
      <c r="ANQ25" s="109"/>
      <c r="ANR25" s="110"/>
      <c r="ANS25" s="111"/>
      <c r="ANT25" s="112"/>
      <c r="ANU25" s="112"/>
      <c r="ANW25" s="81"/>
      <c r="ANY25" s="81"/>
      <c r="AOG25" s="109"/>
      <c r="AOH25" s="110"/>
      <c r="AOI25" s="111"/>
      <c r="AOJ25" s="112"/>
      <c r="AOK25" s="112"/>
      <c r="AOM25" s="81"/>
      <c r="AOO25" s="81"/>
      <c r="AOW25" s="109"/>
      <c r="AOX25" s="110"/>
      <c r="AOY25" s="111"/>
      <c r="AOZ25" s="112"/>
      <c r="APA25" s="112"/>
      <c r="APC25" s="81"/>
      <c r="APE25" s="81"/>
      <c r="APM25" s="109"/>
      <c r="APN25" s="110"/>
      <c r="APO25" s="111"/>
      <c r="APP25" s="112"/>
      <c r="APQ25" s="112"/>
      <c r="APS25" s="81"/>
      <c r="APU25" s="81"/>
      <c r="AQC25" s="109"/>
      <c r="AQD25" s="110"/>
      <c r="AQE25" s="111"/>
      <c r="AQF25" s="112"/>
      <c r="AQG25" s="112"/>
      <c r="AQI25" s="81"/>
      <c r="AQK25" s="81"/>
      <c r="AQS25" s="109"/>
      <c r="AQT25" s="110"/>
      <c r="AQU25" s="111"/>
      <c r="AQV25" s="112"/>
      <c r="AQW25" s="112"/>
      <c r="AQY25" s="81"/>
      <c r="ARA25" s="81"/>
      <c r="ARI25" s="109"/>
      <c r="ARJ25" s="110"/>
      <c r="ARK25" s="111"/>
      <c r="ARL25" s="112"/>
      <c r="ARM25" s="112"/>
      <c r="ARO25" s="81"/>
      <c r="ARQ25" s="81"/>
      <c r="ARY25" s="109"/>
      <c r="ARZ25" s="110"/>
      <c r="ASA25" s="111"/>
      <c r="ASB25" s="112"/>
      <c r="ASC25" s="112"/>
      <c r="ASE25" s="81"/>
      <c r="ASG25" s="81"/>
      <c r="ASO25" s="109"/>
      <c r="ASP25" s="110"/>
      <c r="ASQ25" s="111"/>
      <c r="ASR25" s="112"/>
      <c r="ASS25" s="112"/>
      <c r="ASU25" s="81"/>
      <c r="ASW25" s="81"/>
      <c r="ATE25" s="109"/>
      <c r="ATF25" s="110"/>
      <c r="ATG25" s="111"/>
      <c r="ATH25" s="112"/>
      <c r="ATI25" s="112"/>
      <c r="ATK25" s="81"/>
      <c r="ATM25" s="81"/>
      <c r="ATU25" s="109"/>
      <c r="ATV25" s="110"/>
      <c r="ATW25" s="111"/>
      <c r="ATX25" s="112"/>
      <c r="ATY25" s="112"/>
      <c r="AUA25" s="81"/>
      <c r="AUC25" s="81"/>
      <c r="AUK25" s="109"/>
      <c r="AUL25" s="110"/>
      <c r="AUM25" s="111"/>
      <c r="AUN25" s="112"/>
      <c r="AUO25" s="112"/>
      <c r="AUQ25" s="81"/>
      <c r="AUS25" s="81"/>
      <c r="AVA25" s="109"/>
      <c r="AVB25" s="110"/>
      <c r="AVC25" s="111"/>
      <c r="AVD25" s="112"/>
      <c r="AVE25" s="112"/>
      <c r="AVG25" s="81"/>
      <c r="AVI25" s="81"/>
      <c r="AVQ25" s="109"/>
      <c r="AVR25" s="110"/>
      <c r="AVS25" s="111"/>
      <c r="AVT25" s="112"/>
      <c r="AVU25" s="112"/>
      <c r="AVW25" s="81"/>
      <c r="AVY25" s="81"/>
      <c r="AWG25" s="109"/>
      <c r="AWH25" s="110"/>
      <c r="AWI25" s="111"/>
      <c r="AWJ25" s="112"/>
      <c r="AWK25" s="112"/>
      <c r="AWM25" s="81"/>
      <c r="AWO25" s="81"/>
      <c r="AWW25" s="109"/>
      <c r="AWX25" s="110"/>
      <c r="AWY25" s="111"/>
      <c r="AWZ25" s="112"/>
      <c r="AXA25" s="112"/>
      <c r="AXC25" s="81"/>
      <c r="AXE25" s="81"/>
      <c r="AXM25" s="109"/>
      <c r="AXN25" s="110"/>
      <c r="AXO25" s="111"/>
      <c r="AXP25" s="112"/>
      <c r="AXQ25" s="112"/>
      <c r="AXS25" s="81"/>
      <c r="AXU25" s="81"/>
      <c r="AYC25" s="109"/>
      <c r="AYD25" s="110"/>
      <c r="AYE25" s="111"/>
      <c r="AYF25" s="112"/>
      <c r="AYG25" s="112"/>
      <c r="AYI25" s="81"/>
      <c r="AYK25" s="81"/>
      <c r="AYS25" s="109"/>
      <c r="AYT25" s="110"/>
      <c r="AYU25" s="111"/>
      <c r="AYV25" s="112"/>
      <c r="AYW25" s="112"/>
      <c r="AYY25" s="81"/>
      <c r="AZA25" s="81"/>
      <c r="AZI25" s="109"/>
      <c r="AZJ25" s="110"/>
      <c r="AZK25" s="111"/>
      <c r="AZL25" s="112"/>
      <c r="AZM25" s="112"/>
      <c r="AZO25" s="81"/>
      <c r="AZQ25" s="81"/>
      <c r="AZY25" s="109"/>
      <c r="AZZ25" s="110"/>
      <c r="BAA25" s="111"/>
      <c r="BAB25" s="112"/>
      <c r="BAC25" s="112"/>
      <c r="BAE25" s="81"/>
      <c r="BAG25" s="81"/>
      <c r="BAO25" s="109"/>
      <c r="BAP25" s="110"/>
      <c r="BAQ25" s="111"/>
      <c r="BAR25" s="112"/>
      <c r="BAS25" s="112"/>
      <c r="BAU25" s="81"/>
      <c r="BAW25" s="81"/>
      <c r="BBE25" s="109"/>
      <c r="BBF25" s="110"/>
      <c r="BBG25" s="111"/>
      <c r="BBH25" s="112"/>
      <c r="BBI25" s="112"/>
      <c r="BBK25" s="81"/>
      <c r="BBM25" s="81"/>
      <c r="BBU25" s="109"/>
      <c r="BBV25" s="110"/>
      <c r="BBW25" s="111"/>
      <c r="BBX25" s="112"/>
      <c r="BBY25" s="112"/>
      <c r="BCA25" s="81"/>
      <c r="BCC25" s="81"/>
      <c r="BCK25" s="109"/>
      <c r="BCL25" s="110"/>
      <c r="BCM25" s="111"/>
      <c r="BCN25" s="112"/>
      <c r="BCO25" s="112"/>
      <c r="BCQ25" s="81"/>
      <c r="BCS25" s="81"/>
      <c r="BDA25" s="109"/>
      <c r="BDB25" s="110"/>
      <c r="BDC25" s="111"/>
      <c r="BDD25" s="112"/>
      <c r="BDE25" s="112"/>
      <c r="BDG25" s="81"/>
      <c r="BDI25" s="81"/>
      <c r="BDQ25" s="109"/>
      <c r="BDR25" s="110"/>
      <c r="BDS25" s="111"/>
      <c r="BDT25" s="112"/>
      <c r="BDU25" s="112"/>
      <c r="BDW25" s="81"/>
      <c r="BDY25" s="81"/>
      <c r="BEG25" s="109"/>
      <c r="BEH25" s="110"/>
      <c r="BEI25" s="111"/>
      <c r="BEJ25" s="112"/>
      <c r="BEK25" s="112"/>
      <c r="BEM25" s="81"/>
      <c r="BEO25" s="81"/>
      <c r="BEW25" s="109"/>
      <c r="BEX25" s="110"/>
      <c r="BEY25" s="111"/>
      <c r="BEZ25" s="112"/>
      <c r="BFA25" s="112"/>
      <c r="BFC25" s="81"/>
      <c r="BFE25" s="81"/>
      <c r="BFM25" s="109"/>
      <c r="BFN25" s="110"/>
      <c r="BFO25" s="111"/>
      <c r="BFP25" s="112"/>
      <c r="BFQ25" s="112"/>
      <c r="BFS25" s="81"/>
      <c r="BFU25" s="81"/>
      <c r="BGC25" s="109"/>
      <c r="BGD25" s="110"/>
      <c r="BGE25" s="111"/>
      <c r="BGF25" s="112"/>
      <c r="BGG25" s="112"/>
      <c r="BGI25" s="81"/>
      <c r="BGK25" s="81"/>
      <c r="BGS25" s="109"/>
      <c r="BGT25" s="110"/>
      <c r="BGU25" s="111"/>
      <c r="BGV25" s="112"/>
      <c r="BGW25" s="112"/>
      <c r="BGY25" s="81"/>
      <c r="BHA25" s="81"/>
      <c r="BHI25" s="109"/>
      <c r="BHJ25" s="110"/>
      <c r="BHK25" s="111"/>
      <c r="BHL25" s="112"/>
      <c r="BHM25" s="112"/>
      <c r="BHO25" s="81"/>
      <c r="BHQ25" s="81"/>
      <c r="BHY25" s="109"/>
      <c r="BHZ25" s="110"/>
      <c r="BIA25" s="111"/>
      <c r="BIB25" s="112"/>
      <c r="BIC25" s="112"/>
      <c r="BIE25" s="81"/>
      <c r="BIG25" s="81"/>
      <c r="BIO25" s="109"/>
      <c r="BIP25" s="110"/>
      <c r="BIQ25" s="111"/>
      <c r="BIR25" s="112"/>
      <c r="BIS25" s="112"/>
      <c r="BIU25" s="81"/>
      <c r="BIW25" s="81"/>
      <c r="BJE25" s="109"/>
      <c r="BJF25" s="110"/>
      <c r="BJG25" s="111"/>
      <c r="BJH25" s="112"/>
      <c r="BJI25" s="112"/>
      <c r="BJK25" s="81"/>
      <c r="BJM25" s="81"/>
      <c r="BJU25" s="109"/>
      <c r="BJV25" s="110"/>
      <c r="BJW25" s="111"/>
      <c r="BJX25" s="112"/>
      <c r="BJY25" s="112"/>
      <c r="BKA25" s="81"/>
      <c r="BKC25" s="81"/>
      <c r="BKK25" s="109"/>
      <c r="BKL25" s="110"/>
      <c r="BKM25" s="111"/>
      <c r="BKN25" s="112"/>
      <c r="BKO25" s="112"/>
      <c r="BKQ25" s="81"/>
      <c r="BKS25" s="81"/>
      <c r="BLA25" s="109"/>
      <c r="BLB25" s="110"/>
      <c r="BLC25" s="111"/>
      <c r="BLD25" s="112"/>
      <c r="BLE25" s="112"/>
      <c r="BLG25" s="81"/>
      <c r="BLI25" s="81"/>
      <c r="BLQ25" s="109"/>
      <c r="BLR25" s="110"/>
      <c r="BLS25" s="111"/>
      <c r="BLT25" s="112"/>
      <c r="BLU25" s="112"/>
      <c r="BLW25" s="81"/>
      <c r="BLY25" s="81"/>
      <c r="BMG25" s="109"/>
      <c r="BMH25" s="110"/>
      <c r="BMI25" s="111"/>
      <c r="BMJ25" s="112"/>
      <c r="BMK25" s="112"/>
      <c r="BMM25" s="81"/>
      <c r="BMO25" s="81"/>
      <c r="BMW25" s="109"/>
      <c r="BMX25" s="110"/>
      <c r="BMY25" s="111"/>
      <c r="BMZ25" s="112"/>
      <c r="BNA25" s="112"/>
      <c r="BNC25" s="81"/>
      <c r="BNE25" s="81"/>
      <c r="BNM25" s="109"/>
      <c r="BNN25" s="110"/>
      <c r="BNO25" s="111"/>
      <c r="BNP25" s="112"/>
      <c r="BNQ25" s="112"/>
      <c r="BNS25" s="81"/>
      <c r="BNU25" s="81"/>
      <c r="BOC25" s="109"/>
      <c r="BOD25" s="110"/>
      <c r="BOE25" s="111"/>
      <c r="BOF25" s="112"/>
      <c r="BOG25" s="112"/>
      <c r="BOI25" s="81"/>
      <c r="BOK25" s="81"/>
      <c r="BOS25" s="109"/>
      <c r="BOT25" s="110"/>
      <c r="BOU25" s="111"/>
      <c r="BOV25" s="112"/>
      <c r="BOW25" s="112"/>
      <c r="BOY25" s="81"/>
      <c r="BPA25" s="81"/>
      <c r="BPI25" s="109"/>
      <c r="BPJ25" s="110"/>
      <c r="BPK25" s="111"/>
      <c r="BPL25" s="112"/>
      <c r="BPM25" s="112"/>
      <c r="BPO25" s="81"/>
      <c r="BPQ25" s="81"/>
      <c r="BPY25" s="109"/>
      <c r="BPZ25" s="110"/>
      <c r="BQA25" s="111"/>
      <c r="BQB25" s="112"/>
      <c r="BQC25" s="112"/>
      <c r="BQE25" s="81"/>
      <c r="BQG25" s="81"/>
      <c r="BQO25" s="109"/>
      <c r="BQP25" s="110"/>
      <c r="BQQ25" s="111"/>
      <c r="BQR25" s="112"/>
      <c r="BQS25" s="112"/>
      <c r="BQU25" s="81"/>
      <c r="BQW25" s="81"/>
      <c r="BRE25" s="109"/>
      <c r="BRF25" s="110"/>
      <c r="BRG25" s="111"/>
      <c r="BRH25" s="112"/>
      <c r="BRI25" s="112"/>
      <c r="BRK25" s="81"/>
      <c r="BRM25" s="81"/>
      <c r="BRU25" s="109"/>
      <c r="BRV25" s="110"/>
      <c r="BRW25" s="111"/>
      <c r="BRX25" s="112"/>
      <c r="BRY25" s="112"/>
      <c r="BSA25" s="81"/>
      <c r="BSC25" s="81"/>
      <c r="BSK25" s="109"/>
      <c r="BSL25" s="110"/>
      <c r="BSM25" s="111"/>
      <c r="BSN25" s="112"/>
      <c r="BSO25" s="112"/>
      <c r="BSQ25" s="81"/>
      <c r="BSS25" s="81"/>
      <c r="BTA25" s="109"/>
      <c r="BTB25" s="110"/>
      <c r="BTC25" s="111"/>
      <c r="BTD25" s="112"/>
      <c r="BTE25" s="112"/>
      <c r="BTG25" s="81"/>
      <c r="BTI25" s="81"/>
      <c r="BTQ25" s="109"/>
      <c r="BTR25" s="110"/>
      <c r="BTS25" s="111"/>
      <c r="BTT25" s="112"/>
      <c r="BTU25" s="112"/>
      <c r="BTW25" s="81"/>
      <c r="BTY25" s="81"/>
      <c r="BUG25" s="109"/>
      <c r="BUH25" s="110"/>
      <c r="BUI25" s="111"/>
      <c r="BUJ25" s="112"/>
      <c r="BUK25" s="112"/>
      <c r="BUM25" s="81"/>
      <c r="BUO25" s="81"/>
      <c r="BUW25" s="109"/>
      <c r="BUX25" s="110"/>
      <c r="BUY25" s="111"/>
      <c r="BUZ25" s="112"/>
      <c r="BVA25" s="112"/>
      <c r="BVC25" s="81"/>
      <c r="BVE25" s="81"/>
      <c r="BVM25" s="109"/>
      <c r="BVN25" s="110"/>
      <c r="BVO25" s="111"/>
      <c r="BVP25" s="112"/>
      <c r="BVQ25" s="112"/>
      <c r="BVS25" s="81"/>
      <c r="BVU25" s="81"/>
      <c r="BWC25" s="109"/>
      <c r="BWD25" s="110"/>
      <c r="BWE25" s="111"/>
      <c r="BWF25" s="112"/>
      <c r="BWG25" s="112"/>
      <c r="BWI25" s="81"/>
      <c r="BWK25" s="81"/>
      <c r="BWS25" s="109"/>
      <c r="BWT25" s="110"/>
      <c r="BWU25" s="111"/>
      <c r="BWV25" s="112"/>
      <c r="BWW25" s="112"/>
      <c r="BWY25" s="81"/>
      <c r="BXA25" s="81"/>
      <c r="BXI25" s="109"/>
      <c r="BXJ25" s="110"/>
      <c r="BXK25" s="111"/>
      <c r="BXL25" s="112"/>
      <c r="BXM25" s="112"/>
      <c r="BXO25" s="81"/>
      <c r="BXQ25" s="81"/>
      <c r="BXY25" s="109"/>
      <c r="BXZ25" s="110"/>
      <c r="BYA25" s="111"/>
      <c r="BYB25" s="112"/>
      <c r="BYC25" s="112"/>
      <c r="BYE25" s="81"/>
      <c r="BYG25" s="81"/>
      <c r="BYO25" s="109"/>
      <c r="BYP25" s="110"/>
      <c r="BYQ25" s="111"/>
      <c r="BYR25" s="112"/>
      <c r="BYS25" s="112"/>
      <c r="BYU25" s="81"/>
      <c r="BYW25" s="81"/>
      <c r="BZE25" s="109"/>
      <c r="BZF25" s="110"/>
      <c r="BZG25" s="111"/>
      <c r="BZH25" s="112"/>
      <c r="BZI25" s="112"/>
      <c r="BZK25" s="81"/>
      <c r="BZM25" s="81"/>
      <c r="BZU25" s="109"/>
      <c r="BZV25" s="110"/>
      <c r="BZW25" s="111"/>
      <c r="BZX25" s="112"/>
      <c r="BZY25" s="112"/>
      <c r="CAA25" s="81"/>
      <c r="CAC25" s="81"/>
      <c r="CAK25" s="109"/>
      <c r="CAL25" s="110"/>
      <c r="CAM25" s="111"/>
      <c r="CAN25" s="112"/>
      <c r="CAO25" s="112"/>
      <c r="CAQ25" s="81"/>
      <c r="CAS25" s="81"/>
      <c r="CBA25" s="109"/>
      <c r="CBB25" s="110"/>
      <c r="CBC25" s="111"/>
      <c r="CBD25" s="112"/>
      <c r="CBE25" s="112"/>
      <c r="CBG25" s="81"/>
      <c r="CBI25" s="81"/>
      <c r="CBQ25" s="109"/>
      <c r="CBR25" s="110"/>
      <c r="CBS25" s="111"/>
      <c r="CBT25" s="112"/>
      <c r="CBU25" s="112"/>
      <c r="CBW25" s="81"/>
      <c r="CBY25" s="81"/>
      <c r="CCG25" s="109"/>
      <c r="CCH25" s="110"/>
      <c r="CCI25" s="111"/>
      <c r="CCJ25" s="112"/>
      <c r="CCK25" s="112"/>
      <c r="CCM25" s="81"/>
      <c r="CCO25" s="81"/>
      <c r="CCW25" s="109"/>
      <c r="CCX25" s="110"/>
      <c r="CCY25" s="111"/>
      <c r="CCZ25" s="112"/>
      <c r="CDA25" s="112"/>
      <c r="CDC25" s="81"/>
      <c r="CDE25" s="81"/>
      <c r="CDM25" s="109"/>
      <c r="CDN25" s="110"/>
      <c r="CDO25" s="111"/>
      <c r="CDP25" s="112"/>
      <c r="CDQ25" s="112"/>
      <c r="CDS25" s="81"/>
      <c r="CDU25" s="81"/>
      <c r="CEC25" s="109"/>
      <c r="CED25" s="110"/>
      <c r="CEE25" s="111"/>
      <c r="CEF25" s="112"/>
      <c r="CEG25" s="112"/>
      <c r="CEI25" s="81"/>
      <c r="CEK25" s="81"/>
      <c r="CES25" s="109"/>
      <c r="CET25" s="110"/>
      <c r="CEU25" s="111"/>
      <c r="CEV25" s="112"/>
      <c r="CEW25" s="112"/>
      <c r="CEY25" s="81"/>
      <c r="CFA25" s="81"/>
      <c r="CFI25" s="109"/>
      <c r="CFJ25" s="110"/>
      <c r="CFK25" s="111"/>
      <c r="CFL25" s="112"/>
      <c r="CFM25" s="112"/>
      <c r="CFO25" s="81"/>
      <c r="CFQ25" s="81"/>
      <c r="CFY25" s="109"/>
      <c r="CFZ25" s="110"/>
      <c r="CGA25" s="111"/>
      <c r="CGB25" s="112"/>
      <c r="CGC25" s="112"/>
      <c r="CGE25" s="81"/>
      <c r="CGG25" s="81"/>
      <c r="CGO25" s="109"/>
      <c r="CGP25" s="110"/>
      <c r="CGQ25" s="111"/>
      <c r="CGR25" s="112"/>
      <c r="CGS25" s="112"/>
      <c r="CGU25" s="81"/>
      <c r="CGW25" s="81"/>
      <c r="CHE25" s="109"/>
      <c r="CHF25" s="110"/>
      <c r="CHG25" s="111"/>
      <c r="CHH25" s="112"/>
      <c r="CHI25" s="112"/>
      <c r="CHK25" s="81"/>
      <c r="CHM25" s="81"/>
      <c r="CHU25" s="109"/>
      <c r="CHV25" s="110"/>
      <c r="CHW25" s="111"/>
      <c r="CHX25" s="112"/>
      <c r="CHY25" s="112"/>
      <c r="CIA25" s="81"/>
      <c r="CIC25" s="81"/>
      <c r="CIK25" s="109"/>
      <c r="CIL25" s="110"/>
      <c r="CIM25" s="111"/>
      <c r="CIN25" s="112"/>
      <c r="CIO25" s="112"/>
      <c r="CIQ25" s="81"/>
      <c r="CIS25" s="81"/>
      <c r="CJA25" s="109"/>
      <c r="CJB25" s="110"/>
      <c r="CJC25" s="111"/>
      <c r="CJD25" s="112"/>
      <c r="CJE25" s="112"/>
      <c r="CJG25" s="81"/>
      <c r="CJI25" s="81"/>
      <c r="CJQ25" s="109"/>
      <c r="CJR25" s="110"/>
      <c r="CJS25" s="111"/>
      <c r="CJT25" s="112"/>
      <c r="CJU25" s="112"/>
      <c r="CJW25" s="81"/>
      <c r="CJY25" s="81"/>
      <c r="CKG25" s="109"/>
      <c r="CKH25" s="110"/>
      <c r="CKI25" s="111"/>
      <c r="CKJ25" s="112"/>
      <c r="CKK25" s="112"/>
      <c r="CKM25" s="81"/>
      <c r="CKO25" s="81"/>
      <c r="CKW25" s="109"/>
      <c r="CKX25" s="110"/>
      <c r="CKY25" s="111"/>
      <c r="CKZ25" s="112"/>
      <c r="CLA25" s="112"/>
      <c r="CLC25" s="81"/>
      <c r="CLE25" s="81"/>
      <c r="CLM25" s="109"/>
      <c r="CLN25" s="110"/>
      <c r="CLO25" s="111"/>
      <c r="CLP25" s="112"/>
      <c r="CLQ25" s="112"/>
      <c r="CLS25" s="81"/>
      <c r="CLU25" s="81"/>
      <c r="CMC25" s="109"/>
      <c r="CMD25" s="110"/>
      <c r="CME25" s="111"/>
      <c r="CMF25" s="112"/>
      <c r="CMG25" s="112"/>
      <c r="CMI25" s="81"/>
      <c r="CMK25" s="81"/>
      <c r="CMS25" s="109"/>
      <c r="CMT25" s="110"/>
      <c r="CMU25" s="111"/>
      <c r="CMV25" s="112"/>
      <c r="CMW25" s="112"/>
      <c r="CMY25" s="81"/>
      <c r="CNA25" s="81"/>
      <c r="CNI25" s="109"/>
      <c r="CNJ25" s="110"/>
      <c r="CNK25" s="111"/>
      <c r="CNL25" s="112"/>
      <c r="CNM25" s="112"/>
      <c r="CNO25" s="81"/>
      <c r="CNQ25" s="81"/>
      <c r="CNY25" s="109"/>
      <c r="CNZ25" s="110"/>
      <c r="COA25" s="111"/>
      <c r="COB25" s="112"/>
      <c r="COC25" s="112"/>
      <c r="COE25" s="81"/>
      <c r="COG25" s="81"/>
      <c r="COO25" s="109"/>
      <c r="COP25" s="110"/>
      <c r="COQ25" s="111"/>
      <c r="COR25" s="112"/>
      <c r="COS25" s="112"/>
      <c r="COU25" s="81"/>
      <c r="COW25" s="81"/>
      <c r="CPE25" s="109"/>
      <c r="CPF25" s="110"/>
      <c r="CPG25" s="111"/>
      <c r="CPH25" s="112"/>
      <c r="CPI25" s="112"/>
      <c r="CPK25" s="81"/>
      <c r="CPM25" s="81"/>
      <c r="CPU25" s="109"/>
      <c r="CPV25" s="110"/>
      <c r="CPW25" s="111"/>
      <c r="CPX25" s="112"/>
      <c r="CPY25" s="112"/>
      <c r="CQA25" s="81"/>
      <c r="CQC25" s="81"/>
      <c r="CQK25" s="109"/>
      <c r="CQL25" s="110"/>
      <c r="CQM25" s="111"/>
      <c r="CQN25" s="112"/>
      <c r="CQO25" s="112"/>
      <c r="CQQ25" s="81"/>
      <c r="CQS25" s="81"/>
      <c r="CRA25" s="109"/>
      <c r="CRB25" s="110"/>
      <c r="CRC25" s="111"/>
      <c r="CRD25" s="112"/>
      <c r="CRE25" s="112"/>
      <c r="CRG25" s="81"/>
      <c r="CRI25" s="81"/>
      <c r="CRQ25" s="109"/>
      <c r="CRR25" s="110"/>
      <c r="CRS25" s="111"/>
      <c r="CRT25" s="112"/>
      <c r="CRU25" s="112"/>
      <c r="CRW25" s="81"/>
      <c r="CRY25" s="81"/>
      <c r="CSG25" s="109"/>
      <c r="CSH25" s="110"/>
      <c r="CSI25" s="111"/>
      <c r="CSJ25" s="112"/>
      <c r="CSK25" s="112"/>
      <c r="CSM25" s="81"/>
      <c r="CSO25" s="81"/>
      <c r="CSW25" s="109"/>
      <c r="CSX25" s="110"/>
      <c r="CSY25" s="111"/>
      <c r="CSZ25" s="112"/>
      <c r="CTA25" s="112"/>
      <c r="CTC25" s="81"/>
      <c r="CTE25" s="81"/>
      <c r="CTM25" s="109"/>
      <c r="CTN25" s="110"/>
      <c r="CTO25" s="111"/>
      <c r="CTP25" s="112"/>
      <c r="CTQ25" s="112"/>
      <c r="CTS25" s="81"/>
      <c r="CTU25" s="81"/>
      <c r="CUC25" s="109"/>
      <c r="CUD25" s="110"/>
      <c r="CUE25" s="111"/>
      <c r="CUF25" s="112"/>
      <c r="CUG25" s="112"/>
      <c r="CUI25" s="81"/>
      <c r="CUK25" s="81"/>
      <c r="CUS25" s="109"/>
      <c r="CUT25" s="110"/>
      <c r="CUU25" s="111"/>
      <c r="CUV25" s="112"/>
      <c r="CUW25" s="112"/>
      <c r="CUY25" s="81"/>
      <c r="CVA25" s="81"/>
      <c r="CVI25" s="109"/>
      <c r="CVJ25" s="110"/>
      <c r="CVK25" s="111"/>
      <c r="CVL25" s="112"/>
      <c r="CVM25" s="112"/>
      <c r="CVO25" s="81"/>
      <c r="CVQ25" s="81"/>
      <c r="CVY25" s="109"/>
      <c r="CVZ25" s="110"/>
      <c r="CWA25" s="111"/>
      <c r="CWB25" s="112"/>
      <c r="CWC25" s="112"/>
      <c r="CWE25" s="81"/>
      <c r="CWG25" s="81"/>
      <c r="CWO25" s="109"/>
      <c r="CWP25" s="110"/>
      <c r="CWQ25" s="111"/>
      <c r="CWR25" s="112"/>
      <c r="CWS25" s="112"/>
      <c r="CWU25" s="81"/>
      <c r="CWW25" s="81"/>
      <c r="CXE25" s="109"/>
      <c r="CXF25" s="110"/>
      <c r="CXG25" s="111"/>
      <c r="CXH25" s="112"/>
      <c r="CXI25" s="112"/>
      <c r="CXK25" s="81"/>
      <c r="CXM25" s="81"/>
      <c r="CXU25" s="109"/>
      <c r="CXV25" s="110"/>
      <c r="CXW25" s="111"/>
      <c r="CXX25" s="112"/>
      <c r="CXY25" s="112"/>
      <c r="CYA25" s="81"/>
      <c r="CYC25" s="81"/>
      <c r="CYK25" s="109"/>
      <c r="CYL25" s="110"/>
      <c r="CYM25" s="111"/>
      <c r="CYN25" s="112"/>
      <c r="CYO25" s="112"/>
      <c r="CYQ25" s="81"/>
      <c r="CYS25" s="81"/>
      <c r="CZA25" s="109"/>
      <c r="CZB25" s="110"/>
      <c r="CZC25" s="111"/>
      <c r="CZD25" s="112"/>
      <c r="CZE25" s="112"/>
      <c r="CZG25" s="81"/>
      <c r="CZI25" s="81"/>
      <c r="CZQ25" s="109"/>
      <c r="CZR25" s="110"/>
      <c r="CZS25" s="111"/>
      <c r="CZT25" s="112"/>
      <c r="CZU25" s="112"/>
      <c r="CZW25" s="81"/>
      <c r="CZY25" s="81"/>
      <c r="DAG25" s="109"/>
      <c r="DAH25" s="110"/>
      <c r="DAI25" s="111"/>
      <c r="DAJ25" s="112"/>
      <c r="DAK25" s="112"/>
      <c r="DAM25" s="81"/>
      <c r="DAO25" s="81"/>
      <c r="DAW25" s="109"/>
      <c r="DAX25" s="110"/>
      <c r="DAY25" s="111"/>
      <c r="DAZ25" s="112"/>
      <c r="DBA25" s="112"/>
      <c r="DBC25" s="81"/>
      <c r="DBE25" s="81"/>
      <c r="DBM25" s="109"/>
      <c r="DBN25" s="110"/>
      <c r="DBO25" s="111"/>
      <c r="DBP25" s="112"/>
      <c r="DBQ25" s="112"/>
      <c r="DBS25" s="81"/>
      <c r="DBU25" s="81"/>
      <c r="DCC25" s="109"/>
      <c r="DCD25" s="110"/>
      <c r="DCE25" s="111"/>
      <c r="DCF25" s="112"/>
      <c r="DCG25" s="112"/>
      <c r="DCI25" s="81"/>
      <c r="DCK25" s="81"/>
      <c r="DCS25" s="109"/>
      <c r="DCT25" s="110"/>
      <c r="DCU25" s="111"/>
      <c r="DCV25" s="112"/>
      <c r="DCW25" s="112"/>
      <c r="DCY25" s="81"/>
      <c r="DDA25" s="81"/>
      <c r="DDI25" s="109"/>
      <c r="DDJ25" s="110"/>
      <c r="DDK25" s="111"/>
      <c r="DDL25" s="112"/>
      <c r="DDM25" s="112"/>
      <c r="DDO25" s="81"/>
      <c r="DDQ25" s="81"/>
      <c r="DDY25" s="109"/>
      <c r="DDZ25" s="110"/>
      <c r="DEA25" s="111"/>
      <c r="DEB25" s="112"/>
      <c r="DEC25" s="112"/>
      <c r="DEE25" s="81"/>
      <c r="DEG25" s="81"/>
      <c r="DEO25" s="109"/>
      <c r="DEP25" s="110"/>
      <c r="DEQ25" s="111"/>
      <c r="DER25" s="112"/>
      <c r="DES25" s="112"/>
      <c r="DEU25" s="81"/>
      <c r="DEW25" s="81"/>
      <c r="DFE25" s="109"/>
      <c r="DFF25" s="110"/>
      <c r="DFG25" s="111"/>
      <c r="DFH25" s="112"/>
      <c r="DFI25" s="112"/>
      <c r="DFK25" s="81"/>
      <c r="DFM25" s="81"/>
      <c r="DFU25" s="109"/>
      <c r="DFV25" s="110"/>
      <c r="DFW25" s="111"/>
      <c r="DFX25" s="112"/>
      <c r="DFY25" s="112"/>
      <c r="DGA25" s="81"/>
      <c r="DGC25" s="81"/>
      <c r="DGK25" s="109"/>
      <c r="DGL25" s="110"/>
      <c r="DGM25" s="111"/>
      <c r="DGN25" s="112"/>
      <c r="DGO25" s="112"/>
      <c r="DGQ25" s="81"/>
      <c r="DGS25" s="81"/>
      <c r="DHA25" s="109"/>
      <c r="DHB25" s="110"/>
      <c r="DHC25" s="111"/>
      <c r="DHD25" s="112"/>
      <c r="DHE25" s="112"/>
      <c r="DHG25" s="81"/>
      <c r="DHI25" s="81"/>
      <c r="DHQ25" s="109"/>
      <c r="DHR25" s="110"/>
      <c r="DHS25" s="111"/>
      <c r="DHT25" s="112"/>
      <c r="DHU25" s="112"/>
      <c r="DHW25" s="81"/>
      <c r="DHY25" s="81"/>
      <c r="DIG25" s="109"/>
      <c r="DIH25" s="110"/>
      <c r="DII25" s="111"/>
      <c r="DIJ25" s="112"/>
      <c r="DIK25" s="112"/>
      <c r="DIM25" s="81"/>
      <c r="DIO25" s="81"/>
      <c r="DIW25" s="109"/>
      <c r="DIX25" s="110"/>
      <c r="DIY25" s="111"/>
      <c r="DIZ25" s="112"/>
      <c r="DJA25" s="112"/>
      <c r="DJC25" s="81"/>
      <c r="DJE25" s="81"/>
      <c r="DJM25" s="109"/>
      <c r="DJN25" s="110"/>
      <c r="DJO25" s="111"/>
      <c r="DJP25" s="112"/>
      <c r="DJQ25" s="112"/>
      <c r="DJS25" s="81"/>
      <c r="DJU25" s="81"/>
      <c r="DKC25" s="109"/>
      <c r="DKD25" s="110"/>
      <c r="DKE25" s="111"/>
      <c r="DKF25" s="112"/>
      <c r="DKG25" s="112"/>
      <c r="DKI25" s="81"/>
      <c r="DKK25" s="81"/>
      <c r="DKS25" s="109"/>
      <c r="DKT25" s="110"/>
      <c r="DKU25" s="111"/>
      <c r="DKV25" s="112"/>
      <c r="DKW25" s="112"/>
      <c r="DKY25" s="81"/>
      <c r="DLA25" s="81"/>
      <c r="DLI25" s="109"/>
      <c r="DLJ25" s="110"/>
      <c r="DLK25" s="111"/>
      <c r="DLL25" s="112"/>
      <c r="DLM25" s="112"/>
      <c r="DLO25" s="81"/>
      <c r="DLQ25" s="81"/>
      <c r="DLY25" s="109"/>
      <c r="DLZ25" s="110"/>
      <c r="DMA25" s="111"/>
      <c r="DMB25" s="112"/>
      <c r="DMC25" s="112"/>
      <c r="DME25" s="81"/>
      <c r="DMG25" s="81"/>
      <c r="DMO25" s="109"/>
      <c r="DMP25" s="110"/>
      <c r="DMQ25" s="111"/>
      <c r="DMR25" s="112"/>
      <c r="DMS25" s="112"/>
      <c r="DMU25" s="81"/>
      <c r="DMW25" s="81"/>
      <c r="DNE25" s="109"/>
      <c r="DNF25" s="110"/>
      <c r="DNG25" s="111"/>
      <c r="DNH25" s="112"/>
      <c r="DNI25" s="112"/>
      <c r="DNK25" s="81"/>
      <c r="DNM25" s="81"/>
      <c r="DNU25" s="109"/>
      <c r="DNV25" s="110"/>
      <c r="DNW25" s="111"/>
      <c r="DNX25" s="112"/>
      <c r="DNY25" s="112"/>
      <c r="DOA25" s="81"/>
      <c r="DOC25" s="81"/>
      <c r="DOK25" s="109"/>
      <c r="DOL25" s="110"/>
      <c r="DOM25" s="111"/>
      <c r="DON25" s="112"/>
      <c r="DOO25" s="112"/>
      <c r="DOQ25" s="81"/>
      <c r="DOS25" s="81"/>
      <c r="DPA25" s="109"/>
      <c r="DPB25" s="110"/>
      <c r="DPC25" s="111"/>
      <c r="DPD25" s="112"/>
      <c r="DPE25" s="112"/>
      <c r="DPG25" s="81"/>
      <c r="DPI25" s="81"/>
      <c r="DPQ25" s="109"/>
      <c r="DPR25" s="110"/>
      <c r="DPS25" s="111"/>
      <c r="DPT25" s="112"/>
      <c r="DPU25" s="112"/>
      <c r="DPW25" s="81"/>
      <c r="DPY25" s="81"/>
      <c r="DQG25" s="109"/>
      <c r="DQH25" s="110"/>
      <c r="DQI25" s="111"/>
      <c r="DQJ25" s="112"/>
      <c r="DQK25" s="112"/>
      <c r="DQM25" s="81"/>
      <c r="DQO25" s="81"/>
      <c r="DQW25" s="109"/>
      <c r="DQX25" s="110"/>
      <c r="DQY25" s="111"/>
      <c r="DQZ25" s="112"/>
      <c r="DRA25" s="112"/>
      <c r="DRC25" s="81"/>
      <c r="DRE25" s="81"/>
      <c r="DRM25" s="109"/>
      <c r="DRN25" s="110"/>
      <c r="DRO25" s="111"/>
      <c r="DRP25" s="112"/>
      <c r="DRQ25" s="112"/>
      <c r="DRS25" s="81"/>
      <c r="DRU25" s="81"/>
      <c r="DSC25" s="109"/>
      <c r="DSD25" s="110"/>
      <c r="DSE25" s="111"/>
      <c r="DSF25" s="112"/>
      <c r="DSG25" s="112"/>
      <c r="DSI25" s="81"/>
      <c r="DSK25" s="81"/>
      <c r="DSS25" s="109"/>
      <c r="DST25" s="110"/>
      <c r="DSU25" s="111"/>
      <c r="DSV25" s="112"/>
      <c r="DSW25" s="112"/>
      <c r="DSY25" s="81"/>
      <c r="DTA25" s="81"/>
      <c r="DTI25" s="109"/>
      <c r="DTJ25" s="110"/>
      <c r="DTK25" s="111"/>
      <c r="DTL25" s="112"/>
      <c r="DTM25" s="112"/>
      <c r="DTO25" s="81"/>
      <c r="DTQ25" s="81"/>
      <c r="DTY25" s="109"/>
      <c r="DTZ25" s="110"/>
      <c r="DUA25" s="111"/>
      <c r="DUB25" s="112"/>
      <c r="DUC25" s="112"/>
      <c r="DUE25" s="81"/>
      <c r="DUG25" s="81"/>
      <c r="DUO25" s="109"/>
      <c r="DUP25" s="110"/>
      <c r="DUQ25" s="111"/>
      <c r="DUR25" s="112"/>
      <c r="DUS25" s="112"/>
      <c r="DUU25" s="81"/>
      <c r="DUW25" s="81"/>
      <c r="DVE25" s="109"/>
      <c r="DVF25" s="110"/>
      <c r="DVG25" s="111"/>
      <c r="DVH25" s="112"/>
      <c r="DVI25" s="112"/>
      <c r="DVK25" s="81"/>
      <c r="DVM25" s="81"/>
      <c r="DVU25" s="109"/>
      <c r="DVV25" s="110"/>
      <c r="DVW25" s="111"/>
      <c r="DVX25" s="112"/>
      <c r="DVY25" s="112"/>
      <c r="DWA25" s="81"/>
      <c r="DWC25" s="81"/>
      <c r="DWK25" s="109"/>
      <c r="DWL25" s="110"/>
      <c r="DWM25" s="111"/>
      <c r="DWN25" s="112"/>
      <c r="DWO25" s="112"/>
      <c r="DWQ25" s="81"/>
      <c r="DWS25" s="81"/>
      <c r="DXA25" s="109"/>
      <c r="DXB25" s="110"/>
      <c r="DXC25" s="111"/>
      <c r="DXD25" s="112"/>
      <c r="DXE25" s="112"/>
      <c r="DXG25" s="81"/>
      <c r="DXI25" s="81"/>
      <c r="DXQ25" s="109"/>
      <c r="DXR25" s="110"/>
      <c r="DXS25" s="111"/>
      <c r="DXT25" s="112"/>
      <c r="DXU25" s="112"/>
      <c r="DXW25" s="81"/>
      <c r="DXY25" s="81"/>
      <c r="DYG25" s="109"/>
      <c r="DYH25" s="110"/>
      <c r="DYI25" s="111"/>
      <c r="DYJ25" s="112"/>
      <c r="DYK25" s="112"/>
      <c r="DYM25" s="81"/>
      <c r="DYO25" s="81"/>
      <c r="DYW25" s="109"/>
      <c r="DYX25" s="110"/>
      <c r="DYY25" s="111"/>
      <c r="DYZ25" s="112"/>
      <c r="DZA25" s="112"/>
      <c r="DZC25" s="81"/>
      <c r="DZE25" s="81"/>
      <c r="DZM25" s="109"/>
      <c r="DZN25" s="110"/>
      <c r="DZO25" s="111"/>
      <c r="DZP25" s="112"/>
      <c r="DZQ25" s="112"/>
      <c r="DZS25" s="81"/>
      <c r="DZU25" s="81"/>
      <c r="EAC25" s="109"/>
      <c r="EAD25" s="110"/>
      <c r="EAE25" s="111"/>
      <c r="EAF25" s="112"/>
      <c r="EAG25" s="112"/>
      <c r="EAI25" s="81"/>
      <c r="EAK25" s="81"/>
      <c r="EAS25" s="109"/>
      <c r="EAT25" s="110"/>
      <c r="EAU25" s="111"/>
      <c r="EAV25" s="112"/>
      <c r="EAW25" s="112"/>
      <c r="EAY25" s="81"/>
      <c r="EBA25" s="81"/>
      <c r="EBI25" s="109"/>
      <c r="EBJ25" s="110"/>
      <c r="EBK25" s="111"/>
      <c r="EBL25" s="112"/>
      <c r="EBM25" s="112"/>
      <c r="EBO25" s="81"/>
      <c r="EBQ25" s="81"/>
      <c r="EBY25" s="109"/>
      <c r="EBZ25" s="110"/>
      <c r="ECA25" s="111"/>
      <c r="ECB25" s="112"/>
      <c r="ECC25" s="112"/>
      <c r="ECE25" s="81"/>
      <c r="ECG25" s="81"/>
      <c r="ECO25" s="109"/>
      <c r="ECP25" s="110"/>
      <c r="ECQ25" s="111"/>
      <c r="ECR25" s="112"/>
      <c r="ECS25" s="112"/>
      <c r="ECU25" s="81"/>
      <c r="ECW25" s="81"/>
      <c r="EDE25" s="109"/>
      <c r="EDF25" s="110"/>
      <c r="EDG25" s="111"/>
      <c r="EDH25" s="112"/>
      <c r="EDI25" s="112"/>
      <c r="EDK25" s="81"/>
      <c r="EDM25" s="81"/>
      <c r="EDU25" s="109"/>
      <c r="EDV25" s="110"/>
      <c r="EDW25" s="111"/>
      <c r="EDX25" s="112"/>
      <c r="EDY25" s="112"/>
      <c r="EEA25" s="81"/>
      <c r="EEC25" s="81"/>
      <c r="EEK25" s="109"/>
      <c r="EEL25" s="110"/>
      <c r="EEM25" s="111"/>
      <c r="EEN25" s="112"/>
      <c r="EEO25" s="112"/>
      <c r="EEQ25" s="81"/>
      <c r="EES25" s="81"/>
      <c r="EFA25" s="109"/>
      <c r="EFB25" s="110"/>
      <c r="EFC25" s="111"/>
      <c r="EFD25" s="112"/>
      <c r="EFE25" s="112"/>
      <c r="EFG25" s="81"/>
      <c r="EFI25" s="81"/>
      <c r="EFQ25" s="109"/>
      <c r="EFR25" s="110"/>
      <c r="EFS25" s="111"/>
      <c r="EFT25" s="112"/>
      <c r="EFU25" s="112"/>
      <c r="EFW25" s="81"/>
      <c r="EFY25" s="81"/>
      <c r="EGG25" s="109"/>
      <c r="EGH25" s="110"/>
      <c r="EGI25" s="111"/>
      <c r="EGJ25" s="112"/>
      <c r="EGK25" s="112"/>
      <c r="EGM25" s="81"/>
      <c r="EGO25" s="81"/>
      <c r="EGW25" s="109"/>
      <c r="EGX25" s="110"/>
      <c r="EGY25" s="111"/>
      <c r="EGZ25" s="112"/>
      <c r="EHA25" s="112"/>
      <c r="EHC25" s="81"/>
      <c r="EHE25" s="81"/>
      <c r="EHM25" s="109"/>
      <c r="EHN25" s="110"/>
      <c r="EHO25" s="111"/>
      <c r="EHP25" s="112"/>
      <c r="EHQ25" s="112"/>
      <c r="EHS25" s="81"/>
      <c r="EHU25" s="81"/>
      <c r="EIC25" s="109"/>
      <c r="EID25" s="110"/>
      <c r="EIE25" s="111"/>
      <c r="EIF25" s="112"/>
      <c r="EIG25" s="112"/>
      <c r="EII25" s="81"/>
      <c r="EIK25" s="81"/>
      <c r="EIS25" s="109"/>
      <c r="EIT25" s="110"/>
      <c r="EIU25" s="111"/>
      <c r="EIV25" s="112"/>
      <c r="EIW25" s="112"/>
      <c r="EIY25" s="81"/>
      <c r="EJA25" s="81"/>
      <c r="EJI25" s="109"/>
      <c r="EJJ25" s="110"/>
      <c r="EJK25" s="111"/>
      <c r="EJL25" s="112"/>
      <c r="EJM25" s="112"/>
      <c r="EJO25" s="81"/>
      <c r="EJQ25" s="81"/>
      <c r="EJY25" s="109"/>
      <c r="EJZ25" s="110"/>
      <c r="EKA25" s="111"/>
      <c r="EKB25" s="112"/>
      <c r="EKC25" s="112"/>
      <c r="EKE25" s="81"/>
      <c r="EKG25" s="81"/>
      <c r="EKO25" s="109"/>
      <c r="EKP25" s="110"/>
      <c r="EKQ25" s="111"/>
      <c r="EKR25" s="112"/>
      <c r="EKS25" s="112"/>
      <c r="EKU25" s="81"/>
      <c r="EKW25" s="81"/>
      <c r="ELE25" s="109"/>
      <c r="ELF25" s="110"/>
      <c r="ELG25" s="111"/>
      <c r="ELH25" s="112"/>
      <c r="ELI25" s="112"/>
      <c r="ELK25" s="81"/>
      <c r="ELM25" s="81"/>
      <c r="ELU25" s="109"/>
      <c r="ELV25" s="110"/>
      <c r="ELW25" s="111"/>
      <c r="ELX25" s="112"/>
      <c r="ELY25" s="112"/>
      <c r="EMA25" s="81"/>
      <c r="EMC25" s="81"/>
      <c r="EMK25" s="109"/>
      <c r="EML25" s="110"/>
      <c r="EMM25" s="111"/>
      <c r="EMN25" s="112"/>
      <c r="EMO25" s="112"/>
      <c r="EMQ25" s="81"/>
      <c r="EMS25" s="81"/>
      <c r="ENA25" s="109"/>
      <c r="ENB25" s="110"/>
      <c r="ENC25" s="111"/>
      <c r="END25" s="112"/>
      <c r="ENE25" s="112"/>
      <c r="ENG25" s="81"/>
      <c r="ENI25" s="81"/>
      <c r="ENQ25" s="109"/>
      <c r="ENR25" s="110"/>
      <c r="ENS25" s="111"/>
      <c r="ENT25" s="112"/>
      <c r="ENU25" s="112"/>
      <c r="ENW25" s="81"/>
      <c r="ENY25" s="81"/>
      <c r="EOG25" s="109"/>
      <c r="EOH25" s="110"/>
      <c r="EOI25" s="111"/>
      <c r="EOJ25" s="112"/>
      <c r="EOK25" s="112"/>
      <c r="EOM25" s="81"/>
      <c r="EOO25" s="81"/>
      <c r="EOW25" s="109"/>
      <c r="EOX25" s="110"/>
      <c r="EOY25" s="111"/>
      <c r="EOZ25" s="112"/>
      <c r="EPA25" s="112"/>
      <c r="EPC25" s="81"/>
      <c r="EPE25" s="81"/>
      <c r="EPM25" s="109"/>
      <c r="EPN25" s="110"/>
      <c r="EPO25" s="111"/>
      <c r="EPP25" s="112"/>
      <c r="EPQ25" s="112"/>
      <c r="EPS25" s="81"/>
      <c r="EPU25" s="81"/>
      <c r="EQC25" s="109"/>
      <c r="EQD25" s="110"/>
      <c r="EQE25" s="111"/>
      <c r="EQF25" s="112"/>
      <c r="EQG25" s="112"/>
      <c r="EQI25" s="81"/>
      <c r="EQK25" s="81"/>
      <c r="EQS25" s="109"/>
      <c r="EQT25" s="110"/>
      <c r="EQU25" s="111"/>
      <c r="EQV25" s="112"/>
      <c r="EQW25" s="112"/>
      <c r="EQY25" s="81"/>
      <c r="ERA25" s="81"/>
      <c r="ERI25" s="109"/>
      <c r="ERJ25" s="110"/>
      <c r="ERK25" s="111"/>
      <c r="ERL25" s="112"/>
      <c r="ERM25" s="112"/>
      <c r="ERO25" s="81"/>
      <c r="ERQ25" s="81"/>
      <c r="ERY25" s="109"/>
      <c r="ERZ25" s="110"/>
      <c r="ESA25" s="111"/>
      <c r="ESB25" s="112"/>
      <c r="ESC25" s="112"/>
      <c r="ESE25" s="81"/>
      <c r="ESG25" s="81"/>
      <c r="ESO25" s="109"/>
      <c r="ESP25" s="110"/>
      <c r="ESQ25" s="111"/>
      <c r="ESR25" s="112"/>
      <c r="ESS25" s="112"/>
      <c r="ESU25" s="81"/>
      <c r="ESW25" s="81"/>
      <c r="ETE25" s="109"/>
      <c r="ETF25" s="110"/>
      <c r="ETG25" s="111"/>
      <c r="ETH25" s="112"/>
      <c r="ETI25" s="112"/>
      <c r="ETK25" s="81"/>
      <c r="ETM25" s="81"/>
      <c r="ETU25" s="109"/>
      <c r="ETV25" s="110"/>
      <c r="ETW25" s="111"/>
      <c r="ETX25" s="112"/>
      <c r="ETY25" s="112"/>
      <c r="EUA25" s="81"/>
      <c r="EUC25" s="81"/>
      <c r="EUK25" s="109"/>
      <c r="EUL25" s="110"/>
      <c r="EUM25" s="111"/>
      <c r="EUN25" s="112"/>
      <c r="EUO25" s="112"/>
      <c r="EUQ25" s="81"/>
      <c r="EUS25" s="81"/>
      <c r="EVA25" s="109"/>
      <c r="EVB25" s="110"/>
      <c r="EVC25" s="111"/>
      <c r="EVD25" s="112"/>
      <c r="EVE25" s="112"/>
      <c r="EVG25" s="81"/>
      <c r="EVI25" s="81"/>
      <c r="EVQ25" s="109"/>
      <c r="EVR25" s="110"/>
      <c r="EVS25" s="111"/>
      <c r="EVT25" s="112"/>
      <c r="EVU25" s="112"/>
      <c r="EVW25" s="81"/>
      <c r="EVY25" s="81"/>
      <c r="EWG25" s="109"/>
      <c r="EWH25" s="110"/>
      <c r="EWI25" s="111"/>
      <c r="EWJ25" s="112"/>
      <c r="EWK25" s="112"/>
      <c r="EWM25" s="81"/>
      <c r="EWO25" s="81"/>
      <c r="EWW25" s="109"/>
      <c r="EWX25" s="110"/>
      <c r="EWY25" s="111"/>
      <c r="EWZ25" s="112"/>
      <c r="EXA25" s="112"/>
      <c r="EXC25" s="81"/>
      <c r="EXE25" s="81"/>
      <c r="EXM25" s="109"/>
      <c r="EXN25" s="110"/>
      <c r="EXO25" s="111"/>
      <c r="EXP25" s="112"/>
      <c r="EXQ25" s="112"/>
      <c r="EXS25" s="81"/>
      <c r="EXU25" s="81"/>
      <c r="EYC25" s="109"/>
      <c r="EYD25" s="110"/>
      <c r="EYE25" s="111"/>
      <c r="EYF25" s="112"/>
      <c r="EYG25" s="112"/>
      <c r="EYI25" s="81"/>
      <c r="EYK25" s="81"/>
      <c r="EYS25" s="109"/>
      <c r="EYT25" s="110"/>
      <c r="EYU25" s="111"/>
      <c r="EYV25" s="112"/>
      <c r="EYW25" s="112"/>
      <c r="EYY25" s="81"/>
      <c r="EZA25" s="81"/>
      <c r="EZI25" s="109"/>
      <c r="EZJ25" s="110"/>
      <c r="EZK25" s="111"/>
      <c r="EZL25" s="112"/>
      <c r="EZM25" s="112"/>
      <c r="EZO25" s="81"/>
      <c r="EZQ25" s="81"/>
      <c r="EZY25" s="109"/>
      <c r="EZZ25" s="110"/>
      <c r="FAA25" s="111"/>
      <c r="FAB25" s="112"/>
      <c r="FAC25" s="112"/>
      <c r="FAE25" s="81"/>
      <c r="FAG25" s="81"/>
      <c r="FAO25" s="109"/>
      <c r="FAP25" s="110"/>
      <c r="FAQ25" s="111"/>
      <c r="FAR25" s="112"/>
      <c r="FAS25" s="112"/>
      <c r="FAU25" s="81"/>
      <c r="FAW25" s="81"/>
      <c r="FBE25" s="109"/>
      <c r="FBF25" s="110"/>
      <c r="FBG25" s="111"/>
      <c r="FBH25" s="112"/>
      <c r="FBI25" s="112"/>
      <c r="FBK25" s="81"/>
      <c r="FBM25" s="81"/>
      <c r="FBU25" s="109"/>
      <c r="FBV25" s="110"/>
      <c r="FBW25" s="111"/>
      <c r="FBX25" s="112"/>
      <c r="FBY25" s="112"/>
      <c r="FCA25" s="81"/>
      <c r="FCC25" s="81"/>
      <c r="FCK25" s="109"/>
      <c r="FCL25" s="110"/>
      <c r="FCM25" s="111"/>
      <c r="FCN25" s="112"/>
      <c r="FCO25" s="112"/>
      <c r="FCQ25" s="81"/>
      <c r="FCS25" s="81"/>
      <c r="FDA25" s="109"/>
      <c r="FDB25" s="110"/>
      <c r="FDC25" s="111"/>
      <c r="FDD25" s="112"/>
      <c r="FDE25" s="112"/>
      <c r="FDG25" s="81"/>
      <c r="FDI25" s="81"/>
      <c r="FDQ25" s="109"/>
      <c r="FDR25" s="110"/>
      <c r="FDS25" s="111"/>
      <c r="FDT25" s="112"/>
      <c r="FDU25" s="112"/>
      <c r="FDW25" s="81"/>
      <c r="FDY25" s="81"/>
      <c r="FEG25" s="109"/>
      <c r="FEH25" s="110"/>
      <c r="FEI25" s="111"/>
      <c r="FEJ25" s="112"/>
      <c r="FEK25" s="112"/>
      <c r="FEM25" s="81"/>
      <c r="FEO25" s="81"/>
      <c r="FEW25" s="109"/>
      <c r="FEX25" s="110"/>
      <c r="FEY25" s="111"/>
      <c r="FEZ25" s="112"/>
      <c r="FFA25" s="112"/>
      <c r="FFC25" s="81"/>
      <c r="FFE25" s="81"/>
      <c r="FFM25" s="109"/>
      <c r="FFN25" s="110"/>
      <c r="FFO25" s="111"/>
      <c r="FFP25" s="112"/>
      <c r="FFQ25" s="112"/>
      <c r="FFS25" s="81"/>
      <c r="FFU25" s="81"/>
      <c r="FGC25" s="109"/>
      <c r="FGD25" s="110"/>
      <c r="FGE25" s="111"/>
      <c r="FGF25" s="112"/>
      <c r="FGG25" s="112"/>
      <c r="FGI25" s="81"/>
      <c r="FGK25" s="81"/>
      <c r="FGS25" s="109"/>
      <c r="FGT25" s="110"/>
      <c r="FGU25" s="111"/>
      <c r="FGV25" s="112"/>
      <c r="FGW25" s="112"/>
      <c r="FGY25" s="81"/>
      <c r="FHA25" s="81"/>
      <c r="FHI25" s="109"/>
      <c r="FHJ25" s="110"/>
      <c r="FHK25" s="111"/>
      <c r="FHL25" s="112"/>
      <c r="FHM25" s="112"/>
      <c r="FHO25" s="81"/>
      <c r="FHQ25" s="81"/>
      <c r="FHY25" s="109"/>
      <c r="FHZ25" s="110"/>
      <c r="FIA25" s="111"/>
      <c r="FIB25" s="112"/>
      <c r="FIC25" s="112"/>
      <c r="FIE25" s="81"/>
      <c r="FIG25" s="81"/>
      <c r="FIO25" s="109"/>
      <c r="FIP25" s="110"/>
      <c r="FIQ25" s="111"/>
      <c r="FIR25" s="112"/>
      <c r="FIS25" s="112"/>
      <c r="FIU25" s="81"/>
      <c r="FIW25" s="81"/>
      <c r="FJE25" s="109"/>
      <c r="FJF25" s="110"/>
      <c r="FJG25" s="111"/>
      <c r="FJH25" s="112"/>
      <c r="FJI25" s="112"/>
      <c r="FJK25" s="81"/>
      <c r="FJM25" s="81"/>
      <c r="FJU25" s="109"/>
      <c r="FJV25" s="110"/>
      <c r="FJW25" s="111"/>
      <c r="FJX25" s="112"/>
      <c r="FJY25" s="112"/>
      <c r="FKA25" s="81"/>
      <c r="FKC25" s="81"/>
      <c r="FKK25" s="109"/>
      <c r="FKL25" s="110"/>
      <c r="FKM25" s="111"/>
      <c r="FKN25" s="112"/>
      <c r="FKO25" s="112"/>
      <c r="FKQ25" s="81"/>
      <c r="FKS25" s="81"/>
      <c r="FLA25" s="109"/>
      <c r="FLB25" s="110"/>
      <c r="FLC25" s="111"/>
      <c r="FLD25" s="112"/>
      <c r="FLE25" s="112"/>
      <c r="FLG25" s="81"/>
      <c r="FLI25" s="81"/>
      <c r="FLQ25" s="109"/>
      <c r="FLR25" s="110"/>
      <c r="FLS25" s="111"/>
      <c r="FLT25" s="112"/>
      <c r="FLU25" s="112"/>
      <c r="FLW25" s="81"/>
      <c r="FLY25" s="81"/>
      <c r="FMG25" s="109"/>
      <c r="FMH25" s="110"/>
      <c r="FMI25" s="111"/>
      <c r="FMJ25" s="112"/>
      <c r="FMK25" s="112"/>
      <c r="FMM25" s="81"/>
      <c r="FMO25" s="81"/>
      <c r="FMW25" s="109"/>
      <c r="FMX25" s="110"/>
      <c r="FMY25" s="111"/>
      <c r="FMZ25" s="112"/>
      <c r="FNA25" s="112"/>
      <c r="FNC25" s="81"/>
      <c r="FNE25" s="81"/>
      <c r="FNM25" s="109"/>
      <c r="FNN25" s="110"/>
      <c r="FNO25" s="111"/>
      <c r="FNP25" s="112"/>
      <c r="FNQ25" s="112"/>
      <c r="FNS25" s="81"/>
      <c r="FNU25" s="81"/>
      <c r="FOC25" s="109"/>
      <c r="FOD25" s="110"/>
      <c r="FOE25" s="111"/>
      <c r="FOF25" s="112"/>
      <c r="FOG25" s="112"/>
      <c r="FOI25" s="81"/>
      <c r="FOK25" s="81"/>
      <c r="FOS25" s="109"/>
      <c r="FOT25" s="110"/>
      <c r="FOU25" s="111"/>
      <c r="FOV25" s="112"/>
      <c r="FOW25" s="112"/>
      <c r="FOY25" s="81"/>
      <c r="FPA25" s="81"/>
      <c r="FPI25" s="109"/>
      <c r="FPJ25" s="110"/>
      <c r="FPK25" s="111"/>
      <c r="FPL25" s="112"/>
      <c r="FPM25" s="112"/>
      <c r="FPO25" s="81"/>
      <c r="FPQ25" s="81"/>
      <c r="FPY25" s="109"/>
      <c r="FPZ25" s="110"/>
      <c r="FQA25" s="111"/>
      <c r="FQB25" s="112"/>
      <c r="FQC25" s="112"/>
      <c r="FQE25" s="81"/>
      <c r="FQG25" s="81"/>
      <c r="FQO25" s="109"/>
      <c r="FQP25" s="110"/>
      <c r="FQQ25" s="111"/>
      <c r="FQR25" s="112"/>
      <c r="FQS25" s="112"/>
      <c r="FQU25" s="81"/>
      <c r="FQW25" s="81"/>
      <c r="FRE25" s="109"/>
      <c r="FRF25" s="110"/>
      <c r="FRG25" s="111"/>
      <c r="FRH25" s="112"/>
      <c r="FRI25" s="112"/>
      <c r="FRK25" s="81"/>
      <c r="FRM25" s="81"/>
      <c r="FRU25" s="109"/>
      <c r="FRV25" s="110"/>
      <c r="FRW25" s="111"/>
      <c r="FRX25" s="112"/>
      <c r="FRY25" s="112"/>
      <c r="FSA25" s="81"/>
      <c r="FSC25" s="81"/>
      <c r="FSK25" s="109"/>
      <c r="FSL25" s="110"/>
      <c r="FSM25" s="111"/>
      <c r="FSN25" s="112"/>
      <c r="FSO25" s="112"/>
      <c r="FSQ25" s="81"/>
      <c r="FSS25" s="81"/>
      <c r="FTA25" s="109"/>
      <c r="FTB25" s="110"/>
      <c r="FTC25" s="111"/>
      <c r="FTD25" s="112"/>
      <c r="FTE25" s="112"/>
      <c r="FTG25" s="81"/>
      <c r="FTI25" s="81"/>
      <c r="FTQ25" s="109"/>
      <c r="FTR25" s="110"/>
      <c r="FTS25" s="111"/>
      <c r="FTT25" s="112"/>
      <c r="FTU25" s="112"/>
      <c r="FTW25" s="81"/>
      <c r="FTY25" s="81"/>
      <c r="FUG25" s="109"/>
      <c r="FUH25" s="110"/>
      <c r="FUI25" s="111"/>
      <c r="FUJ25" s="112"/>
      <c r="FUK25" s="112"/>
      <c r="FUM25" s="81"/>
      <c r="FUO25" s="81"/>
      <c r="FUW25" s="109"/>
      <c r="FUX25" s="110"/>
      <c r="FUY25" s="111"/>
      <c r="FUZ25" s="112"/>
      <c r="FVA25" s="112"/>
      <c r="FVC25" s="81"/>
      <c r="FVE25" s="81"/>
      <c r="FVM25" s="109"/>
      <c r="FVN25" s="110"/>
      <c r="FVO25" s="111"/>
      <c r="FVP25" s="112"/>
      <c r="FVQ25" s="112"/>
      <c r="FVS25" s="81"/>
      <c r="FVU25" s="81"/>
      <c r="FWC25" s="109"/>
      <c r="FWD25" s="110"/>
      <c r="FWE25" s="111"/>
      <c r="FWF25" s="112"/>
      <c r="FWG25" s="112"/>
      <c r="FWI25" s="81"/>
      <c r="FWK25" s="81"/>
      <c r="FWS25" s="109"/>
      <c r="FWT25" s="110"/>
      <c r="FWU25" s="111"/>
      <c r="FWV25" s="112"/>
      <c r="FWW25" s="112"/>
      <c r="FWY25" s="81"/>
      <c r="FXA25" s="81"/>
      <c r="FXI25" s="109"/>
      <c r="FXJ25" s="110"/>
      <c r="FXK25" s="111"/>
      <c r="FXL25" s="112"/>
      <c r="FXM25" s="112"/>
      <c r="FXO25" s="81"/>
      <c r="FXQ25" s="81"/>
      <c r="FXY25" s="109"/>
      <c r="FXZ25" s="110"/>
      <c r="FYA25" s="111"/>
      <c r="FYB25" s="112"/>
      <c r="FYC25" s="112"/>
      <c r="FYE25" s="81"/>
      <c r="FYG25" s="81"/>
      <c r="FYO25" s="109"/>
      <c r="FYP25" s="110"/>
      <c r="FYQ25" s="111"/>
      <c r="FYR25" s="112"/>
      <c r="FYS25" s="112"/>
      <c r="FYU25" s="81"/>
      <c r="FYW25" s="81"/>
      <c r="FZE25" s="109"/>
      <c r="FZF25" s="110"/>
      <c r="FZG25" s="111"/>
      <c r="FZH25" s="112"/>
      <c r="FZI25" s="112"/>
      <c r="FZK25" s="81"/>
      <c r="FZM25" s="81"/>
      <c r="FZU25" s="109"/>
      <c r="FZV25" s="110"/>
      <c r="FZW25" s="111"/>
      <c r="FZX25" s="112"/>
      <c r="FZY25" s="112"/>
      <c r="GAA25" s="81"/>
      <c r="GAC25" s="81"/>
      <c r="GAK25" s="109"/>
      <c r="GAL25" s="110"/>
      <c r="GAM25" s="111"/>
      <c r="GAN25" s="112"/>
      <c r="GAO25" s="112"/>
      <c r="GAQ25" s="81"/>
      <c r="GAS25" s="81"/>
      <c r="GBA25" s="109"/>
      <c r="GBB25" s="110"/>
      <c r="GBC25" s="111"/>
      <c r="GBD25" s="112"/>
      <c r="GBE25" s="112"/>
      <c r="GBG25" s="81"/>
      <c r="GBI25" s="81"/>
      <c r="GBQ25" s="109"/>
      <c r="GBR25" s="110"/>
      <c r="GBS25" s="111"/>
      <c r="GBT25" s="112"/>
      <c r="GBU25" s="112"/>
      <c r="GBW25" s="81"/>
      <c r="GBY25" s="81"/>
      <c r="GCG25" s="109"/>
      <c r="GCH25" s="110"/>
      <c r="GCI25" s="111"/>
      <c r="GCJ25" s="112"/>
      <c r="GCK25" s="112"/>
      <c r="GCM25" s="81"/>
      <c r="GCO25" s="81"/>
      <c r="GCW25" s="109"/>
      <c r="GCX25" s="110"/>
      <c r="GCY25" s="111"/>
      <c r="GCZ25" s="112"/>
      <c r="GDA25" s="112"/>
      <c r="GDC25" s="81"/>
      <c r="GDE25" s="81"/>
      <c r="GDM25" s="109"/>
      <c r="GDN25" s="110"/>
      <c r="GDO25" s="111"/>
      <c r="GDP25" s="112"/>
      <c r="GDQ25" s="112"/>
      <c r="GDS25" s="81"/>
      <c r="GDU25" s="81"/>
      <c r="GEC25" s="109"/>
      <c r="GED25" s="110"/>
      <c r="GEE25" s="111"/>
      <c r="GEF25" s="112"/>
      <c r="GEG25" s="112"/>
      <c r="GEI25" s="81"/>
      <c r="GEK25" s="81"/>
      <c r="GES25" s="109"/>
      <c r="GET25" s="110"/>
      <c r="GEU25" s="111"/>
      <c r="GEV25" s="112"/>
      <c r="GEW25" s="112"/>
      <c r="GEY25" s="81"/>
      <c r="GFA25" s="81"/>
      <c r="GFI25" s="109"/>
      <c r="GFJ25" s="110"/>
      <c r="GFK25" s="111"/>
      <c r="GFL25" s="112"/>
      <c r="GFM25" s="112"/>
      <c r="GFO25" s="81"/>
      <c r="GFQ25" s="81"/>
      <c r="GFY25" s="109"/>
      <c r="GFZ25" s="110"/>
      <c r="GGA25" s="111"/>
      <c r="GGB25" s="112"/>
      <c r="GGC25" s="112"/>
      <c r="GGE25" s="81"/>
      <c r="GGG25" s="81"/>
      <c r="GGO25" s="109"/>
      <c r="GGP25" s="110"/>
      <c r="GGQ25" s="111"/>
      <c r="GGR25" s="112"/>
      <c r="GGS25" s="112"/>
      <c r="GGU25" s="81"/>
      <c r="GGW25" s="81"/>
      <c r="GHE25" s="109"/>
      <c r="GHF25" s="110"/>
      <c r="GHG25" s="111"/>
      <c r="GHH25" s="112"/>
      <c r="GHI25" s="112"/>
      <c r="GHK25" s="81"/>
      <c r="GHM25" s="81"/>
      <c r="GHU25" s="109"/>
      <c r="GHV25" s="110"/>
      <c r="GHW25" s="111"/>
      <c r="GHX25" s="112"/>
      <c r="GHY25" s="112"/>
      <c r="GIA25" s="81"/>
      <c r="GIC25" s="81"/>
      <c r="GIK25" s="109"/>
      <c r="GIL25" s="110"/>
      <c r="GIM25" s="111"/>
      <c r="GIN25" s="112"/>
      <c r="GIO25" s="112"/>
      <c r="GIQ25" s="81"/>
      <c r="GIS25" s="81"/>
      <c r="GJA25" s="109"/>
      <c r="GJB25" s="110"/>
      <c r="GJC25" s="111"/>
      <c r="GJD25" s="112"/>
      <c r="GJE25" s="112"/>
      <c r="GJG25" s="81"/>
      <c r="GJI25" s="81"/>
      <c r="GJQ25" s="109"/>
      <c r="GJR25" s="110"/>
      <c r="GJS25" s="111"/>
      <c r="GJT25" s="112"/>
      <c r="GJU25" s="112"/>
      <c r="GJW25" s="81"/>
      <c r="GJY25" s="81"/>
      <c r="GKG25" s="109"/>
      <c r="GKH25" s="110"/>
      <c r="GKI25" s="111"/>
      <c r="GKJ25" s="112"/>
      <c r="GKK25" s="112"/>
      <c r="GKM25" s="81"/>
      <c r="GKO25" s="81"/>
      <c r="GKW25" s="109"/>
      <c r="GKX25" s="110"/>
      <c r="GKY25" s="111"/>
      <c r="GKZ25" s="112"/>
      <c r="GLA25" s="112"/>
      <c r="GLC25" s="81"/>
      <c r="GLE25" s="81"/>
      <c r="GLM25" s="109"/>
      <c r="GLN25" s="110"/>
      <c r="GLO25" s="111"/>
      <c r="GLP25" s="112"/>
      <c r="GLQ25" s="112"/>
      <c r="GLS25" s="81"/>
      <c r="GLU25" s="81"/>
      <c r="GMC25" s="109"/>
      <c r="GMD25" s="110"/>
      <c r="GME25" s="111"/>
      <c r="GMF25" s="112"/>
      <c r="GMG25" s="112"/>
      <c r="GMI25" s="81"/>
      <c r="GMK25" s="81"/>
      <c r="GMS25" s="109"/>
      <c r="GMT25" s="110"/>
      <c r="GMU25" s="111"/>
      <c r="GMV25" s="112"/>
      <c r="GMW25" s="112"/>
      <c r="GMY25" s="81"/>
      <c r="GNA25" s="81"/>
      <c r="GNI25" s="109"/>
      <c r="GNJ25" s="110"/>
      <c r="GNK25" s="111"/>
      <c r="GNL25" s="112"/>
      <c r="GNM25" s="112"/>
      <c r="GNO25" s="81"/>
      <c r="GNQ25" s="81"/>
      <c r="GNY25" s="109"/>
      <c r="GNZ25" s="110"/>
      <c r="GOA25" s="111"/>
      <c r="GOB25" s="112"/>
      <c r="GOC25" s="112"/>
      <c r="GOE25" s="81"/>
      <c r="GOG25" s="81"/>
      <c r="GOO25" s="109"/>
      <c r="GOP25" s="110"/>
      <c r="GOQ25" s="111"/>
      <c r="GOR25" s="112"/>
      <c r="GOS25" s="112"/>
      <c r="GOU25" s="81"/>
      <c r="GOW25" s="81"/>
      <c r="GPE25" s="109"/>
      <c r="GPF25" s="110"/>
      <c r="GPG25" s="111"/>
      <c r="GPH25" s="112"/>
      <c r="GPI25" s="112"/>
      <c r="GPK25" s="81"/>
      <c r="GPM25" s="81"/>
      <c r="GPU25" s="109"/>
      <c r="GPV25" s="110"/>
      <c r="GPW25" s="111"/>
      <c r="GPX25" s="112"/>
      <c r="GPY25" s="112"/>
      <c r="GQA25" s="81"/>
      <c r="GQC25" s="81"/>
      <c r="GQK25" s="109"/>
      <c r="GQL25" s="110"/>
      <c r="GQM25" s="111"/>
      <c r="GQN25" s="112"/>
      <c r="GQO25" s="112"/>
      <c r="GQQ25" s="81"/>
      <c r="GQS25" s="81"/>
      <c r="GRA25" s="109"/>
      <c r="GRB25" s="110"/>
      <c r="GRC25" s="111"/>
      <c r="GRD25" s="112"/>
      <c r="GRE25" s="112"/>
      <c r="GRG25" s="81"/>
      <c r="GRI25" s="81"/>
      <c r="GRQ25" s="109"/>
      <c r="GRR25" s="110"/>
      <c r="GRS25" s="111"/>
      <c r="GRT25" s="112"/>
      <c r="GRU25" s="112"/>
      <c r="GRW25" s="81"/>
      <c r="GRY25" s="81"/>
      <c r="GSG25" s="109"/>
      <c r="GSH25" s="110"/>
      <c r="GSI25" s="111"/>
      <c r="GSJ25" s="112"/>
      <c r="GSK25" s="112"/>
      <c r="GSM25" s="81"/>
      <c r="GSO25" s="81"/>
      <c r="GSW25" s="109"/>
      <c r="GSX25" s="110"/>
      <c r="GSY25" s="111"/>
      <c r="GSZ25" s="112"/>
      <c r="GTA25" s="112"/>
      <c r="GTC25" s="81"/>
      <c r="GTE25" s="81"/>
      <c r="GTM25" s="109"/>
      <c r="GTN25" s="110"/>
      <c r="GTO25" s="111"/>
      <c r="GTP25" s="112"/>
      <c r="GTQ25" s="112"/>
      <c r="GTS25" s="81"/>
      <c r="GTU25" s="81"/>
      <c r="GUC25" s="109"/>
      <c r="GUD25" s="110"/>
      <c r="GUE25" s="111"/>
      <c r="GUF25" s="112"/>
      <c r="GUG25" s="112"/>
      <c r="GUI25" s="81"/>
      <c r="GUK25" s="81"/>
      <c r="GUS25" s="109"/>
      <c r="GUT25" s="110"/>
      <c r="GUU25" s="111"/>
      <c r="GUV25" s="112"/>
      <c r="GUW25" s="112"/>
      <c r="GUY25" s="81"/>
      <c r="GVA25" s="81"/>
      <c r="GVI25" s="109"/>
      <c r="GVJ25" s="110"/>
      <c r="GVK25" s="111"/>
      <c r="GVL25" s="112"/>
      <c r="GVM25" s="112"/>
      <c r="GVO25" s="81"/>
      <c r="GVQ25" s="81"/>
      <c r="GVY25" s="109"/>
      <c r="GVZ25" s="110"/>
      <c r="GWA25" s="111"/>
      <c r="GWB25" s="112"/>
      <c r="GWC25" s="112"/>
      <c r="GWE25" s="81"/>
      <c r="GWG25" s="81"/>
      <c r="GWO25" s="109"/>
      <c r="GWP25" s="110"/>
      <c r="GWQ25" s="111"/>
      <c r="GWR25" s="112"/>
      <c r="GWS25" s="112"/>
      <c r="GWU25" s="81"/>
      <c r="GWW25" s="81"/>
      <c r="GXE25" s="109"/>
      <c r="GXF25" s="110"/>
      <c r="GXG25" s="111"/>
      <c r="GXH25" s="112"/>
      <c r="GXI25" s="112"/>
      <c r="GXK25" s="81"/>
      <c r="GXM25" s="81"/>
      <c r="GXU25" s="109"/>
      <c r="GXV25" s="110"/>
      <c r="GXW25" s="111"/>
      <c r="GXX25" s="112"/>
      <c r="GXY25" s="112"/>
      <c r="GYA25" s="81"/>
      <c r="GYC25" s="81"/>
      <c r="GYK25" s="109"/>
      <c r="GYL25" s="110"/>
      <c r="GYM25" s="111"/>
      <c r="GYN25" s="112"/>
      <c r="GYO25" s="112"/>
      <c r="GYQ25" s="81"/>
      <c r="GYS25" s="81"/>
      <c r="GZA25" s="109"/>
      <c r="GZB25" s="110"/>
      <c r="GZC25" s="111"/>
      <c r="GZD25" s="112"/>
      <c r="GZE25" s="112"/>
      <c r="GZG25" s="81"/>
      <c r="GZI25" s="81"/>
      <c r="GZQ25" s="109"/>
      <c r="GZR25" s="110"/>
      <c r="GZS25" s="111"/>
      <c r="GZT25" s="112"/>
      <c r="GZU25" s="112"/>
      <c r="GZW25" s="81"/>
      <c r="GZY25" s="81"/>
      <c r="HAG25" s="109"/>
      <c r="HAH25" s="110"/>
      <c r="HAI25" s="111"/>
      <c r="HAJ25" s="112"/>
      <c r="HAK25" s="112"/>
      <c r="HAM25" s="81"/>
      <c r="HAO25" s="81"/>
      <c r="HAW25" s="109"/>
      <c r="HAX25" s="110"/>
      <c r="HAY25" s="111"/>
      <c r="HAZ25" s="112"/>
      <c r="HBA25" s="112"/>
      <c r="HBC25" s="81"/>
      <c r="HBE25" s="81"/>
      <c r="HBM25" s="109"/>
      <c r="HBN25" s="110"/>
      <c r="HBO25" s="111"/>
      <c r="HBP25" s="112"/>
      <c r="HBQ25" s="112"/>
      <c r="HBS25" s="81"/>
      <c r="HBU25" s="81"/>
      <c r="HCC25" s="109"/>
      <c r="HCD25" s="110"/>
      <c r="HCE25" s="111"/>
      <c r="HCF25" s="112"/>
      <c r="HCG25" s="112"/>
      <c r="HCI25" s="81"/>
      <c r="HCK25" s="81"/>
      <c r="HCS25" s="109"/>
      <c r="HCT25" s="110"/>
      <c r="HCU25" s="111"/>
      <c r="HCV25" s="112"/>
      <c r="HCW25" s="112"/>
      <c r="HCY25" s="81"/>
      <c r="HDA25" s="81"/>
      <c r="HDI25" s="109"/>
      <c r="HDJ25" s="110"/>
      <c r="HDK25" s="111"/>
      <c r="HDL25" s="112"/>
      <c r="HDM25" s="112"/>
      <c r="HDO25" s="81"/>
      <c r="HDQ25" s="81"/>
      <c r="HDY25" s="109"/>
      <c r="HDZ25" s="110"/>
      <c r="HEA25" s="111"/>
      <c r="HEB25" s="112"/>
      <c r="HEC25" s="112"/>
      <c r="HEE25" s="81"/>
      <c r="HEG25" s="81"/>
      <c r="HEO25" s="109"/>
      <c r="HEP25" s="110"/>
      <c r="HEQ25" s="111"/>
      <c r="HER25" s="112"/>
      <c r="HES25" s="112"/>
      <c r="HEU25" s="81"/>
      <c r="HEW25" s="81"/>
      <c r="HFE25" s="109"/>
      <c r="HFF25" s="110"/>
      <c r="HFG25" s="111"/>
      <c r="HFH25" s="112"/>
      <c r="HFI25" s="112"/>
      <c r="HFK25" s="81"/>
      <c r="HFM25" s="81"/>
      <c r="HFU25" s="109"/>
      <c r="HFV25" s="110"/>
      <c r="HFW25" s="111"/>
      <c r="HFX25" s="112"/>
      <c r="HFY25" s="112"/>
      <c r="HGA25" s="81"/>
      <c r="HGC25" s="81"/>
      <c r="HGK25" s="109"/>
      <c r="HGL25" s="110"/>
      <c r="HGM25" s="111"/>
      <c r="HGN25" s="112"/>
      <c r="HGO25" s="112"/>
      <c r="HGQ25" s="81"/>
      <c r="HGS25" s="81"/>
      <c r="HHA25" s="109"/>
      <c r="HHB25" s="110"/>
      <c r="HHC25" s="111"/>
      <c r="HHD25" s="112"/>
      <c r="HHE25" s="112"/>
      <c r="HHG25" s="81"/>
      <c r="HHI25" s="81"/>
      <c r="HHQ25" s="109"/>
      <c r="HHR25" s="110"/>
      <c r="HHS25" s="111"/>
      <c r="HHT25" s="112"/>
      <c r="HHU25" s="112"/>
      <c r="HHW25" s="81"/>
      <c r="HHY25" s="81"/>
      <c r="HIG25" s="109"/>
      <c r="HIH25" s="110"/>
      <c r="HII25" s="111"/>
      <c r="HIJ25" s="112"/>
      <c r="HIK25" s="112"/>
      <c r="HIM25" s="81"/>
      <c r="HIO25" s="81"/>
      <c r="HIW25" s="109"/>
      <c r="HIX25" s="110"/>
      <c r="HIY25" s="111"/>
      <c r="HIZ25" s="112"/>
      <c r="HJA25" s="112"/>
      <c r="HJC25" s="81"/>
      <c r="HJE25" s="81"/>
      <c r="HJM25" s="109"/>
      <c r="HJN25" s="110"/>
      <c r="HJO25" s="111"/>
      <c r="HJP25" s="112"/>
      <c r="HJQ25" s="112"/>
      <c r="HJS25" s="81"/>
      <c r="HJU25" s="81"/>
      <c r="HKC25" s="109"/>
      <c r="HKD25" s="110"/>
      <c r="HKE25" s="111"/>
      <c r="HKF25" s="112"/>
      <c r="HKG25" s="112"/>
      <c r="HKI25" s="81"/>
      <c r="HKK25" s="81"/>
      <c r="HKS25" s="109"/>
      <c r="HKT25" s="110"/>
      <c r="HKU25" s="111"/>
      <c r="HKV25" s="112"/>
      <c r="HKW25" s="112"/>
      <c r="HKY25" s="81"/>
      <c r="HLA25" s="81"/>
      <c r="HLI25" s="109"/>
      <c r="HLJ25" s="110"/>
      <c r="HLK25" s="111"/>
      <c r="HLL25" s="112"/>
      <c r="HLM25" s="112"/>
      <c r="HLO25" s="81"/>
      <c r="HLQ25" s="81"/>
      <c r="HLY25" s="109"/>
      <c r="HLZ25" s="110"/>
      <c r="HMA25" s="111"/>
      <c r="HMB25" s="112"/>
      <c r="HMC25" s="112"/>
      <c r="HME25" s="81"/>
      <c r="HMG25" s="81"/>
      <c r="HMO25" s="109"/>
      <c r="HMP25" s="110"/>
      <c r="HMQ25" s="111"/>
      <c r="HMR25" s="112"/>
      <c r="HMS25" s="112"/>
      <c r="HMU25" s="81"/>
      <c r="HMW25" s="81"/>
      <c r="HNE25" s="109"/>
      <c r="HNF25" s="110"/>
      <c r="HNG25" s="111"/>
      <c r="HNH25" s="112"/>
      <c r="HNI25" s="112"/>
      <c r="HNK25" s="81"/>
      <c r="HNM25" s="81"/>
      <c r="HNU25" s="109"/>
      <c r="HNV25" s="110"/>
      <c r="HNW25" s="111"/>
      <c r="HNX25" s="112"/>
      <c r="HNY25" s="112"/>
      <c r="HOA25" s="81"/>
      <c r="HOC25" s="81"/>
      <c r="HOK25" s="109"/>
      <c r="HOL25" s="110"/>
      <c r="HOM25" s="111"/>
      <c r="HON25" s="112"/>
      <c r="HOO25" s="112"/>
      <c r="HOQ25" s="81"/>
      <c r="HOS25" s="81"/>
      <c r="HPA25" s="109"/>
      <c r="HPB25" s="110"/>
      <c r="HPC25" s="111"/>
      <c r="HPD25" s="112"/>
      <c r="HPE25" s="112"/>
      <c r="HPG25" s="81"/>
      <c r="HPI25" s="81"/>
      <c r="HPQ25" s="109"/>
      <c r="HPR25" s="110"/>
      <c r="HPS25" s="111"/>
      <c r="HPT25" s="112"/>
      <c r="HPU25" s="112"/>
      <c r="HPW25" s="81"/>
      <c r="HPY25" s="81"/>
      <c r="HQG25" s="109"/>
      <c r="HQH25" s="110"/>
      <c r="HQI25" s="111"/>
      <c r="HQJ25" s="112"/>
      <c r="HQK25" s="112"/>
      <c r="HQM25" s="81"/>
      <c r="HQO25" s="81"/>
      <c r="HQW25" s="109"/>
      <c r="HQX25" s="110"/>
      <c r="HQY25" s="111"/>
      <c r="HQZ25" s="112"/>
      <c r="HRA25" s="112"/>
      <c r="HRC25" s="81"/>
      <c r="HRE25" s="81"/>
      <c r="HRM25" s="109"/>
      <c r="HRN25" s="110"/>
      <c r="HRO25" s="111"/>
      <c r="HRP25" s="112"/>
      <c r="HRQ25" s="112"/>
      <c r="HRS25" s="81"/>
      <c r="HRU25" s="81"/>
      <c r="HSC25" s="109"/>
      <c r="HSD25" s="110"/>
      <c r="HSE25" s="111"/>
      <c r="HSF25" s="112"/>
      <c r="HSG25" s="112"/>
      <c r="HSI25" s="81"/>
      <c r="HSK25" s="81"/>
      <c r="HSS25" s="109"/>
      <c r="HST25" s="110"/>
      <c r="HSU25" s="111"/>
      <c r="HSV25" s="112"/>
      <c r="HSW25" s="112"/>
      <c r="HSY25" s="81"/>
      <c r="HTA25" s="81"/>
      <c r="HTI25" s="109"/>
      <c r="HTJ25" s="110"/>
      <c r="HTK25" s="111"/>
      <c r="HTL25" s="112"/>
      <c r="HTM25" s="112"/>
      <c r="HTO25" s="81"/>
      <c r="HTQ25" s="81"/>
      <c r="HTY25" s="109"/>
      <c r="HTZ25" s="110"/>
      <c r="HUA25" s="111"/>
      <c r="HUB25" s="112"/>
      <c r="HUC25" s="112"/>
      <c r="HUE25" s="81"/>
      <c r="HUG25" s="81"/>
      <c r="HUO25" s="109"/>
      <c r="HUP25" s="110"/>
      <c r="HUQ25" s="111"/>
      <c r="HUR25" s="112"/>
      <c r="HUS25" s="112"/>
      <c r="HUU25" s="81"/>
      <c r="HUW25" s="81"/>
      <c r="HVE25" s="109"/>
      <c r="HVF25" s="110"/>
      <c r="HVG25" s="111"/>
      <c r="HVH25" s="112"/>
      <c r="HVI25" s="112"/>
      <c r="HVK25" s="81"/>
      <c r="HVM25" s="81"/>
      <c r="HVU25" s="109"/>
      <c r="HVV25" s="110"/>
      <c r="HVW25" s="111"/>
      <c r="HVX25" s="112"/>
      <c r="HVY25" s="112"/>
      <c r="HWA25" s="81"/>
      <c r="HWC25" s="81"/>
      <c r="HWK25" s="109"/>
      <c r="HWL25" s="110"/>
      <c r="HWM25" s="111"/>
      <c r="HWN25" s="112"/>
      <c r="HWO25" s="112"/>
      <c r="HWQ25" s="81"/>
      <c r="HWS25" s="81"/>
      <c r="HXA25" s="109"/>
      <c r="HXB25" s="110"/>
      <c r="HXC25" s="111"/>
      <c r="HXD25" s="112"/>
      <c r="HXE25" s="112"/>
      <c r="HXG25" s="81"/>
      <c r="HXI25" s="81"/>
      <c r="HXQ25" s="109"/>
      <c r="HXR25" s="110"/>
      <c r="HXS25" s="111"/>
      <c r="HXT25" s="112"/>
      <c r="HXU25" s="112"/>
      <c r="HXW25" s="81"/>
      <c r="HXY25" s="81"/>
      <c r="HYG25" s="109"/>
      <c r="HYH25" s="110"/>
      <c r="HYI25" s="111"/>
      <c r="HYJ25" s="112"/>
      <c r="HYK25" s="112"/>
      <c r="HYM25" s="81"/>
      <c r="HYO25" s="81"/>
      <c r="HYW25" s="109"/>
      <c r="HYX25" s="110"/>
      <c r="HYY25" s="111"/>
      <c r="HYZ25" s="112"/>
      <c r="HZA25" s="112"/>
      <c r="HZC25" s="81"/>
      <c r="HZE25" s="81"/>
      <c r="HZM25" s="109"/>
      <c r="HZN25" s="110"/>
      <c r="HZO25" s="111"/>
      <c r="HZP25" s="112"/>
      <c r="HZQ25" s="112"/>
      <c r="HZS25" s="81"/>
      <c r="HZU25" s="81"/>
      <c r="IAC25" s="109"/>
      <c r="IAD25" s="110"/>
      <c r="IAE25" s="111"/>
      <c r="IAF25" s="112"/>
      <c r="IAG25" s="112"/>
      <c r="IAI25" s="81"/>
      <c r="IAK25" s="81"/>
      <c r="IAS25" s="109"/>
      <c r="IAT25" s="110"/>
      <c r="IAU25" s="111"/>
      <c r="IAV25" s="112"/>
      <c r="IAW25" s="112"/>
      <c r="IAY25" s="81"/>
      <c r="IBA25" s="81"/>
      <c r="IBI25" s="109"/>
      <c r="IBJ25" s="110"/>
      <c r="IBK25" s="111"/>
      <c r="IBL25" s="112"/>
      <c r="IBM25" s="112"/>
      <c r="IBO25" s="81"/>
      <c r="IBQ25" s="81"/>
      <c r="IBY25" s="109"/>
      <c r="IBZ25" s="110"/>
      <c r="ICA25" s="111"/>
      <c r="ICB25" s="112"/>
      <c r="ICC25" s="112"/>
      <c r="ICE25" s="81"/>
      <c r="ICG25" s="81"/>
      <c r="ICO25" s="109"/>
      <c r="ICP25" s="110"/>
      <c r="ICQ25" s="111"/>
      <c r="ICR25" s="112"/>
      <c r="ICS25" s="112"/>
      <c r="ICU25" s="81"/>
      <c r="ICW25" s="81"/>
      <c r="IDE25" s="109"/>
      <c r="IDF25" s="110"/>
      <c r="IDG25" s="111"/>
      <c r="IDH25" s="112"/>
      <c r="IDI25" s="112"/>
      <c r="IDK25" s="81"/>
      <c r="IDM25" s="81"/>
      <c r="IDU25" s="109"/>
      <c r="IDV25" s="110"/>
      <c r="IDW25" s="111"/>
      <c r="IDX25" s="112"/>
      <c r="IDY25" s="112"/>
      <c r="IEA25" s="81"/>
      <c r="IEC25" s="81"/>
      <c r="IEK25" s="109"/>
      <c r="IEL25" s="110"/>
      <c r="IEM25" s="111"/>
      <c r="IEN25" s="112"/>
      <c r="IEO25" s="112"/>
      <c r="IEQ25" s="81"/>
      <c r="IES25" s="81"/>
      <c r="IFA25" s="109"/>
      <c r="IFB25" s="110"/>
      <c r="IFC25" s="111"/>
      <c r="IFD25" s="112"/>
      <c r="IFE25" s="112"/>
      <c r="IFG25" s="81"/>
      <c r="IFI25" s="81"/>
      <c r="IFQ25" s="109"/>
      <c r="IFR25" s="110"/>
      <c r="IFS25" s="111"/>
      <c r="IFT25" s="112"/>
      <c r="IFU25" s="112"/>
      <c r="IFW25" s="81"/>
      <c r="IFY25" s="81"/>
      <c r="IGG25" s="109"/>
      <c r="IGH25" s="110"/>
      <c r="IGI25" s="111"/>
      <c r="IGJ25" s="112"/>
      <c r="IGK25" s="112"/>
      <c r="IGM25" s="81"/>
      <c r="IGO25" s="81"/>
      <c r="IGW25" s="109"/>
      <c r="IGX25" s="110"/>
      <c r="IGY25" s="111"/>
      <c r="IGZ25" s="112"/>
      <c r="IHA25" s="112"/>
      <c r="IHC25" s="81"/>
      <c r="IHE25" s="81"/>
      <c r="IHM25" s="109"/>
      <c r="IHN25" s="110"/>
      <c r="IHO25" s="111"/>
      <c r="IHP25" s="112"/>
      <c r="IHQ25" s="112"/>
      <c r="IHS25" s="81"/>
      <c r="IHU25" s="81"/>
      <c r="IIC25" s="109"/>
      <c r="IID25" s="110"/>
      <c r="IIE25" s="111"/>
      <c r="IIF25" s="112"/>
      <c r="IIG25" s="112"/>
      <c r="III25" s="81"/>
      <c r="IIK25" s="81"/>
      <c r="IIS25" s="109"/>
      <c r="IIT25" s="110"/>
      <c r="IIU25" s="111"/>
      <c r="IIV25" s="112"/>
      <c r="IIW25" s="112"/>
      <c r="IIY25" s="81"/>
      <c r="IJA25" s="81"/>
      <c r="IJI25" s="109"/>
      <c r="IJJ25" s="110"/>
      <c r="IJK25" s="111"/>
      <c r="IJL25" s="112"/>
      <c r="IJM25" s="112"/>
      <c r="IJO25" s="81"/>
      <c r="IJQ25" s="81"/>
      <c r="IJY25" s="109"/>
      <c r="IJZ25" s="110"/>
      <c r="IKA25" s="111"/>
      <c r="IKB25" s="112"/>
      <c r="IKC25" s="112"/>
      <c r="IKE25" s="81"/>
      <c r="IKG25" s="81"/>
      <c r="IKO25" s="109"/>
      <c r="IKP25" s="110"/>
      <c r="IKQ25" s="111"/>
      <c r="IKR25" s="112"/>
      <c r="IKS25" s="112"/>
      <c r="IKU25" s="81"/>
      <c r="IKW25" s="81"/>
      <c r="ILE25" s="109"/>
      <c r="ILF25" s="110"/>
      <c r="ILG25" s="111"/>
      <c r="ILH25" s="112"/>
      <c r="ILI25" s="112"/>
      <c r="ILK25" s="81"/>
      <c r="ILM25" s="81"/>
      <c r="ILU25" s="109"/>
      <c r="ILV25" s="110"/>
      <c r="ILW25" s="111"/>
      <c r="ILX25" s="112"/>
      <c r="ILY25" s="112"/>
      <c r="IMA25" s="81"/>
      <c r="IMC25" s="81"/>
      <c r="IMK25" s="109"/>
      <c r="IML25" s="110"/>
      <c r="IMM25" s="111"/>
      <c r="IMN25" s="112"/>
      <c r="IMO25" s="112"/>
      <c r="IMQ25" s="81"/>
      <c r="IMS25" s="81"/>
      <c r="INA25" s="109"/>
      <c r="INB25" s="110"/>
      <c r="INC25" s="111"/>
      <c r="IND25" s="112"/>
      <c r="INE25" s="112"/>
      <c r="ING25" s="81"/>
      <c r="INI25" s="81"/>
      <c r="INQ25" s="109"/>
      <c r="INR25" s="110"/>
      <c r="INS25" s="111"/>
      <c r="INT25" s="112"/>
      <c r="INU25" s="112"/>
      <c r="INW25" s="81"/>
      <c r="INY25" s="81"/>
      <c r="IOG25" s="109"/>
      <c r="IOH25" s="110"/>
      <c r="IOI25" s="111"/>
      <c r="IOJ25" s="112"/>
      <c r="IOK25" s="112"/>
      <c r="IOM25" s="81"/>
      <c r="IOO25" s="81"/>
      <c r="IOW25" s="109"/>
      <c r="IOX25" s="110"/>
      <c r="IOY25" s="111"/>
      <c r="IOZ25" s="112"/>
      <c r="IPA25" s="112"/>
      <c r="IPC25" s="81"/>
      <c r="IPE25" s="81"/>
      <c r="IPM25" s="109"/>
      <c r="IPN25" s="110"/>
      <c r="IPO25" s="111"/>
      <c r="IPP25" s="112"/>
      <c r="IPQ25" s="112"/>
      <c r="IPS25" s="81"/>
      <c r="IPU25" s="81"/>
      <c r="IQC25" s="109"/>
      <c r="IQD25" s="110"/>
      <c r="IQE25" s="111"/>
      <c r="IQF25" s="112"/>
      <c r="IQG25" s="112"/>
      <c r="IQI25" s="81"/>
      <c r="IQK25" s="81"/>
      <c r="IQS25" s="109"/>
      <c r="IQT25" s="110"/>
      <c r="IQU25" s="111"/>
      <c r="IQV25" s="112"/>
      <c r="IQW25" s="112"/>
      <c r="IQY25" s="81"/>
      <c r="IRA25" s="81"/>
      <c r="IRI25" s="109"/>
      <c r="IRJ25" s="110"/>
      <c r="IRK25" s="111"/>
      <c r="IRL25" s="112"/>
      <c r="IRM25" s="112"/>
      <c r="IRO25" s="81"/>
      <c r="IRQ25" s="81"/>
      <c r="IRY25" s="109"/>
      <c r="IRZ25" s="110"/>
      <c r="ISA25" s="111"/>
      <c r="ISB25" s="112"/>
      <c r="ISC25" s="112"/>
      <c r="ISE25" s="81"/>
      <c r="ISG25" s="81"/>
      <c r="ISO25" s="109"/>
      <c r="ISP25" s="110"/>
      <c r="ISQ25" s="111"/>
      <c r="ISR25" s="112"/>
      <c r="ISS25" s="112"/>
      <c r="ISU25" s="81"/>
      <c r="ISW25" s="81"/>
      <c r="ITE25" s="109"/>
      <c r="ITF25" s="110"/>
      <c r="ITG25" s="111"/>
      <c r="ITH25" s="112"/>
      <c r="ITI25" s="112"/>
      <c r="ITK25" s="81"/>
      <c r="ITM25" s="81"/>
      <c r="ITU25" s="109"/>
      <c r="ITV25" s="110"/>
      <c r="ITW25" s="111"/>
      <c r="ITX25" s="112"/>
      <c r="ITY25" s="112"/>
      <c r="IUA25" s="81"/>
      <c r="IUC25" s="81"/>
      <c r="IUK25" s="109"/>
      <c r="IUL25" s="110"/>
      <c r="IUM25" s="111"/>
      <c r="IUN25" s="112"/>
      <c r="IUO25" s="112"/>
      <c r="IUQ25" s="81"/>
      <c r="IUS25" s="81"/>
      <c r="IVA25" s="109"/>
      <c r="IVB25" s="110"/>
      <c r="IVC25" s="111"/>
      <c r="IVD25" s="112"/>
      <c r="IVE25" s="112"/>
      <c r="IVG25" s="81"/>
      <c r="IVI25" s="81"/>
      <c r="IVQ25" s="109"/>
      <c r="IVR25" s="110"/>
      <c r="IVS25" s="111"/>
      <c r="IVT25" s="112"/>
      <c r="IVU25" s="112"/>
      <c r="IVW25" s="81"/>
      <c r="IVY25" s="81"/>
      <c r="IWG25" s="109"/>
      <c r="IWH25" s="110"/>
      <c r="IWI25" s="111"/>
      <c r="IWJ25" s="112"/>
      <c r="IWK25" s="112"/>
      <c r="IWM25" s="81"/>
      <c r="IWO25" s="81"/>
      <c r="IWW25" s="109"/>
      <c r="IWX25" s="110"/>
      <c r="IWY25" s="111"/>
      <c r="IWZ25" s="112"/>
      <c r="IXA25" s="112"/>
      <c r="IXC25" s="81"/>
      <c r="IXE25" s="81"/>
      <c r="IXM25" s="109"/>
      <c r="IXN25" s="110"/>
      <c r="IXO25" s="111"/>
      <c r="IXP25" s="112"/>
      <c r="IXQ25" s="112"/>
      <c r="IXS25" s="81"/>
      <c r="IXU25" s="81"/>
      <c r="IYC25" s="109"/>
      <c r="IYD25" s="110"/>
      <c r="IYE25" s="111"/>
      <c r="IYF25" s="112"/>
      <c r="IYG25" s="112"/>
      <c r="IYI25" s="81"/>
      <c r="IYK25" s="81"/>
      <c r="IYS25" s="109"/>
      <c r="IYT25" s="110"/>
      <c r="IYU25" s="111"/>
      <c r="IYV25" s="112"/>
      <c r="IYW25" s="112"/>
      <c r="IYY25" s="81"/>
      <c r="IZA25" s="81"/>
      <c r="IZI25" s="109"/>
      <c r="IZJ25" s="110"/>
      <c r="IZK25" s="111"/>
      <c r="IZL25" s="112"/>
      <c r="IZM25" s="112"/>
      <c r="IZO25" s="81"/>
      <c r="IZQ25" s="81"/>
      <c r="IZY25" s="109"/>
      <c r="IZZ25" s="110"/>
      <c r="JAA25" s="111"/>
      <c r="JAB25" s="112"/>
      <c r="JAC25" s="112"/>
      <c r="JAE25" s="81"/>
      <c r="JAG25" s="81"/>
      <c r="JAO25" s="109"/>
      <c r="JAP25" s="110"/>
      <c r="JAQ25" s="111"/>
      <c r="JAR25" s="112"/>
      <c r="JAS25" s="112"/>
      <c r="JAU25" s="81"/>
      <c r="JAW25" s="81"/>
      <c r="JBE25" s="109"/>
      <c r="JBF25" s="110"/>
      <c r="JBG25" s="111"/>
      <c r="JBH25" s="112"/>
      <c r="JBI25" s="112"/>
      <c r="JBK25" s="81"/>
      <c r="JBM25" s="81"/>
      <c r="JBU25" s="109"/>
      <c r="JBV25" s="110"/>
      <c r="JBW25" s="111"/>
      <c r="JBX25" s="112"/>
      <c r="JBY25" s="112"/>
      <c r="JCA25" s="81"/>
      <c r="JCC25" s="81"/>
      <c r="JCK25" s="109"/>
      <c r="JCL25" s="110"/>
      <c r="JCM25" s="111"/>
      <c r="JCN25" s="112"/>
      <c r="JCO25" s="112"/>
      <c r="JCQ25" s="81"/>
      <c r="JCS25" s="81"/>
      <c r="JDA25" s="109"/>
      <c r="JDB25" s="110"/>
      <c r="JDC25" s="111"/>
      <c r="JDD25" s="112"/>
      <c r="JDE25" s="112"/>
      <c r="JDG25" s="81"/>
      <c r="JDI25" s="81"/>
      <c r="JDQ25" s="109"/>
      <c r="JDR25" s="110"/>
      <c r="JDS25" s="111"/>
      <c r="JDT25" s="112"/>
      <c r="JDU25" s="112"/>
      <c r="JDW25" s="81"/>
      <c r="JDY25" s="81"/>
      <c r="JEG25" s="109"/>
      <c r="JEH25" s="110"/>
      <c r="JEI25" s="111"/>
      <c r="JEJ25" s="112"/>
      <c r="JEK25" s="112"/>
      <c r="JEM25" s="81"/>
      <c r="JEO25" s="81"/>
      <c r="JEW25" s="109"/>
      <c r="JEX25" s="110"/>
      <c r="JEY25" s="111"/>
      <c r="JEZ25" s="112"/>
      <c r="JFA25" s="112"/>
      <c r="JFC25" s="81"/>
      <c r="JFE25" s="81"/>
      <c r="JFM25" s="109"/>
      <c r="JFN25" s="110"/>
      <c r="JFO25" s="111"/>
      <c r="JFP25" s="112"/>
      <c r="JFQ25" s="112"/>
      <c r="JFS25" s="81"/>
      <c r="JFU25" s="81"/>
      <c r="JGC25" s="109"/>
      <c r="JGD25" s="110"/>
      <c r="JGE25" s="111"/>
      <c r="JGF25" s="112"/>
      <c r="JGG25" s="112"/>
      <c r="JGI25" s="81"/>
      <c r="JGK25" s="81"/>
      <c r="JGS25" s="109"/>
      <c r="JGT25" s="110"/>
      <c r="JGU25" s="111"/>
      <c r="JGV25" s="112"/>
      <c r="JGW25" s="112"/>
      <c r="JGY25" s="81"/>
      <c r="JHA25" s="81"/>
      <c r="JHI25" s="109"/>
      <c r="JHJ25" s="110"/>
      <c r="JHK25" s="111"/>
      <c r="JHL25" s="112"/>
      <c r="JHM25" s="112"/>
      <c r="JHO25" s="81"/>
      <c r="JHQ25" s="81"/>
      <c r="JHY25" s="109"/>
      <c r="JHZ25" s="110"/>
      <c r="JIA25" s="111"/>
      <c r="JIB25" s="112"/>
      <c r="JIC25" s="112"/>
      <c r="JIE25" s="81"/>
      <c r="JIG25" s="81"/>
      <c r="JIO25" s="109"/>
      <c r="JIP25" s="110"/>
      <c r="JIQ25" s="111"/>
      <c r="JIR25" s="112"/>
      <c r="JIS25" s="112"/>
      <c r="JIU25" s="81"/>
      <c r="JIW25" s="81"/>
      <c r="JJE25" s="109"/>
      <c r="JJF25" s="110"/>
      <c r="JJG25" s="111"/>
      <c r="JJH25" s="112"/>
      <c r="JJI25" s="112"/>
      <c r="JJK25" s="81"/>
      <c r="JJM25" s="81"/>
      <c r="JJU25" s="109"/>
      <c r="JJV25" s="110"/>
      <c r="JJW25" s="111"/>
      <c r="JJX25" s="112"/>
      <c r="JJY25" s="112"/>
      <c r="JKA25" s="81"/>
      <c r="JKC25" s="81"/>
      <c r="JKK25" s="109"/>
      <c r="JKL25" s="110"/>
      <c r="JKM25" s="111"/>
      <c r="JKN25" s="112"/>
      <c r="JKO25" s="112"/>
      <c r="JKQ25" s="81"/>
      <c r="JKS25" s="81"/>
      <c r="JLA25" s="109"/>
      <c r="JLB25" s="110"/>
      <c r="JLC25" s="111"/>
      <c r="JLD25" s="112"/>
      <c r="JLE25" s="112"/>
      <c r="JLG25" s="81"/>
      <c r="JLI25" s="81"/>
      <c r="JLQ25" s="109"/>
      <c r="JLR25" s="110"/>
      <c r="JLS25" s="111"/>
      <c r="JLT25" s="112"/>
      <c r="JLU25" s="112"/>
      <c r="JLW25" s="81"/>
      <c r="JLY25" s="81"/>
      <c r="JMG25" s="109"/>
      <c r="JMH25" s="110"/>
      <c r="JMI25" s="111"/>
      <c r="JMJ25" s="112"/>
      <c r="JMK25" s="112"/>
      <c r="JMM25" s="81"/>
      <c r="JMO25" s="81"/>
      <c r="JMW25" s="109"/>
      <c r="JMX25" s="110"/>
      <c r="JMY25" s="111"/>
      <c r="JMZ25" s="112"/>
      <c r="JNA25" s="112"/>
      <c r="JNC25" s="81"/>
      <c r="JNE25" s="81"/>
      <c r="JNM25" s="109"/>
      <c r="JNN25" s="110"/>
      <c r="JNO25" s="111"/>
      <c r="JNP25" s="112"/>
      <c r="JNQ25" s="112"/>
      <c r="JNS25" s="81"/>
      <c r="JNU25" s="81"/>
      <c r="JOC25" s="109"/>
      <c r="JOD25" s="110"/>
      <c r="JOE25" s="111"/>
      <c r="JOF25" s="112"/>
      <c r="JOG25" s="112"/>
      <c r="JOI25" s="81"/>
      <c r="JOK25" s="81"/>
      <c r="JOS25" s="109"/>
      <c r="JOT25" s="110"/>
      <c r="JOU25" s="111"/>
      <c r="JOV25" s="112"/>
      <c r="JOW25" s="112"/>
      <c r="JOY25" s="81"/>
      <c r="JPA25" s="81"/>
      <c r="JPI25" s="109"/>
      <c r="JPJ25" s="110"/>
      <c r="JPK25" s="111"/>
      <c r="JPL25" s="112"/>
      <c r="JPM25" s="112"/>
      <c r="JPO25" s="81"/>
      <c r="JPQ25" s="81"/>
      <c r="JPY25" s="109"/>
      <c r="JPZ25" s="110"/>
      <c r="JQA25" s="111"/>
      <c r="JQB25" s="112"/>
      <c r="JQC25" s="112"/>
      <c r="JQE25" s="81"/>
      <c r="JQG25" s="81"/>
      <c r="JQO25" s="109"/>
      <c r="JQP25" s="110"/>
      <c r="JQQ25" s="111"/>
      <c r="JQR25" s="112"/>
      <c r="JQS25" s="112"/>
      <c r="JQU25" s="81"/>
      <c r="JQW25" s="81"/>
      <c r="JRE25" s="109"/>
      <c r="JRF25" s="110"/>
      <c r="JRG25" s="111"/>
      <c r="JRH25" s="112"/>
      <c r="JRI25" s="112"/>
      <c r="JRK25" s="81"/>
      <c r="JRM25" s="81"/>
      <c r="JRU25" s="109"/>
      <c r="JRV25" s="110"/>
      <c r="JRW25" s="111"/>
      <c r="JRX25" s="112"/>
      <c r="JRY25" s="112"/>
      <c r="JSA25" s="81"/>
      <c r="JSC25" s="81"/>
      <c r="JSK25" s="109"/>
      <c r="JSL25" s="110"/>
      <c r="JSM25" s="111"/>
      <c r="JSN25" s="112"/>
      <c r="JSO25" s="112"/>
      <c r="JSQ25" s="81"/>
      <c r="JSS25" s="81"/>
      <c r="JTA25" s="109"/>
      <c r="JTB25" s="110"/>
      <c r="JTC25" s="111"/>
      <c r="JTD25" s="112"/>
      <c r="JTE25" s="112"/>
      <c r="JTG25" s="81"/>
      <c r="JTI25" s="81"/>
      <c r="JTQ25" s="109"/>
      <c r="JTR25" s="110"/>
      <c r="JTS25" s="111"/>
      <c r="JTT25" s="112"/>
      <c r="JTU25" s="112"/>
      <c r="JTW25" s="81"/>
      <c r="JTY25" s="81"/>
      <c r="JUG25" s="109"/>
      <c r="JUH25" s="110"/>
      <c r="JUI25" s="111"/>
      <c r="JUJ25" s="112"/>
      <c r="JUK25" s="112"/>
      <c r="JUM25" s="81"/>
      <c r="JUO25" s="81"/>
      <c r="JUW25" s="109"/>
      <c r="JUX25" s="110"/>
      <c r="JUY25" s="111"/>
      <c r="JUZ25" s="112"/>
      <c r="JVA25" s="112"/>
      <c r="JVC25" s="81"/>
      <c r="JVE25" s="81"/>
      <c r="JVM25" s="109"/>
      <c r="JVN25" s="110"/>
      <c r="JVO25" s="111"/>
      <c r="JVP25" s="112"/>
      <c r="JVQ25" s="112"/>
      <c r="JVS25" s="81"/>
      <c r="JVU25" s="81"/>
      <c r="JWC25" s="109"/>
      <c r="JWD25" s="110"/>
      <c r="JWE25" s="111"/>
      <c r="JWF25" s="112"/>
      <c r="JWG25" s="112"/>
      <c r="JWI25" s="81"/>
      <c r="JWK25" s="81"/>
      <c r="JWS25" s="109"/>
      <c r="JWT25" s="110"/>
      <c r="JWU25" s="111"/>
      <c r="JWV25" s="112"/>
      <c r="JWW25" s="112"/>
      <c r="JWY25" s="81"/>
      <c r="JXA25" s="81"/>
      <c r="JXI25" s="109"/>
      <c r="JXJ25" s="110"/>
      <c r="JXK25" s="111"/>
      <c r="JXL25" s="112"/>
      <c r="JXM25" s="112"/>
      <c r="JXO25" s="81"/>
      <c r="JXQ25" s="81"/>
      <c r="JXY25" s="109"/>
      <c r="JXZ25" s="110"/>
      <c r="JYA25" s="111"/>
      <c r="JYB25" s="112"/>
      <c r="JYC25" s="112"/>
      <c r="JYE25" s="81"/>
      <c r="JYG25" s="81"/>
      <c r="JYO25" s="109"/>
      <c r="JYP25" s="110"/>
      <c r="JYQ25" s="111"/>
      <c r="JYR25" s="112"/>
      <c r="JYS25" s="112"/>
      <c r="JYU25" s="81"/>
      <c r="JYW25" s="81"/>
      <c r="JZE25" s="109"/>
      <c r="JZF25" s="110"/>
      <c r="JZG25" s="111"/>
      <c r="JZH25" s="112"/>
      <c r="JZI25" s="112"/>
      <c r="JZK25" s="81"/>
      <c r="JZM25" s="81"/>
      <c r="JZU25" s="109"/>
      <c r="JZV25" s="110"/>
      <c r="JZW25" s="111"/>
      <c r="JZX25" s="112"/>
      <c r="JZY25" s="112"/>
      <c r="KAA25" s="81"/>
      <c r="KAC25" s="81"/>
      <c r="KAK25" s="109"/>
      <c r="KAL25" s="110"/>
      <c r="KAM25" s="111"/>
      <c r="KAN25" s="112"/>
      <c r="KAO25" s="112"/>
      <c r="KAQ25" s="81"/>
      <c r="KAS25" s="81"/>
      <c r="KBA25" s="109"/>
      <c r="KBB25" s="110"/>
      <c r="KBC25" s="111"/>
      <c r="KBD25" s="112"/>
      <c r="KBE25" s="112"/>
      <c r="KBG25" s="81"/>
      <c r="KBI25" s="81"/>
      <c r="KBQ25" s="109"/>
      <c r="KBR25" s="110"/>
      <c r="KBS25" s="111"/>
      <c r="KBT25" s="112"/>
      <c r="KBU25" s="112"/>
      <c r="KBW25" s="81"/>
      <c r="KBY25" s="81"/>
      <c r="KCG25" s="109"/>
      <c r="KCH25" s="110"/>
      <c r="KCI25" s="111"/>
      <c r="KCJ25" s="112"/>
      <c r="KCK25" s="112"/>
      <c r="KCM25" s="81"/>
      <c r="KCO25" s="81"/>
      <c r="KCW25" s="109"/>
      <c r="KCX25" s="110"/>
      <c r="KCY25" s="111"/>
      <c r="KCZ25" s="112"/>
      <c r="KDA25" s="112"/>
      <c r="KDC25" s="81"/>
      <c r="KDE25" s="81"/>
      <c r="KDM25" s="109"/>
      <c r="KDN25" s="110"/>
      <c r="KDO25" s="111"/>
      <c r="KDP25" s="112"/>
      <c r="KDQ25" s="112"/>
      <c r="KDS25" s="81"/>
      <c r="KDU25" s="81"/>
      <c r="KEC25" s="109"/>
      <c r="KED25" s="110"/>
      <c r="KEE25" s="111"/>
      <c r="KEF25" s="112"/>
      <c r="KEG25" s="112"/>
      <c r="KEI25" s="81"/>
      <c r="KEK25" s="81"/>
      <c r="KES25" s="109"/>
      <c r="KET25" s="110"/>
      <c r="KEU25" s="111"/>
      <c r="KEV25" s="112"/>
      <c r="KEW25" s="112"/>
      <c r="KEY25" s="81"/>
      <c r="KFA25" s="81"/>
      <c r="KFI25" s="109"/>
      <c r="KFJ25" s="110"/>
      <c r="KFK25" s="111"/>
      <c r="KFL25" s="112"/>
      <c r="KFM25" s="112"/>
      <c r="KFO25" s="81"/>
      <c r="KFQ25" s="81"/>
      <c r="KFY25" s="109"/>
      <c r="KFZ25" s="110"/>
      <c r="KGA25" s="111"/>
      <c r="KGB25" s="112"/>
      <c r="KGC25" s="112"/>
      <c r="KGE25" s="81"/>
      <c r="KGG25" s="81"/>
      <c r="KGO25" s="109"/>
      <c r="KGP25" s="110"/>
      <c r="KGQ25" s="111"/>
      <c r="KGR25" s="112"/>
      <c r="KGS25" s="112"/>
      <c r="KGU25" s="81"/>
      <c r="KGW25" s="81"/>
      <c r="KHE25" s="109"/>
      <c r="KHF25" s="110"/>
      <c r="KHG25" s="111"/>
      <c r="KHH25" s="112"/>
      <c r="KHI25" s="112"/>
      <c r="KHK25" s="81"/>
      <c r="KHM25" s="81"/>
      <c r="KHU25" s="109"/>
      <c r="KHV25" s="110"/>
      <c r="KHW25" s="111"/>
      <c r="KHX25" s="112"/>
      <c r="KHY25" s="112"/>
      <c r="KIA25" s="81"/>
      <c r="KIC25" s="81"/>
      <c r="KIK25" s="109"/>
      <c r="KIL25" s="110"/>
      <c r="KIM25" s="111"/>
      <c r="KIN25" s="112"/>
      <c r="KIO25" s="112"/>
      <c r="KIQ25" s="81"/>
      <c r="KIS25" s="81"/>
      <c r="KJA25" s="109"/>
      <c r="KJB25" s="110"/>
      <c r="KJC25" s="111"/>
      <c r="KJD25" s="112"/>
      <c r="KJE25" s="112"/>
      <c r="KJG25" s="81"/>
      <c r="KJI25" s="81"/>
      <c r="KJQ25" s="109"/>
      <c r="KJR25" s="110"/>
      <c r="KJS25" s="111"/>
      <c r="KJT25" s="112"/>
      <c r="KJU25" s="112"/>
      <c r="KJW25" s="81"/>
      <c r="KJY25" s="81"/>
      <c r="KKG25" s="109"/>
      <c r="KKH25" s="110"/>
      <c r="KKI25" s="111"/>
      <c r="KKJ25" s="112"/>
      <c r="KKK25" s="112"/>
      <c r="KKM25" s="81"/>
      <c r="KKO25" s="81"/>
      <c r="KKW25" s="109"/>
      <c r="KKX25" s="110"/>
      <c r="KKY25" s="111"/>
      <c r="KKZ25" s="112"/>
      <c r="KLA25" s="112"/>
      <c r="KLC25" s="81"/>
      <c r="KLE25" s="81"/>
      <c r="KLM25" s="109"/>
      <c r="KLN25" s="110"/>
      <c r="KLO25" s="111"/>
      <c r="KLP25" s="112"/>
      <c r="KLQ25" s="112"/>
      <c r="KLS25" s="81"/>
      <c r="KLU25" s="81"/>
      <c r="KMC25" s="109"/>
      <c r="KMD25" s="110"/>
      <c r="KME25" s="111"/>
      <c r="KMF25" s="112"/>
      <c r="KMG25" s="112"/>
      <c r="KMI25" s="81"/>
      <c r="KMK25" s="81"/>
      <c r="KMS25" s="109"/>
      <c r="KMT25" s="110"/>
      <c r="KMU25" s="111"/>
      <c r="KMV25" s="112"/>
      <c r="KMW25" s="112"/>
      <c r="KMY25" s="81"/>
      <c r="KNA25" s="81"/>
      <c r="KNI25" s="109"/>
      <c r="KNJ25" s="110"/>
      <c r="KNK25" s="111"/>
      <c r="KNL25" s="112"/>
      <c r="KNM25" s="112"/>
      <c r="KNO25" s="81"/>
      <c r="KNQ25" s="81"/>
      <c r="KNY25" s="109"/>
      <c r="KNZ25" s="110"/>
      <c r="KOA25" s="111"/>
      <c r="KOB25" s="112"/>
      <c r="KOC25" s="112"/>
      <c r="KOE25" s="81"/>
      <c r="KOG25" s="81"/>
      <c r="KOO25" s="109"/>
      <c r="KOP25" s="110"/>
      <c r="KOQ25" s="111"/>
      <c r="KOR25" s="112"/>
      <c r="KOS25" s="112"/>
      <c r="KOU25" s="81"/>
      <c r="KOW25" s="81"/>
      <c r="KPE25" s="109"/>
      <c r="KPF25" s="110"/>
      <c r="KPG25" s="111"/>
      <c r="KPH25" s="112"/>
      <c r="KPI25" s="112"/>
      <c r="KPK25" s="81"/>
      <c r="KPM25" s="81"/>
      <c r="KPU25" s="109"/>
      <c r="KPV25" s="110"/>
      <c r="KPW25" s="111"/>
      <c r="KPX25" s="112"/>
      <c r="KPY25" s="112"/>
      <c r="KQA25" s="81"/>
      <c r="KQC25" s="81"/>
      <c r="KQK25" s="109"/>
      <c r="KQL25" s="110"/>
      <c r="KQM25" s="111"/>
      <c r="KQN25" s="112"/>
      <c r="KQO25" s="112"/>
      <c r="KQQ25" s="81"/>
      <c r="KQS25" s="81"/>
      <c r="KRA25" s="109"/>
      <c r="KRB25" s="110"/>
      <c r="KRC25" s="111"/>
      <c r="KRD25" s="112"/>
      <c r="KRE25" s="112"/>
      <c r="KRG25" s="81"/>
      <c r="KRI25" s="81"/>
      <c r="KRQ25" s="109"/>
      <c r="KRR25" s="110"/>
      <c r="KRS25" s="111"/>
      <c r="KRT25" s="112"/>
      <c r="KRU25" s="112"/>
      <c r="KRW25" s="81"/>
      <c r="KRY25" s="81"/>
      <c r="KSG25" s="109"/>
      <c r="KSH25" s="110"/>
      <c r="KSI25" s="111"/>
      <c r="KSJ25" s="112"/>
      <c r="KSK25" s="112"/>
      <c r="KSM25" s="81"/>
      <c r="KSO25" s="81"/>
      <c r="KSW25" s="109"/>
      <c r="KSX25" s="110"/>
      <c r="KSY25" s="111"/>
      <c r="KSZ25" s="112"/>
      <c r="KTA25" s="112"/>
      <c r="KTC25" s="81"/>
      <c r="KTE25" s="81"/>
      <c r="KTM25" s="109"/>
      <c r="KTN25" s="110"/>
      <c r="KTO25" s="111"/>
      <c r="KTP25" s="112"/>
      <c r="KTQ25" s="112"/>
      <c r="KTS25" s="81"/>
      <c r="KTU25" s="81"/>
      <c r="KUC25" s="109"/>
      <c r="KUD25" s="110"/>
      <c r="KUE25" s="111"/>
      <c r="KUF25" s="112"/>
      <c r="KUG25" s="112"/>
      <c r="KUI25" s="81"/>
      <c r="KUK25" s="81"/>
      <c r="KUS25" s="109"/>
      <c r="KUT25" s="110"/>
      <c r="KUU25" s="111"/>
      <c r="KUV25" s="112"/>
      <c r="KUW25" s="112"/>
      <c r="KUY25" s="81"/>
      <c r="KVA25" s="81"/>
      <c r="KVI25" s="109"/>
      <c r="KVJ25" s="110"/>
      <c r="KVK25" s="111"/>
      <c r="KVL25" s="112"/>
      <c r="KVM25" s="112"/>
      <c r="KVO25" s="81"/>
      <c r="KVQ25" s="81"/>
      <c r="KVY25" s="109"/>
      <c r="KVZ25" s="110"/>
      <c r="KWA25" s="111"/>
      <c r="KWB25" s="112"/>
      <c r="KWC25" s="112"/>
      <c r="KWE25" s="81"/>
      <c r="KWG25" s="81"/>
      <c r="KWO25" s="109"/>
      <c r="KWP25" s="110"/>
      <c r="KWQ25" s="111"/>
      <c r="KWR25" s="112"/>
      <c r="KWS25" s="112"/>
      <c r="KWU25" s="81"/>
      <c r="KWW25" s="81"/>
      <c r="KXE25" s="109"/>
      <c r="KXF25" s="110"/>
      <c r="KXG25" s="111"/>
      <c r="KXH25" s="112"/>
      <c r="KXI25" s="112"/>
      <c r="KXK25" s="81"/>
      <c r="KXM25" s="81"/>
      <c r="KXU25" s="109"/>
      <c r="KXV25" s="110"/>
      <c r="KXW25" s="111"/>
      <c r="KXX25" s="112"/>
      <c r="KXY25" s="112"/>
      <c r="KYA25" s="81"/>
      <c r="KYC25" s="81"/>
      <c r="KYK25" s="109"/>
      <c r="KYL25" s="110"/>
      <c r="KYM25" s="111"/>
      <c r="KYN25" s="112"/>
      <c r="KYO25" s="112"/>
      <c r="KYQ25" s="81"/>
      <c r="KYS25" s="81"/>
      <c r="KZA25" s="109"/>
      <c r="KZB25" s="110"/>
      <c r="KZC25" s="111"/>
      <c r="KZD25" s="112"/>
      <c r="KZE25" s="112"/>
      <c r="KZG25" s="81"/>
      <c r="KZI25" s="81"/>
      <c r="KZQ25" s="109"/>
      <c r="KZR25" s="110"/>
      <c r="KZS25" s="111"/>
      <c r="KZT25" s="112"/>
      <c r="KZU25" s="112"/>
      <c r="KZW25" s="81"/>
      <c r="KZY25" s="81"/>
      <c r="LAG25" s="109"/>
      <c r="LAH25" s="110"/>
      <c r="LAI25" s="111"/>
      <c r="LAJ25" s="112"/>
      <c r="LAK25" s="112"/>
      <c r="LAM25" s="81"/>
      <c r="LAO25" s="81"/>
      <c r="LAW25" s="109"/>
      <c r="LAX25" s="110"/>
      <c r="LAY25" s="111"/>
      <c r="LAZ25" s="112"/>
      <c r="LBA25" s="112"/>
      <c r="LBC25" s="81"/>
      <c r="LBE25" s="81"/>
      <c r="LBM25" s="109"/>
      <c r="LBN25" s="110"/>
      <c r="LBO25" s="111"/>
      <c r="LBP25" s="112"/>
      <c r="LBQ25" s="112"/>
      <c r="LBS25" s="81"/>
      <c r="LBU25" s="81"/>
      <c r="LCC25" s="109"/>
      <c r="LCD25" s="110"/>
      <c r="LCE25" s="111"/>
      <c r="LCF25" s="112"/>
      <c r="LCG25" s="112"/>
      <c r="LCI25" s="81"/>
      <c r="LCK25" s="81"/>
      <c r="LCS25" s="109"/>
      <c r="LCT25" s="110"/>
      <c r="LCU25" s="111"/>
      <c r="LCV25" s="112"/>
      <c r="LCW25" s="112"/>
      <c r="LCY25" s="81"/>
      <c r="LDA25" s="81"/>
      <c r="LDI25" s="109"/>
      <c r="LDJ25" s="110"/>
      <c r="LDK25" s="111"/>
      <c r="LDL25" s="112"/>
      <c r="LDM25" s="112"/>
      <c r="LDO25" s="81"/>
      <c r="LDQ25" s="81"/>
      <c r="LDY25" s="109"/>
      <c r="LDZ25" s="110"/>
      <c r="LEA25" s="111"/>
      <c r="LEB25" s="112"/>
      <c r="LEC25" s="112"/>
      <c r="LEE25" s="81"/>
      <c r="LEG25" s="81"/>
      <c r="LEO25" s="109"/>
      <c r="LEP25" s="110"/>
      <c r="LEQ25" s="111"/>
      <c r="LER25" s="112"/>
      <c r="LES25" s="112"/>
      <c r="LEU25" s="81"/>
      <c r="LEW25" s="81"/>
      <c r="LFE25" s="109"/>
      <c r="LFF25" s="110"/>
      <c r="LFG25" s="111"/>
      <c r="LFH25" s="112"/>
      <c r="LFI25" s="112"/>
      <c r="LFK25" s="81"/>
      <c r="LFM25" s="81"/>
      <c r="LFU25" s="109"/>
      <c r="LFV25" s="110"/>
      <c r="LFW25" s="111"/>
      <c r="LFX25" s="112"/>
      <c r="LFY25" s="112"/>
      <c r="LGA25" s="81"/>
      <c r="LGC25" s="81"/>
      <c r="LGK25" s="109"/>
      <c r="LGL25" s="110"/>
      <c r="LGM25" s="111"/>
      <c r="LGN25" s="112"/>
      <c r="LGO25" s="112"/>
      <c r="LGQ25" s="81"/>
      <c r="LGS25" s="81"/>
      <c r="LHA25" s="109"/>
      <c r="LHB25" s="110"/>
      <c r="LHC25" s="111"/>
      <c r="LHD25" s="112"/>
      <c r="LHE25" s="112"/>
      <c r="LHG25" s="81"/>
      <c r="LHI25" s="81"/>
      <c r="LHQ25" s="109"/>
      <c r="LHR25" s="110"/>
      <c r="LHS25" s="111"/>
      <c r="LHT25" s="112"/>
      <c r="LHU25" s="112"/>
      <c r="LHW25" s="81"/>
      <c r="LHY25" s="81"/>
      <c r="LIG25" s="109"/>
      <c r="LIH25" s="110"/>
      <c r="LII25" s="111"/>
      <c r="LIJ25" s="112"/>
      <c r="LIK25" s="112"/>
      <c r="LIM25" s="81"/>
      <c r="LIO25" s="81"/>
      <c r="LIW25" s="109"/>
      <c r="LIX25" s="110"/>
      <c r="LIY25" s="111"/>
      <c r="LIZ25" s="112"/>
      <c r="LJA25" s="112"/>
      <c r="LJC25" s="81"/>
      <c r="LJE25" s="81"/>
      <c r="LJM25" s="109"/>
      <c r="LJN25" s="110"/>
      <c r="LJO25" s="111"/>
      <c r="LJP25" s="112"/>
      <c r="LJQ25" s="112"/>
      <c r="LJS25" s="81"/>
      <c r="LJU25" s="81"/>
      <c r="LKC25" s="109"/>
      <c r="LKD25" s="110"/>
      <c r="LKE25" s="111"/>
      <c r="LKF25" s="112"/>
      <c r="LKG25" s="112"/>
      <c r="LKI25" s="81"/>
      <c r="LKK25" s="81"/>
      <c r="LKS25" s="109"/>
      <c r="LKT25" s="110"/>
      <c r="LKU25" s="111"/>
      <c r="LKV25" s="112"/>
      <c r="LKW25" s="112"/>
      <c r="LKY25" s="81"/>
      <c r="LLA25" s="81"/>
      <c r="LLI25" s="109"/>
      <c r="LLJ25" s="110"/>
      <c r="LLK25" s="111"/>
      <c r="LLL25" s="112"/>
      <c r="LLM25" s="112"/>
      <c r="LLO25" s="81"/>
      <c r="LLQ25" s="81"/>
      <c r="LLY25" s="109"/>
      <c r="LLZ25" s="110"/>
      <c r="LMA25" s="111"/>
      <c r="LMB25" s="112"/>
      <c r="LMC25" s="112"/>
      <c r="LME25" s="81"/>
      <c r="LMG25" s="81"/>
      <c r="LMO25" s="109"/>
      <c r="LMP25" s="110"/>
      <c r="LMQ25" s="111"/>
      <c r="LMR25" s="112"/>
      <c r="LMS25" s="112"/>
      <c r="LMU25" s="81"/>
      <c r="LMW25" s="81"/>
      <c r="LNE25" s="109"/>
      <c r="LNF25" s="110"/>
      <c r="LNG25" s="111"/>
      <c r="LNH25" s="112"/>
      <c r="LNI25" s="112"/>
      <c r="LNK25" s="81"/>
      <c r="LNM25" s="81"/>
      <c r="LNU25" s="109"/>
      <c r="LNV25" s="110"/>
      <c r="LNW25" s="111"/>
      <c r="LNX25" s="112"/>
      <c r="LNY25" s="112"/>
      <c r="LOA25" s="81"/>
      <c r="LOC25" s="81"/>
      <c r="LOK25" s="109"/>
      <c r="LOL25" s="110"/>
      <c r="LOM25" s="111"/>
      <c r="LON25" s="112"/>
      <c r="LOO25" s="112"/>
      <c r="LOQ25" s="81"/>
      <c r="LOS25" s="81"/>
      <c r="LPA25" s="109"/>
      <c r="LPB25" s="110"/>
      <c r="LPC25" s="111"/>
      <c r="LPD25" s="112"/>
      <c r="LPE25" s="112"/>
      <c r="LPG25" s="81"/>
      <c r="LPI25" s="81"/>
      <c r="LPQ25" s="109"/>
      <c r="LPR25" s="110"/>
      <c r="LPS25" s="111"/>
      <c r="LPT25" s="112"/>
      <c r="LPU25" s="112"/>
      <c r="LPW25" s="81"/>
      <c r="LPY25" s="81"/>
      <c r="LQG25" s="109"/>
      <c r="LQH25" s="110"/>
      <c r="LQI25" s="111"/>
      <c r="LQJ25" s="112"/>
      <c r="LQK25" s="112"/>
      <c r="LQM25" s="81"/>
      <c r="LQO25" s="81"/>
      <c r="LQW25" s="109"/>
      <c r="LQX25" s="110"/>
      <c r="LQY25" s="111"/>
      <c r="LQZ25" s="112"/>
      <c r="LRA25" s="112"/>
      <c r="LRC25" s="81"/>
      <c r="LRE25" s="81"/>
      <c r="LRM25" s="109"/>
      <c r="LRN25" s="110"/>
      <c r="LRO25" s="111"/>
      <c r="LRP25" s="112"/>
      <c r="LRQ25" s="112"/>
      <c r="LRS25" s="81"/>
      <c r="LRU25" s="81"/>
      <c r="LSC25" s="109"/>
      <c r="LSD25" s="110"/>
      <c r="LSE25" s="111"/>
      <c r="LSF25" s="112"/>
      <c r="LSG25" s="112"/>
      <c r="LSI25" s="81"/>
      <c r="LSK25" s="81"/>
      <c r="LSS25" s="109"/>
      <c r="LST25" s="110"/>
      <c r="LSU25" s="111"/>
      <c r="LSV25" s="112"/>
      <c r="LSW25" s="112"/>
      <c r="LSY25" s="81"/>
      <c r="LTA25" s="81"/>
      <c r="LTI25" s="109"/>
      <c r="LTJ25" s="110"/>
      <c r="LTK25" s="111"/>
      <c r="LTL25" s="112"/>
      <c r="LTM25" s="112"/>
      <c r="LTO25" s="81"/>
      <c r="LTQ25" s="81"/>
      <c r="LTY25" s="109"/>
      <c r="LTZ25" s="110"/>
      <c r="LUA25" s="111"/>
      <c r="LUB25" s="112"/>
      <c r="LUC25" s="112"/>
      <c r="LUE25" s="81"/>
      <c r="LUG25" s="81"/>
      <c r="LUO25" s="109"/>
      <c r="LUP25" s="110"/>
      <c r="LUQ25" s="111"/>
      <c r="LUR25" s="112"/>
      <c r="LUS25" s="112"/>
      <c r="LUU25" s="81"/>
      <c r="LUW25" s="81"/>
      <c r="LVE25" s="109"/>
      <c r="LVF25" s="110"/>
      <c r="LVG25" s="111"/>
      <c r="LVH25" s="112"/>
      <c r="LVI25" s="112"/>
      <c r="LVK25" s="81"/>
      <c r="LVM25" s="81"/>
      <c r="LVU25" s="109"/>
      <c r="LVV25" s="110"/>
      <c r="LVW25" s="111"/>
      <c r="LVX25" s="112"/>
      <c r="LVY25" s="112"/>
      <c r="LWA25" s="81"/>
      <c r="LWC25" s="81"/>
      <c r="LWK25" s="109"/>
      <c r="LWL25" s="110"/>
      <c r="LWM25" s="111"/>
      <c r="LWN25" s="112"/>
      <c r="LWO25" s="112"/>
      <c r="LWQ25" s="81"/>
      <c r="LWS25" s="81"/>
      <c r="LXA25" s="109"/>
      <c r="LXB25" s="110"/>
      <c r="LXC25" s="111"/>
      <c r="LXD25" s="112"/>
      <c r="LXE25" s="112"/>
      <c r="LXG25" s="81"/>
      <c r="LXI25" s="81"/>
      <c r="LXQ25" s="109"/>
      <c r="LXR25" s="110"/>
      <c r="LXS25" s="111"/>
      <c r="LXT25" s="112"/>
      <c r="LXU25" s="112"/>
      <c r="LXW25" s="81"/>
      <c r="LXY25" s="81"/>
      <c r="LYG25" s="109"/>
      <c r="LYH25" s="110"/>
      <c r="LYI25" s="111"/>
      <c r="LYJ25" s="112"/>
      <c r="LYK25" s="112"/>
      <c r="LYM25" s="81"/>
      <c r="LYO25" s="81"/>
      <c r="LYW25" s="109"/>
      <c r="LYX25" s="110"/>
      <c r="LYY25" s="111"/>
      <c r="LYZ25" s="112"/>
      <c r="LZA25" s="112"/>
      <c r="LZC25" s="81"/>
      <c r="LZE25" s="81"/>
      <c r="LZM25" s="109"/>
      <c r="LZN25" s="110"/>
      <c r="LZO25" s="111"/>
      <c r="LZP25" s="112"/>
      <c r="LZQ25" s="112"/>
      <c r="LZS25" s="81"/>
      <c r="LZU25" s="81"/>
      <c r="MAC25" s="109"/>
      <c r="MAD25" s="110"/>
      <c r="MAE25" s="111"/>
      <c r="MAF25" s="112"/>
      <c r="MAG25" s="112"/>
      <c r="MAI25" s="81"/>
      <c r="MAK25" s="81"/>
      <c r="MAS25" s="109"/>
      <c r="MAT25" s="110"/>
      <c r="MAU25" s="111"/>
      <c r="MAV25" s="112"/>
      <c r="MAW25" s="112"/>
      <c r="MAY25" s="81"/>
      <c r="MBA25" s="81"/>
      <c r="MBI25" s="109"/>
      <c r="MBJ25" s="110"/>
      <c r="MBK25" s="111"/>
      <c r="MBL25" s="112"/>
      <c r="MBM25" s="112"/>
      <c r="MBO25" s="81"/>
      <c r="MBQ25" s="81"/>
      <c r="MBY25" s="109"/>
      <c r="MBZ25" s="110"/>
      <c r="MCA25" s="111"/>
      <c r="MCB25" s="112"/>
      <c r="MCC25" s="112"/>
      <c r="MCE25" s="81"/>
      <c r="MCG25" s="81"/>
      <c r="MCO25" s="109"/>
      <c r="MCP25" s="110"/>
      <c r="MCQ25" s="111"/>
      <c r="MCR25" s="112"/>
      <c r="MCS25" s="112"/>
      <c r="MCU25" s="81"/>
      <c r="MCW25" s="81"/>
      <c r="MDE25" s="109"/>
      <c r="MDF25" s="110"/>
      <c r="MDG25" s="111"/>
      <c r="MDH25" s="112"/>
      <c r="MDI25" s="112"/>
      <c r="MDK25" s="81"/>
      <c r="MDM25" s="81"/>
      <c r="MDU25" s="109"/>
      <c r="MDV25" s="110"/>
      <c r="MDW25" s="111"/>
      <c r="MDX25" s="112"/>
      <c r="MDY25" s="112"/>
      <c r="MEA25" s="81"/>
      <c r="MEC25" s="81"/>
      <c r="MEK25" s="109"/>
      <c r="MEL25" s="110"/>
      <c r="MEM25" s="111"/>
      <c r="MEN25" s="112"/>
      <c r="MEO25" s="112"/>
      <c r="MEQ25" s="81"/>
      <c r="MES25" s="81"/>
      <c r="MFA25" s="109"/>
      <c r="MFB25" s="110"/>
      <c r="MFC25" s="111"/>
      <c r="MFD25" s="112"/>
      <c r="MFE25" s="112"/>
      <c r="MFG25" s="81"/>
      <c r="MFI25" s="81"/>
      <c r="MFQ25" s="109"/>
      <c r="MFR25" s="110"/>
      <c r="MFS25" s="111"/>
      <c r="MFT25" s="112"/>
      <c r="MFU25" s="112"/>
      <c r="MFW25" s="81"/>
      <c r="MFY25" s="81"/>
      <c r="MGG25" s="109"/>
      <c r="MGH25" s="110"/>
      <c r="MGI25" s="111"/>
      <c r="MGJ25" s="112"/>
      <c r="MGK25" s="112"/>
      <c r="MGM25" s="81"/>
      <c r="MGO25" s="81"/>
      <c r="MGW25" s="109"/>
      <c r="MGX25" s="110"/>
      <c r="MGY25" s="111"/>
      <c r="MGZ25" s="112"/>
      <c r="MHA25" s="112"/>
      <c r="MHC25" s="81"/>
      <c r="MHE25" s="81"/>
      <c r="MHM25" s="109"/>
      <c r="MHN25" s="110"/>
      <c r="MHO25" s="111"/>
      <c r="MHP25" s="112"/>
      <c r="MHQ25" s="112"/>
      <c r="MHS25" s="81"/>
      <c r="MHU25" s="81"/>
      <c r="MIC25" s="109"/>
      <c r="MID25" s="110"/>
      <c r="MIE25" s="111"/>
      <c r="MIF25" s="112"/>
      <c r="MIG25" s="112"/>
      <c r="MII25" s="81"/>
      <c r="MIK25" s="81"/>
      <c r="MIS25" s="109"/>
      <c r="MIT25" s="110"/>
      <c r="MIU25" s="111"/>
      <c r="MIV25" s="112"/>
      <c r="MIW25" s="112"/>
      <c r="MIY25" s="81"/>
      <c r="MJA25" s="81"/>
      <c r="MJI25" s="109"/>
      <c r="MJJ25" s="110"/>
      <c r="MJK25" s="111"/>
      <c r="MJL25" s="112"/>
      <c r="MJM25" s="112"/>
      <c r="MJO25" s="81"/>
      <c r="MJQ25" s="81"/>
      <c r="MJY25" s="109"/>
      <c r="MJZ25" s="110"/>
      <c r="MKA25" s="111"/>
      <c r="MKB25" s="112"/>
      <c r="MKC25" s="112"/>
      <c r="MKE25" s="81"/>
      <c r="MKG25" s="81"/>
      <c r="MKO25" s="109"/>
      <c r="MKP25" s="110"/>
      <c r="MKQ25" s="111"/>
      <c r="MKR25" s="112"/>
      <c r="MKS25" s="112"/>
      <c r="MKU25" s="81"/>
      <c r="MKW25" s="81"/>
      <c r="MLE25" s="109"/>
      <c r="MLF25" s="110"/>
      <c r="MLG25" s="111"/>
      <c r="MLH25" s="112"/>
      <c r="MLI25" s="112"/>
      <c r="MLK25" s="81"/>
      <c r="MLM25" s="81"/>
      <c r="MLU25" s="109"/>
      <c r="MLV25" s="110"/>
      <c r="MLW25" s="111"/>
      <c r="MLX25" s="112"/>
      <c r="MLY25" s="112"/>
      <c r="MMA25" s="81"/>
      <c r="MMC25" s="81"/>
      <c r="MMK25" s="109"/>
      <c r="MML25" s="110"/>
      <c r="MMM25" s="111"/>
      <c r="MMN25" s="112"/>
      <c r="MMO25" s="112"/>
      <c r="MMQ25" s="81"/>
      <c r="MMS25" s="81"/>
      <c r="MNA25" s="109"/>
      <c r="MNB25" s="110"/>
      <c r="MNC25" s="111"/>
      <c r="MND25" s="112"/>
      <c r="MNE25" s="112"/>
      <c r="MNG25" s="81"/>
      <c r="MNI25" s="81"/>
      <c r="MNQ25" s="109"/>
      <c r="MNR25" s="110"/>
      <c r="MNS25" s="111"/>
      <c r="MNT25" s="112"/>
      <c r="MNU25" s="112"/>
      <c r="MNW25" s="81"/>
      <c r="MNY25" s="81"/>
      <c r="MOG25" s="109"/>
      <c r="MOH25" s="110"/>
      <c r="MOI25" s="111"/>
      <c r="MOJ25" s="112"/>
      <c r="MOK25" s="112"/>
      <c r="MOM25" s="81"/>
      <c r="MOO25" s="81"/>
      <c r="MOW25" s="109"/>
      <c r="MOX25" s="110"/>
      <c r="MOY25" s="111"/>
      <c r="MOZ25" s="112"/>
      <c r="MPA25" s="112"/>
      <c r="MPC25" s="81"/>
      <c r="MPE25" s="81"/>
      <c r="MPM25" s="109"/>
      <c r="MPN25" s="110"/>
      <c r="MPO25" s="111"/>
      <c r="MPP25" s="112"/>
      <c r="MPQ25" s="112"/>
      <c r="MPS25" s="81"/>
      <c r="MPU25" s="81"/>
      <c r="MQC25" s="109"/>
      <c r="MQD25" s="110"/>
      <c r="MQE25" s="111"/>
      <c r="MQF25" s="112"/>
      <c r="MQG25" s="112"/>
      <c r="MQI25" s="81"/>
      <c r="MQK25" s="81"/>
      <c r="MQS25" s="109"/>
      <c r="MQT25" s="110"/>
      <c r="MQU25" s="111"/>
      <c r="MQV25" s="112"/>
      <c r="MQW25" s="112"/>
      <c r="MQY25" s="81"/>
      <c r="MRA25" s="81"/>
      <c r="MRI25" s="109"/>
      <c r="MRJ25" s="110"/>
      <c r="MRK25" s="111"/>
      <c r="MRL25" s="112"/>
      <c r="MRM25" s="112"/>
      <c r="MRO25" s="81"/>
      <c r="MRQ25" s="81"/>
      <c r="MRY25" s="109"/>
      <c r="MRZ25" s="110"/>
      <c r="MSA25" s="111"/>
      <c r="MSB25" s="112"/>
      <c r="MSC25" s="112"/>
      <c r="MSE25" s="81"/>
      <c r="MSG25" s="81"/>
      <c r="MSO25" s="109"/>
      <c r="MSP25" s="110"/>
      <c r="MSQ25" s="111"/>
      <c r="MSR25" s="112"/>
      <c r="MSS25" s="112"/>
      <c r="MSU25" s="81"/>
      <c r="MSW25" s="81"/>
      <c r="MTE25" s="109"/>
      <c r="MTF25" s="110"/>
      <c r="MTG25" s="111"/>
      <c r="MTH25" s="112"/>
      <c r="MTI25" s="112"/>
      <c r="MTK25" s="81"/>
      <c r="MTM25" s="81"/>
      <c r="MTU25" s="109"/>
      <c r="MTV25" s="110"/>
      <c r="MTW25" s="111"/>
      <c r="MTX25" s="112"/>
      <c r="MTY25" s="112"/>
      <c r="MUA25" s="81"/>
      <c r="MUC25" s="81"/>
      <c r="MUK25" s="109"/>
      <c r="MUL25" s="110"/>
      <c r="MUM25" s="111"/>
      <c r="MUN25" s="112"/>
      <c r="MUO25" s="112"/>
      <c r="MUQ25" s="81"/>
      <c r="MUS25" s="81"/>
      <c r="MVA25" s="109"/>
      <c r="MVB25" s="110"/>
      <c r="MVC25" s="111"/>
      <c r="MVD25" s="112"/>
      <c r="MVE25" s="112"/>
      <c r="MVG25" s="81"/>
      <c r="MVI25" s="81"/>
      <c r="MVQ25" s="109"/>
      <c r="MVR25" s="110"/>
      <c r="MVS25" s="111"/>
      <c r="MVT25" s="112"/>
      <c r="MVU25" s="112"/>
      <c r="MVW25" s="81"/>
      <c r="MVY25" s="81"/>
      <c r="MWG25" s="109"/>
      <c r="MWH25" s="110"/>
      <c r="MWI25" s="111"/>
      <c r="MWJ25" s="112"/>
      <c r="MWK25" s="112"/>
      <c r="MWM25" s="81"/>
      <c r="MWO25" s="81"/>
      <c r="MWW25" s="109"/>
      <c r="MWX25" s="110"/>
      <c r="MWY25" s="111"/>
      <c r="MWZ25" s="112"/>
      <c r="MXA25" s="112"/>
      <c r="MXC25" s="81"/>
      <c r="MXE25" s="81"/>
      <c r="MXM25" s="109"/>
      <c r="MXN25" s="110"/>
      <c r="MXO25" s="111"/>
      <c r="MXP25" s="112"/>
      <c r="MXQ25" s="112"/>
      <c r="MXS25" s="81"/>
      <c r="MXU25" s="81"/>
      <c r="MYC25" s="109"/>
      <c r="MYD25" s="110"/>
      <c r="MYE25" s="111"/>
      <c r="MYF25" s="112"/>
      <c r="MYG25" s="112"/>
      <c r="MYI25" s="81"/>
      <c r="MYK25" s="81"/>
      <c r="MYS25" s="109"/>
      <c r="MYT25" s="110"/>
      <c r="MYU25" s="111"/>
      <c r="MYV25" s="112"/>
      <c r="MYW25" s="112"/>
      <c r="MYY25" s="81"/>
      <c r="MZA25" s="81"/>
      <c r="MZI25" s="109"/>
      <c r="MZJ25" s="110"/>
      <c r="MZK25" s="111"/>
      <c r="MZL25" s="112"/>
      <c r="MZM25" s="112"/>
      <c r="MZO25" s="81"/>
      <c r="MZQ25" s="81"/>
      <c r="MZY25" s="109"/>
      <c r="MZZ25" s="110"/>
      <c r="NAA25" s="111"/>
      <c r="NAB25" s="112"/>
      <c r="NAC25" s="112"/>
      <c r="NAE25" s="81"/>
      <c r="NAG25" s="81"/>
      <c r="NAO25" s="109"/>
      <c r="NAP25" s="110"/>
      <c r="NAQ25" s="111"/>
      <c r="NAR25" s="112"/>
      <c r="NAS25" s="112"/>
      <c r="NAU25" s="81"/>
      <c r="NAW25" s="81"/>
      <c r="NBE25" s="109"/>
      <c r="NBF25" s="110"/>
      <c r="NBG25" s="111"/>
      <c r="NBH25" s="112"/>
      <c r="NBI25" s="112"/>
      <c r="NBK25" s="81"/>
      <c r="NBM25" s="81"/>
      <c r="NBU25" s="109"/>
      <c r="NBV25" s="110"/>
      <c r="NBW25" s="111"/>
      <c r="NBX25" s="112"/>
      <c r="NBY25" s="112"/>
      <c r="NCA25" s="81"/>
      <c r="NCC25" s="81"/>
      <c r="NCK25" s="109"/>
      <c r="NCL25" s="110"/>
      <c r="NCM25" s="111"/>
      <c r="NCN25" s="112"/>
      <c r="NCO25" s="112"/>
      <c r="NCQ25" s="81"/>
      <c r="NCS25" s="81"/>
      <c r="NDA25" s="109"/>
      <c r="NDB25" s="110"/>
      <c r="NDC25" s="111"/>
      <c r="NDD25" s="112"/>
      <c r="NDE25" s="112"/>
      <c r="NDG25" s="81"/>
      <c r="NDI25" s="81"/>
      <c r="NDQ25" s="109"/>
      <c r="NDR25" s="110"/>
      <c r="NDS25" s="111"/>
      <c r="NDT25" s="112"/>
      <c r="NDU25" s="112"/>
      <c r="NDW25" s="81"/>
      <c r="NDY25" s="81"/>
      <c r="NEG25" s="109"/>
      <c r="NEH25" s="110"/>
      <c r="NEI25" s="111"/>
      <c r="NEJ25" s="112"/>
      <c r="NEK25" s="112"/>
      <c r="NEM25" s="81"/>
      <c r="NEO25" s="81"/>
      <c r="NEW25" s="109"/>
      <c r="NEX25" s="110"/>
      <c r="NEY25" s="111"/>
      <c r="NEZ25" s="112"/>
      <c r="NFA25" s="112"/>
      <c r="NFC25" s="81"/>
      <c r="NFE25" s="81"/>
      <c r="NFM25" s="109"/>
      <c r="NFN25" s="110"/>
      <c r="NFO25" s="111"/>
      <c r="NFP25" s="112"/>
      <c r="NFQ25" s="112"/>
      <c r="NFS25" s="81"/>
      <c r="NFU25" s="81"/>
      <c r="NGC25" s="109"/>
      <c r="NGD25" s="110"/>
      <c r="NGE25" s="111"/>
      <c r="NGF25" s="112"/>
      <c r="NGG25" s="112"/>
      <c r="NGI25" s="81"/>
      <c r="NGK25" s="81"/>
      <c r="NGS25" s="109"/>
      <c r="NGT25" s="110"/>
      <c r="NGU25" s="111"/>
      <c r="NGV25" s="112"/>
      <c r="NGW25" s="112"/>
      <c r="NGY25" s="81"/>
      <c r="NHA25" s="81"/>
      <c r="NHI25" s="109"/>
      <c r="NHJ25" s="110"/>
      <c r="NHK25" s="111"/>
      <c r="NHL25" s="112"/>
      <c r="NHM25" s="112"/>
      <c r="NHO25" s="81"/>
      <c r="NHQ25" s="81"/>
      <c r="NHY25" s="109"/>
      <c r="NHZ25" s="110"/>
      <c r="NIA25" s="111"/>
      <c r="NIB25" s="112"/>
      <c r="NIC25" s="112"/>
      <c r="NIE25" s="81"/>
      <c r="NIG25" s="81"/>
      <c r="NIO25" s="109"/>
      <c r="NIP25" s="110"/>
      <c r="NIQ25" s="111"/>
      <c r="NIR25" s="112"/>
      <c r="NIS25" s="112"/>
      <c r="NIU25" s="81"/>
      <c r="NIW25" s="81"/>
      <c r="NJE25" s="109"/>
      <c r="NJF25" s="110"/>
      <c r="NJG25" s="111"/>
      <c r="NJH25" s="112"/>
      <c r="NJI25" s="112"/>
      <c r="NJK25" s="81"/>
      <c r="NJM25" s="81"/>
      <c r="NJU25" s="109"/>
      <c r="NJV25" s="110"/>
      <c r="NJW25" s="111"/>
      <c r="NJX25" s="112"/>
      <c r="NJY25" s="112"/>
      <c r="NKA25" s="81"/>
      <c r="NKC25" s="81"/>
      <c r="NKK25" s="109"/>
      <c r="NKL25" s="110"/>
      <c r="NKM25" s="111"/>
      <c r="NKN25" s="112"/>
      <c r="NKO25" s="112"/>
      <c r="NKQ25" s="81"/>
      <c r="NKS25" s="81"/>
      <c r="NLA25" s="109"/>
      <c r="NLB25" s="110"/>
      <c r="NLC25" s="111"/>
      <c r="NLD25" s="112"/>
      <c r="NLE25" s="112"/>
      <c r="NLG25" s="81"/>
      <c r="NLI25" s="81"/>
      <c r="NLQ25" s="109"/>
      <c r="NLR25" s="110"/>
      <c r="NLS25" s="111"/>
      <c r="NLT25" s="112"/>
      <c r="NLU25" s="112"/>
      <c r="NLW25" s="81"/>
      <c r="NLY25" s="81"/>
      <c r="NMG25" s="109"/>
      <c r="NMH25" s="110"/>
      <c r="NMI25" s="111"/>
      <c r="NMJ25" s="112"/>
      <c r="NMK25" s="112"/>
      <c r="NMM25" s="81"/>
      <c r="NMO25" s="81"/>
      <c r="NMW25" s="109"/>
      <c r="NMX25" s="110"/>
      <c r="NMY25" s="111"/>
      <c r="NMZ25" s="112"/>
      <c r="NNA25" s="112"/>
      <c r="NNC25" s="81"/>
      <c r="NNE25" s="81"/>
      <c r="NNM25" s="109"/>
      <c r="NNN25" s="110"/>
      <c r="NNO25" s="111"/>
      <c r="NNP25" s="112"/>
      <c r="NNQ25" s="112"/>
      <c r="NNS25" s="81"/>
      <c r="NNU25" s="81"/>
      <c r="NOC25" s="109"/>
      <c r="NOD25" s="110"/>
      <c r="NOE25" s="111"/>
      <c r="NOF25" s="112"/>
      <c r="NOG25" s="112"/>
      <c r="NOI25" s="81"/>
      <c r="NOK25" s="81"/>
      <c r="NOS25" s="109"/>
      <c r="NOT25" s="110"/>
      <c r="NOU25" s="111"/>
      <c r="NOV25" s="112"/>
      <c r="NOW25" s="112"/>
      <c r="NOY25" s="81"/>
      <c r="NPA25" s="81"/>
      <c r="NPI25" s="109"/>
      <c r="NPJ25" s="110"/>
      <c r="NPK25" s="111"/>
      <c r="NPL25" s="112"/>
      <c r="NPM25" s="112"/>
      <c r="NPO25" s="81"/>
      <c r="NPQ25" s="81"/>
      <c r="NPY25" s="109"/>
      <c r="NPZ25" s="110"/>
      <c r="NQA25" s="111"/>
      <c r="NQB25" s="112"/>
      <c r="NQC25" s="112"/>
      <c r="NQE25" s="81"/>
      <c r="NQG25" s="81"/>
      <c r="NQO25" s="109"/>
      <c r="NQP25" s="110"/>
      <c r="NQQ25" s="111"/>
      <c r="NQR25" s="112"/>
      <c r="NQS25" s="112"/>
      <c r="NQU25" s="81"/>
      <c r="NQW25" s="81"/>
      <c r="NRE25" s="109"/>
      <c r="NRF25" s="110"/>
      <c r="NRG25" s="111"/>
      <c r="NRH25" s="112"/>
      <c r="NRI25" s="112"/>
      <c r="NRK25" s="81"/>
      <c r="NRM25" s="81"/>
      <c r="NRU25" s="109"/>
      <c r="NRV25" s="110"/>
      <c r="NRW25" s="111"/>
      <c r="NRX25" s="112"/>
      <c r="NRY25" s="112"/>
      <c r="NSA25" s="81"/>
      <c r="NSC25" s="81"/>
      <c r="NSK25" s="109"/>
      <c r="NSL25" s="110"/>
      <c r="NSM25" s="111"/>
      <c r="NSN25" s="112"/>
      <c r="NSO25" s="112"/>
      <c r="NSQ25" s="81"/>
      <c r="NSS25" s="81"/>
      <c r="NTA25" s="109"/>
      <c r="NTB25" s="110"/>
      <c r="NTC25" s="111"/>
      <c r="NTD25" s="112"/>
      <c r="NTE25" s="112"/>
      <c r="NTG25" s="81"/>
      <c r="NTI25" s="81"/>
      <c r="NTQ25" s="109"/>
      <c r="NTR25" s="110"/>
      <c r="NTS25" s="111"/>
      <c r="NTT25" s="112"/>
      <c r="NTU25" s="112"/>
      <c r="NTW25" s="81"/>
      <c r="NTY25" s="81"/>
      <c r="NUG25" s="109"/>
      <c r="NUH25" s="110"/>
      <c r="NUI25" s="111"/>
      <c r="NUJ25" s="112"/>
      <c r="NUK25" s="112"/>
      <c r="NUM25" s="81"/>
      <c r="NUO25" s="81"/>
      <c r="NUW25" s="109"/>
      <c r="NUX25" s="110"/>
      <c r="NUY25" s="111"/>
      <c r="NUZ25" s="112"/>
      <c r="NVA25" s="112"/>
      <c r="NVC25" s="81"/>
      <c r="NVE25" s="81"/>
      <c r="NVM25" s="109"/>
      <c r="NVN25" s="110"/>
      <c r="NVO25" s="111"/>
      <c r="NVP25" s="112"/>
      <c r="NVQ25" s="112"/>
      <c r="NVS25" s="81"/>
      <c r="NVU25" s="81"/>
      <c r="NWC25" s="109"/>
      <c r="NWD25" s="110"/>
      <c r="NWE25" s="111"/>
      <c r="NWF25" s="112"/>
      <c r="NWG25" s="112"/>
      <c r="NWI25" s="81"/>
      <c r="NWK25" s="81"/>
      <c r="NWS25" s="109"/>
      <c r="NWT25" s="110"/>
      <c r="NWU25" s="111"/>
      <c r="NWV25" s="112"/>
      <c r="NWW25" s="112"/>
      <c r="NWY25" s="81"/>
      <c r="NXA25" s="81"/>
      <c r="NXI25" s="109"/>
      <c r="NXJ25" s="110"/>
      <c r="NXK25" s="111"/>
      <c r="NXL25" s="112"/>
      <c r="NXM25" s="112"/>
      <c r="NXO25" s="81"/>
      <c r="NXQ25" s="81"/>
      <c r="NXY25" s="109"/>
      <c r="NXZ25" s="110"/>
      <c r="NYA25" s="111"/>
      <c r="NYB25" s="112"/>
      <c r="NYC25" s="112"/>
      <c r="NYE25" s="81"/>
      <c r="NYG25" s="81"/>
      <c r="NYO25" s="109"/>
      <c r="NYP25" s="110"/>
      <c r="NYQ25" s="111"/>
      <c r="NYR25" s="112"/>
      <c r="NYS25" s="112"/>
      <c r="NYU25" s="81"/>
      <c r="NYW25" s="81"/>
      <c r="NZE25" s="109"/>
      <c r="NZF25" s="110"/>
      <c r="NZG25" s="111"/>
      <c r="NZH25" s="112"/>
      <c r="NZI25" s="112"/>
      <c r="NZK25" s="81"/>
      <c r="NZM25" s="81"/>
      <c r="NZU25" s="109"/>
      <c r="NZV25" s="110"/>
      <c r="NZW25" s="111"/>
      <c r="NZX25" s="112"/>
      <c r="NZY25" s="112"/>
      <c r="OAA25" s="81"/>
      <c r="OAC25" s="81"/>
      <c r="OAK25" s="109"/>
      <c r="OAL25" s="110"/>
      <c r="OAM25" s="111"/>
      <c r="OAN25" s="112"/>
      <c r="OAO25" s="112"/>
      <c r="OAQ25" s="81"/>
      <c r="OAS25" s="81"/>
      <c r="OBA25" s="109"/>
      <c r="OBB25" s="110"/>
      <c r="OBC25" s="111"/>
      <c r="OBD25" s="112"/>
      <c r="OBE25" s="112"/>
      <c r="OBG25" s="81"/>
      <c r="OBI25" s="81"/>
      <c r="OBQ25" s="109"/>
      <c r="OBR25" s="110"/>
      <c r="OBS25" s="111"/>
      <c r="OBT25" s="112"/>
      <c r="OBU25" s="112"/>
      <c r="OBW25" s="81"/>
      <c r="OBY25" s="81"/>
      <c r="OCG25" s="109"/>
      <c r="OCH25" s="110"/>
      <c r="OCI25" s="111"/>
      <c r="OCJ25" s="112"/>
      <c r="OCK25" s="112"/>
      <c r="OCM25" s="81"/>
      <c r="OCO25" s="81"/>
      <c r="OCW25" s="109"/>
      <c r="OCX25" s="110"/>
      <c r="OCY25" s="111"/>
      <c r="OCZ25" s="112"/>
      <c r="ODA25" s="112"/>
      <c r="ODC25" s="81"/>
      <c r="ODE25" s="81"/>
      <c r="ODM25" s="109"/>
      <c r="ODN25" s="110"/>
      <c r="ODO25" s="111"/>
      <c r="ODP25" s="112"/>
      <c r="ODQ25" s="112"/>
      <c r="ODS25" s="81"/>
      <c r="ODU25" s="81"/>
      <c r="OEC25" s="109"/>
      <c r="OED25" s="110"/>
      <c r="OEE25" s="111"/>
      <c r="OEF25" s="112"/>
      <c r="OEG25" s="112"/>
      <c r="OEI25" s="81"/>
      <c r="OEK25" s="81"/>
      <c r="OES25" s="109"/>
      <c r="OET25" s="110"/>
      <c r="OEU25" s="111"/>
      <c r="OEV25" s="112"/>
      <c r="OEW25" s="112"/>
      <c r="OEY25" s="81"/>
      <c r="OFA25" s="81"/>
      <c r="OFI25" s="109"/>
      <c r="OFJ25" s="110"/>
      <c r="OFK25" s="111"/>
      <c r="OFL25" s="112"/>
      <c r="OFM25" s="112"/>
      <c r="OFO25" s="81"/>
      <c r="OFQ25" s="81"/>
      <c r="OFY25" s="109"/>
      <c r="OFZ25" s="110"/>
      <c r="OGA25" s="111"/>
      <c r="OGB25" s="112"/>
      <c r="OGC25" s="112"/>
      <c r="OGE25" s="81"/>
      <c r="OGG25" s="81"/>
      <c r="OGO25" s="109"/>
      <c r="OGP25" s="110"/>
      <c r="OGQ25" s="111"/>
      <c r="OGR25" s="112"/>
      <c r="OGS25" s="112"/>
      <c r="OGU25" s="81"/>
      <c r="OGW25" s="81"/>
      <c r="OHE25" s="109"/>
      <c r="OHF25" s="110"/>
      <c r="OHG25" s="111"/>
      <c r="OHH25" s="112"/>
      <c r="OHI25" s="112"/>
      <c r="OHK25" s="81"/>
      <c r="OHM25" s="81"/>
      <c r="OHU25" s="109"/>
      <c r="OHV25" s="110"/>
      <c r="OHW25" s="111"/>
      <c r="OHX25" s="112"/>
      <c r="OHY25" s="112"/>
      <c r="OIA25" s="81"/>
      <c r="OIC25" s="81"/>
      <c r="OIK25" s="109"/>
      <c r="OIL25" s="110"/>
      <c r="OIM25" s="111"/>
      <c r="OIN25" s="112"/>
      <c r="OIO25" s="112"/>
      <c r="OIQ25" s="81"/>
      <c r="OIS25" s="81"/>
      <c r="OJA25" s="109"/>
      <c r="OJB25" s="110"/>
      <c r="OJC25" s="111"/>
      <c r="OJD25" s="112"/>
      <c r="OJE25" s="112"/>
      <c r="OJG25" s="81"/>
      <c r="OJI25" s="81"/>
      <c r="OJQ25" s="109"/>
      <c r="OJR25" s="110"/>
      <c r="OJS25" s="111"/>
      <c r="OJT25" s="112"/>
      <c r="OJU25" s="112"/>
      <c r="OJW25" s="81"/>
      <c r="OJY25" s="81"/>
      <c r="OKG25" s="109"/>
      <c r="OKH25" s="110"/>
      <c r="OKI25" s="111"/>
      <c r="OKJ25" s="112"/>
      <c r="OKK25" s="112"/>
      <c r="OKM25" s="81"/>
      <c r="OKO25" s="81"/>
      <c r="OKW25" s="109"/>
      <c r="OKX25" s="110"/>
      <c r="OKY25" s="111"/>
      <c r="OKZ25" s="112"/>
      <c r="OLA25" s="112"/>
      <c r="OLC25" s="81"/>
      <c r="OLE25" s="81"/>
      <c r="OLM25" s="109"/>
      <c r="OLN25" s="110"/>
      <c r="OLO25" s="111"/>
      <c r="OLP25" s="112"/>
      <c r="OLQ25" s="112"/>
      <c r="OLS25" s="81"/>
      <c r="OLU25" s="81"/>
      <c r="OMC25" s="109"/>
      <c r="OMD25" s="110"/>
      <c r="OME25" s="111"/>
      <c r="OMF25" s="112"/>
      <c r="OMG25" s="112"/>
      <c r="OMI25" s="81"/>
      <c r="OMK25" s="81"/>
      <c r="OMS25" s="109"/>
      <c r="OMT25" s="110"/>
      <c r="OMU25" s="111"/>
      <c r="OMV25" s="112"/>
      <c r="OMW25" s="112"/>
      <c r="OMY25" s="81"/>
      <c r="ONA25" s="81"/>
      <c r="ONI25" s="109"/>
      <c r="ONJ25" s="110"/>
      <c r="ONK25" s="111"/>
      <c r="ONL25" s="112"/>
      <c r="ONM25" s="112"/>
      <c r="ONO25" s="81"/>
      <c r="ONQ25" s="81"/>
      <c r="ONY25" s="109"/>
      <c r="ONZ25" s="110"/>
      <c r="OOA25" s="111"/>
      <c r="OOB25" s="112"/>
      <c r="OOC25" s="112"/>
      <c r="OOE25" s="81"/>
      <c r="OOG25" s="81"/>
      <c r="OOO25" s="109"/>
      <c r="OOP25" s="110"/>
      <c r="OOQ25" s="111"/>
      <c r="OOR25" s="112"/>
      <c r="OOS25" s="112"/>
      <c r="OOU25" s="81"/>
      <c r="OOW25" s="81"/>
      <c r="OPE25" s="109"/>
      <c r="OPF25" s="110"/>
      <c r="OPG25" s="111"/>
      <c r="OPH25" s="112"/>
      <c r="OPI25" s="112"/>
      <c r="OPK25" s="81"/>
      <c r="OPM25" s="81"/>
      <c r="OPU25" s="109"/>
      <c r="OPV25" s="110"/>
      <c r="OPW25" s="111"/>
      <c r="OPX25" s="112"/>
      <c r="OPY25" s="112"/>
      <c r="OQA25" s="81"/>
      <c r="OQC25" s="81"/>
      <c r="OQK25" s="109"/>
      <c r="OQL25" s="110"/>
      <c r="OQM25" s="111"/>
      <c r="OQN25" s="112"/>
      <c r="OQO25" s="112"/>
      <c r="OQQ25" s="81"/>
      <c r="OQS25" s="81"/>
      <c r="ORA25" s="109"/>
      <c r="ORB25" s="110"/>
      <c r="ORC25" s="111"/>
      <c r="ORD25" s="112"/>
      <c r="ORE25" s="112"/>
      <c r="ORG25" s="81"/>
      <c r="ORI25" s="81"/>
      <c r="ORQ25" s="109"/>
      <c r="ORR25" s="110"/>
      <c r="ORS25" s="111"/>
      <c r="ORT25" s="112"/>
      <c r="ORU25" s="112"/>
      <c r="ORW25" s="81"/>
      <c r="ORY25" s="81"/>
      <c r="OSG25" s="109"/>
      <c r="OSH25" s="110"/>
      <c r="OSI25" s="111"/>
      <c r="OSJ25" s="112"/>
      <c r="OSK25" s="112"/>
      <c r="OSM25" s="81"/>
      <c r="OSO25" s="81"/>
      <c r="OSW25" s="109"/>
      <c r="OSX25" s="110"/>
      <c r="OSY25" s="111"/>
      <c r="OSZ25" s="112"/>
      <c r="OTA25" s="112"/>
      <c r="OTC25" s="81"/>
      <c r="OTE25" s="81"/>
      <c r="OTM25" s="109"/>
      <c r="OTN25" s="110"/>
      <c r="OTO25" s="111"/>
      <c r="OTP25" s="112"/>
      <c r="OTQ25" s="112"/>
      <c r="OTS25" s="81"/>
      <c r="OTU25" s="81"/>
      <c r="OUC25" s="109"/>
      <c r="OUD25" s="110"/>
      <c r="OUE25" s="111"/>
      <c r="OUF25" s="112"/>
      <c r="OUG25" s="112"/>
      <c r="OUI25" s="81"/>
      <c r="OUK25" s="81"/>
      <c r="OUS25" s="109"/>
      <c r="OUT25" s="110"/>
      <c r="OUU25" s="111"/>
      <c r="OUV25" s="112"/>
      <c r="OUW25" s="112"/>
      <c r="OUY25" s="81"/>
      <c r="OVA25" s="81"/>
      <c r="OVI25" s="109"/>
      <c r="OVJ25" s="110"/>
      <c r="OVK25" s="111"/>
      <c r="OVL25" s="112"/>
      <c r="OVM25" s="112"/>
      <c r="OVO25" s="81"/>
      <c r="OVQ25" s="81"/>
      <c r="OVY25" s="109"/>
      <c r="OVZ25" s="110"/>
      <c r="OWA25" s="111"/>
      <c r="OWB25" s="112"/>
      <c r="OWC25" s="112"/>
      <c r="OWE25" s="81"/>
      <c r="OWG25" s="81"/>
      <c r="OWO25" s="109"/>
      <c r="OWP25" s="110"/>
      <c r="OWQ25" s="111"/>
      <c r="OWR25" s="112"/>
      <c r="OWS25" s="112"/>
      <c r="OWU25" s="81"/>
      <c r="OWW25" s="81"/>
      <c r="OXE25" s="109"/>
      <c r="OXF25" s="110"/>
      <c r="OXG25" s="111"/>
      <c r="OXH25" s="112"/>
      <c r="OXI25" s="112"/>
      <c r="OXK25" s="81"/>
      <c r="OXM25" s="81"/>
      <c r="OXU25" s="109"/>
      <c r="OXV25" s="110"/>
      <c r="OXW25" s="111"/>
      <c r="OXX25" s="112"/>
      <c r="OXY25" s="112"/>
      <c r="OYA25" s="81"/>
      <c r="OYC25" s="81"/>
      <c r="OYK25" s="109"/>
      <c r="OYL25" s="110"/>
      <c r="OYM25" s="111"/>
      <c r="OYN25" s="112"/>
      <c r="OYO25" s="112"/>
      <c r="OYQ25" s="81"/>
      <c r="OYS25" s="81"/>
      <c r="OZA25" s="109"/>
      <c r="OZB25" s="110"/>
      <c r="OZC25" s="111"/>
      <c r="OZD25" s="112"/>
      <c r="OZE25" s="112"/>
      <c r="OZG25" s="81"/>
      <c r="OZI25" s="81"/>
      <c r="OZQ25" s="109"/>
      <c r="OZR25" s="110"/>
      <c r="OZS25" s="111"/>
      <c r="OZT25" s="112"/>
      <c r="OZU25" s="112"/>
      <c r="OZW25" s="81"/>
      <c r="OZY25" s="81"/>
      <c r="PAG25" s="109"/>
      <c r="PAH25" s="110"/>
      <c r="PAI25" s="111"/>
      <c r="PAJ25" s="112"/>
      <c r="PAK25" s="112"/>
      <c r="PAM25" s="81"/>
      <c r="PAO25" s="81"/>
      <c r="PAW25" s="109"/>
      <c r="PAX25" s="110"/>
      <c r="PAY25" s="111"/>
      <c r="PAZ25" s="112"/>
      <c r="PBA25" s="112"/>
      <c r="PBC25" s="81"/>
      <c r="PBE25" s="81"/>
      <c r="PBM25" s="109"/>
      <c r="PBN25" s="110"/>
      <c r="PBO25" s="111"/>
      <c r="PBP25" s="112"/>
      <c r="PBQ25" s="112"/>
      <c r="PBS25" s="81"/>
      <c r="PBU25" s="81"/>
      <c r="PCC25" s="109"/>
      <c r="PCD25" s="110"/>
      <c r="PCE25" s="111"/>
      <c r="PCF25" s="112"/>
      <c r="PCG25" s="112"/>
      <c r="PCI25" s="81"/>
      <c r="PCK25" s="81"/>
      <c r="PCS25" s="109"/>
      <c r="PCT25" s="110"/>
      <c r="PCU25" s="111"/>
      <c r="PCV25" s="112"/>
      <c r="PCW25" s="112"/>
      <c r="PCY25" s="81"/>
      <c r="PDA25" s="81"/>
      <c r="PDI25" s="109"/>
      <c r="PDJ25" s="110"/>
      <c r="PDK25" s="111"/>
      <c r="PDL25" s="112"/>
      <c r="PDM25" s="112"/>
      <c r="PDO25" s="81"/>
      <c r="PDQ25" s="81"/>
      <c r="PDY25" s="109"/>
      <c r="PDZ25" s="110"/>
      <c r="PEA25" s="111"/>
      <c r="PEB25" s="112"/>
      <c r="PEC25" s="112"/>
      <c r="PEE25" s="81"/>
      <c r="PEG25" s="81"/>
      <c r="PEO25" s="109"/>
      <c r="PEP25" s="110"/>
      <c r="PEQ25" s="111"/>
      <c r="PER25" s="112"/>
      <c r="PES25" s="112"/>
      <c r="PEU25" s="81"/>
      <c r="PEW25" s="81"/>
      <c r="PFE25" s="109"/>
      <c r="PFF25" s="110"/>
      <c r="PFG25" s="111"/>
      <c r="PFH25" s="112"/>
      <c r="PFI25" s="112"/>
      <c r="PFK25" s="81"/>
      <c r="PFM25" s="81"/>
      <c r="PFU25" s="109"/>
      <c r="PFV25" s="110"/>
      <c r="PFW25" s="111"/>
      <c r="PFX25" s="112"/>
      <c r="PFY25" s="112"/>
      <c r="PGA25" s="81"/>
      <c r="PGC25" s="81"/>
      <c r="PGK25" s="109"/>
      <c r="PGL25" s="110"/>
      <c r="PGM25" s="111"/>
      <c r="PGN25" s="112"/>
      <c r="PGO25" s="112"/>
      <c r="PGQ25" s="81"/>
      <c r="PGS25" s="81"/>
      <c r="PHA25" s="109"/>
      <c r="PHB25" s="110"/>
      <c r="PHC25" s="111"/>
      <c r="PHD25" s="112"/>
      <c r="PHE25" s="112"/>
      <c r="PHG25" s="81"/>
      <c r="PHI25" s="81"/>
      <c r="PHQ25" s="109"/>
      <c r="PHR25" s="110"/>
      <c r="PHS25" s="111"/>
      <c r="PHT25" s="112"/>
      <c r="PHU25" s="112"/>
      <c r="PHW25" s="81"/>
      <c r="PHY25" s="81"/>
      <c r="PIG25" s="109"/>
      <c r="PIH25" s="110"/>
      <c r="PII25" s="111"/>
      <c r="PIJ25" s="112"/>
      <c r="PIK25" s="112"/>
      <c r="PIM25" s="81"/>
      <c r="PIO25" s="81"/>
      <c r="PIW25" s="109"/>
      <c r="PIX25" s="110"/>
      <c r="PIY25" s="111"/>
      <c r="PIZ25" s="112"/>
      <c r="PJA25" s="112"/>
      <c r="PJC25" s="81"/>
      <c r="PJE25" s="81"/>
      <c r="PJM25" s="109"/>
      <c r="PJN25" s="110"/>
      <c r="PJO25" s="111"/>
      <c r="PJP25" s="112"/>
      <c r="PJQ25" s="112"/>
      <c r="PJS25" s="81"/>
      <c r="PJU25" s="81"/>
      <c r="PKC25" s="109"/>
      <c r="PKD25" s="110"/>
      <c r="PKE25" s="111"/>
      <c r="PKF25" s="112"/>
      <c r="PKG25" s="112"/>
      <c r="PKI25" s="81"/>
      <c r="PKK25" s="81"/>
      <c r="PKS25" s="109"/>
      <c r="PKT25" s="110"/>
      <c r="PKU25" s="111"/>
      <c r="PKV25" s="112"/>
      <c r="PKW25" s="112"/>
      <c r="PKY25" s="81"/>
      <c r="PLA25" s="81"/>
      <c r="PLI25" s="109"/>
      <c r="PLJ25" s="110"/>
      <c r="PLK25" s="111"/>
      <c r="PLL25" s="112"/>
      <c r="PLM25" s="112"/>
      <c r="PLO25" s="81"/>
      <c r="PLQ25" s="81"/>
      <c r="PLY25" s="109"/>
      <c r="PLZ25" s="110"/>
      <c r="PMA25" s="111"/>
      <c r="PMB25" s="112"/>
      <c r="PMC25" s="112"/>
      <c r="PME25" s="81"/>
      <c r="PMG25" s="81"/>
      <c r="PMO25" s="109"/>
      <c r="PMP25" s="110"/>
      <c r="PMQ25" s="111"/>
      <c r="PMR25" s="112"/>
      <c r="PMS25" s="112"/>
      <c r="PMU25" s="81"/>
      <c r="PMW25" s="81"/>
      <c r="PNE25" s="109"/>
      <c r="PNF25" s="110"/>
      <c r="PNG25" s="111"/>
      <c r="PNH25" s="112"/>
      <c r="PNI25" s="112"/>
      <c r="PNK25" s="81"/>
      <c r="PNM25" s="81"/>
      <c r="PNU25" s="109"/>
      <c r="PNV25" s="110"/>
      <c r="PNW25" s="111"/>
      <c r="PNX25" s="112"/>
      <c r="PNY25" s="112"/>
      <c r="POA25" s="81"/>
      <c r="POC25" s="81"/>
      <c r="POK25" s="109"/>
      <c r="POL25" s="110"/>
      <c r="POM25" s="111"/>
      <c r="PON25" s="112"/>
      <c r="POO25" s="112"/>
      <c r="POQ25" s="81"/>
      <c r="POS25" s="81"/>
      <c r="PPA25" s="109"/>
      <c r="PPB25" s="110"/>
      <c r="PPC25" s="111"/>
      <c r="PPD25" s="112"/>
      <c r="PPE25" s="112"/>
      <c r="PPG25" s="81"/>
      <c r="PPI25" s="81"/>
      <c r="PPQ25" s="109"/>
      <c r="PPR25" s="110"/>
      <c r="PPS25" s="111"/>
      <c r="PPT25" s="112"/>
      <c r="PPU25" s="112"/>
      <c r="PPW25" s="81"/>
      <c r="PPY25" s="81"/>
      <c r="PQG25" s="109"/>
      <c r="PQH25" s="110"/>
      <c r="PQI25" s="111"/>
      <c r="PQJ25" s="112"/>
      <c r="PQK25" s="112"/>
      <c r="PQM25" s="81"/>
      <c r="PQO25" s="81"/>
      <c r="PQW25" s="109"/>
      <c r="PQX25" s="110"/>
      <c r="PQY25" s="111"/>
      <c r="PQZ25" s="112"/>
      <c r="PRA25" s="112"/>
      <c r="PRC25" s="81"/>
      <c r="PRE25" s="81"/>
      <c r="PRM25" s="109"/>
      <c r="PRN25" s="110"/>
      <c r="PRO25" s="111"/>
      <c r="PRP25" s="112"/>
      <c r="PRQ25" s="112"/>
      <c r="PRS25" s="81"/>
      <c r="PRU25" s="81"/>
      <c r="PSC25" s="109"/>
      <c r="PSD25" s="110"/>
      <c r="PSE25" s="111"/>
      <c r="PSF25" s="112"/>
      <c r="PSG25" s="112"/>
      <c r="PSI25" s="81"/>
      <c r="PSK25" s="81"/>
      <c r="PSS25" s="109"/>
      <c r="PST25" s="110"/>
      <c r="PSU25" s="111"/>
      <c r="PSV25" s="112"/>
      <c r="PSW25" s="112"/>
      <c r="PSY25" s="81"/>
      <c r="PTA25" s="81"/>
      <c r="PTI25" s="109"/>
      <c r="PTJ25" s="110"/>
      <c r="PTK25" s="111"/>
      <c r="PTL25" s="112"/>
      <c r="PTM25" s="112"/>
      <c r="PTO25" s="81"/>
      <c r="PTQ25" s="81"/>
      <c r="PTY25" s="109"/>
      <c r="PTZ25" s="110"/>
      <c r="PUA25" s="111"/>
      <c r="PUB25" s="112"/>
      <c r="PUC25" s="112"/>
      <c r="PUE25" s="81"/>
      <c r="PUG25" s="81"/>
      <c r="PUO25" s="109"/>
      <c r="PUP25" s="110"/>
      <c r="PUQ25" s="111"/>
      <c r="PUR25" s="112"/>
      <c r="PUS25" s="112"/>
      <c r="PUU25" s="81"/>
      <c r="PUW25" s="81"/>
      <c r="PVE25" s="109"/>
      <c r="PVF25" s="110"/>
      <c r="PVG25" s="111"/>
      <c r="PVH25" s="112"/>
      <c r="PVI25" s="112"/>
      <c r="PVK25" s="81"/>
      <c r="PVM25" s="81"/>
      <c r="PVU25" s="109"/>
      <c r="PVV25" s="110"/>
      <c r="PVW25" s="111"/>
      <c r="PVX25" s="112"/>
      <c r="PVY25" s="112"/>
      <c r="PWA25" s="81"/>
      <c r="PWC25" s="81"/>
      <c r="PWK25" s="109"/>
      <c r="PWL25" s="110"/>
      <c r="PWM25" s="111"/>
      <c r="PWN25" s="112"/>
      <c r="PWO25" s="112"/>
      <c r="PWQ25" s="81"/>
      <c r="PWS25" s="81"/>
      <c r="PXA25" s="109"/>
      <c r="PXB25" s="110"/>
      <c r="PXC25" s="111"/>
      <c r="PXD25" s="112"/>
      <c r="PXE25" s="112"/>
      <c r="PXG25" s="81"/>
      <c r="PXI25" s="81"/>
      <c r="PXQ25" s="109"/>
      <c r="PXR25" s="110"/>
      <c r="PXS25" s="111"/>
      <c r="PXT25" s="112"/>
      <c r="PXU25" s="112"/>
      <c r="PXW25" s="81"/>
      <c r="PXY25" s="81"/>
      <c r="PYG25" s="109"/>
      <c r="PYH25" s="110"/>
      <c r="PYI25" s="111"/>
      <c r="PYJ25" s="112"/>
      <c r="PYK25" s="112"/>
      <c r="PYM25" s="81"/>
      <c r="PYO25" s="81"/>
      <c r="PYW25" s="109"/>
      <c r="PYX25" s="110"/>
      <c r="PYY25" s="111"/>
      <c r="PYZ25" s="112"/>
      <c r="PZA25" s="112"/>
      <c r="PZC25" s="81"/>
      <c r="PZE25" s="81"/>
      <c r="PZM25" s="109"/>
      <c r="PZN25" s="110"/>
      <c r="PZO25" s="111"/>
      <c r="PZP25" s="112"/>
      <c r="PZQ25" s="112"/>
      <c r="PZS25" s="81"/>
      <c r="PZU25" s="81"/>
      <c r="QAC25" s="109"/>
      <c r="QAD25" s="110"/>
      <c r="QAE25" s="111"/>
      <c r="QAF25" s="112"/>
      <c r="QAG25" s="112"/>
      <c r="QAI25" s="81"/>
      <c r="QAK25" s="81"/>
      <c r="QAS25" s="109"/>
      <c r="QAT25" s="110"/>
      <c r="QAU25" s="111"/>
      <c r="QAV25" s="112"/>
      <c r="QAW25" s="112"/>
      <c r="QAY25" s="81"/>
      <c r="QBA25" s="81"/>
      <c r="QBI25" s="109"/>
      <c r="QBJ25" s="110"/>
      <c r="QBK25" s="111"/>
      <c r="QBL25" s="112"/>
      <c r="QBM25" s="112"/>
      <c r="QBO25" s="81"/>
      <c r="QBQ25" s="81"/>
      <c r="QBY25" s="109"/>
      <c r="QBZ25" s="110"/>
      <c r="QCA25" s="111"/>
      <c r="QCB25" s="112"/>
      <c r="QCC25" s="112"/>
      <c r="QCE25" s="81"/>
      <c r="QCG25" s="81"/>
      <c r="QCO25" s="109"/>
      <c r="QCP25" s="110"/>
      <c r="QCQ25" s="111"/>
      <c r="QCR25" s="112"/>
      <c r="QCS25" s="112"/>
      <c r="QCU25" s="81"/>
      <c r="QCW25" s="81"/>
      <c r="QDE25" s="109"/>
      <c r="QDF25" s="110"/>
      <c r="QDG25" s="111"/>
      <c r="QDH25" s="112"/>
      <c r="QDI25" s="112"/>
      <c r="QDK25" s="81"/>
      <c r="QDM25" s="81"/>
      <c r="QDU25" s="109"/>
      <c r="QDV25" s="110"/>
      <c r="QDW25" s="111"/>
      <c r="QDX25" s="112"/>
      <c r="QDY25" s="112"/>
      <c r="QEA25" s="81"/>
      <c r="QEC25" s="81"/>
      <c r="QEK25" s="109"/>
      <c r="QEL25" s="110"/>
      <c r="QEM25" s="111"/>
      <c r="QEN25" s="112"/>
      <c r="QEO25" s="112"/>
      <c r="QEQ25" s="81"/>
      <c r="QES25" s="81"/>
      <c r="QFA25" s="109"/>
      <c r="QFB25" s="110"/>
      <c r="QFC25" s="111"/>
      <c r="QFD25" s="112"/>
      <c r="QFE25" s="112"/>
      <c r="QFG25" s="81"/>
      <c r="QFI25" s="81"/>
      <c r="QFQ25" s="109"/>
      <c r="QFR25" s="110"/>
      <c r="QFS25" s="111"/>
      <c r="QFT25" s="112"/>
      <c r="QFU25" s="112"/>
      <c r="QFW25" s="81"/>
      <c r="QFY25" s="81"/>
      <c r="QGG25" s="109"/>
      <c r="QGH25" s="110"/>
      <c r="QGI25" s="111"/>
      <c r="QGJ25" s="112"/>
      <c r="QGK25" s="112"/>
      <c r="QGM25" s="81"/>
      <c r="QGO25" s="81"/>
      <c r="QGW25" s="109"/>
      <c r="QGX25" s="110"/>
      <c r="QGY25" s="111"/>
      <c r="QGZ25" s="112"/>
      <c r="QHA25" s="112"/>
      <c r="QHC25" s="81"/>
      <c r="QHE25" s="81"/>
      <c r="QHM25" s="109"/>
      <c r="QHN25" s="110"/>
      <c r="QHO25" s="111"/>
      <c r="QHP25" s="112"/>
      <c r="QHQ25" s="112"/>
      <c r="QHS25" s="81"/>
      <c r="QHU25" s="81"/>
      <c r="QIC25" s="109"/>
      <c r="QID25" s="110"/>
      <c r="QIE25" s="111"/>
      <c r="QIF25" s="112"/>
      <c r="QIG25" s="112"/>
      <c r="QII25" s="81"/>
      <c r="QIK25" s="81"/>
      <c r="QIS25" s="109"/>
      <c r="QIT25" s="110"/>
      <c r="QIU25" s="111"/>
      <c r="QIV25" s="112"/>
      <c r="QIW25" s="112"/>
      <c r="QIY25" s="81"/>
      <c r="QJA25" s="81"/>
      <c r="QJI25" s="109"/>
      <c r="QJJ25" s="110"/>
      <c r="QJK25" s="111"/>
      <c r="QJL25" s="112"/>
      <c r="QJM25" s="112"/>
      <c r="QJO25" s="81"/>
      <c r="QJQ25" s="81"/>
      <c r="QJY25" s="109"/>
      <c r="QJZ25" s="110"/>
      <c r="QKA25" s="111"/>
      <c r="QKB25" s="112"/>
      <c r="QKC25" s="112"/>
      <c r="QKE25" s="81"/>
      <c r="QKG25" s="81"/>
      <c r="QKO25" s="109"/>
      <c r="QKP25" s="110"/>
      <c r="QKQ25" s="111"/>
      <c r="QKR25" s="112"/>
      <c r="QKS25" s="112"/>
      <c r="QKU25" s="81"/>
      <c r="QKW25" s="81"/>
      <c r="QLE25" s="109"/>
      <c r="QLF25" s="110"/>
      <c r="QLG25" s="111"/>
      <c r="QLH25" s="112"/>
      <c r="QLI25" s="112"/>
      <c r="QLK25" s="81"/>
      <c r="QLM25" s="81"/>
      <c r="QLU25" s="109"/>
      <c r="QLV25" s="110"/>
      <c r="QLW25" s="111"/>
      <c r="QLX25" s="112"/>
      <c r="QLY25" s="112"/>
      <c r="QMA25" s="81"/>
      <c r="QMC25" s="81"/>
      <c r="QMK25" s="109"/>
      <c r="QML25" s="110"/>
      <c r="QMM25" s="111"/>
      <c r="QMN25" s="112"/>
      <c r="QMO25" s="112"/>
      <c r="QMQ25" s="81"/>
      <c r="QMS25" s="81"/>
      <c r="QNA25" s="109"/>
      <c r="QNB25" s="110"/>
      <c r="QNC25" s="111"/>
      <c r="QND25" s="112"/>
      <c r="QNE25" s="112"/>
      <c r="QNG25" s="81"/>
      <c r="QNI25" s="81"/>
      <c r="QNQ25" s="109"/>
      <c r="QNR25" s="110"/>
      <c r="QNS25" s="111"/>
      <c r="QNT25" s="112"/>
      <c r="QNU25" s="112"/>
      <c r="QNW25" s="81"/>
      <c r="QNY25" s="81"/>
      <c r="QOG25" s="109"/>
      <c r="QOH25" s="110"/>
      <c r="QOI25" s="111"/>
      <c r="QOJ25" s="112"/>
      <c r="QOK25" s="112"/>
      <c r="QOM25" s="81"/>
      <c r="QOO25" s="81"/>
      <c r="QOW25" s="109"/>
      <c r="QOX25" s="110"/>
      <c r="QOY25" s="111"/>
      <c r="QOZ25" s="112"/>
      <c r="QPA25" s="112"/>
      <c r="QPC25" s="81"/>
      <c r="QPE25" s="81"/>
      <c r="QPM25" s="109"/>
      <c r="QPN25" s="110"/>
      <c r="QPO25" s="111"/>
      <c r="QPP25" s="112"/>
      <c r="QPQ25" s="112"/>
      <c r="QPS25" s="81"/>
      <c r="QPU25" s="81"/>
      <c r="QQC25" s="109"/>
      <c r="QQD25" s="110"/>
      <c r="QQE25" s="111"/>
      <c r="QQF25" s="112"/>
      <c r="QQG25" s="112"/>
      <c r="QQI25" s="81"/>
      <c r="QQK25" s="81"/>
      <c r="QQS25" s="109"/>
      <c r="QQT25" s="110"/>
      <c r="QQU25" s="111"/>
      <c r="QQV25" s="112"/>
      <c r="QQW25" s="112"/>
      <c r="QQY25" s="81"/>
      <c r="QRA25" s="81"/>
      <c r="QRI25" s="109"/>
      <c r="QRJ25" s="110"/>
      <c r="QRK25" s="111"/>
      <c r="QRL25" s="112"/>
      <c r="QRM25" s="112"/>
      <c r="QRO25" s="81"/>
      <c r="QRQ25" s="81"/>
      <c r="QRY25" s="109"/>
      <c r="QRZ25" s="110"/>
      <c r="QSA25" s="111"/>
      <c r="QSB25" s="112"/>
      <c r="QSC25" s="112"/>
      <c r="QSE25" s="81"/>
      <c r="QSG25" s="81"/>
      <c r="QSO25" s="109"/>
      <c r="QSP25" s="110"/>
      <c r="QSQ25" s="111"/>
      <c r="QSR25" s="112"/>
      <c r="QSS25" s="112"/>
      <c r="QSU25" s="81"/>
      <c r="QSW25" s="81"/>
      <c r="QTE25" s="109"/>
      <c r="QTF25" s="110"/>
      <c r="QTG25" s="111"/>
      <c r="QTH25" s="112"/>
      <c r="QTI25" s="112"/>
      <c r="QTK25" s="81"/>
      <c r="QTM25" s="81"/>
      <c r="QTU25" s="109"/>
      <c r="QTV25" s="110"/>
      <c r="QTW25" s="111"/>
      <c r="QTX25" s="112"/>
      <c r="QTY25" s="112"/>
      <c r="QUA25" s="81"/>
      <c r="QUC25" s="81"/>
      <c r="QUK25" s="109"/>
      <c r="QUL25" s="110"/>
      <c r="QUM25" s="111"/>
      <c r="QUN25" s="112"/>
      <c r="QUO25" s="112"/>
      <c r="QUQ25" s="81"/>
      <c r="QUS25" s="81"/>
      <c r="QVA25" s="109"/>
      <c r="QVB25" s="110"/>
      <c r="QVC25" s="111"/>
      <c r="QVD25" s="112"/>
      <c r="QVE25" s="112"/>
      <c r="QVG25" s="81"/>
      <c r="QVI25" s="81"/>
      <c r="QVQ25" s="109"/>
      <c r="QVR25" s="110"/>
      <c r="QVS25" s="111"/>
      <c r="QVT25" s="112"/>
      <c r="QVU25" s="112"/>
      <c r="QVW25" s="81"/>
      <c r="QVY25" s="81"/>
      <c r="QWG25" s="109"/>
      <c r="QWH25" s="110"/>
      <c r="QWI25" s="111"/>
      <c r="QWJ25" s="112"/>
      <c r="QWK25" s="112"/>
      <c r="QWM25" s="81"/>
      <c r="QWO25" s="81"/>
      <c r="QWW25" s="109"/>
      <c r="QWX25" s="110"/>
      <c r="QWY25" s="111"/>
      <c r="QWZ25" s="112"/>
      <c r="QXA25" s="112"/>
      <c r="QXC25" s="81"/>
      <c r="QXE25" s="81"/>
      <c r="QXM25" s="109"/>
      <c r="QXN25" s="110"/>
      <c r="QXO25" s="111"/>
      <c r="QXP25" s="112"/>
      <c r="QXQ25" s="112"/>
      <c r="QXS25" s="81"/>
      <c r="QXU25" s="81"/>
      <c r="QYC25" s="109"/>
      <c r="QYD25" s="110"/>
      <c r="QYE25" s="111"/>
      <c r="QYF25" s="112"/>
      <c r="QYG25" s="112"/>
      <c r="QYI25" s="81"/>
      <c r="QYK25" s="81"/>
      <c r="QYS25" s="109"/>
      <c r="QYT25" s="110"/>
      <c r="QYU25" s="111"/>
      <c r="QYV25" s="112"/>
      <c r="QYW25" s="112"/>
      <c r="QYY25" s="81"/>
      <c r="QZA25" s="81"/>
      <c r="QZI25" s="109"/>
      <c r="QZJ25" s="110"/>
      <c r="QZK25" s="111"/>
      <c r="QZL25" s="112"/>
      <c r="QZM25" s="112"/>
      <c r="QZO25" s="81"/>
      <c r="QZQ25" s="81"/>
      <c r="QZY25" s="109"/>
      <c r="QZZ25" s="110"/>
      <c r="RAA25" s="111"/>
      <c r="RAB25" s="112"/>
      <c r="RAC25" s="112"/>
      <c r="RAE25" s="81"/>
      <c r="RAG25" s="81"/>
      <c r="RAO25" s="109"/>
      <c r="RAP25" s="110"/>
      <c r="RAQ25" s="111"/>
      <c r="RAR25" s="112"/>
      <c r="RAS25" s="112"/>
      <c r="RAU25" s="81"/>
      <c r="RAW25" s="81"/>
      <c r="RBE25" s="109"/>
      <c r="RBF25" s="110"/>
      <c r="RBG25" s="111"/>
      <c r="RBH25" s="112"/>
      <c r="RBI25" s="112"/>
      <c r="RBK25" s="81"/>
      <c r="RBM25" s="81"/>
      <c r="RBU25" s="109"/>
      <c r="RBV25" s="110"/>
      <c r="RBW25" s="111"/>
      <c r="RBX25" s="112"/>
      <c r="RBY25" s="112"/>
      <c r="RCA25" s="81"/>
      <c r="RCC25" s="81"/>
      <c r="RCK25" s="109"/>
      <c r="RCL25" s="110"/>
      <c r="RCM25" s="111"/>
      <c r="RCN25" s="112"/>
      <c r="RCO25" s="112"/>
      <c r="RCQ25" s="81"/>
      <c r="RCS25" s="81"/>
      <c r="RDA25" s="109"/>
      <c r="RDB25" s="110"/>
      <c r="RDC25" s="111"/>
      <c r="RDD25" s="112"/>
      <c r="RDE25" s="112"/>
      <c r="RDG25" s="81"/>
      <c r="RDI25" s="81"/>
      <c r="RDQ25" s="109"/>
      <c r="RDR25" s="110"/>
      <c r="RDS25" s="111"/>
      <c r="RDT25" s="112"/>
      <c r="RDU25" s="112"/>
      <c r="RDW25" s="81"/>
      <c r="RDY25" s="81"/>
      <c r="REG25" s="109"/>
      <c r="REH25" s="110"/>
      <c r="REI25" s="111"/>
      <c r="REJ25" s="112"/>
      <c r="REK25" s="112"/>
      <c r="REM25" s="81"/>
      <c r="REO25" s="81"/>
      <c r="REW25" s="109"/>
      <c r="REX25" s="110"/>
      <c r="REY25" s="111"/>
      <c r="REZ25" s="112"/>
      <c r="RFA25" s="112"/>
      <c r="RFC25" s="81"/>
      <c r="RFE25" s="81"/>
      <c r="RFM25" s="109"/>
      <c r="RFN25" s="110"/>
      <c r="RFO25" s="111"/>
      <c r="RFP25" s="112"/>
      <c r="RFQ25" s="112"/>
      <c r="RFS25" s="81"/>
      <c r="RFU25" s="81"/>
      <c r="RGC25" s="109"/>
      <c r="RGD25" s="110"/>
      <c r="RGE25" s="111"/>
      <c r="RGF25" s="112"/>
      <c r="RGG25" s="112"/>
      <c r="RGI25" s="81"/>
      <c r="RGK25" s="81"/>
      <c r="RGS25" s="109"/>
      <c r="RGT25" s="110"/>
      <c r="RGU25" s="111"/>
      <c r="RGV25" s="112"/>
      <c r="RGW25" s="112"/>
      <c r="RGY25" s="81"/>
      <c r="RHA25" s="81"/>
      <c r="RHI25" s="109"/>
      <c r="RHJ25" s="110"/>
      <c r="RHK25" s="111"/>
      <c r="RHL25" s="112"/>
      <c r="RHM25" s="112"/>
      <c r="RHO25" s="81"/>
      <c r="RHQ25" s="81"/>
      <c r="RHY25" s="109"/>
      <c r="RHZ25" s="110"/>
      <c r="RIA25" s="111"/>
      <c r="RIB25" s="112"/>
      <c r="RIC25" s="112"/>
      <c r="RIE25" s="81"/>
      <c r="RIG25" s="81"/>
      <c r="RIO25" s="109"/>
      <c r="RIP25" s="110"/>
      <c r="RIQ25" s="111"/>
      <c r="RIR25" s="112"/>
      <c r="RIS25" s="112"/>
      <c r="RIU25" s="81"/>
      <c r="RIW25" s="81"/>
      <c r="RJE25" s="109"/>
      <c r="RJF25" s="110"/>
      <c r="RJG25" s="111"/>
      <c r="RJH25" s="112"/>
      <c r="RJI25" s="112"/>
      <c r="RJK25" s="81"/>
      <c r="RJM25" s="81"/>
      <c r="RJU25" s="109"/>
      <c r="RJV25" s="110"/>
      <c r="RJW25" s="111"/>
      <c r="RJX25" s="112"/>
      <c r="RJY25" s="112"/>
      <c r="RKA25" s="81"/>
      <c r="RKC25" s="81"/>
      <c r="RKK25" s="109"/>
      <c r="RKL25" s="110"/>
      <c r="RKM25" s="111"/>
      <c r="RKN25" s="112"/>
      <c r="RKO25" s="112"/>
      <c r="RKQ25" s="81"/>
      <c r="RKS25" s="81"/>
      <c r="RLA25" s="109"/>
      <c r="RLB25" s="110"/>
      <c r="RLC25" s="111"/>
      <c r="RLD25" s="112"/>
      <c r="RLE25" s="112"/>
      <c r="RLG25" s="81"/>
      <c r="RLI25" s="81"/>
      <c r="RLQ25" s="109"/>
      <c r="RLR25" s="110"/>
      <c r="RLS25" s="111"/>
      <c r="RLT25" s="112"/>
      <c r="RLU25" s="112"/>
      <c r="RLW25" s="81"/>
      <c r="RLY25" s="81"/>
      <c r="RMG25" s="109"/>
      <c r="RMH25" s="110"/>
      <c r="RMI25" s="111"/>
      <c r="RMJ25" s="112"/>
      <c r="RMK25" s="112"/>
      <c r="RMM25" s="81"/>
      <c r="RMO25" s="81"/>
      <c r="RMW25" s="109"/>
      <c r="RMX25" s="110"/>
      <c r="RMY25" s="111"/>
      <c r="RMZ25" s="112"/>
      <c r="RNA25" s="112"/>
      <c r="RNC25" s="81"/>
      <c r="RNE25" s="81"/>
      <c r="RNM25" s="109"/>
      <c r="RNN25" s="110"/>
      <c r="RNO25" s="111"/>
      <c r="RNP25" s="112"/>
      <c r="RNQ25" s="112"/>
      <c r="RNS25" s="81"/>
      <c r="RNU25" s="81"/>
      <c r="ROC25" s="109"/>
      <c r="ROD25" s="110"/>
      <c r="ROE25" s="111"/>
      <c r="ROF25" s="112"/>
      <c r="ROG25" s="112"/>
      <c r="ROI25" s="81"/>
      <c r="ROK25" s="81"/>
      <c r="ROS25" s="109"/>
      <c r="ROT25" s="110"/>
      <c r="ROU25" s="111"/>
      <c r="ROV25" s="112"/>
      <c r="ROW25" s="112"/>
      <c r="ROY25" s="81"/>
      <c r="RPA25" s="81"/>
      <c r="RPI25" s="109"/>
      <c r="RPJ25" s="110"/>
      <c r="RPK25" s="111"/>
      <c r="RPL25" s="112"/>
      <c r="RPM25" s="112"/>
      <c r="RPO25" s="81"/>
      <c r="RPQ25" s="81"/>
      <c r="RPY25" s="109"/>
      <c r="RPZ25" s="110"/>
      <c r="RQA25" s="111"/>
      <c r="RQB25" s="112"/>
      <c r="RQC25" s="112"/>
      <c r="RQE25" s="81"/>
      <c r="RQG25" s="81"/>
      <c r="RQO25" s="109"/>
      <c r="RQP25" s="110"/>
      <c r="RQQ25" s="111"/>
      <c r="RQR25" s="112"/>
      <c r="RQS25" s="112"/>
      <c r="RQU25" s="81"/>
      <c r="RQW25" s="81"/>
      <c r="RRE25" s="109"/>
      <c r="RRF25" s="110"/>
      <c r="RRG25" s="111"/>
      <c r="RRH25" s="112"/>
      <c r="RRI25" s="112"/>
      <c r="RRK25" s="81"/>
      <c r="RRM25" s="81"/>
      <c r="RRU25" s="109"/>
      <c r="RRV25" s="110"/>
      <c r="RRW25" s="111"/>
      <c r="RRX25" s="112"/>
      <c r="RRY25" s="112"/>
      <c r="RSA25" s="81"/>
      <c r="RSC25" s="81"/>
      <c r="RSK25" s="109"/>
      <c r="RSL25" s="110"/>
      <c r="RSM25" s="111"/>
      <c r="RSN25" s="112"/>
      <c r="RSO25" s="112"/>
      <c r="RSQ25" s="81"/>
      <c r="RSS25" s="81"/>
      <c r="RTA25" s="109"/>
      <c r="RTB25" s="110"/>
      <c r="RTC25" s="111"/>
      <c r="RTD25" s="112"/>
      <c r="RTE25" s="112"/>
      <c r="RTG25" s="81"/>
      <c r="RTI25" s="81"/>
      <c r="RTQ25" s="109"/>
      <c r="RTR25" s="110"/>
      <c r="RTS25" s="111"/>
      <c r="RTT25" s="112"/>
      <c r="RTU25" s="112"/>
      <c r="RTW25" s="81"/>
      <c r="RTY25" s="81"/>
      <c r="RUG25" s="109"/>
      <c r="RUH25" s="110"/>
      <c r="RUI25" s="111"/>
      <c r="RUJ25" s="112"/>
      <c r="RUK25" s="112"/>
      <c r="RUM25" s="81"/>
      <c r="RUO25" s="81"/>
      <c r="RUW25" s="109"/>
      <c r="RUX25" s="110"/>
      <c r="RUY25" s="111"/>
      <c r="RUZ25" s="112"/>
      <c r="RVA25" s="112"/>
      <c r="RVC25" s="81"/>
      <c r="RVE25" s="81"/>
      <c r="RVM25" s="109"/>
      <c r="RVN25" s="110"/>
      <c r="RVO25" s="111"/>
      <c r="RVP25" s="112"/>
      <c r="RVQ25" s="112"/>
      <c r="RVS25" s="81"/>
      <c r="RVU25" s="81"/>
      <c r="RWC25" s="109"/>
      <c r="RWD25" s="110"/>
      <c r="RWE25" s="111"/>
      <c r="RWF25" s="112"/>
      <c r="RWG25" s="112"/>
      <c r="RWI25" s="81"/>
      <c r="RWK25" s="81"/>
      <c r="RWS25" s="109"/>
      <c r="RWT25" s="110"/>
      <c r="RWU25" s="111"/>
      <c r="RWV25" s="112"/>
      <c r="RWW25" s="112"/>
      <c r="RWY25" s="81"/>
      <c r="RXA25" s="81"/>
      <c r="RXI25" s="109"/>
      <c r="RXJ25" s="110"/>
      <c r="RXK25" s="111"/>
      <c r="RXL25" s="112"/>
      <c r="RXM25" s="112"/>
      <c r="RXO25" s="81"/>
      <c r="RXQ25" s="81"/>
      <c r="RXY25" s="109"/>
      <c r="RXZ25" s="110"/>
      <c r="RYA25" s="111"/>
      <c r="RYB25" s="112"/>
      <c r="RYC25" s="112"/>
      <c r="RYE25" s="81"/>
      <c r="RYG25" s="81"/>
      <c r="RYO25" s="109"/>
      <c r="RYP25" s="110"/>
      <c r="RYQ25" s="111"/>
      <c r="RYR25" s="112"/>
      <c r="RYS25" s="112"/>
      <c r="RYU25" s="81"/>
      <c r="RYW25" s="81"/>
      <c r="RZE25" s="109"/>
      <c r="RZF25" s="110"/>
      <c r="RZG25" s="111"/>
      <c r="RZH25" s="112"/>
      <c r="RZI25" s="112"/>
      <c r="RZK25" s="81"/>
      <c r="RZM25" s="81"/>
      <c r="RZU25" s="109"/>
      <c r="RZV25" s="110"/>
      <c r="RZW25" s="111"/>
      <c r="RZX25" s="112"/>
      <c r="RZY25" s="112"/>
      <c r="SAA25" s="81"/>
      <c r="SAC25" s="81"/>
      <c r="SAK25" s="109"/>
      <c r="SAL25" s="110"/>
      <c r="SAM25" s="111"/>
      <c r="SAN25" s="112"/>
      <c r="SAO25" s="112"/>
      <c r="SAQ25" s="81"/>
      <c r="SAS25" s="81"/>
      <c r="SBA25" s="109"/>
      <c r="SBB25" s="110"/>
      <c r="SBC25" s="111"/>
      <c r="SBD25" s="112"/>
      <c r="SBE25" s="112"/>
      <c r="SBG25" s="81"/>
      <c r="SBI25" s="81"/>
      <c r="SBQ25" s="109"/>
      <c r="SBR25" s="110"/>
      <c r="SBS25" s="111"/>
      <c r="SBT25" s="112"/>
      <c r="SBU25" s="112"/>
      <c r="SBW25" s="81"/>
      <c r="SBY25" s="81"/>
      <c r="SCG25" s="109"/>
      <c r="SCH25" s="110"/>
      <c r="SCI25" s="111"/>
      <c r="SCJ25" s="112"/>
      <c r="SCK25" s="112"/>
      <c r="SCM25" s="81"/>
      <c r="SCO25" s="81"/>
      <c r="SCW25" s="109"/>
      <c r="SCX25" s="110"/>
      <c r="SCY25" s="111"/>
      <c r="SCZ25" s="112"/>
      <c r="SDA25" s="112"/>
      <c r="SDC25" s="81"/>
      <c r="SDE25" s="81"/>
      <c r="SDM25" s="109"/>
      <c r="SDN25" s="110"/>
      <c r="SDO25" s="111"/>
      <c r="SDP25" s="112"/>
      <c r="SDQ25" s="112"/>
      <c r="SDS25" s="81"/>
      <c r="SDU25" s="81"/>
      <c r="SEC25" s="109"/>
      <c r="SED25" s="110"/>
      <c r="SEE25" s="111"/>
      <c r="SEF25" s="112"/>
      <c r="SEG25" s="112"/>
      <c r="SEI25" s="81"/>
      <c r="SEK25" s="81"/>
      <c r="SES25" s="109"/>
      <c r="SET25" s="110"/>
      <c r="SEU25" s="111"/>
      <c r="SEV25" s="112"/>
      <c r="SEW25" s="112"/>
      <c r="SEY25" s="81"/>
      <c r="SFA25" s="81"/>
      <c r="SFI25" s="109"/>
      <c r="SFJ25" s="110"/>
      <c r="SFK25" s="111"/>
      <c r="SFL25" s="112"/>
      <c r="SFM25" s="112"/>
      <c r="SFO25" s="81"/>
      <c r="SFQ25" s="81"/>
      <c r="SFY25" s="109"/>
      <c r="SFZ25" s="110"/>
      <c r="SGA25" s="111"/>
      <c r="SGB25" s="112"/>
      <c r="SGC25" s="112"/>
      <c r="SGE25" s="81"/>
      <c r="SGG25" s="81"/>
      <c r="SGO25" s="109"/>
      <c r="SGP25" s="110"/>
      <c r="SGQ25" s="111"/>
      <c r="SGR25" s="112"/>
      <c r="SGS25" s="112"/>
      <c r="SGU25" s="81"/>
      <c r="SGW25" s="81"/>
      <c r="SHE25" s="109"/>
      <c r="SHF25" s="110"/>
      <c r="SHG25" s="111"/>
      <c r="SHH25" s="112"/>
      <c r="SHI25" s="112"/>
      <c r="SHK25" s="81"/>
      <c r="SHM25" s="81"/>
      <c r="SHU25" s="109"/>
      <c r="SHV25" s="110"/>
      <c r="SHW25" s="111"/>
      <c r="SHX25" s="112"/>
      <c r="SHY25" s="112"/>
      <c r="SIA25" s="81"/>
      <c r="SIC25" s="81"/>
      <c r="SIK25" s="109"/>
      <c r="SIL25" s="110"/>
      <c r="SIM25" s="111"/>
      <c r="SIN25" s="112"/>
      <c r="SIO25" s="112"/>
      <c r="SIQ25" s="81"/>
      <c r="SIS25" s="81"/>
      <c r="SJA25" s="109"/>
      <c r="SJB25" s="110"/>
      <c r="SJC25" s="111"/>
      <c r="SJD25" s="112"/>
      <c r="SJE25" s="112"/>
      <c r="SJG25" s="81"/>
      <c r="SJI25" s="81"/>
      <c r="SJQ25" s="109"/>
      <c r="SJR25" s="110"/>
      <c r="SJS25" s="111"/>
      <c r="SJT25" s="112"/>
      <c r="SJU25" s="112"/>
      <c r="SJW25" s="81"/>
      <c r="SJY25" s="81"/>
      <c r="SKG25" s="109"/>
      <c r="SKH25" s="110"/>
      <c r="SKI25" s="111"/>
      <c r="SKJ25" s="112"/>
      <c r="SKK25" s="112"/>
      <c r="SKM25" s="81"/>
      <c r="SKO25" s="81"/>
      <c r="SKW25" s="109"/>
      <c r="SKX25" s="110"/>
      <c r="SKY25" s="111"/>
      <c r="SKZ25" s="112"/>
      <c r="SLA25" s="112"/>
      <c r="SLC25" s="81"/>
      <c r="SLE25" s="81"/>
      <c r="SLM25" s="109"/>
      <c r="SLN25" s="110"/>
      <c r="SLO25" s="111"/>
      <c r="SLP25" s="112"/>
      <c r="SLQ25" s="112"/>
      <c r="SLS25" s="81"/>
      <c r="SLU25" s="81"/>
      <c r="SMC25" s="109"/>
      <c r="SMD25" s="110"/>
      <c r="SME25" s="111"/>
      <c r="SMF25" s="112"/>
      <c r="SMG25" s="112"/>
      <c r="SMI25" s="81"/>
      <c r="SMK25" s="81"/>
      <c r="SMS25" s="109"/>
      <c r="SMT25" s="110"/>
      <c r="SMU25" s="111"/>
      <c r="SMV25" s="112"/>
      <c r="SMW25" s="112"/>
      <c r="SMY25" s="81"/>
      <c r="SNA25" s="81"/>
      <c r="SNI25" s="109"/>
      <c r="SNJ25" s="110"/>
      <c r="SNK25" s="111"/>
      <c r="SNL25" s="112"/>
      <c r="SNM25" s="112"/>
      <c r="SNO25" s="81"/>
      <c r="SNQ25" s="81"/>
      <c r="SNY25" s="109"/>
      <c r="SNZ25" s="110"/>
      <c r="SOA25" s="111"/>
      <c r="SOB25" s="112"/>
      <c r="SOC25" s="112"/>
      <c r="SOE25" s="81"/>
      <c r="SOG25" s="81"/>
      <c r="SOO25" s="109"/>
      <c r="SOP25" s="110"/>
      <c r="SOQ25" s="111"/>
      <c r="SOR25" s="112"/>
      <c r="SOS25" s="112"/>
      <c r="SOU25" s="81"/>
      <c r="SOW25" s="81"/>
      <c r="SPE25" s="109"/>
      <c r="SPF25" s="110"/>
      <c r="SPG25" s="111"/>
      <c r="SPH25" s="112"/>
      <c r="SPI25" s="112"/>
      <c r="SPK25" s="81"/>
      <c r="SPM25" s="81"/>
      <c r="SPU25" s="109"/>
      <c r="SPV25" s="110"/>
      <c r="SPW25" s="111"/>
      <c r="SPX25" s="112"/>
      <c r="SPY25" s="112"/>
      <c r="SQA25" s="81"/>
      <c r="SQC25" s="81"/>
      <c r="SQK25" s="109"/>
      <c r="SQL25" s="110"/>
      <c r="SQM25" s="111"/>
      <c r="SQN25" s="112"/>
      <c r="SQO25" s="112"/>
      <c r="SQQ25" s="81"/>
      <c r="SQS25" s="81"/>
      <c r="SRA25" s="109"/>
      <c r="SRB25" s="110"/>
      <c r="SRC25" s="111"/>
      <c r="SRD25" s="112"/>
      <c r="SRE25" s="112"/>
      <c r="SRG25" s="81"/>
      <c r="SRI25" s="81"/>
      <c r="SRQ25" s="109"/>
      <c r="SRR25" s="110"/>
      <c r="SRS25" s="111"/>
      <c r="SRT25" s="112"/>
      <c r="SRU25" s="112"/>
      <c r="SRW25" s="81"/>
      <c r="SRY25" s="81"/>
      <c r="SSG25" s="109"/>
      <c r="SSH25" s="110"/>
      <c r="SSI25" s="111"/>
      <c r="SSJ25" s="112"/>
      <c r="SSK25" s="112"/>
      <c r="SSM25" s="81"/>
      <c r="SSO25" s="81"/>
      <c r="SSW25" s="109"/>
      <c r="SSX25" s="110"/>
      <c r="SSY25" s="111"/>
      <c r="SSZ25" s="112"/>
      <c r="STA25" s="112"/>
      <c r="STC25" s="81"/>
      <c r="STE25" s="81"/>
      <c r="STM25" s="109"/>
      <c r="STN25" s="110"/>
      <c r="STO25" s="111"/>
      <c r="STP25" s="112"/>
      <c r="STQ25" s="112"/>
      <c r="STS25" s="81"/>
      <c r="STU25" s="81"/>
      <c r="SUC25" s="109"/>
      <c r="SUD25" s="110"/>
      <c r="SUE25" s="111"/>
      <c r="SUF25" s="112"/>
      <c r="SUG25" s="112"/>
      <c r="SUI25" s="81"/>
      <c r="SUK25" s="81"/>
      <c r="SUS25" s="109"/>
      <c r="SUT25" s="110"/>
      <c r="SUU25" s="111"/>
      <c r="SUV25" s="112"/>
      <c r="SUW25" s="112"/>
      <c r="SUY25" s="81"/>
      <c r="SVA25" s="81"/>
      <c r="SVI25" s="109"/>
      <c r="SVJ25" s="110"/>
      <c r="SVK25" s="111"/>
      <c r="SVL25" s="112"/>
      <c r="SVM25" s="112"/>
      <c r="SVO25" s="81"/>
      <c r="SVQ25" s="81"/>
      <c r="SVY25" s="109"/>
      <c r="SVZ25" s="110"/>
      <c r="SWA25" s="111"/>
      <c r="SWB25" s="112"/>
      <c r="SWC25" s="112"/>
      <c r="SWE25" s="81"/>
      <c r="SWG25" s="81"/>
      <c r="SWO25" s="109"/>
      <c r="SWP25" s="110"/>
      <c r="SWQ25" s="111"/>
      <c r="SWR25" s="112"/>
      <c r="SWS25" s="112"/>
      <c r="SWU25" s="81"/>
      <c r="SWW25" s="81"/>
      <c r="SXE25" s="109"/>
      <c r="SXF25" s="110"/>
      <c r="SXG25" s="111"/>
      <c r="SXH25" s="112"/>
      <c r="SXI25" s="112"/>
      <c r="SXK25" s="81"/>
      <c r="SXM25" s="81"/>
      <c r="SXU25" s="109"/>
      <c r="SXV25" s="110"/>
      <c r="SXW25" s="111"/>
      <c r="SXX25" s="112"/>
      <c r="SXY25" s="112"/>
      <c r="SYA25" s="81"/>
      <c r="SYC25" s="81"/>
      <c r="SYK25" s="109"/>
      <c r="SYL25" s="110"/>
      <c r="SYM25" s="111"/>
      <c r="SYN25" s="112"/>
      <c r="SYO25" s="112"/>
      <c r="SYQ25" s="81"/>
      <c r="SYS25" s="81"/>
      <c r="SZA25" s="109"/>
      <c r="SZB25" s="110"/>
      <c r="SZC25" s="111"/>
      <c r="SZD25" s="112"/>
      <c r="SZE25" s="112"/>
      <c r="SZG25" s="81"/>
      <c r="SZI25" s="81"/>
      <c r="SZQ25" s="109"/>
      <c r="SZR25" s="110"/>
      <c r="SZS25" s="111"/>
      <c r="SZT25" s="112"/>
      <c r="SZU25" s="112"/>
      <c r="SZW25" s="81"/>
      <c r="SZY25" s="81"/>
      <c r="TAG25" s="109"/>
      <c r="TAH25" s="110"/>
      <c r="TAI25" s="111"/>
      <c r="TAJ25" s="112"/>
      <c r="TAK25" s="112"/>
      <c r="TAM25" s="81"/>
      <c r="TAO25" s="81"/>
      <c r="TAW25" s="109"/>
      <c r="TAX25" s="110"/>
      <c r="TAY25" s="111"/>
      <c r="TAZ25" s="112"/>
      <c r="TBA25" s="112"/>
      <c r="TBC25" s="81"/>
      <c r="TBE25" s="81"/>
      <c r="TBM25" s="109"/>
      <c r="TBN25" s="110"/>
      <c r="TBO25" s="111"/>
      <c r="TBP25" s="112"/>
      <c r="TBQ25" s="112"/>
      <c r="TBS25" s="81"/>
      <c r="TBU25" s="81"/>
      <c r="TCC25" s="109"/>
      <c r="TCD25" s="110"/>
      <c r="TCE25" s="111"/>
      <c r="TCF25" s="112"/>
      <c r="TCG25" s="112"/>
      <c r="TCI25" s="81"/>
      <c r="TCK25" s="81"/>
      <c r="TCS25" s="109"/>
      <c r="TCT25" s="110"/>
      <c r="TCU25" s="111"/>
      <c r="TCV25" s="112"/>
      <c r="TCW25" s="112"/>
      <c r="TCY25" s="81"/>
      <c r="TDA25" s="81"/>
      <c r="TDI25" s="109"/>
      <c r="TDJ25" s="110"/>
      <c r="TDK25" s="111"/>
      <c r="TDL25" s="112"/>
      <c r="TDM25" s="112"/>
      <c r="TDO25" s="81"/>
      <c r="TDQ25" s="81"/>
      <c r="TDY25" s="109"/>
      <c r="TDZ25" s="110"/>
      <c r="TEA25" s="111"/>
      <c r="TEB25" s="112"/>
      <c r="TEC25" s="112"/>
      <c r="TEE25" s="81"/>
      <c r="TEG25" s="81"/>
      <c r="TEO25" s="109"/>
      <c r="TEP25" s="110"/>
      <c r="TEQ25" s="111"/>
      <c r="TER25" s="112"/>
      <c r="TES25" s="112"/>
      <c r="TEU25" s="81"/>
      <c r="TEW25" s="81"/>
      <c r="TFE25" s="109"/>
      <c r="TFF25" s="110"/>
      <c r="TFG25" s="111"/>
      <c r="TFH25" s="112"/>
      <c r="TFI25" s="112"/>
      <c r="TFK25" s="81"/>
      <c r="TFM25" s="81"/>
      <c r="TFU25" s="109"/>
      <c r="TFV25" s="110"/>
      <c r="TFW25" s="111"/>
      <c r="TFX25" s="112"/>
      <c r="TFY25" s="112"/>
      <c r="TGA25" s="81"/>
      <c r="TGC25" s="81"/>
      <c r="TGK25" s="109"/>
      <c r="TGL25" s="110"/>
      <c r="TGM25" s="111"/>
      <c r="TGN25" s="112"/>
      <c r="TGO25" s="112"/>
      <c r="TGQ25" s="81"/>
      <c r="TGS25" s="81"/>
      <c r="THA25" s="109"/>
      <c r="THB25" s="110"/>
      <c r="THC25" s="111"/>
      <c r="THD25" s="112"/>
      <c r="THE25" s="112"/>
      <c r="THG25" s="81"/>
      <c r="THI25" s="81"/>
      <c r="THQ25" s="109"/>
      <c r="THR25" s="110"/>
      <c r="THS25" s="111"/>
      <c r="THT25" s="112"/>
      <c r="THU25" s="112"/>
      <c r="THW25" s="81"/>
      <c r="THY25" s="81"/>
      <c r="TIG25" s="109"/>
      <c r="TIH25" s="110"/>
      <c r="TII25" s="111"/>
      <c r="TIJ25" s="112"/>
      <c r="TIK25" s="112"/>
      <c r="TIM25" s="81"/>
      <c r="TIO25" s="81"/>
      <c r="TIW25" s="109"/>
      <c r="TIX25" s="110"/>
      <c r="TIY25" s="111"/>
      <c r="TIZ25" s="112"/>
      <c r="TJA25" s="112"/>
      <c r="TJC25" s="81"/>
      <c r="TJE25" s="81"/>
      <c r="TJM25" s="109"/>
      <c r="TJN25" s="110"/>
      <c r="TJO25" s="111"/>
      <c r="TJP25" s="112"/>
      <c r="TJQ25" s="112"/>
      <c r="TJS25" s="81"/>
      <c r="TJU25" s="81"/>
      <c r="TKC25" s="109"/>
      <c r="TKD25" s="110"/>
      <c r="TKE25" s="111"/>
      <c r="TKF25" s="112"/>
      <c r="TKG25" s="112"/>
      <c r="TKI25" s="81"/>
      <c r="TKK25" s="81"/>
      <c r="TKS25" s="109"/>
      <c r="TKT25" s="110"/>
      <c r="TKU25" s="111"/>
      <c r="TKV25" s="112"/>
      <c r="TKW25" s="112"/>
      <c r="TKY25" s="81"/>
      <c r="TLA25" s="81"/>
      <c r="TLI25" s="109"/>
      <c r="TLJ25" s="110"/>
      <c r="TLK25" s="111"/>
      <c r="TLL25" s="112"/>
      <c r="TLM25" s="112"/>
      <c r="TLO25" s="81"/>
      <c r="TLQ25" s="81"/>
      <c r="TLY25" s="109"/>
      <c r="TLZ25" s="110"/>
      <c r="TMA25" s="111"/>
      <c r="TMB25" s="112"/>
      <c r="TMC25" s="112"/>
      <c r="TME25" s="81"/>
      <c r="TMG25" s="81"/>
      <c r="TMO25" s="109"/>
      <c r="TMP25" s="110"/>
      <c r="TMQ25" s="111"/>
      <c r="TMR25" s="112"/>
      <c r="TMS25" s="112"/>
      <c r="TMU25" s="81"/>
      <c r="TMW25" s="81"/>
      <c r="TNE25" s="109"/>
      <c r="TNF25" s="110"/>
      <c r="TNG25" s="111"/>
      <c r="TNH25" s="112"/>
      <c r="TNI25" s="112"/>
      <c r="TNK25" s="81"/>
      <c r="TNM25" s="81"/>
      <c r="TNU25" s="109"/>
      <c r="TNV25" s="110"/>
      <c r="TNW25" s="111"/>
      <c r="TNX25" s="112"/>
      <c r="TNY25" s="112"/>
      <c r="TOA25" s="81"/>
      <c r="TOC25" s="81"/>
      <c r="TOK25" s="109"/>
      <c r="TOL25" s="110"/>
      <c r="TOM25" s="111"/>
      <c r="TON25" s="112"/>
      <c r="TOO25" s="112"/>
      <c r="TOQ25" s="81"/>
      <c r="TOS25" s="81"/>
      <c r="TPA25" s="109"/>
      <c r="TPB25" s="110"/>
      <c r="TPC25" s="111"/>
      <c r="TPD25" s="112"/>
      <c r="TPE25" s="112"/>
      <c r="TPG25" s="81"/>
      <c r="TPI25" s="81"/>
      <c r="TPQ25" s="109"/>
      <c r="TPR25" s="110"/>
      <c r="TPS25" s="111"/>
      <c r="TPT25" s="112"/>
      <c r="TPU25" s="112"/>
      <c r="TPW25" s="81"/>
      <c r="TPY25" s="81"/>
      <c r="TQG25" s="109"/>
      <c r="TQH25" s="110"/>
      <c r="TQI25" s="111"/>
      <c r="TQJ25" s="112"/>
      <c r="TQK25" s="112"/>
      <c r="TQM25" s="81"/>
      <c r="TQO25" s="81"/>
      <c r="TQW25" s="109"/>
      <c r="TQX25" s="110"/>
      <c r="TQY25" s="111"/>
      <c r="TQZ25" s="112"/>
      <c r="TRA25" s="112"/>
      <c r="TRC25" s="81"/>
      <c r="TRE25" s="81"/>
      <c r="TRM25" s="109"/>
      <c r="TRN25" s="110"/>
      <c r="TRO25" s="111"/>
      <c r="TRP25" s="112"/>
      <c r="TRQ25" s="112"/>
      <c r="TRS25" s="81"/>
      <c r="TRU25" s="81"/>
      <c r="TSC25" s="109"/>
      <c r="TSD25" s="110"/>
      <c r="TSE25" s="111"/>
      <c r="TSF25" s="112"/>
      <c r="TSG25" s="112"/>
      <c r="TSI25" s="81"/>
      <c r="TSK25" s="81"/>
      <c r="TSS25" s="109"/>
      <c r="TST25" s="110"/>
      <c r="TSU25" s="111"/>
      <c r="TSV25" s="112"/>
      <c r="TSW25" s="112"/>
      <c r="TSY25" s="81"/>
      <c r="TTA25" s="81"/>
      <c r="TTI25" s="109"/>
      <c r="TTJ25" s="110"/>
      <c r="TTK25" s="111"/>
      <c r="TTL25" s="112"/>
      <c r="TTM25" s="112"/>
      <c r="TTO25" s="81"/>
      <c r="TTQ25" s="81"/>
      <c r="TTY25" s="109"/>
      <c r="TTZ25" s="110"/>
      <c r="TUA25" s="111"/>
      <c r="TUB25" s="112"/>
      <c r="TUC25" s="112"/>
      <c r="TUE25" s="81"/>
      <c r="TUG25" s="81"/>
      <c r="TUO25" s="109"/>
      <c r="TUP25" s="110"/>
      <c r="TUQ25" s="111"/>
      <c r="TUR25" s="112"/>
      <c r="TUS25" s="112"/>
      <c r="TUU25" s="81"/>
      <c r="TUW25" s="81"/>
      <c r="TVE25" s="109"/>
      <c r="TVF25" s="110"/>
      <c r="TVG25" s="111"/>
      <c r="TVH25" s="112"/>
      <c r="TVI25" s="112"/>
      <c r="TVK25" s="81"/>
      <c r="TVM25" s="81"/>
      <c r="TVU25" s="109"/>
      <c r="TVV25" s="110"/>
      <c r="TVW25" s="111"/>
      <c r="TVX25" s="112"/>
      <c r="TVY25" s="112"/>
      <c r="TWA25" s="81"/>
      <c r="TWC25" s="81"/>
      <c r="TWK25" s="109"/>
      <c r="TWL25" s="110"/>
      <c r="TWM25" s="111"/>
      <c r="TWN25" s="112"/>
      <c r="TWO25" s="112"/>
      <c r="TWQ25" s="81"/>
      <c r="TWS25" s="81"/>
      <c r="TXA25" s="109"/>
      <c r="TXB25" s="110"/>
      <c r="TXC25" s="111"/>
      <c r="TXD25" s="112"/>
      <c r="TXE25" s="112"/>
      <c r="TXG25" s="81"/>
      <c r="TXI25" s="81"/>
      <c r="TXQ25" s="109"/>
      <c r="TXR25" s="110"/>
      <c r="TXS25" s="111"/>
      <c r="TXT25" s="112"/>
      <c r="TXU25" s="112"/>
      <c r="TXW25" s="81"/>
      <c r="TXY25" s="81"/>
      <c r="TYG25" s="109"/>
      <c r="TYH25" s="110"/>
      <c r="TYI25" s="111"/>
      <c r="TYJ25" s="112"/>
      <c r="TYK25" s="112"/>
      <c r="TYM25" s="81"/>
      <c r="TYO25" s="81"/>
      <c r="TYW25" s="109"/>
      <c r="TYX25" s="110"/>
      <c r="TYY25" s="111"/>
      <c r="TYZ25" s="112"/>
      <c r="TZA25" s="112"/>
      <c r="TZC25" s="81"/>
      <c r="TZE25" s="81"/>
      <c r="TZM25" s="109"/>
      <c r="TZN25" s="110"/>
      <c r="TZO25" s="111"/>
      <c r="TZP25" s="112"/>
      <c r="TZQ25" s="112"/>
      <c r="TZS25" s="81"/>
      <c r="TZU25" s="81"/>
      <c r="UAC25" s="109"/>
      <c r="UAD25" s="110"/>
      <c r="UAE25" s="111"/>
      <c r="UAF25" s="112"/>
      <c r="UAG25" s="112"/>
      <c r="UAI25" s="81"/>
      <c r="UAK25" s="81"/>
      <c r="UAS25" s="109"/>
      <c r="UAT25" s="110"/>
      <c r="UAU25" s="111"/>
      <c r="UAV25" s="112"/>
      <c r="UAW25" s="112"/>
      <c r="UAY25" s="81"/>
      <c r="UBA25" s="81"/>
      <c r="UBI25" s="109"/>
      <c r="UBJ25" s="110"/>
      <c r="UBK25" s="111"/>
      <c r="UBL25" s="112"/>
      <c r="UBM25" s="112"/>
      <c r="UBO25" s="81"/>
      <c r="UBQ25" s="81"/>
      <c r="UBY25" s="109"/>
      <c r="UBZ25" s="110"/>
      <c r="UCA25" s="111"/>
      <c r="UCB25" s="112"/>
      <c r="UCC25" s="112"/>
      <c r="UCE25" s="81"/>
      <c r="UCG25" s="81"/>
      <c r="UCO25" s="109"/>
      <c r="UCP25" s="110"/>
      <c r="UCQ25" s="111"/>
      <c r="UCR25" s="112"/>
      <c r="UCS25" s="112"/>
      <c r="UCU25" s="81"/>
      <c r="UCW25" s="81"/>
      <c r="UDE25" s="109"/>
      <c r="UDF25" s="110"/>
      <c r="UDG25" s="111"/>
      <c r="UDH25" s="112"/>
      <c r="UDI25" s="112"/>
      <c r="UDK25" s="81"/>
      <c r="UDM25" s="81"/>
      <c r="UDU25" s="109"/>
      <c r="UDV25" s="110"/>
      <c r="UDW25" s="111"/>
      <c r="UDX25" s="112"/>
      <c r="UDY25" s="112"/>
      <c r="UEA25" s="81"/>
      <c r="UEC25" s="81"/>
      <c r="UEK25" s="109"/>
      <c r="UEL25" s="110"/>
      <c r="UEM25" s="111"/>
      <c r="UEN25" s="112"/>
      <c r="UEO25" s="112"/>
      <c r="UEQ25" s="81"/>
      <c r="UES25" s="81"/>
      <c r="UFA25" s="109"/>
      <c r="UFB25" s="110"/>
      <c r="UFC25" s="111"/>
      <c r="UFD25" s="112"/>
      <c r="UFE25" s="112"/>
      <c r="UFG25" s="81"/>
      <c r="UFI25" s="81"/>
      <c r="UFQ25" s="109"/>
      <c r="UFR25" s="110"/>
      <c r="UFS25" s="111"/>
      <c r="UFT25" s="112"/>
      <c r="UFU25" s="112"/>
      <c r="UFW25" s="81"/>
      <c r="UFY25" s="81"/>
      <c r="UGG25" s="109"/>
      <c r="UGH25" s="110"/>
      <c r="UGI25" s="111"/>
      <c r="UGJ25" s="112"/>
      <c r="UGK25" s="112"/>
      <c r="UGM25" s="81"/>
      <c r="UGO25" s="81"/>
      <c r="UGW25" s="109"/>
      <c r="UGX25" s="110"/>
      <c r="UGY25" s="111"/>
      <c r="UGZ25" s="112"/>
      <c r="UHA25" s="112"/>
      <c r="UHC25" s="81"/>
      <c r="UHE25" s="81"/>
      <c r="UHM25" s="109"/>
      <c r="UHN25" s="110"/>
      <c r="UHO25" s="111"/>
      <c r="UHP25" s="112"/>
      <c r="UHQ25" s="112"/>
      <c r="UHS25" s="81"/>
      <c r="UHU25" s="81"/>
      <c r="UIC25" s="109"/>
      <c r="UID25" s="110"/>
      <c r="UIE25" s="111"/>
      <c r="UIF25" s="112"/>
      <c r="UIG25" s="112"/>
      <c r="UII25" s="81"/>
      <c r="UIK25" s="81"/>
      <c r="UIS25" s="109"/>
      <c r="UIT25" s="110"/>
      <c r="UIU25" s="111"/>
      <c r="UIV25" s="112"/>
      <c r="UIW25" s="112"/>
      <c r="UIY25" s="81"/>
      <c r="UJA25" s="81"/>
      <c r="UJI25" s="109"/>
      <c r="UJJ25" s="110"/>
      <c r="UJK25" s="111"/>
      <c r="UJL25" s="112"/>
      <c r="UJM25" s="112"/>
      <c r="UJO25" s="81"/>
      <c r="UJQ25" s="81"/>
      <c r="UJY25" s="109"/>
      <c r="UJZ25" s="110"/>
      <c r="UKA25" s="111"/>
      <c r="UKB25" s="112"/>
      <c r="UKC25" s="112"/>
      <c r="UKE25" s="81"/>
      <c r="UKG25" s="81"/>
      <c r="UKO25" s="109"/>
      <c r="UKP25" s="110"/>
      <c r="UKQ25" s="111"/>
      <c r="UKR25" s="112"/>
      <c r="UKS25" s="112"/>
      <c r="UKU25" s="81"/>
      <c r="UKW25" s="81"/>
      <c r="ULE25" s="109"/>
      <c r="ULF25" s="110"/>
      <c r="ULG25" s="111"/>
      <c r="ULH25" s="112"/>
      <c r="ULI25" s="112"/>
      <c r="ULK25" s="81"/>
      <c r="ULM25" s="81"/>
      <c r="ULU25" s="109"/>
      <c r="ULV25" s="110"/>
      <c r="ULW25" s="111"/>
      <c r="ULX25" s="112"/>
      <c r="ULY25" s="112"/>
      <c r="UMA25" s="81"/>
      <c r="UMC25" s="81"/>
      <c r="UMK25" s="109"/>
      <c r="UML25" s="110"/>
      <c r="UMM25" s="111"/>
      <c r="UMN25" s="112"/>
      <c r="UMO25" s="112"/>
      <c r="UMQ25" s="81"/>
      <c r="UMS25" s="81"/>
      <c r="UNA25" s="109"/>
      <c r="UNB25" s="110"/>
      <c r="UNC25" s="111"/>
      <c r="UND25" s="112"/>
      <c r="UNE25" s="112"/>
      <c r="UNG25" s="81"/>
      <c r="UNI25" s="81"/>
      <c r="UNQ25" s="109"/>
      <c r="UNR25" s="110"/>
      <c r="UNS25" s="111"/>
      <c r="UNT25" s="112"/>
      <c r="UNU25" s="112"/>
      <c r="UNW25" s="81"/>
      <c r="UNY25" s="81"/>
      <c r="UOG25" s="109"/>
      <c r="UOH25" s="110"/>
      <c r="UOI25" s="111"/>
      <c r="UOJ25" s="112"/>
      <c r="UOK25" s="112"/>
      <c r="UOM25" s="81"/>
      <c r="UOO25" s="81"/>
      <c r="UOW25" s="109"/>
      <c r="UOX25" s="110"/>
      <c r="UOY25" s="111"/>
      <c r="UOZ25" s="112"/>
      <c r="UPA25" s="112"/>
      <c r="UPC25" s="81"/>
      <c r="UPE25" s="81"/>
      <c r="UPM25" s="109"/>
      <c r="UPN25" s="110"/>
      <c r="UPO25" s="111"/>
      <c r="UPP25" s="112"/>
      <c r="UPQ25" s="112"/>
      <c r="UPS25" s="81"/>
      <c r="UPU25" s="81"/>
      <c r="UQC25" s="109"/>
      <c r="UQD25" s="110"/>
      <c r="UQE25" s="111"/>
      <c r="UQF25" s="112"/>
      <c r="UQG25" s="112"/>
      <c r="UQI25" s="81"/>
      <c r="UQK25" s="81"/>
      <c r="UQS25" s="109"/>
      <c r="UQT25" s="110"/>
      <c r="UQU25" s="111"/>
      <c r="UQV25" s="112"/>
      <c r="UQW25" s="112"/>
      <c r="UQY25" s="81"/>
      <c r="URA25" s="81"/>
      <c r="URI25" s="109"/>
      <c r="URJ25" s="110"/>
      <c r="URK25" s="111"/>
      <c r="URL25" s="112"/>
      <c r="URM25" s="112"/>
      <c r="URO25" s="81"/>
      <c r="URQ25" s="81"/>
      <c r="URY25" s="109"/>
      <c r="URZ25" s="110"/>
      <c r="USA25" s="111"/>
      <c r="USB25" s="112"/>
      <c r="USC25" s="112"/>
      <c r="USE25" s="81"/>
      <c r="USG25" s="81"/>
      <c r="USO25" s="109"/>
      <c r="USP25" s="110"/>
      <c r="USQ25" s="111"/>
      <c r="USR25" s="112"/>
      <c r="USS25" s="112"/>
      <c r="USU25" s="81"/>
      <c r="USW25" s="81"/>
      <c r="UTE25" s="109"/>
      <c r="UTF25" s="110"/>
      <c r="UTG25" s="111"/>
      <c r="UTH25" s="112"/>
      <c r="UTI25" s="112"/>
      <c r="UTK25" s="81"/>
      <c r="UTM25" s="81"/>
      <c r="UTU25" s="109"/>
      <c r="UTV25" s="110"/>
      <c r="UTW25" s="111"/>
      <c r="UTX25" s="112"/>
      <c r="UTY25" s="112"/>
      <c r="UUA25" s="81"/>
      <c r="UUC25" s="81"/>
      <c r="UUK25" s="109"/>
      <c r="UUL25" s="110"/>
      <c r="UUM25" s="111"/>
      <c r="UUN25" s="112"/>
      <c r="UUO25" s="112"/>
      <c r="UUQ25" s="81"/>
      <c r="UUS25" s="81"/>
      <c r="UVA25" s="109"/>
      <c r="UVB25" s="110"/>
      <c r="UVC25" s="111"/>
      <c r="UVD25" s="112"/>
      <c r="UVE25" s="112"/>
      <c r="UVG25" s="81"/>
      <c r="UVI25" s="81"/>
      <c r="UVQ25" s="109"/>
      <c r="UVR25" s="110"/>
      <c r="UVS25" s="111"/>
      <c r="UVT25" s="112"/>
      <c r="UVU25" s="112"/>
      <c r="UVW25" s="81"/>
      <c r="UVY25" s="81"/>
      <c r="UWG25" s="109"/>
      <c r="UWH25" s="110"/>
      <c r="UWI25" s="111"/>
      <c r="UWJ25" s="112"/>
      <c r="UWK25" s="112"/>
      <c r="UWM25" s="81"/>
      <c r="UWO25" s="81"/>
      <c r="UWW25" s="109"/>
      <c r="UWX25" s="110"/>
      <c r="UWY25" s="111"/>
      <c r="UWZ25" s="112"/>
      <c r="UXA25" s="112"/>
      <c r="UXC25" s="81"/>
      <c r="UXE25" s="81"/>
      <c r="UXM25" s="109"/>
      <c r="UXN25" s="110"/>
      <c r="UXO25" s="111"/>
      <c r="UXP25" s="112"/>
      <c r="UXQ25" s="112"/>
      <c r="UXS25" s="81"/>
      <c r="UXU25" s="81"/>
      <c r="UYC25" s="109"/>
      <c r="UYD25" s="110"/>
      <c r="UYE25" s="111"/>
      <c r="UYF25" s="112"/>
      <c r="UYG25" s="112"/>
      <c r="UYI25" s="81"/>
      <c r="UYK25" s="81"/>
      <c r="UYS25" s="109"/>
      <c r="UYT25" s="110"/>
      <c r="UYU25" s="111"/>
      <c r="UYV25" s="112"/>
      <c r="UYW25" s="112"/>
      <c r="UYY25" s="81"/>
      <c r="UZA25" s="81"/>
      <c r="UZI25" s="109"/>
      <c r="UZJ25" s="110"/>
      <c r="UZK25" s="111"/>
      <c r="UZL25" s="112"/>
      <c r="UZM25" s="112"/>
      <c r="UZO25" s="81"/>
      <c r="UZQ25" s="81"/>
      <c r="UZY25" s="109"/>
      <c r="UZZ25" s="110"/>
      <c r="VAA25" s="111"/>
      <c r="VAB25" s="112"/>
      <c r="VAC25" s="112"/>
      <c r="VAE25" s="81"/>
      <c r="VAG25" s="81"/>
      <c r="VAO25" s="109"/>
      <c r="VAP25" s="110"/>
      <c r="VAQ25" s="111"/>
      <c r="VAR25" s="112"/>
      <c r="VAS25" s="112"/>
      <c r="VAU25" s="81"/>
      <c r="VAW25" s="81"/>
      <c r="VBE25" s="109"/>
      <c r="VBF25" s="110"/>
      <c r="VBG25" s="111"/>
      <c r="VBH25" s="112"/>
      <c r="VBI25" s="112"/>
      <c r="VBK25" s="81"/>
      <c r="VBM25" s="81"/>
      <c r="VBU25" s="109"/>
      <c r="VBV25" s="110"/>
      <c r="VBW25" s="111"/>
      <c r="VBX25" s="112"/>
      <c r="VBY25" s="112"/>
      <c r="VCA25" s="81"/>
      <c r="VCC25" s="81"/>
      <c r="VCK25" s="109"/>
      <c r="VCL25" s="110"/>
      <c r="VCM25" s="111"/>
      <c r="VCN25" s="112"/>
      <c r="VCO25" s="112"/>
      <c r="VCQ25" s="81"/>
      <c r="VCS25" s="81"/>
      <c r="VDA25" s="109"/>
      <c r="VDB25" s="110"/>
      <c r="VDC25" s="111"/>
      <c r="VDD25" s="112"/>
      <c r="VDE25" s="112"/>
      <c r="VDG25" s="81"/>
      <c r="VDI25" s="81"/>
      <c r="VDQ25" s="109"/>
      <c r="VDR25" s="110"/>
      <c r="VDS25" s="111"/>
      <c r="VDT25" s="112"/>
      <c r="VDU25" s="112"/>
      <c r="VDW25" s="81"/>
      <c r="VDY25" s="81"/>
      <c r="VEG25" s="109"/>
      <c r="VEH25" s="110"/>
      <c r="VEI25" s="111"/>
      <c r="VEJ25" s="112"/>
      <c r="VEK25" s="112"/>
      <c r="VEM25" s="81"/>
      <c r="VEO25" s="81"/>
      <c r="VEW25" s="109"/>
      <c r="VEX25" s="110"/>
      <c r="VEY25" s="111"/>
      <c r="VEZ25" s="112"/>
      <c r="VFA25" s="112"/>
      <c r="VFC25" s="81"/>
      <c r="VFE25" s="81"/>
      <c r="VFM25" s="109"/>
      <c r="VFN25" s="110"/>
      <c r="VFO25" s="111"/>
      <c r="VFP25" s="112"/>
      <c r="VFQ25" s="112"/>
      <c r="VFS25" s="81"/>
      <c r="VFU25" s="81"/>
      <c r="VGC25" s="109"/>
      <c r="VGD25" s="110"/>
      <c r="VGE25" s="111"/>
      <c r="VGF25" s="112"/>
      <c r="VGG25" s="112"/>
      <c r="VGI25" s="81"/>
      <c r="VGK25" s="81"/>
      <c r="VGS25" s="109"/>
      <c r="VGT25" s="110"/>
      <c r="VGU25" s="111"/>
      <c r="VGV25" s="112"/>
      <c r="VGW25" s="112"/>
      <c r="VGY25" s="81"/>
      <c r="VHA25" s="81"/>
      <c r="VHI25" s="109"/>
      <c r="VHJ25" s="110"/>
      <c r="VHK25" s="111"/>
      <c r="VHL25" s="112"/>
      <c r="VHM25" s="112"/>
      <c r="VHO25" s="81"/>
      <c r="VHQ25" s="81"/>
      <c r="VHY25" s="109"/>
      <c r="VHZ25" s="110"/>
      <c r="VIA25" s="111"/>
      <c r="VIB25" s="112"/>
      <c r="VIC25" s="112"/>
      <c r="VIE25" s="81"/>
      <c r="VIG25" s="81"/>
      <c r="VIO25" s="109"/>
      <c r="VIP25" s="110"/>
      <c r="VIQ25" s="111"/>
      <c r="VIR25" s="112"/>
      <c r="VIS25" s="112"/>
      <c r="VIU25" s="81"/>
      <c r="VIW25" s="81"/>
      <c r="VJE25" s="109"/>
      <c r="VJF25" s="110"/>
      <c r="VJG25" s="111"/>
      <c r="VJH25" s="112"/>
      <c r="VJI25" s="112"/>
      <c r="VJK25" s="81"/>
      <c r="VJM25" s="81"/>
      <c r="VJU25" s="109"/>
      <c r="VJV25" s="110"/>
      <c r="VJW25" s="111"/>
      <c r="VJX25" s="112"/>
      <c r="VJY25" s="112"/>
      <c r="VKA25" s="81"/>
      <c r="VKC25" s="81"/>
      <c r="VKK25" s="109"/>
      <c r="VKL25" s="110"/>
      <c r="VKM25" s="111"/>
      <c r="VKN25" s="112"/>
      <c r="VKO25" s="112"/>
      <c r="VKQ25" s="81"/>
      <c r="VKS25" s="81"/>
      <c r="VLA25" s="109"/>
      <c r="VLB25" s="110"/>
      <c r="VLC25" s="111"/>
      <c r="VLD25" s="112"/>
      <c r="VLE25" s="112"/>
      <c r="VLG25" s="81"/>
      <c r="VLI25" s="81"/>
      <c r="VLQ25" s="109"/>
      <c r="VLR25" s="110"/>
      <c r="VLS25" s="111"/>
      <c r="VLT25" s="112"/>
      <c r="VLU25" s="112"/>
      <c r="VLW25" s="81"/>
      <c r="VLY25" s="81"/>
      <c r="VMG25" s="109"/>
      <c r="VMH25" s="110"/>
      <c r="VMI25" s="111"/>
      <c r="VMJ25" s="112"/>
      <c r="VMK25" s="112"/>
      <c r="VMM25" s="81"/>
      <c r="VMO25" s="81"/>
      <c r="VMW25" s="109"/>
      <c r="VMX25" s="110"/>
      <c r="VMY25" s="111"/>
      <c r="VMZ25" s="112"/>
      <c r="VNA25" s="112"/>
      <c r="VNC25" s="81"/>
      <c r="VNE25" s="81"/>
      <c r="VNM25" s="109"/>
      <c r="VNN25" s="110"/>
      <c r="VNO25" s="111"/>
      <c r="VNP25" s="112"/>
      <c r="VNQ25" s="112"/>
      <c r="VNS25" s="81"/>
      <c r="VNU25" s="81"/>
      <c r="VOC25" s="109"/>
      <c r="VOD25" s="110"/>
      <c r="VOE25" s="111"/>
      <c r="VOF25" s="112"/>
      <c r="VOG25" s="112"/>
      <c r="VOI25" s="81"/>
      <c r="VOK25" s="81"/>
      <c r="VOS25" s="109"/>
      <c r="VOT25" s="110"/>
      <c r="VOU25" s="111"/>
      <c r="VOV25" s="112"/>
      <c r="VOW25" s="112"/>
      <c r="VOY25" s="81"/>
      <c r="VPA25" s="81"/>
      <c r="VPI25" s="109"/>
      <c r="VPJ25" s="110"/>
      <c r="VPK25" s="111"/>
      <c r="VPL25" s="112"/>
      <c r="VPM25" s="112"/>
      <c r="VPO25" s="81"/>
      <c r="VPQ25" s="81"/>
      <c r="VPY25" s="109"/>
      <c r="VPZ25" s="110"/>
      <c r="VQA25" s="111"/>
      <c r="VQB25" s="112"/>
      <c r="VQC25" s="112"/>
      <c r="VQE25" s="81"/>
      <c r="VQG25" s="81"/>
      <c r="VQO25" s="109"/>
      <c r="VQP25" s="110"/>
      <c r="VQQ25" s="111"/>
      <c r="VQR25" s="112"/>
      <c r="VQS25" s="112"/>
      <c r="VQU25" s="81"/>
      <c r="VQW25" s="81"/>
      <c r="VRE25" s="109"/>
      <c r="VRF25" s="110"/>
      <c r="VRG25" s="111"/>
      <c r="VRH25" s="112"/>
      <c r="VRI25" s="112"/>
      <c r="VRK25" s="81"/>
      <c r="VRM25" s="81"/>
      <c r="VRU25" s="109"/>
      <c r="VRV25" s="110"/>
      <c r="VRW25" s="111"/>
      <c r="VRX25" s="112"/>
      <c r="VRY25" s="112"/>
      <c r="VSA25" s="81"/>
      <c r="VSC25" s="81"/>
      <c r="VSK25" s="109"/>
      <c r="VSL25" s="110"/>
      <c r="VSM25" s="111"/>
      <c r="VSN25" s="112"/>
      <c r="VSO25" s="112"/>
      <c r="VSQ25" s="81"/>
      <c r="VSS25" s="81"/>
      <c r="VTA25" s="109"/>
      <c r="VTB25" s="110"/>
      <c r="VTC25" s="111"/>
      <c r="VTD25" s="112"/>
      <c r="VTE25" s="112"/>
      <c r="VTG25" s="81"/>
      <c r="VTI25" s="81"/>
      <c r="VTQ25" s="109"/>
      <c r="VTR25" s="110"/>
      <c r="VTS25" s="111"/>
      <c r="VTT25" s="112"/>
      <c r="VTU25" s="112"/>
      <c r="VTW25" s="81"/>
      <c r="VTY25" s="81"/>
      <c r="VUG25" s="109"/>
      <c r="VUH25" s="110"/>
      <c r="VUI25" s="111"/>
      <c r="VUJ25" s="112"/>
      <c r="VUK25" s="112"/>
      <c r="VUM25" s="81"/>
      <c r="VUO25" s="81"/>
      <c r="VUW25" s="109"/>
      <c r="VUX25" s="110"/>
      <c r="VUY25" s="111"/>
      <c r="VUZ25" s="112"/>
      <c r="VVA25" s="112"/>
      <c r="VVC25" s="81"/>
      <c r="VVE25" s="81"/>
      <c r="VVM25" s="109"/>
      <c r="VVN25" s="110"/>
      <c r="VVO25" s="111"/>
      <c r="VVP25" s="112"/>
      <c r="VVQ25" s="112"/>
      <c r="VVS25" s="81"/>
      <c r="VVU25" s="81"/>
      <c r="VWC25" s="109"/>
      <c r="VWD25" s="110"/>
      <c r="VWE25" s="111"/>
      <c r="VWF25" s="112"/>
      <c r="VWG25" s="112"/>
      <c r="VWI25" s="81"/>
      <c r="VWK25" s="81"/>
      <c r="VWS25" s="109"/>
      <c r="VWT25" s="110"/>
      <c r="VWU25" s="111"/>
      <c r="VWV25" s="112"/>
      <c r="VWW25" s="112"/>
      <c r="VWY25" s="81"/>
      <c r="VXA25" s="81"/>
      <c r="VXI25" s="109"/>
      <c r="VXJ25" s="110"/>
      <c r="VXK25" s="111"/>
      <c r="VXL25" s="112"/>
      <c r="VXM25" s="112"/>
      <c r="VXO25" s="81"/>
      <c r="VXQ25" s="81"/>
      <c r="VXY25" s="109"/>
      <c r="VXZ25" s="110"/>
      <c r="VYA25" s="111"/>
      <c r="VYB25" s="112"/>
      <c r="VYC25" s="112"/>
      <c r="VYE25" s="81"/>
      <c r="VYG25" s="81"/>
      <c r="VYO25" s="109"/>
      <c r="VYP25" s="110"/>
      <c r="VYQ25" s="111"/>
      <c r="VYR25" s="112"/>
      <c r="VYS25" s="112"/>
      <c r="VYU25" s="81"/>
      <c r="VYW25" s="81"/>
      <c r="VZE25" s="109"/>
      <c r="VZF25" s="110"/>
      <c r="VZG25" s="111"/>
      <c r="VZH25" s="112"/>
      <c r="VZI25" s="112"/>
      <c r="VZK25" s="81"/>
      <c r="VZM25" s="81"/>
      <c r="VZU25" s="109"/>
      <c r="VZV25" s="110"/>
      <c r="VZW25" s="111"/>
      <c r="VZX25" s="112"/>
      <c r="VZY25" s="112"/>
      <c r="WAA25" s="81"/>
      <c r="WAC25" s="81"/>
      <c r="WAK25" s="109"/>
      <c r="WAL25" s="110"/>
      <c r="WAM25" s="111"/>
      <c r="WAN25" s="112"/>
      <c r="WAO25" s="112"/>
      <c r="WAQ25" s="81"/>
      <c r="WAS25" s="81"/>
      <c r="WBA25" s="109"/>
      <c r="WBB25" s="110"/>
      <c r="WBC25" s="111"/>
      <c r="WBD25" s="112"/>
      <c r="WBE25" s="112"/>
      <c r="WBG25" s="81"/>
      <c r="WBI25" s="81"/>
      <c r="WBQ25" s="109"/>
      <c r="WBR25" s="110"/>
      <c r="WBS25" s="111"/>
      <c r="WBT25" s="112"/>
      <c r="WBU25" s="112"/>
      <c r="WBW25" s="81"/>
      <c r="WBY25" s="81"/>
      <c r="WCG25" s="109"/>
      <c r="WCH25" s="110"/>
      <c r="WCI25" s="111"/>
      <c r="WCJ25" s="112"/>
      <c r="WCK25" s="112"/>
      <c r="WCM25" s="81"/>
      <c r="WCO25" s="81"/>
      <c r="WCW25" s="109"/>
      <c r="WCX25" s="110"/>
      <c r="WCY25" s="111"/>
      <c r="WCZ25" s="112"/>
      <c r="WDA25" s="112"/>
      <c r="WDC25" s="81"/>
      <c r="WDE25" s="81"/>
      <c r="WDM25" s="109"/>
      <c r="WDN25" s="110"/>
      <c r="WDO25" s="111"/>
      <c r="WDP25" s="112"/>
      <c r="WDQ25" s="112"/>
      <c r="WDS25" s="81"/>
      <c r="WDU25" s="81"/>
      <c r="WEC25" s="109"/>
      <c r="WED25" s="110"/>
      <c r="WEE25" s="111"/>
      <c r="WEF25" s="112"/>
      <c r="WEG25" s="112"/>
      <c r="WEI25" s="81"/>
      <c r="WEK25" s="81"/>
      <c r="WES25" s="109"/>
      <c r="WET25" s="110"/>
      <c r="WEU25" s="111"/>
      <c r="WEV25" s="112"/>
      <c r="WEW25" s="112"/>
      <c r="WEY25" s="81"/>
      <c r="WFA25" s="81"/>
      <c r="WFI25" s="109"/>
      <c r="WFJ25" s="110"/>
      <c r="WFK25" s="111"/>
      <c r="WFL25" s="112"/>
      <c r="WFM25" s="112"/>
      <c r="WFO25" s="81"/>
      <c r="WFQ25" s="81"/>
      <c r="WFY25" s="109"/>
      <c r="WFZ25" s="110"/>
      <c r="WGA25" s="111"/>
      <c r="WGB25" s="112"/>
      <c r="WGC25" s="112"/>
      <c r="WGE25" s="81"/>
      <c r="WGG25" s="81"/>
      <c r="WGO25" s="109"/>
      <c r="WGP25" s="110"/>
      <c r="WGQ25" s="111"/>
      <c r="WGR25" s="112"/>
      <c r="WGS25" s="112"/>
      <c r="WGU25" s="81"/>
      <c r="WGW25" s="81"/>
      <c r="WHE25" s="109"/>
      <c r="WHF25" s="110"/>
      <c r="WHG25" s="111"/>
      <c r="WHH25" s="112"/>
      <c r="WHI25" s="112"/>
      <c r="WHK25" s="81"/>
      <c r="WHM25" s="81"/>
      <c r="WHU25" s="109"/>
      <c r="WHV25" s="110"/>
      <c r="WHW25" s="111"/>
      <c r="WHX25" s="112"/>
      <c r="WHY25" s="112"/>
      <c r="WIA25" s="81"/>
      <c r="WIC25" s="81"/>
      <c r="WIK25" s="109"/>
      <c r="WIL25" s="110"/>
      <c r="WIM25" s="111"/>
      <c r="WIN25" s="112"/>
      <c r="WIO25" s="112"/>
      <c r="WIQ25" s="81"/>
      <c r="WIS25" s="81"/>
      <c r="WJA25" s="109"/>
      <c r="WJB25" s="110"/>
      <c r="WJC25" s="111"/>
      <c r="WJD25" s="112"/>
      <c r="WJE25" s="112"/>
      <c r="WJG25" s="81"/>
      <c r="WJI25" s="81"/>
      <c r="WJQ25" s="109"/>
      <c r="WJR25" s="110"/>
      <c r="WJS25" s="111"/>
      <c r="WJT25" s="112"/>
      <c r="WJU25" s="112"/>
      <c r="WJW25" s="81"/>
      <c r="WJY25" s="81"/>
      <c r="WKG25" s="109"/>
      <c r="WKH25" s="110"/>
      <c r="WKI25" s="111"/>
      <c r="WKJ25" s="112"/>
      <c r="WKK25" s="112"/>
      <c r="WKM25" s="81"/>
      <c r="WKO25" s="81"/>
      <c r="WKW25" s="109"/>
      <c r="WKX25" s="110"/>
      <c r="WKY25" s="111"/>
      <c r="WKZ25" s="112"/>
      <c r="WLA25" s="112"/>
      <c r="WLC25" s="81"/>
      <c r="WLE25" s="81"/>
      <c r="WLM25" s="109"/>
      <c r="WLN25" s="110"/>
      <c r="WLO25" s="111"/>
      <c r="WLP25" s="112"/>
      <c r="WLQ25" s="112"/>
      <c r="WLS25" s="81"/>
      <c r="WLU25" s="81"/>
      <c r="WMC25" s="109"/>
      <c r="WMD25" s="110"/>
      <c r="WME25" s="111"/>
      <c r="WMF25" s="112"/>
      <c r="WMG25" s="112"/>
      <c r="WMI25" s="81"/>
      <c r="WMK25" s="81"/>
      <c r="WMS25" s="109"/>
      <c r="WMT25" s="110"/>
      <c r="WMU25" s="111"/>
      <c r="WMV25" s="112"/>
      <c r="WMW25" s="112"/>
      <c r="WMY25" s="81"/>
      <c r="WNA25" s="81"/>
      <c r="WNI25" s="109"/>
      <c r="WNJ25" s="110"/>
      <c r="WNK25" s="111"/>
      <c r="WNL25" s="112"/>
      <c r="WNM25" s="112"/>
      <c r="WNO25" s="81"/>
      <c r="WNQ25" s="81"/>
      <c r="WNY25" s="109"/>
      <c r="WNZ25" s="110"/>
      <c r="WOA25" s="111"/>
      <c r="WOB25" s="112"/>
      <c r="WOC25" s="112"/>
      <c r="WOE25" s="81"/>
      <c r="WOG25" s="81"/>
      <c r="WOO25" s="109"/>
      <c r="WOP25" s="110"/>
      <c r="WOQ25" s="111"/>
      <c r="WOR25" s="112"/>
      <c r="WOS25" s="112"/>
      <c r="WOU25" s="81"/>
      <c r="WOW25" s="81"/>
      <c r="WPE25" s="109"/>
      <c r="WPF25" s="110"/>
      <c r="WPG25" s="111"/>
      <c r="WPH25" s="112"/>
      <c r="WPI25" s="112"/>
      <c r="WPK25" s="81"/>
      <c r="WPM25" s="81"/>
      <c r="WPU25" s="109"/>
      <c r="WPV25" s="110"/>
      <c r="WPW25" s="111"/>
      <c r="WPX25" s="112"/>
      <c r="WPY25" s="112"/>
      <c r="WQA25" s="81"/>
      <c r="WQC25" s="81"/>
      <c r="WQK25" s="109"/>
      <c r="WQL25" s="110"/>
      <c r="WQM25" s="111"/>
      <c r="WQN25" s="112"/>
      <c r="WQO25" s="112"/>
      <c r="WQQ25" s="81"/>
      <c r="WQS25" s="81"/>
      <c r="WRA25" s="109"/>
      <c r="WRB25" s="110"/>
      <c r="WRC25" s="111"/>
      <c r="WRD25" s="112"/>
      <c r="WRE25" s="112"/>
      <c r="WRG25" s="81"/>
      <c r="WRI25" s="81"/>
      <c r="WRQ25" s="109"/>
      <c r="WRR25" s="110"/>
      <c r="WRS25" s="111"/>
      <c r="WRT25" s="112"/>
      <c r="WRU25" s="112"/>
      <c r="WRW25" s="81"/>
      <c r="WRY25" s="81"/>
      <c r="WSG25" s="109"/>
      <c r="WSH25" s="110"/>
      <c r="WSI25" s="111"/>
      <c r="WSJ25" s="112"/>
      <c r="WSK25" s="112"/>
      <c r="WSM25" s="81"/>
      <c r="WSO25" s="81"/>
      <c r="WSW25" s="109"/>
      <c r="WSX25" s="110"/>
      <c r="WSY25" s="111"/>
      <c r="WSZ25" s="112"/>
      <c r="WTA25" s="112"/>
      <c r="WTC25" s="81"/>
      <c r="WTE25" s="81"/>
      <c r="WTM25" s="109"/>
      <c r="WTN25" s="110"/>
      <c r="WTO25" s="111"/>
      <c r="WTP25" s="112"/>
      <c r="WTQ25" s="112"/>
      <c r="WTS25" s="81"/>
      <c r="WTU25" s="81"/>
      <c r="WUC25" s="109"/>
      <c r="WUD25" s="110"/>
      <c r="WUE25" s="111"/>
      <c r="WUF25" s="112"/>
      <c r="WUG25" s="112"/>
      <c r="WUI25" s="81"/>
      <c r="WUK25" s="81"/>
      <c r="WUS25" s="109"/>
      <c r="WUT25" s="110"/>
      <c r="WUU25" s="111"/>
      <c r="WUV25" s="112"/>
      <c r="WUW25" s="112"/>
      <c r="WUY25" s="81"/>
      <c r="WVA25" s="81"/>
      <c r="WVI25" s="109"/>
      <c r="WVJ25" s="110"/>
      <c r="WVK25" s="111"/>
      <c r="WVL25" s="112"/>
      <c r="WVM25" s="112"/>
      <c r="WVO25" s="81"/>
      <c r="WVQ25" s="81"/>
      <c r="WVY25" s="109"/>
      <c r="WVZ25" s="110"/>
      <c r="WWA25" s="111"/>
      <c r="WWB25" s="112"/>
      <c r="WWC25" s="112"/>
      <c r="WWE25" s="81"/>
      <c r="WWG25" s="81"/>
      <c r="WWO25" s="109"/>
      <c r="WWP25" s="110"/>
      <c r="WWQ25" s="111"/>
      <c r="WWR25" s="112"/>
      <c r="WWS25" s="112"/>
      <c r="WWU25" s="81"/>
      <c r="WWW25" s="81"/>
      <c r="WXE25" s="109"/>
      <c r="WXF25" s="110"/>
      <c r="WXG25" s="111"/>
      <c r="WXH25" s="112"/>
      <c r="WXI25" s="112"/>
      <c r="WXK25" s="81"/>
      <c r="WXM25" s="81"/>
      <c r="WXU25" s="109"/>
      <c r="WXV25" s="110"/>
      <c r="WXW25" s="111"/>
      <c r="WXX25" s="112"/>
      <c r="WXY25" s="112"/>
      <c r="WYA25" s="81"/>
      <c r="WYC25" s="81"/>
      <c r="WYK25" s="109"/>
      <c r="WYL25" s="110"/>
      <c r="WYM25" s="111"/>
      <c r="WYN25" s="112"/>
      <c r="WYO25" s="112"/>
      <c r="WYQ25" s="81"/>
      <c r="WYS25" s="81"/>
      <c r="WZA25" s="109"/>
      <c r="WZB25" s="110"/>
      <c r="WZC25" s="111"/>
      <c r="WZD25" s="112"/>
      <c r="WZE25" s="112"/>
      <c r="WZG25" s="81"/>
      <c r="WZI25" s="81"/>
      <c r="WZQ25" s="109"/>
      <c r="WZR25" s="110"/>
      <c r="WZS25" s="111"/>
      <c r="WZT25" s="112"/>
      <c r="WZU25" s="112"/>
      <c r="WZW25" s="81"/>
      <c r="WZY25" s="81"/>
      <c r="XAG25" s="109"/>
      <c r="XAH25" s="110"/>
      <c r="XAI25" s="111"/>
      <c r="XAJ25" s="112"/>
      <c r="XAK25" s="112"/>
      <c r="XAM25" s="81"/>
      <c r="XAO25" s="81"/>
      <c r="XAW25" s="109"/>
      <c r="XAX25" s="110"/>
      <c r="XAY25" s="111"/>
      <c r="XAZ25" s="112"/>
      <c r="XBA25" s="112"/>
      <c r="XBC25" s="81"/>
      <c r="XBE25" s="81"/>
      <c r="XBM25" s="109"/>
      <c r="XBN25" s="110"/>
      <c r="XBO25" s="111"/>
      <c r="XBP25" s="112"/>
      <c r="XBQ25" s="112"/>
      <c r="XBS25" s="81"/>
      <c r="XBU25" s="81"/>
      <c r="XCC25" s="109"/>
      <c r="XCD25" s="110"/>
      <c r="XCE25" s="111"/>
      <c r="XCF25" s="112"/>
      <c r="XCG25" s="112"/>
      <c r="XCI25" s="81"/>
      <c r="XCK25" s="81"/>
      <c r="XCS25" s="109"/>
      <c r="XCT25" s="110"/>
      <c r="XCU25" s="111"/>
      <c r="XCV25" s="112"/>
      <c r="XCW25" s="112"/>
      <c r="XCY25" s="81"/>
      <c r="XDA25" s="81"/>
      <c r="XDI25" s="109"/>
      <c r="XDJ25" s="110"/>
      <c r="XDK25" s="111"/>
      <c r="XDL25" s="112"/>
      <c r="XDM25" s="112"/>
      <c r="XDO25" s="81"/>
      <c r="XDQ25" s="81"/>
      <c r="XDY25" s="109"/>
      <c r="XDZ25" s="110"/>
      <c r="XEA25" s="111"/>
      <c r="XEB25" s="112"/>
      <c r="XEC25" s="112"/>
      <c r="XEE25" s="81"/>
      <c r="XEG25" s="81"/>
      <c r="XEO25" s="109"/>
      <c r="XEP25" s="110"/>
      <c r="XEQ25" s="111"/>
      <c r="XER25" s="112"/>
      <c r="XES25" s="112"/>
      <c r="XEU25" s="81"/>
      <c r="XEW25" s="81"/>
    </row>
    <row r="26" spans="1:1017 1025:2041 2049:3065 3073:4089 4097:5113 5121:6137 6145:7161 7169:8185 8193:9209 9217:10233 10241:11257 11265:12281 12289:13305 13313:14329 14337:15353 15361:16377" ht="15" thickBot="1">
      <c r="B26" s="96"/>
      <c r="C26" s="99"/>
      <c r="D26" s="100"/>
      <c r="E26" s="100"/>
      <c r="FE26" s="72"/>
      <c r="FF26" s="73"/>
      <c r="FG26" s="547"/>
      <c r="FH26" s="72"/>
      <c r="FI26" s="72"/>
      <c r="FU26" s="72"/>
      <c r="FV26" s="73"/>
      <c r="FW26" s="547"/>
      <c r="FX26" s="72"/>
      <c r="FY26" s="72"/>
      <c r="GK26" s="72"/>
      <c r="GL26" s="73"/>
      <c r="GM26" s="547"/>
      <c r="GN26" s="72"/>
      <c r="GO26" s="72"/>
      <c r="HA26" s="72"/>
      <c r="HB26" s="73"/>
      <c r="HC26" s="547"/>
      <c r="HD26" s="72"/>
      <c r="HE26" s="72"/>
      <c r="HQ26" s="72"/>
      <c r="HR26" s="73"/>
      <c r="HS26" s="547"/>
      <c r="HT26" s="72"/>
      <c r="HU26" s="72"/>
      <c r="IG26" s="72"/>
      <c r="IH26" s="73"/>
      <c r="II26" s="547"/>
      <c r="IJ26" s="72"/>
      <c r="IK26" s="72"/>
      <c r="IW26" s="72"/>
      <c r="IX26" s="73"/>
      <c r="IY26" s="547"/>
      <c r="IZ26" s="72"/>
      <c r="JA26" s="72"/>
      <c r="JM26" s="72"/>
      <c r="JN26" s="73"/>
      <c r="JO26" s="547"/>
      <c r="JP26" s="72"/>
      <c r="JQ26" s="72"/>
      <c r="KC26" s="72"/>
      <c r="KD26" s="73"/>
      <c r="KE26" s="547"/>
      <c r="KF26" s="72"/>
      <c r="KG26" s="72"/>
      <c r="KS26" s="72"/>
      <c r="KT26" s="73"/>
      <c r="KU26" s="547"/>
      <c r="KV26" s="72"/>
      <c r="KW26" s="72"/>
      <c r="LI26" s="72"/>
      <c r="LJ26" s="73"/>
      <c r="LK26" s="547"/>
      <c r="LL26" s="72"/>
      <c r="LM26" s="72"/>
      <c r="LY26" s="72"/>
      <c r="LZ26" s="73"/>
      <c r="MA26" s="547"/>
      <c r="MB26" s="72"/>
      <c r="MC26" s="72"/>
      <c r="MO26" s="72"/>
      <c r="MP26" s="73"/>
      <c r="MQ26" s="547"/>
      <c r="MR26" s="72"/>
      <c r="MS26" s="72"/>
      <c r="NE26" s="72"/>
      <c r="NF26" s="73"/>
      <c r="NG26" s="547"/>
      <c r="NH26" s="72"/>
      <c r="NI26" s="72"/>
      <c r="NU26" s="72"/>
      <c r="NV26" s="73"/>
      <c r="NW26" s="547"/>
      <c r="NX26" s="72"/>
      <c r="NY26" s="72"/>
      <c r="OK26" s="72"/>
      <c r="OL26" s="73"/>
      <c r="OM26" s="547"/>
      <c r="ON26" s="72"/>
      <c r="OO26" s="72"/>
      <c r="PA26" s="72"/>
      <c r="PB26" s="73"/>
      <c r="PC26" s="547"/>
      <c r="PD26" s="72"/>
      <c r="PE26" s="72"/>
      <c r="PQ26" s="72"/>
      <c r="PR26" s="73"/>
      <c r="PS26" s="547"/>
      <c r="PT26" s="72"/>
      <c r="PU26" s="72"/>
      <c r="QG26" s="72"/>
      <c r="QH26" s="73"/>
      <c r="QI26" s="547"/>
      <c r="QJ26" s="72"/>
      <c r="QK26" s="72"/>
      <c r="QW26" s="72"/>
      <c r="QX26" s="73"/>
      <c r="QY26" s="547"/>
      <c r="QZ26" s="72"/>
      <c r="RA26" s="72"/>
      <c r="RM26" s="72"/>
      <c r="RN26" s="73"/>
      <c r="RO26" s="547"/>
      <c r="RP26" s="72"/>
      <c r="RQ26" s="72"/>
      <c r="SC26" s="72"/>
      <c r="SD26" s="73"/>
      <c r="SE26" s="547"/>
      <c r="SF26" s="72"/>
      <c r="SG26" s="72"/>
      <c r="SS26" s="72"/>
      <c r="ST26" s="73"/>
      <c r="SU26" s="547"/>
      <c r="SV26" s="72"/>
      <c r="SW26" s="72"/>
      <c r="TI26" s="72"/>
      <c r="TJ26" s="73"/>
      <c r="TK26" s="547"/>
      <c r="TL26" s="72"/>
      <c r="TM26" s="72"/>
      <c r="TY26" s="72"/>
      <c r="TZ26" s="73"/>
      <c r="UA26" s="547"/>
      <c r="UB26" s="72"/>
      <c r="UC26" s="72"/>
      <c r="UO26" s="72"/>
      <c r="UP26" s="73"/>
      <c r="UQ26" s="547"/>
      <c r="UR26" s="72"/>
      <c r="US26" s="72"/>
      <c r="VE26" s="72"/>
      <c r="VF26" s="73"/>
      <c r="VG26" s="547"/>
      <c r="VH26" s="72"/>
      <c r="VI26" s="72"/>
      <c r="VU26" s="72"/>
      <c r="VV26" s="73"/>
      <c r="VW26" s="547"/>
      <c r="VX26" s="72"/>
      <c r="VY26" s="72"/>
      <c r="WK26" s="72"/>
      <c r="WL26" s="73"/>
      <c r="WM26" s="547"/>
      <c r="WN26" s="72"/>
      <c r="WO26" s="72"/>
      <c r="XA26" s="72"/>
      <c r="XB26" s="73"/>
      <c r="XC26" s="547"/>
      <c r="XD26" s="72"/>
      <c r="XE26" s="72"/>
      <c r="XQ26" s="72"/>
      <c r="XR26" s="73"/>
      <c r="XS26" s="547"/>
      <c r="XT26" s="72"/>
      <c r="XU26" s="72"/>
      <c r="YG26" s="72"/>
      <c r="YH26" s="73"/>
      <c r="YI26" s="547"/>
      <c r="YJ26" s="72"/>
      <c r="YK26" s="72"/>
      <c r="YW26" s="72"/>
      <c r="YX26" s="73"/>
      <c r="YY26" s="547"/>
      <c r="YZ26" s="72"/>
      <c r="ZA26" s="72"/>
      <c r="ZM26" s="72"/>
      <c r="ZN26" s="73"/>
      <c r="ZO26" s="547"/>
      <c r="ZP26" s="72"/>
      <c r="ZQ26" s="72"/>
      <c r="AAC26" s="72"/>
      <c r="AAD26" s="73"/>
      <c r="AAE26" s="547"/>
      <c r="AAF26" s="72"/>
      <c r="AAG26" s="72"/>
      <c r="AAS26" s="72"/>
      <c r="AAT26" s="73"/>
      <c r="AAU26" s="547"/>
      <c r="AAV26" s="72"/>
      <c r="AAW26" s="72"/>
      <c r="ABI26" s="72"/>
      <c r="ABJ26" s="73"/>
      <c r="ABK26" s="547"/>
      <c r="ABL26" s="72"/>
      <c r="ABM26" s="72"/>
      <c r="ABY26" s="72"/>
      <c r="ABZ26" s="73"/>
      <c r="ACA26" s="547"/>
      <c r="ACB26" s="72"/>
      <c r="ACC26" s="72"/>
      <c r="ACO26" s="72"/>
      <c r="ACP26" s="73"/>
      <c r="ACQ26" s="547"/>
      <c r="ACR26" s="72"/>
      <c r="ACS26" s="72"/>
      <c r="ADE26" s="72"/>
      <c r="ADF26" s="73"/>
      <c r="ADG26" s="547"/>
      <c r="ADH26" s="72"/>
      <c r="ADI26" s="72"/>
      <c r="ADU26" s="72"/>
      <c r="ADV26" s="73"/>
      <c r="ADW26" s="547"/>
      <c r="ADX26" s="72"/>
      <c r="ADY26" s="72"/>
      <c r="AEK26" s="72"/>
      <c r="AEL26" s="73"/>
      <c r="AEM26" s="547"/>
      <c r="AEN26" s="72"/>
      <c r="AEO26" s="72"/>
      <c r="AFA26" s="72"/>
      <c r="AFB26" s="73"/>
      <c r="AFC26" s="547"/>
      <c r="AFD26" s="72"/>
      <c r="AFE26" s="72"/>
      <c r="AFQ26" s="72"/>
      <c r="AFR26" s="73"/>
      <c r="AFS26" s="547"/>
      <c r="AFT26" s="72"/>
      <c r="AFU26" s="72"/>
      <c r="AGG26" s="72"/>
      <c r="AGH26" s="73"/>
      <c r="AGI26" s="547"/>
      <c r="AGJ26" s="72"/>
      <c r="AGK26" s="72"/>
      <c r="AGW26" s="72"/>
      <c r="AGX26" s="73"/>
      <c r="AGY26" s="547"/>
      <c r="AGZ26" s="72"/>
      <c r="AHA26" s="72"/>
      <c r="AHM26" s="72"/>
      <c r="AHN26" s="73"/>
      <c r="AHO26" s="547"/>
      <c r="AHP26" s="72"/>
      <c r="AHQ26" s="72"/>
      <c r="AIC26" s="72"/>
      <c r="AID26" s="73"/>
      <c r="AIE26" s="547"/>
      <c r="AIF26" s="72"/>
      <c r="AIG26" s="72"/>
      <c r="AIS26" s="72"/>
      <c r="AIT26" s="73"/>
      <c r="AIU26" s="547"/>
      <c r="AIV26" s="72"/>
      <c r="AIW26" s="72"/>
      <c r="AJI26" s="72"/>
      <c r="AJJ26" s="73"/>
      <c r="AJK26" s="547"/>
      <c r="AJL26" s="72"/>
      <c r="AJM26" s="72"/>
      <c r="AJY26" s="72"/>
      <c r="AJZ26" s="73"/>
      <c r="AKA26" s="547"/>
      <c r="AKB26" s="72"/>
      <c r="AKC26" s="72"/>
      <c r="AKO26" s="72"/>
      <c r="AKP26" s="73"/>
      <c r="AKQ26" s="547"/>
      <c r="AKR26" s="72"/>
      <c r="AKS26" s="72"/>
      <c r="ALE26" s="72"/>
      <c r="ALF26" s="73"/>
      <c r="ALG26" s="547"/>
      <c r="ALH26" s="72"/>
      <c r="ALI26" s="72"/>
      <c r="ALU26" s="72"/>
      <c r="ALV26" s="73"/>
      <c r="ALW26" s="547"/>
      <c r="ALX26" s="72"/>
      <c r="ALY26" s="72"/>
      <c r="AMK26" s="72"/>
      <c r="AML26" s="73"/>
      <c r="AMM26" s="547"/>
      <c r="AMN26" s="72"/>
      <c r="AMO26" s="72"/>
      <c r="ANA26" s="72"/>
      <c r="ANB26" s="73"/>
      <c r="ANC26" s="547"/>
      <c r="AND26" s="72"/>
      <c r="ANE26" s="72"/>
      <c r="ANQ26" s="72"/>
      <c r="ANR26" s="73"/>
      <c r="ANS26" s="547"/>
      <c r="ANT26" s="72"/>
      <c r="ANU26" s="72"/>
      <c r="AOG26" s="72"/>
      <c r="AOH26" s="73"/>
      <c r="AOI26" s="547"/>
      <c r="AOJ26" s="72"/>
      <c r="AOK26" s="72"/>
      <c r="AOW26" s="72"/>
      <c r="AOX26" s="73"/>
      <c r="AOY26" s="547"/>
      <c r="AOZ26" s="72"/>
      <c r="APA26" s="72"/>
      <c r="APM26" s="72"/>
      <c r="APN26" s="73"/>
      <c r="APO26" s="547"/>
      <c r="APP26" s="72"/>
      <c r="APQ26" s="72"/>
      <c r="AQC26" s="72"/>
      <c r="AQD26" s="73"/>
      <c r="AQE26" s="547"/>
      <c r="AQF26" s="72"/>
      <c r="AQG26" s="72"/>
      <c r="AQS26" s="72"/>
      <c r="AQT26" s="73"/>
      <c r="AQU26" s="547"/>
      <c r="AQV26" s="72"/>
      <c r="AQW26" s="72"/>
      <c r="ARI26" s="72"/>
      <c r="ARJ26" s="73"/>
      <c r="ARK26" s="547"/>
      <c r="ARL26" s="72"/>
      <c r="ARM26" s="72"/>
      <c r="ARY26" s="72"/>
      <c r="ARZ26" s="73"/>
      <c r="ASA26" s="547"/>
      <c r="ASB26" s="72"/>
      <c r="ASC26" s="72"/>
      <c r="ASO26" s="72"/>
      <c r="ASP26" s="73"/>
      <c r="ASQ26" s="547"/>
      <c r="ASR26" s="72"/>
      <c r="ASS26" s="72"/>
      <c r="ATE26" s="72"/>
      <c r="ATF26" s="73"/>
      <c r="ATG26" s="547"/>
      <c r="ATH26" s="72"/>
      <c r="ATI26" s="72"/>
      <c r="ATU26" s="72"/>
      <c r="ATV26" s="73"/>
      <c r="ATW26" s="547"/>
      <c r="ATX26" s="72"/>
      <c r="ATY26" s="72"/>
      <c r="AUK26" s="72"/>
      <c r="AUL26" s="73"/>
      <c r="AUM26" s="547"/>
      <c r="AUN26" s="72"/>
      <c r="AUO26" s="72"/>
      <c r="AVA26" s="72"/>
      <c r="AVB26" s="73"/>
      <c r="AVC26" s="547"/>
      <c r="AVD26" s="72"/>
      <c r="AVE26" s="72"/>
      <c r="AVQ26" s="72"/>
      <c r="AVR26" s="73"/>
      <c r="AVS26" s="547"/>
      <c r="AVT26" s="72"/>
      <c r="AVU26" s="72"/>
      <c r="AWG26" s="72"/>
      <c r="AWH26" s="73"/>
      <c r="AWI26" s="547"/>
      <c r="AWJ26" s="72"/>
      <c r="AWK26" s="72"/>
      <c r="AWW26" s="72"/>
      <c r="AWX26" s="73"/>
      <c r="AWY26" s="547"/>
      <c r="AWZ26" s="72"/>
      <c r="AXA26" s="72"/>
      <c r="AXM26" s="72"/>
      <c r="AXN26" s="73"/>
      <c r="AXO26" s="547"/>
      <c r="AXP26" s="72"/>
      <c r="AXQ26" s="72"/>
      <c r="AYC26" s="72"/>
      <c r="AYD26" s="73"/>
      <c r="AYE26" s="547"/>
      <c r="AYF26" s="72"/>
      <c r="AYG26" s="72"/>
      <c r="AYS26" s="72"/>
      <c r="AYT26" s="73"/>
      <c r="AYU26" s="547"/>
      <c r="AYV26" s="72"/>
      <c r="AYW26" s="72"/>
      <c r="AZI26" s="72"/>
      <c r="AZJ26" s="73"/>
      <c r="AZK26" s="547"/>
      <c r="AZL26" s="72"/>
      <c r="AZM26" s="72"/>
      <c r="AZY26" s="72"/>
      <c r="AZZ26" s="73"/>
      <c r="BAA26" s="547"/>
      <c r="BAB26" s="72"/>
      <c r="BAC26" s="72"/>
      <c r="BAO26" s="72"/>
      <c r="BAP26" s="73"/>
      <c r="BAQ26" s="547"/>
      <c r="BAR26" s="72"/>
      <c r="BAS26" s="72"/>
      <c r="BBE26" s="72"/>
      <c r="BBF26" s="73"/>
      <c r="BBG26" s="547"/>
      <c r="BBH26" s="72"/>
      <c r="BBI26" s="72"/>
      <c r="BBU26" s="72"/>
      <c r="BBV26" s="73"/>
      <c r="BBW26" s="547"/>
      <c r="BBX26" s="72"/>
      <c r="BBY26" s="72"/>
      <c r="BCK26" s="72"/>
      <c r="BCL26" s="73"/>
      <c r="BCM26" s="547"/>
      <c r="BCN26" s="72"/>
      <c r="BCO26" s="72"/>
      <c r="BDA26" s="72"/>
      <c r="BDB26" s="73"/>
      <c r="BDC26" s="547"/>
      <c r="BDD26" s="72"/>
      <c r="BDE26" s="72"/>
      <c r="BDQ26" s="72"/>
      <c r="BDR26" s="73"/>
      <c r="BDS26" s="547"/>
      <c r="BDT26" s="72"/>
      <c r="BDU26" s="72"/>
      <c r="BEG26" s="72"/>
      <c r="BEH26" s="73"/>
      <c r="BEI26" s="547"/>
      <c r="BEJ26" s="72"/>
      <c r="BEK26" s="72"/>
      <c r="BEW26" s="72"/>
      <c r="BEX26" s="73"/>
      <c r="BEY26" s="547"/>
      <c r="BEZ26" s="72"/>
      <c r="BFA26" s="72"/>
      <c r="BFM26" s="72"/>
      <c r="BFN26" s="73"/>
      <c r="BFO26" s="547"/>
      <c r="BFP26" s="72"/>
      <c r="BFQ26" s="72"/>
      <c r="BGC26" s="72"/>
      <c r="BGD26" s="73"/>
      <c r="BGE26" s="547"/>
      <c r="BGF26" s="72"/>
      <c r="BGG26" s="72"/>
      <c r="BGS26" s="72"/>
      <c r="BGT26" s="73"/>
      <c r="BGU26" s="547"/>
      <c r="BGV26" s="72"/>
      <c r="BGW26" s="72"/>
      <c r="BHI26" s="72"/>
      <c r="BHJ26" s="73"/>
      <c r="BHK26" s="547"/>
      <c r="BHL26" s="72"/>
      <c r="BHM26" s="72"/>
      <c r="BHY26" s="72"/>
      <c r="BHZ26" s="73"/>
      <c r="BIA26" s="547"/>
      <c r="BIB26" s="72"/>
      <c r="BIC26" s="72"/>
      <c r="BIO26" s="72"/>
      <c r="BIP26" s="73"/>
      <c r="BIQ26" s="547"/>
      <c r="BIR26" s="72"/>
      <c r="BIS26" s="72"/>
      <c r="BJE26" s="72"/>
      <c r="BJF26" s="73"/>
      <c r="BJG26" s="547"/>
      <c r="BJH26" s="72"/>
      <c r="BJI26" s="72"/>
      <c r="BJU26" s="72"/>
      <c r="BJV26" s="73"/>
      <c r="BJW26" s="547"/>
      <c r="BJX26" s="72"/>
      <c r="BJY26" s="72"/>
      <c r="BKK26" s="72"/>
      <c r="BKL26" s="73"/>
      <c r="BKM26" s="547"/>
      <c r="BKN26" s="72"/>
      <c r="BKO26" s="72"/>
      <c r="BLA26" s="72"/>
      <c r="BLB26" s="73"/>
      <c r="BLC26" s="547"/>
      <c r="BLD26" s="72"/>
      <c r="BLE26" s="72"/>
      <c r="BLQ26" s="72"/>
      <c r="BLR26" s="73"/>
      <c r="BLS26" s="547"/>
      <c r="BLT26" s="72"/>
      <c r="BLU26" s="72"/>
      <c r="BMG26" s="72"/>
      <c r="BMH26" s="73"/>
      <c r="BMI26" s="547"/>
      <c r="BMJ26" s="72"/>
      <c r="BMK26" s="72"/>
      <c r="BMW26" s="72"/>
      <c r="BMX26" s="73"/>
      <c r="BMY26" s="547"/>
      <c r="BMZ26" s="72"/>
      <c r="BNA26" s="72"/>
      <c r="BNM26" s="72"/>
      <c r="BNN26" s="73"/>
      <c r="BNO26" s="547"/>
      <c r="BNP26" s="72"/>
      <c r="BNQ26" s="72"/>
      <c r="BOC26" s="72"/>
      <c r="BOD26" s="73"/>
      <c r="BOE26" s="547"/>
      <c r="BOF26" s="72"/>
      <c r="BOG26" s="72"/>
      <c r="BOS26" s="72"/>
      <c r="BOT26" s="73"/>
      <c r="BOU26" s="547"/>
      <c r="BOV26" s="72"/>
      <c r="BOW26" s="72"/>
      <c r="BPI26" s="72"/>
      <c r="BPJ26" s="73"/>
      <c r="BPK26" s="547"/>
      <c r="BPL26" s="72"/>
      <c r="BPM26" s="72"/>
      <c r="BPY26" s="72"/>
      <c r="BPZ26" s="73"/>
      <c r="BQA26" s="547"/>
      <c r="BQB26" s="72"/>
      <c r="BQC26" s="72"/>
      <c r="BQO26" s="72"/>
      <c r="BQP26" s="73"/>
      <c r="BQQ26" s="547"/>
      <c r="BQR26" s="72"/>
      <c r="BQS26" s="72"/>
      <c r="BRE26" s="72"/>
      <c r="BRF26" s="73"/>
      <c r="BRG26" s="547"/>
      <c r="BRH26" s="72"/>
      <c r="BRI26" s="72"/>
      <c r="BRU26" s="72"/>
      <c r="BRV26" s="73"/>
      <c r="BRW26" s="547"/>
      <c r="BRX26" s="72"/>
      <c r="BRY26" s="72"/>
      <c r="BSK26" s="72"/>
      <c r="BSL26" s="73"/>
      <c r="BSM26" s="547"/>
      <c r="BSN26" s="72"/>
      <c r="BSO26" s="72"/>
      <c r="BTA26" s="72"/>
      <c r="BTB26" s="73"/>
      <c r="BTC26" s="547"/>
      <c r="BTD26" s="72"/>
      <c r="BTE26" s="72"/>
      <c r="BTQ26" s="72"/>
      <c r="BTR26" s="73"/>
      <c r="BTS26" s="547"/>
      <c r="BTT26" s="72"/>
      <c r="BTU26" s="72"/>
      <c r="BUG26" s="72"/>
      <c r="BUH26" s="73"/>
      <c r="BUI26" s="547"/>
      <c r="BUJ26" s="72"/>
      <c r="BUK26" s="72"/>
      <c r="BUW26" s="72"/>
      <c r="BUX26" s="73"/>
      <c r="BUY26" s="547"/>
      <c r="BUZ26" s="72"/>
      <c r="BVA26" s="72"/>
      <c r="BVM26" s="72"/>
      <c r="BVN26" s="73"/>
      <c r="BVO26" s="547"/>
      <c r="BVP26" s="72"/>
      <c r="BVQ26" s="72"/>
      <c r="BWC26" s="72"/>
      <c r="BWD26" s="73"/>
      <c r="BWE26" s="547"/>
      <c r="BWF26" s="72"/>
      <c r="BWG26" s="72"/>
      <c r="BWS26" s="72"/>
      <c r="BWT26" s="73"/>
      <c r="BWU26" s="547"/>
      <c r="BWV26" s="72"/>
      <c r="BWW26" s="72"/>
      <c r="BXI26" s="72"/>
      <c r="BXJ26" s="73"/>
      <c r="BXK26" s="547"/>
      <c r="BXL26" s="72"/>
      <c r="BXM26" s="72"/>
      <c r="BXY26" s="72"/>
      <c r="BXZ26" s="73"/>
      <c r="BYA26" s="547"/>
      <c r="BYB26" s="72"/>
      <c r="BYC26" s="72"/>
      <c r="BYO26" s="72"/>
      <c r="BYP26" s="73"/>
      <c r="BYQ26" s="547"/>
      <c r="BYR26" s="72"/>
      <c r="BYS26" s="72"/>
      <c r="BZE26" s="72"/>
      <c r="BZF26" s="73"/>
      <c r="BZG26" s="547"/>
      <c r="BZH26" s="72"/>
      <c r="BZI26" s="72"/>
      <c r="BZU26" s="72"/>
      <c r="BZV26" s="73"/>
      <c r="BZW26" s="547"/>
      <c r="BZX26" s="72"/>
      <c r="BZY26" s="72"/>
      <c r="CAK26" s="72"/>
      <c r="CAL26" s="73"/>
      <c r="CAM26" s="547"/>
      <c r="CAN26" s="72"/>
      <c r="CAO26" s="72"/>
      <c r="CBA26" s="72"/>
      <c r="CBB26" s="73"/>
      <c r="CBC26" s="547"/>
      <c r="CBD26" s="72"/>
      <c r="CBE26" s="72"/>
      <c r="CBQ26" s="72"/>
      <c r="CBR26" s="73"/>
      <c r="CBS26" s="547"/>
      <c r="CBT26" s="72"/>
      <c r="CBU26" s="72"/>
      <c r="CCG26" s="72"/>
      <c r="CCH26" s="73"/>
      <c r="CCI26" s="547"/>
      <c r="CCJ26" s="72"/>
      <c r="CCK26" s="72"/>
      <c r="CCW26" s="72"/>
      <c r="CCX26" s="73"/>
      <c r="CCY26" s="547"/>
      <c r="CCZ26" s="72"/>
      <c r="CDA26" s="72"/>
      <c r="CDM26" s="72"/>
      <c r="CDN26" s="73"/>
      <c r="CDO26" s="547"/>
      <c r="CDP26" s="72"/>
      <c r="CDQ26" s="72"/>
      <c r="CEC26" s="72"/>
      <c r="CED26" s="73"/>
      <c r="CEE26" s="547"/>
      <c r="CEF26" s="72"/>
      <c r="CEG26" s="72"/>
      <c r="CES26" s="72"/>
      <c r="CET26" s="73"/>
      <c r="CEU26" s="547"/>
      <c r="CEV26" s="72"/>
      <c r="CEW26" s="72"/>
      <c r="CFI26" s="72"/>
      <c r="CFJ26" s="73"/>
      <c r="CFK26" s="547"/>
      <c r="CFL26" s="72"/>
      <c r="CFM26" s="72"/>
      <c r="CFY26" s="72"/>
      <c r="CFZ26" s="73"/>
      <c r="CGA26" s="547"/>
      <c r="CGB26" s="72"/>
      <c r="CGC26" s="72"/>
      <c r="CGO26" s="72"/>
      <c r="CGP26" s="73"/>
      <c r="CGQ26" s="547"/>
      <c r="CGR26" s="72"/>
      <c r="CGS26" s="72"/>
      <c r="CHE26" s="72"/>
      <c r="CHF26" s="73"/>
      <c r="CHG26" s="547"/>
      <c r="CHH26" s="72"/>
      <c r="CHI26" s="72"/>
      <c r="CHU26" s="72"/>
      <c r="CHV26" s="73"/>
      <c r="CHW26" s="547"/>
      <c r="CHX26" s="72"/>
      <c r="CHY26" s="72"/>
      <c r="CIK26" s="72"/>
      <c r="CIL26" s="73"/>
      <c r="CIM26" s="547"/>
      <c r="CIN26" s="72"/>
      <c r="CIO26" s="72"/>
      <c r="CJA26" s="72"/>
      <c r="CJB26" s="73"/>
      <c r="CJC26" s="547"/>
      <c r="CJD26" s="72"/>
      <c r="CJE26" s="72"/>
      <c r="CJQ26" s="72"/>
      <c r="CJR26" s="73"/>
      <c r="CJS26" s="547"/>
      <c r="CJT26" s="72"/>
      <c r="CJU26" s="72"/>
      <c r="CKG26" s="72"/>
      <c r="CKH26" s="73"/>
      <c r="CKI26" s="547"/>
      <c r="CKJ26" s="72"/>
      <c r="CKK26" s="72"/>
      <c r="CKW26" s="72"/>
      <c r="CKX26" s="73"/>
      <c r="CKY26" s="547"/>
      <c r="CKZ26" s="72"/>
      <c r="CLA26" s="72"/>
      <c r="CLM26" s="72"/>
      <c r="CLN26" s="73"/>
      <c r="CLO26" s="547"/>
      <c r="CLP26" s="72"/>
      <c r="CLQ26" s="72"/>
      <c r="CMC26" s="72"/>
      <c r="CMD26" s="73"/>
      <c r="CME26" s="547"/>
      <c r="CMF26" s="72"/>
      <c r="CMG26" s="72"/>
      <c r="CMS26" s="72"/>
      <c r="CMT26" s="73"/>
      <c r="CMU26" s="547"/>
      <c r="CMV26" s="72"/>
      <c r="CMW26" s="72"/>
      <c r="CNI26" s="72"/>
      <c r="CNJ26" s="73"/>
      <c r="CNK26" s="547"/>
      <c r="CNL26" s="72"/>
      <c r="CNM26" s="72"/>
      <c r="CNY26" s="72"/>
      <c r="CNZ26" s="73"/>
      <c r="COA26" s="547"/>
      <c r="COB26" s="72"/>
      <c r="COC26" s="72"/>
      <c r="COO26" s="72"/>
      <c r="COP26" s="73"/>
      <c r="COQ26" s="547"/>
      <c r="COR26" s="72"/>
      <c r="COS26" s="72"/>
      <c r="CPE26" s="72"/>
      <c r="CPF26" s="73"/>
      <c r="CPG26" s="547"/>
      <c r="CPH26" s="72"/>
      <c r="CPI26" s="72"/>
      <c r="CPU26" s="72"/>
      <c r="CPV26" s="73"/>
      <c r="CPW26" s="547"/>
      <c r="CPX26" s="72"/>
      <c r="CPY26" s="72"/>
      <c r="CQK26" s="72"/>
      <c r="CQL26" s="73"/>
      <c r="CQM26" s="547"/>
      <c r="CQN26" s="72"/>
      <c r="CQO26" s="72"/>
      <c r="CRA26" s="72"/>
      <c r="CRB26" s="73"/>
      <c r="CRC26" s="547"/>
      <c r="CRD26" s="72"/>
      <c r="CRE26" s="72"/>
      <c r="CRQ26" s="72"/>
      <c r="CRR26" s="73"/>
      <c r="CRS26" s="547"/>
      <c r="CRT26" s="72"/>
      <c r="CRU26" s="72"/>
      <c r="CSG26" s="72"/>
      <c r="CSH26" s="73"/>
      <c r="CSI26" s="547"/>
      <c r="CSJ26" s="72"/>
      <c r="CSK26" s="72"/>
      <c r="CSW26" s="72"/>
      <c r="CSX26" s="73"/>
      <c r="CSY26" s="547"/>
      <c r="CSZ26" s="72"/>
      <c r="CTA26" s="72"/>
      <c r="CTM26" s="72"/>
      <c r="CTN26" s="73"/>
      <c r="CTO26" s="547"/>
      <c r="CTP26" s="72"/>
      <c r="CTQ26" s="72"/>
      <c r="CUC26" s="72"/>
      <c r="CUD26" s="73"/>
      <c r="CUE26" s="547"/>
      <c r="CUF26" s="72"/>
      <c r="CUG26" s="72"/>
      <c r="CUS26" s="72"/>
      <c r="CUT26" s="73"/>
      <c r="CUU26" s="547"/>
      <c r="CUV26" s="72"/>
      <c r="CUW26" s="72"/>
      <c r="CVI26" s="72"/>
      <c r="CVJ26" s="73"/>
      <c r="CVK26" s="547"/>
      <c r="CVL26" s="72"/>
      <c r="CVM26" s="72"/>
      <c r="CVY26" s="72"/>
      <c r="CVZ26" s="73"/>
      <c r="CWA26" s="547"/>
      <c r="CWB26" s="72"/>
      <c r="CWC26" s="72"/>
      <c r="CWO26" s="72"/>
      <c r="CWP26" s="73"/>
      <c r="CWQ26" s="547"/>
      <c r="CWR26" s="72"/>
      <c r="CWS26" s="72"/>
      <c r="CXE26" s="72"/>
      <c r="CXF26" s="73"/>
      <c r="CXG26" s="547"/>
      <c r="CXH26" s="72"/>
      <c r="CXI26" s="72"/>
      <c r="CXU26" s="72"/>
      <c r="CXV26" s="73"/>
      <c r="CXW26" s="547"/>
      <c r="CXX26" s="72"/>
      <c r="CXY26" s="72"/>
      <c r="CYK26" s="72"/>
      <c r="CYL26" s="73"/>
      <c r="CYM26" s="547"/>
      <c r="CYN26" s="72"/>
      <c r="CYO26" s="72"/>
      <c r="CZA26" s="72"/>
      <c r="CZB26" s="73"/>
      <c r="CZC26" s="547"/>
      <c r="CZD26" s="72"/>
      <c r="CZE26" s="72"/>
      <c r="CZQ26" s="72"/>
      <c r="CZR26" s="73"/>
      <c r="CZS26" s="547"/>
      <c r="CZT26" s="72"/>
      <c r="CZU26" s="72"/>
      <c r="DAG26" s="72"/>
      <c r="DAH26" s="73"/>
      <c r="DAI26" s="547"/>
      <c r="DAJ26" s="72"/>
      <c r="DAK26" s="72"/>
      <c r="DAW26" s="72"/>
      <c r="DAX26" s="73"/>
      <c r="DAY26" s="547"/>
      <c r="DAZ26" s="72"/>
      <c r="DBA26" s="72"/>
      <c r="DBM26" s="72"/>
      <c r="DBN26" s="73"/>
      <c r="DBO26" s="547"/>
      <c r="DBP26" s="72"/>
      <c r="DBQ26" s="72"/>
      <c r="DCC26" s="72"/>
      <c r="DCD26" s="73"/>
      <c r="DCE26" s="547"/>
      <c r="DCF26" s="72"/>
      <c r="DCG26" s="72"/>
      <c r="DCS26" s="72"/>
      <c r="DCT26" s="73"/>
      <c r="DCU26" s="547"/>
      <c r="DCV26" s="72"/>
      <c r="DCW26" s="72"/>
      <c r="DDI26" s="72"/>
      <c r="DDJ26" s="73"/>
      <c r="DDK26" s="547"/>
      <c r="DDL26" s="72"/>
      <c r="DDM26" s="72"/>
      <c r="DDY26" s="72"/>
      <c r="DDZ26" s="73"/>
      <c r="DEA26" s="547"/>
      <c r="DEB26" s="72"/>
      <c r="DEC26" s="72"/>
      <c r="DEO26" s="72"/>
      <c r="DEP26" s="73"/>
      <c r="DEQ26" s="547"/>
      <c r="DER26" s="72"/>
      <c r="DES26" s="72"/>
      <c r="DFE26" s="72"/>
      <c r="DFF26" s="73"/>
      <c r="DFG26" s="547"/>
      <c r="DFH26" s="72"/>
      <c r="DFI26" s="72"/>
      <c r="DFU26" s="72"/>
      <c r="DFV26" s="73"/>
      <c r="DFW26" s="547"/>
      <c r="DFX26" s="72"/>
      <c r="DFY26" s="72"/>
      <c r="DGK26" s="72"/>
      <c r="DGL26" s="73"/>
      <c r="DGM26" s="547"/>
      <c r="DGN26" s="72"/>
      <c r="DGO26" s="72"/>
      <c r="DHA26" s="72"/>
      <c r="DHB26" s="73"/>
      <c r="DHC26" s="547"/>
      <c r="DHD26" s="72"/>
      <c r="DHE26" s="72"/>
      <c r="DHQ26" s="72"/>
      <c r="DHR26" s="73"/>
      <c r="DHS26" s="547"/>
      <c r="DHT26" s="72"/>
      <c r="DHU26" s="72"/>
      <c r="DIG26" s="72"/>
      <c r="DIH26" s="73"/>
      <c r="DII26" s="547"/>
      <c r="DIJ26" s="72"/>
      <c r="DIK26" s="72"/>
      <c r="DIW26" s="72"/>
      <c r="DIX26" s="73"/>
      <c r="DIY26" s="547"/>
      <c r="DIZ26" s="72"/>
      <c r="DJA26" s="72"/>
      <c r="DJM26" s="72"/>
      <c r="DJN26" s="73"/>
      <c r="DJO26" s="547"/>
      <c r="DJP26" s="72"/>
      <c r="DJQ26" s="72"/>
      <c r="DKC26" s="72"/>
      <c r="DKD26" s="73"/>
      <c r="DKE26" s="547"/>
      <c r="DKF26" s="72"/>
      <c r="DKG26" s="72"/>
      <c r="DKS26" s="72"/>
      <c r="DKT26" s="73"/>
      <c r="DKU26" s="547"/>
      <c r="DKV26" s="72"/>
      <c r="DKW26" s="72"/>
      <c r="DLI26" s="72"/>
      <c r="DLJ26" s="73"/>
      <c r="DLK26" s="547"/>
      <c r="DLL26" s="72"/>
      <c r="DLM26" s="72"/>
      <c r="DLY26" s="72"/>
      <c r="DLZ26" s="73"/>
      <c r="DMA26" s="547"/>
      <c r="DMB26" s="72"/>
      <c r="DMC26" s="72"/>
      <c r="DMO26" s="72"/>
      <c r="DMP26" s="73"/>
      <c r="DMQ26" s="547"/>
      <c r="DMR26" s="72"/>
      <c r="DMS26" s="72"/>
      <c r="DNE26" s="72"/>
      <c r="DNF26" s="73"/>
      <c r="DNG26" s="547"/>
      <c r="DNH26" s="72"/>
      <c r="DNI26" s="72"/>
      <c r="DNU26" s="72"/>
      <c r="DNV26" s="73"/>
      <c r="DNW26" s="547"/>
      <c r="DNX26" s="72"/>
      <c r="DNY26" s="72"/>
      <c r="DOK26" s="72"/>
      <c r="DOL26" s="73"/>
      <c r="DOM26" s="547"/>
      <c r="DON26" s="72"/>
      <c r="DOO26" s="72"/>
      <c r="DPA26" s="72"/>
      <c r="DPB26" s="73"/>
      <c r="DPC26" s="547"/>
      <c r="DPD26" s="72"/>
      <c r="DPE26" s="72"/>
      <c r="DPQ26" s="72"/>
      <c r="DPR26" s="73"/>
      <c r="DPS26" s="547"/>
      <c r="DPT26" s="72"/>
      <c r="DPU26" s="72"/>
      <c r="DQG26" s="72"/>
      <c r="DQH26" s="73"/>
      <c r="DQI26" s="547"/>
      <c r="DQJ26" s="72"/>
      <c r="DQK26" s="72"/>
      <c r="DQW26" s="72"/>
      <c r="DQX26" s="73"/>
      <c r="DQY26" s="547"/>
      <c r="DQZ26" s="72"/>
      <c r="DRA26" s="72"/>
      <c r="DRM26" s="72"/>
      <c r="DRN26" s="73"/>
      <c r="DRO26" s="547"/>
      <c r="DRP26" s="72"/>
      <c r="DRQ26" s="72"/>
      <c r="DSC26" s="72"/>
      <c r="DSD26" s="73"/>
      <c r="DSE26" s="547"/>
      <c r="DSF26" s="72"/>
      <c r="DSG26" s="72"/>
      <c r="DSS26" s="72"/>
      <c r="DST26" s="73"/>
      <c r="DSU26" s="547"/>
      <c r="DSV26" s="72"/>
      <c r="DSW26" s="72"/>
      <c r="DTI26" s="72"/>
      <c r="DTJ26" s="73"/>
      <c r="DTK26" s="547"/>
      <c r="DTL26" s="72"/>
      <c r="DTM26" s="72"/>
      <c r="DTY26" s="72"/>
      <c r="DTZ26" s="73"/>
      <c r="DUA26" s="547"/>
      <c r="DUB26" s="72"/>
      <c r="DUC26" s="72"/>
      <c r="DUO26" s="72"/>
      <c r="DUP26" s="73"/>
      <c r="DUQ26" s="547"/>
      <c r="DUR26" s="72"/>
      <c r="DUS26" s="72"/>
      <c r="DVE26" s="72"/>
      <c r="DVF26" s="73"/>
      <c r="DVG26" s="547"/>
      <c r="DVH26" s="72"/>
      <c r="DVI26" s="72"/>
      <c r="DVU26" s="72"/>
      <c r="DVV26" s="73"/>
      <c r="DVW26" s="547"/>
      <c r="DVX26" s="72"/>
      <c r="DVY26" s="72"/>
      <c r="DWK26" s="72"/>
      <c r="DWL26" s="73"/>
      <c r="DWM26" s="547"/>
      <c r="DWN26" s="72"/>
      <c r="DWO26" s="72"/>
      <c r="DXA26" s="72"/>
      <c r="DXB26" s="73"/>
      <c r="DXC26" s="547"/>
      <c r="DXD26" s="72"/>
      <c r="DXE26" s="72"/>
      <c r="DXQ26" s="72"/>
      <c r="DXR26" s="73"/>
      <c r="DXS26" s="547"/>
      <c r="DXT26" s="72"/>
      <c r="DXU26" s="72"/>
      <c r="DYG26" s="72"/>
      <c r="DYH26" s="73"/>
      <c r="DYI26" s="547"/>
      <c r="DYJ26" s="72"/>
      <c r="DYK26" s="72"/>
      <c r="DYW26" s="72"/>
      <c r="DYX26" s="73"/>
      <c r="DYY26" s="547"/>
      <c r="DYZ26" s="72"/>
      <c r="DZA26" s="72"/>
      <c r="DZM26" s="72"/>
      <c r="DZN26" s="73"/>
      <c r="DZO26" s="547"/>
      <c r="DZP26" s="72"/>
      <c r="DZQ26" s="72"/>
      <c r="EAC26" s="72"/>
      <c r="EAD26" s="73"/>
      <c r="EAE26" s="547"/>
      <c r="EAF26" s="72"/>
      <c r="EAG26" s="72"/>
      <c r="EAS26" s="72"/>
      <c r="EAT26" s="73"/>
      <c r="EAU26" s="547"/>
      <c r="EAV26" s="72"/>
      <c r="EAW26" s="72"/>
      <c r="EBI26" s="72"/>
      <c r="EBJ26" s="73"/>
      <c r="EBK26" s="547"/>
      <c r="EBL26" s="72"/>
      <c r="EBM26" s="72"/>
      <c r="EBY26" s="72"/>
      <c r="EBZ26" s="73"/>
      <c r="ECA26" s="547"/>
      <c r="ECB26" s="72"/>
      <c r="ECC26" s="72"/>
      <c r="ECO26" s="72"/>
      <c r="ECP26" s="73"/>
      <c r="ECQ26" s="547"/>
      <c r="ECR26" s="72"/>
      <c r="ECS26" s="72"/>
      <c r="EDE26" s="72"/>
      <c r="EDF26" s="73"/>
      <c r="EDG26" s="547"/>
      <c r="EDH26" s="72"/>
      <c r="EDI26" s="72"/>
      <c r="EDU26" s="72"/>
      <c r="EDV26" s="73"/>
      <c r="EDW26" s="547"/>
      <c r="EDX26" s="72"/>
      <c r="EDY26" s="72"/>
      <c r="EEK26" s="72"/>
      <c r="EEL26" s="73"/>
      <c r="EEM26" s="547"/>
      <c r="EEN26" s="72"/>
      <c r="EEO26" s="72"/>
      <c r="EFA26" s="72"/>
      <c r="EFB26" s="73"/>
      <c r="EFC26" s="547"/>
      <c r="EFD26" s="72"/>
      <c r="EFE26" s="72"/>
      <c r="EFQ26" s="72"/>
      <c r="EFR26" s="73"/>
      <c r="EFS26" s="547"/>
      <c r="EFT26" s="72"/>
      <c r="EFU26" s="72"/>
      <c r="EGG26" s="72"/>
      <c r="EGH26" s="73"/>
      <c r="EGI26" s="547"/>
      <c r="EGJ26" s="72"/>
      <c r="EGK26" s="72"/>
      <c r="EGW26" s="72"/>
      <c r="EGX26" s="73"/>
      <c r="EGY26" s="547"/>
      <c r="EGZ26" s="72"/>
      <c r="EHA26" s="72"/>
      <c r="EHM26" s="72"/>
      <c r="EHN26" s="73"/>
      <c r="EHO26" s="547"/>
      <c r="EHP26" s="72"/>
      <c r="EHQ26" s="72"/>
      <c r="EIC26" s="72"/>
      <c r="EID26" s="73"/>
      <c r="EIE26" s="547"/>
      <c r="EIF26" s="72"/>
      <c r="EIG26" s="72"/>
      <c r="EIS26" s="72"/>
      <c r="EIT26" s="73"/>
      <c r="EIU26" s="547"/>
      <c r="EIV26" s="72"/>
      <c r="EIW26" s="72"/>
      <c r="EJI26" s="72"/>
      <c r="EJJ26" s="73"/>
      <c r="EJK26" s="547"/>
      <c r="EJL26" s="72"/>
      <c r="EJM26" s="72"/>
      <c r="EJY26" s="72"/>
      <c r="EJZ26" s="73"/>
      <c r="EKA26" s="547"/>
      <c r="EKB26" s="72"/>
      <c r="EKC26" s="72"/>
      <c r="EKO26" s="72"/>
      <c r="EKP26" s="73"/>
      <c r="EKQ26" s="547"/>
      <c r="EKR26" s="72"/>
      <c r="EKS26" s="72"/>
      <c r="ELE26" s="72"/>
      <c r="ELF26" s="73"/>
      <c r="ELG26" s="547"/>
      <c r="ELH26" s="72"/>
      <c r="ELI26" s="72"/>
      <c r="ELU26" s="72"/>
      <c r="ELV26" s="73"/>
      <c r="ELW26" s="547"/>
      <c r="ELX26" s="72"/>
      <c r="ELY26" s="72"/>
      <c r="EMK26" s="72"/>
      <c r="EML26" s="73"/>
      <c r="EMM26" s="547"/>
      <c r="EMN26" s="72"/>
      <c r="EMO26" s="72"/>
      <c r="ENA26" s="72"/>
      <c r="ENB26" s="73"/>
      <c r="ENC26" s="547"/>
      <c r="END26" s="72"/>
      <c r="ENE26" s="72"/>
      <c r="ENQ26" s="72"/>
      <c r="ENR26" s="73"/>
      <c r="ENS26" s="547"/>
      <c r="ENT26" s="72"/>
      <c r="ENU26" s="72"/>
      <c r="EOG26" s="72"/>
      <c r="EOH26" s="73"/>
      <c r="EOI26" s="547"/>
      <c r="EOJ26" s="72"/>
      <c r="EOK26" s="72"/>
      <c r="EOW26" s="72"/>
      <c r="EOX26" s="73"/>
      <c r="EOY26" s="547"/>
      <c r="EOZ26" s="72"/>
      <c r="EPA26" s="72"/>
      <c r="EPM26" s="72"/>
      <c r="EPN26" s="73"/>
      <c r="EPO26" s="547"/>
      <c r="EPP26" s="72"/>
      <c r="EPQ26" s="72"/>
      <c r="EQC26" s="72"/>
      <c r="EQD26" s="73"/>
      <c r="EQE26" s="547"/>
      <c r="EQF26" s="72"/>
      <c r="EQG26" s="72"/>
      <c r="EQS26" s="72"/>
      <c r="EQT26" s="73"/>
      <c r="EQU26" s="547"/>
      <c r="EQV26" s="72"/>
      <c r="EQW26" s="72"/>
      <c r="ERI26" s="72"/>
      <c r="ERJ26" s="73"/>
      <c r="ERK26" s="547"/>
      <c r="ERL26" s="72"/>
      <c r="ERM26" s="72"/>
      <c r="ERY26" s="72"/>
      <c r="ERZ26" s="73"/>
      <c r="ESA26" s="547"/>
      <c r="ESB26" s="72"/>
      <c r="ESC26" s="72"/>
      <c r="ESO26" s="72"/>
      <c r="ESP26" s="73"/>
      <c r="ESQ26" s="547"/>
      <c r="ESR26" s="72"/>
      <c r="ESS26" s="72"/>
      <c r="ETE26" s="72"/>
      <c r="ETF26" s="73"/>
      <c r="ETG26" s="547"/>
      <c r="ETH26" s="72"/>
      <c r="ETI26" s="72"/>
      <c r="ETU26" s="72"/>
      <c r="ETV26" s="73"/>
      <c r="ETW26" s="547"/>
      <c r="ETX26" s="72"/>
      <c r="ETY26" s="72"/>
      <c r="EUK26" s="72"/>
      <c r="EUL26" s="73"/>
      <c r="EUM26" s="547"/>
      <c r="EUN26" s="72"/>
      <c r="EUO26" s="72"/>
      <c r="EVA26" s="72"/>
      <c r="EVB26" s="73"/>
      <c r="EVC26" s="547"/>
      <c r="EVD26" s="72"/>
      <c r="EVE26" s="72"/>
      <c r="EVQ26" s="72"/>
      <c r="EVR26" s="73"/>
      <c r="EVS26" s="547"/>
      <c r="EVT26" s="72"/>
      <c r="EVU26" s="72"/>
      <c r="EWG26" s="72"/>
      <c r="EWH26" s="73"/>
      <c r="EWI26" s="547"/>
      <c r="EWJ26" s="72"/>
      <c r="EWK26" s="72"/>
      <c r="EWW26" s="72"/>
      <c r="EWX26" s="73"/>
      <c r="EWY26" s="547"/>
      <c r="EWZ26" s="72"/>
      <c r="EXA26" s="72"/>
      <c r="EXM26" s="72"/>
      <c r="EXN26" s="73"/>
      <c r="EXO26" s="547"/>
      <c r="EXP26" s="72"/>
      <c r="EXQ26" s="72"/>
      <c r="EYC26" s="72"/>
      <c r="EYD26" s="73"/>
      <c r="EYE26" s="547"/>
      <c r="EYF26" s="72"/>
      <c r="EYG26" s="72"/>
      <c r="EYS26" s="72"/>
      <c r="EYT26" s="73"/>
      <c r="EYU26" s="547"/>
      <c r="EYV26" s="72"/>
      <c r="EYW26" s="72"/>
      <c r="EZI26" s="72"/>
      <c r="EZJ26" s="73"/>
      <c r="EZK26" s="547"/>
      <c r="EZL26" s="72"/>
      <c r="EZM26" s="72"/>
      <c r="EZY26" s="72"/>
      <c r="EZZ26" s="73"/>
      <c r="FAA26" s="547"/>
      <c r="FAB26" s="72"/>
      <c r="FAC26" s="72"/>
      <c r="FAO26" s="72"/>
      <c r="FAP26" s="73"/>
      <c r="FAQ26" s="547"/>
      <c r="FAR26" s="72"/>
      <c r="FAS26" s="72"/>
      <c r="FBE26" s="72"/>
      <c r="FBF26" s="73"/>
      <c r="FBG26" s="547"/>
      <c r="FBH26" s="72"/>
      <c r="FBI26" s="72"/>
      <c r="FBU26" s="72"/>
      <c r="FBV26" s="73"/>
      <c r="FBW26" s="547"/>
      <c r="FBX26" s="72"/>
      <c r="FBY26" s="72"/>
      <c r="FCK26" s="72"/>
      <c r="FCL26" s="73"/>
      <c r="FCM26" s="547"/>
      <c r="FCN26" s="72"/>
      <c r="FCO26" s="72"/>
      <c r="FDA26" s="72"/>
      <c r="FDB26" s="73"/>
      <c r="FDC26" s="547"/>
      <c r="FDD26" s="72"/>
      <c r="FDE26" s="72"/>
      <c r="FDQ26" s="72"/>
      <c r="FDR26" s="73"/>
      <c r="FDS26" s="547"/>
      <c r="FDT26" s="72"/>
      <c r="FDU26" s="72"/>
      <c r="FEG26" s="72"/>
      <c r="FEH26" s="73"/>
      <c r="FEI26" s="547"/>
      <c r="FEJ26" s="72"/>
      <c r="FEK26" s="72"/>
      <c r="FEW26" s="72"/>
      <c r="FEX26" s="73"/>
      <c r="FEY26" s="547"/>
      <c r="FEZ26" s="72"/>
      <c r="FFA26" s="72"/>
      <c r="FFM26" s="72"/>
      <c r="FFN26" s="73"/>
      <c r="FFO26" s="547"/>
      <c r="FFP26" s="72"/>
      <c r="FFQ26" s="72"/>
      <c r="FGC26" s="72"/>
      <c r="FGD26" s="73"/>
      <c r="FGE26" s="547"/>
      <c r="FGF26" s="72"/>
      <c r="FGG26" s="72"/>
      <c r="FGS26" s="72"/>
      <c r="FGT26" s="73"/>
      <c r="FGU26" s="547"/>
      <c r="FGV26" s="72"/>
      <c r="FGW26" s="72"/>
      <c r="FHI26" s="72"/>
      <c r="FHJ26" s="73"/>
      <c r="FHK26" s="547"/>
      <c r="FHL26" s="72"/>
      <c r="FHM26" s="72"/>
      <c r="FHY26" s="72"/>
      <c r="FHZ26" s="73"/>
      <c r="FIA26" s="547"/>
      <c r="FIB26" s="72"/>
      <c r="FIC26" s="72"/>
      <c r="FIO26" s="72"/>
      <c r="FIP26" s="73"/>
      <c r="FIQ26" s="547"/>
      <c r="FIR26" s="72"/>
      <c r="FIS26" s="72"/>
      <c r="FJE26" s="72"/>
      <c r="FJF26" s="73"/>
      <c r="FJG26" s="547"/>
      <c r="FJH26" s="72"/>
      <c r="FJI26" s="72"/>
      <c r="FJU26" s="72"/>
      <c r="FJV26" s="73"/>
      <c r="FJW26" s="547"/>
      <c r="FJX26" s="72"/>
      <c r="FJY26" s="72"/>
      <c r="FKK26" s="72"/>
      <c r="FKL26" s="73"/>
      <c r="FKM26" s="547"/>
      <c r="FKN26" s="72"/>
      <c r="FKO26" s="72"/>
      <c r="FLA26" s="72"/>
      <c r="FLB26" s="73"/>
      <c r="FLC26" s="547"/>
      <c r="FLD26" s="72"/>
      <c r="FLE26" s="72"/>
      <c r="FLQ26" s="72"/>
      <c r="FLR26" s="73"/>
      <c r="FLS26" s="547"/>
      <c r="FLT26" s="72"/>
      <c r="FLU26" s="72"/>
      <c r="FMG26" s="72"/>
      <c r="FMH26" s="73"/>
      <c r="FMI26" s="547"/>
      <c r="FMJ26" s="72"/>
      <c r="FMK26" s="72"/>
      <c r="FMW26" s="72"/>
      <c r="FMX26" s="73"/>
      <c r="FMY26" s="547"/>
      <c r="FMZ26" s="72"/>
      <c r="FNA26" s="72"/>
      <c r="FNM26" s="72"/>
      <c r="FNN26" s="73"/>
      <c r="FNO26" s="547"/>
      <c r="FNP26" s="72"/>
      <c r="FNQ26" s="72"/>
      <c r="FOC26" s="72"/>
      <c r="FOD26" s="73"/>
      <c r="FOE26" s="547"/>
      <c r="FOF26" s="72"/>
      <c r="FOG26" s="72"/>
      <c r="FOS26" s="72"/>
      <c r="FOT26" s="73"/>
      <c r="FOU26" s="547"/>
      <c r="FOV26" s="72"/>
      <c r="FOW26" s="72"/>
      <c r="FPI26" s="72"/>
      <c r="FPJ26" s="73"/>
      <c r="FPK26" s="547"/>
      <c r="FPL26" s="72"/>
      <c r="FPM26" s="72"/>
      <c r="FPY26" s="72"/>
      <c r="FPZ26" s="73"/>
      <c r="FQA26" s="547"/>
      <c r="FQB26" s="72"/>
      <c r="FQC26" s="72"/>
      <c r="FQO26" s="72"/>
      <c r="FQP26" s="73"/>
      <c r="FQQ26" s="547"/>
      <c r="FQR26" s="72"/>
      <c r="FQS26" s="72"/>
      <c r="FRE26" s="72"/>
      <c r="FRF26" s="73"/>
      <c r="FRG26" s="547"/>
      <c r="FRH26" s="72"/>
      <c r="FRI26" s="72"/>
      <c r="FRU26" s="72"/>
      <c r="FRV26" s="73"/>
      <c r="FRW26" s="547"/>
      <c r="FRX26" s="72"/>
      <c r="FRY26" s="72"/>
      <c r="FSK26" s="72"/>
      <c r="FSL26" s="73"/>
      <c r="FSM26" s="547"/>
      <c r="FSN26" s="72"/>
      <c r="FSO26" s="72"/>
      <c r="FTA26" s="72"/>
      <c r="FTB26" s="73"/>
      <c r="FTC26" s="547"/>
      <c r="FTD26" s="72"/>
      <c r="FTE26" s="72"/>
      <c r="FTQ26" s="72"/>
      <c r="FTR26" s="73"/>
      <c r="FTS26" s="547"/>
      <c r="FTT26" s="72"/>
      <c r="FTU26" s="72"/>
      <c r="FUG26" s="72"/>
      <c r="FUH26" s="73"/>
      <c r="FUI26" s="547"/>
      <c r="FUJ26" s="72"/>
      <c r="FUK26" s="72"/>
      <c r="FUW26" s="72"/>
      <c r="FUX26" s="73"/>
      <c r="FUY26" s="547"/>
      <c r="FUZ26" s="72"/>
      <c r="FVA26" s="72"/>
      <c r="FVM26" s="72"/>
      <c r="FVN26" s="73"/>
      <c r="FVO26" s="547"/>
      <c r="FVP26" s="72"/>
      <c r="FVQ26" s="72"/>
      <c r="FWC26" s="72"/>
      <c r="FWD26" s="73"/>
      <c r="FWE26" s="547"/>
      <c r="FWF26" s="72"/>
      <c r="FWG26" s="72"/>
      <c r="FWS26" s="72"/>
      <c r="FWT26" s="73"/>
      <c r="FWU26" s="547"/>
      <c r="FWV26" s="72"/>
      <c r="FWW26" s="72"/>
      <c r="FXI26" s="72"/>
      <c r="FXJ26" s="73"/>
      <c r="FXK26" s="547"/>
      <c r="FXL26" s="72"/>
      <c r="FXM26" s="72"/>
      <c r="FXY26" s="72"/>
      <c r="FXZ26" s="73"/>
      <c r="FYA26" s="547"/>
      <c r="FYB26" s="72"/>
      <c r="FYC26" s="72"/>
      <c r="FYO26" s="72"/>
      <c r="FYP26" s="73"/>
      <c r="FYQ26" s="547"/>
      <c r="FYR26" s="72"/>
      <c r="FYS26" s="72"/>
      <c r="FZE26" s="72"/>
      <c r="FZF26" s="73"/>
      <c r="FZG26" s="547"/>
      <c r="FZH26" s="72"/>
      <c r="FZI26" s="72"/>
      <c r="FZU26" s="72"/>
      <c r="FZV26" s="73"/>
      <c r="FZW26" s="547"/>
      <c r="FZX26" s="72"/>
      <c r="FZY26" s="72"/>
      <c r="GAK26" s="72"/>
      <c r="GAL26" s="73"/>
      <c r="GAM26" s="547"/>
      <c r="GAN26" s="72"/>
      <c r="GAO26" s="72"/>
      <c r="GBA26" s="72"/>
      <c r="GBB26" s="73"/>
      <c r="GBC26" s="547"/>
      <c r="GBD26" s="72"/>
      <c r="GBE26" s="72"/>
      <c r="GBQ26" s="72"/>
      <c r="GBR26" s="73"/>
      <c r="GBS26" s="547"/>
      <c r="GBT26" s="72"/>
      <c r="GBU26" s="72"/>
      <c r="GCG26" s="72"/>
      <c r="GCH26" s="73"/>
      <c r="GCI26" s="547"/>
      <c r="GCJ26" s="72"/>
      <c r="GCK26" s="72"/>
      <c r="GCW26" s="72"/>
      <c r="GCX26" s="73"/>
      <c r="GCY26" s="547"/>
      <c r="GCZ26" s="72"/>
      <c r="GDA26" s="72"/>
      <c r="GDM26" s="72"/>
      <c r="GDN26" s="73"/>
      <c r="GDO26" s="547"/>
      <c r="GDP26" s="72"/>
      <c r="GDQ26" s="72"/>
      <c r="GEC26" s="72"/>
      <c r="GED26" s="73"/>
      <c r="GEE26" s="547"/>
      <c r="GEF26" s="72"/>
      <c r="GEG26" s="72"/>
      <c r="GES26" s="72"/>
      <c r="GET26" s="73"/>
      <c r="GEU26" s="547"/>
      <c r="GEV26" s="72"/>
      <c r="GEW26" s="72"/>
      <c r="GFI26" s="72"/>
      <c r="GFJ26" s="73"/>
      <c r="GFK26" s="547"/>
      <c r="GFL26" s="72"/>
      <c r="GFM26" s="72"/>
      <c r="GFY26" s="72"/>
      <c r="GFZ26" s="73"/>
      <c r="GGA26" s="547"/>
      <c r="GGB26" s="72"/>
      <c r="GGC26" s="72"/>
      <c r="GGO26" s="72"/>
      <c r="GGP26" s="73"/>
      <c r="GGQ26" s="547"/>
      <c r="GGR26" s="72"/>
      <c r="GGS26" s="72"/>
      <c r="GHE26" s="72"/>
      <c r="GHF26" s="73"/>
      <c r="GHG26" s="547"/>
      <c r="GHH26" s="72"/>
      <c r="GHI26" s="72"/>
      <c r="GHU26" s="72"/>
      <c r="GHV26" s="73"/>
      <c r="GHW26" s="547"/>
      <c r="GHX26" s="72"/>
      <c r="GHY26" s="72"/>
      <c r="GIK26" s="72"/>
      <c r="GIL26" s="73"/>
      <c r="GIM26" s="547"/>
      <c r="GIN26" s="72"/>
      <c r="GIO26" s="72"/>
      <c r="GJA26" s="72"/>
      <c r="GJB26" s="73"/>
      <c r="GJC26" s="547"/>
      <c r="GJD26" s="72"/>
      <c r="GJE26" s="72"/>
      <c r="GJQ26" s="72"/>
      <c r="GJR26" s="73"/>
      <c r="GJS26" s="547"/>
      <c r="GJT26" s="72"/>
      <c r="GJU26" s="72"/>
      <c r="GKG26" s="72"/>
      <c r="GKH26" s="73"/>
      <c r="GKI26" s="547"/>
      <c r="GKJ26" s="72"/>
      <c r="GKK26" s="72"/>
      <c r="GKW26" s="72"/>
      <c r="GKX26" s="73"/>
      <c r="GKY26" s="547"/>
      <c r="GKZ26" s="72"/>
      <c r="GLA26" s="72"/>
      <c r="GLM26" s="72"/>
      <c r="GLN26" s="73"/>
      <c r="GLO26" s="547"/>
      <c r="GLP26" s="72"/>
      <c r="GLQ26" s="72"/>
      <c r="GMC26" s="72"/>
      <c r="GMD26" s="73"/>
      <c r="GME26" s="547"/>
      <c r="GMF26" s="72"/>
      <c r="GMG26" s="72"/>
      <c r="GMS26" s="72"/>
      <c r="GMT26" s="73"/>
      <c r="GMU26" s="547"/>
      <c r="GMV26" s="72"/>
      <c r="GMW26" s="72"/>
      <c r="GNI26" s="72"/>
      <c r="GNJ26" s="73"/>
      <c r="GNK26" s="547"/>
      <c r="GNL26" s="72"/>
      <c r="GNM26" s="72"/>
      <c r="GNY26" s="72"/>
      <c r="GNZ26" s="73"/>
      <c r="GOA26" s="547"/>
      <c r="GOB26" s="72"/>
      <c r="GOC26" s="72"/>
      <c r="GOO26" s="72"/>
      <c r="GOP26" s="73"/>
      <c r="GOQ26" s="547"/>
      <c r="GOR26" s="72"/>
      <c r="GOS26" s="72"/>
      <c r="GPE26" s="72"/>
      <c r="GPF26" s="73"/>
      <c r="GPG26" s="547"/>
      <c r="GPH26" s="72"/>
      <c r="GPI26" s="72"/>
      <c r="GPU26" s="72"/>
      <c r="GPV26" s="73"/>
      <c r="GPW26" s="547"/>
      <c r="GPX26" s="72"/>
      <c r="GPY26" s="72"/>
      <c r="GQK26" s="72"/>
      <c r="GQL26" s="73"/>
      <c r="GQM26" s="547"/>
      <c r="GQN26" s="72"/>
      <c r="GQO26" s="72"/>
      <c r="GRA26" s="72"/>
      <c r="GRB26" s="73"/>
      <c r="GRC26" s="547"/>
      <c r="GRD26" s="72"/>
      <c r="GRE26" s="72"/>
      <c r="GRQ26" s="72"/>
      <c r="GRR26" s="73"/>
      <c r="GRS26" s="547"/>
      <c r="GRT26" s="72"/>
      <c r="GRU26" s="72"/>
      <c r="GSG26" s="72"/>
      <c r="GSH26" s="73"/>
      <c r="GSI26" s="547"/>
      <c r="GSJ26" s="72"/>
      <c r="GSK26" s="72"/>
      <c r="GSW26" s="72"/>
      <c r="GSX26" s="73"/>
      <c r="GSY26" s="547"/>
      <c r="GSZ26" s="72"/>
      <c r="GTA26" s="72"/>
      <c r="GTM26" s="72"/>
      <c r="GTN26" s="73"/>
      <c r="GTO26" s="547"/>
      <c r="GTP26" s="72"/>
      <c r="GTQ26" s="72"/>
      <c r="GUC26" s="72"/>
      <c r="GUD26" s="73"/>
      <c r="GUE26" s="547"/>
      <c r="GUF26" s="72"/>
      <c r="GUG26" s="72"/>
      <c r="GUS26" s="72"/>
      <c r="GUT26" s="73"/>
      <c r="GUU26" s="547"/>
      <c r="GUV26" s="72"/>
      <c r="GUW26" s="72"/>
      <c r="GVI26" s="72"/>
      <c r="GVJ26" s="73"/>
      <c r="GVK26" s="547"/>
      <c r="GVL26" s="72"/>
      <c r="GVM26" s="72"/>
      <c r="GVY26" s="72"/>
      <c r="GVZ26" s="73"/>
      <c r="GWA26" s="547"/>
      <c r="GWB26" s="72"/>
      <c r="GWC26" s="72"/>
      <c r="GWO26" s="72"/>
      <c r="GWP26" s="73"/>
      <c r="GWQ26" s="547"/>
      <c r="GWR26" s="72"/>
      <c r="GWS26" s="72"/>
      <c r="GXE26" s="72"/>
      <c r="GXF26" s="73"/>
      <c r="GXG26" s="547"/>
      <c r="GXH26" s="72"/>
      <c r="GXI26" s="72"/>
      <c r="GXU26" s="72"/>
      <c r="GXV26" s="73"/>
      <c r="GXW26" s="547"/>
      <c r="GXX26" s="72"/>
      <c r="GXY26" s="72"/>
      <c r="GYK26" s="72"/>
      <c r="GYL26" s="73"/>
      <c r="GYM26" s="547"/>
      <c r="GYN26" s="72"/>
      <c r="GYO26" s="72"/>
      <c r="GZA26" s="72"/>
      <c r="GZB26" s="73"/>
      <c r="GZC26" s="547"/>
      <c r="GZD26" s="72"/>
      <c r="GZE26" s="72"/>
      <c r="GZQ26" s="72"/>
      <c r="GZR26" s="73"/>
      <c r="GZS26" s="547"/>
      <c r="GZT26" s="72"/>
      <c r="GZU26" s="72"/>
      <c r="HAG26" s="72"/>
      <c r="HAH26" s="73"/>
      <c r="HAI26" s="547"/>
      <c r="HAJ26" s="72"/>
      <c r="HAK26" s="72"/>
      <c r="HAW26" s="72"/>
      <c r="HAX26" s="73"/>
      <c r="HAY26" s="547"/>
      <c r="HAZ26" s="72"/>
      <c r="HBA26" s="72"/>
      <c r="HBM26" s="72"/>
      <c r="HBN26" s="73"/>
      <c r="HBO26" s="547"/>
      <c r="HBP26" s="72"/>
      <c r="HBQ26" s="72"/>
      <c r="HCC26" s="72"/>
      <c r="HCD26" s="73"/>
      <c r="HCE26" s="547"/>
      <c r="HCF26" s="72"/>
      <c r="HCG26" s="72"/>
      <c r="HCS26" s="72"/>
      <c r="HCT26" s="73"/>
      <c r="HCU26" s="547"/>
      <c r="HCV26" s="72"/>
      <c r="HCW26" s="72"/>
      <c r="HDI26" s="72"/>
      <c r="HDJ26" s="73"/>
      <c r="HDK26" s="547"/>
      <c r="HDL26" s="72"/>
      <c r="HDM26" s="72"/>
      <c r="HDY26" s="72"/>
      <c r="HDZ26" s="73"/>
      <c r="HEA26" s="547"/>
      <c r="HEB26" s="72"/>
      <c r="HEC26" s="72"/>
      <c r="HEO26" s="72"/>
      <c r="HEP26" s="73"/>
      <c r="HEQ26" s="547"/>
      <c r="HER26" s="72"/>
      <c r="HES26" s="72"/>
      <c r="HFE26" s="72"/>
      <c r="HFF26" s="73"/>
      <c r="HFG26" s="547"/>
      <c r="HFH26" s="72"/>
      <c r="HFI26" s="72"/>
      <c r="HFU26" s="72"/>
      <c r="HFV26" s="73"/>
      <c r="HFW26" s="547"/>
      <c r="HFX26" s="72"/>
      <c r="HFY26" s="72"/>
      <c r="HGK26" s="72"/>
      <c r="HGL26" s="73"/>
      <c r="HGM26" s="547"/>
      <c r="HGN26" s="72"/>
      <c r="HGO26" s="72"/>
      <c r="HHA26" s="72"/>
      <c r="HHB26" s="73"/>
      <c r="HHC26" s="547"/>
      <c r="HHD26" s="72"/>
      <c r="HHE26" s="72"/>
      <c r="HHQ26" s="72"/>
      <c r="HHR26" s="73"/>
      <c r="HHS26" s="547"/>
      <c r="HHT26" s="72"/>
      <c r="HHU26" s="72"/>
      <c r="HIG26" s="72"/>
      <c r="HIH26" s="73"/>
      <c r="HII26" s="547"/>
      <c r="HIJ26" s="72"/>
      <c r="HIK26" s="72"/>
      <c r="HIW26" s="72"/>
      <c r="HIX26" s="73"/>
      <c r="HIY26" s="547"/>
      <c r="HIZ26" s="72"/>
      <c r="HJA26" s="72"/>
      <c r="HJM26" s="72"/>
      <c r="HJN26" s="73"/>
      <c r="HJO26" s="547"/>
      <c r="HJP26" s="72"/>
      <c r="HJQ26" s="72"/>
      <c r="HKC26" s="72"/>
      <c r="HKD26" s="73"/>
      <c r="HKE26" s="547"/>
      <c r="HKF26" s="72"/>
      <c r="HKG26" s="72"/>
      <c r="HKS26" s="72"/>
      <c r="HKT26" s="73"/>
      <c r="HKU26" s="547"/>
      <c r="HKV26" s="72"/>
      <c r="HKW26" s="72"/>
      <c r="HLI26" s="72"/>
      <c r="HLJ26" s="73"/>
      <c r="HLK26" s="547"/>
      <c r="HLL26" s="72"/>
      <c r="HLM26" s="72"/>
      <c r="HLY26" s="72"/>
      <c r="HLZ26" s="73"/>
      <c r="HMA26" s="547"/>
      <c r="HMB26" s="72"/>
      <c r="HMC26" s="72"/>
      <c r="HMO26" s="72"/>
      <c r="HMP26" s="73"/>
      <c r="HMQ26" s="547"/>
      <c r="HMR26" s="72"/>
      <c r="HMS26" s="72"/>
      <c r="HNE26" s="72"/>
      <c r="HNF26" s="73"/>
      <c r="HNG26" s="547"/>
      <c r="HNH26" s="72"/>
      <c r="HNI26" s="72"/>
      <c r="HNU26" s="72"/>
      <c r="HNV26" s="73"/>
      <c r="HNW26" s="547"/>
      <c r="HNX26" s="72"/>
      <c r="HNY26" s="72"/>
      <c r="HOK26" s="72"/>
      <c r="HOL26" s="73"/>
      <c r="HOM26" s="547"/>
      <c r="HON26" s="72"/>
      <c r="HOO26" s="72"/>
      <c r="HPA26" s="72"/>
      <c r="HPB26" s="73"/>
      <c r="HPC26" s="547"/>
      <c r="HPD26" s="72"/>
      <c r="HPE26" s="72"/>
      <c r="HPQ26" s="72"/>
      <c r="HPR26" s="73"/>
      <c r="HPS26" s="547"/>
      <c r="HPT26" s="72"/>
      <c r="HPU26" s="72"/>
      <c r="HQG26" s="72"/>
      <c r="HQH26" s="73"/>
      <c r="HQI26" s="547"/>
      <c r="HQJ26" s="72"/>
      <c r="HQK26" s="72"/>
      <c r="HQW26" s="72"/>
      <c r="HQX26" s="73"/>
      <c r="HQY26" s="547"/>
      <c r="HQZ26" s="72"/>
      <c r="HRA26" s="72"/>
      <c r="HRM26" s="72"/>
      <c r="HRN26" s="73"/>
      <c r="HRO26" s="547"/>
      <c r="HRP26" s="72"/>
      <c r="HRQ26" s="72"/>
      <c r="HSC26" s="72"/>
      <c r="HSD26" s="73"/>
      <c r="HSE26" s="547"/>
      <c r="HSF26" s="72"/>
      <c r="HSG26" s="72"/>
      <c r="HSS26" s="72"/>
      <c r="HST26" s="73"/>
      <c r="HSU26" s="547"/>
      <c r="HSV26" s="72"/>
      <c r="HSW26" s="72"/>
      <c r="HTI26" s="72"/>
      <c r="HTJ26" s="73"/>
      <c r="HTK26" s="547"/>
      <c r="HTL26" s="72"/>
      <c r="HTM26" s="72"/>
      <c r="HTY26" s="72"/>
      <c r="HTZ26" s="73"/>
      <c r="HUA26" s="547"/>
      <c r="HUB26" s="72"/>
      <c r="HUC26" s="72"/>
      <c r="HUO26" s="72"/>
      <c r="HUP26" s="73"/>
      <c r="HUQ26" s="547"/>
      <c r="HUR26" s="72"/>
      <c r="HUS26" s="72"/>
      <c r="HVE26" s="72"/>
      <c r="HVF26" s="73"/>
      <c r="HVG26" s="547"/>
      <c r="HVH26" s="72"/>
      <c r="HVI26" s="72"/>
      <c r="HVU26" s="72"/>
      <c r="HVV26" s="73"/>
      <c r="HVW26" s="547"/>
      <c r="HVX26" s="72"/>
      <c r="HVY26" s="72"/>
      <c r="HWK26" s="72"/>
      <c r="HWL26" s="73"/>
      <c r="HWM26" s="547"/>
      <c r="HWN26" s="72"/>
      <c r="HWO26" s="72"/>
      <c r="HXA26" s="72"/>
      <c r="HXB26" s="73"/>
      <c r="HXC26" s="547"/>
      <c r="HXD26" s="72"/>
      <c r="HXE26" s="72"/>
      <c r="HXQ26" s="72"/>
      <c r="HXR26" s="73"/>
      <c r="HXS26" s="547"/>
      <c r="HXT26" s="72"/>
      <c r="HXU26" s="72"/>
      <c r="HYG26" s="72"/>
      <c r="HYH26" s="73"/>
      <c r="HYI26" s="547"/>
      <c r="HYJ26" s="72"/>
      <c r="HYK26" s="72"/>
      <c r="HYW26" s="72"/>
      <c r="HYX26" s="73"/>
      <c r="HYY26" s="547"/>
      <c r="HYZ26" s="72"/>
      <c r="HZA26" s="72"/>
      <c r="HZM26" s="72"/>
      <c r="HZN26" s="73"/>
      <c r="HZO26" s="547"/>
      <c r="HZP26" s="72"/>
      <c r="HZQ26" s="72"/>
      <c r="IAC26" s="72"/>
      <c r="IAD26" s="73"/>
      <c r="IAE26" s="547"/>
      <c r="IAF26" s="72"/>
      <c r="IAG26" s="72"/>
      <c r="IAS26" s="72"/>
      <c r="IAT26" s="73"/>
      <c r="IAU26" s="547"/>
      <c r="IAV26" s="72"/>
      <c r="IAW26" s="72"/>
      <c r="IBI26" s="72"/>
      <c r="IBJ26" s="73"/>
      <c r="IBK26" s="547"/>
      <c r="IBL26" s="72"/>
      <c r="IBM26" s="72"/>
      <c r="IBY26" s="72"/>
      <c r="IBZ26" s="73"/>
      <c r="ICA26" s="547"/>
      <c r="ICB26" s="72"/>
      <c r="ICC26" s="72"/>
      <c r="ICO26" s="72"/>
      <c r="ICP26" s="73"/>
      <c r="ICQ26" s="547"/>
      <c r="ICR26" s="72"/>
      <c r="ICS26" s="72"/>
      <c r="IDE26" s="72"/>
      <c r="IDF26" s="73"/>
      <c r="IDG26" s="547"/>
      <c r="IDH26" s="72"/>
      <c r="IDI26" s="72"/>
      <c r="IDU26" s="72"/>
      <c r="IDV26" s="73"/>
      <c r="IDW26" s="547"/>
      <c r="IDX26" s="72"/>
      <c r="IDY26" s="72"/>
      <c r="IEK26" s="72"/>
      <c r="IEL26" s="73"/>
      <c r="IEM26" s="547"/>
      <c r="IEN26" s="72"/>
      <c r="IEO26" s="72"/>
      <c r="IFA26" s="72"/>
      <c r="IFB26" s="73"/>
      <c r="IFC26" s="547"/>
      <c r="IFD26" s="72"/>
      <c r="IFE26" s="72"/>
      <c r="IFQ26" s="72"/>
      <c r="IFR26" s="73"/>
      <c r="IFS26" s="547"/>
      <c r="IFT26" s="72"/>
      <c r="IFU26" s="72"/>
      <c r="IGG26" s="72"/>
      <c r="IGH26" s="73"/>
      <c r="IGI26" s="547"/>
      <c r="IGJ26" s="72"/>
      <c r="IGK26" s="72"/>
      <c r="IGW26" s="72"/>
      <c r="IGX26" s="73"/>
      <c r="IGY26" s="547"/>
      <c r="IGZ26" s="72"/>
      <c r="IHA26" s="72"/>
      <c r="IHM26" s="72"/>
      <c r="IHN26" s="73"/>
      <c r="IHO26" s="547"/>
      <c r="IHP26" s="72"/>
      <c r="IHQ26" s="72"/>
      <c r="IIC26" s="72"/>
      <c r="IID26" s="73"/>
      <c r="IIE26" s="547"/>
      <c r="IIF26" s="72"/>
      <c r="IIG26" s="72"/>
      <c r="IIS26" s="72"/>
      <c r="IIT26" s="73"/>
      <c r="IIU26" s="547"/>
      <c r="IIV26" s="72"/>
      <c r="IIW26" s="72"/>
      <c r="IJI26" s="72"/>
      <c r="IJJ26" s="73"/>
      <c r="IJK26" s="547"/>
      <c r="IJL26" s="72"/>
      <c r="IJM26" s="72"/>
      <c r="IJY26" s="72"/>
      <c r="IJZ26" s="73"/>
      <c r="IKA26" s="547"/>
      <c r="IKB26" s="72"/>
      <c r="IKC26" s="72"/>
      <c r="IKO26" s="72"/>
      <c r="IKP26" s="73"/>
      <c r="IKQ26" s="547"/>
      <c r="IKR26" s="72"/>
      <c r="IKS26" s="72"/>
      <c r="ILE26" s="72"/>
      <c r="ILF26" s="73"/>
      <c r="ILG26" s="547"/>
      <c r="ILH26" s="72"/>
      <c r="ILI26" s="72"/>
      <c r="ILU26" s="72"/>
      <c r="ILV26" s="73"/>
      <c r="ILW26" s="547"/>
      <c r="ILX26" s="72"/>
      <c r="ILY26" s="72"/>
      <c r="IMK26" s="72"/>
      <c r="IML26" s="73"/>
      <c r="IMM26" s="547"/>
      <c r="IMN26" s="72"/>
      <c r="IMO26" s="72"/>
      <c r="INA26" s="72"/>
      <c r="INB26" s="73"/>
      <c r="INC26" s="547"/>
      <c r="IND26" s="72"/>
      <c r="INE26" s="72"/>
      <c r="INQ26" s="72"/>
      <c r="INR26" s="73"/>
      <c r="INS26" s="547"/>
      <c r="INT26" s="72"/>
      <c r="INU26" s="72"/>
      <c r="IOG26" s="72"/>
      <c r="IOH26" s="73"/>
      <c r="IOI26" s="547"/>
      <c r="IOJ26" s="72"/>
      <c r="IOK26" s="72"/>
      <c r="IOW26" s="72"/>
      <c r="IOX26" s="73"/>
      <c r="IOY26" s="547"/>
      <c r="IOZ26" s="72"/>
      <c r="IPA26" s="72"/>
      <c r="IPM26" s="72"/>
      <c r="IPN26" s="73"/>
      <c r="IPO26" s="547"/>
      <c r="IPP26" s="72"/>
      <c r="IPQ26" s="72"/>
      <c r="IQC26" s="72"/>
      <c r="IQD26" s="73"/>
      <c r="IQE26" s="547"/>
      <c r="IQF26" s="72"/>
      <c r="IQG26" s="72"/>
      <c r="IQS26" s="72"/>
      <c r="IQT26" s="73"/>
      <c r="IQU26" s="547"/>
      <c r="IQV26" s="72"/>
      <c r="IQW26" s="72"/>
      <c r="IRI26" s="72"/>
      <c r="IRJ26" s="73"/>
      <c r="IRK26" s="547"/>
      <c r="IRL26" s="72"/>
      <c r="IRM26" s="72"/>
      <c r="IRY26" s="72"/>
      <c r="IRZ26" s="73"/>
      <c r="ISA26" s="547"/>
      <c r="ISB26" s="72"/>
      <c r="ISC26" s="72"/>
      <c r="ISO26" s="72"/>
      <c r="ISP26" s="73"/>
      <c r="ISQ26" s="547"/>
      <c r="ISR26" s="72"/>
      <c r="ISS26" s="72"/>
      <c r="ITE26" s="72"/>
      <c r="ITF26" s="73"/>
      <c r="ITG26" s="547"/>
      <c r="ITH26" s="72"/>
      <c r="ITI26" s="72"/>
      <c r="ITU26" s="72"/>
      <c r="ITV26" s="73"/>
      <c r="ITW26" s="547"/>
      <c r="ITX26" s="72"/>
      <c r="ITY26" s="72"/>
      <c r="IUK26" s="72"/>
      <c r="IUL26" s="73"/>
      <c r="IUM26" s="547"/>
      <c r="IUN26" s="72"/>
      <c r="IUO26" s="72"/>
      <c r="IVA26" s="72"/>
      <c r="IVB26" s="73"/>
      <c r="IVC26" s="547"/>
      <c r="IVD26" s="72"/>
      <c r="IVE26" s="72"/>
      <c r="IVQ26" s="72"/>
      <c r="IVR26" s="73"/>
      <c r="IVS26" s="547"/>
      <c r="IVT26" s="72"/>
      <c r="IVU26" s="72"/>
      <c r="IWG26" s="72"/>
      <c r="IWH26" s="73"/>
      <c r="IWI26" s="547"/>
      <c r="IWJ26" s="72"/>
      <c r="IWK26" s="72"/>
      <c r="IWW26" s="72"/>
      <c r="IWX26" s="73"/>
      <c r="IWY26" s="547"/>
      <c r="IWZ26" s="72"/>
      <c r="IXA26" s="72"/>
      <c r="IXM26" s="72"/>
      <c r="IXN26" s="73"/>
      <c r="IXO26" s="547"/>
      <c r="IXP26" s="72"/>
      <c r="IXQ26" s="72"/>
      <c r="IYC26" s="72"/>
      <c r="IYD26" s="73"/>
      <c r="IYE26" s="547"/>
      <c r="IYF26" s="72"/>
      <c r="IYG26" s="72"/>
      <c r="IYS26" s="72"/>
      <c r="IYT26" s="73"/>
      <c r="IYU26" s="547"/>
      <c r="IYV26" s="72"/>
      <c r="IYW26" s="72"/>
      <c r="IZI26" s="72"/>
      <c r="IZJ26" s="73"/>
      <c r="IZK26" s="547"/>
      <c r="IZL26" s="72"/>
      <c r="IZM26" s="72"/>
      <c r="IZY26" s="72"/>
      <c r="IZZ26" s="73"/>
      <c r="JAA26" s="547"/>
      <c r="JAB26" s="72"/>
      <c r="JAC26" s="72"/>
      <c r="JAO26" s="72"/>
      <c r="JAP26" s="73"/>
      <c r="JAQ26" s="547"/>
      <c r="JAR26" s="72"/>
      <c r="JAS26" s="72"/>
      <c r="JBE26" s="72"/>
      <c r="JBF26" s="73"/>
      <c r="JBG26" s="547"/>
      <c r="JBH26" s="72"/>
      <c r="JBI26" s="72"/>
      <c r="JBU26" s="72"/>
      <c r="JBV26" s="73"/>
      <c r="JBW26" s="547"/>
      <c r="JBX26" s="72"/>
      <c r="JBY26" s="72"/>
      <c r="JCK26" s="72"/>
      <c r="JCL26" s="73"/>
      <c r="JCM26" s="547"/>
      <c r="JCN26" s="72"/>
      <c r="JCO26" s="72"/>
      <c r="JDA26" s="72"/>
      <c r="JDB26" s="73"/>
      <c r="JDC26" s="547"/>
      <c r="JDD26" s="72"/>
      <c r="JDE26" s="72"/>
      <c r="JDQ26" s="72"/>
      <c r="JDR26" s="73"/>
      <c r="JDS26" s="547"/>
      <c r="JDT26" s="72"/>
      <c r="JDU26" s="72"/>
      <c r="JEG26" s="72"/>
      <c r="JEH26" s="73"/>
      <c r="JEI26" s="547"/>
      <c r="JEJ26" s="72"/>
      <c r="JEK26" s="72"/>
      <c r="JEW26" s="72"/>
      <c r="JEX26" s="73"/>
      <c r="JEY26" s="547"/>
      <c r="JEZ26" s="72"/>
      <c r="JFA26" s="72"/>
      <c r="JFM26" s="72"/>
      <c r="JFN26" s="73"/>
      <c r="JFO26" s="547"/>
      <c r="JFP26" s="72"/>
      <c r="JFQ26" s="72"/>
      <c r="JGC26" s="72"/>
      <c r="JGD26" s="73"/>
      <c r="JGE26" s="547"/>
      <c r="JGF26" s="72"/>
      <c r="JGG26" s="72"/>
      <c r="JGS26" s="72"/>
      <c r="JGT26" s="73"/>
      <c r="JGU26" s="547"/>
      <c r="JGV26" s="72"/>
      <c r="JGW26" s="72"/>
      <c r="JHI26" s="72"/>
      <c r="JHJ26" s="73"/>
      <c r="JHK26" s="547"/>
      <c r="JHL26" s="72"/>
      <c r="JHM26" s="72"/>
      <c r="JHY26" s="72"/>
      <c r="JHZ26" s="73"/>
      <c r="JIA26" s="547"/>
      <c r="JIB26" s="72"/>
      <c r="JIC26" s="72"/>
      <c r="JIO26" s="72"/>
      <c r="JIP26" s="73"/>
      <c r="JIQ26" s="547"/>
      <c r="JIR26" s="72"/>
      <c r="JIS26" s="72"/>
      <c r="JJE26" s="72"/>
      <c r="JJF26" s="73"/>
      <c r="JJG26" s="547"/>
      <c r="JJH26" s="72"/>
      <c r="JJI26" s="72"/>
      <c r="JJU26" s="72"/>
      <c r="JJV26" s="73"/>
      <c r="JJW26" s="547"/>
      <c r="JJX26" s="72"/>
      <c r="JJY26" s="72"/>
      <c r="JKK26" s="72"/>
      <c r="JKL26" s="73"/>
      <c r="JKM26" s="547"/>
      <c r="JKN26" s="72"/>
      <c r="JKO26" s="72"/>
      <c r="JLA26" s="72"/>
      <c r="JLB26" s="73"/>
      <c r="JLC26" s="547"/>
      <c r="JLD26" s="72"/>
      <c r="JLE26" s="72"/>
      <c r="JLQ26" s="72"/>
      <c r="JLR26" s="73"/>
      <c r="JLS26" s="547"/>
      <c r="JLT26" s="72"/>
      <c r="JLU26" s="72"/>
      <c r="JMG26" s="72"/>
      <c r="JMH26" s="73"/>
      <c r="JMI26" s="547"/>
      <c r="JMJ26" s="72"/>
      <c r="JMK26" s="72"/>
      <c r="JMW26" s="72"/>
      <c r="JMX26" s="73"/>
      <c r="JMY26" s="547"/>
      <c r="JMZ26" s="72"/>
      <c r="JNA26" s="72"/>
      <c r="JNM26" s="72"/>
      <c r="JNN26" s="73"/>
      <c r="JNO26" s="547"/>
      <c r="JNP26" s="72"/>
      <c r="JNQ26" s="72"/>
      <c r="JOC26" s="72"/>
      <c r="JOD26" s="73"/>
      <c r="JOE26" s="547"/>
      <c r="JOF26" s="72"/>
      <c r="JOG26" s="72"/>
      <c r="JOS26" s="72"/>
      <c r="JOT26" s="73"/>
      <c r="JOU26" s="547"/>
      <c r="JOV26" s="72"/>
      <c r="JOW26" s="72"/>
      <c r="JPI26" s="72"/>
      <c r="JPJ26" s="73"/>
      <c r="JPK26" s="547"/>
      <c r="JPL26" s="72"/>
      <c r="JPM26" s="72"/>
      <c r="JPY26" s="72"/>
      <c r="JPZ26" s="73"/>
      <c r="JQA26" s="547"/>
      <c r="JQB26" s="72"/>
      <c r="JQC26" s="72"/>
      <c r="JQO26" s="72"/>
      <c r="JQP26" s="73"/>
      <c r="JQQ26" s="547"/>
      <c r="JQR26" s="72"/>
      <c r="JQS26" s="72"/>
      <c r="JRE26" s="72"/>
      <c r="JRF26" s="73"/>
      <c r="JRG26" s="547"/>
      <c r="JRH26" s="72"/>
      <c r="JRI26" s="72"/>
      <c r="JRU26" s="72"/>
      <c r="JRV26" s="73"/>
      <c r="JRW26" s="547"/>
      <c r="JRX26" s="72"/>
      <c r="JRY26" s="72"/>
      <c r="JSK26" s="72"/>
      <c r="JSL26" s="73"/>
      <c r="JSM26" s="547"/>
      <c r="JSN26" s="72"/>
      <c r="JSO26" s="72"/>
      <c r="JTA26" s="72"/>
      <c r="JTB26" s="73"/>
      <c r="JTC26" s="547"/>
      <c r="JTD26" s="72"/>
      <c r="JTE26" s="72"/>
      <c r="JTQ26" s="72"/>
      <c r="JTR26" s="73"/>
      <c r="JTS26" s="547"/>
      <c r="JTT26" s="72"/>
      <c r="JTU26" s="72"/>
      <c r="JUG26" s="72"/>
      <c r="JUH26" s="73"/>
      <c r="JUI26" s="547"/>
      <c r="JUJ26" s="72"/>
      <c r="JUK26" s="72"/>
      <c r="JUW26" s="72"/>
      <c r="JUX26" s="73"/>
      <c r="JUY26" s="547"/>
      <c r="JUZ26" s="72"/>
      <c r="JVA26" s="72"/>
      <c r="JVM26" s="72"/>
      <c r="JVN26" s="73"/>
      <c r="JVO26" s="547"/>
      <c r="JVP26" s="72"/>
      <c r="JVQ26" s="72"/>
      <c r="JWC26" s="72"/>
      <c r="JWD26" s="73"/>
      <c r="JWE26" s="547"/>
      <c r="JWF26" s="72"/>
      <c r="JWG26" s="72"/>
      <c r="JWS26" s="72"/>
      <c r="JWT26" s="73"/>
      <c r="JWU26" s="547"/>
      <c r="JWV26" s="72"/>
      <c r="JWW26" s="72"/>
      <c r="JXI26" s="72"/>
      <c r="JXJ26" s="73"/>
      <c r="JXK26" s="547"/>
      <c r="JXL26" s="72"/>
      <c r="JXM26" s="72"/>
      <c r="JXY26" s="72"/>
      <c r="JXZ26" s="73"/>
      <c r="JYA26" s="547"/>
      <c r="JYB26" s="72"/>
      <c r="JYC26" s="72"/>
      <c r="JYO26" s="72"/>
      <c r="JYP26" s="73"/>
      <c r="JYQ26" s="547"/>
      <c r="JYR26" s="72"/>
      <c r="JYS26" s="72"/>
      <c r="JZE26" s="72"/>
      <c r="JZF26" s="73"/>
      <c r="JZG26" s="547"/>
      <c r="JZH26" s="72"/>
      <c r="JZI26" s="72"/>
      <c r="JZU26" s="72"/>
      <c r="JZV26" s="73"/>
      <c r="JZW26" s="547"/>
      <c r="JZX26" s="72"/>
      <c r="JZY26" s="72"/>
      <c r="KAK26" s="72"/>
      <c r="KAL26" s="73"/>
      <c r="KAM26" s="547"/>
      <c r="KAN26" s="72"/>
      <c r="KAO26" s="72"/>
      <c r="KBA26" s="72"/>
      <c r="KBB26" s="73"/>
      <c r="KBC26" s="547"/>
      <c r="KBD26" s="72"/>
      <c r="KBE26" s="72"/>
      <c r="KBQ26" s="72"/>
      <c r="KBR26" s="73"/>
      <c r="KBS26" s="547"/>
      <c r="KBT26" s="72"/>
      <c r="KBU26" s="72"/>
      <c r="KCG26" s="72"/>
      <c r="KCH26" s="73"/>
      <c r="KCI26" s="547"/>
      <c r="KCJ26" s="72"/>
      <c r="KCK26" s="72"/>
      <c r="KCW26" s="72"/>
      <c r="KCX26" s="73"/>
      <c r="KCY26" s="547"/>
      <c r="KCZ26" s="72"/>
      <c r="KDA26" s="72"/>
      <c r="KDM26" s="72"/>
      <c r="KDN26" s="73"/>
      <c r="KDO26" s="547"/>
      <c r="KDP26" s="72"/>
      <c r="KDQ26" s="72"/>
      <c r="KEC26" s="72"/>
      <c r="KED26" s="73"/>
      <c r="KEE26" s="547"/>
      <c r="KEF26" s="72"/>
      <c r="KEG26" s="72"/>
      <c r="KES26" s="72"/>
      <c r="KET26" s="73"/>
      <c r="KEU26" s="547"/>
      <c r="KEV26" s="72"/>
      <c r="KEW26" s="72"/>
      <c r="KFI26" s="72"/>
      <c r="KFJ26" s="73"/>
      <c r="KFK26" s="547"/>
      <c r="KFL26" s="72"/>
      <c r="KFM26" s="72"/>
      <c r="KFY26" s="72"/>
      <c r="KFZ26" s="73"/>
      <c r="KGA26" s="547"/>
      <c r="KGB26" s="72"/>
      <c r="KGC26" s="72"/>
      <c r="KGO26" s="72"/>
      <c r="KGP26" s="73"/>
      <c r="KGQ26" s="547"/>
      <c r="KGR26" s="72"/>
      <c r="KGS26" s="72"/>
      <c r="KHE26" s="72"/>
      <c r="KHF26" s="73"/>
      <c r="KHG26" s="547"/>
      <c r="KHH26" s="72"/>
      <c r="KHI26" s="72"/>
      <c r="KHU26" s="72"/>
      <c r="KHV26" s="73"/>
      <c r="KHW26" s="547"/>
      <c r="KHX26" s="72"/>
      <c r="KHY26" s="72"/>
      <c r="KIK26" s="72"/>
      <c r="KIL26" s="73"/>
      <c r="KIM26" s="547"/>
      <c r="KIN26" s="72"/>
      <c r="KIO26" s="72"/>
      <c r="KJA26" s="72"/>
      <c r="KJB26" s="73"/>
      <c r="KJC26" s="547"/>
      <c r="KJD26" s="72"/>
      <c r="KJE26" s="72"/>
      <c r="KJQ26" s="72"/>
      <c r="KJR26" s="73"/>
      <c r="KJS26" s="547"/>
      <c r="KJT26" s="72"/>
      <c r="KJU26" s="72"/>
      <c r="KKG26" s="72"/>
      <c r="KKH26" s="73"/>
      <c r="KKI26" s="547"/>
      <c r="KKJ26" s="72"/>
      <c r="KKK26" s="72"/>
      <c r="KKW26" s="72"/>
      <c r="KKX26" s="73"/>
      <c r="KKY26" s="547"/>
      <c r="KKZ26" s="72"/>
      <c r="KLA26" s="72"/>
      <c r="KLM26" s="72"/>
      <c r="KLN26" s="73"/>
      <c r="KLO26" s="547"/>
      <c r="KLP26" s="72"/>
      <c r="KLQ26" s="72"/>
      <c r="KMC26" s="72"/>
      <c r="KMD26" s="73"/>
      <c r="KME26" s="547"/>
      <c r="KMF26" s="72"/>
      <c r="KMG26" s="72"/>
      <c r="KMS26" s="72"/>
      <c r="KMT26" s="73"/>
      <c r="KMU26" s="547"/>
      <c r="KMV26" s="72"/>
      <c r="KMW26" s="72"/>
      <c r="KNI26" s="72"/>
      <c r="KNJ26" s="73"/>
      <c r="KNK26" s="547"/>
      <c r="KNL26" s="72"/>
      <c r="KNM26" s="72"/>
      <c r="KNY26" s="72"/>
      <c r="KNZ26" s="73"/>
      <c r="KOA26" s="547"/>
      <c r="KOB26" s="72"/>
      <c r="KOC26" s="72"/>
      <c r="KOO26" s="72"/>
      <c r="KOP26" s="73"/>
      <c r="KOQ26" s="547"/>
      <c r="KOR26" s="72"/>
      <c r="KOS26" s="72"/>
      <c r="KPE26" s="72"/>
      <c r="KPF26" s="73"/>
      <c r="KPG26" s="547"/>
      <c r="KPH26" s="72"/>
      <c r="KPI26" s="72"/>
      <c r="KPU26" s="72"/>
      <c r="KPV26" s="73"/>
      <c r="KPW26" s="547"/>
      <c r="KPX26" s="72"/>
      <c r="KPY26" s="72"/>
      <c r="KQK26" s="72"/>
      <c r="KQL26" s="73"/>
      <c r="KQM26" s="547"/>
      <c r="KQN26" s="72"/>
      <c r="KQO26" s="72"/>
      <c r="KRA26" s="72"/>
      <c r="KRB26" s="73"/>
      <c r="KRC26" s="547"/>
      <c r="KRD26" s="72"/>
      <c r="KRE26" s="72"/>
      <c r="KRQ26" s="72"/>
      <c r="KRR26" s="73"/>
      <c r="KRS26" s="547"/>
      <c r="KRT26" s="72"/>
      <c r="KRU26" s="72"/>
      <c r="KSG26" s="72"/>
      <c r="KSH26" s="73"/>
      <c r="KSI26" s="547"/>
      <c r="KSJ26" s="72"/>
      <c r="KSK26" s="72"/>
      <c r="KSW26" s="72"/>
      <c r="KSX26" s="73"/>
      <c r="KSY26" s="547"/>
      <c r="KSZ26" s="72"/>
      <c r="KTA26" s="72"/>
      <c r="KTM26" s="72"/>
      <c r="KTN26" s="73"/>
      <c r="KTO26" s="547"/>
      <c r="KTP26" s="72"/>
      <c r="KTQ26" s="72"/>
      <c r="KUC26" s="72"/>
      <c r="KUD26" s="73"/>
      <c r="KUE26" s="547"/>
      <c r="KUF26" s="72"/>
      <c r="KUG26" s="72"/>
      <c r="KUS26" s="72"/>
      <c r="KUT26" s="73"/>
      <c r="KUU26" s="547"/>
      <c r="KUV26" s="72"/>
      <c r="KUW26" s="72"/>
      <c r="KVI26" s="72"/>
      <c r="KVJ26" s="73"/>
      <c r="KVK26" s="547"/>
      <c r="KVL26" s="72"/>
      <c r="KVM26" s="72"/>
      <c r="KVY26" s="72"/>
      <c r="KVZ26" s="73"/>
      <c r="KWA26" s="547"/>
      <c r="KWB26" s="72"/>
      <c r="KWC26" s="72"/>
      <c r="KWO26" s="72"/>
      <c r="KWP26" s="73"/>
      <c r="KWQ26" s="547"/>
      <c r="KWR26" s="72"/>
      <c r="KWS26" s="72"/>
      <c r="KXE26" s="72"/>
      <c r="KXF26" s="73"/>
      <c r="KXG26" s="547"/>
      <c r="KXH26" s="72"/>
      <c r="KXI26" s="72"/>
      <c r="KXU26" s="72"/>
      <c r="KXV26" s="73"/>
      <c r="KXW26" s="547"/>
      <c r="KXX26" s="72"/>
      <c r="KXY26" s="72"/>
      <c r="KYK26" s="72"/>
      <c r="KYL26" s="73"/>
      <c r="KYM26" s="547"/>
      <c r="KYN26" s="72"/>
      <c r="KYO26" s="72"/>
      <c r="KZA26" s="72"/>
      <c r="KZB26" s="73"/>
      <c r="KZC26" s="547"/>
      <c r="KZD26" s="72"/>
      <c r="KZE26" s="72"/>
      <c r="KZQ26" s="72"/>
      <c r="KZR26" s="73"/>
      <c r="KZS26" s="547"/>
      <c r="KZT26" s="72"/>
      <c r="KZU26" s="72"/>
      <c r="LAG26" s="72"/>
      <c r="LAH26" s="73"/>
      <c r="LAI26" s="547"/>
      <c r="LAJ26" s="72"/>
      <c r="LAK26" s="72"/>
      <c r="LAW26" s="72"/>
      <c r="LAX26" s="73"/>
      <c r="LAY26" s="547"/>
      <c r="LAZ26" s="72"/>
      <c r="LBA26" s="72"/>
      <c r="LBM26" s="72"/>
      <c r="LBN26" s="73"/>
      <c r="LBO26" s="547"/>
      <c r="LBP26" s="72"/>
      <c r="LBQ26" s="72"/>
      <c r="LCC26" s="72"/>
      <c r="LCD26" s="73"/>
      <c r="LCE26" s="547"/>
      <c r="LCF26" s="72"/>
      <c r="LCG26" s="72"/>
      <c r="LCS26" s="72"/>
      <c r="LCT26" s="73"/>
      <c r="LCU26" s="547"/>
      <c r="LCV26" s="72"/>
      <c r="LCW26" s="72"/>
      <c r="LDI26" s="72"/>
      <c r="LDJ26" s="73"/>
      <c r="LDK26" s="547"/>
      <c r="LDL26" s="72"/>
      <c r="LDM26" s="72"/>
      <c r="LDY26" s="72"/>
      <c r="LDZ26" s="73"/>
      <c r="LEA26" s="547"/>
      <c r="LEB26" s="72"/>
      <c r="LEC26" s="72"/>
      <c r="LEO26" s="72"/>
      <c r="LEP26" s="73"/>
      <c r="LEQ26" s="547"/>
      <c r="LER26" s="72"/>
      <c r="LES26" s="72"/>
      <c r="LFE26" s="72"/>
      <c r="LFF26" s="73"/>
      <c r="LFG26" s="547"/>
      <c r="LFH26" s="72"/>
      <c r="LFI26" s="72"/>
      <c r="LFU26" s="72"/>
      <c r="LFV26" s="73"/>
      <c r="LFW26" s="547"/>
      <c r="LFX26" s="72"/>
      <c r="LFY26" s="72"/>
      <c r="LGK26" s="72"/>
      <c r="LGL26" s="73"/>
      <c r="LGM26" s="547"/>
      <c r="LGN26" s="72"/>
      <c r="LGO26" s="72"/>
      <c r="LHA26" s="72"/>
      <c r="LHB26" s="73"/>
      <c r="LHC26" s="547"/>
      <c r="LHD26" s="72"/>
      <c r="LHE26" s="72"/>
      <c r="LHQ26" s="72"/>
      <c r="LHR26" s="73"/>
      <c r="LHS26" s="547"/>
      <c r="LHT26" s="72"/>
      <c r="LHU26" s="72"/>
      <c r="LIG26" s="72"/>
      <c r="LIH26" s="73"/>
      <c r="LII26" s="547"/>
      <c r="LIJ26" s="72"/>
      <c r="LIK26" s="72"/>
      <c r="LIW26" s="72"/>
      <c r="LIX26" s="73"/>
      <c r="LIY26" s="547"/>
      <c r="LIZ26" s="72"/>
      <c r="LJA26" s="72"/>
      <c r="LJM26" s="72"/>
      <c r="LJN26" s="73"/>
      <c r="LJO26" s="547"/>
      <c r="LJP26" s="72"/>
      <c r="LJQ26" s="72"/>
      <c r="LKC26" s="72"/>
      <c r="LKD26" s="73"/>
      <c r="LKE26" s="547"/>
      <c r="LKF26" s="72"/>
      <c r="LKG26" s="72"/>
      <c r="LKS26" s="72"/>
      <c r="LKT26" s="73"/>
      <c r="LKU26" s="547"/>
      <c r="LKV26" s="72"/>
      <c r="LKW26" s="72"/>
      <c r="LLI26" s="72"/>
      <c r="LLJ26" s="73"/>
      <c r="LLK26" s="547"/>
      <c r="LLL26" s="72"/>
      <c r="LLM26" s="72"/>
      <c r="LLY26" s="72"/>
      <c r="LLZ26" s="73"/>
      <c r="LMA26" s="547"/>
      <c r="LMB26" s="72"/>
      <c r="LMC26" s="72"/>
      <c r="LMO26" s="72"/>
      <c r="LMP26" s="73"/>
      <c r="LMQ26" s="547"/>
      <c r="LMR26" s="72"/>
      <c r="LMS26" s="72"/>
      <c r="LNE26" s="72"/>
      <c r="LNF26" s="73"/>
      <c r="LNG26" s="547"/>
      <c r="LNH26" s="72"/>
      <c r="LNI26" s="72"/>
      <c r="LNU26" s="72"/>
      <c r="LNV26" s="73"/>
      <c r="LNW26" s="547"/>
      <c r="LNX26" s="72"/>
      <c r="LNY26" s="72"/>
      <c r="LOK26" s="72"/>
      <c r="LOL26" s="73"/>
      <c r="LOM26" s="547"/>
      <c r="LON26" s="72"/>
      <c r="LOO26" s="72"/>
      <c r="LPA26" s="72"/>
      <c r="LPB26" s="73"/>
      <c r="LPC26" s="547"/>
      <c r="LPD26" s="72"/>
      <c r="LPE26" s="72"/>
      <c r="LPQ26" s="72"/>
      <c r="LPR26" s="73"/>
      <c r="LPS26" s="547"/>
      <c r="LPT26" s="72"/>
      <c r="LPU26" s="72"/>
      <c r="LQG26" s="72"/>
      <c r="LQH26" s="73"/>
      <c r="LQI26" s="547"/>
      <c r="LQJ26" s="72"/>
      <c r="LQK26" s="72"/>
      <c r="LQW26" s="72"/>
      <c r="LQX26" s="73"/>
      <c r="LQY26" s="547"/>
      <c r="LQZ26" s="72"/>
      <c r="LRA26" s="72"/>
      <c r="LRM26" s="72"/>
      <c r="LRN26" s="73"/>
      <c r="LRO26" s="547"/>
      <c r="LRP26" s="72"/>
      <c r="LRQ26" s="72"/>
      <c r="LSC26" s="72"/>
      <c r="LSD26" s="73"/>
      <c r="LSE26" s="547"/>
      <c r="LSF26" s="72"/>
      <c r="LSG26" s="72"/>
      <c r="LSS26" s="72"/>
      <c r="LST26" s="73"/>
      <c r="LSU26" s="547"/>
      <c r="LSV26" s="72"/>
      <c r="LSW26" s="72"/>
      <c r="LTI26" s="72"/>
      <c r="LTJ26" s="73"/>
      <c r="LTK26" s="547"/>
      <c r="LTL26" s="72"/>
      <c r="LTM26" s="72"/>
      <c r="LTY26" s="72"/>
      <c r="LTZ26" s="73"/>
      <c r="LUA26" s="547"/>
      <c r="LUB26" s="72"/>
      <c r="LUC26" s="72"/>
      <c r="LUO26" s="72"/>
      <c r="LUP26" s="73"/>
      <c r="LUQ26" s="547"/>
      <c r="LUR26" s="72"/>
      <c r="LUS26" s="72"/>
      <c r="LVE26" s="72"/>
      <c r="LVF26" s="73"/>
      <c r="LVG26" s="547"/>
      <c r="LVH26" s="72"/>
      <c r="LVI26" s="72"/>
      <c r="LVU26" s="72"/>
      <c r="LVV26" s="73"/>
      <c r="LVW26" s="547"/>
      <c r="LVX26" s="72"/>
      <c r="LVY26" s="72"/>
      <c r="LWK26" s="72"/>
      <c r="LWL26" s="73"/>
      <c r="LWM26" s="547"/>
      <c r="LWN26" s="72"/>
      <c r="LWO26" s="72"/>
      <c r="LXA26" s="72"/>
      <c r="LXB26" s="73"/>
      <c r="LXC26" s="547"/>
      <c r="LXD26" s="72"/>
      <c r="LXE26" s="72"/>
      <c r="LXQ26" s="72"/>
      <c r="LXR26" s="73"/>
      <c r="LXS26" s="547"/>
      <c r="LXT26" s="72"/>
      <c r="LXU26" s="72"/>
      <c r="LYG26" s="72"/>
      <c r="LYH26" s="73"/>
      <c r="LYI26" s="547"/>
      <c r="LYJ26" s="72"/>
      <c r="LYK26" s="72"/>
      <c r="LYW26" s="72"/>
      <c r="LYX26" s="73"/>
      <c r="LYY26" s="547"/>
      <c r="LYZ26" s="72"/>
      <c r="LZA26" s="72"/>
      <c r="LZM26" s="72"/>
      <c r="LZN26" s="73"/>
      <c r="LZO26" s="547"/>
      <c r="LZP26" s="72"/>
      <c r="LZQ26" s="72"/>
      <c r="MAC26" s="72"/>
      <c r="MAD26" s="73"/>
      <c r="MAE26" s="547"/>
      <c r="MAF26" s="72"/>
      <c r="MAG26" s="72"/>
      <c r="MAS26" s="72"/>
      <c r="MAT26" s="73"/>
      <c r="MAU26" s="547"/>
      <c r="MAV26" s="72"/>
      <c r="MAW26" s="72"/>
      <c r="MBI26" s="72"/>
      <c r="MBJ26" s="73"/>
      <c r="MBK26" s="547"/>
      <c r="MBL26" s="72"/>
      <c r="MBM26" s="72"/>
      <c r="MBY26" s="72"/>
      <c r="MBZ26" s="73"/>
      <c r="MCA26" s="547"/>
      <c r="MCB26" s="72"/>
      <c r="MCC26" s="72"/>
      <c r="MCO26" s="72"/>
      <c r="MCP26" s="73"/>
      <c r="MCQ26" s="547"/>
      <c r="MCR26" s="72"/>
      <c r="MCS26" s="72"/>
      <c r="MDE26" s="72"/>
      <c r="MDF26" s="73"/>
      <c r="MDG26" s="547"/>
      <c r="MDH26" s="72"/>
      <c r="MDI26" s="72"/>
      <c r="MDU26" s="72"/>
      <c r="MDV26" s="73"/>
      <c r="MDW26" s="547"/>
      <c r="MDX26" s="72"/>
      <c r="MDY26" s="72"/>
      <c r="MEK26" s="72"/>
      <c r="MEL26" s="73"/>
      <c r="MEM26" s="547"/>
      <c r="MEN26" s="72"/>
      <c r="MEO26" s="72"/>
      <c r="MFA26" s="72"/>
      <c r="MFB26" s="73"/>
      <c r="MFC26" s="547"/>
      <c r="MFD26" s="72"/>
      <c r="MFE26" s="72"/>
      <c r="MFQ26" s="72"/>
      <c r="MFR26" s="73"/>
      <c r="MFS26" s="547"/>
      <c r="MFT26" s="72"/>
      <c r="MFU26" s="72"/>
      <c r="MGG26" s="72"/>
      <c r="MGH26" s="73"/>
      <c r="MGI26" s="547"/>
      <c r="MGJ26" s="72"/>
      <c r="MGK26" s="72"/>
      <c r="MGW26" s="72"/>
      <c r="MGX26" s="73"/>
      <c r="MGY26" s="547"/>
      <c r="MGZ26" s="72"/>
      <c r="MHA26" s="72"/>
      <c r="MHM26" s="72"/>
      <c r="MHN26" s="73"/>
      <c r="MHO26" s="547"/>
      <c r="MHP26" s="72"/>
      <c r="MHQ26" s="72"/>
      <c r="MIC26" s="72"/>
      <c r="MID26" s="73"/>
      <c r="MIE26" s="547"/>
      <c r="MIF26" s="72"/>
      <c r="MIG26" s="72"/>
      <c r="MIS26" s="72"/>
      <c r="MIT26" s="73"/>
      <c r="MIU26" s="547"/>
      <c r="MIV26" s="72"/>
      <c r="MIW26" s="72"/>
      <c r="MJI26" s="72"/>
      <c r="MJJ26" s="73"/>
      <c r="MJK26" s="547"/>
      <c r="MJL26" s="72"/>
      <c r="MJM26" s="72"/>
      <c r="MJY26" s="72"/>
      <c r="MJZ26" s="73"/>
      <c r="MKA26" s="547"/>
      <c r="MKB26" s="72"/>
      <c r="MKC26" s="72"/>
      <c r="MKO26" s="72"/>
      <c r="MKP26" s="73"/>
      <c r="MKQ26" s="547"/>
      <c r="MKR26" s="72"/>
      <c r="MKS26" s="72"/>
      <c r="MLE26" s="72"/>
      <c r="MLF26" s="73"/>
      <c r="MLG26" s="547"/>
      <c r="MLH26" s="72"/>
      <c r="MLI26" s="72"/>
      <c r="MLU26" s="72"/>
      <c r="MLV26" s="73"/>
      <c r="MLW26" s="547"/>
      <c r="MLX26" s="72"/>
      <c r="MLY26" s="72"/>
      <c r="MMK26" s="72"/>
      <c r="MML26" s="73"/>
      <c r="MMM26" s="547"/>
      <c r="MMN26" s="72"/>
      <c r="MMO26" s="72"/>
      <c r="MNA26" s="72"/>
      <c r="MNB26" s="73"/>
      <c r="MNC26" s="547"/>
      <c r="MND26" s="72"/>
      <c r="MNE26" s="72"/>
      <c r="MNQ26" s="72"/>
      <c r="MNR26" s="73"/>
      <c r="MNS26" s="547"/>
      <c r="MNT26" s="72"/>
      <c r="MNU26" s="72"/>
      <c r="MOG26" s="72"/>
      <c r="MOH26" s="73"/>
      <c r="MOI26" s="547"/>
      <c r="MOJ26" s="72"/>
      <c r="MOK26" s="72"/>
      <c r="MOW26" s="72"/>
      <c r="MOX26" s="73"/>
      <c r="MOY26" s="547"/>
      <c r="MOZ26" s="72"/>
      <c r="MPA26" s="72"/>
      <c r="MPM26" s="72"/>
      <c r="MPN26" s="73"/>
      <c r="MPO26" s="547"/>
      <c r="MPP26" s="72"/>
      <c r="MPQ26" s="72"/>
      <c r="MQC26" s="72"/>
      <c r="MQD26" s="73"/>
      <c r="MQE26" s="547"/>
      <c r="MQF26" s="72"/>
      <c r="MQG26" s="72"/>
      <c r="MQS26" s="72"/>
      <c r="MQT26" s="73"/>
      <c r="MQU26" s="547"/>
      <c r="MQV26" s="72"/>
      <c r="MQW26" s="72"/>
      <c r="MRI26" s="72"/>
      <c r="MRJ26" s="73"/>
      <c r="MRK26" s="547"/>
      <c r="MRL26" s="72"/>
      <c r="MRM26" s="72"/>
      <c r="MRY26" s="72"/>
      <c r="MRZ26" s="73"/>
      <c r="MSA26" s="547"/>
      <c r="MSB26" s="72"/>
      <c r="MSC26" s="72"/>
      <c r="MSO26" s="72"/>
      <c r="MSP26" s="73"/>
      <c r="MSQ26" s="547"/>
      <c r="MSR26" s="72"/>
      <c r="MSS26" s="72"/>
      <c r="MTE26" s="72"/>
      <c r="MTF26" s="73"/>
      <c r="MTG26" s="547"/>
      <c r="MTH26" s="72"/>
      <c r="MTI26" s="72"/>
      <c r="MTU26" s="72"/>
      <c r="MTV26" s="73"/>
      <c r="MTW26" s="547"/>
      <c r="MTX26" s="72"/>
      <c r="MTY26" s="72"/>
      <c r="MUK26" s="72"/>
      <c r="MUL26" s="73"/>
      <c r="MUM26" s="547"/>
      <c r="MUN26" s="72"/>
      <c r="MUO26" s="72"/>
      <c r="MVA26" s="72"/>
      <c r="MVB26" s="73"/>
      <c r="MVC26" s="547"/>
      <c r="MVD26" s="72"/>
      <c r="MVE26" s="72"/>
      <c r="MVQ26" s="72"/>
      <c r="MVR26" s="73"/>
      <c r="MVS26" s="547"/>
      <c r="MVT26" s="72"/>
      <c r="MVU26" s="72"/>
      <c r="MWG26" s="72"/>
      <c r="MWH26" s="73"/>
      <c r="MWI26" s="547"/>
      <c r="MWJ26" s="72"/>
      <c r="MWK26" s="72"/>
      <c r="MWW26" s="72"/>
      <c r="MWX26" s="73"/>
      <c r="MWY26" s="547"/>
      <c r="MWZ26" s="72"/>
      <c r="MXA26" s="72"/>
      <c r="MXM26" s="72"/>
      <c r="MXN26" s="73"/>
      <c r="MXO26" s="547"/>
      <c r="MXP26" s="72"/>
      <c r="MXQ26" s="72"/>
      <c r="MYC26" s="72"/>
      <c r="MYD26" s="73"/>
      <c r="MYE26" s="547"/>
      <c r="MYF26" s="72"/>
      <c r="MYG26" s="72"/>
      <c r="MYS26" s="72"/>
      <c r="MYT26" s="73"/>
      <c r="MYU26" s="547"/>
      <c r="MYV26" s="72"/>
      <c r="MYW26" s="72"/>
      <c r="MZI26" s="72"/>
      <c r="MZJ26" s="73"/>
      <c r="MZK26" s="547"/>
      <c r="MZL26" s="72"/>
      <c r="MZM26" s="72"/>
      <c r="MZY26" s="72"/>
      <c r="MZZ26" s="73"/>
      <c r="NAA26" s="547"/>
      <c r="NAB26" s="72"/>
      <c r="NAC26" s="72"/>
      <c r="NAO26" s="72"/>
      <c r="NAP26" s="73"/>
      <c r="NAQ26" s="547"/>
      <c r="NAR26" s="72"/>
      <c r="NAS26" s="72"/>
      <c r="NBE26" s="72"/>
      <c r="NBF26" s="73"/>
      <c r="NBG26" s="547"/>
      <c r="NBH26" s="72"/>
      <c r="NBI26" s="72"/>
      <c r="NBU26" s="72"/>
      <c r="NBV26" s="73"/>
      <c r="NBW26" s="547"/>
      <c r="NBX26" s="72"/>
      <c r="NBY26" s="72"/>
      <c r="NCK26" s="72"/>
      <c r="NCL26" s="73"/>
      <c r="NCM26" s="547"/>
      <c r="NCN26" s="72"/>
      <c r="NCO26" s="72"/>
      <c r="NDA26" s="72"/>
      <c r="NDB26" s="73"/>
      <c r="NDC26" s="547"/>
      <c r="NDD26" s="72"/>
      <c r="NDE26" s="72"/>
      <c r="NDQ26" s="72"/>
      <c r="NDR26" s="73"/>
      <c r="NDS26" s="547"/>
      <c r="NDT26" s="72"/>
      <c r="NDU26" s="72"/>
      <c r="NEG26" s="72"/>
      <c r="NEH26" s="73"/>
      <c r="NEI26" s="547"/>
      <c r="NEJ26" s="72"/>
      <c r="NEK26" s="72"/>
      <c r="NEW26" s="72"/>
      <c r="NEX26" s="73"/>
      <c r="NEY26" s="547"/>
      <c r="NEZ26" s="72"/>
      <c r="NFA26" s="72"/>
      <c r="NFM26" s="72"/>
      <c r="NFN26" s="73"/>
      <c r="NFO26" s="547"/>
      <c r="NFP26" s="72"/>
      <c r="NFQ26" s="72"/>
      <c r="NGC26" s="72"/>
      <c r="NGD26" s="73"/>
      <c r="NGE26" s="547"/>
      <c r="NGF26" s="72"/>
      <c r="NGG26" s="72"/>
      <c r="NGS26" s="72"/>
      <c r="NGT26" s="73"/>
      <c r="NGU26" s="547"/>
      <c r="NGV26" s="72"/>
      <c r="NGW26" s="72"/>
      <c r="NHI26" s="72"/>
      <c r="NHJ26" s="73"/>
      <c r="NHK26" s="547"/>
      <c r="NHL26" s="72"/>
      <c r="NHM26" s="72"/>
      <c r="NHY26" s="72"/>
      <c r="NHZ26" s="73"/>
      <c r="NIA26" s="547"/>
      <c r="NIB26" s="72"/>
      <c r="NIC26" s="72"/>
      <c r="NIO26" s="72"/>
      <c r="NIP26" s="73"/>
      <c r="NIQ26" s="547"/>
      <c r="NIR26" s="72"/>
      <c r="NIS26" s="72"/>
      <c r="NJE26" s="72"/>
      <c r="NJF26" s="73"/>
      <c r="NJG26" s="547"/>
      <c r="NJH26" s="72"/>
      <c r="NJI26" s="72"/>
      <c r="NJU26" s="72"/>
      <c r="NJV26" s="73"/>
      <c r="NJW26" s="547"/>
      <c r="NJX26" s="72"/>
      <c r="NJY26" s="72"/>
      <c r="NKK26" s="72"/>
      <c r="NKL26" s="73"/>
      <c r="NKM26" s="547"/>
      <c r="NKN26" s="72"/>
      <c r="NKO26" s="72"/>
      <c r="NLA26" s="72"/>
      <c r="NLB26" s="73"/>
      <c r="NLC26" s="547"/>
      <c r="NLD26" s="72"/>
      <c r="NLE26" s="72"/>
      <c r="NLQ26" s="72"/>
      <c r="NLR26" s="73"/>
      <c r="NLS26" s="547"/>
      <c r="NLT26" s="72"/>
      <c r="NLU26" s="72"/>
      <c r="NMG26" s="72"/>
      <c r="NMH26" s="73"/>
      <c r="NMI26" s="547"/>
      <c r="NMJ26" s="72"/>
      <c r="NMK26" s="72"/>
      <c r="NMW26" s="72"/>
      <c r="NMX26" s="73"/>
      <c r="NMY26" s="547"/>
      <c r="NMZ26" s="72"/>
      <c r="NNA26" s="72"/>
      <c r="NNM26" s="72"/>
      <c r="NNN26" s="73"/>
      <c r="NNO26" s="547"/>
      <c r="NNP26" s="72"/>
      <c r="NNQ26" s="72"/>
      <c r="NOC26" s="72"/>
      <c r="NOD26" s="73"/>
      <c r="NOE26" s="547"/>
      <c r="NOF26" s="72"/>
      <c r="NOG26" s="72"/>
      <c r="NOS26" s="72"/>
      <c r="NOT26" s="73"/>
      <c r="NOU26" s="547"/>
      <c r="NOV26" s="72"/>
      <c r="NOW26" s="72"/>
      <c r="NPI26" s="72"/>
      <c r="NPJ26" s="73"/>
      <c r="NPK26" s="547"/>
      <c r="NPL26" s="72"/>
      <c r="NPM26" s="72"/>
      <c r="NPY26" s="72"/>
      <c r="NPZ26" s="73"/>
      <c r="NQA26" s="547"/>
      <c r="NQB26" s="72"/>
      <c r="NQC26" s="72"/>
      <c r="NQO26" s="72"/>
      <c r="NQP26" s="73"/>
      <c r="NQQ26" s="547"/>
      <c r="NQR26" s="72"/>
      <c r="NQS26" s="72"/>
      <c r="NRE26" s="72"/>
      <c r="NRF26" s="73"/>
      <c r="NRG26" s="547"/>
      <c r="NRH26" s="72"/>
      <c r="NRI26" s="72"/>
      <c r="NRU26" s="72"/>
      <c r="NRV26" s="73"/>
      <c r="NRW26" s="547"/>
      <c r="NRX26" s="72"/>
      <c r="NRY26" s="72"/>
      <c r="NSK26" s="72"/>
      <c r="NSL26" s="73"/>
      <c r="NSM26" s="547"/>
      <c r="NSN26" s="72"/>
      <c r="NSO26" s="72"/>
      <c r="NTA26" s="72"/>
      <c r="NTB26" s="73"/>
      <c r="NTC26" s="547"/>
      <c r="NTD26" s="72"/>
      <c r="NTE26" s="72"/>
      <c r="NTQ26" s="72"/>
      <c r="NTR26" s="73"/>
      <c r="NTS26" s="547"/>
      <c r="NTT26" s="72"/>
      <c r="NTU26" s="72"/>
      <c r="NUG26" s="72"/>
      <c r="NUH26" s="73"/>
      <c r="NUI26" s="547"/>
      <c r="NUJ26" s="72"/>
      <c r="NUK26" s="72"/>
      <c r="NUW26" s="72"/>
      <c r="NUX26" s="73"/>
      <c r="NUY26" s="547"/>
      <c r="NUZ26" s="72"/>
      <c r="NVA26" s="72"/>
      <c r="NVM26" s="72"/>
      <c r="NVN26" s="73"/>
      <c r="NVO26" s="547"/>
      <c r="NVP26" s="72"/>
      <c r="NVQ26" s="72"/>
      <c r="NWC26" s="72"/>
      <c r="NWD26" s="73"/>
      <c r="NWE26" s="547"/>
      <c r="NWF26" s="72"/>
      <c r="NWG26" s="72"/>
      <c r="NWS26" s="72"/>
      <c r="NWT26" s="73"/>
      <c r="NWU26" s="547"/>
      <c r="NWV26" s="72"/>
      <c r="NWW26" s="72"/>
      <c r="NXI26" s="72"/>
      <c r="NXJ26" s="73"/>
      <c r="NXK26" s="547"/>
      <c r="NXL26" s="72"/>
      <c r="NXM26" s="72"/>
      <c r="NXY26" s="72"/>
      <c r="NXZ26" s="73"/>
      <c r="NYA26" s="547"/>
      <c r="NYB26" s="72"/>
      <c r="NYC26" s="72"/>
      <c r="NYO26" s="72"/>
      <c r="NYP26" s="73"/>
      <c r="NYQ26" s="547"/>
      <c r="NYR26" s="72"/>
      <c r="NYS26" s="72"/>
      <c r="NZE26" s="72"/>
      <c r="NZF26" s="73"/>
      <c r="NZG26" s="547"/>
      <c r="NZH26" s="72"/>
      <c r="NZI26" s="72"/>
      <c r="NZU26" s="72"/>
      <c r="NZV26" s="73"/>
      <c r="NZW26" s="547"/>
      <c r="NZX26" s="72"/>
      <c r="NZY26" s="72"/>
      <c r="OAK26" s="72"/>
      <c r="OAL26" s="73"/>
      <c r="OAM26" s="547"/>
      <c r="OAN26" s="72"/>
      <c r="OAO26" s="72"/>
      <c r="OBA26" s="72"/>
      <c r="OBB26" s="73"/>
      <c r="OBC26" s="547"/>
      <c r="OBD26" s="72"/>
      <c r="OBE26" s="72"/>
      <c r="OBQ26" s="72"/>
      <c r="OBR26" s="73"/>
      <c r="OBS26" s="547"/>
      <c r="OBT26" s="72"/>
      <c r="OBU26" s="72"/>
      <c r="OCG26" s="72"/>
      <c r="OCH26" s="73"/>
      <c r="OCI26" s="547"/>
      <c r="OCJ26" s="72"/>
      <c r="OCK26" s="72"/>
      <c r="OCW26" s="72"/>
      <c r="OCX26" s="73"/>
      <c r="OCY26" s="547"/>
      <c r="OCZ26" s="72"/>
      <c r="ODA26" s="72"/>
      <c r="ODM26" s="72"/>
      <c r="ODN26" s="73"/>
      <c r="ODO26" s="547"/>
      <c r="ODP26" s="72"/>
      <c r="ODQ26" s="72"/>
      <c r="OEC26" s="72"/>
      <c r="OED26" s="73"/>
      <c r="OEE26" s="547"/>
      <c r="OEF26" s="72"/>
      <c r="OEG26" s="72"/>
      <c r="OES26" s="72"/>
      <c r="OET26" s="73"/>
      <c r="OEU26" s="547"/>
      <c r="OEV26" s="72"/>
      <c r="OEW26" s="72"/>
      <c r="OFI26" s="72"/>
      <c r="OFJ26" s="73"/>
      <c r="OFK26" s="547"/>
      <c r="OFL26" s="72"/>
      <c r="OFM26" s="72"/>
      <c r="OFY26" s="72"/>
      <c r="OFZ26" s="73"/>
      <c r="OGA26" s="547"/>
      <c r="OGB26" s="72"/>
      <c r="OGC26" s="72"/>
      <c r="OGO26" s="72"/>
      <c r="OGP26" s="73"/>
      <c r="OGQ26" s="547"/>
      <c r="OGR26" s="72"/>
      <c r="OGS26" s="72"/>
      <c r="OHE26" s="72"/>
      <c r="OHF26" s="73"/>
      <c r="OHG26" s="547"/>
      <c r="OHH26" s="72"/>
      <c r="OHI26" s="72"/>
      <c r="OHU26" s="72"/>
      <c r="OHV26" s="73"/>
      <c r="OHW26" s="547"/>
      <c r="OHX26" s="72"/>
      <c r="OHY26" s="72"/>
      <c r="OIK26" s="72"/>
      <c r="OIL26" s="73"/>
      <c r="OIM26" s="547"/>
      <c r="OIN26" s="72"/>
      <c r="OIO26" s="72"/>
      <c r="OJA26" s="72"/>
      <c r="OJB26" s="73"/>
      <c r="OJC26" s="547"/>
      <c r="OJD26" s="72"/>
      <c r="OJE26" s="72"/>
      <c r="OJQ26" s="72"/>
      <c r="OJR26" s="73"/>
      <c r="OJS26" s="547"/>
      <c r="OJT26" s="72"/>
      <c r="OJU26" s="72"/>
      <c r="OKG26" s="72"/>
      <c r="OKH26" s="73"/>
      <c r="OKI26" s="547"/>
      <c r="OKJ26" s="72"/>
      <c r="OKK26" s="72"/>
      <c r="OKW26" s="72"/>
      <c r="OKX26" s="73"/>
      <c r="OKY26" s="547"/>
      <c r="OKZ26" s="72"/>
      <c r="OLA26" s="72"/>
      <c r="OLM26" s="72"/>
      <c r="OLN26" s="73"/>
      <c r="OLO26" s="547"/>
      <c r="OLP26" s="72"/>
      <c r="OLQ26" s="72"/>
      <c r="OMC26" s="72"/>
      <c r="OMD26" s="73"/>
      <c r="OME26" s="547"/>
      <c r="OMF26" s="72"/>
      <c r="OMG26" s="72"/>
      <c r="OMS26" s="72"/>
      <c r="OMT26" s="73"/>
      <c r="OMU26" s="547"/>
      <c r="OMV26" s="72"/>
      <c r="OMW26" s="72"/>
      <c r="ONI26" s="72"/>
      <c r="ONJ26" s="73"/>
      <c r="ONK26" s="547"/>
      <c r="ONL26" s="72"/>
      <c r="ONM26" s="72"/>
      <c r="ONY26" s="72"/>
      <c r="ONZ26" s="73"/>
      <c r="OOA26" s="547"/>
      <c r="OOB26" s="72"/>
      <c r="OOC26" s="72"/>
      <c r="OOO26" s="72"/>
      <c r="OOP26" s="73"/>
      <c r="OOQ26" s="547"/>
      <c r="OOR26" s="72"/>
      <c r="OOS26" s="72"/>
      <c r="OPE26" s="72"/>
      <c r="OPF26" s="73"/>
      <c r="OPG26" s="547"/>
      <c r="OPH26" s="72"/>
      <c r="OPI26" s="72"/>
      <c r="OPU26" s="72"/>
      <c r="OPV26" s="73"/>
      <c r="OPW26" s="547"/>
      <c r="OPX26" s="72"/>
      <c r="OPY26" s="72"/>
      <c r="OQK26" s="72"/>
      <c r="OQL26" s="73"/>
      <c r="OQM26" s="547"/>
      <c r="OQN26" s="72"/>
      <c r="OQO26" s="72"/>
      <c r="ORA26" s="72"/>
      <c r="ORB26" s="73"/>
      <c r="ORC26" s="547"/>
      <c r="ORD26" s="72"/>
      <c r="ORE26" s="72"/>
      <c r="ORQ26" s="72"/>
      <c r="ORR26" s="73"/>
      <c r="ORS26" s="547"/>
      <c r="ORT26" s="72"/>
      <c r="ORU26" s="72"/>
      <c r="OSG26" s="72"/>
      <c r="OSH26" s="73"/>
      <c r="OSI26" s="547"/>
      <c r="OSJ26" s="72"/>
      <c r="OSK26" s="72"/>
      <c r="OSW26" s="72"/>
      <c r="OSX26" s="73"/>
      <c r="OSY26" s="547"/>
      <c r="OSZ26" s="72"/>
      <c r="OTA26" s="72"/>
      <c r="OTM26" s="72"/>
      <c r="OTN26" s="73"/>
      <c r="OTO26" s="547"/>
      <c r="OTP26" s="72"/>
      <c r="OTQ26" s="72"/>
      <c r="OUC26" s="72"/>
      <c r="OUD26" s="73"/>
      <c r="OUE26" s="547"/>
      <c r="OUF26" s="72"/>
      <c r="OUG26" s="72"/>
      <c r="OUS26" s="72"/>
      <c r="OUT26" s="73"/>
      <c r="OUU26" s="547"/>
      <c r="OUV26" s="72"/>
      <c r="OUW26" s="72"/>
      <c r="OVI26" s="72"/>
      <c r="OVJ26" s="73"/>
      <c r="OVK26" s="547"/>
      <c r="OVL26" s="72"/>
      <c r="OVM26" s="72"/>
      <c r="OVY26" s="72"/>
      <c r="OVZ26" s="73"/>
      <c r="OWA26" s="547"/>
      <c r="OWB26" s="72"/>
      <c r="OWC26" s="72"/>
      <c r="OWO26" s="72"/>
      <c r="OWP26" s="73"/>
      <c r="OWQ26" s="547"/>
      <c r="OWR26" s="72"/>
      <c r="OWS26" s="72"/>
      <c r="OXE26" s="72"/>
      <c r="OXF26" s="73"/>
      <c r="OXG26" s="547"/>
      <c r="OXH26" s="72"/>
      <c r="OXI26" s="72"/>
      <c r="OXU26" s="72"/>
      <c r="OXV26" s="73"/>
      <c r="OXW26" s="547"/>
      <c r="OXX26" s="72"/>
      <c r="OXY26" s="72"/>
      <c r="OYK26" s="72"/>
      <c r="OYL26" s="73"/>
      <c r="OYM26" s="547"/>
      <c r="OYN26" s="72"/>
      <c r="OYO26" s="72"/>
      <c r="OZA26" s="72"/>
      <c r="OZB26" s="73"/>
      <c r="OZC26" s="547"/>
      <c r="OZD26" s="72"/>
      <c r="OZE26" s="72"/>
      <c r="OZQ26" s="72"/>
      <c r="OZR26" s="73"/>
      <c r="OZS26" s="547"/>
      <c r="OZT26" s="72"/>
      <c r="OZU26" s="72"/>
      <c r="PAG26" s="72"/>
      <c r="PAH26" s="73"/>
      <c r="PAI26" s="547"/>
      <c r="PAJ26" s="72"/>
      <c r="PAK26" s="72"/>
      <c r="PAW26" s="72"/>
      <c r="PAX26" s="73"/>
      <c r="PAY26" s="547"/>
      <c r="PAZ26" s="72"/>
      <c r="PBA26" s="72"/>
      <c r="PBM26" s="72"/>
      <c r="PBN26" s="73"/>
      <c r="PBO26" s="547"/>
      <c r="PBP26" s="72"/>
      <c r="PBQ26" s="72"/>
      <c r="PCC26" s="72"/>
      <c r="PCD26" s="73"/>
      <c r="PCE26" s="547"/>
      <c r="PCF26" s="72"/>
      <c r="PCG26" s="72"/>
      <c r="PCS26" s="72"/>
      <c r="PCT26" s="73"/>
      <c r="PCU26" s="547"/>
      <c r="PCV26" s="72"/>
      <c r="PCW26" s="72"/>
      <c r="PDI26" s="72"/>
      <c r="PDJ26" s="73"/>
      <c r="PDK26" s="547"/>
      <c r="PDL26" s="72"/>
      <c r="PDM26" s="72"/>
      <c r="PDY26" s="72"/>
      <c r="PDZ26" s="73"/>
      <c r="PEA26" s="547"/>
      <c r="PEB26" s="72"/>
      <c r="PEC26" s="72"/>
      <c r="PEO26" s="72"/>
      <c r="PEP26" s="73"/>
      <c r="PEQ26" s="547"/>
      <c r="PER26" s="72"/>
      <c r="PES26" s="72"/>
      <c r="PFE26" s="72"/>
      <c r="PFF26" s="73"/>
      <c r="PFG26" s="547"/>
      <c r="PFH26" s="72"/>
      <c r="PFI26" s="72"/>
      <c r="PFU26" s="72"/>
      <c r="PFV26" s="73"/>
      <c r="PFW26" s="547"/>
      <c r="PFX26" s="72"/>
      <c r="PFY26" s="72"/>
      <c r="PGK26" s="72"/>
      <c r="PGL26" s="73"/>
      <c r="PGM26" s="547"/>
      <c r="PGN26" s="72"/>
      <c r="PGO26" s="72"/>
      <c r="PHA26" s="72"/>
      <c r="PHB26" s="73"/>
      <c r="PHC26" s="547"/>
      <c r="PHD26" s="72"/>
      <c r="PHE26" s="72"/>
      <c r="PHQ26" s="72"/>
      <c r="PHR26" s="73"/>
      <c r="PHS26" s="547"/>
      <c r="PHT26" s="72"/>
      <c r="PHU26" s="72"/>
      <c r="PIG26" s="72"/>
      <c r="PIH26" s="73"/>
      <c r="PII26" s="547"/>
      <c r="PIJ26" s="72"/>
      <c r="PIK26" s="72"/>
      <c r="PIW26" s="72"/>
      <c r="PIX26" s="73"/>
      <c r="PIY26" s="547"/>
      <c r="PIZ26" s="72"/>
      <c r="PJA26" s="72"/>
      <c r="PJM26" s="72"/>
      <c r="PJN26" s="73"/>
      <c r="PJO26" s="547"/>
      <c r="PJP26" s="72"/>
      <c r="PJQ26" s="72"/>
      <c r="PKC26" s="72"/>
      <c r="PKD26" s="73"/>
      <c r="PKE26" s="547"/>
      <c r="PKF26" s="72"/>
      <c r="PKG26" s="72"/>
      <c r="PKS26" s="72"/>
      <c r="PKT26" s="73"/>
      <c r="PKU26" s="547"/>
      <c r="PKV26" s="72"/>
      <c r="PKW26" s="72"/>
      <c r="PLI26" s="72"/>
      <c r="PLJ26" s="73"/>
      <c r="PLK26" s="547"/>
      <c r="PLL26" s="72"/>
      <c r="PLM26" s="72"/>
      <c r="PLY26" s="72"/>
      <c r="PLZ26" s="73"/>
      <c r="PMA26" s="547"/>
      <c r="PMB26" s="72"/>
      <c r="PMC26" s="72"/>
      <c r="PMO26" s="72"/>
      <c r="PMP26" s="73"/>
      <c r="PMQ26" s="547"/>
      <c r="PMR26" s="72"/>
      <c r="PMS26" s="72"/>
      <c r="PNE26" s="72"/>
      <c r="PNF26" s="73"/>
      <c r="PNG26" s="547"/>
      <c r="PNH26" s="72"/>
      <c r="PNI26" s="72"/>
      <c r="PNU26" s="72"/>
      <c r="PNV26" s="73"/>
      <c r="PNW26" s="547"/>
      <c r="PNX26" s="72"/>
      <c r="PNY26" s="72"/>
      <c r="POK26" s="72"/>
      <c r="POL26" s="73"/>
      <c r="POM26" s="547"/>
      <c r="PON26" s="72"/>
      <c r="POO26" s="72"/>
      <c r="PPA26" s="72"/>
      <c r="PPB26" s="73"/>
      <c r="PPC26" s="547"/>
      <c r="PPD26" s="72"/>
      <c r="PPE26" s="72"/>
      <c r="PPQ26" s="72"/>
      <c r="PPR26" s="73"/>
      <c r="PPS26" s="547"/>
      <c r="PPT26" s="72"/>
      <c r="PPU26" s="72"/>
      <c r="PQG26" s="72"/>
      <c r="PQH26" s="73"/>
      <c r="PQI26" s="547"/>
      <c r="PQJ26" s="72"/>
      <c r="PQK26" s="72"/>
      <c r="PQW26" s="72"/>
      <c r="PQX26" s="73"/>
      <c r="PQY26" s="547"/>
      <c r="PQZ26" s="72"/>
      <c r="PRA26" s="72"/>
      <c r="PRM26" s="72"/>
      <c r="PRN26" s="73"/>
      <c r="PRO26" s="547"/>
      <c r="PRP26" s="72"/>
      <c r="PRQ26" s="72"/>
      <c r="PSC26" s="72"/>
      <c r="PSD26" s="73"/>
      <c r="PSE26" s="547"/>
      <c r="PSF26" s="72"/>
      <c r="PSG26" s="72"/>
      <c r="PSS26" s="72"/>
      <c r="PST26" s="73"/>
      <c r="PSU26" s="547"/>
      <c r="PSV26" s="72"/>
      <c r="PSW26" s="72"/>
      <c r="PTI26" s="72"/>
      <c r="PTJ26" s="73"/>
      <c r="PTK26" s="547"/>
      <c r="PTL26" s="72"/>
      <c r="PTM26" s="72"/>
      <c r="PTY26" s="72"/>
      <c r="PTZ26" s="73"/>
      <c r="PUA26" s="547"/>
      <c r="PUB26" s="72"/>
      <c r="PUC26" s="72"/>
      <c r="PUO26" s="72"/>
      <c r="PUP26" s="73"/>
      <c r="PUQ26" s="547"/>
      <c r="PUR26" s="72"/>
      <c r="PUS26" s="72"/>
      <c r="PVE26" s="72"/>
      <c r="PVF26" s="73"/>
      <c r="PVG26" s="547"/>
      <c r="PVH26" s="72"/>
      <c r="PVI26" s="72"/>
      <c r="PVU26" s="72"/>
      <c r="PVV26" s="73"/>
      <c r="PVW26" s="547"/>
      <c r="PVX26" s="72"/>
      <c r="PVY26" s="72"/>
      <c r="PWK26" s="72"/>
      <c r="PWL26" s="73"/>
      <c r="PWM26" s="547"/>
      <c r="PWN26" s="72"/>
      <c r="PWO26" s="72"/>
      <c r="PXA26" s="72"/>
      <c r="PXB26" s="73"/>
      <c r="PXC26" s="547"/>
      <c r="PXD26" s="72"/>
      <c r="PXE26" s="72"/>
      <c r="PXQ26" s="72"/>
      <c r="PXR26" s="73"/>
      <c r="PXS26" s="547"/>
      <c r="PXT26" s="72"/>
      <c r="PXU26" s="72"/>
      <c r="PYG26" s="72"/>
      <c r="PYH26" s="73"/>
      <c r="PYI26" s="547"/>
      <c r="PYJ26" s="72"/>
      <c r="PYK26" s="72"/>
      <c r="PYW26" s="72"/>
      <c r="PYX26" s="73"/>
      <c r="PYY26" s="547"/>
      <c r="PYZ26" s="72"/>
      <c r="PZA26" s="72"/>
      <c r="PZM26" s="72"/>
      <c r="PZN26" s="73"/>
      <c r="PZO26" s="547"/>
      <c r="PZP26" s="72"/>
      <c r="PZQ26" s="72"/>
      <c r="QAC26" s="72"/>
      <c r="QAD26" s="73"/>
      <c r="QAE26" s="547"/>
      <c r="QAF26" s="72"/>
      <c r="QAG26" s="72"/>
      <c r="QAS26" s="72"/>
      <c r="QAT26" s="73"/>
      <c r="QAU26" s="547"/>
      <c r="QAV26" s="72"/>
      <c r="QAW26" s="72"/>
      <c r="QBI26" s="72"/>
      <c r="QBJ26" s="73"/>
      <c r="QBK26" s="547"/>
      <c r="QBL26" s="72"/>
      <c r="QBM26" s="72"/>
      <c r="QBY26" s="72"/>
      <c r="QBZ26" s="73"/>
      <c r="QCA26" s="547"/>
      <c r="QCB26" s="72"/>
      <c r="QCC26" s="72"/>
      <c r="QCO26" s="72"/>
      <c r="QCP26" s="73"/>
      <c r="QCQ26" s="547"/>
      <c r="QCR26" s="72"/>
      <c r="QCS26" s="72"/>
      <c r="QDE26" s="72"/>
      <c r="QDF26" s="73"/>
      <c r="QDG26" s="547"/>
      <c r="QDH26" s="72"/>
      <c r="QDI26" s="72"/>
      <c r="QDU26" s="72"/>
      <c r="QDV26" s="73"/>
      <c r="QDW26" s="547"/>
      <c r="QDX26" s="72"/>
      <c r="QDY26" s="72"/>
      <c r="QEK26" s="72"/>
      <c r="QEL26" s="73"/>
      <c r="QEM26" s="547"/>
      <c r="QEN26" s="72"/>
      <c r="QEO26" s="72"/>
      <c r="QFA26" s="72"/>
      <c r="QFB26" s="73"/>
      <c r="QFC26" s="547"/>
      <c r="QFD26" s="72"/>
      <c r="QFE26" s="72"/>
      <c r="QFQ26" s="72"/>
      <c r="QFR26" s="73"/>
      <c r="QFS26" s="547"/>
      <c r="QFT26" s="72"/>
      <c r="QFU26" s="72"/>
      <c r="QGG26" s="72"/>
      <c r="QGH26" s="73"/>
      <c r="QGI26" s="547"/>
      <c r="QGJ26" s="72"/>
      <c r="QGK26" s="72"/>
      <c r="QGW26" s="72"/>
      <c r="QGX26" s="73"/>
      <c r="QGY26" s="547"/>
      <c r="QGZ26" s="72"/>
      <c r="QHA26" s="72"/>
      <c r="QHM26" s="72"/>
      <c r="QHN26" s="73"/>
      <c r="QHO26" s="547"/>
      <c r="QHP26" s="72"/>
      <c r="QHQ26" s="72"/>
      <c r="QIC26" s="72"/>
      <c r="QID26" s="73"/>
      <c r="QIE26" s="547"/>
      <c r="QIF26" s="72"/>
      <c r="QIG26" s="72"/>
      <c r="QIS26" s="72"/>
      <c r="QIT26" s="73"/>
      <c r="QIU26" s="547"/>
      <c r="QIV26" s="72"/>
      <c r="QIW26" s="72"/>
      <c r="QJI26" s="72"/>
      <c r="QJJ26" s="73"/>
      <c r="QJK26" s="547"/>
      <c r="QJL26" s="72"/>
      <c r="QJM26" s="72"/>
      <c r="QJY26" s="72"/>
      <c r="QJZ26" s="73"/>
      <c r="QKA26" s="547"/>
      <c r="QKB26" s="72"/>
      <c r="QKC26" s="72"/>
      <c r="QKO26" s="72"/>
      <c r="QKP26" s="73"/>
      <c r="QKQ26" s="547"/>
      <c r="QKR26" s="72"/>
      <c r="QKS26" s="72"/>
      <c r="QLE26" s="72"/>
      <c r="QLF26" s="73"/>
      <c r="QLG26" s="547"/>
      <c r="QLH26" s="72"/>
      <c r="QLI26" s="72"/>
      <c r="QLU26" s="72"/>
      <c r="QLV26" s="73"/>
      <c r="QLW26" s="547"/>
      <c r="QLX26" s="72"/>
      <c r="QLY26" s="72"/>
      <c r="QMK26" s="72"/>
      <c r="QML26" s="73"/>
      <c r="QMM26" s="547"/>
      <c r="QMN26" s="72"/>
      <c r="QMO26" s="72"/>
      <c r="QNA26" s="72"/>
      <c r="QNB26" s="73"/>
      <c r="QNC26" s="547"/>
      <c r="QND26" s="72"/>
      <c r="QNE26" s="72"/>
      <c r="QNQ26" s="72"/>
      <c r="QNR26" s="73"/>
      <c r="QNS26" s="547"/>
      <c r="QNT26" s="72"/>
      <c r="QNU26" s="72"/>
      <c r="QOG26" s="72"/>
      <c r="QOH26" s="73"/>
      <c r="QOI26" s="547"/>
      <c r="QOJ26" s="72"/>
      <c r="QOK26" s="72"/>
      <c r="QOW26" s="72"/>
      <c r="QOX26" s="73"/>
      <c r="QOY26" s="547"/>
      <c r="QOZ26" s="72"/>
      <c r="QPA26" s="72"/>
      <c r="QPM26" s="72"/>
      <c r="QPN26" s="73"/>
      <c r="QPO26" s="547"/>
      <c r="QPP26" s="72"/>
      <c r="QPQ26" s="72"/>
      <c r="QQC26" s="72"/>
      <c r="QQD26" s="73"/>
      <c r="QQE26" s="547"/>
      <c r="QQF26" s="72"/>
      <c r="QQG26" s="72"/>
      <c r="QQS26" s="72"/>
      <c r="QQT26" s="73"/>
      <c r="QQU26" s="547"/>
      <c r="QQV26" s="72"/>
      <c r="QQW26" s="72"/>
      <c r="QRI26" s="72"/>
      <c r="QRJ26" s="73"/>
      <c r="QRK26" s="547"/>
      <c r="QRL26" s="72"/>
      <c r="QRM26" s="72"/>
      <c r="QRY26" s="72"/>
      <c r="QRZ26" s="73"/>
      <c r="QSA26" s="547"/>
      <c r="QSB26" s="72"/>
      <c r="QSC26" s="72"/>
      <c r="QSO26" s="72"/>
      <c r="QSP26" s="73"/>
      <c r="QSQ26" s="547"/>
      <c r="QSR26" s="72"/>
      <c r="QSS26" s="72"/>
      <c r="QTE26" s="72"/>
      <c r="QTF26" s="73"/>
      <c r="QTG26" s="547"/>
      <c r="QTH26" s="72"/>
      <c r="QTI26" s="72"/>
      <c r="QTU26" s="72"/>
      <c r="QTV26" s="73"/>
      <c r="QTW26" s="547"/>
      <c r="QTX26" s="72"/>
      <c r="QTY26" s="72"/>
      <c r="QUK26" s="72"/>
      <c r="QUL26" s="73"/>
      <c r="QUM26" s="547"/>
      <c r="QUN26" s="72"/>
      <c r="QUO26" s="72"/>
      <c r="QVA26" s="72"/>
      <c r="QVB26" s="73"/>
      <c r="QVC26" s="547"/>
      <c r="QVD26" s="72"/>
      <c r="QVE26" s="72"/>
      <c r="QVQ26" s="72"/>
      <c r="QVR26" s="73"/>
      <c r="QVS26" s="547"/>
      <c r="QVT26" s="72"/>
      <c r="QVU26" s="72"/>
      <c r="QWG26" s="72"/>
      <c r="QWH26" s="73"/>
      <c r="QWI26" s="547"/>
      <c r="QWJ26" s="72"/>
      <c r="QWK26" s="72"/>
      <c r="QWW26" s="72"/>
      <c r="QWX26" s="73"/>
      <c r="QWY26" s="547"/>
      <c r="QWZ26" s="72"/>
      <c r="QXA26" s="72"/>
      <c r="QXM26" s="72"/>
      <c r="QXN26" s="73"/>
      <c r="QXO26" s="547"/>
      <c r="QXP26" s="72"/>
      <c r="QXQ26" s="72"/>
      <c r="QYC26" s="72"/>
      <c r="QYD26" s="73"/>
      <c r="QYE26" s="547"/>
      <c r="QYF26" s="72"/>
      <c r="QYG26" s="72"/>
      <c r="QYS26" s="72"/>
      <c r="QYT26" s="73"/>
      <c r="QYU26" s="547"/>
      <c r="QYV26" s="72"/>
      <c r="QYW26" s="72"/>
      <c r="QZI26" s="72"/>
      <c r="QZJ26" s="73"/>
      <c r="QZK26" s="547"/>
      <c r="QZL26" s="72"/>
      <c r="QZM26" s="72"/>
      <c r="QZY26" s="72"/>
      <c r="QZZ26" s="73"/>
      <c r="RAA26" s="547"/>
      <c r="RAB26" s="72"/>
      <c r="RAC26" s="72"/>
      <c r="RAO26" s="72"/>
      <c r="RAP26" s="73"/>
      <c r="RAQ26" s="547"/>
      <c r="RAR26" s="72"/>
      <c r="RAS26" s="72"/>
      <c r="RBE26" s="72"/>
      <c r="RBF26" s="73"/>
      <c r="RBG26" s="547"/>
      <c r="RBH26" s="72"/>
      <c r="RBI26" s="72"/>
      <c r="RBU26" s="72"/>
      <c r="RBV26" s="73"/>
      <c r="RBW26" s="547"/>
      <c r="RBX26" s="72"/>
      <c r="RBY26" s="72"/>
      <c r="RCK26" s="72"/>
      <c r="RCL26" s="73"/>
      <c r="RCM26" s="547"/>
      <c r="RCN26" s="72"/>
      <c r="RCO26" s="72"/>
      <c r="RDA26" s="72"/>
      <c r="RDB26" s="73"/>
      <c r="RDC26" s="547"/>
      <c r="RDD26" s="72"/>
      <c r="RDE26" s="72"/>
      <c r="RDQ26" s="72"/>
      <c r="RDR26" s="73"/>
      <c r="RDS26" s="547"/>
      <c r="RDT26" s="72"/>
      <c r="RDU26" s="72"/>
      <c r="REG26" s="72"/>
      <c r="REH26" s="73"/>
      <c r="REI26" s="547"/>
      <c r="REJ26" s="72"/>
      <c r="REK26" s="72"/>
      <c r="REW26" s="72"/>
      <c r="REX26" s="73"/>
      <c r="REY26" s="547"/>
      <c r="REZ26" s="72"/>
      <c r="RFA26" s="72"/>
      <c r="RFM26" s="72"/>
      <c r="RFN26" s="73"/>
      <c r="RFO26" s="547"/>
      <c r="RFP26" s="72"/>
      <c r="RFQ26" s="72"/>
      <c r="RGC26" s="72"/>
      <c r="RGD26" s="73"/>
      <c r="RGE26" s="547"/>
      <c r="RGF26" s="72"/>
      <c r="RGG26" s="72"/>
      <c r="RGS26" s="72"/>
      <c r="RGT26" s="73"/>
      <c r="RGU26" s="547"/>
      <c r="RGV26" s="72"/>
      <c r="RGW26" s="72"/>
      <c r="RHI26" s="72"/>
      <c r="RHJ26" s="73"/>
      <c r="RHK26" s="547"/>
      <c r="RHL26" s="72"/>
      <c r="RHM26" s="72"/>
      <c r="RHY26" s="72"/>
      <c r="RHZ26" s="73"/>
      <c r="RIA26" s="547"/>
      <c r="RIB26" s="72"/>
      <c r="RIC26" s="72"/>
      <c r="RIO26" s="72"/>
      <c r="RIP26" s="73"/>
      <c r="RIQ26" s="547"/>
      <c r="RIR26" s="72"/>
      <c r="RIS26" s="72"/>
      <c r="RJE26" s="72"/>
      <c r="RJF26" s="73"/>
      <c r="RJG26" s="547"/>
      <c r="RJH26" s="72"/>
      <c r="RJI26" s="72"/>
      <c r="RJU26" s="72"/>
      <c r="RJV26" s="73"/>
      <c r="RJW26" s="547"/>
      <c r="RJX26" s="72"/>
      <c r="RJY26" s="72"/>
      <c r="RKK26" s="72"/>
      <c r="RKL26" s="73"/>
      <c r="RKM26" s="547"/>
      <c r="RKN26" s="72"/>
      <c r="RKO26" s="72"/>
      <c r="RLA26" s="72"/>
      <c r="RLB26" s="73"/>
      <c r="RLC26" s="547"/>
      <c r="RLD26" s="72"/>
      <c r="RLE26" s="72"/>
      <c r="RLQ26" s="72"/>
      <c r="RLR26" s="73"/>
      <c r="RLS26" s="547"/>
      <c r="RLT26" s="72"/>
      <c r="RLU26" s="72"/>
      <c r="RMG26" s="72"/>
      <c r="RMH26" s="73"/>
      <c r="RMI26" s="547"/>
      <c r="RMJ26" s="72"/>
      <c r="RMK26" s="72"/>
      <c r="RMW26" s="72"/>
      <c r="RMX26" s="73"/>
      <c r="RMY26" s="547"/>
      <c r="RMZ26" s="72"/>
      <c r="RNA26" s="72"/>
      <c r="RNM26" s="72"/>
      <c r="RNN26" s="73"/>
      <c r="RNO26" s="547"/>
      <c r="RNP26" s="72"/>
      <c r="RNQ26" s="72"/>
      <c r="ROC26" s="72"/>
      <c r="ROD26" s="73"/>
      <c r="ROE26" s="547"/>
      <c r="ROF26" s="72"/>
      <c r="ROG26" s="72"/>
      <c r="ROS26" s="72"/>
      <c r="ROT26" s="73"/>
      <c r="ROU26" s="547"/>
      <c r="ROV26" s="72"/>
      <c r="ROW26" s="72"/>
      <c r="RPI26" s="72"/>
      <c r="RPJ26" s="73"/>
      <c r="RPK26" s="547"/>
      <c r="RPL26" s="72"/>
      <c r="RPM26" s="72"/>
      <c r="RPY26" s="72"/>
      <c r="RPZ26" s="73"/>
      <c r="RQA26" s="547"/>
      <c r="RQB26" s="72"/>
      <c r="RQC26" s="72"/>
      <c r="RQO26" s="72"/>
      <c r="RQP26" s="73"/>
      <c r="RQQ26" s="547"/>
      <c r="RQR26" s="72"/>
      <c r="RQS26" s="72"/>
      <c r="RRE26" s="72"/>
      <c r="RRF26" s="73"/>
      <c r="RRG26" s="547"/>
      <c r="RRH26" s="72"/>
      <c r="RRI26" s="72"/>
      <c r="RRU26" s="72"/>
      <c r="RRV26" s="73"/>
      <c r="RRW26" s="547"/>
      <c r="RRX26" s="72"/>
      <c r="RRY26" s="72"/>
      <c r="RSK26" s="72"/>
      <c r="RSL26" s="73"/>
      <c r="RSM26" s="547"/>
      <c r="RSN26" s="72"/>
      <c r="RSO26" s="72"/>
      <c r="RTA26" s="72"/>
      <c r="RTB26" s="73"/>
      <c r="RTC26" s="547"/>
      <c r="RTD26" s="72"/>
      <c r="RTE26" s="72"/>
      <c r="RTQ26" s="72"/>
      <c r="RTR26" s="73"/>
      <c r="RTS26" s="547"/>
      <c r="RTT26" s="72"/>
      <c r="RTU26" s="72"/>
      <c r="RUG26" s="72"/>
      <c r="RUH26" s="73"/>
      <c r="RUI26" s="547"/>
      <c r="RUJ26" s="72"/>
      <c r="RUK26" s="72"/>
      <c r="RUW26" s="72"/>
      <c r="RUX26" s="73"/>
      <c r="RUY26" s="547"/>
      <c r="RUZ26" s="72"/>
      <c r="RVA26" s="72"/>
      <c r="RVM26" s="72"/>
      <c r="RVN26" s="73"/>
      <c r="RVO26" s="547"/>
      <c r="RVP26" s="72"/>
      <c r="RVQ26" s="72"/>
      <c r="RWC26" s="72"/>
      <c r="RWD26" s="73"/>
      <c r="RWE26" s="547"/>
      <c r="RWF26" s="72"/>
      <c r="RWG26" s="72"/>
      <c r="RWS26" s="72"/>
      <c r="RWT26" s="73"/>
      <c r="RWU26" s="547"/>
      <c r="RWV26" s="72"/>
      <c r="RWW26" s="72"/>
      <c r="RXI26" s="72"/>
      <c r="RXJ26" s="73"/>
      <c r="RXK26" s="547"/>
      <c r="RXL26" s="72"/>
      <c r="RXM26" s="72"/>
      <c r="RXY26" s="72"/>
      <c r="RXZ26" s="73"/>
      <c r="RYA26" s="547"/>
      <c r="RYB26" s="72"/>
      <c r="RYC26" s="72"/>
      <c r="RYO26" s="72"/>
      <c r="RYP26" s="73"/>
      <c r="RYQ26" s="547"/>
      <c r="RYR26" s="72"/>
      <c r="RYS26" s="72"/>
      <c r="RZE26" s="72"/>
      <c r="RZF26" s="73"/>
      <c r="RZG26" s="547"/>
      <c r="RZH26" s="72"/>
      <c r="RZI26" s="72"/>
      <c r="RZU26" s="72"/>
      <c r="RZV26" s="73"/>
      <c r="RZW26" s="547"/>
      <c r="RZX26" s="72"/>
      <c r="RZY26" s="72"/>
      <c r="SAK26" s="72"/>
      <c r="SAL26" s="73"/>
      <c r="SAM26" s="547"/>
      <c r="SAN26" s="72"/>
      <c r="SAO26" s="72"/>
      <c r="SBA26" s="72"/>
      <c r="SBB26" s="73"/>
      <c r="SBC26" s="547"/>
      <c r="SBD26" s="72"/>
      <c r="SBE26" s="72"/>
      <c r="SBQ26" s="72"/>
      <c r="SBR26" s="73"/>
      <c r="SBS26" s="547"/>
      <c r="SBT26" s="72"/>
      <c r="SBU26" s="72"/>
      <c r="SCG26" s="72"/>
      <c r="SCH26" s="73"/>
      <c r="SCI26" s="547"/>
      <c r="SCJ26" s="72"/>
      <c r="SCK26" s="72"/>
      <c r="SCW26" s="72"/>
      <c r="SCX26" s="73"/>
      <c r="SCY26" s="547"/>
      <c r="SCZ26" s="72"/>
      <c r="SDA26" s="72"/>
      <c r="SDM26" s="72"/>
      <c r="SDN26" s="73"/>
      <c r="SDO26" s="547"/>
      <c r="SDP26" s="72"/>
      <c r="SDQ26" s="72"/>
      <c r="SEC26" s="72"/>
      <c r="SED26" s="73"/>
      <c r="SEE26" s="547"/>
      <c r="SEF26" s="72"/>
      <c r="SEG26" s="72"/>
      <c r="SES26" s="72"/>
      <c r="SET26" s="73"/>
      <c r="SEU26" s="547"/>
      <c r="SEV26" s="72"/>
      <c r="SEW26" s="72"/>
      <c r="SFI26" s="72"/>
      <c r="SFJ26" s="73"/>
      <c r="SFK26" s="547"/>
      <c r="SFL26" s="72"/>
      <c r="SFM26" s="72"/>
      <c r="SFY26" s="72"/>
      <c r="SFZ26" s="73"/>
      <c r="SGA26" s="547"/>
      <c r="SGB26" s="72"/>
      <c r="SGC26" s="72"/>
      <c r="SGO26" s="72"/>
      <c r="SGP26" s="73"/>
      <c r="SGQ26" s="547"/>
      <c r="SGR26" s="72"/>
      <c r="SGS26" s="72"/>
      <c r="SHE26" s="72"/>
      <c r="SHF26" s="73"/>
      <c r="SHG26" s="547"/>
      <c r="SHH26" s="72"/>
      <c r="SHI26" s="72"/>
      <c r="SHU26" s="72"/>
      <c r="SHV26" s="73"/>
      <c r="SHW26" s="547"/>
      <c r="SHX26" s="72"/>
      <c r="SHY26" s="72"/>
      <c r="SIK26" s="72"/>
      <c r="SIL26" s="73"/>
      <c r="SIM26" s="547"/>
      <c r="SIN26" s="72"/>
      <c r="SIO26" s="72"/>
      <c r="SJA26" s="72"/>
      <c r="SJB26" s="73"/>
      <c r="SJC26" s="547"/>
      <c r="SJD26" s="72"/>
      <c r="SJE26" s="72"/>
      <c r="SJQ26" s="72"/>
      <c r="SJR26" s="73"/>
      <c r="SJS26" s="547"/>
      <c r="SJT26" s="72"/>
      <c r="SJU26" s="72"/>
      <c r="SKG26" s="72"/>
      <c r="SKH26" s="73"/>
      <c r="SKI26" s="547"/>
      <c r="SKJ26" s="72"/>
      <c r="SKK26" s="72"/>
      <c r="SKW26" s="72"/>
      <c r="SKX26" s="73"/>
      <c r="SKY26" s="547"/>
      <c r="SKZ26" s="72"/>
      <c r="SLA26" s="72"/>
      <c r="SLM26" s="72"/>
      <c r="SLN26" s="73"/>
      <c r="SLO26" s="547"/>
      <c r="SLP26" s="72"/>
      <c r="SLQ26" s="72"/>
      <c r="SMC26" s="72"/>
      <c r="SMD26" s="73"/>
      <c r="SME26" s="547"/>
      <c r="SMF26" s="72"/>
      <c r="SMG26" s="72"/>
      <c r="SMS26" s="72"/>
      <c r="SMT26" s="73"/>
      <c r="SMU26" s="547"/>
      <c r="SMV26" s="72"/>
      <c r="SMW26" s="72"/>
      <c r="SNI26" s="72"/>
      <c r="SNJ26" s="73"/>
      <c r="SNK26" s="547"/>
      <c r="SNL26" s="72"/>
      <c r="SNM26" s="72"/>
      <c r="SNY26" s="72"/>
      <c r="SNZ26" s="73"/>
      <c r="SOA26" s="547"/>
      <c r="SOB26" s="72"/>
      <c r="SOC26" s="72"/>
      <c r="SOO26" s="72"/>
      <c r="SOP26" s="73"/>
      <c r="SOQ26" s="547"/>
      <c r="SOR26" s="72"/>
      <c r="SOS26" s="72"/>
      <c r="SPE26" s="72"/>
      <c r="SPF26" s="73"/>
      <c r="SPG26" s="547"/>
      <c r="SPH26" s="72"/>
      <c r="SPI26" s="72"/>
      <c r="SPU26" s="72"/>
      <c r="SPV26" s="73"/>
      <c r="SPW26" s="547"/>
      <c r="SPX26" s="72"/>
      <c r="SPY26" s="72"/>
      <c r="SQK26" s="72"/>
      <c r="SQL26" s="73"/>
      <c r="SQM26" s="547"/>
      <c r="SQN26" s="72"/>
      <c r="SQO26" s="72"/>
      <c r="SRA26" s="72"/>
      <c r="SRB26" s="73"/>
      <c r="SRC26" s="547"/>
      <c r="SRD26" s="72"/>
      <c r="SRE26" s="72"/>
      <c r="SRQ26" s="72"/>
      <c r="SRR26" s="73"/>
      <c r="SRS26" s="547"/>
      <c r="SRT26" s="72"/>
      <c r="SRU26" s="72"/>
      <c r="SSG26" s="72"/>
      <c r="SSH26" s="73"/>
      <c r="SSI26" s="547"/>
      <c r="SSJ26" s="72"/>
      <c r="SSK26" s="72"/>
      <c r="SSW26" s="72"/>
      <c r="SSX26" s="73"/>
      <c r="SSY26" s="547"/>
      <c r="SSZ26" s="72"/>
      <c r="STA26" s="72"/>
      <c r="STM26" s="72"/>
      <c r="STN26" s="73"/>
      <c r="STO26" s="547"/>
      <c r="STP26" s="72"/>
      <c r="STQ26" s="72"/>
      <c r="SUC26" s="72"/>
      <c r="SUD26" s="73"/>
      <c r="SUE26" s="547"/>
      <c r="SUF26" s="72"/>
      <c r="SUG26" s="72"/>
      <c r="SUS26" s="72"/>
      <c r="SUT26" s="73"/>
      <c r="SUU26" s="547"/>
      <c r="SUV26" s="72"/>
      <c r="SUW26" s="72"/>
      <c r="SVI26" s="72"/>
      <c r="SVJ26" s="73"/>
      <c r="SVK26" s="547"/>
      <c r="SVL26" s="72"/>
      <c r="SVM26" s="72"/>
      <c r="SVY26" s="72"/>
      <c r="SVZ26" s="73"/>
      <c r="SWA26" s="547"/>
      <c r="SWB26" s="72"/>
      <c r="SWC26" s="72"/>
      <c r="SWO26" s="72"/>
      <c r="SWP26" s="73"/>
      <c r="SWQ26" s="547"/>
      <c r="SWR26" s="72"/>
      <c r="SWS26" s="72"/>
      <c r="SXE26" s="72"/>
      <c r="SXF26" s="73"/>
      <c r="SXG26" s="547"/>
      <c r="SXH26" s="72"/>
      <c r="SXI26" s="72"/>
      <c r="SXU26" s="72"/>
      <c r="SXV26" s="73"/>
      <c r="SXW26" s="547"/>
      <c r="SXX26" s="72"/>
      <c r="SXY26" s="72"/>
      <c r="SYK26" s="72"/>
      <c r="SYL26" s="73"/>
      <c r="SYM26" s="547"/>
      <c r="SYN26" s="72"/>
      <c r="SYO26" s="72"/>
      <c r="SZA26" s="72"/>
      <c r="SZB26" s="73"/>
      <c r="SZC26" s="547"/>
      <c r="SZD26" s="72"/>
      <c r="SZE26" s="72"/>
      <c r="SZQ26" s="72"/>
      <c r="SZR26" s="73"/>
      <c r="SZS26" s="547"/>
      <c r="SZT26" s="72"/>
      <c r="SZU26" s="72"/>
      <c r="TAG26" s="72"/>
      <c r="TAH26" s="73"/>
      <c r="TAI26" s="547"/>
      <c r="TAJ26" s="72"/>
      <c r="TAK26" s="72"/>
      <c r="TAW26" s="72"/>
      <c r="TAX26" s="73"/>
      <c r="TAY26" s="547"/>
      <c r="TAZ26" s="72"/>
      <c r="TBA26" s="72"/>
      <c r="TBM26" s="72"/>
      <c r="TBN26" s="73"/>
      <c r="TBO26" s="547"/>
      <c r="TBP26" s="72"/>
      <c r="TBQ26" s="72"/>
      <c r="TCC26" s="72"/>
      <c r="TCD26" s="73"/>
      <c r="TCE26" s="547"/>
      <c r="TCF26" s="72"/>
      <c r="TCG26" s="72"/>
      <c r="TCS26" s="72"/>
      <c r="TCT26" s="73"/>
      <c r="TCU26" s="547"/>
      <c r="TCV26" s="72"/>
      <c r="TCW26" s="72"/>
      <c r="TDI26" s="72"/>
      <c r="TDJ26" s="73"/>
      <c r="TDK26" s="547"/>
      <c r="TDL26" s="72"/>
      <c r="TDM26" s="72"/>
      <c r="TDY26" s="72"/>
      <c r="TDZ26" s="73"/>
      <c r="TEA26" s="547"/>
      <c r="TEB26" s="72"/>
      <c r="TEC26" s="72"/>
      <c r="TEO26" s="72"/>
      <c r="TEP26" s="73"/>
      <c r="TEQ26" s="547"/>
      <c r="TER26" s="72"/>
      <c r="TES26" s="72"/>
      <c r="TFE26" s="72"/>
      <c r="TFF26" s="73"/>
      <c r="TFG26" s="547"/>
      <c r="TFH26" s="72"/>
      <c r="TFI26" s="72"/>
      <c r="TFU26" s="72"/>
      <c r="TFV26" s="73"/>
      <c r="TFW26" s="547"/>
      <c r="TFX26" s="72"/>
      <c r="TFY26" s="72"/>
      <c r="TGK26" s="72"/>
      <c r="TGL26" s="73"/>
      <c r="TGM26" s="547"/>
      <c r="TGN26" s="72"/>
      <c r="TGO26" s="72"/>
      <c r="THA26" s="72"/>
      <c r="THB26" s="73"/>
      <c r="THC26" s="547"/>
      <c r="THD26" s="72"/>
      <c r="THE26" s="72"/>
      <c r="THQ26" s="72"/>
      <c r="THR26" s="73"/>
      <c r="THS26" s="547"/>
      <c r="THT26" s="72"/>
      <c r="THU26" s="72"/>
      <c r="TIG26" s="72"/>
      <c r="TIH26" s="73"/>
      <c r="TII26" s="547"/>
      <c r="TIJ26" s="72"/>
      <c r="TIK26" s="72"/>
      <c r="TIW26" s="72"/>
      <c r="TIX26" s="73"/>
      <c r="TIY26" s="547"/>
      <c r="TIZ26" s="72"/>
      <c r="TJA26" s="72"/>
      <c r="TJM26" s="72"/>
      <c r="TJN26" s="73"/>
      <c r="TJO26" s="547"/>
      <c r="TJP26" s="72"/>
      <c r="TJQ26" s="72"/>
      <c r="TKC26" s="72"/>
      <c r="TKD26" s="73"/>
      <c r="TKE26" s="547"/>
      <c r="TKF26" s="72"/>
      <c r="TKG26" s="72"/>
      <c r="TKS26" s="72"/>
      <c r="TKT26" s="73"/>
      <c r="TKU26" s="547"/>
      <c r="TKV26" s="72"/>
      <c r="TKW26" s="72"/>
      <c r="TLI26" s="72"/>
      <c r="TLJ26" s="73"/>
      <c r="TLK26" s="547"/>
      <c r="TLL26" s="72"/>
      <c r="TLM26" s="72"/>
      <c r="TLY26" s="72"/>
      <c r="TLZ26" s="73"/>
      <c r="TMA26" s="547"/>
      <c r="TMB26" s="72"/>
      <c r="TMC26" s="72"/>
      <c r="TMO26" s="72"/>
      <c r="TMP26" s="73"/>
      <c r="TMQ26" s="547"/>
      <c r="TMR26" s="72"/>
      <c r="TMS26" s="72"/>
      <c r="TNE26" s="72"/>
      <c r="TNF26" s="73"/>
      <c r="TNG26" s="547"/>
      <c r="TNH26" s="72"/>
      <c r="TNI26" s="72"/>
      <c r="TNU26" s="72"/>
      <c r="TNV26" s="73"/>
      <c r="TNW26" s="547"/>
      <c r="TNX26" s="72"/>
      <c r="TNY26" s="72"/>
      <c r="TOK26" s="72"/>
      <c r="TOL26" s="73"/>
      <c r="TOM26" s="547"/>
      <c r="TON26" s="72"/>
      <c r="TOO26" s="72"/>
      <c r="TPA26" s="72"/>
      <c r="TPB26" s="73"/>
      <c r="TPC26" s="547"/>
      <c r="TPD26" s="72"/>
      <c r="TPE26" s="72"/>
      <c r="TPQ26" s="72"/>
      <c r="TPR26" s="73"/>
      <c r="TPS26" s="547"/>
      <c r="TPT26" s="72"/>
      <c r="TPU26" s="72"/>
      <c r="TQG26" s="72"/>
      <c r="TQH26" s="73"/>
      <c r="TQI26" s="547"/>
      <c r="TQJ26" s="72"/>
      <c r="TQK26" s="72"/>
      <c r="TQW26" s="72"/>
      <c r="TQX26" s="73"/>
      <c r="TQY26" s="547"/>
      <c r="TQZ26" s="72"/>
      <c r="TRA26" s="72"/>
      <c r="TRM26" s="72"/>
      <c r="TRN26" s="73"/>
      <c r="TRO26" s="547"/>
      <c r="TRP26" s="72"/>
      <c r="TRQ26" s="72"/>
      <c r="TSC26" s="72"/>
      <c r="TSD26" s="73"/>
      <c r="TSE26" s="547"/>
      <c r="TSF26" s="72"/>
      <c r="TSG26" s="72"/>
      <c r="TSS26" s="72"/>
      <c r="TST26" s="73"/>
      <c r="TSU26" s="547"/>
      <c r="TSV26" s="72"/>
      <c r="TSW26" s="72"/>
      <c r="TTI26" s="72"/>
      <c r="TTJ26" s="73"/>
      <c r="TTK26" s="547"/>
      <c r="TTL26" s="72"/>
      <c r="TTM26" s="72"/>
      <c r="TTY26" s="72"/>
      <c r="TTZ26" s="73"/>
      <c r="TUA26" s="547"/>
      <c r="TUB26" s="72"/>
      <c r="TUC26" s="72"/>
      <c r="TUO26" s="72"/>
      <c r="TUP26" s="73"/>
      <c r="TUQ26" s="547"/>
      <c r="TUR26" s="72"/>
      <c r="TUS26" s="72"/>
      <c r="TVE26" s="72"/>
      <c r="TVF26" s="73"/>
      <c r="TVG26" s="547"/>
      <c r="TVH26" s="72"/>
      <c r="TVI26" s="72"/>
      <c r="TVU26" s="72"/>
      <c r="TVV26" s="73"/>
      <c r="TVW26" s="547"/>
      <c r="TVX26" s="72"/>
      <c r="TVY26" s="72"/>
      <c r="TWK26" s="72"/>
      <c r="TWL26" s="73"/>
      <c r="TWM26" s="547"/>
      <c r="TWN26" s="72"/>
      <c r="TWO26" s="72"/>
      <c r="TXA26" s="72"/>
      <c r="TXB26" s="73"/>
      <c r="TXC26" s="547"/>
      <c r="TXD26" s="72"/>
      <c r="TXE26" s="72"/>
      <c r="TXQ26" s="72"/>
      <c r="TXR26" s="73"/>
      <c r="TXS26" s="547"/>
      <c r="TXT26" s="72"/>
      <c r="TXU26" s="72"/>
      <c r="TYG26" s="72"/>
      <c r="TYH26" s="73"/>
      <c r="TYI26" s="547"/>
      <c r="TYJ26" s="72"/>
      <c r="TYK26" s="72"/>
      <c r="TYW26" s="72"/>
      <c r="TYX26" s="73"/>
      <c r="TYY26" s="547"/>
      <c r="TYZ26" s="72"/>
      <c r="TZA26" s="72"/>
      <c r="TZM26" s="72"/>
      <c r="TZN26" s="73"/>
      <c r="TZO26" s="547"/>
      <c r="TZP26" s="72"/>
      <c r="TZQ26" s="72"/>
      <c r="UAC26" s="72"/>
      <c r="UAD26" s="73"/>
      <c r="UAE26" s="547"/>
      <c r="UAF26" s="72"/>
      <c r="UAG26" s="72"/>
      <c r="UAS26" s="72"/>
      <c r="UAT26" s="73"/>
      <c r="UAU26" s="547"/>
      <c r="UAV26" s="72"/>
      <c r="UAW26" s="72"/>
      <c r="UBI26" s="72"/>
      <c r="UBJ26" s="73"/>
      <c r="UBK26" s="547"/>
      <c r="UBL26" s="72"/>
      <c r="UBM26" s="72"/>
      <c r="UBY26" s="72"/>
      <c r="UBZ26" s="73"/>
      <c r="UCA26" s="547"/>
      <c r="UCB26" s="72"/>
      <c r="UCC26" s="72"/>
      <c r="UCO26" s="72"/>
      <c r="UCP26" s="73"/>
      <c r="UCQ26" s="547"/>
      <c r="UCR26" s="72"/>
      <c r="UCS26" s="72"/>
      <c r="UDE26" s="72"/>
      <c r="UDF26" s="73"/>
      <c r="UDG26" s="547"/>
      <c r="UDH26" s="72"/>
      <c r="UDI26" s="72"/>
      <c r="UDU26" s="72"/>
      <c r="UDV26" s="73"/>
      <c r="UDW26" s="547"/>
      <c r="UDX26" s="72"/>
      <c r="UDY26" s="72"/>
      <c r="UEK26" s="72"/>
      <c r="UEL26" s="73"/>
      <c r="UEM26" s="547"/>
      <c r="UEN26" s="72"/>
      <c r="UEO26" s="72"/>
      <c r="UFA26" s="72"/>
      <c r="UFB26" s="73"/>
      <c r="UFC26" s="547"/>
      <c r="UFD26" s="72"/>
      <c r="UFE26" s="72"/>
      <c r="UFQ26" s="72"/>
      <c r="UFR26" s="73"/>
      <c r="UFS26" s="547"/>
      <c r="UFT26" s="72"/>
      <c r="UFU26" s="72"/>
      <c r="UGG26" s="72"/>
      <c r="UGH26" s="73"/>
      <c r="UGI26" s="547"/>
      <c r="UGJ26" s="72"/>
      <c r="UGK26" s="72"/>
      <c r="UGW26" s="72"/>
      <c r="UGX26" s="73"/>
      <c r="UGY26" s="547"/>
      <c r="UGZ26" s="72"/>
      <c r="UHA26" s="72"/>
      <c r="UHM26" s="72"/>
      <c r="UHN26" s="73"/>
      <c r="UHO26" s="547"/>
      <c r="UHP26" s="72"/>
      <c r="UHQ26" s="72"/>
      <c r="UIC26" s="72"/>
      <c r="UID26" s="73"/>
      <c r="UIE26" s="547"/>
      <c r="UIF26" s="72"/>
      <c r="UIG26" s="72"/>
      <c r="UIS26" s="72"/>
      <c r="UIT26" s="73"/>
      <c r="UIU26" s="547"/>
      <c r="UIV26" s="72"/>
      <c r="UIW26" s="72"/>
      <c r="UJI26" s="72"/>
      <c r="UJJ26" s="73"/>
      <c r="UJK26" s="547"/>
      <c r="UJL26" s="72"/>
      <c r="UJM26" s="72"/>
      <c r="UJY26" s="72"/>
      <c r="UJZ26" s="73"/>
      <c r="UKA26" s="547"/>
      <c r="UKB26" s="72"/>
      <c r="UKC26" s="72"/>
      <c r="UKO26" s="72"/>
      <c r="UKP26" s="73"/>
      <c r="UKQ26" s="547"/>
      <c r="UKR26" s="72"/>
      <c r="UKS26" s="72"/>
      <c r="ULE26" s="72"/>
      <c r="ULF26" s="73"/>
      <c r="ULG26" s="547"/>
      <c r="ULH26" s="72"/>
      <c r="ULI26" s="72"/>
      <c r="ULU26" s="72"/>
      <c r="ULV26" s="73"/>
      <c r="ULW26" s="547"/>
      <c r="ULX26" s="72"/>
      <c r="ULY26" s="72"/>
      <c r="UMK26" s="72"/>
      <c r="UML26" s="73"/>
      <c r="UMM26" s="547"/>
      <c r="UMN26" s="72"/>
      <c r="UMO26" s="72"/>
      <c r="UNA26" s="72"/>
      <c r="UNB26" s="73"/>
      <c r="UNC26" s="547"/>
      <c r="UND26" s="72"/>
      <c r="UNE26" s="72"/>
      <c r="UNQ26" s="72"/>
      <c r="UNR26" s="73"/>
      <c r="UNS26" s="547"/>
      <c r="UNT26" s="72"/>
      <c r="UNU26" s="72"/>
      <c r="UOG26" s="72"/>
      <c r="UOH26" s="73"/>
      <c r="UOI26" s="547"/>
      <c r="UOJ26" s="72"/>
      <c r="UOK26" s="72"/>
      <c r="UOW26" s="72"/>
      <c r="UOX26" s="73"/>
      <c r="UOY26" s="547"/>
      <c r="UOZ26" s="72"/>
      <c r="UPA26" s="72"/>
      <c r="UPM26" s="72"/>
      <c r="UPN26" s="73"/>
      <c r="UPO26" s="547"/>
      <c r="UPP26" s="72"/>
      <c r="UPQ26" s="72"/>
      <c r="UQC26" s="72"/>
      <c r="UQD26" s="73"/>
      <c r="UQE26" s="547"/>
      <c r="UQF26" s="72"/>
      <c r="UQG26" s="72"/>
      <c r="UQS26" s="72"/>
      <c r="UQT26" s="73"/>
      <c r="UQU26" s="547"/>
      <c r="UQV26" s="72"/>
      <c r="UQW26" s="72"/>
      <c r="URI26" s="72"/>
      <c r="URJ26" s="73"/>
      <c r="URK26" s="547"/>
      <c r="URL26" s="72"/>
      <c r="URM26" s="72"/>
      <c r="URY26" s="72"/>
      <c r="URZ26" s="73"/>
      <c r="USA26" s="547"/>
      <c r="USB26" s="72"/>
      <c r="USC26" s="72"/>
      <c r="USO26" s="72"/>
      <c r="USP26" s="73"/>
      <c r="USQ26" s="547"/>
      <c r="USR26" s="72"/>
      <c r="USS26" s="72"/>
      <c r="UTE26" s="72"/>
      <c r="UTF26" s="73"/>
      <c r="UTG26" s="547"/>
      <c r="UTH26" s="72"/>
      <c r="UTI26" s="72"/>
      <c r="UTU26" s="72"/>
      <c r="UTV26" s="73"/>
      <c r="UTW26" s="547"/>
      <c r="UTX26" s="72"/>
      <c r="UTY26" s="72"/>
      <c r="UUK26" s="72"/>
      <c r="UUL26" s="73"/>
      <c r="UUM26" s="547"/>
      <c r="UUN26" s="72"/>
      <c r="UUO26" s="72"/>
      <c r="UVA26" s="72"/>
      <c r="UVB26" s="73"/>
      <c r="UVC26" s="547"/>
      <c r="UVD26" s="72"/>
      <c r="UVE26" s="72"/>
      <c r="UVQ26" s="72"/>
      <c r="UVR26" s="73"/>
      <c r="UVS26" s="547"/>
      <c r="UVT26" s="72"/>
      <c r="UVU26" s="72"/>
      <c r="UWG26" s="72"/>
      <c r="UWH26" s="73"/>
      <c r="UWI26" s="547"/>
      <c r="UWJ26" s="72"/>
      <c r="UWK26" s="72"/>
      <c r="UWW26" s="72"/>
      <c r="UWX26" s="73"/>
      <c r="UWY26" s="547"/>
      <c r="UWZ26" s="72"/>
      <c r="UXA26" s="72"/>
      <c r="UXM26" s="72"/>
      <c r="UXN26" s="73"/>
      <c r="UXO26" s="547"/>
      <c r="UXP26" s="72"/>
      <c r="UXQ26" s="72"/>
      <c r="UYC26" s="72"/>
      <c r="UYD26" s="73"/>
      <c r="UYE26" s="547"/>
      <c r="UYF26" s="72"/>
      <c r="UYG26" s="72"/>
      <c r="UYS26" s="72"/>
      <c r="UYT26" s="73"/>
      <c r="UYU26" s="547"/>
      <c r="UYV26" s="72"/>
      <c r="UYW26" s="72"/>
      <c r="UZI26" s="72"/>
      <c r="UZJ26" s="73"/>
      <c r="UZK26" s="547"/>
      <c r="UZL26" s="72"/>
      <c r="UZM26" s="72"/>
      <c r="UZY26" s="72"/>
      <c r="UZZ26" s="73"/>
      <c r="VAA26" s="547"/>
      <c r="VAB26" s="72"/>
      <c r="VAC26" s="72"/>
      <c r="VAO26" s="72"/>
      <c r="VAP26" s="73"/>
      <c r="VAQ26" s="547"/>
      <c r="VAR26" s="72"/>
      <c r="VAS26" s="72"/>
      <c r="VBE26" s="72"/>
      <c r="VBF26" s="73"/>
      <c r="VBG26" s="547"/>
      <c r="VBH26" s="72"/>
      <c r="VBI26" s="72"/>
      <c r="VBU26" s="72"/>
      <c r="VBV26" s="73"/>
      <c r="VBW26" s="547"/>
      <c r="VBX26" s="72"/>
      <c r="VBY26" s="72"/>
      <c r="VCK26" s="72"/>
      <c r="VCL26" s="73"/>
      <c r="VCM26" s="547"/>
      <c r="VCN26" s="72"/>
      <c r="VCO26" s="72"/>
      <c r="VDA26" s="72"/>
      <c r="VDB26" s="73"/>
      <c r="VDC26" s="547"/>
      <c r="VDD26" s="72"/>
      <c r="VDE26" s="72"/>
      <c r="VDQ26" s="72"/>
      <c r="VDR26" s="73"/>
      <c r="VDS26" s="547"/>
      <c r="VDT26" s="72"/>
      <c r="VDU26" s="72"/>
      <c r="VEG26" s="72"/>
      <c r="VEH26" s="73"/>
      <c r="VEI26" s="547"/>
      <c r="VEJ26" s="72"/>
      <c r="VEK26" s="72"/>
      <c r="VEW26" s="72"/>
      <c r="VEX26" s="73"/>
      <c r="VEY26" s="547"/>
      <c r="VEZ26" s="72"/>
      <c r="VFA26" s="72"/>
      <c r="VFM26" s="72"/>
      <c r="VFN26" s="73"/>
      <c r="VFO26" s="547"/>
      <c r="VFP26" s="72"/>
      <c r="VFQ26" s="72"/>
      <c r="VGC26" s="72"/>
      <c r="VGD26" s="73"/>
      <c r="VGE26" s="547"/>
      <c r="VGF26" s="72"/>
      <c r="VGG26" s="72"/>
      <c r="VGS26" s="72"/>
      <c r="VGT26" s="73"/>
      <c r="VGU26" s="547"/>
      <c r="VGV26" s="72"/>
      <c r="VGW26" s="72"/>
      <c r="VHI26" s="72"/>
      <c r="VHJ26" s="73"/>
      <c r="VHK26" s="547"/>
      <c r="VHL26" s="72"/>
      <c r="VHM26" s="72"/>
      <c r="VHY26" s="72"/>
      <c r="VHZ26" s="73"/>
      <c r="VIA26" s="547"/>
      <c r="VIB26" s="72"/>
      <c r="VIC26" s="72"/>
      <c r="VIO26" s="72"/>
      <c r="VIP26" s="73"/>
      <c r="VIQ26" s="547"/>
      <c r="VIR26" s="72"/>
      <c r="VIS26" s="72"/>
      <c r="VJE26" s="72"/>
      <c r="VJF26" s="73"/>
      <c r="VJG26" s="547"/>
      <c r="VJH26" s="72"/>
      <c r="VJI26" s="72"/>
      <c r="VJU26" s="72"/>
      <c r="VJV26" s="73"/>
      <c r="VJW26" s="547"/>
      <c r="VJX26" s="72"/>
      <c r="VJY26" s="72"/>
      <c r="VKK26" s="72"/>
      <c r="VKL26" s="73"/>
      <c r="VKM26" s="547"/>
      <c r="VKN26" s="72"/>
      <c r="VKO26" s="72"/>
      <c r="VLA26" s="72"/>
      <c r="VLB26" s="73"/>
      <c r="VLC26" s="547"/>
      <c r="VLD26" s="72"/>
      <c r="VLE26" s="72"/>
      <c r="VLQ26" s="72"/>
      <c r="VLR26" s="73"/>
      <c r="VLS26" s="547"/>
      <c r="VLT26" s="72"/>
      <c r="VLU26" s="72"/>
      <c r="VMG26" s="72"/>
      <c r="VMH26" s="73"/>
      <c r="VMI26" s="547"/>
      <c r="VMJ26" s="72"/>
      <c r="VMK26" s="72"/>
      <c r="VMW26" s="72"/>
      <c r="VMX26" s="73"/>
      <c r="VMY26" s="547"/>
      <c r="VMZ26" s="72"/>
      <c r="VNA26" s="72"/>
      <c r="VNM26" s="72"/>
      <c r="VNN26" s="73"/>
      <c r="VNO26" s="547"/>
      <c r="VNP26" s="72"/>
      <c r="VNQ26" s="72"/>
      <c r="VOC26" s="72"/>
      <c r="VOD26" s="73"/>
      <c r="VOE26" s="547"/>
      <c r="VOF26" s="72"/>
      <c r="VOG26" s="72"/>
      <c r="VOS26" s="72"/>
      <c r="VOT26" s="73"/>
      <c r="VOU26" s="547"/>
      <c r="VOV26" s="72"/>
      <c r="VOW26" s="72"/>
      <c r="VPI26" s="72"/>
      <c r="VPJ26" s="73"/>
      <c r="VPK26" s="547"/>
      <c r="VPL26" s="72"/>
      <c r="VPM26" s="72"/>
      <c r="VPY26" s="72"/>
      <c r="VPZ26" s="73"/>
      <c r="VQA26" s="547"/>
      <c r="VQB26" s="72"/>
      <c r="VQC26" s="72"/>
      <c r="VQO26" s="72"/>
      <c r="VQP26" s="73"/>
      <c r="VQQ26" s="547"/>
      <c r="VQR26" s="72"/>
      <c r="VQS26" s="72"/>
      <c r="VRE26" s="72"/>
      <c r="VRF26" s="73"/>
      <c r="VRG26" s="547"/>
      <c r="VRH26" s="72"/>
      <c r="VRI26" s="72"/>
      <c r="VRU26" s="72"/>
      <c r="VRV26" s="73"/>
      <c r="VRW26" s="547"/>
      <c r="VRX26" s="72"/>
      <c r="VRY26" s="72"/>
      <c r="VSK26" s="72"/>
      <c r="VSL26" s="73"/>
      <c r="VSM26" s="547"/>
      <c r="VSN26" s="72"/>
      <c r="VSO26" s="72"/>
      <c r="VTA26" s="72"/>
      <c r="VTB26" s="73"/>
      <c r="VTC26" s="547"/>
      <c r="VTD26" s="72"/>
      <c r="VTE26" s="72"/>
      <c r="VTQ26" s="72"/>
      <c r="VTR26" s="73"/>
      <c r="VTS26" s="547"/>
      <c r="VTT26" s="72"/>
      <c r="VTU26" s="72"/>
      <c r="VUG26" s="72"/>
      <c r="VUH26" s="73"/>
      <c r="VUI26" s="547"/>
      <c r="VUJ26" s="72"/>
      <c r="VUK26" s="72"/>
      <c r="VUW26" s="72"/>
      <c r="VUX26" s="73"/>
      <c r="VUY26" s="547"/>
      <c r="VUZ26" s="72"/>
      <c r="VVA26" s="72"/>
      <c r="VVM26" s="72"/>
      <c r="VVN26" s="73"/>
      <c r="VVO26" s="547"/>
      <c r="VVP26" s="72"/>
      <c r="VVQ26" s="72"/>
      <c r="VWC26" s="72"/>
      <c r="VWD26" s="73"/>
      <c r="VWE26" s="547"/>
      <c r="VWF26" s="72"/>
      <c r="VWG26" s="72"/>
      <c r="VWS26" s="72"/>
      <c r="VWT26" s="73"/>
      <c r="VWU26" s="547"/>
      <c r="VWV26" s="72"/>
      <c r="VWW26" s="72"/>
      <c r="VXI26" s="72"/>
      <c r="VXJ26" s="73"/>
      <c r="VXK26" s="547"/>
      <c r="VXL26" s="72"/>
      <c r="VXM26" s="72"/>
      <c r="VXY26" s="72"/>
      <c r="VXZ26" s="73"/>
      <c r="VYA26" s="547"/>
      <c r="VYB26" s="72"/>
      <c r="VYC26" s="72"/>
      <c r="VYO26" s="72"/>
      <c r="VYP26" s="73"/>
      <c r="VYQ26" s="547"/>
      <c r="VYR26" s="72"/>
      <c r="VYS26" s="72"/>
      <c r="VZE26" s="72"/>
      <c r="VZF26" s="73"/>
      <c r="VZG26" s="547"/>
      <c r="VZH26" s="72"/>
      <c r="VZI26" s="72"/>
      <c r="VZU26" s="72"/>
      <c r="VZV26" s="73"/>
      <c r="VZW26" s="547"/>
      <c r="VZX26" s="72"/>
      <c r="VZY26" s="72"/>
      <c r="WAK26" s="72"/>
      <c r="WAL26" s="73"/>
      <c r="WAM26" s="547"/>
      <c r="WAN26" s="72"/>
      <c r="WAO26" s="72"/>
      <c r="WBA26" s="72"/>
      <c r="WBB26" s="73"/>
      <c r="WBC26" s="547"/>
      <c r="WBD26" s="72"/>
      <c r="WBE26" s="72"/>
      <c r="WBQ26" s="72"/>
      <c r="WBR26" s="73"/>
      <c r="WBS26" s="547"/>
      <c r="WBT26" s="72"/>
      <c r="WBU26" s="72"/>
      <c r="WCG26" s="72"/>
      <c r="WCH26" s="73"/>
      <c r="WCI26" s="547"/>
      <c r="WCJ26" s="72"/>
      <c r="WCK26" s="72"/>
      <c r="WCW26" s="72"/>
      <c r="WCX26" s="73"/>
      <c r="WCY26" s="547"/>
      <c r="WCZ26" s="72"/>
      <c r="WDA26" s="72"/>
      <c r="WDM26" s="72"/>
      <c r="WDN26" s="73"/>
      <c r="WDO26" s="547"/>
      <c r="WDP26" s="72"/>
      <c r="WDQ26" s="72"/>
      <c r="WEC26" s="72"/>
      <c r="WED26" s="73"/>
      <c r="WEE26" s="547"/>
      <c r="WEF26" s="72"/>
      <c r="WEG26" s="72"/>
      <c r="WES26" s="72"/>
      <c r="WET26" s="73"/>
      <c r="WEU26" s="547"/>
      <c r="WEV26" s="72"/>
      <c r="WEW26" s="72"/>
      <c r="WFI26" s="72"/>
      <c r="WFJ26" s="73"/>
      <c r="WFK26" s="547"/>
      <c r="WFL26" s="72"/>
      <c r="WFM26" s="72"/>
      <c r="WFY26" s="72"/>
      <c r="WFZ26" s="73"/>
      <c r="WGA26" s="547"/>
      <c r="WGB26" s="72"/>
      <c r="WGC26" s="72"/>
      <c r="WGO26" s="72"/>
      <c r="WGP26" s="73"/>
      <c r="WGQ26" s="547"/>
      <c r="WGR26" s="72"/>
      <c r="WGS26" s="72"/>
      <c r="WHE26" s="72"/>
      <c r="WHF26" s="73"/>
      <c r="WHG26" s="547"/>
      <c r="WHH26" s="72"/>
      <c r="WHI26" s="72"/>
      <c r="WHU26" s="72"/>
      <c r="WHV26" s="73"/>
      <c r="WHW26" s="547"/>
      <c r="WHX26" s="72"/>
      <c r="WHY26" s="72"/>
      <c r="WIK26" s="72"/>
      <c r="WIL26" s="73"/>
      <c r="WIM26" s="547"/>
      <c r="WIN26" s="72"/>
      <c r="WIO26" s="72"/>
      <c r="WJA26" s="72"/>
      <c r="WJB26" s="73"/>
      <c r="WJC26" s="547"/>
      <c r="WJD26" s="72"/>
      <c r="WJE26" s="72"/>
      <c r="WJQ26" s="72"/>
      <c r="WJR26" s="73"/>
      <c r="WJS26" s="547"/>
      <c r="WJT26" s="72"/>
      <c r="WJU26" s="72"/>
      <c r="WKG26" s="72"/>
      <c r="WKH26" s="73"/>
      <c r="WKI26" s="547"/>
      <c r="WKJ26" s="72"/>
      <c r="WKK26" s="72"/>
      <c r="WKW26" s="72"/>
      <c r="WKX26" s="73"/>
      <c r="WKY26" s="547"/>
      <c r="WKZ26" s="72"/>
      <c r="WLA26" s="72"/>
      <c r="WLM26" s="72"/>
      <c r="WLN26" s="73"/>
      <c r="WLO26" s="547"/>
      <c r="WLP26" s="72"/>
      <c r="WLQ26" s="72"/>
      <c r="WMC26" s="72"/>
      <c r="WMD26" s="73"/>
      <c r="WME26" s="547"/>
      <c r="WMF26" s="72"/>
      <c r="WMG26" s="72"/>
      <c r="WMS26" s="72"/>
      <c r="WMT26" s="73"/>
      <c r="WMU26" s="547"/>
      <c r="WMV26" s="72"/>
      <c r="WMW26" s="72"/>
      <c r="WNI26" s="72"/>
      <c r="WNJ26" s="73"/>
      <c r="WNK26" s="547"/>
      <c r="WNL26" s="72"/>
      <c r="WNM26" s="72"/>
      <c r="WNY26" s="72"/>
      <c r="WNZ26" s="73"/>
      <c r="WOA26" s="547"/>
      <c r="WOB26" s="72"/>
      <c r="WOC26" s="72"/>
      <c r="WOO26" s="72"/>
      <c r="WOP26" s="73"/>
      <c r="WOQ26" s="547"/>
      <c r="WOR26" s="72"/>
      <c r="WOS26" s="72"/>
      <c r="WPE26" s="72"/>
      <c r="WPF26" s="73"/>
      <c r="WPG26" s="547"/>
      <c r="WPH26" s="72"/>
      <c r="WPI26" s="72"/>
      <c r="WPU26" s="72"/>
      <c r="WPV26" s="73"/>
      <c r="WPW26" s="547"/>
      <c r="WPX26" s="72"/>
      <c r="WPY26" s="72"/>
      <c r="WQK26" s="72"/>
      <c r="WQL26" s="73"/>
      <c r="WQM26" s="547"/>
      <c r="WQN26" s="72"/>
      <c r="WQO26" s="72"/>
      <c r="WRA26" s="72"/>
      <c r="WRB26" s="73"/>
      <c r="WRC26" s="547"/>
      <c r="WRD26" s="72"/>
      <c r="WRE26" s="72"/>
      <c r="WRQ26" s="72"/>
      <c r="WRR26" s="73"/>
      <c r="WRS26" s="547"/>
      <c r="WRT26" s="72"/>
      <c r="WRU26" s="72"/>
      <c r="WSG26" s="72"/>
      <c r="WSH26" s="73"/>
      <c r="WSI26" s="547"/>
      <c r="WSJ26" s="72"/>
      <c r="WSK26" s="72"/>
      <c r="WSW26" s="72"/>
      <c r="WSX26" s="73"/>
      <c r="WSY26" s="547"/>
      <c r="WSZ26" s="72"/>
      <c r="WTA26" s="72"/>
      <c r="WTM26" s="72"/>
      <c r="WTN26" s="73"/>
      <c r="WTO26" s="547"/>
      <c r="WTP26" s="72"/>
      <c r="WTQ26" s="72"/>
      <c r="WUC26" s="72"/>
      <c r="WUD26" s="73"/>
      <c r="WUE26" s="547"/>
      <c r="WUF26" s="72"/>
      <c r="WUG26" s="72"/>
      <c r="WUS26" s="72"/>
      <c r="WUT26" s="73"/>
      <c r="WUU26" s="547"/>
      <c r="WUV26" s="72"/>
      <c r="WUW26" s="72"/>
      <c r="WVI26" s="72"/>
      <c r="WVJ26" s="73"/>
      <c r="WVK26" s="547"/>
      <c r="WVL26" s="72"/>
      <c r="WVM26" s="72"/>
      <c r="WVY26" s="72"/>
      <c r="WVZ26" s="73"/>
      <c r="WWA26" s="547"/>
      <c r="WWB26" s="72"/>
      <c r="WWC26" s="72"/>
      <c r="WWO26" s="72"/>
      <c r="WWP26" s="73"/>
      <c r="WWQ26" s="547"/>
      <c r="WWR26" s="72"/>
      <c r="WWS26" s="72"/>
      <c r="WXE26" s="72"/>
      <c r="WXF26" s="73"/>
      <c r="WXG26" s="547"/>
      <c r="WXH26" s="72"/>
      <c r="WXI26" s="72"/>
      <c r="WXU26" s="72"/>
      <c r="WXV26" s="73"/>
      <c r="WXW26" s="547"/>
      <c r="WXX26" s="72"/>
      <c r="WXY26" s="72"/>
      <c r="WYK26" s="72"/>
      <c r="WYL26" s="73"/>
      <c r="WYM26" s="547"/>
      <c r="WYN26" s="72"/>
      <c r="WYO26" s="72"/>
      <c r="WZA26" s="72"/>
      <c r="WZB26" s="73"/>
      <c r="WZC26" s="547"/>
      <c r="WZD26" s="72"/>
      <c r="WZE26" s="72"/>
      <c r="WZQ26" s="72"/>
      <c r="WZR26" s="73"/>
      <c r="WZS26" s="547"/>
      <c r="WZT26" s="72"/>
      <c r="WZU26" s="72"/>
      <c r="XAG26" s="72"/>
      <c r="XAH26" s="73"/>
      <c r="XAI26" s="547"/>
      <c r="XAJ26" s="72"/>
      <c r="XAK26" s="72"/>
      <c r="XAW26" s="72"/>
      <c r="XAX26" s="73"/>
      <c r="XAY26" s="547"/>
      <c r="XAZ26" s="72"/>
      <c r="XBA26" s="72"/>
      <c r="XBM26" s="72"/>
      <c r="XBN26" s="73"/>
      <c r="XBO26" s="547"/>
      <c r="XBP26" s="72"/>
      <c r="XBQ26" s="72"/>
      <c r="XCC26" s="72"/>
      <c r="XCD26" s="73"/>
      <c r="XCE26" s="547"/>
      <c r="XCF26" s="72"/>
      <c r="XCG26" s="72"/>
      <c r="XCS26" s="72"/>
      <c r="XCT26" s="73"/>
      <c r="XCU26" s="547"/>
      <c r="XCV26" s="72"/>
      <c r="XCW26" s="72"/>
      <c r="XDI26" s="72"/>
      <c r="XDJ26" s="73"/>
      <c r="XDK26" s="547"/>
      <c r="XDL26" s="72"/>
      <c r="XDM26" s="72"/>
      <c r="XDY26" s="72"/>
      <c r="XDZ26" s="73"/>
      <c r="XEA26" s="547"/>
      <c r="XEB26" s="72"/>
      <c r="XEC26" s="72"/>
      <c r="XEO26" s="72"/>
      <c r="XEP26" s="73"/>
      <c r="XEQ26" s="547"/>
      <c r="XER26" s="72"/>
      <c r="XES26" s="72"/>
    </row>
    <row r="27" spans="1:1017 1025:2041 2049:3065 3073:4089 4097:5113 5121:6137 6145:7161 7169:8185 8193:9209 9217:10233 10241:11257 11265:12281 12289:13305 13313:14329 14337:15353 15361:16377" ht="45.75" customHeight="1" thickBot="1">
      <c r="B27" s="96"/>
      <c r="C27" s="407" t="s">
        <v>469</v>
      </c>
      <c r="D27" s="130" t="str">
        <f>IFERROR(INDEX(D23:F25,MATCH(D12,C23:C25,0),MATCH(D19,D22:F22,0)),"Incomplete section")</f>
        <v>Incomplete section</v>
      </c>
      <c r="FE27" s="74"/>
      <c r="FF27" s="669"/>
      <c r="FG27" s="669"/>
      <c r="FH27" s="114"/>
      <c r="FI27" s="74"/>
      <c r="FU27" s="74"/>
      <c r="FV27" s="669"/>
      <c r="FW27" s="669"/>
      <c r="FX27" s="114"/>
      <c r="FY27" s="74"/>
      <c r="GK27" s="74"/>
      <c r="GL27" s="669"/>
      <c r="GM27" s="669"/>
      <c r="GN27" s="114"/>
      <c r="GO27" s="74"/>
      <c r="HA27" s="74"/>
      <c r="HB27" s="669"/>
      <c r="HC27" s="669"/>
      <c r="HD27" s="114"/>
      <c r="HE27" s="74"/>
      <c r="HQ27" s="74"/>
      <c r="HR27" s="669"/>
      <c r="HS27" s="669"/>
      <c r="HT27" s="114"/>
      <c r="HU27" s="74"/>
      <c r="IG27" s="74"/>
      <c r="IH27" s="669"/>
      <c r="II27" s="669"/>
      <c r="IJ27" s="114"/>
      <c r="IK27" s="74"/>
      <c r="IW27" s="74"/>
      <c r="IX27" s="669"/>
      <c r="IY27" s="669"/>
      <c r="IZ27" s="114"/>
      <c r="JA27" s="74"/>
      <c r="JM27" s="74"/>
      <c r="JN27" s="669"/>
      <c r="JO27" s="669"/>
      <c r="JP27" s="114"/>
      <c r="JQ27" s="74"/>
      <c r="KC27" s="74"/>
      <c r="KD27" s="669"/>
      <c r="KE27" s="669"/>
      <c r="KF27" s="114"/>
      <c r="KG27" s="74"/>
      <c r="KS27" s="74"/>
      <c r="KT27" s="669"/>
      <c r="KU27" s="669"/>
      <c r="KV27" s="114"/>
      <c r="KW27" s="74"/>
      <c r="LI27" s="74"/>
      <c r="LJ27" s="669"/>
      <c r="LK27" s="669"/>
      <c r="LL27" s="114"/>
      <c r="LM27" s="74"/>
      <c r="LY27" s="74"/>
      <c r="LZ27" s="669"/>
      <c r="MA27" s="669"/>
      <c r="MB27" s="114"/>
      <c r="MC27" s="74"/>
      <c r="MO27" s="74"/>
      <c r="MP27" s="669"/>
      <c r="MQ27" s="669"/>
      <c r="MR27" s="114"/>
      <c r="MS27" s="74"/>
      <c r="NE27" s="74"/>
      <c r="NF27" s="669"/>
      <c r="NG27" s="669"/>
      <c r="NH27" s="114"/>
      <c r="NI27" s="74"/>
      <c r="NU27" s="74"/>
      <c r="NV27" s="669"/>
      <c r="NW27" s="669"/>
      <c r="NX27" s="114"/>
      <c r="NY27" s="74"/>
      <c r="OK27" s="74"/>
      <c r="OL27" s="669"/>
      <c r="OM27" s="669"/>
      <c r="ON27" s="114"/>
      <c r="OO27" s="74"/>
      <c r="PA27" s="74"/>
      <c r="PB27" s="669"/>
      <c r="PC27" s="669"/>
      <c r="PD27" s="114"/>
      <c r="PE27" s="74"/>
      <c r="PQ27" s="74"/>
      <c r="PR27" s="669"/>
      <c r="PS27" s="669"/>
      <c r="PT27" s="114"/>
      <c r="PU27" s="74"/>
      <c r="QG27" s="74"/>
      <c r="QH27" s="669"/>
      <c r="QI27" s="669"/>
      <c r="QJ27" s="114"/>
      <c r="QK27" s="74"/>
      <c r="QW27" s="74"/>
      <c r="QX27" s="669"/>
      <c r="QY27" s="669"/>
      <c r="QZ27" s="114"/>
      <c r="RA27" s="74"/>
      <c r="RM27" s="74"/>
      <c r="RN27" s="669"/>
      <c r="RO27" s="669"/>
      <c r="RP27" s="114"/>
      <c r="RQ27" s="74"/>
      <c r="SC27" s="74"/>
      <c r="SD27" s="669"/>
      <c r="SE27" s="669"/>
      <c r="SF27" s="114"/>
      <c r="SG27" s="74"/>
      <c r="SS27" s="74"/>
      <c r="ST27" s="669"/>
      <c r="SU27" s="669"/>
      <c r="SV27" s="114"/>
      <c r="SW27" s="74"/>
      <c r="TI27" s="74"/>
      <c r="TJ27" s="669"/>
      <c r="TK27" s="669"/>
      <c r="TL27" s="114"/>
      <c r="TM27" s="74"/>
      <c r="TY27" s="74"/>
      <c r="TZ27" s="669"/>
      <c r="UA27" s="669"/>
      <c r="UB27" s="114"/>
      <c r="UC27" s="74"/>
      <c r="UO27" s="74"/>
      <c r="UP27" s="669"/>
      <c r="UQ27" s="669"/>
      <c r="UR27" s="114"/>
      <c r="US27" s="74"/>
      <c r="VE27" s="74"/>
      <c r="VF27" s="669"/>
      <c r="VG27" s="669"/>
      <c r="VH27" s="114"/>
      <c r="VI27" s="74"/>
      <c r="VU27" s="74"/>
      <c r="VV27" s="669"/>
      <c r="VW27" s="669"/>
      <c r="VX27" s="114"/>
      <c r="VY27" s="74"/>
      <c r="WK27" s="74"/>
      <c r="WL27" s="669"/>
      <c r="WM27" s="669"/>
      <c r="WN27" s="114"/>
      <c r="WO27" s="74"/>
      <c r="XA27" s="74"/>
      <c r="XB27" s="669"/>
      <c r="XC27" s="669"/>
      <c r="XD27" s="114"/>
      <c r="XE27" s="74"/>
      <c r="XQ27" s="74"/>
      <c r="XR27" s="669"/>
      <c r="XS27" s="669"/>
      <c r="XT27" s="114"/>
      <c r="XU27" s="74"/>
      <c r="YG27" s="74"/>
      <c r="YH27" s="669"/>
      <c r="YI27" s="669"/>
      <c r="YJ27" s="114"/>
      <c r="YK27" s="74"/>
      <c r="YW27" s="74"/>
      <c r="YX27" s="669"/>
      <c r="YY27" s="669"/>
      <c r="YZ27" s="114"/>
      <c r="ZA27" s="74"/>
      <c r="ZM27" s="74"/>
      <c r="ZN27" s="669"/>
      <c r="ZO27" s="669"/>
      <c r="ZP27" s="114"/>
      <c r="ZQ27" s="74"/>
      <c r="AAC27" s="74"/>
      <c r="AAD27" s="669"/>
      <c r="AAE27" s="669"/>
      <c r="AAF27" s="114"/>
      <c r="AAG27" s="74"/>
      <c r="AAS27" s="74"/>
      <c r="AAT27" s="669"/>
      <c r="AAU27" s="669"/>
      <c r="AAV27" s="114"/>
      <c r="AAW27" s="74"/>
      <c r="ABI27" s="74"/>
      <c r="ABJ27" s="669"/>
      <c r="ABK27" s="669"/>
      <c r="ABL27" s="114"/>
      <c r="ABM27" s="74"/>
      <c r="ABY27" s="74"/>
      <c r="ABZ27" s="669"/>
      <c r="ACA27" s="669"/>
      <c r="ACB27" s="114"/>
      <c r="ACC27" s="74"/>
      <c r="ACO27" s="74"/>
      <c r="ACP27" s="669"/>
      <c r="ACQ27" s="669"/>
      <c r="ACR27" s="114"/>
      <c r="ACS27" s="74"/>
      <c r="ADE27" s="74"/>
      <c r="ADF27" s="669"/>
      <c r="ADG27" s="669"/>
      <c r="ADH27" s="114"/>
      <c r="ADI27" s="74"/>
      <c r="ADU27" s="74"/>
      <c r="ADV27" s="669"/>
      <c r="ADW27" s="669"/>
      <c r="ADX27" s="114"/>
      <c r="ADY27" s="74"/>
      <c r="AEK27" s="74"/>
      <c r="AEL27" s="669"/>
      <c r="AEM27" s="669"/>
      <c r="AEN27" s="114"/>
      <c r="AEO27" s="74"/>
      <c r="AFA27" s="74"/>
      <c r="AFB27" s="669"/>
      <c r="AFC27" s="669"/>
      <c r="AFD27" s="114"/>
      <c r="AFE27" s="74"/>
      <c r="AFQ27" s="74"/>
      <c r="AFR27" s="669"/>
      <c r="AFS27" s="669"/>
      <c r="AFT27" s="114"/>
      <c r="AFU27" s="74"/>
      <c r="AGG27" s="74"/>
      <c r="AGH27" s="669"/>
      <c r="AGI27" s="669"/>
      <c r="AGJ27" s="114"/>
      <c r="AGK27" s="74"/>
      <c r="AGW27" s="74"/>
      <c r="AGX27" s="669"/>
      <c r="AGY27" s="669"/>
      <c r="AGZ27" s="114"/>
      <c r="AHA27" s="74"/>
      <c r="AHM27" s="74"/>
      <c r="AHN27" s="669"/>
      <c r="AHO27" s="669"/>
      <c r="AHP27" s="114"/>
      <c r="AHQ27" s="74"/>
      <c r="AIC27" s="74"/>
      <c r="AID27" s="669"/>
      <c r="AIE27" s="669"/>
      <c r="AIF27" s="114"/>
      <c r="AIG27" s="74"/>
      <c r="AIS27" s="74"/>
      <c r="AIT27" s="669"/>
      <c r="AIU27" s="669"/>
      <c r="AIV27" s="114"/>
      <c r="AIW27" s="74"/>
      <c r="AJI27" s="74"/>
      <c r="AJJ27" s="669"/>
      <c r="AJK27" s="669"/>
      <c r="AJL27" s="114"/>
      <c r="AJM27" s="74"/>
      <c r="AJY27" s="74"/>
      <c r="AJZ27" s="669"/>
      <c r="AKA27" s="669"/>
      <c r="AKB27" s="114"/>
      <c r="AKC27" s="74"/>
      <c r="AKO27" s="74"/>
      <c r="AKP27" s="669"/>
      <c r="AKQ27" s="669"/>
      <c r="AKR27" s="114"/>
      <c r="AKS27" s="74"/>
      <c r="ALE27" s="74"/>
      <c r="ALF27" s="669"/>
      <c r="ALG27" s="669"/>
      <c r="ALH27" s="114"/>
      <c r="ALI27" s="74"/>
      <c r="ALU27" s="74"/>
      <c r="ALV27" s="669"/>
      <c r="ALW27" s="669"/>
      <c r="ALX27" s="114"/>
      <c r="ALY27" s="74"/>
      <c r="AMK27" s="74"/>
      <c r="AML27" s="669"/>
      <c r="AMM27" s="669"/>
      <c r="AMN27" s="114"/>
      <c r="AMO27" s="74"/>
      <c r="ANA27" s="74"/>
      <c r="ANB27" s="669"/>
      <c r="ANC27" s="669"/>
      <c r="AND27" s="114"/>
      <c r="ANE27" s="74"/>
      <c r="ANQ27" s="74"/>
      <c r="ANR27" s="669"/>
      <c r="ANS27" s="669"/>
      <c r="ANT27" s="114"/>
      <c r="ANU27" s="74"/>
      <c r="AOG27" s="74"/>
      <c r="AOH27" s="669"/>
      <c r="AOI27" s="669"/>
      <c r="AOJ27" s="114"/>
      <c r="AOK27" s="74"/>
      <c r="AOW27" s="74"/>
      <c r="AOX27" s="669"/>
      <c r="AOY27" s="669"/>
      <c r="AOZ27" s="114"/>
      <c r="APA27" s="74"/>
      <c r="APM27" s="74"/>
      <c r="APN27" s="669"/>
      <c r="APO27" s="669"/>
      <c r="APP27" s="114"/>
      <c r="APQ27" s="74"/>
      <c r="AQC27" s="74"/>
      <c r="AQD27" s="669"/>
      <c r="AQE27" s="669"/>
      <c r="AQF27" s="114"/>
      <c r="AQG27" s="74"/>
      <c r="AQS27" s="74"/>
      <c r="AQT27" s="669"/>
      <c r="AQU27" s="669"/>
      <c r="AQV27" s="114"/>
      <c r="AQW27" s="74"/>
      <c r="ARI27" s="74"/>
      <c r="ARJ27" s="669"/>
      <c r="ARK27" s="669"/>
      <c r="ARL27" s="114"/>
      <c r="ARM27" s="74"/>
      <c r="ARY27" s="74"/>
      <c r="ARZ27" s="669"/>
      <c r="ASA27" s="669"/>
      <c r="ASB27" s="114"/>
      <c r="ASC27" s="74"/>
      <c r="ASO27" s="74"/>
      <c r="ASP27" s="669"/>
      <c r="ASQ27" s="669"/>
      <c r="ASR27" s="114"/>
      <c r="ASS27" s="74"/>
      <c r="ATE27" s="74"/>
      <c r="ATF27" s="669"/>
      <c r="ATG27" s="669"/>
      <c r="ATH27" s="114"/>
      <c r="ATI27" s="74"/>
      <c r="ATU27" s="74"/>
      <c r="ATV27" s="669"/>
      <c r="ATW27" s="669"/>
      <c r="ATX27" s="114"/>
      <c r="ATY27" s="74"/>
      <c r="AUK27" s="74"/>
      <c r="AUL27" s="669"/>
      <c r="AUM27" s="669"/>
      <c r="AUN27" s="114"/>
      <c r="AUO27" s="74"/>
      <c r="AVA27" s="74"/>
      <c r="AVB27" s="669"/>
      <c r="AVC27" s="669"/>
      <c r="AVD27" s="114"/>
      <c r="AVE27" s="74"/>
      <c r="AVQ27" s="74"/>
      <c r="AVR27" s="669"/>
      <c r="AVS27" s="669"/>
      <c r="AVT27" s="114"/>
      <c r="AVU27" s="74"/>
      <c r="AWG27" s="74"/>
      <c r="AWH27" s="669"/>
      <c r="AWI27" s="669"/>
      <c r="AWJ27" s="114"/>
      <c r="AWK27" s="74"/>
      <c r="AWW27" s="74"/>
      <c r="AWX27" s="669"/>
      <c r="AWY27" s="669"/>
      <c r="AWZ27" s="114"/>
      <c r="AXA27" s="74"/>
      <c r="AXM27" s="74"/>
      <c r="AXN27" s="669"/>
      <c r="AXO27" s="669"/>
      <c r="AXP27" s="114"/>
      <c r="AXQ27" s="74"/>
      <c r="AYC27" s="74"/>
      <c r="AYD27" s="669"/>
      <c r="AYE27" s="669"/>
      <c r="AYF27" s="114"/>
      <c r="AYG27" s="74"/>
      <c r="AYS27" s="74"/>
      <c r="AYT27" s="669"/>
      <c r="AYU27" s="669"/>
      <c r="AYV27" s="114"/>
      <c r="AYW27" s="74"/>
      <c r="AZI27" s="74"/>
      <c r="AZJ27" s="669"/>
      <c r="AZK27" s="669"/>
      <c r="AZL27" s="114"/>
      <c r="AZM27" s="74"/>
      <c r="AZY27" s="74"/>
      <c r="AZZ27" s="669"/>
      <c r="BAA27" s="669"/>
      <c r="BAB27" s="114"/>
      <c r="BAC27" s="74"/>
      <c r="BAO27" s="74"/>
      <c r="BAP27" s="669"/>
      <c r="BAQ27" s="669"/>
      <c r="BAR27" s="114"/>
      <c r="BAS27" s="74"/>
      <c r="BBE27" s="74"/>
      <c r="BBF27" s="669"/>
      <c r="BBG27" s="669"/>
      <c r="BBH27" s="114"/>
      <c r="BBI27" s="74"/>
      <c r="BBU27" s="74"/>
      <c r="BBV27" s="669"/>
      <c r="BBW27" s="669"/>
      <c r="BBX27" s="114"/>
      <c r="BBY27" s="74"/>
      <c r="BCK27" s="74"/>
      <c r="BCL27" s="669"/>
      <c r="BCM27" s="669"/>
      <c r="BCN27" s="114"/>
      <c r="BCO27" s="74"/>
      <c r="BDA27" s="74"/>
      <c r="BDB27" s="669"/>
      <c r="BDC27" s="669"/>
      <c r="BDD27" s="114"/>
      <c r="BDE27" s="74"/>
      <c r="BDQ27" s="74"/>
      <c r="BDR27" s="669"/>
      <c r="BDS27" s="669"/>
      <c r="BDT27" s="114"/>
      <c r="BDU27" s="74"/>
      <c r="BEG27" s="74"/>
      <c r="BEH27" s="669"/>
      <c r="BEI27" s="669"/>
      <c r="BEJ27" s="114"/>
      <c r="BEK27" s="74"/>
      <c r="BEW27" s="74"/>
      <c r="BEX27" s="669"/>
      <c r="BEY27" s="669"/>
      <c r="BEZ27" s="114"/>
      <c r="BFA27" s="74"/>
      <c r="BFM27" s="74"/>
      <c r="BFN27" s="669"/>
      <c r="BFO27" s="669"/>
      <c r="BFP27" s="114"/>
      <c r="BFQ27" s="74"/>
      <c r="BGC27" s="74"/>
      <c r="BGD27" s="669"/>
      <c r="BGE27" s="669"/>
      <c r="BGF27" s="114"/>
      <c r="BGG27" s="74"/>
      <c r="BGS27" s="74"/>
      <c r="BGT27" s="669"/>
      <c r="BGU27" s="669"/>
      <c r="BGV27" s="114"/>
      <c r="BGW27" s="74"/>
      <c r="BHI27" s="74"/>
      <c r="BHJ27" s="669"/>
      <c r="BHK27" s="669"/>
      <c r="BHL27" s="114"/>
      <c r="BHM27" s="74"/>
      <c r="BHY27" s="74"/>
      <c r="BHZ27" s="669"/>
      <c r="BIA27" s="669"/>
      <c r="BIB27" s="114"/>
      <c r="BIC27" s="74"/>
      <c r="BIO27" s="74"/>
      <c r="BIP27" s="669"/>
      <c r="BIQ27" s="669"/>
      <c r="BIR27" s="114"/>
      <c r="BIS27" s="74"/>
      <c r="BJE27" s="74"/>
      <c r="BJF27" s="669"/>
      <c r="BJG27" s="669"/>
      <c r="BJH27" s="114"/>
      <c r="BJI27" s="74"/>
      <c r="BJU27" s="74"/>
      <c r="BJV27" s="669"/>
      <c r="BJW27" s="669"/>
      <c r="BJX27" s="114"/>
      <c r="BJY27" s="74"/>
      <c r="BKK27" s="74"/>
      <c r="BKL27" s="669"/>
      <c r="BKM27" s="669"/>
      <c r="BKN27" s="114"/>
      <c r="BKO27" s="74"/>
      <c r="BLA27" s="74"/>
      <c r="BLB27" s="669"/>
      <c r="BLC27" s="669"/>
      <c r="BLD27" s="114"/>
      <c r="BLE27" s="74"/>
      <c r="BLQ27" s="74"/>
      <c r="BLR27" s="669"/>
      <c r="BLS27" s="669"/>
      <c r="BLT27" s="114"/>
      <c r="BLU27" s="74"/>
      <c r="BMG27" s="74"/>
      <c r="BMH27" s="669"/>
      <c r="BMI27" s="669"/>
      <c r="BMJ27" s="114"/>
      <c r="BMK27" s="74"/>
      <c r="BMW27" s="74"/>
      <c r="BMX27" s="669"/>
      <c r="BMY27" s="669"/>
      <c r="BMZ27" s="114"/>
      <c r="BNA27" s="74"/>
      <c r="BNM27" s="74"/>
      <c r="BNN27" s="669"/>
      <c r="BNO27" s="669"/>
      <c r="BNP27" s="114"/>
      <c r="BNQ27" s="74"/>
      <c r="BOC27" s="74"/>
      <c r="BOD27" s="669"/>
      <c r="BOE27" s="669"/>
      <c r="BOF27" s="114"/>
      <c r="BOG27" s="74"/>
      <c r="BOS27" s="74"/>
      <c r="BOT27" s="669"/>
      <c r="BOU27" s="669"/>
      <c r="BOV27" s="114"/>
      <c r="BOW27" s="74"/>
      <c r="BPI27" s="74"/>
      <c r="BPJ27" s="669"/>
      <c r="BPK27" s="669"/>
      <c r="BPL27" s="114"/>
      <c r="BPM27" s="74"/>
      <c r="BPY27" s="74"/>
      <c r="BPZ27" s="669"/>
      <c r="BQA27" s="669"/>
      <c r="BQB27" s="114"/>
      <c r="BQC27" s="74"/>
      <c r="BQO27" s="74"/>
      <c r="BQP27" s="669"/>
      <c r="BQQ27" s="669"/>
      <c r="BQR27" s="114"/>
      <c r="BQS27" s="74"/>
      <c r="BRE27" s="74"/>
      <c r="BRF27" s="669"/>
      <c r="BRG27" s="669"/>
      <c r="BRH27" s="114"/>
      <c r="BRI27" s="74"/>
      <c r="BRU27" s="74"/>
      <c r="BRV27" s="669"/>
      <c r="BRW27" s="669"/>
      <c r="BRX27" s="114"/>
      <c r="BRY27" s="74"/>
      <c r="BSK27" s="74"/>
      <c r="BSL27" s="669"/>
      <c r="BSM27" s="669"/>
      <c r="BSN27" s="114"/>
      <c r="BSO27" s="74"/>
      <c r="BTA27" s="74"/>
      <c r="BTB27" s="669"/>
      <c r="BTC27" s="669"/>
      <c r="BTD27" s="114"/>
      <c r="BTE27" s="74"/>
      <c r="BTQ27" s="74"/>
      <c r="BTR27" s="669"/>
      <c r="BTS27" s="669"/>
      <c r="BTT27" s="114"/>
      <c r="BTU27" s="74"/>
      <c r="BUG27" s="74"/>
      <c r="BUH27" s="669"/>
      <c r="BUI27" s="669"/>
      <c r="BUJ27" s="114"/>
      <c r="BUK27" s="74"/>
      <c r="BUW27" s="74"/>
      <c r="BUX27" s="669"/>
      <c r="BUY27" s="669"/>
      <c r="BUZ27" s="114"/>
      <c r="BVA27" s="74"/>
      <c r="BVM27" s="74"/>
      <c r="BVN27" s="669"/>
      <c r="BVO27" s="669"/>
      <c r="BVP27" s="114"/>
      <c r="BVQ27" s="74"/>
      <c r="BWC27" s="74"/>
      <c r="BWD27" s="669"/>
      <c r="BWE27" s="669"/>
      <c r="BWF27" s="114"/>
      <c r="BWG27" s="74"/>
      <c r="BWS27" s="74"/>
      <c r="BWT27" s="669"/>
      <c r="BWU27" s="669"/>
      <c r="BWV27" s="114"/>
      <c r="BWW27" s="74"/>
      <c r="BXI27" s="74"/>
      <c r="BXJ27" s="669"/>
      <c r="BXK27" s="669"/>
      <c r="BXL27" s="114"/>
      <c r="BXM27" s="74"/>
      <c r="BXY27" s="74"/>
      <c r="BXZ27" s="669"/>
      <c r="BYA27" s="669"/>
      <c r="BYB27" s="114"/>
      <c r="BYC27" s="74"/>
      <c r="BYO27" s="74"/>
      <c r="BYP27" s="669"/>
      <c r="BYQ27" s="669"/>
      <c r="BYR27" s="114"/>
      <c r="BYS27" s="74"/>
      <c r="BZE27" s="74"/>
      <c r="BZF27" s="669"/>
      <c r="BZG27" s="669"/>
      <c r="BZH27" s="114"/>
      <c r="BZI27" s="74"/>
      <c r="BZU27" s="74"/>
      <c r="BZV27" s="669"/>
      <c r="BZW27" s="669"/>
      <c r="BZX27" s="114"/>
      <c r="BZY27" s="74"/>
      <c r="CAK27" s="74"/>
      <c r="CAL27" s="669"/>
      <c r="CAM27" s="669"/>
      <c r="CAN27" s="114"/>
      <c r="CAO27" s="74"/>
      <c r="CBA27" s="74"/>
      <c r="CBB27" s="669"/>
      <c r="CBC27" s="669"/>
      <c r="CBD27" s="114"/>
      <c r="CBE27" s="74"/>
      <c r="CBQ27" s="74"/>
      <c r="CBR27" s="669"/>
      <c r="CBS27" s="669"/>
      <c r="CBT27" s="114"/>
      <c r="CBU27" s="74"/>
      <c r="CCG27" s="74"/>
      <c r="CCH27" s="669"/>
      <c r="CCI27" s="669"/>
      <c r="CCJ27" s="114"/>
      <c r="CCK27" s="74"/>
      <c r="CCW27" s="74"/>
      <c r="CCX27" s="669"/>
      <c r="CCY27" s="669"/>
      <c r="CCZ27" s="114"/>
      <c r="CDA27" s="74"/>
      <c r="CDM27" s="74"/>
      <c r="CDN27" s="669"/>
      <c r="CDO27" s="669"/>
      <c r="CDP27" s="114"/>
      <c r="CDQ27" s="74"/>
      <c r="CEC27" s="74"/>
      <c r="CED27" s="669"/>
      <c r="CEE27" s="669"/>
      <c r="CEF27" s="114"/>
      <c r="CEG27" s="74"/>
      <c r="CES27" s="74"/>
      <c r="CET27" s="669"/>
      <c r="CEU27" s="669"/>
      <c r="CEV27" s="114"/>
      <c r="CEW27" s="74"/>
      <c r="CFI27" s="74"/>
      <c r="CFJ27" s="669"/>
      <c r="CFK27" s="669"/>
      <c r="CFL27" s="114"/>
      <c r="CFM27" s="74"/>
      <c r="CFY27" s="74"/>
      <c r="CFZ27" s="669"/>
      <c r="CGA27" s="669"/>
      <c r="CGB27" s="114"/>
      <c r="CGC27" s="74"/>
      <c r="CGO27" s="74"/>
      <c r="CGP27" s="669"/>
      <c r="CGQ27" s="669"/>
      <c r="CGR27" s="114"/>
      <c r="CGS27" s="74"/>
      <c r="CHE27" s="74"/>
      <c r="CHF27" s="669"/>
      <c r="CHG27" s="669"/>
      <c r="CHH27" s="114"/>
      <c r="CHI27" s="74"/>
      <c r="CHU27" s="74"/>
      <c r="CHV27" s="669"/>
      <c r="CHW27" s="669"/>
      <c r="CHX27" s="114"/>
      <c r="CHY27" s="74"/>
      <c r="CIK27" s="74"/>
      <c r="CIL27" s="669"/>
      <c r="CIM27" s="669"/>
      <c r="CIN27" s="114"/>
      <c r="CIO27" s="74"/>
      <c r="CJA27" s="74"/>
      <c r="CJB27" s="669"/>
      <c r="CJC27" s="669"/>
      <c r="CJD27" s="114"/>
      <c r="CJE27" s="74"/>
      <c r="CJQ27" s="74"/>
      <c r="CJR27" s="669"/>
      <c r="CJS27" s="669"/>
      <c r="CJT27" s="114"/>
      <c r="CJU27" s="74"/>
      <c r="CKG27" s="74"/>
      <c r="CKH27" s="669"/>
      <c r="CKI27" s="669"/>
      <c r="CKJ27" s="114"/>
      <c r="CKK27" s="74"/>
      <c r="CKW27" s="74"/>
      <c r="CKX27" s="669"/>
      <c r="CKY27" s="669"/>
      <c r="CKZ27" s="114"/>
      <c r="CLA27" s="74"/>
      <c r="CLM27" s="74"/>
      <c r="CLN27" s="669"/>
      <c r="CLO27" s="669"/>
      <c r="CLP27" s="114"/>
      <c r="CLQ27" s="74"/>
      <c r="CMC27" s="74"/>
      <c r="CMD27" s="669"/>
      <c r="CME27" s="669"/>
      <c r="CMF27" s="114"/>
      <c r="CMG27" s="74"/>
      <c r="CMS27" s="74"/>
      <c r="CMT27" s="669"/>
      <c r="CMU27" s="669"/>
      <c r="CMV27" s="114"/>
      <c r="CMW27" s="74"/>
      <c r="CNI27" s="74"/>
      <c r="CNJ27" s="669"/>
      <c r="CNK27" s="669"/>
      <c r="CNL27" s="114"/>
      <c r="CNM27" s="74"/>
      <c r="CNY27" s="74"/>
      <c r="CNZ27" s="669"/>
      <c r="COA27" s="669"/>
      <c r="COB27" s="114"/>
      <c r="COC27" s="74"/>
      <c r="COO27" s="74"/>
      <c r="COP27" s="669"/>
      <c r="COQ27" s="669"/>
      <c r="COR27" s="114"/>
      <c r="COS27" s="74"/>
      <c r="CPE27" s="74"/>
      <c r="CPF27" s="669"/>
      <c r="CPG27" s="669"/>
      <c r="CPH27" s="114"/>
      <c r="CPI27" s="74"/>
      <c r="CPU27" s="74"/>
      <c r="CPV27" s="669"/>
      <c r="CPW27" s="669"/>
      <c r="CPX27" s="114"/>
      <c r="CPY27" s="74"/>
      <c r="CQK27" s="74"/>
      <c r="CQL27" s="669"/>
      <c r="CQM27" s="669"/>
      <c r="CQN27" s="114"/>
      <c r="CQO27" s="74"/>
      <c r="CRA27" s="74"/>
      <c r="CRB27" s="669"/>
      <c r="CRC27" s="669"/>
      <c r="CRD27" s="114"/>
      <c r="CRE27" s="74"/>
      <c r="CRQ27" s="74"/>
      <c r="CRR27" s="669"/>
      <c r="CRS27" s="669"/>
      <c r="CRT27" s="114"/>
      <c r="CRU27" s="74"/>
      <c r="CSG27" s="74"/>
      <c r="CSH27" s="669"/>
      <c r="CSI27" s="669"/>
      <c r="CSJ27" s="114"/>
      <c r="CSK27" s="74"/>
      <c r="CSW27" s="74"/>
      <c r="CSX27" s="669"/>
      <c r="CSY27" s="669"/>
      <c r="CSZ27" s="114"/>
      <c r="CTA27" s="74"/>
      <c r="CTM27" s="74"/>
      <c r="CTN27" s="669"/>
      <c r="CTO27" s="669"/>
      <c r="CTP27" s="114"/>
      <c r="CTQ27" s="74"/>
      <c r="CUC27" s="74"/>
      <c r="CUD27" s="669"/>
      <c r="CUE27" s="669"/>
      <c r="CUF27" s="114"/>
      <c r="CUG27" s="74"/>
      <c r="CUS27" s="74"/>
      <c r="CUT27" s="669"/>
      <c r="CUU27" s="669"/>
      <c r="CUV27" s="114"/>
      <c r="CUW27" s="74"/>
      <c r="CVI27" s="74"/>
      <c r="CVJ27" s="669"/>
      <c r="CVK27" s="669"/>
      <c r="CVL27" s="114"/>
      <c r="CVM27" s="74"/>
      <c r="CVY27" s="74"/>
      <c r="CVZ27" s="669"/>
      <c r="CWA27" s="669"/>
      <c r="CWB27" s="114"/>
      <c r="CWC27" s="74"/>
      <c r="CWO27" s="74"/>
      <c r="CWP27" s="669"/>
      <c r="CWQ27" s="669"/>
      <c r="CWR27" s="114"/>
      <c r="CWS27" s="74"/>
      <c r="CXE27" s="74"/>
      <c r="CXF27" s="669"/>
      <c r="CXG27" s="669"/>
      <c r="CXH27" s="114"/>
      <c r="CXI27" s="74"/>
      <c r="CXU27" s="74"/>
      <c r="CXV27" s="669"/>
      <c r="CXW27" s="669"/>
      <c r="CXX27" s="114"/>
      <c r="CXY27" s="74"/>
      <c r="CYK27" s="74"/>
      <c r="CYL27" s="669"/>
      <c r="CYM27" s="669"/>
      <c r="CYN27" s="114"/>
      <c r="CYO27" s="74"/>
      <c r="CZA27" s="74"/>
      <c r="CZB27" s="669"/>
      <c r="CZC27" s="669"/>
      <c r="CZD27" s="114"/>
      <c r="CZE27" s="74"/>
      <c r="CZQ27" s="74"/>
      <c r="CZR27" s="669"/>
      <c r="CZS27" s="669"/>
      <c r="CZT27" s="114"/>
      <c r="CZU27" s="74"/>
      <c r="DAG27" s="74"/>
      <c r="DAH27" s="669"/>
      <c r="DAI27" s="669"/>
      <c r="DAJ27" s="114"/>
      <c r="DAK27" s="74"/>
      <c r="DAW27" s="74"/>
      <c r="DAX27" s="669"/>
      <c r="DAY27" s="669"/>
      <c r="DAZ27" s="114"/>
      <c r="DBA27" s="74"/>
      <c r="DBM27" s="74"/>
      <c r="DBN27" s="669"/>
      <c r="DBO27" s="669"/>
      <c r="DBP27" s="114"/>
      <c r="DBQ27" s="74"/>
      <c r="DCC27" s="74"/>
      <c r="DCD27" s="669"/>
      <c r="DCE27" s="669"/>
      <c r="DCF27" s="114"/>
      <c r="DCG27" s="74"/>
      <c r="DCS27" s="74"/>
      <c r="DCT27" s="669"/>
      <c r="DCU27" s="669"/>
      <c r="DCV27" s="114"/>
      <c r="DCW27" s="74"/>
      <c r="DDI27" s="74"/>
      <c r="DDJ27" s="669"/>
      <c r="DDK27" s="669"/>
      <c r="DDL27" s="114"/>
      <c r="DDM27" s="74"/>
      <c r="DDY27" s="74"/>
      <c r="DDZ27" s="669"/>
      <c r="DEA27" s="669"/>
      <c r="DEB27" s="114"/>
      <c r="DEC27" s="74"/>
      <c r="DEO27" s="74"/>
      <c r="DEP27" s="669"/>
      <c r="DEQ27" s="669"/>
      <c r="DER27" s="114"/>
      <c r="DES27" s="74"/>
      <c r="DFE27" s="74"/>
      <c r="DFF27" s="669"/>
      <c r="DFG27" s="669"/>
      <c r="DFH27" s="114"/>
      <c r="DFI27" s="74"/>
      <c r="DFU27" s="74"/>
      <c r="DFV27" s="669"/>
      <c r="DFW27" s="669"/>
      <c r="DFX27" s="114"/>
      <c r="DFY27" s="74"/>
      <c r="DGK27" s="74"/>
      <c r="DGL27" s="669"/>
      <c r="DGM27" s="669"/>
      <c r="DGN27" s="114"/>
      <c r="DGO27" s="74"/>
      <c r="DHA27" s="74"/>
      <c r="DHB27" s="669"/>
      <c r="DHC27" s="669"/>
      <c r="DHD27" s="114"/>
      <c r="DHE27" s="74"/>
      <c r="DHQ27" s="74"/>
      <c r="DHR27" s="669"/>
      <c r="DHS27" s="669"/>
      <c r="DHT27" s="114"/>
      <c r="DHU27" s="74"/>
      <c r="DIG27" s="74"/>
      <c r="DIH27" s="669"/>
      <c r="DII27" s="669"/>
      <c r="DIJ27" s="114"/>
      <c r="DIK27" s="74"/>
      <c r="DIW27" s="74"/>
      <c r="DIX27" s="669"/>
      <c r="DIY27" s="669"/>
      <c r="DIZ27" s="114"/>
      <c r="DJA27" s="74"/>
      <c r="DJM27" s="74"/>
      <c r="DJN27" s="669"/>
      <c r="DJO27" s="669"/>
      <c r="DJP27" s="114"/>
      <c r="DJQ27" s="74"/>
      <c r="DKC27" s="74"/>
      <c r="DKD27" s="669"/>
      <c r="DKE27" s="669"/>
      <c r="DKF27" s="114"/>
      <c r="DKG27" s="74"/>
      <c r="DKS27" s="74"/>
      <c r="DKT27" s="669"/>
      <c r="DKU27" s="669"/>
      <c r="DKV27" s="114"/>
      <c r="DKW27" s="74"/>
      <c r="DLI27" s="74"/>
      <c r="DLJ27" s="669"/>
      <c r="DLK27" s="669"/>
      <c r="DLL27" s="114"/>
      <c r="DLM27" s="74"/>
      <c r="DLY27" s="74"/>
      <c r="DLZ27" s="669"/>
      <c r="DMA27" s="669"/>
      <c r="DMB27" s="114"/>
      <c r="DMC27" s="74"/>
      <c r="DMO27" s="74"/>
      <c r="DMP27" s="669"/>
      <c r="DMQ27" s="669"/>
      <c r="DMR27" s="114"/>
      <c r="DMS27" s="74"/>
      <c r="DNE27" s="74"/>
      <c r="DNF27" s="669"/>
      <c r="DNG27" s="669"/>
      <c r="DNH27" s="114"/>
      <c r="DNI27" s="74"/>
      <c r="DNU27" s="74"/>
      <c r="DNV27" s="669"/>
      <c r="DNW27" s="669"/>
      <c r="DNX27" s="114"/>
      <c r="DNY27" s="74"/>
      <c r="DOK27" s="74"/>
      <c r="DOL27" s="669"/>
      <c r="DOM27" s="669"/>
      <c r="DON27" s="114"/>
      <c r="DOO27" s="74"/>
      <c r="DPA27" s="74"/>
      <c r="DPB27" s="669"/>
      <c r="DPC27" s="669"/>
      <c r="DPD27" s="114"/>
      <c r="DPE27" s="74"/>
      <c r="DPQ27" s="74"/>
      <c r="DPR27" s="669"/>
      <c r="DPS27" s="669"/>
      <c r="DPT27" s="114"/>
      <c r="DPU27" s="74"/>
      <c r="DQG27" s="74"/>
      <c r="DQH27" s="669"/>
      <c r="DQI27" s="669"/>
      <c r="DQJ27" s="114"/>
      <c r="DQK27" s="74"/>
      <c r="DQW27" s="74"/>
      <c r="DQX27" s="669"/>
      <c r="DQY27" s="669"/>
      <c r="DQZ27" s="114"/>
      <c r="DRA27" s="74"/>
      <c r="DRM27" s="74"/>
      <c r="DRN27" s="669"/>
      <c r="DRO27" s="669"/>
      <c r="DRP27" s="114"/>
      <c r="DRQ27" s="74"/>
      <c r="DSC27" s="74"/>
      <c r="DSD27" s="669"/>
      <c r="DSE27" s="669"/>
      <c r="DSF27" s="114"/>
      <c r="DSG27" s="74"/>
      <c r="DSS27" s="74"/>
      <c r="DST27" s="669"/>
      <c r="DSU27" s="669"/>
      <c r="DSV27" s="114"/>
      <c r="DSW27" s="74"/>
      <c r="DTI27" s="74"/>
      <c r="DTJ27" s="669"/>
      <c r="DTK27" s="669"/>
      <c r="DTL27" s="114"/>
      <c r="DTM27" s="74"/>
      <c r="DTY27" s="74"/>
      <c r="DTZ27" s="669"/>
      <c r="DUA27" s="669"/>
      <c r="DUB27" s="114"/>
      <c r="DUC27" s="74"/>
      <c r="DUO27" s="74"/>
      <c r="DUP27" s="669"/>
      <c r="DUQ27" s="669"/>
      <c r="DUR27" s="114"/>
      <c r="DUS27" s="74"/>
      <c r="DVE27" s="74"/>
      <c r="DVF27" s="669"/>
      <c r="DVG27" s="669"/>
      <c r="DVH27" s="114"/>
      <c r="DVI27" s="74"/>
      <c r="DVU27" s="74"/>
      <c r="DVV27" s="669"/>
      <c r="DVW27" s="669"/>
      <c r="DVX27" s="114"/>
      <c r="DVY27" s="74"/>
      <c r="DWK27" s="74"/>
      <c r="DWL27" s="669"/>
      <c r="DWM27" s="669"/>
      <c r="DWN27" s="114"/>
      <c r="DWO27" s="74"/>
      <c r="DXA27" s="74"/>
      <c r="DXB27" s="669"/>
      <c r="DXC27" s="669"/>
      <c r="DXD27" s="114"/>
      <c r="DXE27" s="74"/>
      <c r="DXQ27" s="74"/>
      <c r="DXR27" s="669"/>
      <c r="DXS27" s="669"/>
      <c r="DXT27" s="114"/>
      <c r="DXU27" s="74"/>
      <c r="DYG27" s="74"/>
      <c r="DYH27" s="669"/>
      <c r="DYI27" s="669"/>
      <c r="DYJ27" s="114"/>
      <c r="DYK27" s="74"/>
      <c r="DYW27" s="74"/>
      <c r="DYX27" s="669"/>
      <c r="DYY27" s="669"/>
      <c r="DYZ27" s="114"/>
      <c r="DZA27" s="74"/>
      <c r="DZM27" s="74"/>
      <c r="DZN27" s="669"/>
      <c r="DZO27" s="669"/>
      <c r="DZP27" s="114"/>
      <c r="DZQ27" s="74"/>
      <c r="EAC27" s="74"/>
      <c r="EAD27" s="669"/>
      <c r="EAE27" s="669"/>
      <c r="EAF27" s="114"/>
      <c r="EAG27" s="74"/>
      <c r="EAS27" s="74"/>
      <c r="EAT27" s="669"/>
      <c r="EAU27" s="669"/>
      <c r="EAV27" s="114"/>
      <c r="EAW27" s="74"/>
      <c r="EBI27" s="74"/>
      <c r="EBJ27" s="669"/>
      <c r="EBK27" s="669"/>
      <c r="EBL27" s="114"/>
      <c r="EBM27" s="74"/>
      <c r="EBY27" s="74"/>
      <c r="EBZ27" s="669"/>
      <c r="ECA27" s="669"/>
      <c r="ECB27" s="114"/>
      <c r="ECC27" s="74"/>
      <c r="ECO27" s="74"/>
      <c r="ECP27" s="669"/>
      <c r="ECQ27" s="669"/>
      <c r="ECR27" s="114"/>
      <c r="ECS27" s="74"/>
      <c r="EDE27" s="74"/>
      <c r="EDF27" s="669"/>
      <c r="EDG27" s="669"/>
      <c r="EDH27" s="114"/>
      <c r="EDI27" s="74"/>
      <c r="EDU27" s="74"/>
      <c r="EDV27" s="669"/>
      <c r="EDW27" s="669"/>
      <c r="EDX27" s="114"/>
      <c r="EDY27" s="74"/>
      <c r="EEK27" s="74"/>
      <c r="EEL27" s="669"/>
      <c r="EEM27" s="669"/>
      <c r="EEN27" s="114"/>
      <c r="EEO27" s="74"/>
      <c r="EFA27" s="74"/>
      <c r="EFB27" s="669"/>
      <c r="EFC27" s="669"/>
      <c r="EFD27" s="114"/>
      <c r="EFE27" s="74"/>
      <c r="EFQ27" s="74"/>
      <c r="EFR27" s="669"/>
      <c r="EFS27" s="669"/>
      <c r="EFT27" s="114"/>
      <c r="EFU27" s="74"/>
      <c r="EGG27" s="74"/>
      <c r="EGH27" s="669"/>
      <c r="EGI27" s="669"/>
      <c r="EGJ27" s="114"/>
      <c r="EGK27" s="74"/>
      <c r="EGW27" s="74"/>
      <c r="EGX27" s="669"/>
      <c r="EGY27" s="669"/>
      <c r="EGZ27" s="114"/>
      <c r="EHA27" s="74"/>
      <c r="EHM27" s="74"/>
      <c r="EHN27" s="669"/>
      <c r="EHO27" s="669"/>
      <c r="EHP27" s="114"/>
      <c r="EHQ27" s="74"/>
      <c r="EIC27" s="74"/>
      <c r="EID27" s="669"/>
      <c r="EIE27" s="669"/>
      <c r="EIF27" s="114"/>
      <c r="EIG27" s="74"/>
      <c r="EIS27" s="74"/>
      <c r="EIT27" s="669"/>
      <c r="EIU27" s="669"/>
      <c r="EIV27" s="114"/>
      <c r="EIW27" s="74"/>
      <c r="EJI27" s="74"/>
      <c r="EJJ27" s="669"/>
      <c r="EJK27" s="669"/>
      <c r="EJL27" s="114"/>
      <c r="EJM27" s="74"/>
      <c r="EJY27" s="74"/>
      <c r="EJZ27" s="669"/>
      <c r="EKA27" s="669"/>
      <c r="EKB27" s="114"/>
      <c r="EKC27" s="74"/>
      <c r="EKO27" s="74"/>
      <c r="EKP27" s="669"/>
      <c r="EKQ27" s="669"/>
      <c r="EKR27" s="114"/>
      <c r="EKS27" s="74"/>
      <c r="ELE27" s="74"/>
      <c r="ELF27" s="669"/>
      <c r="ELG27" s="669"/>
      <c r="ELH27" s="114"/>
      <c r="ELI27" s="74"/>
      <c r="ELU27" s="74"/>
      <c r="ELV27" s="669"/>
      <c r="ELW27" s="669"/>
      <c r="ELX27" s="114"/>
      <c r="ELY27" s="74"/>
      <c r="EMK27" s="74"/>
      <c r="EML27" s="669"/>
      <c r="EMM27" s="669"/>
      <c r="EMN27" s="114"/>
      <c r="EMO27" s="74"/>
      <c r="ENA27" s="74"/>
      <c r="ENB27" s="669"/>
      <c r="ENC27" s="669"/>
      <c r="END27" s="114"/>
      <c r="ENE27" s="74"/>
      <c r="ENQ27" s="74"/>
      <c r="ENR27" s="669"/>
      <c r="ENS27" s="669"/>
      <c r="ENT27" s="114"/>
      <c r="ENU27" s="74"/>
      <c r="EOG27" s="74"/>
      <c r="EOH27" s="669"/>
      <c r="EOI27" s="669"/>
      <c r="EOJ27" s="114"/>
      <c r="EOK27" s="74"/>
      <c r="EOW27" s="74"/>
      <c r="EOX27" s="669"/>
      <c r="EOY27" s="669"/>
      <c r="EOZ27" s="114"/>
      <c r="EPA27" s="74"/>
      <c r="EPM27" s="74"/>
      <c r="EPN27" s="669"/>
      <c r="EPO27" s="669"/>
      <c r="EPP27" s="114"/>
      <c r="EPQ27" s="74"/>
      <c r="EQC27" s="74"/>
      <c r="EQD27" s="669"/>
      <c r="EQE27" s="669"/>
      <c r="EQF27" s="114"/>
      <c r="EQG27" s="74"/>
      <c r="EQS27" s="74"/>
      <c r="EQT27" s="669"/>
      <c r="EQU27" s="669"/>
      <c r="EQV27" s="114"/>
      <c r="EQW27" s="74"/>
      <c r="ERI27" s="74"/>
      <c r="ERJ27" s="669"/>
      <c r="ERK27" s="669"/>
      <c r="ERL27" s="114"/>
      <c r="ERM27" s="74"/>
      <c r="ERY27" s="74"/>
      <c r="ERZ27" s="669"/>
      <c r="ESA27" s="669"/>
      <c r="ESB27" s="114"/>
      <c r="ESC27" s="74"/>
      <c r="ESO27" s="74"/>
      <c r="ESP27" s="669"/>
      <c r="ESQ27" s="669"/>
      <c r="ESR27" s="114"/>
      <c r="ESS27" s="74"/>
      <c r="ETE27" s="74"/>
      <c r="ETF27" s="669"/>
      <c r="ETG27" s="669"/>
      <c r="ETH27" s="114"/>
      <c r="ETI27" s="74"/>
      <c r="ETU27" s="74"/>
      <c r="ETV27" s="669"/>
      <c r="ETW27" s="669"/>
      <c r="ETX27" s="114"/>
      <c r="ETY27" s="74"/>
      <c r="EUK27" s="74"/>
      <c r="EUL27" s="669"/>
      <c r="EUM27" s="669"/>
      <c r="EUN27" s="114"/>
      <c r="EUO27" s="74"/>
      <c r="EVA27" s="74"/>
      <c r="EVB27" s="669"/>
      <c r="EVC27" s="669"/>
      <c r="EVD27" s="114"/>
      <c r="EVE27" s="74"/>
      <c r="EVQ27" s="74"/>
      <c r="EVR27" s="669"/>
      <c r="EVS27" s="669"/>
      <c r="EVT27" s="114"/>
      <c r="EVU27" s="74"/>
      <c r="EWG27" s="74"/>
      <c r="EWH27" s="669"/>
      <c r="EWI27" s="669"/>
      <c r="EWJ27" s="114"/>
      <c r="EWK27" s="74"/>
      <c r="EWW27" s="74"/>
      <c r="EWX27" s="669"/>
      <c r="EWY27" s="669"/>
      <c r="EWZ27" s="114"/>
      <c r="EXA27" s="74"/>
      <c r="EXM27" s="74"/>
      <c r="EXN27" s="669"/>
      <c r="EXO27" s="669"/>
      <c r="EXP27" s="114"/>
      <c r="EXQ27" s="74"/>
      <c r="EYC27" s="74"/>
      <c r="EYD27" s="669"/>
      <c r="EYE27" s="669"/>
      <c r="EYF27" s="114"/>
      <c r="EYG27" s="74"/>
      <c r="EYS27" s="74"/>
      <c r="EYT27" s="669"/>
      <c r="EYU27" s="669"/>
      <c r="EYV27" s="114"/>
      <c r="EYW27" s="74"/>
      <c r="EZI27" s="74"/>
      <c r="EZJ27" s="669"/>
      <c r="EZK27" s="669"/>
      <c r="EZL27" s="114"/>
      <c r="EZM27" s="74"/>
      <c r="EZY27" s="74"/>
      <c r="EZZ27" s="669"/>
      <c r="FAA27" s="669"/>
      <c r="FAB27" s="114"/>
      <c r="FAC27" s="74"/>
      <c r="FAO27" s="74"/>
      <c r="FAP27" s="669"/>
      <c r="FAQ27" s="669"/>
      <c r="FAR27" s="114"/>
      <c r="FAS27" s="74"/>
      <c r="FBE27" s="74"/>
      <c r="FBF27" s="669"/>
      <c r="FBG27" s="669"/>
      <c r="FBH27" s="114"/>
      <c r="FBI27" s="74"/>
      <c r="FBU27" s="74"/>
      <c r="FBV27" s="669"/>
      <c r="FBW27" s="669"/>
      <c r="FBX27" s="114"/>
      <c r="FBY27" s="74"/>
      <c r="FCK27" s="74"/>
      <c r="FCL27" s="669"/>
      <c r="FCM27" s="669"/>
      <c r="FCN27" s="114"/>
      <c r="FCO27" s="74"/>
      <c r="FDA27" s="74"/>
      <c r="FDB27" s="669"/>
      <c r="FDC27" s="669"/>
      <c r="FDD27" s="114"/>
      <c r="FDE27" s="74"/>
      <c r="FDQ27" s="74"/>
      <c r="FDR27" s="669"/>
      <c r="FDS27" s="669"/>
      <c r="FDT27" s="114"/>
      <c r="FDU27" s="74"/>
      <c r="FEG27" s="74"/>
      <c r="FEH27" s="669"/>
      <c r="FEI27" s="669"/>
      <c r="FEJ27" s="114"/>
      <c r="FEK27" s="74"/>
      <c r="FEW27" s="74"/>
      <c r="FEX27" s="669"/>
      <c r="FEY27" s="669"/>
      <c r="FEZ27" s="114"/>
      <c r="FFA27" s="74"/>
      <c r="FFM27" s="74"/>
      <c r="FFN27" s="669"/>
      <c r="FFO27" s="669"/>
      <c r="FFP27" s="114"/>
      <c r="FFQ27" s="74"/>
      <c r="FGC27" s="74"/>
      <c r="FGD27" s="669"/>
      <c r="FGE27" s="669"/>
      <c r="FGF27" s="114"/>
      <c r="FGG27" s="74"/>
      <c r="FGS27" s="74"/>
      <c r="FGT27" s="669"/>
      <c r="FGU27" s="669"/>
      <c r="FGV27" s="114"/>
      <c r="FGW27" s="74"/>
      <c r="FHI27" s="74"/>
      <c r="FHJ27" s="669"/>
      <c r="FHK27" s="669"/>
      <c r="FHL27" s="114"/>
      <c r="FHM27" s="74"/>
      <c r="FHY27" s="74"/>
      <c r="FHZ27" s="669"/>
      <c r="FIA27" s="669"/>
      <c r="FIB27" s="114"/>
      <c r="FIC27" s="74"/>
      <c r="FIO27" s="74"/>
      <c r="FIP27" s="669"/>
      <c r="FIQ27" s="669"/>
      <c r="FIR27" s="114"/>
      <c r="FIS27" s="74"/>
      <c r="FJE27" s="74"/>
      <c r="FJF27" s="669"/>
      <c r="FJG27" s="669"/>
      <c r="FJH27" s="114"/>
      <c r="FJI27" s="74"/>
      <c r="FJU27" s="74"/>
      <c r="FJV27" s="669"/>
      <c r="FJW27" s="669"/>
      <c r="FJX27" s="114"/>
      <c r="FJY27" s="74"/>
      <c r="FKK27" s="74"/>
      <c r="FKL27" s="669"/>
      <c r="FKM27" s="669"/>
      <c r="FKN27" s="114"/>
      <c r="FKO27" s="74"/>
      <c r="FLA27" s="74"/>
      <c r="FLB27" s="669"/>
      <c r="FLC27" s="669"/>
      <c r="FLD27" s="114"/>
      <c r="FLE27" s="74"/>
      <c r="FLQ27" s="74"/>
      <c r="FLR27" s="669"/>
      <c r="FLS27" s="669"/>
      <c r="FLT27" s="114"/>
      <c r="FLU27" s="74"/>
      <c r="FMG27" s="74"/>
      <c r="FMH27" s="669"/>
      <c r="FMI27" s="669"/>
      <c r="FMJ27" s="114"/>
      <c r="FMK27" s="74"/>
      <c r="FMW27" s="74"/>
      <c r="FMX27" s="669"/>
      <c r="FMY27" s="669"/>
      <c r="FMZ27" s="114"/>
      <c r="FNA27" s="74"/>
      <c r="FNM27" s="74"/>
      <c r="FNN27" s="669"/>
      <c r="FNO27" s="669"/>
      <c r="FNP27" s="114"/>
      <c r="FNQ27" s="74"/>
      <c r="FOC27" s="74"/>
      <c r="FOD27" s="669"/>
      <c r="FOE27" s="669"/>
      <c r="FOF27" s="114"/>
      <c r="FOG27" s="74"/>
      <c r="FOS27" s="74"/>
      <c r="FOT27" s="669"/>
      <c r="FOU27" s="669"/>
      <c r="FOV27" s="114"/>
      <c r="FOW27" s="74"/>
      <c r="FPI27" s="74"/>
      <c r="FPJ27" s="669"/>
      <c r="FPK27" s="669"/>
      <c r="FPL27" s="114"/>
      <c r="FPM27" s="74"/>
      <c r="FPY27" s="74"/>
      <c r="FPZ27" s="669"/>
      <c r="FQA27" s="669"/>
      <c r="FQB27" s="114"/>
      <c r="FQC27" s="74"/>
      <c r="FQO27" s="74"/>
      <c r="FQP27" s="669"/>
      <c r="FQQ27" s="669"/>
      <c r="FQR27" s="114"/>
      <c r="FQS27" s="74"/>
      <c r="FRE27" s="74"/>
      <c r="FRF27" s="669"/>
      <c r="FRG27" s="669"/>
      <c r="FRH27" s="114"/>
      <c r="FRI27" s="74"/>
      <c r="FRU27" s="74"/>
      <c r="FRV27" s="669"/>
      <c r="FRW27" s="669"/>
      <c r="FRX27" s="114"/>
      <c r="FRY27" s="74"/>
      <c r="FSK27" s="74"/>
      <c r="FSL27" s="669"/>
      <c r="FSM27" s="669"/>
      <c r="FSN27" s="114"/>
      <c r="FSO27" s="74"/>
      <c r="FTA27" s="74"/>
      <c r="FTB27" s="669"/>
      <c r="FTC27" s="669"/>
      <c r="FTD27" s="114"/>
      <c r="FTE27" s="74"/>
      <c r="FTQ27" s="74"/>
      <c r="FTR27" s="669"/>
      <c r="FTS27" s="669"/>
      <c r="FTT27" s="114"/>
      <c r="FTU27" s="74"/>
      <c r="FUG27" s="74"/>
      <c r="FUH27" s="669"/>
      <c r="FUI27" s="669"/>
      <c r="FUJ27" s="114"/>
      <c r="FUK27" s="74"/>
      <c r="FUW27" s="74"/>
      <c r="FUX27" s="669"/>
      <c r="FUY27" s="669"/>
      <c r="FUZ27" s="114"/>
      <c r="FVA27" s="74"/>
      <c r="FVM27" s="74"/>
      <c r="FVN27" s="669"/>
      <c r="FVO27" s="669"/>
      <c r="FVP27" s="114"/>
      <c r="FVQ27" s="74"/>
      <c r="FWC27" s="74"/>
      <c r="FWD27" s="669"/>
      <c r="FWE27" s="669"/>
      <c r="FWF27" s="114"/>
      <c r="FWG27" s="74"/>
      <c r="FWS27" s="74"/>
      <c r="FWT27" s="669"/>
      <c r="FWU27" s="669"/>
      <c r="FWV27" s="114"/>
      <c r="FWW27" s="74"/>
      <c r="FXI27" s="74"/>
      <c r="FXJ27" s="669"/>
      <c r="FXK27" s="669"/>
      <c r="FXL27" s="114"/>
      <c r="FXM27" s="74"/>
      <c r="FXY27" s="74"/>
      <c r="FXZ27" s="669"/>
      <c r="FYA27" s="669"/>
      <c r="FYB27" s="114"/>
      <c r="FYC27" s="74"/>
      <c r="FYO27" s="74"/>
      <c r="FYP27" s="669"/>
      <c r="FYQ27" s="669"/>
      <c r="FYR27" s="114"/>
      <c r="FYS27" s="74"/>
      <c r="FZE27" s="74"/>
      <c r="FZF27" s="669"/>
      <c r="FZG27" s="669"/>
      <c r="FZH27" s="114"/>
      <c r="FZI27" s="74"/>
      <c r="FZU27" s="74"/>
      <c r="FZV27" s="669"/>
      <c r="FZW27" s="669"/>
      <c r="FZX27" s="114"/>
      <c r="FZY27" s="74"/>
      <c r="GAK27" s="74"/>
      <c r="GAL27" s="669"/>
      <c r="GAM27" s="669"/>
      <c r="GAN27" s="114"/>
      <c r="GAO27" s="74"/>
      <c r="GBA27" s="74"/>
      <c r="GBB27" s="669"/>
      <c r="GBC27" s="669"/>
      <c r="GBD27" s="114"/>
      <c r="GBE27" s="74"/>
      <c r="GBQ27" s="74"/>
      <c r="GBR27" s="669"/>
      <c r="GBS27" s="669"/>
      <c r="GBT27" s="114"/>
      <c r="GBU27" s="74"/>
      <c r="GCG27" s="74"/>
      <c r="GCH27" s="669"/>
      <c r="GCI27" s="669"/>
      <c r="GCJ27" s="114"/>
      <c r="GCK27" s="74"/>
      <c r="GCW27" s="74"/>
      <c r="GCX27" s="669"/>
      <c r="GCY27" s="669"/>
      <c r="GCZ27" s="114"/>
      <c r="GDA27" s="74"/>
      <c r="GDM27" s="74"/>
      <c r="GDN27" s="669"/>
      <c r="GDO27" s="669"/>
      <c r="GDP27" s="114"/>
      <c r="GDQ27" s="74"/>
      <c r="GEC27" s="74"/>
      <c r="GED27" s="669"/>
      <c r="GEE27" s="669"/>
      <c r="GEF27" s="114"/>
      <c r="GEG27" s="74"/>
      <c r="GES27" s="74"/>
      <c r="GET27" s="669"/>
      <c r="GEU27" s="669"/>
      <c r="GEV27" s="114"/>
      <c r="GEW27" s="74"/>
      <c r="GFI27" s="74"/>
      <c r="GFJ27" s="669"/>
      <c r="GFK27" s="669"/>
      <c r="GFL27" s="114"/>
      <c r="GFM27" s="74"/>
      <c r="GFY27" s="74"/>
      <c r="GFZ27" s="669"/>
      <c r="GGA27" s="669"/>
      <c r="GGB27" s="114"/>
      <c r="GGC27" s="74"/>
      <c r="GGO27" s="74"/>
      <c r="GGP27" s="669"/>
      <c r="GGQ27" s="669"/>
      <c r="GGR27" s="114"/>
      <c r="GGS27" s="74"/>
      <c r="GHE27" s="74"/>
      <c r="GHF27" s="669"/>
      <c r="GHG27" s="669"/>
      <c r="GHH27" s="114"/>
      <c r="GHI27" s="74"/>
      <c r="GHU27" s="74"/>
      <c r="GHV27" s="669"/>
      <c r="GHW27" s="669"/>
      <c r="GHX27" s="114"/>
      <c r="GHY27" s="74"/>
      <c r="GIK27" s="74"/>
      <c r="GIL27" s="669"/>
      <c r="GIM27" s="669"/>
      <c r="GIN27" s="114"/>
      <c r="GIO27" s="74"/>
      <c r="GJA27" s="74"/>
      <c r="GJB27" s="669"/>
      <c r="GJC27" s="669"/>
      <c r="GJD27" s="114"/>
      <c r="GJE27" s="74"/>
      <c r="GJQ27" s="74"/>
      <c r="GJR27" s="669"/>
      <c r="GJS27" s="669"/>
      <c r="GJT27" s="114"/>
      <c r="GJU27" s="74"/>
      <c r="GKG27" s="74"/>
      <c r="GKH27" s="669"/>
      <c r="GKI27" s="669"/>
      <c r="GKJ27" s="114"/>
      <c r="GKK27" s="74"/>
      <c r="GKW27" s="74"/>
      <c r="GKX27" s="669"/>
      <c r="GKY27" s="669"/>
      <c r="GKZ27" s="114"/>
      <c r="GLA27" s="74"/>
      <c r="GLM27" s="74"/>
      <c r="GLN27" s="669"/>
      <c r="GLO27" s="669"/>
      <c r="GLP27" s="114"/>
      <c r="GLQ27" s="74"/>
      <c r="GMC27" s="74"/>
      <c r="GMD27" s="669"/>
      <c r="GME27" s="669"/>
      <c r="GMF27" s="114"/>
      <c r="GMG27" s="74"/>
      <c r="GMS27" s="74"/>
      <c r="GMT27" s="669"/>
      <c r="GMU27" s="669"/>
      <c r="GMV27" s="114"/>
      <c r="GMW27" s="74"/>
      <c r="GNI27" s="74"/>
      <c r="GNJ27" s="669"/>
      <c r="GNK27" s="669"/>
      <c r="GNL27" s="114"/>
      <c r="GNM27" s="74"/>
      <c r="GNY27" s="74"/>
      <c r="GNZ27" s="669"/>
      <c r="GOA27" s="669"/>
      <c r="GOB27" s="114"/>
      <c r="GOC27" s="74"/>
      <c r="GOO27" s="74"/>
      <c r="GOP27" s="669"/>
      <c r="GOQ27" s="669"/>
      <c r="GOR27" s="114"/>
      <c r="GOS27" s="74"/>
      <c r="GPE27" s="74"/>
      <c r="GPF27" s="669"/>
      <c r="GPG27" s="669"/>
      <c r="GPH27" s="114"/>
      <c r="GPI27" s="74"/>
      <c r="GPU27" s="74"/>
      <c r="GPV27" s="669"/>
      <c r="GPW27" s="669"/>
      <c r="GPX27" s="114"/>
      <c r="GPY27" s="74"/>
      <c r="GQK27" s="74"/>
      <c r="GQL27" s="669"/>
      <c r="GQM27" s="669"/>
      <c r="GQN27" s="114"/>
      <c r="GQO27" s="74"/>
      <c r="GRA27" s="74"/>
      <c r="GRB27" s="669"/>
      <c r="GRC27" s="669"/>
      <c r="GRD27" s="114"/>
      <c r="GRE27" s="74"/>
      <c r="GRQ27" s="74"/>
      <c r="GRR27" s="669"/>
      <c r="GRS27" s="669"/>
      <c r="GRT27" s="114"/>
      <c r="GRU27" s="74"/>
      <c r="GSG27" s="74"/>
      <c r="GSH27" s="669"/>
      <c r="GSI27" s="669"/>
      <c r="GSJ27" s="114"/>
      <c r="GSK27" s="74"/>
      <c r="GSW27" s="74"/>
      <c r="GSX27" s="669"/>
      <c r="GSY27" s="669"/>
      <c r="GSZ27" s="114"/>
      <c r="GTA27" s="74"/>
      <c r="GTM27" s="74"/>
      <c r="GTN27" s="669"/>
      <c r="GTO27" s="669"/>
      <c r="GTP27" s="114"/>
      <c r="GTQ27" s="74"/>
      <c r="GUC27" s="74"/>
      <c r="GUD27" s="669"/>
      <c r="GUE27" s="669"/>
      <c r="GUF27" s="114"/>
      <c r="GUG27" s="74"/>
      <c r="GUS27" s="74"/>
      <c r="GUT27" s="669"/>
      <c r="GUU27" s="669"/>
      <c r="GUV27" s="114"/>
      <c r="GUW27" s="74"/>
      <c r="GVI27" s="74"/>
      <c r="GVJ27" s="669"/>
      <c r="GVK27" s="669"/>
      <c r="GVL27" s="114"/>
      <c r="GVM27" s="74"/>
      <c r="GVY27" s="74"/>
      <c r="GVZ27" s="669"/>
      <c r="GWA27" s="669"/>
      <c r="GWB27" s="114"/>
      <c r="GWC27" s="74"/>
      <c r="GWO27" s="74"/>
      <c r="GWP27" s="669"/>
      <c r="GWQ27" s="669"/>
      <c r="GWR27" s="114"/>
      <c r="GWS27" s="74"/>
      <c r="GXE27" s="74"/>
      <c r="GXF27" s="669"/>
      <c r="GXG27" s="669"/>
      <c r="GXH27" s="114"/>
      <c r="GXI27" s="74"/>
      <c r="GXU27" s="74"/>
      <c r="GXV27" s="669"/>
      <c r="GXW27" s="669"/>
      <c r="GXX27" s="114"/>
      <c r="GXY27" s="74"/>
      <c r="GYK27" s="74"/>
      <c r="GYL27" s="669"/>
      <c r="GYM27" s="669"/>
      <c r="GYN27" s="114"/>
      <c r="GYO27" s="74"/>
      <c r="GZA27" s="74"/>
      <c r="GZB27" s="669"/>
      <c r="GZC27" s="669"/>
      <c r="GZD27" s="114"/>
      <c r="GZE27" s="74"/>
      <c r="GZQ27" s="74"/>
      <c r="GZR27" s="669"/>
      <c r="GZS27" s="669"/>
      <c r="GZT27" s="114"/>
      <c r="GZU27" s="74"/>
      <c r="HAG27" s="74"/>
      <c r="HAH27" s="669"/>
      <c r="HAI27" s="669"/>
      <c r="HAJ27" s="114"/>
      <c r="HAK27" s="74"/>
      <c r="HAW27" s="74"/>
      <c r="HAX27" s="669"/>
      <c r="HAY27" s="669"/>
      <c r="HAZ27" s="114"/>
      <c r="HBA27" s="74"/>
      <c r="HBM27" s="74"/>
      <c r="HBN27" s="669"/>
      <c r="HBO27" s="669"/>
      <c r="HBP27" s="114"/>
      <c r="HBQ27" s="74"/>
      <c r="HCC27" s="74"/>
      <c r="HCD27" s="669"/>
      <c r="HCE27" s="669"/>
      <c r="HCF27" s="114"/>
      <c r="HCG27" s="74"/>
      <c r="HCS27" s="74"/>
      <c r="HCT27" s="669"/>
      <c r="HCU27" s="669"/>
      <c r="HCV27" s="114"/>
      <c r="HCW27" s="74"/>
      <c r="HDI27" s="74"/>
      <c r="HDJ27" s="669"/>
      <c r="HDK27" s="669"/>
      <c r="HDL27" s="114"/>
      <c r="HDM27" s="74"/>
      <c r="HDY27" s="74"/>
      <c r="HDZ27" s="669"/>
      <c r="HEA27" s="669"/>
      <c r="HEB27" s="114"/>
      <c r="HEC27" s="74"/>
      <c r="HEO27" s="74"/>
      <c r="HEP27" s="669"/>
      <c r="HEQ27" s="669"/>
      <c r="HER27" s="114"/>
      <c r="HES27" s="74"/>
      <c r="HFE27" s="74"/>
      <c r="HFF27" s="669"/>
      <c r="HFG27" s="669"/>
      <c r="HFH27" s="114"/>
      <c r="HFI27" s="74"/>
      <c r="HFU27" s="74"/>
      <c r="HFV27" s="669"/>
      <c r="HFW27" s="669"/>
      <c r="HFX27" s="114"/>
      <c r="HFY27" s="74"/>
      <c r="HGK27" s="74"/>
      <c r="HGL27" s="669"/>
      <c r="HGM27" s="669"/>
      <c r="HGN27" s="114"/>
      <c r="HGO27" s="74"/>
      <c r="HHA27" s="74"/>
      <c r="HHB27" s="669"/>
      <c r="HHC27" s="669"/>
      <c r="HHD27" s="114"/>
      <c r="HHE27" s="74"/>
      <c r="HHQ27" s="74"/>
      <c r="HHR27" s="669"/>
      <c r="HHS27" s="669"/>
      <c r="HHT27" s="114"/>
      <c r="HHU27" s="74"/>
      <c r="HIG27" s="74"/>
      <c r="HIH27" s="669"/>
      <c r="HII27" s="669"/>
      <c r="HIJ27" s="114"/>
      <c r="HIK27" s="74"/>
      <c r="HIW27" s="74"/>
      <c r="HIX27" s="669"/>
      <c r="HIY27" s="669"/>
      <c r="HIZ27" s="114"/>
      <c r="HJA27" s="74"/>
      <c r="HJM27" s="74"/>
      <c r="HJN27" s="669"/>
      <c r="HJO27" s="669"/>
      <c r="HJP27" s="114"/>
      <c r="HJQ27" s="74"/>
      <c r="HKC27" s="74"/>
      <c r="HKD27" s="669"/>
      <c r="HKE27" s="669"/>
      <c r="HKF27" s="114"/>
      <c r="HKG27" s="74"/>
      <c r="HKS27" s="74"/>
      <c r="HKT27" s="669"/>
      <c r="HKU27" s="669"/>
      <c r="HKV27" s="114"/>
      <c r="HKW27" s="74"/>
      <c r="HLI27" s="74"/>
      <c r="HLJ27" s="669"/>
      <c r="HLK27" s="669"/>
      <c r="HLL27" s="114"/>
      <c r="HLM27" s="74"/>
      <c r="HLY27" s="74"/>
      <c r="HLZ27" s="669"/>
      <c r="HMA27" s="669"/>
      <c r="HMB27" s="114"/>
      <c r="HMC27" s="74"/>
      <c r="HMO27" s="74"/>
      <c r="HMP27" s="669"/>
      <c r="HMQ27" s="669"/>
      <c r="HMR27" s="114"/>
      <c r="HMS27" s="74"/>
      <c r="HNE27" s="74"/>
      <c r="HNF27" s="669"/>
      <c r="HNG27" s="669"/>
      <c r="HNH27" s="114"/>
      <c r="HNI27" s="74"/>
      <c r="HNU27" s="74"/>
      <c r="HNV27" s="669"/>
      <c r="HNW27" s="669"/>
      <c r="HNX27" s="114"/>
      <c r="HNY27" s="74"/>
      <c r="HOK27" s="74"/>
      <c r="HOL27" s="669"/>
      <c r="HOM27" s="669"/>
      <c r="HON27" s="114"/>
      <c r="HOO27" s="74"/>
      <c r="HPA27" s="74"/>
      <c r="HPB27" s="669"/>
      <c r="HPC27" s="669"/>
      <c r="HPD27" s="114"/>
      <c r="HPE27" s="74"/>
      <c r="HPQ27" s="74"/>
      <c r="HPR27" s="669"/>
      <c r="HPS27" s="669"/>
      <c r="HPT27" s="114"/>
      <c r="HPU27" s="74"/>
      <c r="HQG27" s="74"/>
      <c r="HQH27" s="669"/>
      <c r="HQI27" s="669"/>
      <c r="HQJ27" s="114"/>
      <c r="HQK27" s="74"/>
      <c r="HQW27" s="74"/>
      <c r="HQX27" s="669"/>
      <c r="HQY27" s="669"/>
      <c r="HQZ27" s="114"/>
      <c r="HRA27" s="74"/>
      <c r="HRM27" s="74"/>
      <c r="HRN27" s="669"/>
      <c r="HRO27" s="669"/>
      <c r="HRP27" s="114"/>
      <c r="HRQ27" s="74"/>
      <c r="HSC27" s="74"/>
      <c r="HSD27" s="669"/>
      <c r="HSE27" s="669"/>
      <c r="HSF27" s="114"/>
      <c r="HSG27" s="74"/>
      <c r="HSS27" s="74"/>
      <c r="HST27" s="669"/>
      <c r="HSU27" s="669"/>
      <c r="HSV27" s="114"/>
      <c r="HSW27" s="74"/>
      <c r="HTI27" s="74"/>
      <c r="HTJ27" s="669"/>
      <c r="HTK27" s="669"/>
      <c r="HTL27" s="114"/>
      <c r="HTM27" s="74"/>
      <c r="HTY27" s="74"/>
      <c r="HTZ27" s="669"/>
      <c r="HUA27" s="669"/>
      <c r="HUB27" s="114"/>
      <c r="HUC27" s="74"/>
      <c r="HUO27" s="74"/>
      <c r="HUP27" s="669"/>
      <c r="HUQ27" s="669"/>
      <c r="HUR27" s="114"/>
      <c r="HUS27" s="74"/>
      <c r="HVE27" s="74"/>
      <c r="HVF27" s="669"/>
      <c r="HVG27" s="669"/>
      <c r="HVH27" s="114"/>
      <c r="HVI27" s="74"/>
      <c r="HVU27" s="74"/>
      <c r="HVV27" s="669"/>
      <c r="HVW27" s="669"/>
      <c r="HVX27" s="114"/>
      <c r="HVY27" s="74"/>
      <c r="HWK27" s="74"/>
      <c r="HWL27" s="669"/>
      <c r="HWM27" s="669"/>
      <c r="HWN27" s="114"/>
      <c r="HWO27" s="74"/>
      <c r="HXA27" s="74"/>
      <c r="HXB27" s="669"/>
      <c r="HXC27" s="669"/>
      <c r="HXD27" s="114"/>
      <c r="HXE27" s="74"/>
      <c r="HXQ27" s="74"/>
      <c r="HXR27" s="669"/>
      <c r="HXS27" s="669"/>
      <c r="HXT27" s="114"/>
      <c r="HXU27" s="74"/>
      <c r="HYG27" s="74"/>
      <c r="HYH27" s="669"/>
      <c r="HYI27" s="669"/>
      <c r="HYJ27" s="114"/>
      <c r="HYK27" s="74"/>
      <c r="HYW27" s="74"/>
      <c r="HYX27" s="669"/>
      <c r="HYY27" s="669"/>
      <c r="HYZ27" s="114"/>
      <c r="HZA27" s="74"/>
      <c r="HZM27" s="74"/>
      <c r="HZN27" s="669"/>
      <c r="HZO27" s="669"/>
      <c r="HZP27" s="114"/>
      <c r="HZQ27" s="74"/>
      <c r="IAC27" s="74"/>
      <c r="IAD27" s="669"/>
      <c r="IAE27" s="669"/>
      <c r="IAF27" s="114"/>
      <c r="IAG27" s="74"/>
      <c r="IAS27" s="74"/>
      <c r="IAT27" s="669"/>
      <c r="IAU27" s="669"/>
      <c r="IAV27" s="114"/>
      <c r="IAW27" s="74"/>
      <c r="IBI27" s="74"/>
      <c r="IBJ27" s="669"/>
      <c r="IBK27" s="669"/>
      <c r="IBL27" s="114"/>
      <c r="IBM27" s="74"/>
      <c r="IBY27" s="74"/>
      <c r="IBZ27" s="669"/>
      <c r="ICA27" s="669"/>
      <c r="ICB27" s="114"/>
      <c r="ICC27" s="74"/>
      <c r="ICO27" s="74"/>
      <c r="ICP27" s="669"/>
      <c r="ICQ27" s="669"/>
      <c r="ICR27" s="114"/>
      <c r="ICS27" s="74"/>
      <c r="IDE27" s="74"/>
      <c r="IDF27" s="669"/>
      <c r="IDG27" s="669"/>
      <c r="IDH27" s="114"/>
      <c r="IDI27" s="74"/>
      <c r="IDU27" s="74"/>
      <c r="IDV27" s="669"/>
      <c r="IDW27" s="669"/>
      <c r="IDX27" s="114"/>
      <c r="IDY27" s="74"/>
      <c r="IEK27" s="74"/>
      <c r="IEL27" s="669"/>
      <c r="IEM27" s="669"/>
      <c r="IEN27" s="114"/>
      <c r="IEO27" s="74"/>
      <c r="IFA27" s="74"/>
      <c r="IFB27" s="669"/>
      <c r="IFC27" s="669"/>
      <c r="IFD27" s="114"/>
      <c r="IFE27" s="74"/>
      <c r="IFQ27" s="74"/>
      <c r="IFR27" s="669"/>
      <c r="IFS27" s="669"/>
      <c r="IFT27" s="114"/>
      <c r="IFU27" s="74"/>
      <c r="IGG27" s="74"/>
      <c r="IGH27" s="669"/>
      <c r="IGI27" s="669"/>
      <c r="IGJ27" s="114"/>
      <c r="IGK27" s="74"/>
      <c r="IGW27" s="74"/>
      <c r="IGX27" s="669"/>
      <c r="IGY27" s="669"/>
      <c r="IGZ27" s="114"/>
      <c r="IHA27" s="74"/>
      <c r="IHM27" s="74"/>
      <c r="IHN27" s="669"/>
      <c r="IHO27" s="669"/>
      <c r="IHP27" s="114"/>
      <c r="IHQ27" s="74"/>
      <c r="IIC27" s="74"/>
      <c r="IID27" s="669"/>
      <c r="IIE27" s="669"/>
      <c r="IIF27" s="114"/>
      <c r="IIG27" s="74"/>
      <c r="IIS27" s="74"/>
      <c r="IIT27" s="669"/>
      <c r="IIU27" s="669"/>
      <c r="IIV27" s="114"/>
      <c r="IIW27" s="74"/>
      <c r="IJI27" s="74"/>
      <c r="IJJ27" s="669"/>
      <c r="IJK27" s="669"/>
      <c r="IJL27" s="114"/>
      <c r="IJM27" s="74"/>
      <c r="IJY27" s="74"/>
      <c r="IJZ27" s="669"/>
      <c r="IKA27" s="669"/>
      <c r="IKB27" s="114"/>
      <c r="IKC27" s="74"/>
      <c r="IKO27" s="74"/>
      <c r="IKP27" s="669"/>
      <c r="IKQ27" s="669"/>
      <c r="IKR27" s="114"/>
      <c r="IKS27" s="74"/>
      <c r="ILE27" s="74"/>
      <c r="ILF27" s="669"/>
      <c r="ILG27" s="669"/>
      <c r="ILH27" s="114"/>
      <c r="ILI27" s="74"/>
      <c r="ILU27" s="74"/>
      <c r="ILV27" s="669"/>
      <c r="ILW27" s="669"/>
      <c r="ILX27" s="114"/>
      <c r="ILY27" s="74"/>
      <c r="IMK27" s="74"/>
      <c r="IML27" s="669"/>
      <c r="IMM27" s="669"/>
      <c r="IMN27" s="114"/>
      <c r="IMO27" s="74"/>
      <c r="INA27" s="74"/>
      <c r="INB27" s="669"/>
      <c r="INC27" s="669"/>
      <c r="IND27" s="114"/>
      <c r="INE27" s="74"/>
      <c r="INQ27" s="74"/>
      <c r="INR27" s="669"/>
      <c r="INS27" s="669"/>
      <c r="INT27" s="114"/>
      <c r="INU27" s="74"/>
      <c r="IOG27" s="74"/>
      <c r="IOH27" s="669"/>
      <c r="IOI27" s="669"/>
      <c r="IOJ27" s="114"/>
      <c r="IOK27" s="74"/>
      <c r="IOW27" s="74"/>
      <c r="IOX27" s="669"/>
      <c r="IOY27" s="669"/>
      <c r="IOZ27" s="114"/>
      <c r="IPA27" s="74"/>
      <c r="IPM27" s="74"/>
      <c r="IPN27" s="669"/>
      <c r="IPO27" s="669"/>
      <c r="IPP27" s="114"/>
      <c r="IPQ27" s="74"/>
      <c r="IQC27" s="74"/>
      <c r="IQD27" s="669"/>
      <c r="IQE27" s="669"/>
      <c r="IQF27" s="114"/>
      <c r="IQG27" s="74"/>
      <c r="IQS27" s="74"/>
      <c r="IQT27" s="669"/>
      <c r="IQU27" s="669"/>
      <c r="IQV27" s="114"/>
      <c r="IQW27" s="74"/>
      <c r="IRI27" s="74"/>
      <c r="IRJ27" s="669"/>
      <c r="IRK27" s="669"/>
      <c r="IRL27" s="114"/>
      <c r="IRM27" s="74"/>
      <c r="IRY27" s="74"/>
      <c r="IRZ27" s="669"/>
      <c r="ISA27" s="669"/>
      <c r="ISB27" s="114"/>
      <c r="ISC27" s="74"/>
      <c r="ISO27" s="74"/>
      <c r="ISP27" s="669"/>
      <c r="ISQ27" s="669"/>
      <c r="ISR27" s="114"/>
      <c r="ISS27" s="74"/>
      <c r="ITE27" s="74"/>
      <c r="ITF27" s="669"/>
      <c r="ITG27" s="669"/>
      <c r="ITH27" s="114"/>
      <c r="ITI27" s="74"/>
      <c r="ITU27" s="74"/>
      <c r="ITV27" s="669"/>
      <c r="ITW27" s="669"/>
      <c r="ITX27" s="114"/>
      <c r="ITY27" s="74"/>
      <c r="IUK27" s="74"/>
      <c r="IUL27" s="669"/>
      <c r="IUM27" s="669"/>
      <c r="IUN27" s="114"/>
      <c r="IUO27" s="74"/>
      <c r="IVA27" s="74"/>
      <c r="IVB27" s="669"/>
      <c r="IVC27" s="669"/>
      <c r="IVD27" s="114"/>
      <c r="IVE27" s="74"/>
      <c r="IVQ27" s="74"/>
      <c r="IVR27" s="669"/>
      <c r="IVS27" s="669"/>
      <c r="IVT27" s="114"/>
      <c r="IVU27" s="74"/>
      <c r="IWG27" s="74"/>
      <c r="IWH27" s="669"/>
      <c r="IWI27" s="669"/>
      <c r="IWJ27" s="114"/>
      <c r="IWK27" s="74"/>
      <c r="IWW27" s="74"/>
      <c r="IWX27" s="669"/>
      <c r="IWY27" s="669"/>
      <c r="IWZ27" s="114"/>
      <c r="IXA27" s="74"/>
      <c r="IXM27" s="74"/>
      <c r="IXN27" s="669"/>
      <c r="IXO27" s="669"/>
      <c r="IXP27" s="114"/>
      <c r="IXQ27" s="74"/>
      <c r="IYC27" s="74"/>
      <c r="IYD27" s="669"/>
      <c r="IYE27" s="669"/>
      <c r="IYF27" s="114"/>
      <c r="IYG27" s="74"/>
      <c r="IYS27" s="74"/>
      <c r="IYT27" s="669"/>
      <c r="IYU27" s="669"/>
      <c r="IYV27" s="114"/>
      <c r="IYW27" s="74"/>
      <c r="IZI27" s="74"/>
      <c r="IZJ27" s="669"/>
      <c r="IZK27" s="669"/>
      <c r="IZL27" s="114"/>
      <c r="IZM27" s="74"/>
      <c r="IZY27" s="74"/>
      <c r="IZZ27" s="669"/>
      <c r="JAA27" s="669"/>
      <c r="JAB27" s="114"/>
      <c r="JAC27" s="74"/>
      <c r="JAO27" s="74"/>
      <c r="JAP27" s="669"/>
      <c r="JAQ27" s="669"/>
      <c r="JAR27" s="114"/>
      <c r="JAS27" s="74"/>
      <c r="JBE27" s="74"/>
      <c r="JBF27" s="669"/>
      <c r="JBG27" s="669"/>
      <c r="JBH27" s="114"/>
      <c r="JBI27" s="74"/>
      <c r="JBU27" s="74"/>
      <c r="JBV27" s="669"/>
      <c r="JBW27" s="669"/>
      <c r="JBX27" s="114"/>
      <c r="JBY27" s="74"/>
      <c r="JCK27" s="74"/>
      <c r="JCL27" s="669"/>
      <c r="JCM27" s="669"/>
      <c r="JCN27" s="114"/>
      <c r="JCO27" s="74"/>
      <c r="JDA27" s="74"/>
      <c r="JDB27" s="669"/>
      <c r="JDC27" s="669"/>
      <c r="JDD27" s="114"/>
      <c r="JDE27" s="74"/>
      <c r="JDQ27" s="74"/>
      <c r="JDR27" s="669"/>
      <c r="JDS27" s="669"/>
      <c r="JDT27" s="114"/>
      <c r="JDU27" s="74"/>
      <c r="JEG27" s="74"/>
      <c r="JEH27" s="669"/>
      <c r="JEI27" s="669"/>
      <c r="JEJ27" s="114"/>
      <c r="JEK27" s="74"/>
      <c r="JEW27" s="74"/>
      <c r="JEX27" s="669"/>
      <c r="JEY27" s="669"/>
      <c r="JEZ27" s="114"/>
      <c r="JFA27" s="74"/>
      <c r="JFM27" s="74"/>
      <c r="JFN27" s="669"/>
      <c r="JFO27" s="669"/>
      <c r="JFP27" s="114"/>
      <c r="JFQ27" s="74"/>
      <c r="JGC27" s="74"/>
      <c r="JGD27" s="669"/>
      <c r="JGE27" s="669"/>
      <c r="JGF27" s="114"/>
      <c r="JGG27" s="74"/>
      <c r="JGS27" s="74"/>
      <c r="JGT27" s="669"/>
      <c r="JGU27" s="669"/>
      <c r="JGV27" s="114"/>
      <c r="JGW27" s="74"/>
      <c r="JHI27" s="74"/>
      <c r="JHJ27" s="669"/>
      <c r="JHK27" s="669"/>
      <c r="JHL27" s="114"/>
      <c r="JHM27" s="74"/>
      <c r="JHY27" s="74"/>
      <c r="JHZ27" s="669"/>
      <c r="JIA27" s="669"/>
      <c r="JIB27" s="114"/>
      <c r="JIC27" s="74"/>
      <c r="JIO27" s="74"/>
      <c r="JIP27" s="669"/>
      <c r="JIQ27" s="669"/>
      <c r="JIR27" s="114"/>
      <c r="JIS27" s="74"/>
      <c r="JJE27" s="74"/>
      <c r="JJF27" s="669"/>
      <c r="JJG27" s="669"/>
      <c r="JJH27" s="114"/>
      <c r="JJI27" s="74"/>
      <c r="JJU27" s="74"/>
      <c r="JJV27" s="669"/>
      <c r="JJW27" s="669"/>
      <c r="JJX27" s="114"/>
      <c r="JJY27" s="74"/>
      <c r="JKK27" s="74"/>
      <c r="JKL27" s="669"/>
      <c r="JKM27" s="669"/>
      <c r="JKN27" s="114"/>
      <c r="JKO27" s="74"/>
      <c r="JLA27" s="74"/>
      <c r="JLB27" s="669"/>
      <c r="JLC27" s="669"/>
      <c r="JLD27" s="114"/>
      <c r="JLE27" s="74"/>
      <c r="JLQ27" s="74"/>
      <c r="JLR27" s="669"/>
      <c r="JLS27" s="669"/>
      <c r="JLT27" s="114"/>
      <c r="JLU27" s="74"/>
      <c r="JMG27" s="74"/>
      <c r="JMH27" s="669"/>
      <c r="JMI27" s="669"/>
      <c r="JMJ27" s="114"/>
      <c r="JMK27" s="74"/>
      <c r="JMW27" s="74"/>
      <c r="JMX27" s="669"/>
      <c r="JMY27" s="669"/>
      <c r="JMZ27" s="114"/>
      <c r="JNA27" s="74"/>
      <c r="JNM27" s="74"/>
      <c r="JNN27" s="669"/>
      <c r="JNO27" s="669"/>
      <c r="JNP27" s="114"/>
      <c r="JNQ27" s="74"/>
      <c r="JOC27" s="74"/>
      <c r="JOD27" s="669"/>
      <c r="JOE27" s="669"/>
      <c r="JOF27" s="114"/>
      <c r="JOG27" s="74"/>
      <c r="JOS27" s="74"/>
      <c r="JOT27" s="669"/>
      <c r="JOU27" s="669"/>
      <c r="JOV27" s="114"/>
      <c r="JOW27" s="74"/>
      <c r="JPI27" s="74"/>
      <c r="JPJ27" s="669"/>
      <c r="JPK27" s="669"/>
      <c r="JPL27" s="114"/>
      <c r="JPM27" s="74"/>
      <c r="JPY27" s="74"/>
      <c r="JPZ27" s="669"/>
      <c r="JQA27" s="669"/>
      <c r="JQB27" s="114"/>
      <c r="JQC27" s="74"/>
      <c r="JQO27" s="74"/>
      <c r="JQP27" s="669"/>
      <c r="JQQ27" s="669"/>
      <c r="JQR27" s="114"/>
      <c r="JQS27" s="74"/>
      <c r="JRE27" s="74"/>
      <c r="JRF27" s="669"/>
      <c r="JRG27" s="669"/>
      <c r="JRH27" s="114"/>
      <c r="JRI27" s="74"/>
      <c r="JRU27" s="74"/>
      <c r="JRV27" s="669"/>
      <c r="JRW27" s="669"/>
      <c r="JRX27" s="114"/>
      <c r="JRY27" s="74"/>
      <c r="JSK27" s="74"/>
      <c r="JSL27" s="669"/>
      <c r="JSM27" s="669"/>
      <c r="JSN27" s="114"/>
      <c r="JSO27" s="74"/>
      <c r="JTA27" s="74"/>
      <c r="JTB27" s="669"/>
      <c r="JTC27" s="669"/>
      <c r="JTD27" s="114"/>
      <c r="JTE27" s="74"/>
      <c r="JTQ27" s="74"/>
      <c r="JTR27" s="669"/>
      <c r="JTS27" s="669"/>
      <c r="JTT27" s="114"/>
      <c r="JTU27" s="74"/>
      <c r="JUG27" s="74"/>
      <c r="JUH27" s="669"/>
      <c r="JUI27" s="669"/>
      <c r="JUJ27" s="114"/>
      <c r="JUK27" s="74"/>
      <c r="JUW27" s="74"/>
      <c r="JUX27" s="669"/>
      <c r="JUY27" s="669"/>
      <c r="JUZ27" s="114"/>
      <c r="JVA27" s="74"/>
      <c r="JVM27" s="74"/>
      <c r="JVN27" s="669"/>
      <c r="JVO27" s="669"/>
      <c r="JVP27" s="114"/>
      <c r="JVQ27" s="74"/>
      <c r="JWC27" s="74"/>
      <c r="JWD27" s="669"/>
      <c r="JWE27" s="669"/>
      <c r="JWF27" s="114"/>
      <c r="JWG27" s="74"/>
      <c r="JWS27" s="74"/>
      <c r="JWT27" s="669"/>
      <c r="JWU27" s="669"/>
      <c r="JWV27" s="114"/>
      <c r="JWW27" s="74"/>
      <c r="JXI27" s="74"/>
      <c r="JXJ27" s="669"/>
      <c r="JXK27" s="669"/>
      <c r="JXL27" s="114"/>
      <c r="JXM27" s="74"/>
      <c r="JXY27" s="74"/>
      <c r="JXZ27" s="669"/>
      <c r="JYA27" s="669"/>
      <c r="JYB27" s="114"/>
      <c r="JYC27" s="74"/>
      <c r="JYO27" s="74"/>
      <c r="JYP27" s="669"/>
      <c r="JYQ27" s="669"/>
      <c r="JYR27" s="114"/>
      <c r="JYS27" s="74"/>
      <c r="JZE27" s="74"/>
      <c r="JZF27" s="669"/>
      <c r="JZG27" s="669"/>
      <c r="JZH27" s="114"/>
      <c r="JZI27" s="74"/>
      <c r="JZU27" s="74"/>
      <c r="JZV27" s="669"/>
      <c r="JZW27" s="669"/>
      <c r="JZX27" s="114"/>
      <c r="JZY27" s="74"/>
      <c r="KAK27" s="74"/>
      <c r="KAL27" s="669"/>
      <c r="KAM27" s="669"/>
      <c r="KAN27" s="114"/>
      <c r="KAO27" s="74"/>
      <c r="KBA27" s="74"/>
      <c r="KBB27" s="669"/>
      <c r="KBC27" s="669"/>
      <c r="KBD27" s="114"/>
      <c r="KBE27" s="74"/>
      <c r="KBQ27" s="74"/>
      <c r="KBR27" s="669"/>
      <c r="KBS27" s="669"/>
      <c r="KBT27" s="114"/>
      <c r="KBU27" s="74"/>
      <c r="KCG27" s="74"/>
      <c r="KCH27" s="669"/>
      <c r="KCI27" s="669"/>
      <c r="KCJ27" s="114"/>
      <c r="KCK27" s="74"/>
      <c r="KCW27" s="74"/>
      <c r="KCX27" s="669"/>
      <c r="KCY27" s="669"/>
      <c r="KCZ27" s="114"/>
      <c r="KDA27" s="74"/>
      <c r="KDM27" s="74"/>
      <c r="KDN27" s="669"/>
      <c r="KDO27" s="669"/>
      <c r="KDP27" s="114"/>
      <c r="KDQ27" s="74"/>
      <c r="KEC27" s="74"/>
      <c r="KED27" s="669"/>
      <c r="KEE27" s="669"/>
      <c r="KEF27" s="114"/>
      <c r="KEG27" s="74"/>
      <c r="KES27" s="74"/>
      <c r="KET27" s="669"/>
      <c r="KEU27" s="669"/>
      <c r="KEV27" s="114"/>
      <c r="KEW27" s="74"/>
      <c r="KFI27" s="74"/>
      <c r="KFJ27" s="669"/>
      <c r="KFK27" s="669"/>
      <c r="KFL27" s="114"/>
      <c r="KFM27" s="74"/>
      <c r="KFY27" s="74"/>
      <c r="KFZ27" s="669"/>
      <c r="KGA27" s="669"/>
      <c r="KGB27" s="114"/>
      <c r="KGC27" s="74"/>
      <c r="KGO27" s="74"/>
      <c r="KGP27" s="669"/>
      <c r="KGQ27" s="669"/>
      <c r="KGR27" s="114"/>
      <c r="KGS27" s="74"/>
      <c r="KHE27" s="74"/>
      <c r="KHF27" s="669"/>
      <c r="KHG27" s="669"/>
      <c r="KHH27" s="114"/>
      <c r="KHI27" s="74"/>
      <c r="KHU27" s="74"/>
      <c r="KHV27" s="669"/>
      <c r="KHW27" s="669"/>
      <c r="KHX27" s="114"/>
      <c r="KHY27" s="74"/>
      <c r="KIK27" s="74"/>
      <c r="KIL27" s="669"/>
      <c r="KIM27" s="669"/>
      <c r="KIN27" s="114"/>
      <c r="KIO27" s="74"/>
      <c r="KJA27" s="74"/>
      <c r="KJB27" s="669"/>
      <c r="KJC27" s="669"/>
      <c r="KJD27" s="114"/>
      <c r="KJE27" s="74"/>
      <c r="KJQ27" s="74"/>
      <c r="KJR27" s="669"/>
      <c r="KJS27" s="669"/>
      <c r="KJT27" s="114"/>
      <c r="KJU27" s="74"/>
      <c r="KKG27" s="74"/>
      <c r="KKH27" s="669"/>
      <c r="KKI27" s="669"/>
      <c r="KKJ27" s="114"/>
      <c r="KKK27" s="74"/>
      <c r="KKW27" s="74"/>
      <c r="KKX27" s="669"/>
      <c r="KKY27" s="669"/>
      <c r="KKZ27" s="114"/>
      <c r="KLA27" s="74"/>
      <c r="KLM27" s="74"/>
      <c r="KLN27" s="669"/>
      <c r="KLO27" s="669"/>
      <c r="KLP27" s="114"/>
      <c r="KLQ27" s="74"/>
      <c r="KMC27" s="74"/>
      <c r="KMD27" s="669"/>
      <c r="KME27" s="669"/>
      <c r="KMF27" s="114"/>
      <c r="KMG27" s="74"/>
      <c r="KMS27" s="74"/>
      <c r="KMT27" s="669"/>
      <c r="KMU27" s="669"/>
      <c r="KMV27" s="114"/>
      <c r="KMW27" s="74"/>
      <c r="KNI27" s="74"/>
      <c r="KNJ27" s="669"/>
      <c r="KNK27" s="669"/>
      <c r="KNL27" s="114"/>
      <c r="KNM27" s="74"/>
      <c r="KNY27" s="74"/>
      <c r="KNZ27" s="669"/>
      <c r="KOA27" s="669"/>
      <c r="KOB27" s="114"/>
      <c r="KOC27" s="74"/>
      <c r="KOO27" s="74"/>
      <c r="KOP27" s="669"/>
      <c r="KOQ27" s="669"/>
      <c r="KOR27" s="114"/>
      <c r="KOS27" s="74"/>
      <c r="KPE27" s="74"/>
      <c r="KPF27" s="669"/>
      <c r="KPG27" s="669"/>
      <c r="KPH27" s="114"/>
      <c r="KPI27" s="74"/>
      <c r="KPU27" s="74"/>
      <c r="KPV27" s="669"/>
      <c r="KPW27" s="669"/>
      <c r="KPX27" s="114"/>
      <c r="KPY27" s="74"/>
      <c r="KQK27" s="74"/>
      <c r="KQL27" s="669"/>
      <c r="KQM27" s="669"/>
      <c r="KQN27" s="114"/>
      <c r="KQO27" s="74"/>
      <c r="KRA27" s="74"/>
      <c r="KRB27" s="669"/>
      <c r="KRC27" s="669"/>
      <c r="KRD27" s="114"/>
      <c r="KRE27" s="74"/>
      <c r="KRQ27" s="74"/>
      <c r="KRR27" s="669"/>
      <c r="KRS27" s="669"/>
      <c r="KRT27" s="114"/>
      <c r="KRU27" s="74"/>
      <c r="KSG27" s="74"/>
      <c r="KSH27" s="669"/>
      <c r="KSI27" s="669"/>
      <c r="KSJ27" s="114"/>
      <c r="KSK27" s="74"/>
      <c r="KSW27" s="74"/>
      <c r="KSX27" s="669"/>
      <c r="KSY27" s="669"/>
      <c r="KSZ27" s="114"/>
      <c r="KTA27" s="74"/>
      <c r="KTM27" s="74"/>
      <c r="KTN27" s="669"/>
      <c r="KTO27" s="669"/>
      <c r="KTP27" s="114"/>
      <c r="KTQ27" s="74"/>
      <c r="KUC27" s="74"/>
      <c r="KUD27" s="669"/>
      <c r="KUE27" s="669"/>
      <c r="KUF27" s="114"/>
      <c r="KUG27" s="74"/>
      <c r="KUS27" s="74"/>
      <c r="KUT27" s="669"/>
      <c r="KUU27" s="669"/>
      <c r="KUV27" s="114"/>
      <c r="KUW27" s="74"/>
      <c r="KVI27" s="74"/>
      <c r="KVJ27" s="669"/>
      <c r="KVK27" s="669"/>
      <c r="KVL27" s="114"/>
      <c r="KVM27" s="74"/>
      <c r="KVY27" s="74"/>
      <c r="KVZ27" s="669"/>
      <c r="KWA27" s="669"/>
      <c r="KWB27" s="114"/>
      <c r="KWC27" s="74"/>
      <c r="KWO27" s="74"/>
      <c r="KWP27" s="669"/>
      <c r="KWQ27" s="669"/>
      <c r="KWR27" s="114"/>
      <c r="KWS27" s="74"/>
      <c r="KXE27" s="74"/>
      <c r="KXF27" s="669"/>
      <c r="KXG27" s="669"/>
      <c r="KXH27" s="114"/>
      <c r="KXI27" s="74"/>
      <c r="KXU27" s="74"/>
      <c r="KXV27" s="669"/>
      <c r="KXW27" s="669"/>
      <c r="KXX27" s="114"/>
      <c r="KXY27" s="74"/>
      <c r="KYK27" s="74"/>
      <c r="KYL27" s="669"/>
      <c r="KYM27" s="669"/>
      <c r="KYN27" s="114"/>
      <c r="KYO27" s="74"/>
      <c r="KZA27" s="74"/>
      <c r="KZB27" s="669"/>
      <c r="KZC27" s="669"/>
      <c r="KZD27" s="114"/>
      <c r="KZE27" s="74"/>
      <c r="KZQ27" s="74"/>
      <c r="KZR27" s="669"/>
      <c r="KZS27" s="669"/>
      <c r="KZT27" s="114"/>
      <c r="KZU27" s="74"/>
      <c r="LAG27" s="74"/>
      <c r="LAH27" s="669"/>
      <c r="LAI27" s="669"/>
      <c r="LAJ27" s="114"/>
      <c r="LAK27" s="74"/>
      <c r="LAW27" s="74"/>
      <c r="LAX27" s="669"/>
      <c r="LAY27" s="669"/>
      <c r="LAZ27" s="114"/>
      <c r="LBA27" s="74"/>
      <c r="LBM27" s="74"/>
      <c r="LBN27" s="669"/>
      <c r="LBO27" s="669"/>
      <c r="LBP27" s="114"/>
      <c r="LBQ27" s="74"/>
      <c r="LCC27" s="74"/>
      <c r="LCD27" s="669"/>
      <c r="LCE27" s="669"/>
      <c r="LCF27" s="114"/>
      <c r="LCG27" s="74"/>
      <c r="LCS27" s="74"/>
      <c r="LCT27" s="669"/>
      <c r="LCU27" s="669"/>
      <c r="LCV27" s="114"/>
      <c r="LCW27" s="74"/>
      <c r="LDI27" s="74"/>
      <c r="LDJ27" s="669"/>
      <c r="LDK27" s="669"/>
      <c r="LDL27" s="114"/>
      <c r="LDM27" s="74"/>
      <c r="LDY27" s="74"/>
      <c r="LDZ27" s="669"/>
      <c r="LEA27" s="669"/>
      <c r="LEB27" s="114"/>
      <c r="LEC27" s="74"/>
      <c r="LEO27" s="74"/>
      <c r="LEP27" s="669"/>
      <c r="LEQ27" s="669"/>
      <c r="LER27" s="114"/>
      <c r="LES27" s="74"/>
      <c r="LFE27" s="74"/>
      <c r="LFF27" s="669"/>
      <c r="LFG27" s="669"/>
      <c r="LFH27" s="114"/>
      <c r="LFI27" s="74"/>
      <c r="LFU27" s="74"/>
      <c r="LFV27" s="669"/>
      <c r="LFW27" s="669"/>
      <c r="LFX27" s="114"/>
      <c r="LFY27" s="74"/>
      <c r="LGK27" s="74"/>
      <c r="LGL27" s="669"/>
      <c r="LGM27" s="669"/>
      <c r="LGN27" s="114"/>
      <c r="LGO27" s="74"/>
      <c r="LHA27" s="74"/>
      <c r="LHB27" s="669"/>
      <c r="LHC27" s="669"/>
      <c r="LHD27" s="114"/>
      <c r="LHE27" s="74"/>
      <c r="LHQ27" s="74"/>
      <c r="LHR27" s="669"/>
      <c r="LHS27" s="669"/>
      <c r="LHT27" s="114"/>
      <c r="LHU27" s="74"/>
      <c r="LIG27" s="74"/>
      <c r="LIH27" s="669"/>
      <c r="LII27" s="669"/>
      <c r="LIJ27" s="114"/>
      <c r="LIK27" s="74"/>
      <c r="LIW27" s="74"/>
      <c r="LIX27" s="669"/>
      <c r="LIY27" s="669"/>
      <c r="LIZ27" s="114"/>
      <c r="LJA27" s="74"/>
      <c r="LJM27" s="74"/>
      <c r="LJN27" s="669"/>
      <c r="LJO27" s="669"/>
      <c r="LJP27" s="114"/>
      <c r="LJQ27" s="74"/>
      <c r="LKC27" s="74"/>
      <c r="LKD27" s="669"/>
      <c r="LKE27" s="669"/>
      <c r="LKF27" s="114"/>
      <c r="LKG27" s="74"/>
      <c r="LKS27" s="74"/>
      <c r="LKT27" s="669"/>
      <c r="LKU27" s="669"/>
      <c r="LKV27" s="114"/>
      <c r="LKW27" s="74"/>
      <c r="LLI27" s="74"/>
      <c r="LLJ27" s="669"/>
      <c r="LLK27" s="669"/>
      <c r="LLL27" s="114"/>
      <c r="LLM27" s="74"/>
      <c r="LLY27" s="74"/>
      <c r="LLZ27" s="669"/>
      <c r="LMA27" s="669"/>
      <c r="LMB27" s="114"/>
      <c r="LMC27" s="74"/>
      <c r="LMO27" s="74"/>
      <c r="LMP27" s="669"/>
      <c r="LMQ27" s="669"/>
      <c r="LMR27" s="114"/>
      <c r="LMS27" s="74"/>
      <c r="LNE27" s="74"/>
      <c r="LNF27" s="669"/>
      <c r="LNG27" s="669"/>
      <c r="LNH27" s="114"/>
      <c r="LNI27" s="74"/>
      <c r="LNU27" s="74"/>
      <c r="LNV27" s="669"/>
      <c r="LNW27" s="669"/>
      <c r="LNX27" s="114"/>
      <c r="LNY27" s="74"/>
      <c r="LOK27" s="74"/>
      <c r="LOL27" s="669"/>
      <c r="LOM27" s="669"/>
      <c r="LON27" s="114"/>
      <c r="LOO27" s="74"/>
      <c r="LPA27" s="74"/>
      <c r="LPB27" s="669"/>
      <c r="LPC27" s="669"/>
      <c r="LPD27" s="114"/>
      <c r="LPE27" s="74"/>
      <c r="LPQ27" s="74"/>
      <c r="LPR27" s="669"/>
      <c r="LPS27" s="669"/>
      <c r="LPT27" s="114"/>
      <c r="LPU27" s="74"/>
      <c r="LQG27" s="74"/>
      <c r="LQH27" s="669"/>
      <c r="LQI27" s="669"/>
      <c r="LQJ27" s="114"/>
      <c r="LQK27" s="74"/>
      <c r="LQW27" s="74"/>
      <c r="LQX27" s="669"/>
      <c r="LQY27" s="669"/>
      <c r="LQZ27" s="114"/>
      <c r="LRA27" s="74"/>
      <c r="LRM27" s="74"/>
      <c r="LRN27" s="669"/>
      <c r="LRO27" s="669"/>
      <c r="LRP27" s="114"/>
      <c r="LRQ27" s="74"/>
      <c r="LSC27" s="74"/>
      <c r="LSD27" s="669"/>
      <c r="LSE27" s="669"/>
      <c r="LSF27" s="114"/>
      <c r="LSG27" s="74"/>
      <c r="LSS27" s="74"/>
      <c r="LST27" s="669"/>
      <c r="LSU27" s="669"/>
      <c r="LSV27" s="114"/>
      <c r="LSW27" s="74"/>
      <c r="LTI27" s="74"/>
      <c r="LTJ27" s="669"/>
      <c r="LTK27" s="669"/>
      <c r="LTL27" s="114"/>
      <c r="LTM27" s="74"/>
      <c r="LTY27" s="74"/>
      <c r="LTZ27" s="669"/>
      <c r="LUA27" s="669"/>
      <c r="LUB27" s="114"/>
      <c r="LUC27" s="74"/>
      <c r="LUO27" s="74"/>
      <c r="LUP27" s="669"/>
      <c r="LUQ27" s="669"/>
      <c r="LUR27" s="114"/>
      <c r="LUS27" s="74"/>
      <c r="LVE27" s="74"/>
      <c r="LVF27" s="669"/>
      <c r="LVG27" s="669"/>
      <c r="LVH27" s="114"/>
      <c r="LVI27" s="74"/>
      <c r="LVU27" s="74"/>
      <c r="LVV27" s="669"/>
      <c r="LVW27" s="669"/>
      <c r="LVX27" s="114"/>
      <c r="LVY27" s="74"/>
      <c r="LWK27" s="74"/>
      <c r="LWL27" s="669"/>
      <c r="LWM27" s="669"/>
      <c r="LWN27" s="114"/>
      <c r="LWO27" s="74"/>
      <c r="LXA27" s="74"/>
      <c r="LXB27" s="669"/>
      <c r="LXC27" s="669"/>
      <c r="LXD27" s="114"/>
      <c r="LXE27" s="74"/>
      <c r="LXQ27" s="74"/>
      <c r="LXR27" s="669"/>
      <c r="LXS27" s="669"/>
      <c r="LXT27" s="114"/>
      <c r="LXU27" s="74"/>
      <c r="LYG27" s="74"/>
      <c r="LYH27" s="669"/>
      <c r="LYI27" s="669"/>
      <c r="LYJ27" s="114"/>
      <c r="LYK27" s="74"/>
      <c r="LYW27" s="74"/>
      <c r="LYX27" s="669"/>
      <c r="LYY27" s="669"/>
      <c r="LYZ27" s="114"/>
      <c r="LZA27" s="74"/>
      <c r="LZM27" s="74"/>
      <c r="LZN27" s="669"/>
      <c r="LZO27" s="669"/>
      <c r="LZP27" s="114"/>
      <c r="LZQ27" s="74"/>
      <c r="MAC27" s="74"/>
      <c r="MAD27" s="669"/>
      <c r="MAE27" s="669"/>
      <c r="MAF27" s="114"/>
      <c r="MAG27" s="74"/>
      <c r="MAS27" s="74"/>
      <c r="MAT27" s="669"/>
      <c r="MAU27" s="669"/>
      <c r="MAV27" s="114"/>
      <c r="MAW27" s="74"/>
      <c r="MBI27" s="74"/>
      <c r="MBJ27" s="669"/>
      <c r="MBK27" s="669"/>
      <c r="MBL27" s="114"/>
      <c r="MBM27" s="74"/>
      <c r="MBY27" s="74"/>
      <c r="MBZ27" s="669"/>
      <c r="MCA27" s="669"/>
      <c r="MCB27" s="114"/>
      <c r="MCC27" s="74"/>
      <c r="MCO27" s="74"/>
      <c r="MCP27" s="669"/>
      <c r="MCQ27" s="669"/>
      <c r="MCR27" s="114"/>
      <c r="MCS27" s="74"/>
      <c r="MDE27" s="74"/>
      <c r="MDF27" s="669"/>
      <c r="MDG27" s="669"/>
      <c r="MDH27" s="114"/>
      <c r="MDI27" s="74"/>
      <c r="MDU27" s="74"/>
      <c r="MDV27" s="669"/>
      <c r="MDW27" s="669"/>
      <c r="MDX27" s="114"/>
      <c r="MDY27" s="74"/>
      <c r="MEK27" s="74"/>
      <c r="MEL27" s="669"/>
      <c r="MEM27" s="669"/>
      <c r="MEN27" s="114"/>
      <c r="MEO27" s="74"/>
      <c r="MFA27" s="74"/>
      <c r="MFB27" s="669"/>
      <c r="MFC27" s="669"/>
      <c r="MFD27" s="114"/>
      <c r="MFE27" s="74"/>
      <c r="MFQ27" s="74"/>
      <c r="MFR27" s="669"/>
      <c r="MFS27" s="669"/>
      <c r="MFT27" s="114"/>
      <c r="MFU27" s="74"/>
      <c r="MGG27" s="74"/>
      <c r="MGH27" s="669"/>
      <c r="MGI27" s="669"/>
      <c r="MGJ27" s="114"/>
      <c r="MGK27" s="74"/>
      <c r="MGW27" s="74"/>
      <c r="MGX27" s="669"/>
      <c r="MGY27" s="669"/>
      <c r="MGZ27" s="114"/>
      <c r="MHA27" s="74"/>
      <c r="MHM27" s="74"/>
      <c r="MHN27" s="669"/>
      <c r="MHO27" s="669"/>
      <c r="MHP27" s="114"/>
      <c r="MHQ27" s="74"/>
      <c r="MIC27" s="74"/>
      <c r="MID27" s="669"/>
      <c r="MIE27" s="669"/>
      <c r="MIF27" s="114"/>
      <c r="MIG27" s="74"/>
      <c r="MIS27" s="74"/>
      <c r="MIT27" s="669"/>
      <c r="MIU27" s="669"/>
      <c r="MIV27" s="114"/>
      <c r="MIW27" s="74"/>
      <c r="MJI27" s="74"/>
      <c r="MJJ27" s="669"/>
      <c r="MJK27" s="669"/>
      <c r="MJL27" s="114"/>
      <c r="MJM27" s="74"/>
      <c r="MJY27" s="74"/>
      <c r="MJZ27" s="669"/>
      <c r="MKA27" s="669"/>
      <c r="MKB27" s="114"/>
      <c r="MKC27" s="74"/>
      <c r="MKO27" s="74"/>
      <c r="MKP27" s="669"/>
      <c r="MKQ27" s="669"/>
      <c r="MKR27" s="114"/>
      <c r="MKS27" s="74"/>
      <c r="MLE27" s="74"/>
      <c r="MLF27" s="669"/>
      <c r="MLG27" s="669"/>
      <c r="MLH27" s="114"/>
      <c r="MLI27" s="74"/>
      <c r="MLU27" s="74"/>
      <c r="MLV27" s="669"/>
      <c r="MLW27" s="669"/>
      <c r="MLX27" s="114"/>
      <c r="MLY27" s="74"/>
      <c r="MMK27" s="74"/>
      <c r="MML27" s="669"/>
      <c r="MMM27" s="669"/>
      <c r="MMN27" s="114"/>
      <c r="MMO27" s="74"/>
      <c r="MNA27" s="74"/>
      <c r="MNB27" s="669"/>
      <c r="MNC27" s="669"/>
      <c r="MND27" s="114"/>
      <c r="MNE27" s="74"/>
      <c r="MNQ27" s="74"/>
      <c r="MNR27" s="669"/>
      <c r="MNS27" s="669"/>
      <c r="MNT27" s="114"/>
      <c r="MNU27" s="74"/>
      <c r="MOG27" s="74"/>
      <c r="MOH27" s="669"/>
      <c r="MOI27" s="669"/>
      <c r="MOJ27" s="114"/>
      <c r="MOK27" s="74"/>
      <c r="MOW27" s="74"/>
      <c r="MOX27" s="669"/>
      <c r="MOY27" s="669"/>
      <c r="MOZ27" s="114"/>
      <c r="MPA27" s="74"/>
      <c r="MPM27" s="74"/>
      <c r="MPN27" s="669"/>
      <c r="MPO27" s="669"/>
      <c r="MPP27" s="114"/>
      <c r="MPQ27" s="74"/>
      <c r="MQC27" s="74"/>
      <c r="MQD27" s="669"/>
      <c r="MQE27" s="669"/>
      <c r="MQF27" s="114"/>
      <c r="MQG27" s="74"/>
      <c r="MQS27" s="74"/>
      <c r="MQT27" s="669"/>
      <c r="MQU27" s="669"/>
      <c r="MQV27" s="114"/>
      <c r="MQW27" s="74"/>
      <c r="MRI27" s="74"/>
      <c r="MRJ27" s="669"/>
      <c r="MRK27" s="669"/>
      <c r="MRL27" s="114"/>
      <c r="MRM27" s="74"/>
      <c r="MRY27" s="74"/>
      <c r="MRZ27" s="669"/>
      <c r="MSA27" s="669"/>
      <c r="MSB27" s="114"/>
      <c r="MSC27" s="74"/>
      <c r="MSO27" s="74"/>
      <c r="MSP27" s="669"/>
      <c r="MSQ27" s="669"/>
      <c r="MSR27" s="114"/>
      <c r="MSS27" s="74"/>
      <c r="MTE27" s="74"/>
      <c r="MTF27" s="669"/>
      <c r="MTG27" s="669"/>
      <c r="MTH27" s="114"/>
      <c r="MTI27" s="74"/>
      <c r="MTU27" s="74"/>
      <c r="MTV27" s="669"/>
      <c r="MTW27" s="669"/>
      <c r="MTX27" s="114"/>
      <c r="MTY27" s="74"/>
      <c r="MUK27" s="74"/>
      <c r="MUL27" s="669"/>
      <c r="MUM27" s="669"/>
      <c r="MUN27" s="114"/>
      <c r="MUO27" s="74"/>
      <c r="MVA27" s="74"/>
      <c r="MVB27" s="669"/>
      <c r="MVC27" s="669"/>
      <c r="MVD27" s="114"/>
      <c r="MVE27" s="74"/>
      <c r="MVQ27" s="74"/>
      <c r="MVR27" s="669"/>
      <c r="MVS27" s="669"/>
      <c r="MVT27" s="114"/>
      <c r="MVU27" s="74"/>
      <c r="MWG27" s="74"/>
      <c r="MWH27" s="669"/>
      <c r="MWI27" s="669"/>
      <c r="MWJ27" s="114"/>
      <c r="MWK27" s="74"/>
      <c r="MWW27" s="74"/>
      <c r="MWX27" s="669"/>
      <c r="MWY27" s="669"/>
      <c r="MWZ27" s="114"/>
      <c r="MXA27" s="74"/>
      <c r="MXM27" s="74"/>
      <c r="MXN27" s="669"/>
      <c r="MXO27" s="669"/>
      <c r="MXP27" s="114"/>
      <c r="MXQ27" s="74"/>
      <c r="MYC27" s="74"/>
      <c r="MYD27" s="669"/>
      <c r="MYE27" s="669"/>
      <c r="MYF27" s="114"/>
      <c r="MYG27" s="74"/>
      <c r="MYS27" s="74"/>
      <c r="MYT27" s="669"/>
      <c r="MYU27" s="669"/>
      <c r="MYV27" s="114"/>
      <c r="MYW27" s="74"/>
      <c r="MZI27" s="74"/>
      <c r="MZJ27" s="669"/>
      <c r="MZK27" s="669"/>
      <c r="MZL27" s="114"/>
      <c r="MZM27" s="74"/>
      <c r="MZY27" s="74"/>
      <c r="MZZ27" s="669"/>
      <c r="NAA27" s="669"/>
      <c r="NAB27" s="114"/>
      <c r="NAC27" s="74"/>
      <c r="NAO27" s="74"/>
      <c r="NAP27" s="669"/>
      <c r="NAQ27" s="669"/>
      <c r="NAR27" s="114"/>
      <c r="NAS27" s="74"/>
      <c r="NBE27" s="74"/>
      <c r="NBF27" s="669"/>
      <c r="NBG27" s="669"/>
      <c r="NBH27" s="114"/>
      <c r="NBI27" s="74"/>
      <c r="NBU27" s="74"/>
      <c r="NBV27" s="669"/>
      <c r="NBW27" s="669"/>
      <c r="NBX27" s="114"/>
      <c r="NBY27" s="74"/>
      <c r="NCK27" s="74"/>
      <c r="NCL27" s="669"/>
      <c r="NCM27" s="669"/>
      <c r="NCN27" s="114"/>
      <c r="NCO27" s="74"/>
      <c r="NDA27" s="74"/>
      <c r="NDB27" s="669"/>
      <c r="NDC27" s="669"/>
      <c r="NDD27" s="114"/>
      <c r="NDE27" s="74"/>
      <c r="NDQ27" s="74"/>
      <c r="NDR27" s="669"/>
      <c r="NDS27" s="669"/>
      <c r="NDT27" s="114"/>
      <c r="NDU27" s="74"/>
      <c r="NEG27" s="74"/>
      <c r="NEH27" s="669"/>
      <c r="NEI27" s="669"/>
      <c r="NEJ27" s="114"/>
      <c r="NEK27" s="74"/>
      <c r="NEW27" s="74"/>
      <c r="NEX27" s="669"/>
      <c r="NEY27" s="669"/>
      <c r="NEZ27" s="114"/>
      <c r="NFA27" s="74"/>
      <c r="NFM27" s="74"/>
      <c r="NFN27" s="669"/>
      <c r="NFO27" s="669"/>
      <c r="NFP27" s="114"/>
      <c r="NFQ27" s="74"/>
      <c r="NGC27" s="74"/>
      <c r="NGD27" s="669"/>
      <c r="NGE27" s="669"/>
      <c r="NGF27" s="114"/>
      <c r="NGG27" s="74"/>
      <c r="NGS27" s="74"/>
      <c r="NGT27" s="669"/>
      <c r="NGU27" s="669"/>
      <c r="NGV27" s="114"/>
      <c r="NGW27" s="74"/>
      <c r="NHI27" s="74"/>
      <c r="NHJ27" s="669"/>
      <c r="NHK27" s="669"/>
      <c r="NHL27" s="114"/>
      <c r="NHM27" s="74"/>
      <c r="NHY27" s="74"/>
      <c r="NHZ27" s="669"/>
      <c r="NIA27" s="669"/>
      <c r="NIB27" s="114"/>
      <c r="NIC27" s="74"/>
      <c r="NIO27" s="74"/>
      <c r="NIP27" s="669"/>
      <c r="NIQ27" s="669"/>
      <c r="NIR27" s="114"/>
      <c r="NIS27" s="74"/>
      <c r="NJE27" s="74"/>
      <c r="NJF27" s="669"/>
      <c r="NJG27" s="669"/>
      <c r="NJH27" s="114"/>
      <c r="NJI27" s="74"/>
      <c r="NJU27" s="74"/>
      <c r="NJV27" s="669"/>
      <c r="NJW27" s="669"/>
      <c r="NJX27" s="114"/>
      <c r="NJY27" s="74"/>
      <c r="NKK27" s="74"/>
      <c r="NKL27" s="669"/>
      <c r="NKM27" s="669"/>
      <c r="NKN27" s="114"/>
      <c r="NKO27" s="74"/>
      <c r="NLA27" s="74"/>
      <c r="NLB27" s="669"/>
      <c r="NLC27" s="669"/>
      <c r="NLD27" s="114"/>
      <c r="NLE27" s="74"/>
      <c r="NLQ27" s="74"/>
      <c r="NLR27" s="669"/>
      <c r="NLS27" s="669"/>
      <c r="NLT27" s="114"/>
      <c r="NLU27" s="74"/>
      <c r="NMG27" s="74"/>
      <c r="NMH27" s="669"/>
      <c r="NMI27" s="669"/>
      <c r="NMJ27" s="114"/>
      <c r="NMK27" s="74"/>
      <c r="NMW27" s="74"/>
      <c r="NMX27" s="669"/>
      <c r="NMY27" s="669"/>
      <c r="NMZ27" s="114"/>
      <c r="NNA27" s="74"/>
      <c r="NNM27" s="74"/>
      <c r="NNN27" s="669"/>
      <c r="NNO27" s="669"/>
      <c r="NNP27" s="114"/>
      <c r="NNQ27" s="74"/>
      <c r="NOC27" s="74"/>
      <c r="NOD27" s="669"/>
      <c r="NOE27" s="669"/>
      <c r="NOF27" s="114"/>
      <c r="NOG27" s="74"/>
      <c r="NOS27" s="74"/>
      <c r="NOT27" s="669"/>
      <c r="NOU27" s="669"/>
      <c r="NOV27" s="114"/>
      <c r="NOW27" s="74"/>
      <c r="NPI27" s="74"/>
      <c r="NPJ27" s="669"/>
      <c r="NPK27" s="669"/>
      <c r="NPL27" s="114"/>
      <c r="NPM27" s="74"/>
      <c r="NPY27" s="74"/>
      <c r="NPZ27" s="669"/>
      <c r="NQA27" s="669"/>
      <c r="NQB27" s="114"/>
      <c r="NQC27" s="74"/>
      <c r="NQO27" s="74"/>
      <c r="NQP27" s="669"/>
      <c r="NQQ27" s="669"/>
      <c r="NQR27" s="114"/>
      <c r="NQS27" s="74"/>
      <c r="NRE27" s="74"/>
      <c r="NRF27" s="669"/>
      <c r="NRG27" s="669"/>
      <c r="NRH27" s="114"/>
      <c r="NRI27" s="74"/>
      <c r="NRU27" s="74"/>
      <c r="NRV27" s="669"/>
      <c r="NRW27" s="669"/>
      <c r="NRX27" s="114"/>
      <c r="NRY27" s="74"/>
      <c r="NSK27" s="74"/>
      <c r="NSL27" s="669"/>
      <c r="NSM27" s="669"/>
      <c r="NSN27" s="114"/>
      <c r="NSO27" s="74"/>
      <c r="NTA27" s="74"/>
      <c r="NTB27" s="669"/>
      <c r="NTC27" s="669"/>
      <c r="NTD27" s="114"/>
      <c r="NTE27" s="74"/>
      <c r="NTQ27" s="74"/>
      <c r="NTR27" s="669"/>
      <c r="NTS27" s="669"/>
      <c r="NTT27" s="114"/>
      <c r="NTU27" s="74"/>
      <c r="NUG27" s="74"/>
      <c r="NUH27" s="669"/>
      <c r="NUI27" s="669"/>
      <c r="NUJ27" s="114"/>
      <c r="NUK27" s="74"/>
      <c r="NUW27" s="74"/>
      <c r="NUX27" s="669"/>
      <c r="NUY27" s="669"/>
      <c r="NUZ27" s="114"/>
      <c r="NVA27" s="74"/>
      <c r="NVM27" s="74"/>
      <c r="NVN27" s="669"/>
      <c r="NVO27" s="669"/>
      <c r="NVP27" s="114"/>
      <c r="NVQ27" s="74"/>
      <c r="NWC27" s="74"/>
      <c r="NWD27" s="669"/>
      <c r="NWE27" s="669"/>
      <c r="NWF27" s="114"/>
      <c r="NWG27" s="74"/>
      <c r="NWS27" s="74"/>
      <c r="NWT27" s="669"/>
      <c r="NWU27" s="669"/>
      <c r="NWV27" s="114"/>
      <c r="NWW27" s="74"/>
      <c r="NXI27" s="74"/>
      <c r="NXJ27" s="669"/>
      <c r="NXK27" s="669"/>
      <c r="NXL27" s="114"/>
      <c r="NXM27" s="74"/>
      <c r="NXY27" s="74"/>
      <c r="NXZ27" s="669"/>
      <c r="NYA27" s="669"/>
      <c r="NYB27" s="114"/>
      <c r="NYC27" s="74"/>
      <c r="NYO27" s="74"/>
      <c r="NYP27" s="669"/>
      <c r="NYQ27" s="669"/>
      <c r="NYR27" s="114"/>
      <c r="NYS27" s="74"/>
      <c r="NZE27" s="74"/>
      <c r="NZF27" s="669"/>
      <c r="NZG27" s="669"/>
      <c r="NZH27" s="114"/>
      <c r="NZI27" s="74"/>
      <c r="NZU27" s="74"/>
      <c r="NZV27" s="669"/>
      <c r="NZW27" s="669"/>
      <c r="NZX27" s="114"/>
      <c r="NZY27" s="74"/>
      <c r="OAK27" s="74"/>
      <c r="OAL27" s="669"/>
      <c r="OAM27" s="669"/>
      <c r="OAN27" s="114"/>
      <c r="OAO27" s="74"/>
      <c r="OBA27" s="74"/>
      <c r="OBB27" s="669"/>
      <c r="OBC27" s="669"/>
      <c r="OBD27" s="114"/>
      <c r="OBE27" s="74"/>
      <c r="OBQ27" s="74"/>
      <c r="OBR27" s="669"/>
      <c r="OBS27" s="669"/>
      <c r="OBT27" s="114"/>
      <c r="OBU27" s="74"/>
      <c r="OCG27" s="74"/>
      <c r="OCH27" s="669"/>
      <c r="OCI27" s="669"/>
      <c r="OCJ27" s="114"/>
      <c r="OCK27" s="74"/>
      <c r="OCW27" s="74"/>
      <c r="OCX27" s="669"/>
      <c r="OCY27" s="669"/>
      <c r="OCZ27" s="114"/>
      <c r="ODA27" s="74"/>
      <c r="ODM27" s="74"/>
      <c r="ODN27" s="669"/>
      <c r="ODO27" s="669"/>
      <c r="ODP27" s="114"/>
      <c r="ODQ27" s="74"/>
      <c r="OEC27" s="74"/>
      <c r="OED27" s="669"/>
      <c r="OEE27" s="669"/>
      <c r="OEF27" s="114"/>
      <c r="OEG27" s="74"/>
      <c r="OES27" s="74"/>
      <c r="OET27" s="669"/>
      <c r="OEU27" s="669"/>
      <c r="OEV27" s="114"/>
      <c r="OEW27" s="74"/>
      <c r="OFI27" s="74"/>
      <c r="OFJ27" s="669"/>
      <c r="OFK27" s="669"/>
      <c r="OFL27" s="114"/>
      <c r="OFM27" s="74"/>
      <c r="OFY27" s="74"/>
      <c r="OFZ27" s="669"/>
      <c r="OGA27" s="669"/>
      <c r="OGB27" s="114"/>
      <c r="OGC27" s="74"/>
      <c r="OGO27" s="74"/>
      <c r="OGP27" s="669"/>
      <c r="OGQ27" s="669"/>
      <c r="OGR27" s="114"/>
      <c r="OGS27" s="74"/>
      <c r="OHE27" s="74"/>
      <c r="OHF27" s="669"/>
      <c r="OHG27" s="669"/>
      <c r="OHH27" s="114"/>
      <c r="OHI27" s="74"/>
      <c r="OHU27" s="74"/>
      <c r="OHV27" s="669"/>
      <c r="OHW27" s="669"/>
      <c r="OHX27" s="114"/>
      <c r="OHY27" s="74"/>
      <c r="OIK27" s="74"/>
      <c r="OIL27" s="669"/>
      <c r="OIM27" s="669"/>
      <c r="OIN27" s="114"/>
      <c r="OIO27" s="74"/>
      <c r="OJA27" s="74"/>
      <c r="OJB27" s="669"/>
      <c r="OJC27" s="669"/>
      <c r="OJD27" s="114"/>
      <c r="OJE27" s="74"/>
      <c r="OJQ27" s="74"/>
      <c r="OJR27" s="669"/>
      <c r="OJS27" s="669"/>
      <c r="OJT27" s="114"/>
      <c r="OJU27" s="74"/>
      <c r="OKG27" s="74"/>
      <c r="OKH27" s="669"/>
      <c r="OKI27" s="669"/>
      <c r="OKJ27" s="114"/>
      <c r="OKK27" s="74"/>
      <c r="OKW27" s="74"/>
      <c r="OKX27" s="669"/>
      <c r="OKY27" s="669"/>
      <c r="OKZ27" s="114"/>
      <c r="OLA27" s="74"/>
      <c r="OLM27" s="74"/>
      <c r="OLN27" s="669"/>
      <c r="OLO27" s="669"/>
      <c r="OLP27" s="114"/>
      <c r="OLQ27" s="74"/>
      <c r="OMC27" s="74"/>
      <c r="OMD27" s="669"/>
      <c r="OME27" s="669"/>
      <c r="OMF27" s="114"/>
      <c r="OMG27" s="74"/>
      <c r="OMS27" s="74"/>
      <c r="OMT27" s="669"/>
      <c r="OMU27" s="669"/>
      <c r="OMV27" s="114"/>
      <c r="OMW27" s="74"/>
      <c r="ONI27" s="74"/>
      <c r="ONJ27" s="669"/>
      <c r="ONK27" s="669"/>
      <c r="ONL27" s="114"/>
      <c r="ONM27" s="74"/>
      <c r="ONY27" s="74"/>
      <c r="ONZ27" s="669"/>
      <c r="OOA27" s="669"/>
      <c r="OOB27" s="114"/>
      <c r="OOC27" s="74"/>
      <c r="OOO27" s="74"/>
      <c r="OOP27" s="669"/>
      <c r="OOQ27" s="669"/>
      <c r="OOR27" s="114"/>
      <c r="OOS27" s="74"/>
      <c r="OPE27" s="74"/>
      <c r="OPF27" s="669"/>
      <c r="OPG27" s="669"/>
      <c r="OPH27" s="114"/>
      <c r="OPI27" s="74"/>
      <c r="OPU27" s="74"/>
      <c r="OPV27" s="669"/>
      <c r="OPW27" s="669"/>
      <c r="OPX27" s="114"/>
      <c r="OPY27" s="74"/>
      <c r="OQK27" s="74"/>
      <c r="OQL27" s="669"/>
      <c r="OQM27" s="669"/>
      <c r="OQN27" s="114"/>
      <c r="OQO27" s="74"/>
      <c r="ORA27" s="74"/>
      <c r="ORB27" s="669"/>
      <c r="ORC27" s="669"/>
      <c r="ORD27" s="114"/>
      <c r="ORE27" s="74"/>
      <c r="ORQ27" s="74"/>
      <c r="ORR27" s="669"/>
      <c r="ORS27" s="669"/>
      <c r="ORT27" s="114"/>
      <c r="ORU27" s="74"/>
      <c r="OSG27" s="74"/>
      <c r="OSH27" s="669"/>
      <c r="OSI27" s="669"/>
      <c r="OSJ27" s="114"/>
      <c r="OSK27" s="74"/>
      <c r="OSW27" s="74"/>
      <c r="OSX27" s="669"/>
      <c r="OSY27" s="669"/>
      <c r="OSZ27" s="114"/>
      <c r="OTA27" s="74"/>
      <c r="OTM27" s="74"/>
      <c r="OTN27" s="669"/>
      <c r="OTO27" s="669"/>
      <c r="OTP27" s="114"/>
      <c r="OTQ27" s="74"/>
      <c r="OUC27" s="74"/>
      <c r="OUD27" s="669"/>
      <c r="OUE27" s="669"/>
      <c r="OUF27" s="114"/>
      <c r="OUG27" s="74"/>
      <c r="OUS27" s="74"/>
      <c r="OUT27" s="669"/>
      <c r="OUU27" s="669"/>
      <c r="OUV27" s="114"/>
      <c r="OUW27" s="74"/>
      <c r="OVI27" s="74"/>
      <c r="OVJ27" s="669"/>
      <c r="OVK27" s="669"/>
      <c r="OVL27" s="114"/>
      <c r="OVM27" s="74"/>
      <c r="OVY27" s="74"/>
      <c r="OVZ27" s="669"/>
      <c r="OWA27" s="669"/>
      <c r="OWB27" s="114"/>
      <c r="OWC27" s="74"/>
      <c r="OWO27" s="74"/>
      <c r="OWP27" s="669"/>
      <c r="OWQ27" s="669"/>
      <c r="OWR27" s="114"/>
      <c r="OWS27" s="74"/>
      <c r="OXE27" s="74"/>
      <c r="OXF27" s="669"/>
      <c r="OXG27" s="669"/>
      <c r="OXH27" s="114"/>
      <c r="OXI27" s="74"/>
      <c r="OXU27" s="74"/>
      <c r="OXV27" s="669"/>
      <c r="OXW27" s="669"/>
      <c r="OXX27" s="114"/>
      <c r="OXY27" s="74"/>
      <c r="OYK27" s="74"/>
      <c r="OYL27" s="669"/>
      <c r="OYM27" s="669"/>
      <c r="OYN27" s="114"/>
      <c r="OYO27" s="74"/>
      <c r="OZA27" s="74"/>
      <c r="OZB27" s="669"/>
      <c r="OZC27" s="669"/>
      <c r="OZD27" s="114"/>
      <c r="OZE27" s="74"/>
      <c r="OZQ27" s="74"/>
      <c r="OZR27" s="669"/>
      <c r="OZS27" s="669"/>
      <c r="OZT27" s="114"/>
      <c r="OZU27" s="74"/>
      <c r="PAG27" s="74"/>
      <c r="PAH27" s="669"/>
      <c r="PAI27" s="669"/>
      <c r="PAJ27" s="114"/>
      <c r="PAK27" s="74"/>
      <c r="PAW27" s="74"/>
      <c r="PAX27" s="669"/>
      <c r="PAY27" s="669"/>
      <c r="PAZ27" s="114"/>
      <c r="PBA27" s="74"/>
      <c r="PBM27" s="74"/>
      <c r="PBN27" s="669"/>
      <c r="PBO27" s="669"/>
      <c r="PBP27" s="114"/>
      <c r="PBQ27" s="74"/>
      <c r="PCC27" s="74"/>
      <c r="PCD27" s="669"/>
      <c r="PCE27" s="669"/>
      <c r="PCF27" s="114"/>
      <c r="PCG27" s="74"/>
      <c r="PCS27" s="74"/>
      <c r="PCT27" s="669"/>
      <c r="PCU27" s="669"/>
      <c r="PCV27" s="114"/>
      <c r="PCW27" s="74"/>
      <c r="PDI27" s="74"/>
      <c r="PDJ27" s="669"/>
      <c r="PDK27" s="669"/>
      <c r="PDL27" s="114"/>
      <c r="PDM27" s="74"/>
      <c r="PDY27" s="74"/>
      <c r="PDZ27" s="669"/>
      <c r="PEA27" s="669"/>
      <c r="PEB27" s="114"/>
      <c r="PEC27" s="74"/>
      <c r="PEO27" s="74"/>
      <c r="PEP27" s="669"/>
      <c r="PEQ27" s="669"/>
      <c r="PER27" s="114"/>
      <c r="PES27" s="74"/>
      <c r="PFE27" s="74"/>
      <c r="PFF27" s="669"/>
      <c r="PFG27" s="669"/>
      <c r="PFH27" s="114"/>
      <c r="PFI27" s="74"/>
      <c r="PFU27" s="74"/>
      <c r="PFV27" s="669"/>
      <c r="PFW27" s="669"/>
      <c r="PFX27" s="114"/>
      <c r="PFY27" s="74"/>
      <c r="PGK27" s="74"/>
      <c r="PGL27" s="669"/>
      <c r="PGM27" s="669"/>
      <c r="PGN27" s="114"/>
      <c r="PGO27" s="74"/>
      <c r="PHA27" s="74"/>
      <c r="PHB27" s="669"/>
      <c r="PHC27" s="669"/>
      <c r="PHD27" s="114"/>
      <c r="PHE27" s="74"/>
      <c r="PHQ27" s="74"/>
      <c r="PHR27" s="669"/>
      <c r="PHS27" s="669"/>
      <c r="PHT27" s="114"/>
      <c r="PHU27" s="74"/>
      <c r="PIG27" s="74"/>
      <c r="PIH27" s="669"/>
      <c r="PII27" s="669"/>
      <c r="PIJ27" s="114"/>
      <c r="PIK27" s="74"/>
      <c r="PIW27" s="74"/>
      <c r="PIX27" s="669"/>
      <c r="PIY27" s="669"/>
      <c r="PIZ27" s="114"/>
      <c r="PJA27" s="74"/>
      <c r="PJM27" s="74"/>
      <c r="PJN27" s="669"/>
      <c r="PJO27" s="669"/>
      <c r="PJP27" s="114"/>
      <c r="PJQ27" s="74"/>
      <c r="PKC27" s="74"/>
      <c r="PKD27" s="669"/>
      <c r="PKE27" s="669"/>
      <c r="PKF27" s="114"/>
      <c r="PKG27" s="74"/>
      <c r="PKS27" s="74"/>
      <c r="PKT27" s="669"/>
      <c r="PKU27" s="669"/>
      <c r="PKV27" s="114"/>
      <c r="PKW27" s="74"/>
      <c r="PLI27" s="74"/>
      <c r="PLJ27" s="669"/>
      <c r="PLK27" s="669"/>
      <c r="PLL27" s="114"/>
      <c r="PLM27" s="74"/>
      <c r="PLY27" s="74"/>
      <c r="PLZ27" s="669"/>
      <c r="PMA27" s="669"/>
      <c r="PMB27" s="114"/>
      <c r="PMC27" s="74"/>
      <c r="PMO27" s="74"/>
      <c r="PMP27" s="669"/>
      <c r="PMQ27" s="669"/>
      <c r="PMR27" s="114"/>
      <c r="PMS27" s="74"/>
      <c r="PNE27" s="74"/>
      <c r="PNF27" s="669"/>
      <c r="PNG27" s="669"/>
      <c r="PNH27" s="114"/>
      <c r="PNI27" s="74"/>
      <c r="PNU27" s="74"/>
      <c r="PNV27" s="669"/>
      <c r="PNW27" s="669"/>
      <c r="PNX27" s="114"/>
      <c r="PNY27" s="74"/>
      <c r="POK27" s="74"/>
      <c r="POL27" s="669"/>
      <c r="POM27" s="669"/>
      <c r="PON27" s="114"/>
      <c r="POO27" s="74"/>
      <c r="PPA27" s="74"/>
      <c r="PPB27" s="669"/>
      <c r="PPC27" s="669"/>
      <c r="PPD27" s="114"/>
      <c r="PPE27" s="74"/>
      <c r="PPQ27" s="74"/>
      <c r="PPR27" s="669"/>
      <c r="PPS27" s="669"/>
      <c r="PPT27" s="114"/>
      <c r="PPU27" s="74"/>
      <c r="PQG27" s="74"/>
      <c r="PQH27" s="669"/>
      <c r="PQI27" s="669"/>
      <c r="PQJ27" s="114"/>
      <c r="PQK27" s="74"/>
      <c r="PQW27" s="74"/>
      <c r="PQX27" s="669"/>
      <c r="PQY27" s="669"/>
      <c r="PQZ27" s="114"/>
      <c r="PRA27" s="74"/>
      <c r="PRM27" s="74"/>
      <c r="PRN27" s="669"/>
      <c r="PRO27" s="669"/>
      <c r="PRP27" s="114"/>
      <c r="PRQ27" s="74"/>
      <c r="PSC27" s="74"/>
      <c r="PSD27" s="669"/>
      <c r="PSE27" s="669"/>
      <c r="PSF27" s="114"/>
      <c r="PSG27" s="74"/>
      <c r="PSS27" s="74"/>
      <c r="PST27" s="669"/>
      <c r="PSU27" s="669"/>
      <c r="PSV27" s="114"/>
      <c r="PSW27" s="74"/>
      <c r="PTI27" s="74"/>
      <c r="PTJ27" s="669"/>
      <c r="PTK27" s="669"/>
      <c r="PTL27" s="114"/>
      <c r="PTM27" s="74"/>
      <c r="PTY27" s="74"/>
      <c r="PTZ27" s="669"/>
      <c r="PUA27" s="669"/>
      <c r="PUB27" s="114"/>
      <c r="PUC27" s="74"/>
      <c r="PUO27" s="74"/>
      <c r="PUP27" s="669"/>
      <c r="PUQ27" s="669"/>
      <c r="PUR27" s="114"/>
      <c r="PUS27" s="74"/>
      <c r="PVE27" s="74"/>
      <c r="PVF27" s="669"/>
      <c r="PVG27" s="669"/>
      <c r="PVH27" s="114"/>
      <c r="PVI27" s="74"/>
      <c r="PVU27" s="74"/>
      <c r="PVV27" s="669"/>
      <c r="PVW27" s="669"/>
      <c r="PVX27" s="114"/>
      <c r="PVY27" s="74"/>
      <c r="PWK27" s="74"/>
      <c r="PWL27" s="669"/>
      <c r="PWM27" s="669"/>
      <c r="PWN27" s="114"/>
      <c r="PWO27" s="74"/>
      <c r="PXA27" s="74"/>
      <c r="PXB27" s="669"/>
      <c r="PXC27" s="669"/>
      <c r="PXD27" s="114"/>
      <c r="PXE27" s="74"/>
      <c r="PXQ27" s="74"/>
      <c r="PXR27" s="669"/>
      <c r="PXS27" s="669"/>
      <c r="PXT27" s="114"/>
      <c r="PXU27" s="74"/>
      <c r="PYG27" s="74"/>
      <c r="PYH27" s="669"/>
      <c r="PYI27" s="669"/>
      <c r="PYJ27" s="114"/>
      <c r="PYK27" s="74"/>
      <c r="PYW27" s="74"/>
      <c r="PYX27" s="669"/>
      <c r="PYY27" s="669"/>
      <c r="PYZ27" s="114"/>
      <c r="PZA27" s="74"/>
      <c r="PZM27" s="74"/>
      <c r="PZN27" s="669"/>
      <c r="PZO27" s="669"/>
      <c r="PZP27" s="114"/>
      <c r="PZQ27" s="74"/>
      <c r="QAC27" s="74"/>
      <c r="QAD27" s="669"/>
      <c r="QAE27" s="669"/>
      <c r="QAF27" s="114"/>
      <c r="QAG27" s="74"/>
      <c r="QAS27" s="74"/>
      <c r="QAT27" s="669"/>
      <c r="QAU27" s="669"/>
      <c r="QAV27" s="114"/>
      <c r="QAW27" s="74"/>
      <c r="QBI27" s="74"/>
      <c r="QBJ27" s="669"/>
      <c r="QBK27" s="669"/>
      <c r="QBL27" s="114"/>
      <c r="QBM27" s="74"/>
      <c r="QBY27" s="74"/>
      <c r="QBZ27" s="669"/>
      <c r="QCA27" s="669"/>
      <c r="QCB27" s="114"/>
      <c r="QCC27" s="74"/>
      <c r="QCO27" s="74"/>
      <c r="QCP27" s="669"/>
      <c r="QCQ27" s="669"/>
      <c r="QCR27" s="114"/>
      <c r="QCS27" s="74"/>
      <c r="QDE27" s="74"/>
      <c r="QDF27" s="669"/>
      <c r="QDG27" s="669"/>
      <c r="QDH27" s="114"/>
      <c r="QDI27" s="74"/>
      <c r="QDU27" s="74"/>
      <c r="QDV27" s="669"/>
      <c r="QDW27" s="669"/>
      <c r="QDX27" s="114"/>
      <c r="QDY27" s="74"/>
      <c r="QEK27" s="74"/>
      <c r="QEL27" s="669"/>
      <c r="QEM27" s="669"/>
      <c r="QEN27" s="114"/>
      <c r="QEO27" s="74"/>
      <c r="QFA27" s="74"/>
      <c r="QFB27" s="669"/>
      <c r="QFC27" s="669"/>
      <c r="QFD27" s="114"/>
      <c r="QFE27" s="74"/>
      <c r="QFQ27" s="74"/>
      <c r="QFR27" s="669"/>
      <c r="QFS27" s="669"/>
      <c r="QFT27" s="114"/>
      <c r="QFU27" s="74"/>
      <c r="QGG27" s="74"/>
      <c r="QGH27" s="669"/>
      <c r="QGI27" s="669"/>
      <c r="QGJ27" s="114"/>
      <c r="QGK27" s="74"/>
      <c r="QGW27" s="74"/>
      <c r="QGX27" s="669"/>
      <c r="QGY27" s="669"/>
      <c r="QGZ27" s="114"/>
      <c r="QHA27" s="74"/>
      <c r="QHM27" s="74"/>
      <c r="QHN27" s="669"/>
      <c r="QHO27" s="669"/>
      <c r="QHP27" s="114"/>
      <c r="QHQ27" s="74"/>
      <c r="QIC27" s="74"/>
      <c r="QID27" s="669"/>
      <c r="QIE27" s="669"/>
      <c r="QIF27" s="114"/>
      <c r="QIG27" s="74"/>
      <c r="QIS27" s="74"/>
      <c r="QIT27" s="669"/>
      <c r="QIU27" s="669"/>
      <c r="QIV27" s="114"/>
      <c r="QIW27" s="74"/>
      <c r="QJI27" s="74"/>
      <c r="QJJ27" s="669"/>
      <c r="QJK27" s="669"/>
      <c r="QJL27" s="114"/>
      <c r="QJM27" s="74"/>
      <c r="QJY27" s="74"/>
      <c r="QJZ27" s="669"/>
      <c r="QKA27" s="669"/>
      <c r="QKB27" s="114"/>
      <c r="QKC27" s="74"/>
      <c r="QKO27" s="74"/>
      <c r="QKP27" s="669"/>
      <c r="QKQ27" s="669"/>
      <c r="QKR27" s="114"/>
      <c r="QKS27" s="74"/>
      <c r="QLE27" s="74"/>
      <c r="QLF27" s="669"/>
      <c r="QLG27" s="669"/>
      <c r="QLH27" s="114"/>
      <c r="QLI27" s="74"/>
      <c r="QLU27" s="74"/>
      <c r="QLV27" s="669"/>
      <c r="QLW27" s="669"/>
      <c r="QLX27" s="114"/>
      <c r="QLY27" s="74"/>
      <c r="QMK27" s="74"/>
      <c r="QML27" s="669"/>
      <c r="QMM27" s="669"/>
      <c r="QMN27" s="114"/>
      <c r="QMO27" s="74"/>
      <c r="QNA27" s="74"/>
      <c r="QNB27" s="669"/>
      <c r="QNC27" s="669"/>
      <c r="QND27" s="114"/>
      <c r="QNE27" s="74"/>
      <c r="QNQ27" s="74"/>
      <c r="QNR27" s="669"/>
      <c r="QNS27" s="669"/>
      <c r="QNT27" s="114"/>
      <c r="QNU27" s="74"/>
      <c r="QOG27" s="74"/>
      <c r="QOH27" s="669"/>
      <c r="QOI27" s="669"/>
      <c r="QOJ27" s="114"/>
      <c r="QOK27" s="74"/>
      <c r="QOW27" s="74"/>
      <c r="QOX27" s="669"/>
      <c r="QOY27" s="669"/>
      <c r="QOZ27" s="114"/>
      <c r="QPA27" s="74"/>
      <c r="QPM27" s="74"/>
      <c r="QPN27" s="669"/>
      <c r="QPO27" s="669"/>
      <c r="QPP27" s="114"/>
      <c r="QPQ27" s="74"/>
      <c r="QQC27" s="74"/>
      <c r="QQD27" s="669"/>
      <c r="QQE27" s="669"/>
      <c r="QQF27" s="114"/>
      <c r="QQG27" s="74"/>
      <c r="QQS27" s="74"/>
      <c r="QQT27" s="669"/>
      <c r="QQU27" s="669"/>
      <c r="QQV27" s="114"/>
      <c r="QQW27" s="74"/>
      <c r="QRI27" s="74"/>
      <c r="QRJ27" s="669"/>
      <c r="QRK27" s="669"/>
      <c r="QRL27" s="114"/>
      <c r="QRM27" s="74"/>
      <c r="QRY27" s="74"/>
      <c r="QRZ27" s="669"/>
      <c r="QSA27" s="669"/>
      <c r="QSB27" s="114"/>
      <c r="QSC27" s="74"/>
      <c r="QSO27" s="74"/>
      <c r="QSP27" s="669"/>
      <c r="QSQ27" s="669"/>
      <c r="QSR27" s="114"/>
      <c r="QSS27" s="74"/>
      <c r="QTE27" s="74"/>
      <c r="QTF27" s="669"/>
      <c r="QTG27" s="669"/>
      <c r="QTH27" s="114"/>
      <c r="QTI27" s="74"/>
      <c r="QTU27" s="74"/>
      <c r="QTV27" s="669"/>
      <c r="QTW27" s="669"/>
      <c r="QTX27" s="114"/>
      <c r="QTY27" s="74"/>
      <c r="QUK27" s="74"/>
      <c r="QUL27" s="669"/>
      <c r="QUM27" s="669"/>
      <c r="QUN27" s="114"/>
      <c r="QUO27" s="74"/>
      <c r="QVA27" s="74"/>
      <c r="QVB27" s="669"/>
      <c r="QVC27" s="669"/>
      <c r="QVD27" s="114"/>
      <c r="QVE27" s="74"/>
      <c r="QVQ27" s="74"/>
      <c r="QVR27" s="669"/>
      <c r="QVS27" s="669"/>
      <c r="QVT27" s="114"/>
      <c r="QVU27" s="74"/>
      <c r="QWG27" s="74"/>
      <c r="QWH27" s="669"/>
      <c r="QWI27" s="669"/>
      <c r="QWJ27" s="114"/>
      <c r="QWK27" s="74"/>
      <c r="QWW27" s="74"/>
      <c r="QWX27" s="669"/>
      <c r="QWY27" s="669"/>
      <c r="QWZ27" s="114"/>
      <c r="QXA27" s="74"/>
      <c r="QXM27" s="74"/>
      <c r="QXN27" s="669"/>
      <c r="QXO27" s="669"/>
      <c r="QXP27" s="114"/>
      <c r="QXQ27" s="74"/>
      <c r="QYC27" s="74"/>
      <c r="QYD27" s="669"/>
      <c r="QYE27" s="669"/>
      <c r="QYF27" s="114"/>
      <c r="QYG27" s="74"/>
      <c r="QYS27" s="74"/>
      <c r="QYT27" s="669"/>
      <c r="QYU27" s="669"/>
      <c r="QYV27" s="114"/>
      <c r="QYW27" s="74"/>
      <c r="QZI27" s="74"/>
      <c r="QZJ27" s="669"/>
      <c r="QZK27" s="669"/>
      <c r="QZL27" s="114"/>
      <c r="QZM27" s="74"/>
      <c r="QZY27" s="74"/>
      <c r="QZZ27" s="669"/>
      <c r="RAA27" s="669"/>
      <c r="RAB27" s="114"/>
      <c r="RAC27" s="74"/>
      <c r="RAO27" s="74"/>
      <c r="RAP27" s="669"/>
      <c r="RAQ27" s="669"/>
      <c r="RAR27" s="114"/>
      <c r="RAS27" s="74"/>
      <c r="RBE27" s="74"/>
      <c r="RBF27" s="669"/>
      <c r="RBG27" s="669"/>
      <c r="RBH27" s="114"/>
      <c r="RBI27" s="74"/>
      <c r="RBU27" s="74"/>
      <c r="RBV27" s="669"/>
      <c r="RBW27" s="669"/>
      <c r="RBX27" s="114"/>
      <c r="RBY27" s="74"/>
      <c r="RCK27" s="74"/>
      <c r="RCL27" s="669"/>
      <c r="RCM27" s="669"/>
      <c r="RCN27" s="114"/>
      <c r="RCO27" s="74"/>
      <c r="RDA27" s="74"/>
      <c r="RDB27" s="669"/>
      <c r="RDC27" s="669"/>
      <c r="RDD27" s="114"/>
      <c r="RDE27" s="74"/>
      <c r="RDQ27" s="74"/>
      <c r="RDR27" s="669"/>
      <c r="RDS27" s="669"/>
      <c r="RDT27" s="114"/>
      <c r="RDU27" s="74"/>
      <c r="REG27" s="74"/>
      <c r="REH27" s="669"/>
      <c r="REI27" s="669"/>
      <c r="REJ27" s="114"/>
      <c r="REK27" s="74"/>
      <c r="REW27" s="74"/>
      <c r="REX27" s="669"/>
      <c r="REY27" s="669"/>
      <c r="REZ27" s="114"/>
      <c r="RFA27" s="74"/>
      <c r="RFM27" s="74"/>
      <c r="RFN27" s="669"/>
      <c r="RFO27" s="669"/>
      <c r="RFP27" s="114"/>
      <c r="RFQ27" s="74"/>
      <c r="RGC27" s="74"/>
      <c r="RGD27" s="669"/>
      <c r="RGE27" s="669"/>
      <c r="RGF27" s="114"/>
      <c r="RGG27" s="74"/>
      <c r="RGS27" s="74"/>
      <c r="RGT27" s="669"/>
      <c r="RGU27" s="669"/>
      <c r="RGV27" s="114"/>
      <c r="RGW27" s="74"/>
      <c r="RHI27" s="74"/>
      <c r="RHJ27" s="669"/>
      <c r="RHK27" s="669"/>
      <c r="RHL27" s="114"/>
      <c r="RHM27" s="74"/>
      <c r="RHY27" s="74"/>
      <c r="RHZ27" s="669"/>
      <c r="RIA27" s="669"/>
      <c r="RIB27" s="114"/>
      <c r="RIC27" s="74"/>
      <c r="RIO27" s="74"/>
      <c r="RIP27" s="669"/>
      <c r="RIQ27" s="669"/>
      <c r="RIR27" s="114"/>
      <c r="RIS27" s="74"/>
      <c r="RJE27" s="74"/>
      <c r="RJF27" s="669"/>
      <c r="RJG27" s="669"/>
      <c r="RJH27" s="114"/>
      <c r="RJI27" s="74"/>
      <c r="RJU27" s="74"/>
      <c r="RJV27" s="669"/>
      <c r="RJW27" s="669"/>
      <c r="RJX27" s="114"/>
      <c r="RJY27" s="74"/>
      <c r="RKK27" s="74"/>
      <c r="RKL27" s="669"/>
      <c r="RKM27" s="669"/>
      <c r="RKN27" s="114"/>
      <c r="RKO27" s="74"/>
      <c r="RLA27" s="74"/>
      <c r="RLB27" s="669"/>
      <c r="RLC27" s="669"/>
      <c r="RLD27" s="114"/>
      <c r="RLE27" s="74"/>
      <c r="RLQ27" s="74"/>
      <c r="RLR27" s="669"/>
      <c r="RLS27" s="669"/>
      <c r="RLT27" s="114"/>
      <c r="RLU27" s="74"/>
      <c r="RMG27" s="74"/>
      <c r="RMH27" s="669"/>
      <c r="RMI27" s="669"/>
      <c r="RMJ27" s="114"/>
      <c r="RMK27" s="74"/>
      <c r="RMW27" s="74"/>
      <c r="RMX27" s="669"/>
      <c r="RMY27" s="669"/>
      <c r="RMZ27" s="114"/>
      <c r="RNA27" s="74"/>
      <c r="RNM27" s="74"/>
      <c r="RNN27" s="669"/>
      <c r="RNO27" s="669"/>
      <c r="RNP27" s="114"/>
      <c r="RNQ27" s="74"/>
      <c r="ROC27" s="74"/>
      <c r="ROD27" s="669"/>
      <c r="ROE27" s="669"/>
      <c r="ROF27" s="114"/>
      <c r="ROG27" s="74"/>
      <c r="ROS27" s="74"/>
      <c r="ROT27" s="669"/>
      <c r="ROU27" s="669"/>
      <c r="ROV27" s="114"/>
      <c r="ROW27" s="74"/>
      <c r="RPI27" s="74"/>
      <c r="RPJ27" s="669"/>
      <c r="RPK27" s="669"/>
      <c r="RPL27" s="114"/>
      <c r="RPM27" s="74"/>
      <c r="RPY27" s="74"/>
      <c r="RPZ27" s="669"/>
      <c r="RQA27" s="669"/>
      <c r="RQB27" s="114"/>
      <c r="RQC27" s="74"/>
      <c r="RQO27" s="74"/>
      <c r="RQP27" s="669"/>
      <c r="RQQ27" s="669"/>
      <c r="RQR27" s="114"/>
      <c r="RQS27" s="74"/>
      <c r="RRE27" s="74"/>
      <c r="RRF27" s="669"/>
      <c r="RRG27" s="669"/>
      <c r="RRH27" s="114"/>
      <c r="RRI27" s="74"/>
      <c r="RRU27" s="74"/>
      <c r="RRV27" s="669"/>
      <c r="RRW27" s="669"/>
      <c r="RRX27" s="114"/>
      <c r="RRY27" s="74"/>
      <c r="RSK27" s="74"/>
      <c r="RSL27" s="669"/>
      <c r="RSM27" s="669"/>
      <c r="RSN27" s="114"/>
      <c r="RSO27" s="74"/>
      <c r="RTA27" s="74"/>
      <c r="RTB27" s="669"/>
      <c r="RTC27" s="669"/>
      <c r="RTD27" s="114"/>
      <c r="RTE27" s="74"/>
      <c r="RTQ27" s="74"/>
      <c r="RTR27" s="669"/>
      <c r="RTS27" s="669"/>
      <c r="RTT27" s="114"/>
      <c r="RTU27" s="74"/>
      <c r="RUG27" s="74"/>
      <c r="RUH27" s="669"/>
      <c r="RUI27" s="669"/>
      <c r="RUJ27" s="114"/>
      <c r="RUK27" s="74"/>
      <c r="RUW27" s="74"/>
      <c r="RUX27" s="669"/>
      <c r="RUY27" s="669"/>
      <c r="RUZ27" s="114"/>
      <c r="RVA27" s="74"/>
      <c r="RVM27" s="74"/>
      <c r="RVN27" s="669"/>
      <c r="RVO27" s="669"/>
      <c r="RVP27" s="114"/>
      <c r="RVQ27" s="74"/>
      <c r="RWC27" s="74"/>
      <c r="RWD27" s="669"/>
      <c r="RWE27" s="669"/>
      <c r="RWF27" s="114"/>
      <c r="RWG27" s="74"/>
      <c r="RWS27" s="74"/>
      <c r="RWT27" s="669"/>
      <c r="RWU27" s="669"/>
      <c r="RWV27" s="114"/>
      <c r="RWW27" s="74"/>
      <c r="RXI27" s="74"/>
      <c r="RXJ27" s="669"/>
      <c r="RXK27" s="669"/>
      <c r="RXL27" s="114"/>
      <c r="RXM27" s="74"/>
      <c r="RXY27" s="74"/>
      <c r="RXZ27" s="669"/>
      <c r="RYA27" s="669"/>
      <c r="RYB27" s="114"/>
      <c r="RYC27" s="74"/>
      <c r="RYO27" s="74"/>
      <c r="RYP27" s="669"/>
      <c r="RYQ27" s="669"/>
      <c r="RYR27" s="114"/>
      <c r="RYS27" s="74"/>
      <c r="RZE27" s="74"/>
      <c r="RZF27" s="669"/>
      <c r="RZG27" s="669"/>
      <c r="RZH27" s="114"/>
      <c r="RZI27" s="74"/>
      <c r="RZU27" s="74"/>
      <c r="RZV27" s="669"/>
      <c r="RZW27" s="669"/>
      <c r="RZX27" s="114"/>
      <c r="RZY27" s="74"/>
      <c r="SAK27" s="74"/>
      <c r="SAL27" s="669"/>
      <c r="SAM27" s="669"/>
      <c r="SAN27" s="114"/>
      <c r="SAO27" s="74"/>
      <c r="SBA27" s="74"/>
      <c r="SBB27" s="669"/>
      <c r="SBC27" s="669"/>
      <c r="SBD27" s="114"/>
      <c r="SBE27" s="74"/>
      <c r="SBQ27" s="74"/>
      <c r="SBR27" s="669"/>
      <c r="SBS27" s="669"/>
      <c r="SBT27" s="114"/>
      <c r="SBU27" s="74"/>
      <c r="SCG27" s="74"/>
      <c r="SCH27" s="669"/>
      <c r="SCI27" s="669"/>
      <c r="SCJ27" s="114"/>
      <c r="SCK27" s="74"/>
      <c r="SCW27" s="74"/>
      <c r="SCX27" s="669"/>
      <c r="SCY27" s="669"/>
      <c r="SCZ27" s="114"/>
      <c r="SDA27" s="74"/>
      <c r="SDM27" s="74"/>
      <c r="SDN27" s="669"/>
      <c r="SDO27" s="669"/>
      <c r="SDP27" s="114"/>
      <c r="SDQ27" s="74"/>
      <c r="SEC27" s="74"/>
      <c r="SED27" s="669"/>
      <c r="SEE27" s="669"/>
      <c r="SEF27" s="114"/>
      <c r="SEG27" s="74"/>
      <c r="SES27" s="74"/>
      <c r="SET27" s="669"/>
      <c r="SEU27" s="669"/>
      <c r="SEV27" s="114"/>
      <c r="SEW27" s="74"/>
      <c r="SFI27" s="74"/>
      <c r="SFJ27" s="669"/>
      <c r="SFK27" s="669"/>
      <c r="SFL27" s="114"/>
      <c r="SFM27" s="74"/>
      <c r="SFY27" s="74"/>
      <c r="SFZ27" s="669"/>
      <c r="SGA27" s="669"/>
      <c r="SGB27" s="114"/>
      <c r="SGC27" s="74"/>
      <c r="SGO27" s="74"/>
      <c r="SGP27" s="669"/>
      <c r="SGQ27" s="669"/>
      <c r="SGR27" s="114"/>
      <c r="SGS27" s="74"/>
      <c r="SHE27" s="74"/>
      <c r="SHF27" s="669"/>
      <c r="SHG27" s="669"/>
      <c r="SHH27" s="114"/>
      <c r="SHI27" s="74"/>
      <c r="SHU27" s="74"/>
      <c r="SHV27" s="669"/>
      <c r="SHW27" s="669"/>
      <c r="SHX27" s="114"/>
      <c r="SHY27" s="74"/>
      <c r="SIK27" s="74"/>
      <c r="SIL27" s="669"/>
      <c r="SIM27" s="669"/>
      <c r="SIN27" s="114"/>
      <c r="SIO27" s="74"/>
      <c r="SJA27" s="74"/>
      <c r="SJB27" s="669"/>
      <c r="SJC27" s="669"/>
      <c r="SJD27" s="114"/>
      <c r="SJE27" s="74"/>
      <c r="SJQ27" s="74"/>
      <c r="SJR27" s="669"/>
      <c r="SJS27" s="669"/>
      <c r="SJT27" s="114"/>
      <c r="SJU27" s="74"/>
      <c r="SKG27" s="74"/>
      <c r="SKH27" s="669"/>
      <c r="SKI27" s="669"/>
      <c r="SKJ27" s="114"/>
      <c r="SKK27" s="74"/>
      <c r="SKW27" s="74"/>
      <c r="SKX27" s="669"/>
      <c r="SKY27" s="669"/>
      <c r="SKZ27" s="114"/>
      <c r="SLA27" s="74"/>
      <c r="SLM27" s="74"/>
      <c r="SLN27" s="669"/>
      <c r="SLO27" s="669"/>
      <c r="SLP27" s="114"/>
      <c r="SLQ27" s="74"/>
      <c r="SMC27" s="74"/>
      <c r="SMD27" s="669"/>
      <c r="SME27" s="669"/>
      <c r="SMF27" s="114"/>
      <c r="SMG27" s="74"/>
      <c r="SMS27" s="74"/>
      <c r="SMT27" s="669"/>
      <c r="SMU27" s="669"/>
      <c r="SMV27" s="114"/>
      <c r="SMW27" s="74"/>
      <c r="SNI27" s="74"/>
      <c r="SNJ27" s="669"/>
      <c r="SNK27" s="669"/>
      <c r="SNL27" s="114"/>
      <c r="SNM27" s="74"/>
      <c r="SNY27" s="74"/>
      <c r="SNZ27" s="669"/>
      <c r="SOA27" s="669"/>
      <c r="SOB27" s="114"/>
      <c r="SOC27" s="74"/>
      <c r="SOO27" s="74"/>
      <c r="SOP27" s="669"/>
      <c r="SOQ27" s="669"/>
      <c r="SOR27" s="114"/>
      <c r="SOS27" s="74"/>
      <c r="SPE27" s="74"/>
      <c r="SPF27" s="669"/>
      <c r="SPG27" s="669"/>
      <c r="SPH27" s="114"/>
      <c r="SPI27" s="74"/>
      <c r="SPU27" s="74"/>
      <c r="SPV27" s="669"/>
      <c r="SPW27" s="669"/>
      <c r="SPX27" s="114"/>
      <c r="SPY27" s="74"/>
      <c r="SQK27" s="74"/>
      <c r="SQL27" s="669"/>
      <c r="SQM27" s="669"/>
      <c r="SQN27" s="114"/>
      <c r="SQO27" s="74"/>
      <c r="SRA27" s="74"/>
      <c r="SRB27" s="669"/>
      <c r="SRC27" s="669"/>
      <c r="SRD27" s="114"/>
      <c r="SRE27" s="74"/>
      <c r="SRQ27" s="74"/>
      <c r="SRR27" s="669"/>
      <c r="SRS27" s="669"/>
      <c r="SRT27" s="114"/>
      <c r="SRU27" s="74"/>
      <c r="SSG27" s="74"/>
      <c r="SSH27" s="669"/>
      <c r="SSI27" s="669"/>
      <c r="SSJ27" s="114"/>
      <c r="SSK27" s="74"/>
      <c r="SSW27" s="74"/>
      <c r="SSX27" s="669"/>
      <c r="SSY27" s="669"/>
      <c r="SSZ27" s="114"/>
      <c r="STA27" s="74"/>
      <c r="STM27" s="74"/>
      <c r="STN27" s="669"/>
      <c r="STO27" s="669"/>
      <c r="STP27" s="114"/>
      <c r="STQ27" s="74"/>
      <c r="SUC27" s="74"/>
      <c r="SUD27" s="669"/>
      <c r="SUE27" s="669"/>
      <c r="SUF27" s="114"/>
      <c r="SUG27" s="74"/>
      <c r="SUS27" s="74"/>
      <c r="SUT27" s="669"/>
      <c r="SUU27" s="669"/>
      <c r="SUV27" s="114"/>
      <c r="SUW27" s="74"/>
      <c r="SVI27" s="74"/>
      <c r="SVJ27" s="669"/>
      <c r="SVK27" s="669"/>
      <c r="SVL27" s="114"/>
      <c r="SVM27" s="74"/>
      <c r="SVY27" s="74"/>
      <c r="SVZ27" s="669"/>
      <c r="SWA27" s="669"/>
      <c r="SWB27" s="114"/>
      <c r="SWC27" s="74"/>
      <c r="SWO27" s="74"/>
      <c r="SWP27" s="669"/>
      <c r="SWQ27" s="669"/>
      <c r="SWR27" s="114"/>
      <c r="SWS27" s="74"/>
      <c r="SXE27" s="74"/>
      <c r="SXF27" s="669"/>
      <c r="SXG27" s="669"/>
      <c r="SXH27" s="114"/>
      <c r="SXI27" s="74"/>
      <c r="SXU27" s="74"/>
      <c r="SXV27" s="669"/>
      <c r="SXW27" s="669"/>
      <c r="SXX27" s="114"/>
      <c r="SXY27" s="74"/>
      <c r="SYK27" s="74"/>
      <c r="SYL27" s="669"/>
      <c r="SYM27" s="669"/>
      <c r="SYN27" s="114"/>
      <c r="SYO27" s="74"/>
      <c r="SZA27" s="74"/>
      <c r="SZB27" s="669"/>
      <c r="SZC27" s="669"/>
      <c r="SZD27" s="114"/>
      <c r="SZE27" s="74"/>
      <c r="SZQ27" s="74"/>
      <c r="SZR27" s="669"/>
      <c r="SZS27" s="669"/>
      <c r="SZT27" s="114"/>
      <c r="SZU27" s="74"/>
      <c r="TAG27" s="74"/>
      <c r="TAH27" s="669"/>
      <c r="TAI27" s="669"/>
      <c r="TAJ27" s="114"/>
      <c r="TAK27" s="74"/>
      <c r="TAW27" s="74"/>
      <c r="TAX27" s="669"/>
      <c r="TAY27" s="669"/>
      <c r="TAZ27" s="114"/>
      <c r="TBA27" s="74"/>
      <c r="TBM27" s="74"/>
      <c r="TBN27" s="669"/>
      <c r="TBO27" s="669"/>
      <c r="TBP27" s="114"/>
      <c r="TBQ27" s="74"/>
      <c r="TCC27" s="74"/>
      <c r="TCD27" s="669"/>
      <c r="TCE27" s="669"/>
      <c r="TCF27" s="114"/>
      <c r="TCG27" s="74"/>
      <c r="TCS27" s="74"/>
      <c r="TCT27" s="669"/>
      <c r="TCU27" s="669"/>
      <c r="TCV27" s="114"/>
      <c r="TCW27" s="74"/>
      <c r="TDI27" s="74"/>
      <c r="TDJ27" s="669"/>
      <c r="TDK27" s="669"/>
      <c r="TDL27" s="114"/>
      <c r="TDM27" s="74"/>
      <c r="TDY27" s="74"/>
      <c r="TDZ27" s="669"/>
      <c r="TEA27" s="669"/>
      <c r="TEB27" s="114"/>
      <c r="TEC27" s="74"/>
      <c r="TEO27" s="74"/>
      <c r="TEP27" s="669"/>
      <c r="TEQ27" s="669"/>
      <c r="TER27" s="114"/>
      <c r="TES27" s="74"/>
      <c r="TFE27" s="74"/>
      <c r="TFF27" s="669"/>
      <c r="TFG27" s="669"/>
      <c r="TFH27" s="114"/>
      <c r="TFI27" s="74"/>
      <c r="TFU27" s="74"/>
      <c r="TFV27" s="669"/>
      <c r="TFW27" s="669"/>
      <c r="TFX27" s="114"/>
      <c r="TFY27" s="74"/>
      <c r="TGK27" s="74"/>
      <c r="TGL27" s="669"/>
      <c r="TGM27" s="669"/>
      <c r="TGN27" s="114"/>
      <c r="TGO27" s="74"/>
      <c r="THA27" s="74"/>
      <c r="THB27" s="669"/>
      <c r="THC27" s="669"/>
      <c r="THD27" s="114"/>
      <c r="THE27" s="74"/>
      <c r="THQ27" s="74"/>
      <c r="THR27" s="669"/>
      <c r="THS27" s="669"/>
      <c r="THT27" s="114"/>
      <c r="THU27" s="74"/>
      <c r="TIG27" s="74"/>
      <c r="TIH27" s="669"/>
      <c r="TII27" s="669"/>
      <c r="TIJ27" s="114"/>
      <c r="TIK27" s="74"/>
      <c r="TIW27" s="74"/>
      <c r="TIX27" s="669"/>
      <c r="TIY27" s="669"/>
      <c r="TIZ27" s="114"/>
      <c r="TJA27" s="74"/>
      <c r="TJM27" s="74"/>
      <c r="TJN27" s="669"/>
      <c r="TJO27" s="669"/>
      <c r="TJP27" s="114"/>
      <c r="TJQ27" s="74"/>
      <c r="TKC27" s="74"/>
      <c r="TKD27" s="669"/>
      <c r="TKE27" s="669"/>
      <c r="TKF27" s="114"/>
      <c r="TKG27" s="74"/>
      <c r="TKS27" s="74"/>
      <c r="TKT27" s="669"/>
      <c r="TKU27" s="669"/>
      <c r="TKV27" s="114"/>
      <c r="TKW27" s="74"/>
      <c r="TLI27" s="74"/>
      <c r="TLJ27" s="669"/>
      <c r="TLK27" s="669"/>
      <c r="TLL27" s="114"/>
      <c r="TLM27" s="74"/>
      <c r="TLY27" s="74"/>
      <c r="TLZ27" s="669"/>
      <c r="TMA27" s="669"/>
      <c r="TMB27" s="114"/>
      <c r="TMC27" s="74"/>
      <c r="TMO27" s="74"/>
      <c r="TMP27" s="669"/>
      <c r="TMQ27" s="669"/>
      <c r="TMR27" s="114"/>
      <c r="TMS27" s="74"/>
      <c r="TNE27" s="74"/>
      <c r="TNF27" s="669"/>
      <c r="TNG27" s="669"/>
      <c r="TNH27" s="114"/>
      <c r="TNI27" s="74"/>
      <c r="TNU27" s="74"/>
      <c r="TNV27" s="669"/>
      <c r="TNW27" s="669"/>
      <c r="TNX27" s="114"/>
      <c r="TNY27" s="74"/>
      <c r="TOK27" s="74"/>
      <c r="TOL27" s="669"/>
      <c r="TOM27" s="669"/>
      <c r="TON27" s="114"/>
      <c r="TOO27" s="74"/>
      <c r="TPA27" s="74"/>
      <c r="TPB27" s="669"/>
      <c r="TPC27" s="669"/>
      <c r="TPD27" s="114"/>
      <c r="TPE27" s="74"/>
      <c r="TPQ27" s="74"/>
      <c r="TPR27" s="669"/>
      <c r="TPS27" s="669"/>
      <c r="TPT27" s="114"/>
      <c r="TPU27" s="74"/>
      <c r="TQG27" s="74"/>
      <c r="TQH27" s="669"/>
      <c r="TQI27" s="669"/>
      <c r="TQJ27" s="114"/>
      <c r="TQK27" s="74"/>
      <c r="TQW27" s="74"/>
      <c r="TQX27" s="669"/>
      <c r="TQY27" s="669"/>
      <c r="TQZ27" s="114"/>
      <c r="TRA27" s="74"/>
      <c r="TRM27" s="74"/>
      <c r="TRN27" s="669"/>
      <c r="TRO27" s="669"/>
      <c r="TRP27" s="114"/>
      <c r="TRQ27" s="74"/>
      <c r="TSC27" s="74"/>
      <c r="TSD27" s="669"/>
      <c r="TSE27" s="669"/>
      <c r="TSF27" s="114"/>
      <c r="TSG27" s="74"/>
      <c r="TSS27" s="74"/>
      <c r="TST27" s="669"/>
      <c r="TSU27" s="669"/>
      <c r="TSV27" s="114"/>
      <c r="TSW27" s="74"/>
      <c r="TTI27" s="74"/>
      <c r="TTJ27" s="669"/>
      <c r="TTK27" s="669"/>
      <c r="TTL27" s="114"/>
      <c r="TTM27" s="74"/>
      <c r="TTY27" s="74"/>
      <c r="TTZ27" s="669"/>
      <c r="TUA27" s="669"/>
      <c r="TUB27" s="114"/>
      <c r="TUC27" s="74"/>
      <c r="TUO27" s="74"/>
      <c r="TUP27" s="669"/>
      <c r="TUQ27" s="669"/>
      <c r="TUR27" s="114"/>
      <c r="TUS27" s="74"/>
      <c r="TVE27" s="74"/>
      <c r="TVF27" s="669"/>
      <c r="TVG27" s="669"/>
      <c r="TVH27" s="114"/>
      <c r="TVI27" s="74"/>
      <c r="TVU27" s="74"/>
      <c r="TVV27" s="669"/>
      <c r="TVW27" s="669"/>
      <c r="TVX27" s="114"/>
      <c r="TVY27" s="74"/>
      <c r="TWK27" s="74"/>
      <c r="TWL27" s="669"/>
      <c r="TWM27" s="669"/>
      <c r="TWN27" s="114"/>
      <c r="TWO27" s="74"/>
      <c r="TXA27" s="74"/>
      <c r="TXB27" s="669"/>
      <c r="TXC27" s="669"/>
      <c r="TXD27" s="114"/>
      <c r="TXE27" s="74"/>
      <c r="TXQ27" s="74"/>
      <c r="TXR27" s="669"/>
      <c r="TXS27" s="669"/>
      <c r="TXT27" s="114"/>
      <c r="TXU27" s="74"/>
      <c r="TYG27" s="74"/>
      <c r="TYH27" s="669"/>
      <c r="TYI27" s="669"/>
      <c r="TYJ27" s="114"/>
      <c r="TYK27" s="74"/>
      <c r="TYW27" s="74"/>
      <c r="TYX27" s="669"/>
      <c r="TYY27" s="669"/>
      <c r="TYZ27" s="114"/>
      <c r="TZA27" s="74"/>
      <c r="TZM27" s="74"/>
      <c r="TZN27" s="669"/>
      <c r="TZO27" s="669"/>
      <c r="TZP27" s="114"/>
      <c r="TZQ27" s="74"/>
      <c r="UAC27" s="74"/>
      <c r="UAD27" s="669"/>
      <c r="UAE27" s="669"/>
      <c r="UAF27" s="114"/>
      <c r="UAG27" s="74"/>
      <c r="UAS27" s="74"/>
      <c r="UAT27" s="669"/>
      <c r="UAU27" s="669"/>
      <c r="UAV27" s="114"/>
      <c r="UAW27" s="74"/>
      <c r="UBI27" s="74"/>
      <c r="UBJ27" s="669"/>
      <c r="UBK27" s="669"/>
      <c r="UBL27" s="114"/>
      <c r="UBM27" s="74"/>
      <c r="UBY27" s="74"/>
      <c r="UBZ27" s="669"/>
      <c r="UCA27" s="669"/>
      <c r="UCB27" s="114"/>
      <c r="UCC27" s="74"/>
      <c r="UCO27" s="74"/>
      <c r="UCP27" s="669"/>
      <c r="UCQ27" s="669"/>
      <c r="UCR27" s="114"/>
      <c r="UCS27" s="74"/>
      <c r="UDE27" s="74"/>
      <c r="UDF27" s="669"/>
      <c r="UDG27" s="669"/>
      <c r="UDH27" s="114"/>
      <c r="UDI27" s="74"/>
      <c r="UDU27" s="74"/>
      <c r="UDV27" s="669"/>
      <c r="UDW27" s="669"/>
      <c r="UDX27" s="114"/>
      <c r="UDY27" s="74"/>
      <c r="UEK27" s="74"/>
      <c r="UEL27" s="669"/>
      <c r="UEM27" s="669"/>
      <c r="UEN27" s="114"/>
      <c r="UEO27" s="74"/>
      <c r="UFA27" s="74"/>
      <c r="UFB27" s="669"/>
      <c r="UFC27" s="669"/>
      <c r="UFD27" s="114"/>
      <c r="UFE27" s="74"/>
      <c r="UFQ27" s="74"/>
      <c r="UFR27" s="669"/>
      <c r="UFS27" s="669"/>
      <c r="UFT27" s="114"/>
      <c r="UFU27" s="74"/>
      <c r="UGG27" s="74"/>
      <c r="UGH27" s="669"/>
      <c r="UGI27" s="669"/>
      <c r="UGJ27" s="114"/>
      <c r="UGK27" s="74"/>
      <c r="UGW27" s="74"/>
      <c r="UGX27" s="669"/>
      <c r="UGY27" s="669"/>
      <c r="UGZ27" s="114"/>
      <c r="UHA27" s="74"/>
      <c r="UHM27" s="74"/>
      <c r="UHN27" s="669"/>
      <c r="UHO27" s="669"/>
      <c r="UHP27" s="114"/>
      <c r="UHQ27" s="74"/>
      <c r="UIC27" s="74"/>
      <c r="UID27" s="669"/>
      <c r="UIE27" s="669"/>
      <c r="UIF27" s="114"/>
      <c r="UIG27" s="74"/>
      <c r="UIS27" s="74"/>
      <c r="UIT27" s="669"/>
      <c r="UIU27" s="669"/>
      <c r="UIV27" s="114"/>
      <c r="UIW27" s="74"/>
      <c r="UJI27" s="74"/>
      <c r="UJJ27" s="669"/>
      <c r="UJK27" s="669"/>
      <c r="UJL27" s="114"/>
      <c r="UJM27" s="74"/>
      <c r="UJY27" s="74"/>
      <c r="UJZ27" s="669"/>
      <c r="UKA27" s="669"/>
      <c r="UKB27" s="114"/>
      <c r="UKC27" s="74"/>
      <c r="UKO27" s="74"/>
      <c r="UKP27" s="669"/>
      <c r="UKQ27" s="669"/>
      <c r="UKR27" s="114"/>
      <c r="UKS27" s="74"/>
      <c r="ULE27" s="74"/>
      <c r="ULF27" s="669"/>
      <c r="ULG27" s="669"/>
      <c r="ULH27" s="114"/>
      <c r="ULI27" s="74"/>
      <c r="ULU27" s="74"/>
      <c r="ULV27" s="669"/>
      <c r="ULW27" s="669"/>
      <c r="ULX27" s="114"/>
      <c r="ULY27" s="74"/>
      <c r="UMK27" s="74"/>
      <c r="UML27" s="669"/>
      <c r="UMM27" s="669"/>
      <c r="UMN27" s="114"/>
      <c r="UMO27" s="74"/>
      <c r="UNA27" s="74"/>
      <c r="UNB27" s="669"/>
      <c r="UNC27" s="669"/>
      <c r="UND27" s="114"/>
      <c r="UNE27" s="74"/>
      <c r="UNQ27" s="74"/>
      <c r="UNR27" s="669"/>
      <c r="UNS27" s="669"/>
      <c r="UNT27" s="114"/>
      <c r="UNU27" s="74"/>
      <c r="UOG27" s="74"/>
      <c r="UOH27" s="669"/>
      <c r="UOI27" s="669"/>
      <c r="UOJ27" s="114"/>
      <c r="UOK27" s="74"/>
      <c r="UOW27" s="74"/>
      <c r="UOX27" s="669"/>
      <c r="UOY27" s="669"/>
      <c r="UOZ27" s="114"/>
      <c r="UPA27" s="74"/>
      <c r="UPM27" s="74"/>
      <c r="UPN27" s="669"/>
      <c r="UPO27" s="669"/>
      <c r="UPP27" s="114"/>
      <c r="UPQ27" s="74"/>
      <c r="UQC27" s="74"/>
      <c r="UQD27" s="669"/>
      <c r="UQE27" s="669"/>
      <c r="UQF27" s="114"/>
      <c r="UQG27" s="74"/>
      <c r="UQS27" s="74"/>
      <c r="UQT27" s="669"/>
      <c r="UQU27" s="669"/>
      <c r="UQV27" s="114"/>
      <c r="UQW27" s="74"/>
      <c r="URI27" s="74"/>
      <c r="URJ27" s="669"/>
      <c r="URK27" s="669"/>
      <c r="URL27" s="114"/>
      <c r="URM27" s="74"/>
      <c r="URY27" s="74"/>
      <c r="URZ27" s="669"/>
      <c r="USA27" s="669"/>
      <c r="USB27" s="114"/>
      <c r="USC27" s="74"/>
      <c r="USO27" s="74"/>
      <c r="USP27" s="669"/>
      <c r="USQ27" s="669"/>
      <c r="USR27" s="114"/>
      <c r="USS27" s="74"/>
      <c r="UTE27" s="74"/>
      <c r="UTF27" s="669"/>
      <c r="UTG27" s="669"/>
      <c r="UTH27" s="114"/>
      <c r="UTI27" s="74"/>
      <c r="UTU27" s="74"/>
      <c r="UTV27" s="669"/>
      <c r="UTW27" s="669"/>
      <c r="UTX27" s="114"/>
      <c r="UTY27" s="74"/>
      <c r="UUK27" s="74"/>
      <c r="UUL27" s="669"/>
      <c r="UUM27" s="669"/>
      <c r="UUN27" s="114"/>
      <c r="UUO27" s="74"/>
      <c r="UVA27" s="74"/>
      <c r="UVB27" s="669"/>
      <c r="UVC27" s="669"/>
      <c r="UVD27" s="114"/>
      <c r="UVE27" s="74"/>
      <c r="UVQ27" s="74"/>
      <c r="UVR27" s="669"/>
      <c r="UVS27" s="669"/>
      <c r="UVT27" s="114"/>
      <c r="UVU27" s="74"/>
      <c r="UWG27" s="74"/>
      <c r="UWH27" s="669"/>
      <c r="UWI27" s="669"/>
      <c r="UWJ27" s="114"/>
      <c r="UWK27" s="74"/>
      <c r="UWW27" s="74"/>
      <c r="UWX27" s="669"/>
      <c r="UWY27" s="669"/>
      <c r="UWZ27" s="114"/>
      <c r="UXA27" s="74"/>
      <c r="UXM27" s="74"/>
      <c r="UXN27" s="669"/>
      <c r="UXO27" s="669"/>
      <c r="UXP27" s="114"/>
      <c r="UXQ27" s="74"/>
      <c r="UYC27" s="74"/>
      <c r="UYD27" s="669"/>
      <c r="UYE27" s="669"/>
      <c r="UYF27" s="114"/>
      <c r="UYG27" s="74"/>
      <c r="UYS27" s="74"/>
      <c r="UYT27" s="669"/>
      <c r="UYU27" s="669"/>
      <c r="UYV27" s="114"/>
      <c r="UYW27" s="74"/>
      <c r="UZI27" s="74"/>
      <c r="UZJ27" s="669"/>
      <c r="UZK27" s="669"/>
      <c r="UZL27" s="114"/>
      <c r="UZM27" s="74"/>
      <c r="UZY27" s="74"/>
      <c r="UZZ27" s="669"/>
      <c r="VAA27" s="669"/>
      <c r="VAB27" s="114"/>
      <c r="VAC27" s="74"/>
      <c r="VAO27" s="74"/>
      <c r="VAP27" s="669"/>
      <c r="VAQ27" s="669"/>
      <c r="VAR27" s="114"/>
      <c r="VAS27" s="74"/>
      <c r="VBE27" s="74"/>
      <c r="VBF27" s="669"/>
      <c r="VBG27" s="669"/>
      <c r="VBH27" s="114"/>
      <c r="VBI27" s="74"/>
      <c r="VBU27" s="74"/>
      <c r="VBV27" s="669"/>
      <c r="VBW27" s="669"/>
      <c r="VBX27" s="114"/>
      <c r="VBY27" s="74"/>
      <c r="VCK27" s="74"/>
      <c r="VCL27" s="669"/>
      <c r="VCM27" s="669"/>
      <c r="VCN27" s="114"/>
      <c r="VCO27" s="74"/>
      <c r="VDA27" s="74"/>
      <c r="VDB27" s="669"/>
      <c r="VDC27" s="669"/>
      <c r="VDD27" s="114"/>
      <c r="VDE27" s="74"/>
      <c r="VDQ27" s="74"/>
      <c r="VDR27" s="669"/>
      <c r="VDS27" s="669"/>
      <c r="VDT27" s="114"/>
      <c r="VDU27" s="74"/>
      <c r="VEG27" s="74"/>
      <c r="VEH27" s="669"/>
      <c r="VEI27" s="669"/>
      <c r="VEJ27" s="114"/>
      <c r="VEK27" s="74"/>
      <c r="VEW27" s="74"/>
      <c r="VEX27" s="669"/>
      <c r="VEY27" s="669"/>
      <c r="VEZ27" s="114"/>
      <c r="VFA27" s="74"/>
      <c r="VFM27" s="74"/>
      <c r="VFN27" s="669"/>
      <c r="VFO27" s="669"/>
      <c r="VFP27" s="114"/>
      <c r="VFQ27" s="74"/>
      <c r="VGC27" s="74"/>
      <c r="VGD27" s="669"/>
      <c r="VGE27" s="669"/>
      <c r="VGF27" s="114"/>
      <c r="VGG27" s="74"/>
      <c r="VGS27" s="74"/>
      <c r="VGT27" s="669"/>
      <c r="VGU27" s="669"/>
      <c r="VGV27" s="114"/>
      <c r="VGW27" s="74"/>
      <c r="VHI27" s="74"/>
      <c r="VHJ27" s="669"/>
      <c r="VHK27" s="669"/>
      <c r="VHL27" s="114"/>
      <c r="VHM27" s="74"/>
      <c r="VHY27" s="74"/>
      <c r="VHZ27" s="669"/>
      <c r="VIA27" s="669"/>
      <c r="VIB27" s="114"/>
      <c r="VIC27" s="74"/>
      <c r="VIO27" s="74"/>
      <c r="VIP27" s="669"/>
      <c r="VIQ27" s="669"/>
      <c r="VIR27" s="114"/>
      <c r="VIS27" s="74"/>
      <c r="VJE27" s="74"/>
      <c r="VJF27" s="669"/>
      <c r="VJG27" s="669"/>
      <c r="VJH27" s="114"/>
      <c r="VJI27" s="74"/>
      <c r="VJU27" s="74"/>
      <c r="VJV27" s="669"/>
      <c r="VJW27" s="669"/>
      <c r="VJX27" s="114"/>
      <c r="VJY27" s="74"/>
      <c r="VKK27" s="74"/>
      <c r="VKL27" s="669"/>
      <c r="VKM27" s="669"/>
      <c r="VKN27" s="114"/>
      <c r="VKO27" s="74"/>
      <c r="VLA27" s="74"/>
      <c r="VLB27" s="669"/>
      <c r="VLC27" s="669"/>
      <c r="VLD27" s="114"/>
      <c r="VLE27" s="74"/>
      <c r="VLQ27" s="74"/>
      <c r="VLR27" s="669"/>
      <c r="VLS27" s="669"/>
      <c r="VLT27" s="114"/>
      <c r="VLU27" s="74"/>
      <c r="VMG27" s="74"/>
      <c r="VMH27" s="669"/>
      <c r="VMI27" s="669"/>
      <c r="VMJ27" s="114"/>
      <c r="VMK27" s="74"/>
      <c r="VMW27" s="74"/>
      <c r="VMX27" s="669"/>
      <c r="VMY27" s="669"/>
      <c r="VMZ27" s="114"/>
      <c r="VNA27" s="74"/>
      <c r="VNM27" s="74"/>
      <c r="VNN27" s="669"/>
      <c r="VNO27" s="669"/>
      <c r="VNP27" s="114"/>
      <c r="VNQ27" s="74"/>
      <c r="VOC27" s="74"/>
      <c r="VOD27" s="669"/>
      <c r="VOE27" s="669"/>
      <c r="VOF27" s="114"/>
      <c r="VOG27" s="74"/>
      <c r="VOS27" s="74"/>
      <c r="VOT27" s="669"/>
      <c r="VOU27" s="669"/>
      <c r="VOV27" s="114"/>
      <c r="VOW27" s="74"/>
      <c r="VPI27" s="74"/>
      <c r="VPJ27" s="669"/>
      <c r="VPK27" s="669"/>
      <c r="VPL27" s="114"/>
      <c r="VPM27" s="74"/>
      <c r="VPY27" s="74"/>
      <c r="VPZ27" s="669"/>
      <c r="VQA27" s="669"/>
      <c r="VQB27" s="114"/>
      <c r="VQC27" s="74"/>
      <c r="VQO27" s="74"/>
      <c r="VQP27" s="669"/>
      <c r="VQQ27" s="669"/>
      <c r="VQR27" s="114"/>
      <c r="VQS27" s="74"/>
      <c r="VRE27" s="74"/>
      <c r="VRF27" s="669"/>
      <c r="VRG27" s="669"/>
      <c r="VRH27" s="114"/>
      <c r="VRI27" s="74"/>
      <c r="VRU27" s="74"/>
      <c r="VRV27" s="669"/>
      <c r="VRW27" s="669"/>
      <c r="VRX27" s="114"/>
      <c r="VRY27" s="74"/>
      <c r="VSK27" s="74"/>
      <c r="VSL27" s="669"/>
      <c r="VSM27" s="669"/>
      <c r="VSN27" s="114"/>
      <c r="VSO27" s="74"/>
      <c r="VTA27" s="74"/>
      <c r="VTB27" s="669"/>
      <c r="VTC27" s="669"/>
      <c r="VTD27" s="114"/>
      <c r="VTE27" s="74"/>
      <c r="VTQ27" s="74"/>
      <c r="VTR27" s="669"/>
      <c r="VTS27" s="669"/>
      <c r="VTT27" s="114"/>
      <c r="VTU27" s="74"/>
      <c r="VUG27" s="74"/>
      <c r="VUH27" s="669"/>
      <c r="VUI27" s="669"/>
      <c r="VUJ27" s="114"/>
      <c r="VUK27" s="74"/>
      <c r="VUW27" s="74"/>
      <c r="VUX27" s="669"/>
      <c r="VUY27" s="669"/>
      <c r="VUZ27" s="114"/>
      <c r="VVA27" s="74"/>
      <c r="VVM27" s="74"/>
      <c r="VVN27" s="669"/>
      <c r="VVO27" s="669"/>
      <c r="VVP27" s="114"/>
      <c r="VVQ27" s="74"/>
      <c r="VWC27" s="74"/>
      <c r="VWD27" s="669"/>
      <c r="VWE27" s="669"/>
      <c r="VWF27" s="114"/>
      <c r="VWG27" s="74"/>
      <c r="VWS27" s="74"/>
      <c r="VWT27" s="669"/>
      <c r="VWU27" s="669"/>
      <c r="VWV27" s="114"/>
      <c r="VWW27" s="74"/>
      <c r="VXI27" s="74"/>
      <c r="VXJ27" s="669"/>
      <c r="VXK27" s="669"/>
      <c r="VXL27" s="114"/>
      <c r="VXM27" s="74"/>
      <c r="VXY27" s="74"/>
      <c r="VXZ27" s="669"/>
      <c r="VYA27" s="669"/>
      <c r="VYB27" s="114"/>
      <c r="VYC27" s="74"/>
      <c r="VYO27" s="74"/>
      <c r="VYP27" s="669"/>
      <c r="VYQ27" s="669"/>
      <c r="VYR27" s="114"/>
      <c r="VYS27" s="74"/>
      <c r="VZE27" s="74"/>
      <c r="VZF27" s="669"/>
      <c r="VZG27" s="669"/>
      <c r="VZH27" s="114"/>
      <c r="VZI27" s="74"/>
      <c r="VZU27" s="74"/>
      <c r="VZV27" s="669"/>
      <c r="VZW27" s="669"/>
      <c r="VZX27" s="114"/>
      <c r="VZY27" s="74"/>
      <c r="WAK27" s="74"/>
      <c r="WAL27" s="669"/>
      <c r="WAM27" s="669"/>
      <c r="WAN27" s="114"/>
      <c r="WAO27" s="74"/>
      <c r="WBA27" s="74"/>
      <c r="WBB27" s="669"/>
      <c r="WBC27" s="669"/>
      <c r="WBD27" s="114"/>
      <c r="WBE27" s="74"/>
      <c r="WBQ27" s="74"/>
      <c r="WBR27" s="669"/>
      <c r="WBS27" s="669"/>
      <c r="WBT27" s="114"/>
      <c r="WBU27" s="74"/>
      <c r="WCG27" s="74"/>
      <c r="WCH27" s="669"/>
      <c r="WCI27" s="669"/>
      <c r="WCJ27" s="114"/>
      <c r="WCK27" s="74"/>
      <c r="WCW27" s="74"/>
      <c r="WCX27" s="669"/>
      <c r="WCY27" s="669"/>
      <c r="WCZ27" s="114"/>
      <c r="WDA27" s="74"/>
      <c r="WDM27" s="74"/>
      <c r="WDN27" s="669"/>
      <c r="WDO27" s="669"/>
      <c r="WDP27" s="114"/>
      <c r="WDQ27" s="74"/>
      <c r="WEC27" s="74"/>
      <c r="WED27" s="669"/>
      <c r="WEE27" s="669"/>
      <c r="WEF27" s="114"/>
      <c r="WEG27" s="74"/>
      <c r="WES27" s="74"/>
      <c r="WET27" s="669"/>
      <c r="WEU27" s="669"/>
      <c r="WEV27" s="114"/>
      <c r="WEW27" s="74"/>
      <c r="WFI27" s="74"/>
      <c r="WFJ27" s="669"/>
      <c r="WFK27" s="669"/>
      <c r="WFL27" s="114"/>
      <c r="WFM27" s="74"/>
      <c r="WFY27" s="74"/>
      <c r="WFZ27" s="669"/>
      <c r="WGA27" s="669"/>
      <c r="WGB27" s="114"/>
      <c r="WGC27" s="74"/>
      <c r="WGO27" s="74"/>
      <c r="WGP27" s="669"/>
      <c r="WGQ27" s="669"/>
      <c r="WGR27" s="114"/>
      <c r="WGS27" s="74"/>
      <c r="WHE27" s="74"/>
      <c r="WHF27" s="669"/>
      <c r="WHG27" s="669"/>
      <c r="WHH27" s="114"/>
      <c r="WHI27" s="74"/>
      <c r="WHU27" s="74"/>
      <c r="WHV27" s="669"/>
      <c r="WHW27" s="669"/>
      <c r="WHX27" s="114"/>
      <c r="WHY27" s="74"/>
      <c r="WIK27" s="74"/>
      <c r="WIL27" s="669"/>
      <c r="WIM27" s="669"/>
      <c r="WIN27" s="114"/>
      <c r="WIO27" s="74"/>
      <c r="WJA27" s="74"/>
      <c r="WJB27" s="669"/>
      <c r="WJC27" s="669"/>
      <c r="WJD27" s="114"/>
      <c r="WJE27" s="74"/>
      <c r="WJQ27" s="74"/>
      <c r="WJR27" s="669"/>
      <c r="WJS27" s="669"/>
      <c r="WJT27" s="114"/>
      <c r="WJU27" s="74"/>
      <c r="WKG27" s="74"/>
      <c r="WKH27" s="669"/>
      <c r="WKI27" s="669"/>
      <c r="WKJ27" s="114"/>
      <c r="WKK27" s="74"/>
      <c r="WKW27" s="74"/>
      <c r="WKX27" s="669"/>
      <c r="WKY27" s="669"/>
      <c r="WKZ27" s="114"/>
      <c r="WLA27" s="74"/>
      <c r="WLM27" s="74"/>
      <c r="WLN27" s="669"/>
      <c r="WLO27" s="669"/>
      <c r="WLP27" s="114"/>
      <c r="WLQ27" s="74"/>
      <c r="WMC27" s="74"/>
      <c r="WMD27" s="669"/>
      <c r="WME27" s="669"/>
      <c r="WMF27" s="114"/>
      <c r="WMG27" s="74"/>
      <c r="WMS27" s="74"/>
      <c r="WMT27" s="669"/>
      <c r="WMU27" s="669"/>
      <c r="WMV27" s="114"/>
      <c r="WMW27" s="74"/>
      <c r="WNI27" s="74"/>
      <c r="WNJ27" s="669"/>
      <c r="WNK27" s="669"/>
      <c r="WNL27" s="114"/>
      <c r="WNM27" s="74"/>
      <c r="WNY27" s="74"/>
      <c r="WNZ27" s="669"/>
      <c r="WOA27" s="669"/>
      <c r="WOB27" s="114"/>
      <c r="WOC27" s="74"/>
      <c r="WOO27" s="74"/>
      <c r="WOP27" s="669"/>
      <c r="WOQ27" s="669"/>
      <c r="WOR27" s="114"/>
      <c r="WOS27" s="74"/>
      <c r="WPE27" s="74"/>
      <c r="WPF27" s="669"/>
      <c r="WPG27" s="669"/>
      <c r="WPH27" s="114"/>
      <c r="WPI27" s="74"/>
      <c r="WPU27" s="74"/>
      <c r="WPV27" s="669"/>
      <c r="WPW27" s="669"/>
      <c r="WPX27" s="114"/>
      <c r="WPY27" s="74"/>
      <c r="WQK27" s="74"/>
      <c r="WQL27" s="669"/>
      <c r="WQM27" s="669"/>
      <c r="WQN27" s="114"/>
      <c r="WQO27" s="74"/>
      <c r="WRA27" s="74"/>
      <c r="WRB27" s="669"/>
      <c r="WRC27" s="669"/>
      <c r="WRD27" s="114"/>
      <c r="WRE27" s="74"/>
      <c r="WRQ27" s="74"/>
      <c r="WRR27" s="669"/>
      <c r="WRS27" s="669"/>
      <c r="WRT27" s="114"/>
      <c r="WRU27" s="74"/>
      <c r="WSG27" s="74"/>
      <c r="WSH27" s="669"/>
      <c r="WSI27" s="669"/>
      <c r="WSJ27" s="114"/>
      <c r="WSK27" s="74"/>
      <c r="WSW27" s="74"/>
      <c r="WSX27" s="669"/>
      <c r="WSY27" s="669"/>
      <c r="WSZ27" s="114"/>
      <c r="WTA27" s="74"/>
      <c r="WTM27" s="74"/>
      <c r="WTN27" s="669"/>
      <c r="WTO27" s="669"/>
      <c r="WTP27" s="114"/>
      <c r="WTQ27" s="74"/>
      <c r="WUC27" s="74"/>
      <c r="WUD27" s="669"/>
      <c r="WUE27" s="669"/>
      <c r="WUF27" s="114"/>
      <c r="WUG27" s="74"/>
      <c r="WUS27" s="74"/>
      <c r="WUT27" s="669"/>
      <c r="WUU27" s="669"/>
      <c r="WUV27" s="114"/>
      <c r="WUW27" s="74"/>
      <c r="WVI27" s="74"/>
      <c r="WVJ27" s="669"/>
      <c r="WVK27" s="669"/>
      <c r="WVL27" s="114"/>
      <c r="WVM27" s="74"/>
      <c r="WVY27" s="74"/>
      <c r="WVZ27" s="669"/>
      <c r="WWA27" s="669"/>
      <c r="WWB27" s="114"/>
      <c r="WWC27" s="74"/>
      <c r="WWO27" s="74"/>
      <c r="WWP27" s="669"/>
      <c r="WWQ27" s="669"/>
      <c r="WWR27" s="114"/>
      <c r="WWS27" s="74"/>
      <c r="WXE27" s="74"/>
      <c r="WXF27" s="669"/>
      <c r="WXG27" s="669"/>
      <c r="WXH27" s="114"/>
      <c r="WXI27" s="74"/>
      <c r="WXU27" s="74"/>
      <c r="WXV27" s="669"/>
      <c r="WXW27" s="669"/>
      <c r="WXX27" s="114"/>
      <c r="WXY27" s="74"/>
      <c r="WYK27" s="74"/>
      <c r="WYL27" s="669"/>
      <c r="WYM27" s="669"/>
      <c r="WYN27" s="114"/>
      <c r="WYO27" s="74"/>
      <c r="WZA27" s="74"/>
      <c r="WZB27" s="669"/>
      <c r="WZC27" s="669"/>
      <c r="WZD27" s="114"/>
      <c r="WZE27" s="74"/>
      <c r="WZQ27" s="74"/>
      <c r="WZR27" s="669"/>
      <c r="WZS27" s="669"/>
      <c r="WZT27" s="114"/>
      <c r="WZU27" s="74"/>
      <c r="XAG27" s="74"/>
      <c r="XAH27" s="669"/>
      <c r="XAI27" s="669"/>
      <c r="XAJ27" s="114"/>
      <c r="XAK27" s="74"/>
      <c r="XAW27" s="74"/>
      <c r="XAX27" s="669"/>
      <c r="XAY27" s="669"/>
      <c r="XAZ27" s="114"/>
      <c r="XBA27" s="74"/>
      <c r="XBM27" s="74"/>
      <c r="XBN27" s="669"/>
      <c r="XBO27" s="669"/>
      <c r="XBP27" s="114"/>
      <c r="XBQ27" s="74"/>
      <c r="XCC27" s="74"/>
      <c r="XCD27" s="669"/>
      <c r="XCE27" s="669"/>
      <c r="XCF27" s="114"/>
      <c r="XCG27" s="74"/>
      <c r="XCS27" s="74"/>
      <c r="XCT27" s="669"/>
      <c r="XCU27" s="669"/>
      <c r="XCV27" s="114"/>
      <c r="XCW27" s="74"/>
      <c r="XDI27" s="74"/>
      <c r="XDJ27" s="669"/>
      <c r="XDK27" s="669"/>
      <c r="XDL27" s="114"/>
      <c r="XDM27" s="74"/>
      <c r="XDY27" s="74"/>
      <c r="XDZ27" s="669"/>
      <c r="XEA27" s="669"/>
      <c r="XEB27" s="114"/>
      <c r="XEC27" s="74"/>
      <c r="XEO27" s="74"/>
      <c r="XEP27" s="669"/>
      <c r="XEQ27" s="669"/>
      <c r="XER27" s="114"/>
      <c r="XES27" s="74"/>
    </row>
    <row r="28" spans="1:1017 1025:2041 2049:3065 3073:4089 4097:5113 5121:6137 6145:7161 7169:8185 8193:9209 9217:10233 10241:11257 11265:12281 12289:13305 13313:14329 14337:15353 15361:16377" s="81" customFormat="1" ht="23.1" customHeight="1">
      <c r="A28" s="74"/>
      <c r="B28" s="96"/>
      <c r="C28" s="99"/>
      <c r="D28" s="100"/>
      <c r="E28" s="100"/>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FE28" s="74"/>
      <c r="FF28" s="96"/>
      <c r="FG28" s="115"/>
      <c r="FH28" s="74"/>
      <c r="FI28" s="74"/>
      <c r="FU28" s="74"/>
      <c r="FV28" s="96"/>
      <c r="FW28" s="115"/>
      <c r="FX28" s="74"/>
      <c r="FY28" s="74"/>
      <c r="GK28" s="74"/>
      <c r="GL28" s="96"/>
      <c r="GM28" s="115"/>
      <c r="GN28" s="74"/>
      <c r="GO28" s="74"/>
      <c r="HA28" s="74"/>
      <c r="HB28" s="96"/>
      <c r="HC28" s="115"/>
      <c r="HD28" s="74"/>
      <c r="HE28" s="74"/>
      <c r="HQ28" s="74"/>
      <c r="HR28" s="96"/>
      <c r="HS28" s="115"/>
      <c r="HT28" s="74"/>
      <c r="HU28" s="74"/>
      <c r="IG28" s="74"/>
      <c r="IH28" s="96"/>
      <c r="II28" s="115"/>
      <c r="IJ28" s="74"/>
      <c r="IK28" s="74"/>
      <c r="IW28" s="74"/>
      <c r="IX28" s="96"/>
      <c r="IY28" s="115"/>
      <c r="IZ28" s="74"/>
      <c r="JA28" s="74"/>
      <c r="JM28" s="74"/>
      <c r="JN28" s="96"/>
      <c r="JO28" s="115"/>
      <c r="JP28" s="74"/>
      <c r="JQ28" s="74"/>
      <c r="KC28" s="74"/>
      <c r="KD28" s="96"/>
      <c r="KE28" s="115"/>
      <c r="KF28" s="74"/>
      <c r="KG28" s="74"/>
      <c r="KS28" s="74"/>
      <c r="KT28" s="96"/>
      <c r="KU28" s="115"/>
      <c r="KV28" s="74"/>
      <c r="KW28" s="74"/>
      <c r="LI28" s="74"/>
      <c r="LJ28" s="96"/>
      <c r="LK28" s="115"/>
      <c r="LL28" s="74"/>
      <c r="LM28" s="74"/>
      <c r="LY28" s="74"/>
      <c r="LZ28" s="96"/>
      <c r="MA28" s="115"/>
      <c r="MB28" s="74"/>
      <c r="MC28" s="74"/>
      <c r="MO28" s="74"/>
      <c r="MP28" s="96"/>
      <c r="MQ28" s="115"/>
      <c r="MR28" s="74"/>
      <c r="MS28" s="74"/>
      <c r="NE28" s="74"/>
      <c r="NF28" s="96"/>
      <c r="NG28" s="115"/>
      <c r="NH28" s="74"/>
      <c r="NI28" s="74"/>
      <c r="NU28" s="74"/>
      <c r="NV28" s="96"/>
      <c r="NW28" s="115"/>
      <c r="NX28" s="74"/>
      <c r="NY28" s="74"/>
      <c r="OK28" s="74"/>
      <c r="OL28" s="96"/>
      <c r="OM28" s="115"/>
      <c r="ON28" s="74"/>
      <c r="OO28" s="74"/>
      <c r="PA28" s="74"/>
      <c r="PB28" s="96"/>
      <c r="PC28" s="115"/>
      <c r="PD28" s="74"/>
      <c r="PE28" s="74"/>
      <c r="PQ28" s="74"/>
      <c r="PR28" s="96"/>
      <c r="PS28" s="115"/>
      <c r="PT28" s="74"/>
      <c r="PU28" s="74"/>
      <c r="QG28" s="74"/>
      <c r="QH28" s="96"/>
      <c r="QI28" s="115"/>
      <c r="QJ28" s="74"/>
      <c r="QK28" s="74"/>
      <c r="QW28" s="74"/>
      <c r="QX28" s="96"/>
      <c r="QY28" s="115"/>
      <c r="QZ28" s="74"/>
      <c r="RA28" s="74"/>
      <c r="RM28" s="74"/>
      <c r="RN28" s="96"/>
      <c r="RO28" s="115"/>
      <c r="RP28" s="74"/>
      <c r="RQ28" s="74"/>
      <c r="SC28" s="74"/>
      <c r="SD28" s="96"/>
      <c r="SE28" s="115"/>
      <c r="SF28" s="74"/>
      <c r="SG28" s="74"/>
      <c r="SS28" s="74"/>
      <c r="ST28" s="96"/>
      <c r="SU28" s="115"/>
      <c r="SV28" s="74"/>
      <c r="SW28" s="74"/>
      <c r="TI28" s="74"/>
      <c r="TJ28" s="96"/>
      <c r="TK28" s="115"/>
      <c r="TL28" s="74"/>
      <c r="TM28" s="74"/>
      <c r="TY28" s="74"/>
      <c r="TZ28" s="96"/>
      <c r="UA28" s="115"/>
      <c r="UB28" s="74"/>
      <c r="UC28" s="74"/>
      <c r="UO28" s="74"/>
      <c r="UP28" s="96"/>
      <c r="UQ28" s="115"/>
      <c r="UR28" s="74"/>
      <c r="US28" s="74"/>
      <c r="VE28" s="74"/>
      <c r="VF28" s="96"/>
      <c r="VG28" s="115"/>
      <c r="VH28" s="74"/>
      <c r="VI28" s="74"/>
      <c r="VU28" s="74"/>
      <c r="VV28" s="96"/>
      <c r="VW28" s="115"/>
      <c r="VX28" s="74"/>
      <c r="VY28" s="74"/>
      <c r="WK28" s="74"/>
      <c r="WL28" s="96"/>
      <c r="WM28" s="115"/>
      <c r="WN28" s="74"/>
      <c r="WO28" s="74"/>
      <c r="XA28" s="74"/>
      <c r="XB28" s="96"/>
      <c r="XC28" s="115"/>
      <c r="XD28" s="74"/>
      <c r="XE28" s="74"/>
      <c r="XQ28" s="74"/>
      <c r="XR28" s="96"/>
      <c r="XS28" s="115"/>
      <c r="XT28" s="74"/>
      <c r="XU28" s="74"/>
      <c r="YG28" s="74"/>
      <c r="YH28" s="96"/>
      <c r="YI28" s="115"/>
      <c r="YJ28" s="74"/>
      <c r="YK28" s="74"/>
      <c r="YW28" s="74"/>
      <c r="YX28" s="96"/>
      <c r="YY28" s="115"/>
      <c r="YZ28" s="74"/>
      <c r="ZA28" s="74"/>
      <c r="ZM28" s="74"/>
      <c r="ZN28" s="96"/>
      <c r="ZO28" s="115"/>
      <c r="ZP28" s="74"/>
      <c r="ZQ28" s="74"/>
      <c r="AAC28" s="74"/>
      <c r="AAD28" s="96"/>
      <c r="AAE28" s="115"/>
      <c r="AAF28" s="74"/>
      <c r="AAG28" s="74"/>
      <c r="AAS28" s="74"/>
      <c r="AAT28" s="96"/>
      <c r="AAU28" s="115"/>
      <c r="AAV28" s="74"/>
      <c r="AAW28" s="74"/>
      <c r="ABI28" s="74"/>
      <c r="ABJ28" s="96"/>
      <c r="ABK28" s="115"/>
      <c r="ABL28" s="74"/>
      <c r="ABM28" s="74"/>
      <c r="ABY28" s="74"/>
      <c r="ABZ28" s="96"/>
      <c r="ACA28" s="115"/>
      <c r="ACB28" s="74"/>
      <c r="ACC28" s="74"/>
      <c r="ACO28" s="74"/>
      <c r="ACP28" s="96"/>
      <c r="ACQ28" s="115"/>
      <c r="ACR28" s="74"/>
      <c r="ACS28" s="74"/>
      <c r="ADE28" s="74"/>
      <c r="ADF28" s="96"/>
      <c r="ADG28" s="115"/>
      <c r="ADH28" s="74"/>
      <c r="ADI28" s="74"/>
      <c r="ADU28" s="74"/>
      <c r="ADV28" s="96"/>
      <c r="ADW28" s="115"/>
      <c r="ADX28" s="74"/>
      <c r="ADY28" s="74"/>
      <c r="AEK28" s="74"/>
      <c r="AEL28" s="96"/>
      <c r="AEM28" s="115"/>
      <c r="AEN28" s="74"/>
      <c r="AEO28" s="74"/>
      <c r="AFA28" s="74"/>
      <c r="AFB28" s="96"/>
      <c r="AFC28" s="115"/>
      <c r="AFD28" s="74"/>
      <c r="AFE28" s="74"/>
      <c r="AFQ28" s="74"/>
      <c r="AFR28" s="96"/>
      <c r="AFS28" s="115"/>
      <c r="AFT28" s="74"/>
      <c r="AFU28" s="74"/>
      <c r="AGG28" s="74"/>
      <c r="AGH28" s="96"/>
      <c r="AGI28" s="115"/>
      <c r="AGJ28" s="74"/>
      <c r="AGK28" s="74"/>
      <c r="AGW28" s="74"/>
      <c r="AGX28" s="96"/>
      <c r="AGY28" s="115"/>
      <c r="AGZ28" s="74"/>
      <c r="AHA28" s="74"/>
      <c r="AHM28" s="74"/>
      <c r="AHN28" s="96"/>
      <c r="AHO28" s="115"/>
      <c r="AHP28" s="74"/>
      <c r="AHQ28" s="74"/>
      <c r="AIC28" s="74"/>
      <c r="AID28" s="96"/>
      <c r="AIE28" s="115"/>
      <c r="AIF28" s="74"/>
      <c r="AIG28" s="74"/>
      <c r="AIS28" s="74"/>
      <c r="AIT28" s="96"/>
      <c r="AIU28" s="115"/>
      <c r="AIV28" s="74"/>
      <c r="AIW28" s="74"/>
      <c r="AJI28" s="74"/>
      <c r="AJJ28" s="96"/>
      <c r="AJK28" s="115"/>
      <c r="AJL28" s="74"/>
      <c r="AJM28" s="74"/>
      <c r="AJY28" s="74"/>
      <c r="AJZ28" s="96"/>
      <c r="AKA28" s="115"/>
      <c r="AKB28" s="74"/>
      <c r="AKC28" s="74"/>
      <c r="AKO28" s="74"/>
      <c r="AKP28" s="96"/>
      <c r="AKQ28" s="115"/>
      <c r="AKR28" s="74"/>
      <c r="AKS28" s="74"/>
      <c r="ALE28" s="74"/>
      <c r="ALF28" s="96"/>
      <c r="ALG28" s="115"/>
      <c r="ALH28" s="74"/>
      <c r="ALI28" s="74"/>
      <c r="ALU28" s="74"/>
      <c r="ALV28" s="96"/>
      <c r="ALW28" s="115"/>
      <c r="ALX28" s="74"/>
      <c r="ALY28" s="74"/>
      <c r="AMK28" s="74"/>
      <c r="AML28" s="96"/>
      <c r="AMM28" s="115"/>
      <c r="AMN28" s="74"/>
      <c r="AMO28" s="74"/>
      <c r="ANA28" s="74"/>
      <c r="ANB28" s="96"/>
      <c r="ANC28" s="115"/>
      <c r="AND28" s="74"/>
      <c r="ANE28" s="74"/>
      <c r="ANQ28" s="74"/>
      <c r="ANR28" s="96"/>
      <c r="ANS28" s="115"/>
      <c r="ANT28" s="74"/>
      <c r="ANU28" s="74"/>
      <c r="AOG28" s="74"/>
      <c r="AOH28" s="96"/>
      <c r="AOI28" s="115"/>
      <c r="AOJ28" s="74"/>
      <c r="AOK28" s="74"/>
      <c r="AOW28" s="74"/>
      <c r="AOX28" s="96"/>
      <c r="AOY28" s="115"/>
      <c r="AOZ28" s="74"/>
      <c r="APA28" s="74"/>
      <c r="APM28" s="74"/>
      <c r="APN28" s="96"/>
      <c r="APO28" s="115"/>
      <c r="APP28" s="74"/>
      <c r="APQ28" s="74"/>
      <c r="AQC28" s="74"/>
      <c r="AQD28" s="96"/>
      <c r="AQE28" s="115"/>
      <c r="AQF28" s="74"/>
      <c r="AQG28" s="74"/>
      <c r="AQS28" s="74"/>
      <c r="AQT28" s="96"/>
      <c r="AQU28" s="115"/>
      <c r="AQV28" s="74"/>
      <c r="AQW28" s="74"/>
      <c r="ARI28" s="74"/>
      <c r="ARJ28" s="96"/>
      <c r="ARK28" s="115"/>
      <c r="ARL28" s="74"/>
      <c r="ARM28" s="74"/>
      <c r="ARY28" s="74"/>
      <c r="ARZ28" s="96"/>
      <c r="ASA28" s="115"/>
      <c r="ASB28" s="74"/>
      <c r="ASC28" s="74"/>
      <c r="ASO28" s="74"/>
      <c r="ASP28" s="96"/>
      <c r="ASQ28" s="115"/>
      <c r="ASR28" s="74"/>
      <c r="ASS28" s="74"/>
      <c r="ATE28" s="74"/>
      <c r="ATF28" s="96"/>
      <c r="ATG28" s="115"/>
      <c r="ATH28" s="74"/>
      <c r="ATI28" s="74"/>
      <c r="ATU28" s="74"/>
      <c r="ATV28" s="96"/>
      <c r="ATW28" s="115"/>
      <c r="ATX28" s="74"/>
      <c r="ATY28" s="74"/>
      <c r="AUK28" s="74"/>
      <c r="AUL28" s="96"/>
      <c r="AUM28" s="115"/>
      <c r="AUN28" s="74"/>
      <c r="AUO28" s="74"/>
      <c r="AVA28" s="74"/>
      <c r="AVB28" s="96"/>
      <c r="AVC28" s="115"/>
      <c r="AVD28" s="74"/>
      <c r="AVE28" s="74"/>
      <c r="AVQ28" s="74"/>
      <c r="AVR28" s="96"/>
      <c r="AVS28" s="115"/>
      <c r="AVT28" s="74"/>
      <c r="AVU28" s="74"/>
      <c r="AWG28" s="74"/>
      <c r="AWH28" s="96"/>
      <c r="AWI28" s="115"/>
      <c r="AWJ28" s="74"/>
      <c r="AWK28" s="74"/>
      <c r="AWW28" s="74"/>
      <c r="AWX28" s="96"/>
      <c r="AWY28" s="115"/>
      <c r="AWZ28" s="74"/>
      <c r="AXA28" s="74"/>
      <c r="AXM28" s="74"/>
      <c r="AXN28" s="96"/>
      <c r="AXO28" s="115"/>
      <c r="AXP28" s="74"/>
      <c r="AXQ28" s="74"/>
      <c r="AYC28" s="74"/>
      <c r="AYD28" s="96"/>
      <c r="AYE28" s="115"/>
      <c r="AYF28" s="74"/>
      <c r="AYG28" s="74"/>
      <c r="AYS28" s="74"/>
      <c r="AYT28" s="96"/>
      <c r="AYU28" s="115"/>
      <c r="AYV28" s="74"/>
      <c r="AYW28" s="74"/>
      <c r="AZI28" s="74"/>
      <c r="AZJ28" s="96"/>
      <c r="AZK28" s="115"/>
      <c r="AZL28" s="74"/>
      <c r="AZM28" s="74"/>
      <c r="AZY28" s="74"/>
      <c r="AZZ28" s="96"/>
      <c r="BAA28" s="115"/>
      <c r="BAB28" s="74"/>
      <c r="BAC28" s="74"/>
      <c r="BAO28" s="74"/>
      <c r="BAP28" s="96"/>
      <c r="BAQ28" s="115"/>
      <c r="BAR28" s="74"/>
      <c r="BAS28" s="74"/>
      <c r="BBE28" s="74"/>
      <c r="BBF28" s="96"/>
      <c r="BBG28" s="115"/>
      <c r="BBH28" s="74"/>
      <c r="BBI28" s="74"/>
      <c r="BBU28" s="74"/>
      <c r="BBV28" s="96"/>
      <c r="BBW28" s="115"/>
      <c r="BBX28" s="74"/>
      <c r="BBY28" s="74"/>
      <c r="BCK28" s="74"/>
      <c r="BCL28" s="96"/>
      <c r="BCM28" s="115"/>
      <c r="BCN28" s="74"/>
      <c r="BCO28" s="74"/>
      <c r="BDA28" s="74"/>
      <c r="BDB28" s="96"/>
      <c r="BDC28" s="115"/>
      <c r="BDD28" s="74"/>
      <c r="BDE28" s="74"/>
      <c r="BDQ28" s="74"/>
      <c r="BDR28" s="96"/>
      <c r="BDS28" s="115"/>
      <c r="BDT28" s="74"/>
      <c r="BDU28" s="74"/>
      <c r="BEG28" s="74"/>
      <c r="BEH28" s="96"/>
      <c r="BEI28" s="115"/>
      <c r="BEJ28" s="74"/>
      <c r="BEK28" s="74"/>
      <c r="BEW28" s="74"/>
      <c r="BEX28" s="96"/>
      <c r="BEY28" s="115"/>
      <c r="BEZ28" s="74"/>
      <c r="BFA28" s="74"/>
      <c r="BFM28" s="74"/>
      <c r="BFN28" s="96"/>
      <c r="BFO28" s="115"/>
      <c r="BFP28" s="74"/>
      <c r="BFQ28" s="74"/>
      <c r="BGC28" s="74"/>
      <c r="BGD28" s="96"/>
      <c r="BGE28" s="115"/>
      <c r="BGF28" s="74"/>
      <c r="BGG28" s="74"/>
      <c r="BGS28" s="74"/>
      <c r="BGT28" s="96"/>
      <c r="BGU28" s="115"/>
      <c r="BGV28" s="74"/>
      <c r="BGW28" s="74"/>
      <c r="BHI28" s="74"/>
      <c r="BHJ28" s="96"/>
      <c r="BHK28" s="115"/>
      <c r="BHL28" s="74"/>
      <c r="BHM28" s="74"/>
      <c r="BHY28" s="74"/>
      <c r="BHZ28" s="96"/>
      <c r="BIA28" s="115"/>
      <c r="BIB28" s="74"/>
      <c r="BIC28" s="74"/>
      <c r="BIO28" s="74"/>
      <c r="BIP28" s="96"/>
      <c r="BIQ28" s="115"/>
      <c r="BIR28" s="74"/>
      <c r="BIS28" s="74"/>
      <c r="BJE28" s="74"/>
      <c r="BJF28" s="96"/>
      <c r="BJG28" s="115"/>
      <c r="BJH28" s="74"/>
      <c r="BJI28" s="74"/>
      <c r="BJU28" s="74"/>
      <c r="BJV28" s="96"/>
      <c r="BJW28" s="115"/>
      <c r="BJX28" s="74"/>
      <c r="BJY28" s="74"/>
      <c r="BKK28" s="74"/>
      <c r="BKL28" s="96"/>
      <c r="BKM28" s="115"/>
      <c r="BKN28" s="74"/>
      <c r="BKO28" s="74"/>
      <c r="BLA28" s="74"/>
      <c r="BLB28" s="96"/>
      <c r="BLC28" s="115"/>
      <c r="BLD28" s="74"/>
      <c r="BLE28" s="74"/>
      <c r="BLQ28" s="74"/>
      <c r="BLR28" s="96"/>
      <c r="BLS28" s="115"/>
      <c r="BLT28" s="74"/>
      <c r="BLU28" s="74"/>
      <c r="BMG28" s="74"/>
      <c r="BMH28" s="96"/>
      <c r="BMI28" s="115"/>
      <c r="BMJ28" s="74"/>
      <c r="BMK28" s="74"/>
      <c r="BMW28" s="74"/>
      <c r="BMX28" s="96"/>
      <c r="BMY28" s="115"/>
      <c r="BMZ28" s="74"/>
      <c r="BNA28" s="74"/>
      <c r="BNM28" s="74"/>
      <c r="BNN28" s="96"/>
      <c r="BNO28" s="115"/>
      <c r="BNP28" s="74"/>
      <c r="BNQ28" s="74"/>
      <c r="BOC28" s="74"/>
      <c r="BOD28" s="96"/>
      <c r="BOE28" s="115"/>
      <c r="BOF28" s="74"/>
      <c r="BOG28" s="74"/>
      <c r="BOS28" s="74"/>
      <c r="BOT28" s="96"/>
      <c r="BOU28" s="115"/>
      <c r="BOV28" s="74"/>
      <c r="BOW28" s="74"/>
      <c r="BPI28" s="74"/>
      <c r="BPJ28" s="96"/>
      <c r="BPK28" s="115"/>
      <c r="BPL28" s="74"/>
      <c r="BPM28" s="74"/>
      <c r="BPY28" s="74"/>
      <c r="BPZ28" s="96"/>
      <c r="BQA28" s="115"/>
      <c r="BQB28" s="74"/>
      <c r="BQC28" s="74"/>
      <c r="BQO28" s="74"/>
      <c r="BQP28" s="96"/>
      <c r="BQQ28" s="115"/>
      <c r="BQR28" s="74"/>
      <c r="BQS28" s="74"/>
      <c r="BRE28" s="74"/>
      <c r="BRF28" s="96"/>
      <c r="BRG28" s="115"/>
      <c r="BRH28" s="74"/>
      <c r="BRI28" s="74"/>
      <c r="BRU28" s="74"/>
      <c r="BRV28" s="96"/>
      <c r="BRW28" s="115"/>
      <c r="BRX28" s="74"/>
      <c r="BRY28" s="74"/>
      <c r="BSK28" s="74"/>
      <c r="BSL28" s="96"/>
      <c r="BSM28" s="115"/>
      <c r="BSN28" s="74"/>
      <c r="BSO28" s="74"/>
      <c r="BTA28" s="74"/>
      <c r="BTB28" s="96"/>
      <c r="BTC28" s="115"/>
      <c r="BTD28" s="74"/>
      <c r="BTE28" s="74"/>
      <c r="BTQ28" s="74"/>
      <c r="BTR28" s="96"/>
      <c r="BTS28" s="115"/>
      <c r="BTT28" s="74"/>
      <c r="BTU28" s="74"/>
      <c r="BUG28" s="74"/>
      <c r="BUH28" s="96"/>
      <c r="BUI28" s="115"/>
      <c r="BUJ28" s="74"/>
      <c r="BUK28" s="74"/>
      <c r="BUW28" s="74"/>
      <c r="BUX28" s="96"/>
      <c r="BUY28" s="115"/>
      <c r="BUZ28" s="74"/>
      <c r="BVA28" s="74"/>
      <c r="BVM28" s="74"/>
      <c r="BVN28" s="96"/>
      <c r="BVO28" s="115"/>
      <c r="BVP28" s="74"/>
      <c r="BVQ28" s="74"/>
      <c r="BWC28" s="74"/>
      <c r="BWD28" s="96"/>
      <c r="BWE28" s="115"/>
      <c r="BWF28" s="74"/>
      <c r="BWG28" s="74"/>
      <c r="BWS28" s="74"/>
      <c r="BWT28" s="96"/>
      <c r="BWU28" s="115"/>
      <c r="BWV28" s="74"/>
      <c r="BWW28" s="74"/>
      <c r="BXI28" s="74"/>
      <c r="BXJ28" s="96"/>
      <c r="BXK28" s="115"/>
      <c r="BXL28" s="74"/>
      <c r="BXM28" s="74"/>
      <c r="BXY28" s="74"/>
      <c r="BXZ28" s="96"/>
      <c r="BYA28" s="115"/>
      <c r="BYB28" s="74"/>
      <c r="BYC28" s="74"/>
      <c r="BYO28" s="74"/>
      <c r="BYP28" s="96"/>
      <c r="BYQ28" s="115"/>
      <c r="BYR28" s="74"/>
      <c r="BYS28" s="74"/>
      <c r="BZE28" s="74"/>
      <c r="BZF28" s="96"/>
      <c r="BZG28" s="115"/>
      <c r="BZH28" s="74"/>
      <c r="BZI28" s="74"/>
      <c r="BZU28" s="74"/>
      <c r="BZV28" s="96"/>
      <c r="BZW28" s="115"/>
      <c r="BZX28" s="74"/>
      <c r="BZY28" s="74"/>
      <c r="CAK28" s="74"/>
      <c r="CAL28" s="96"/>
      <c r="CAM28" s="115"/>
      <c r="CAN28" s="74"/>
      <c r="CAO28" s="74"/>
      <c r="CBA28" s="74"/>
      <c r="CBB28" s="96"/>
      <c r="CBC28" s="115"/>
      <c r="CBD28" s="74"/>
      <c r="CBE28" s="74"/>
      <c r="CBQ28" s="74"/>
      <c r="CBR28" s="96"/>
      <c r="CBS28" s="115"/>
      <c r="CBT28" s="74"/>
      <c r="CBU28" s="74"/>
      <c r="CCG28" s="74"/>
      <c r="CCH28" s="96"/>
      <c r="CCI28" s="115"/>
      <c r="CCJ28" s="74"/>
      <c r="CCK28" s="74"/>
      <c r="CCW28" s="74"/>
      <c r="CCX28" s="96"/>
      <c r="CCY28" s="115"/>
      <c r="CCZ28" s="74"/>
      <c r="CDA28" s="74"/>
      <c r="CDM28" s="74"/>
      <c r="CDN28" s="96"/>
      <c r="CDO28" s="115"/>
      <c r="CDP28" s="74"/>
      <c r="CDQ28" s="74"/>
      <c r="CEC28" s="74"/>
      <c r="CED28" s="96"/>
      <c r="CEE28" s="115"/>
      <c r="CEF28" s="74"/>
      <c r="CEG28" s="74"/>
      <c r="CES28" s="74"/>
      <c r="CET28" s="96"/>
      <c r="CEU28" s="115"/>
      <c r="CEV28" s="74"/>
      <c r="CEW28" s="74"/>
      <c r="CFI28" s="74"/>
      <c r="CFJ28" s="96"/>
      <c r="CFK28" s="115"/>
      <c r="CFL28" s="74"/>
      <c r="CFM28" s="74"/>
      <c r="CFY28" s="74"/>
      <c r="CFZ28" s="96"/>
      <c r="CGA28" s="115"/>
      <c r="CGB28" s="74"/>
      <c r="CGC28" s="74"/>
      <c r="CGO28" s="74"/>
      <c r="CGP28" s="96"/>
      <c r="CGQ28" s="115"/>
      <c r="CGR28" s="74"/>
      <c r="CGS28" s="74"/>
      <c r="CHE28" s="74"/>
      <c r="CHF28" s="96"/>
      <c r="CHG28" s="115"/>
      <c r="CHH28" s="74"/>
      <c r="CHI28" s="74"/>
      <c r="CHU28" s="74"/>
      <c r="CHV28" s="96"/>
      <c r="CHW28" s="115"/>
      <c r="CHX28" s="74"/>
      <c r="CHY28" s="74"/>
      <c r="CIK28" s="74"/>
      <c r="CIL28" s="96"/>
      <c r="CIM28" s="115"/>
      <c r="CIN28" s="74"/>
      <c r="CIO28" s="74"/>
      <c r="CJA28" s="74"/>
      <c r="CJB28" s="96"/>
      <c r="CJC28" s="115"/>
      <c r="CJD28" s="74"/>
      <c r="CJE28" s="74"/>
      <c r="CJQ28" s="74"/>
      <c r="CJR28" s="96"/>
      <c r="CJS28" s="115"/>
      <c r="CJT28" s="74"/>
      <c r="CJU28" s="74"/>
      <c r="CKG28" s="74"/>
      <c r="CKH28" s="96"/>
      <c r="CKI28" s="115"/>
      <c r="CKJ28" s="74"/>
      <c r="CKK28" s="74"/>
      <c r="CKW28" s="74"/>
      <c r="CKX28" s="96"/>
      <c r="CKY28" s="115"/>
      <c r="CKZ28" s="74"/>
      <c r="CLA28" s="74"/>
      <c r="CLM28" s="74"/>
      <c r="CLN28" s="96"/>
      <c r="CLO28" s="115"/>
      <c r="CLP28" s="74"/>
      <c r="CLQ28" s="74"/>
      <c r="CMC28" s="74"/>
      <c r="CMD28" s="96"/>
      <c r="CME28" s="115"/>
      <c r="CMF28" s="74"/>
      <c r="CMG28" s="74"/>
      <c r="CMS28" s="74"/>
      <c r="CMT28" s="96"/>
      <c r="CMU28" s="115"/>
      <c r="CMV28" s="74"/>
      <c r="CMW28" s="74"/>
      <c r="CNI28" s="74"/>
      <c r="CNJ28" s="96"/>
      <c r="CNK28" s="115"/>
      <c r="CNL28" s="74"/>
      <c r="CNM28" s="74"/>
      <c r="CNY28" s="74"/>
      <c r="CNZ28" s="96"/>
      <c r="COA28" s="115"/>
      <c r="COB28" s="74"/>
      <c r="COC28" s="74"/>
      <c r="COO28" s="74"/>
      <c r="COP28" s="96"/>
      <c r="COQ28" s="115"/>
      <c r="COR28" s="74"/>
      <c r="COS28" s="74"/>
      <c r="CPE28" s="74"/>
      <c r="CPF28" s="96"/>
      <c r="CPG28" s="115"/>
      <c r="CPH28" s="74"/>
      <c r="CPI28" s="74"/>
      <c r="CPU28" s="74"/>
      <c r="CPV28" s="96"/>
      <c r="CPW28" s="115"/>
      <c r="CPX28" s="74"/>
      <c r="CPY28" s="74"/>
      <c r="CQK28" s="74"/>
      <c r="CQL28" s="96"/>
      <c r="CQM28" s="115"/>
      <c r="CQN28" s="74"/>
      <c r="CQO28" s="74"/>
      <c r="CRA28" s="74"/>
      <c r="CRB28" s="96"/>
      <c r="CRC28" s="115"/>
      <c r="CRD28" s="74"/>
      <c r="CRE28" s="74"/>
      <c r="CRQ28" s="74"/>
      <c r="CRR28" s="96"/>
      <c r="CRS28" s="115"/>
      <c r="CRT28" s="74"/>
      <c r="CRU28" s="74"/>
      <c r="CSG28" s="74"/>
      <c r="CSH28" s="96"/>
      <c r="CSI28" s="115"/>
      <c r="CSJ28" s="74"/>
      <c r="CSK28" s="74"/>
      <c r="CSW28" s="74"/>
      <c r="CSX28" s="96"/>
      <c r="CSY28" s="115"/>
      <c r="CSZ28" s="74"/>
      <c r="CTA28" s="74"/>
      <c r="CTM28" s="74"/>
      <c r="CTN28" s="96"/>
      <c r="CTO28" s="115"/>
      <c r="CTP28" s="74"/>
      <c r="CTQ28" s="74"/>
      <c r="CUC28" s="74"/>
      <c r="CUD28" s="96"/>
      <c r="CUE28" s="115"/>
      <c r="CUF28" s="74"/>
      <c r="CUG28" s="74"/>
      <c r="CUS28" s="74"/>
      <c r="CUT28" s="96"/>
      <c r="CUU28" s="115"/>
      <c r="CUV28" s="74"/>
      <c r="CUW28" s="74"/>
      <c r="CVI28" s="74"/>
      <c r="CVJ28" s="96"/>
      <c r="CVK28" s="115"/>
      <c r="CVL28" s="74"/>
      <c r="CVM28" s="74"/>
      <c r="CVY28" s="74"/>
      <c r="CVZ28" s="96"/>
      <c r="CWA28" s="115"/>
      <c r="CWB28" s="74"/>
      <c r="CWC28" s="74"/>
      <c r="CWO28" s="74"/>
      <c r="CWP28" s="96"/>
      <c r="CWQ28" s="115"/>
      <c r="CWR28" s="74"/>
      <c r="CWS28" s="74"/>
      <c r="CXE28" s="74"/>
      <c r="CXF28" s="96"/>
      <c r="CXG28" s="115"/>
      <c r="CXH28" s="74"/>
      <c r="CXI28" s="74"/>
      <c r="CXU28" s="74"/>
      <c r="CXV28" s="96"/>
      <c r="CXW28" s="115"/>
      <c r="CXX28" s="74"/>
      <c r="CXY28" s="74"/>
      <c r="CYK28" s="74"/>
      <c r="CYL28" s="96"/>
      <c r="CYM28" s="115"/>
      <c r="CYN28" s="74"/>
      <c r="CYO28" s="74"/>
      <c r="CZA28" s="74"/>
      <c r="CZB28" s="96"/>
      <c r="CZC28" s="115"/>
      <c r="CZD28" s="74"/>
      <c r="CZE28" s="74"/>
      <c r="CZQ28" s="74"/>
      <c r="CZR28" s="96"/>
      <c r="CZS28" s="115"/>
      <c r="CZT28" s="74"/>
      <c r="CZU28" s="74"/>
      <c r="DAG28" s="74"/>
      <c r="DAH28" s="96"/>
      <c r="DAI28" s="115"/>
      <c r="DAJ28" s="74"/>
      <c r="DAK28" s="74"/>
      <c r="DAW28" s="74"/>
      <c r="DAX28" s="96"/>
      <c r="DAY28" s="115"/>
      <c r="DAZ28" s="74"/>
      <c r="DBA28" s="74"/>
      <c r="DBM28" s="74"/>
      <c r="DBN28" s="96"/>
      <c r="DBO28" s="115"/>
      <c r="DBP28" s="74"/>
      <c r="DBQ28" s="74"/>
      <c r="DCC28" s="74"/>
      <c r="DCD28" s="96"/>
      <c r="DCE28" s="115"/>
      <c r="DCF28" s="74"/>
      <c r="DCG28" s="74"/>
      <c r="DCS28" s="74"/>
      <c r="DCT28" s="96"/>
      <c r="DCU28" s="115"/>
      <c r="DCV28" s="74"/>
      <c r="DCW28" s="74"/>
      <c r="DDI28" s="74"/>
      <c r="DDJ28" s="96"/>
      <c r="DDK28" s="115"/>
      <c r="DDL28" s="74"/>
      <c r="DDM28" s="74"/>
      <c r="DDY28" s="74"/>
      <c r="DDZ28" s="96"/>
      <c r="DEA28" s="115"/>
      <c r="DEB28" s="74"/>
      <c r="DEC28" s="74"/>
      <c r="DEO28" s="74"/>
      <c r="DEP28" s="96"/>
      <c r="DEQ28" s="115"/>
      <c r="DER28" s="74"/>
      <c r="DES28" s="74"/>
      <c r="DFE28" s="74"/>
      <c r="DFF28" s="96"/>
      <c r="DFG28" s="115"/>
      <c r="DFH28" s="74"/>
      <c r="DFI28" s="74"/>
      <c r="DFU28" s="74"/>
      <c r="DFV28" s="96"/>
      <c r="DFW28" s="115"/>
      <c r="DFX28" s="74"/>
      <c r="DFY28" s="74"/>
      <c r="DGK28" s="74"/>
      <c r="DGL28" s="96"/>
      <c r="DGM28" s="115"/>
      <c r="DGN28" s="74"/>
      <c r="DGO28" s="74"/>
      <c r="DHA28" s="74"/>
      <c r="DHB28" s="96"/>
      <c r="DHC28" s="115"/>
      <c r="DHD28" s="74"/>
      <c r="DHE28" s="74"/>
      <c r="DHQ28" s="74"/>
      <c r="DHR28" s="96"/>
      <c r="DHS28" s="115"/>
      <c r="DHT28" s="74"/>
      <c r="DHU28" s="74"/>
      <c r="DIG28" s="74"/>
      <c r="DIH28" s="96"/>
      <c r="DII28" s="115"/>
      <c r="DIJ28" s="74"/>
      <c r="DIK28" s="74"/>
      <c r="DIW28" s="74"/>
      <c r="DIX28" s="96"/>
      <c r="DIY28" s="115"/>
      <c r="DIZ28" s="74"/>
      <c r="DJA28" s="74"/>
      <c r="DJM28" s="74"/>
      <c r="DJN28" s="96"/>
      <c r="DJO28" s="115"/>
      <c r="DJP28" s="74"/>
      <c r="DJQ28" s="74"/>
      <c r="DKC28" s="74"/>
      <c r="DKD28" s="96"/>
      <c r="DKE28" s="115"/>
      <c r="DKF28" s="74"/>
      <c r="DKG28" s="74"/>
      <c r="DKS28" s="74"/>
      <c r="DKT28" s="96"/>
      <c r="DKU28" s="115"/>
      <c r="DKV28" s="74"/>
      <c r="DKW28" s="74"/>
      <c r="DLI28" s="74"/>
      <c r="DLJ28" s="96"/>
      <c r="DLK28" s="115"/>
      <c r="DLL28" s="74"/>
      <c r="DLM28" s="74"/>
      <c r="DLY28" s="74"/>
      <c r="DLZ28" s="96"/>
      <c r="DMA28" s="115"/>
      <c r="DMB28" s="74"/>
      <c r="DMC28" s="74"/>
      <c r="DMO28" s="74"/>
      <c r="DMP28" s="96"/>
      <c r="DMQ28" s="115"/>
      <c r="DMR28" s="74"/>
      <c r="DMS28" s="74"/>
      <c r="DNE28" s="74"/>
      <c r="DNF28" s="96"/>
      <c r="DNG28" s="115"/>
      <c r="DNH28" s="74"/>
      <c r="DNI28" s="74"/>
      <c r="DNU28" s="74"/>
      <c r="DNV28" s="96"/>
      <c r="DNW28" s="115"/>
      <c r="DNX28" s="74"/>
      <c r="DNY28" s="74"/>
      <c r="DOK28" s="74"/>
      <c r="DOL28" s="96"/>
      <c r="DOM28" s="115"/>
      <c r="DON28" s="74"/>
      <c r="DOO28" s="74"/>
      <c r="DPA28" s="74"/>
      <c r="DPB28" s="96"/>
      <c r="DPC28" s="115"/>
      <c r="DPD28" s="74"/>
      <c r="DPE28" s="74"/>
      <c r="DPQ28" s="74"/>
      <c r="DPR28" s="96"/>
      <c r="DPS28" s="115"/>
      <c r="DPT28" s="74"/>
      <c r="DPU28" s="74"/>
      <c r="DQG28" s="74"/>
      <c r="DQH28" s="96"/>
      <c r="DQI28" s="115"/>
      <c r="DQJ28" s="74"/>
      <c r="DQK28" s="74"/>
      <c r="DQW28" s="74"/>
      <c r="DQX28" s="96"/>
      <c r="DQY28" s="115"/>
      <c r="DQZ28" s="74"/>
      <c r="DRA28" s="74"/>
      <c r="DRM28" s="74"/>
      <c r="DRN28" s="96"/>
      <c r="DRO28" s="115"/>
      <c r="DRP28" s="74"/>
      <c r="DRQ28" s="74"/>
      <c r="DSC28" s="74"/>
      <c r="DSD28" s="96"/>
      <c r="DSE28" s="115"/>
      <c r="DSF28" s="74"/>
      <c r="DSG28" s="74"/>
      <c r="DSS28" s="74"/>
      <c r="DST28" s="96"/>
      <c r="DSU28" s="115"/>
      <c r="DSV28" s="74"/>
      <c r="DSW28" s="74"/>
      <c r="DTI28" s="74"/>
      <c r="DTJ28" s="96"/>
      <c r="DTK28" s="115"/>
      <c r="DTL28" s="74"/>
      <c r="DTM28" s="74"/>
      <c r="DTY28" s="74"/>
      <c r="DTZ28" s="96"/>
      <c r="DUA28" s="115"/>
      <c r="DUB28" s="74"/>
      <c r="DUC28" s="74"/>
      <c r="DUO28" s="74"/>
      <c r="DUP28" s="96"/>
      <c r="DUQ28" s="115"/>
      <c r="DUR28" s="74"/>
      <c r="DUS28" s="74"/>
      <c r="DVE28" s="74"/>
      <c r="DVF28" s="96"/>
      <c r="DVG28" s="115"/>
      <c r="DVH28" s="74"/>
      <c r="DVI28" s="74"/>
      <c r="DVU28" s="74"/>
      <c r="DVV28" s="96"/>
      <c r="DVW28" s="115"/>
      <c r="DVX28" s="74"/>
      <c r="DVY28" s="74"/>
      <c r="DWK28" s="74"/>
      <c r="DWL28" s="96"/>
      <c r="DWM28" s="115"/>
      <c r="DWN28" s="74"/>
      <c r="DWO28" s="74"/>
      <c r="DXA28" s="74"/>
      <c r="DXB28" s="96"/>
      <c r="DXC28" s="115"/>
      <c r="DXD28" s="74"/>
      <c r="DXE28" s="74"/>
      <c r="DXQ28" s="74"/>
      <c r="DXR28" s="96"/>
      <c r="DXS28" s="115"/>
      <c r="DXT28" s="74"/>
      <c r="DXU28" s="74"/>
      <c r="DYG28" s="74"/>
      <c r="DYH28" s="96"/>
      <c r="DYI28" s="115"/>
      <c r="DYJ28" s="74"/>
      <c r="DYK28" s="74"/>
      <c r="DYW28" s="74"/>
      <c r="DYX28" s="96"/>
      <c r="DYY28" s="115"/>
      <c r="DYZ28" s="74"/>
      <c r="DZA28" s="74"/>
      <c r="DZM28" s="74"/>
      <c r="DZN28" s="96"/>
      <c r="DZO28" s="115"/>
      <c r="DZP28" s="74"/>
      <c r="DZQ28" s="74"/>
      <c r="EAC28" s="74"/>
      <c r="EAD28" s="96"/>
      <c r="EAE28" s="115"/>
      <c r="EAF28" s="74"/>
      <c r="EAG28" s="74"/>
      <c r="EAS28" s="74"/>
      <c r="EAT28" s="96"/>
      <c r="EAU28" s="115"/>
      <c r="EAV28" s="74"/>
      <c r="EAW28" s="74"/>
      <c r="EBI28" s="74"/>
      <c r="EBJ28" s="96"/>
      <c r="EBK28" s="115"/>
      <c r="EBL28" s="74"/>
      <c r="EBM28" s="74"/>
      <c r="EBY28" s="74"/>
      <c r="EBZ28" s="96"/>
      <c r="ECA28" s="115"/>
      <c r="ECB28" s="74"/>
      <c r="ECC28" s="74"/>
      <c r="ECO28" s="74"/>
      <c r="ECP28" s="96"/>
      <c r="ECQ28" s="115"/>
      <c r="ECR28" s="74"/>
      <c r="ECS28" s="74"/>
      <c r="EDE28" s="74"/>
      <c r="EDF28" s="96"/>
      <c r="EDG28" s="115"/>
      <c r="EDH28" s="74"/>
      <c r="EDI28" s="74"/>
      <c r="EDU28" s="74"/>
      <c r="EDV28" s="96"/>
      <c r="EDW28" s="115"/>
      <c r="EDX28" s="74"/>
      <c r="EDY28" s="74"/>
      <c r="EEK28" s="74"/>
      <c r="EEL28" s="96"/>
      <c r="EEM28" s="115"/>
      <c r="EEN28" s="74"/>
      <c r="EEO28" s="74"/>
      <c r="EFA28" s="74"/>
      <c r="EFB28" s="96"/>
      <c r="EFC28" s="115"/>
      <c r="EFD28" s="74"/>
      <c r="EFE28" s="74"/>
      <c r="EFQ28" s="74"/>
      <c r="EFR28" s="96"/>
      <c r="EFS28" s="115"/>
      <c r="EFT28" s="74"/>
      <c r="EFU28" s="74"/>
      <c r="EGG28" s="74"/>
      <c r="EGH28" s="96"/>
      <c r="EGI28" s="115"/>
      <c r="EGJ28" s="74"/>
      <c r="EGK28" s="74"/>
      <c r="EGW28" s="74"/>
      <c r="EGX28" s="96"/>
      <c r="EGY28" s="115"/>
      <c r="EGZ28" s="74"/>
      <c r="EHA28" s="74"/>
      <c r="EHM28" s="74"/>
      <c r="EHN28" s="96"/>
      <c r="EHO28" s="115"/>
      <c r="EHP28" s="74"/>
      <c r="EHQ28" s="74"/>
      <c r="EIC28" s="74"/>
      <c r="EID28" s="96"/>
      <c r="EIE28" s="115"/>
      <c r="EIF28" s="74"/>
      <c r="EIG28" s="74"/>
      <c r="EIS28" s="74"/>
      <c r="EIT28" s="96"/>
      <c r="EIU28" s="115"/>
      <c r="EIV28" s="74"/>
      <c r="EIW28" s="74"/>
      <c r="EJI28" s="74"/>
      <c r="EJJ28" s="96"/>
      <c r="EJK28" s="115"/>
      <c r="EJL28" s="74"/>
      <c r="EJM28" s="74"/>
      <c r="EJY28" s="74"/>
      <c r="EJZ28" s="96"/>
      <c r="EKA28" s="115"/>
      <c r="EKB28" s="74"/>
      <c r="EKC28" s="74"/>
      <c r="EKO28" s="74"/>
      <c r="EKP28" s="96"/>
      <c r="EKQ28" s="115"/>
      <c r="EKR28" s="74"/>
      <c r="EKS28" s="74"/>
      <c r="ELE28" s="74"/>
      <c r="ELF28" s="96"/>
      <c r="ELG28" s="115"/>
      <c r="ELH28" s="74"/>
      <c r="ELI28" s="74"/>
      <c r="ELU28" s="74"/>
      <c r="ELV28" s="96"/>
      <c r="ELW28" s="115"/>
      <c r="ELX28" s="74"/>
      <c r="ELY28" s="74"/>
      <c r="EMK28" s="74"/>
      <c r="EML28" s="96"/>
      <c r="EMM28" s="115"/>
      <c r="EMN28" s="74"/>
      <c r="EMO28" s="74"/>
      <c r="ENA28" s="74"/>
      <c r="ENB28" s="96"/>
      <c r="ENC28" s="115"/>
      <c r="END28" s="74"/>
      <c r="ENE28" s="74"/>
      <c r="ENQ28" s="74"/>
      <c r="ENR28" s="96"/>
      <c r="ENS28" s="115"/>
      <c r="ENT28" s="74"/>
      <c r="ENU28" s="74"/>
      <c r="EOG28" s="74"/>
      <c r="EOH28" s="96"/>
      <c r="EOI28" s="115"/>
      <c r="EOJ28" s="74"/>
      <c r="EOK28" s="74"/>
      <c r="EOW28" s="74"/>
      <c r="EOX28" s="96"/>
      <c r="EOY28" s="115"/>
      <c r="EOZ28" s="74"/>
      <c r="EPA28" s="74"/>
      <c r="EPM28" s="74"/>
      <c r="EPN28" s="96"/>
      <c r="EPO28" s="115"/>
      <c r="EPP28" s="74"/>
      <c r="EPQ28" s="74"/>
      <c r="EQC28" s="74"/>
      <c r="EQD28" s="96"/>
      <c r="EQE28" s="115"/>
      <c r="EQF28" s="74"/>
      <c r="EQG28" s="74"/>
      <c r="EQS28" s="74"/>
      <c r="EQT28" s="96"/>
      <c r="EQU28" s="115"/>
      <c r="EQV28" s="74"/>
      <c r="EQW28" s="74"/>
      <c r="ERI28" s="74"/>
      <c r="ERJ28" s="96"/>
      <c r="ERK28" s="115"/>
      <c r="ERL28" s="74"/>
      <c r="ERM28" s="74"/>
      <c r="ERY28" s="74"/>
      <c r="ERZ28" s="96"/>
      <c r="ESA28" s="115"/>
      <c r="ESB28" s="74"/>
      <c r="ESC28" s="74"/>
      <c r="ESO28" s="74"/>
      <c r="ESP28" s="96"/>
      <c r="ESQ28" s="115"/>
      <c r="ESR28" s="74"/>
      <c r="ESS28" s="74"/>
      <c r="ETE28" s="74"/>
      <c r="ETF28" s="96"/>
      <c r="ETG28" s="115"/>
      <c r="ETH28" s="74"/>
      <c r="ETI28" s="74"/>
      <c r="ETU28" s="74"/>
      <c r="ETV28" s="96"/>
      <c r="ETW28" s="115"/>
      <c r="ETX28" s="74"/>
      <c r="ETY28" s="74"/>
      <c r="EUK28" s="74"/>
      <c r="EUL28" s="96"/>
      <c r="EUM28" s="115"/>
      <c r="EUN28" s="74"/>
      <c r="EUO28" s="74"/>
      <c r="EVA28" s="74"/>
      <c r="EVB28" s="96"/>
      <c r="EVC28" s="115"/>
      <c r="EVD28" s="74"/>
      <c r="EVE28" s="74"/>
      <c r="EVQ28" s="74"/>
      <c r="EVR28" s="96"/>
      <c r="EVS28" s="115"/>
      <c r="EVT28" s="74"/>
      <c r="EVU28" s="74"/>
      <c r="EWG28" s="74"/>
      <c r="EWH28" s="96"/>
      <c r="EWI28" s="115"/>
      <c r="EWJ28" s="74"/>
      <c r="EWK28" s="74"/>
      <c r="EWW28" s="74"/>
      <c r="EWX28" s="96"/>
      <c r="EWY28" s="115"/>
      <c r="EWZ28" s="74"/>
      <c r="EXA28" s="74"/>
      <c r="EXM28" s="74"/>
      <c r="EXN28" s="96"/>
      <c r="EXO28" s="115"/>
      <c r="EXP28" s="74"/>
      <c r="EXQ28" s="74"/>
      <c r="EYC28" s="74"/>
      <c r="EYD28" s="96"/>
      <c r="EYE28" s="115"/>
      <c r="EYF28" s="74"/>
      <c r="EYG28" s="74"/>
      <c r="EYS28" s="74"/>
      <c r="EYT28" s="96"/>
      <c r="EYU28" s="115"/>
      <c r="EYV28" s="74"/>
      <c r="EYW28" s="74"/>
      <c r="EZI28" s="74"/>
      <c r="EZJ28" s="96"/>
      <c r="EZK28" s="115"/>
      <c r="EZL28" s="74"/>
      <c r="EZM28" s="74"/>
      <c r="EZY28" s="74"/>
      <c r="EZZ28" s="96"/>
      <c r="FAA28" s="115"/>
      <c r="FAB28" s="74"/>
      <c r="FAC28" s="74"/>
      <c r="FAO28" s="74"/>
      <c r="FAP28" s="96"/>
      <c r="FAQ28" s="115"/>
      <c r="FAR28" s="74"/>
      <c r="FAS28" s="74"/>
      <c r="FBE28" s="74"/>
      <c r="FBF28" s="96"/>
      <c r="FBG28" s="115"/>
      <c r="FBH28" s="74"/>
      <c r="FBI28" s="74"/>
      <c r="FBU28" s="74"/>
      <c r="FBV28" s="96"/>
      <c r="FBW28" s="115"/>
      <c r="FBX28" s="74"/>
      <c r="FBY28" s="74"/>
      <c r="FCK28" s="74"/>
      <c r="FCL28" s="96"/>
      <c r="FCM28" s="115"/>
      <c r="FCN28" s="74"/>
      <c r="FCO28" s="74"/>
      <c r="FDA28" s="74"/>
      <c r="FDB28" s="96"/>
      <c r="FDC28" s="115"/>
      <c r="FDD28" s="74"/>
      <c r="FDE28" s="74"/>
      <c r="FDQ28" s="74"/>
      <c r="FDR28" s="96"/>
      <c r="FDS28" s="115"/>
      <c r="FDT28" s="74"/>
      <c r="FDU28" s="74"/>
      <c r="FEG28" s="74"/>
      <c r="FEH28" s="96"/>
      <c r="FEI28" s="115"/>
      <c r="FEJ28" s="74"/>
      <c r="FEK28" s="74"/>
      <c r="FEW28" s="74"/>
      <c r="FEX28" s="96"/>
      <c r="FEY28" s="115"/>
      <c r="FEZ28" s="74"/>
      <c r="FFA28" s="74"/>
      <c r="FFM28" s="74"/>
      <c r="FFN28" s="96"/>
      <c r="FFO28" s="115"/>
      <c r="FFP28" s="74"/>
      <c r="FFQ28" s="74"/>
      <c r="FGC28" s="74"/>
      <c r="FGD28" s="96"/>
      <c r="FGE28" s="115"/>
      <c r="FGF28" s="74"/>
      <c r="FGG28" s="74"/>
      <c r="FGS28" s="74"/>
      <c r="FGT28" s="96"/>
      <c r="FGU28" s="115"/>
      <c r="FGV28" s="74"/>
      <c r="FGW28" s="74"/>
      <c r="FHI28" s="74"/>
      <c r="FHJ28" s="96"/>
      <c r="FHK28" s="115"/>
      <c r="FHL28" s="74"/>
      <c r="FHM28" s="74"/>
      <c r="FHY28" s="74"/>
      <c r="FHZ28" s="96"/>
      <c r="FIA28" s="115"/>
      <c r="FIB28" s="74"/>
      <c r="FIC28" s="74"/>
      <c r="FIO28" s="74"/>
      <c r="FIP28" s="96"/>
      <c r="FIQ28" s="115"/>
      <c r="FIR28" s="74"/>
      <c r="FIS28" s="74"/>
      <c r="FJE28" s="74"/>
      <c r="FJF28" s="96"/>
      <c r="FJG28" s="115"/>
      <c r="FJH28" s="74"/>
      <c r="FJI28" s="74"/>
      <c r="FJU28" s="74"/>
      <c r="FJV28" s="96"/>
      <c r="FJW28" s="115"/>
      <c r="FJX28" s="74"/>
      <c r="FJY28" s="74"/>
      <c r="FKK28" s="74"/>
      <c r="FKL28" s="96"/>
      <c r="FKM28" s="115"/>
      <c r="FKN28" s="74"/>
      <c r="FKO28" s="74"/>
      <c r="FLA28" s="74"/>
      <c r="FLB28" s="96"/>
      <c r="FLC28" s="115"/>
      <c r="FLD28" s="74"/>
      <c r="FLE28" s="74"/>
      <c r="FLQ28" s="74"/>
      <c r="FLR28" s="96"/>
      <c r="FLS28" s="115"/>
      <c r="FLT28" s="74"/>
      <c r="FLU28" s="74"/>
      <c r="FMG28" s="74"/>
      <c r="FMH28" s="96"/>
      <c r="FMI28" s="115"/>
      <c r="FMJ28" s="74"/>
      <c r="FMK28" s="74"/>
      <c r="FMW28" s="74"/>
      <c r="FMX28" s="96"/>
      <c r="FMY28" s="115"/>
      <c r="FMZ28" s="74"/>
      <c r="FNA28" s="74"/>
      <c r="FNM28" s="74"/>
      <c r="FNN28" s="96"/>
      <c r="FNO28" s="115"/>
      <c r="FNP28" s="74"/>
      <c r="FNQ28" s="74"/>
      <c r="FOC28" s="74"/>
      <c r="FOD28" s="96"/>
      <c r="FOE28" s="115"/>
      <c r="FOF28" s="74"/>
      <c r="FOG28" s="74"/>
      <c r="FOS28" s="74"/>
      <c r="FOT28" s="96"/>
      <c r="FOU28" s="115"/>
      <c r="FOV28" s="74"/>
      <c r="FOW28" s="74"/>
      <c r="FPI28" s="74"/>
      <c r="FPJ28" s="96"/>
      <c r="FPK28" s="115"/>
      <c r="FPL28" s="74"/>
      <c r="FPM28" s="74"/>
      <c r="FPY28" s="74"/>
      <c r="FPZ28" s="96"/>
      <c r="FQA28" s="115"/>
      <c r="FQB28" s="74"/>
      <c r="FQC28" s="74"/>
      <c r="FQO28" s="74"/>
      <c r="FQP28" s="96"/>
      <c r="FQQ28" s="115"/>
      <c r="FQR28" s="74"/>
      <c r="FQS28" s="74"/>
      <c r="FRE28" s="74"/>
      <c r="FRF28" s="96"/>
      <c r="FRG28" s="115"/>
      <c r="FRH28" s="74"/>
      <c r="FRI28" s="74"/>
      <c r="FRU28" s="74"/>
      <c r="FRV28" s="96"/>
      <c r="FRW28" s="115"/>
      <c r="FRX28" s="74"/>
      <c r="FRY28" s="74"/>
      <c r="FSK28" s="74"/>
      <c r="FSL28" s="96"/>
      <c r="FSM28" s="115"/>
      <c r="FSN28" s="74"/>
      <c r="FSO28" s="74"/>
      <c r="FTA28" s="74"/>
      <c r="FTB28" s="96"/>
      <c r="FTC28" s="115"/>
      <c r="FTD28" s="74"/>
      <c r="FTE28" s="74"/>
      <c r="FTQ28" s="74"/>
      <c r="FTR28" s="96"/>
      <c r="FTS28" s="115"/>
      <c r="FTT28" s="74"/>
      <c r="FTU28" s="74"/>
      <c r="FUG28" s="74"/>
      <c r="FUH28" s="96"/>
      <c r="FUI28" s="115"/>
      <c r="FUJ28" s="74"/>
      <c r="FUK28" s="74"/>
      <c r="FUW28" s="74"/>
      <c r="FUX28" s="96"/>
      <c r="FUY28" s="115"/>
      <c r="FUZ28" s="74"/>
      <c r="FVA28" s="74"/>
      <c r="FVM28" s="74"/>
      <c r="FVN28" s="96"/>
      <c r="FVO28" s="115"/>
      <c r="FVP28" s="74"/>
      <c r="FVQ28" s="74"/>
      <c r="FWC28" s="74"/>
      <c r="FWD28" s="96"/>
      <c r="FWE28" s="115"/>
      <c r="FWF28" s="74"/>
      <c r="FWG28" s="74"/>
      <c r="FWS28" s="74"/>
      <c r="FWT28" s="96"/>
      <c r="FWU28" s="115"/>
      <c r="FWV28" s="74"/>
      <c r="FWW28" s="74"/>
      <c r="FXI28" s="74"/>
      <c r="FXJ28" s="96"/>
      <c r="FXK28" s="115"/>
      <c r="FXL28" s="74"/>
      <c r="FXM28" s="74"/>
      <c r="FXY28" s="74"/>
      <c r="FXZ28" s="96"/>
      <c r="FYA28" s="115"/>
      <c r="FYB28" s="74"/>
      <c r="FYC28" s="74"/>
      <c r="FYO28" s="74"/>
      <c r="FYP28" s="96"/>
      <c r="FYQ28" s="115"/>
      <c r="FYR28" s="74"/>
      <c r="FYS28" s="74"/>
      <c r="FZE28" s="74"/>
      <c r="FZF28" s="96"/>
      <c r="FZG28" s="115"/>
      <c r="FZH28" s="74"/>
      <c r="FZI28" s="74"/>
      <c r="FZU28" s="74"/>
      <c r="FZV28" s="96"/>
      <c r="FZW28" s="115"/>
      <c r="FZX28" s="74"/>
      <c r="FZY28" s="74"/>
      <c r="GAK28" s="74"/>
      <c r="GAL28" s="96"/>
      <c r="GAM28" s="115"/>
      <c r="GAN28" s="74"/>
      <c r="GAO28" s="74"/>
      <c r="GBA28" s="74"/>
      <c r="GBB28" s="96"/>
      <c r="GBC28" s="115"/>
      <c r="GBD28" s="74"/>
      <c r="GBE28" s="74"/>
      <c r="GBQ28" s="74"/>
      <c r="GBR28" s="96"/>
      <c r="GBS28" s="115"/>
      <c r="GBT28" s="74"/>
      <c r="GBU28" s="74"/>
      <c r="GCG28" s="74"/>
      <c r="GCH28" s="96"/>
      <c r="GCI28" s="115"/>
      <c r="GCJ28" s="74"/>
      <c r="GCK28" s="74"/>
      <c r="GCW28" s="74"/>
      <c r="GCX28" s="96"/>
      <c r="GCY28" s="115"/>
      <c r="GCZ28" s="74"/>
      <c r="GDA28" s="74"/>
      <c r="GDM28" s="74"/>
      <c r="GDN28" s="96"/>
      <c r="GDO28" s="115"/>
      <c r="GDP28" s="74"/>
      <c r="GDQ28" s="74"/>
      <c r="GEC28" s="74"/>
      <c r="GED28" s="96"/>
      <c r="GEE28" s="115"/>
      <c r="GEF28" s="74"/>
      <c r="GEG28" s="74"/>
      <c r="GES28" s="74"/>
      <c r="GET28" s="96"/>
      <c r="GEU28" s="115"/>
      <c r="GEV28" s="74"/>
      <c r="GEW28" s="74"/>
      <c r="GFI28" s="74"/>
      <c r="GFJ28" s="96"/>
      <c r="GFK28" s="115"/>
      <c r="GFL28" s="74"/>
      <c r="GFM28" s="74"/>
      <c r="GFY28" s="74"/>
      <c r="GFZ28" s="96"/>
      <c r="GGA28" s="115"/>
      <c r="GGB28" s="74"/>
      <c r="GGC28" s="74"/>
      <c r="GGO28" s="74"/>
      <c r="GGP28" s="96"/>
      <c r="GGQ28" s="115"/>
      <c r="GGR28" s="74"/>
      <c r="GGS28" s="74"/>
      <c r="GHE28" s="74"/>
      <c r="GHF28" s="96"/>
      <c r="GHG28" s="115"/>
      <c r="GHH28" s="74"/>
      <c r="GHI28" s="74"/>
      <c r="GHU28" s="74"/>
      <c r="GHV28" s="96"/>
      <c r="GHW28" s="115"/>
      <c r="GHX28" s="74"/>
      <c r="GHY28" s="74"/>
      <c r="GIK28" s="74"/>
      <c r="GIL28" s="96"/>
      <c r="GIM28" s="115"/>
      <c r="GIN28" s="74"/>
      <c r="GIO28" s="74"/>
      <c r="GJA28" s="74"/>
      <c r="GJB28" s="96"/>
      <c r="GJC28" s="115"/>
      <c r="GJD28" s="74"/>
      <c r="GJE28" s="74"/>
      <c r="GJQ28" s="74"/>
      <c r="GJR28" s="96"/>
      <c r="GJS28" s="115"/>
      <c r="GJT28" s="74"/>
      <c r="GJU28" s="74"/>
      <c r="GKG28" s="74"/>
      <c r="GKH28" s="96"/>
      <c r="GKI28" s="115"/>
      <c r="GKJ28" s="74"/>
      <c r="GKK28" s="74"/>
      <c r="GKW28" s="74"/>
      <c r="GKX28" s="96"/>
      <c r="GKY28" s="115"/>
      <c r="GKZ28" s="74"/>
      <c r="GLA28" s="74"/>
      <c r="GLM28" s="74"/>
      <c r="GLN28" s="96"/>
      <c r="GLO28" s="115"/>
      <c r="GLP28" s="74"/>
      <c r="GLQ28" s="74"/>
      <c r="GMC28" s="74"/>
      <c r="GMD28" s="96"/>
      <c r="GME28" s="115"/>
      <c r="GMF28" s="74"/>
      <c r="GMG28" s="74"/>
      <c r="GMS28" s="74"/>
      <c r="GMT28" s="96"/>
      <c r="GMU28" s="115"/>
      <c r="GMV28" s="74"/>
      <c r="GMW28" s="74"/>
      <c r="GNI28" s="74"/>
      <c r="GNJ28" s="96"/>
      <c r="GNK28" s="115"/>
      <c r="GNL28" s="74"/>
      <c r="GNM28" s="74"/>
      <c r="GNY28" s="74"/>
      <c r="GNZ28" s="96"/>
      <c r="GOA28" s="115"/>
      <c r="GOB28" s="74"/>
      <c r="GOC28" s="74"/>
      <c r="GOO28" s="74"/>
      <c r="GOP28" s="96"/>
      <c r="GOQ28" s="115"/>
      <c r="GOR28" s="74"/>
      <c r="GOS28" s="74"/>
      <c r="GPE28" s="74"/>
      <c r="GPF28" s="96"/>
      <c r="GPG28" s="115"/>
      <c r="GPH28" s="74"/>
      <c r="GPI28" s="74"/>
      <c r="GPU28" s="74"/>
      <c r="GPV28" s="96"/>
      <c r="GPW28" s="115"/>
      <c r="GPX28" s="74"/>
      <c r="GPY28" s="74"/>
      <c r="GQK28" s="74"/>
      <c r="GQL28" s="96"/>
      <c r="GQM28" s="115"/>
      <c r="GQN28" s="74"/>
      <c r="GQO28" s="74"/>
      <c r="GRA28" s="74"/>
      <c r="GRB28" s="96"/>
      <c r="GRC28" s="115"/>
      <c r="GRD28" s="74"/>
      <c r="GRE28" s="74"/>
      <c r="GRQ28" s="74"/>
      <c r="GRR28" s="96"/>
      <c r="GRS28" s="115"/>
      <c r="GRT28" s="74"/>
      <c r="GRU28" s="74"/>
      <c r="GSG28" s="74"/>
      <c r="GSH28" s="96"/>
      <c r="GSI28" s="115"/>
      <c r="GSJ28" s="74"/>
      <c r="GSK28" s="74"/>
      <c r="GSW28" s="74"/>
      <c r="GSX28" s="96"/>
      <c r="GSY28" s="115"/>
      <c r="GSZ28" s="74"/>
      <c r="GTA28" s="74"/>
      <c r="GTM28" s="74"/>
      <c r="GTN28" s="96"/>
      <c r="GTO28" s="115"/>
      <c r="GTP28" s="74"/>
      <c r="GTQ28" s="74"/>
      <c r="GUC28" s="74"/>
      <c r="GUD28" s="96"/>
      <c r="GUE28" s="115"/>
      <c r="GUF28" s="74"/>
      <c r="GUG28" s="74"/>
      <c r="GUS28" s="74"/>
      <c r="GUT28" s="96"/>
      <c r="GUU28" s="115"/>
      <c r="GUV28" s="74"/>
      <c r="GUW28" s="74"/>
      <c r="GVI28" s="74"/>
      <c r="GVJ28" s="96"/>
      <c r="GVK28" s="115"/>
      <c r="GVL28" s="74"/>
      <c r="GVM28" s="74"/>
      <c r="GVY28" s="74"/>
      <c r="GVZ28" s="96"/>
      <c r="GWA28" s="115"/>
      <c r="GWB28" s="74"/>
      <c r="GWC28" s="74"/>
      <c r="GWO28" s="74"/>
      <c r="GWP28" s="96"/>
      <c r="GWQ28" s="115"/>
      <c r="GWR28" s="74"/>
      <c r="GWS28" s="74"/>
      <c r="GXE28" s="74"/>
      <c r="GXF28" s="96"/>
      <c r="GXG28" s="115"/>
      <c r="GXH28" s="74"/>
      <c r="GXI28" s="74"/>
      <c r="GXU28" s="74"/>
      <c r="GXV28" s="96"/>
      <c r="GXW28" s="115"/>
      <c r="GXX28" s="74"/>
      <c r="GXY28" s="74"/>
      <c r="GYK28" s="74"/>
      <c r="GYL28" s="96"/>
      <c r="GYM28" s="115"/>
      <c r="GYN28" s="74"/>
      <c r="GYO28" s="74"/>
      <c r="GZA28" s="74"/>
      <c r="GZB28" s="96"/>
      <c r="GZC28" s="115"/>
      <c r="GZD28" s="74"/>
      <c r="GZE28" s="74"/>
      <c r="GZQ28" s="74"/>
      <c r="GZR28" s="96"/>
      <c r="GZS28" s="115"/>
      <c r="GZT28" s="74"/>
      <c r="GZU28" s="74"/>
      <c r="HAG28" s="74"/>
      <c r="HAH28" s="96"/>
      <c r="HAI28" s="115"/>
      <c r="HAJ28" s="74"/>
      <c r="HAK28" s="74"/>
      <c r="HAW28" s="74"/>
      <c r="HAX28" s="96"/>
      <c r="HAY28" s="115"/>
      <c r="HAZ28" s="74"/>
      <c r="HBA28" s="74"/>
      <c r="HBM28" s="74"/>
      <c r="HBN28" s="96"/>
      <c r="HBO28" s="115"/>
      <c r="HBP28" s="74"/>
      <c r="HBQ28" s="74"/>
      <c r="HCC28" s="74"/>
      <c r="HCD28" s="96"/>
      <c r="HCE28" s="115"/>
      <c r="HCF28" s="74"/>
      <c r="HCG28" s="74"/>
      <c r="HCS28" s="74"/>
      <c r="HCT28" s="96"/>
      <c r="HCU28" s="115"/>
      <c r="HCV28" s="74"/>
      <c r="HCW28" s="74"/>
      <c r="HDI28" s="74"/>
      <c r="HDJ28" s="96"/>
      <c r="HDK28" s="115"/>
      <c r="HDL28" s="74"/>
      <c r="HDM28" s="74"/>
      <c r="HDY28" s="74"/>
      <c r="HDZ28" s="96"/>
      <c r="HEA28" s="115"/>
      <c r="HEB28" s="74"/>
      <c r="HEC28" s="74"/>
      <c r="HEO28" s="74"/>
      <c r="HEP28" s="96"/>
      <c r="HEQ28" s="115"/>
      <c r="HER28" s="74"/>
      <c r="HES28" s="74"/>
      <c r="HFE28" s="74"/>
      <c r="HFF28" s="96"/>
      <c r="HFG28" s="115"/>
      <c r="HFH28" s="74"/>
      <c r="HFI28" s="74"/>
      <c r="HFU28" s="74"/>
      <c r="HFV28" s="96"/>
      <c r="HFW28" s="115"/>
      <c r="HFX28" s="74"/>
      <c r="HFY28" s="74"/>
      <c r="HGK28" s="74"/>
      <c r="HGL28" s="96"/>
      <c r="HGM28" s="115"/>
      <c r="HGN28" s="74"/>
      <c r="HGO28" s="74"/>
      <c r="HHA28" s="74"/>
      <c r="HHB28" s="96"/>
      <c r="HHC28" s="115"/>
      <c r="HHD28" s="74"/>
      <c r="HHE28" s="74"/>
      <c r="HHQ28" s="74"/>
      <c r="HHR28" s="96"/>
      <c r="HHS28" s="115"/>
      <c r="HHT28" s="74"/>
      <c r="HHU28" s="74"/>
      <c r="HIG28" s="74"/>
      <c r="HIH28" s="96"/>
      <c r="HII28" s="115"/>
      <c r="HIJ28" s="74"/>
      <c r="HIK28" s="74"/>
      <c r="HIW28" s="74"/>
      <c r="HIX28" s="96"/>
      <c r="HIY28" s="115"/>
      <c r="HIZ28" s="74"/>
      <c r="HJA28" s="74"/>
      <c r="HJM28" s="74"/>
      <c r="HJN28" s="96"/>
      <c r="HJO28" s="115"/>
      <c r="HJP28" s="74"/>
      <c r="HJQ28" s="74"/>
      <c r="HKC28" s="74"/>
      <c r="HKD28" s="96"/>
      <c r="HKE28" s="115"/>
      <c r="HKF28" s="74"/>
      <c r="HKG28" s="74"/>
      <c r="HKS28" s="74"/>
      <c r="HKT28" s="96"/>
      <c r="HKU28" s="115"/>
      <c r="HKV28" s="74"/>
      <c r="HKW28" s="74"/>
      <c r="HLI28" s="74"/>
      <c r="HLJ28" s="96"/>
      <c r="HLK28" s="115"/>
      <c r="HLL28" s="74"/>
      <c r="HLM28" s="74"/>
      <c r="HLY28" s="74"/>
      <c r="HLZ28" s="96"/>
      <c r="HMA28" s="115"/>
      <c r="HMB28" s="74"/>
      <c r="HMC28" s="74"/>
      <c r="HMO28" s="74"/>
      <c r="HMP28" s="96"/>
      <c r="HMQ28" s="115"/>
      <c r="HMR28" s="74"/>
      <c r="HMS28" s="74"/>
      <c r="HNE28" s="74"/>
      <c r="HNF28" s="96"/>
      <c r="HNG28" s="115"/>
      <c r="HNH28" s="74"/>
      <c r="HNI28" s="74"/>
      <c r="HNU28" s="74"/>
      <c r="HNV28" s="96"/>
      <c r="HNW28" s="115"/>
      <c r="HNX28" s="74"/>
      <c r="HNY28" s="74"/>
      <c r="HOK28" s="74"/>
      <c r="HOL28" s="96"/>
      <c r="HOM28" s="115"/>
      <c r="HON28" s="74"/>
      <c r="HOO28" s="74"/>
      <c r="HPA28" s="74"/>
      <c r="HPB28" s="96"/>
      <c r="HPC28" s="115"/>
      <c r="HPD28" s="74"/>
      <c r="HPE28" s="74"/>
      <c r="HPQ28" s="74"/>
      <c r="HPR28" s="96"/>
      <c r="HPS28" s="115"/>
      <c r="HPT28" s="74"/>
      <c r="HPU28" s="74"/>
      <c r="HQG28" s="74"/>
      <c r="HQH28" s="96"/>
      <c r="HQI28" s="115"/>
      <c r="HQJ28" s="74"/>
      <c r="HQK28" s="74"/>
      <c r="HQW28" s="74"/>
      <c r="HQX28" s="96"/>
      <c r="HQY28" s="115"/>
      <c r="HQZ28" s="74"/>
      <c r="HRA28" s="74"/>
      <c r="HRM28" s="74"/>
      <c r="HRN28" s="96"/>
      <c r="HRO28" s="115"/>
      <c r="HRP28" s="74"/>
      <c r="HRQ28" s="74"/>
      <c r="HSC28" s="74"/>
      <c r="HSD28" s="96"/>
      <c r="HSE28" s="115"/>
      <c r="HSF28" s="74"/>
      <c r="HSG28" s="74"/>
      <c r="HSS28" s="74"/>
      <c r="HST28" s="96"/>
      <c r="HSU28" s="115"/>
      <c r="HSV28" s="74"/>
      <c r="HSW28" s="74"/>
      <c r="HTI28" s="74"/>
      <c r="HTJ28" s="96"/>
      <c r="HTK28" s="115"/>
      <c r="HTL28" s="74"/>
      <c r="HTM28" s="74"/>
      <c r="HTY28" s="74"/>
      <c r="HTZ28" s="96"/>
      <c r="HUA28" s="115"/>
      <c r="HUB28" s="74"/>
      <c r="HUC28" s="74"/>
      <c r="HUO28" s="74"/>
      <c r="HUP28" s="96"/>
      <c r="HUQ28" s="115"/>
      <c r="HUR28" s="74"/>
      <c r="HUS28" s="74"/>
      <c r="HVE28" s="74"/>
      <c r="HVF28" s="96"/>
      <c r="HVG28" s="115"/>
      <c r="HVH28" s="74"/>
      <c r="HVI28" s="74"/>
      <c r="HVU28" s="74"/>
      <c r="HVV28" s="96"/>
      <c r="HVW28" s="115"/>
      <c r="HVX28" s="74"/>
      <c r="HVY28" s="74"/>
      <c r="HWK28" s="74"/>
      <c r="HWL28" s="96"/>
      <c r="HWM28" s="115"/>
      <c r="HWN28" s="74"/>
      <c r="HWO28" s="74"/>
      <c r="HXA28" s="74"/>
      <c r="HXB28" s="96"/>
      <c r="HXC28" s="115"/>
      <c r="HXD28" s="74"/>
      <c r="HXE28" s="74"/>
      <c r="HXQ28" s="74"/>
      <c r="HXR28" s="96"/>
      <c r="HXS28" s="115"/>
      <c r="HXT28" s="74"/>
      <c r="HXU28" s="74"/>
      <c r="HYG28" s="74"/>
      <c r="HYH28" s="96"/>
      <c r="HYI28" s="115"/>
      <c r="HYJ28" s="74"/>
      <c r="HYK28" s="74"/>
      <c r="HYW28" s="74"/>
      <c r="HYX28" s="96"/>
      <c r="HYY28" s="115"/>
      <c r="HYZ28" s="74"/>
      <c r="HZA28" s="74"/>
      <c r="HZM28" s="74"/>
      <c r="HZN28" s="96"/>
      <c r="HZO28" s="115"/>
      <c r="HZP28" s="74"/>
      <c r="HZQ28" s="74"/>
      <c r="IAC28" s="74"/>
      <c r="IAD28" s="96"/>
      <c r="IAE28" s="115"/>
      <c r="IAF28" s="74"/>
      <c r="IAG28" s="74"/>
      <c r="IAS28" s="74"/>
      <c r="IAT28" s="96"/>
      <c r="IAU28" s="115"/>
      <c r="IAV28" s="74"/>
      <c r="IAW28" s="74"/>
      <c r="IBI28" s="74"/>
      <c r="IBJ28" s="96"/>
      <c r="IBK28" s="115"/>
      <c r="IBL28" s="74"/>
      <c r="IBM28" s="74"/>
      <c r="IBY28" s="74"/>
      <c r="IBZ28" s="96"/>
      <c r="ICA28" s="115"/>
      <c r="ICB28" s="74"/>
      <c r="ICC28" s="74"/>
      <c r="ICO28" s="74"/>
      <c r="ICP28" s="96"/>
      <c r="ICQ28" s="115"/>
      <c r="ICR28" s="74"/>
      <c r="ICS28" s="74"/>
      <c r="IDE28" s="74"/>
      <c r="IDF28" s="96"/>
      <c r="IDG28" s="115"/>
      <c r="IDH28" s="74"/>
      <c r="IDI28" s="74"/>
      <c r="IDU28" s="74"/>
      <c r="IDV28" s="96"/>
      <c r="IDW28" s="115"/>
      <c r="IDX28" s="74"/>
      <c r="IDY28" s="74"/>
      <c r="IEK28" s="74"/>
      <c r="IEL28" s="96"/>
      <c r="IEM28" s="115"/>
      <c r="IEN28" s="74"/>
      <c r="IEO28" s="74"/>
      <c r="IFA28" s="74"/>
      <c r="IFB28" s="96"/>
      <c r="IFC28" s="115"/>
      <c r="IFD28" s="74"/>
      <c r="IFE28" s="74"/>
      <c r="IFQ28" s="74"/>
      <c r="IFR28" s="96"/>
      <c r="IFS28" s="115"/>
      <c r="IFT28" s="74"/>
      <c r="IFU28" s="74"/>
      <c r="IGG28" s="74"/>
      <c r="IGH28" s="96"/>
      <c r="IGI28" s="115"/>
      <c r="IGJ28" s="74"/>
      <c r="IGK28" s="74"/>
      <c r="IGW28" s="74"/>
      <c r="IGX28" s="96"/>
      <c r="IGY28" s="115"/>
      <c r="IGZ28" s="74"/>
      <c r="IHA28" s="74"/>
      <c r="IHM28" s="74"/>
      <c r="IHN28" s="96"/>
      <c r="IHO28" s="115"/>
      <c r="IHP28" s="74"/>
      <c r="IHQ28" s="74"/>
      <c r="IIC28" s="74"/>
      <c r="IID28" s="96"/>
      <c r="IIE28" s="115"/>
      <c r="IIF28" s="74"/>
      <c r="IIG28" s="74"/>
      <c r="IIS28" s="74"/>
      <c r="IIT28" s="96"/>
      <c r="IIU28" s="115"/>
      <c r="IIV28" s="74"/>
      <c r="IIW28" s="74"/>
      <c r="IJI28" s="74"/>
      <c r="IJJ28" s="96"/>
      <c r="IJK28" s="115"/>
      <c r="IJL28" s="74"/>
      <c r="IJM28" s="74"/>
      <c r="IJY28" s="74"/>
      <c r="IJZ28" s="96"/>
      <c r="IKA28" s="115"/>
      <c r="IKB28" s="74"/>
      <c r="IKC28" s="74"/>
      <c r="IKO28" s="74"/>
      <c r="IKP28" s="96"/>
      <c r="IKQ28" s="115"/>
      <c r="IKR28" s="74"/>
      <c r="IKS28" s="74"/>
      <c r="ILE28" s="74"/>
      <c r="ILF28" s="96"/>
      <c r="ILG28" s="115"/>
      <c r="ILH28" s="74"/>
      <c r="ILI28" s="74"/>
      <c r="ILU28" s="74"/>
      <c r="ILV28" s="96"/>
      <c r="ILW28" s="115"/>
      <c r="ILX28" s="74"/>
      <c r="ILY28" s="74"/>
      <c r="IMK28" s="74"/>
      <c r="IML28" s="96"/>
      <c r="IMM28" s="115"/>
      <c r="IMN28" s="74"/>
      <c r="IMO28" s="74"/>
      <c r="INA28" s="74"/>
      <c r="INB28" s="96"/>
      <c r="INC28" s="115"/>
      <c r="IND28" s="74"/>
      <c r="INE28" s="74"/>
      <c r="INQ28" s="74"/>
      <c r="INR28" s="96"/>
      <c r="INS28" s="115"/>
      <c r="INT28" s="74"/>
      <c r="INU28" s="74"/>
      <c r="IOG28" s="74"/>
      <c r="IOH28" s="96"/>
      <c r="IOI28" s="115"/>
      <c r="IOJ28" s="74"/>
      <c r="IOK28" s="74"/>
      <c r="IOW28" s="74"/>
      <c r="IOX28" s="96"/>
      <c r="IOY28" s="115"/>
      <c r="IOZ28" s="74"/>
      <c r="IPA28" s="74"/>
      <c r="IPM28" s="74"/>
      <c r="IPN28" s="96"/>
      <c r="IPO28" s="115"/>
      <c r="IPP28" s="74"/>
      <c r="IPQ28" s="74"/>
      <c r="IQC28" s="74"/>
      <c r="IQD28" s="96"/>
      <c r="IQE28" s="115"/>
      <c r="IQF28" s="74"/>
      <c r="IQG28" s="74"/>
      <c r="IQS28" s="74"/>
      <c r="IQT28" s="96"/>
      <c r="IQU28" s="115"/>
      <c r="IQV28" s="74"/>
      <c r="IQW28" s="74"/>
      <c r="IRI28" s="74"/>
      <c r="IRJ28" s="96"/>
      <c r="IRK28" s="115"/>
      <c r="IRL28" s="74"/>
      <c r="IRM28" s="74"/>
      <c r="IRY28" s="74"/>
      <c r="IRZ28" s="96"/>
      <c r="ISA28" s="115"/>
      <c r="ISB28" s="74"/>
      <c r="ISC28" s="74"/>
      <c r="ISO28" s="74"/>
      <c r="ISP28" s="96"/>
      <c r="ISQ28" s="115"/>
      <c r="ISR28" s="74"/>
      <c r="ISS28" s="74"/>
      <c r="ITE28" s="74"/>
      <c r="ITF28" s="96"/>
      <c r="ITG28" s="115"/>
      <c r="ITH28" s="74"/>
      <c r="ITI28" s="74"/>
      <c r="ITU28" s="74"/>
      <c r="ITV28" s="96"/>
      <c r="ITW28" s="115"/>
      <c r="ITX28" s="74"/>
      <c r="ITY28" s="74"/>
      <c r="IUK28" s="74"/>
      <c r="IUL28" s="96"/>
      <c r="IUM28" s="115"/>
      <c r="IUN28" s="74"/>
      <c r="IUO28" s="74"/>
      <c r="IVA28" s="74"/>
      <c r="IVB28" s="96"/>
      <c r="IVC28" s="115"/>
      <c r="IVD28" s="74"/>
      <c r="IVE28" s="74"/>
      <c r="IVQ28" s="74"/>
      <c r="IVR28" s="96"/>
      <c r="IVS28" s="115"/>
      <c r="IVT28" s="74"/>
      <c r="IVU28" s="74"/>
      <c r="IWG28" s="74"/>
      <c r="IWH28" s="96"/>
      <c r="IWI28" s="115"/>
      <c r="IWJ28" s="74"/>
      <c r="IWK28" s="74"/>
      <c r="IWW28" s="74"/>
      <c r="IWX28" s="96"/>
      <c r="IWY28" s="115"/>
      <c r="IWZ28" s="74"/>
      <c r="IXA28" s="74"/>
      <c r="IXM28" s="74"/>
      <c r="IXN28" s="96"/>
      <c r="IXO28" s="115"/>
      <c r="IXP28" s="74"/>
      <c r="IXQ28" s="74"/>
      <c r="IYC28" s="74"/>
      <c r="IYD28" s="96"/>
      <c r="IYE28" s="115"/>
      <c r="IYF28" s="74"/>
      <c r="IYG28" s="74"/>
      <c r="IYS28" s="74"/>
      <c r="IYT28" s="96"/>
      <c r="IYU28" s="115"/>
      <c r="IYV28" s="74"/>
      <c r="IYW28" s="74"/>
      <c r="IZI28" s="74"/>
      <c r="IZJ28" s="96"/>
      <c r="IZK28" s="115"/>
      <c r="IZL28" s="74"/>
      <c r="IZM28" s="74"/>
      <c r="IZY28" s="74"/>
      <c r="IZZ28" s="96"/>
      <c r="JAA28" s="115"/>
      <c r="JAB28" s="74"/>
      <c r="JAC28" s="74"/>
      <c r="JAO28" s="74"/>
      <c r="JAP28" s="96"/>
      <c r="JAQ28" s="115"/>
      <c r="JAR28" s="74"/>
      <c r="JAS28" s="74"/>
      <c r="JBE28" s="74"/>
      <c r="JBF28" s="96"/>
      <c r="JBG28" s="115"/>
      <c r="JBH28" s="74"/>
      <c r="JBI28" s="74"/>
      <c r="JBU28" s="74"/>
      <c r="JBV28" s="96"/>
      <c r="JBW28" s="115"/>
      <c r="JBX28" s="74"/>
      <c r="JBY28" s="74"/>
      <c r="JCK28" s="74"/>
      <c r="JCL28" s="96"/>
      <c r="JCM28" s="115"/>
      <c r="JCN28" s="74"/>
      <c r="JCO28" s="74"/>
      <c r="JDA28" s="74"/>
      <c r="JDB28" s="96"/>
      <c r="JDC28" s="115"/>
      <c r="JDD28" s="74"/>
      <c r="JDE28" s="74"/>
      <c r="JDQ28" s="74"/>
      <c r="JDR28" s="96"/>
      <c r="JDS28" s="115"/>
      <c r="JDT28" s="74"/>
      <c r="JDU28" s="74"/>
      <c r="JEG28" s="74"/>
      <c r="JEH28" s="96"/>
      <c r="JEI28" s="115"/>
      <c r="JEJ28" s="74"/>
      <c r="JEK28" s="74"/>
      <c r="JEW28" s="74"/>
      <c r="JEX28" s="96"/>
      <c r="JEY28" s="115"/>
      <c r="JEZ28" s="74"/>
      <c r="JFA28" s="74"/>
      <c r="JFM28" s="74"/>
      <c r="JFN28" s="96"/>
      <c r="JFO28" s="115"/>
      <c r="JFP28" s="74"/>
      <c r="JFQ28" s="74"/>
      <c r="JGC28" s="74"/>
      <c r="JGD28" s="96"/>
      <c r="JGE28" s="115"/>
      <c r="JGF28" s="74"/>
      <c r="JGG28" s="74"/>
      <c r="JGS28" s="74"/>
      <c r="JGT28" s="96"/>
      <c r="JGU28" s="115"/>
      <c r="JGV28" s="74"/>
      <c r="JGW28" s="74"/>
      <c r="JHI28" s="74"/>
      <c r="JHJ28" s="96"/>
      <c r="JHK28" s="115"/>
      <c r="JHL28" s="74"/>
      <c r="JHM28" s="74"/>
      <c r="JHY28" s="74"/>
      <c r="JHZ28" s="96"/>
      <c r="JIA28" s="115"/>
      <c r="JIB28" s="74"/>
      <c r="JIC28" s="74"/>
      <c r="JIO28" s="74"/>
      <c r="JIP28" s="96"/>
      <c r="JIQ28" s="115"/>
      <c r="JIR28" s="74"/>
      <c r="JIS28" s="74"/>
      <c r="JJE28" s="74"/>
      <c r="JJF28" s="96"/>
      <c r="JJG28" s="115"/>
      <c r="JJH28" s="74"/>
      <c r="JJI28" s="74"/>
      <c r="JJU28" s="74"/>
      <c r="JJV28" s="96"/>
      <c r="JJW28" s="115"/>
      <c r="JJX28" s="74"/>
      <c r="JJY28" s="74"/>
      <c r="JKK28" s="74"/>
      <c r="JKL28" s="96"/>
      <c r="JKM28" s="115"/>
      <c r="JKN28" s="74"/>
      <c r="JKO28" s="74"/>
      <c r="JLA28" s="74"/>
      <c r="JLB28" s="96"/>
      <c r="JLC28" s="115"/>
      <c r="JLD28" s="74"/>
      <c r="JLE28" s="74"/>
      <c r="JLQ28" s="74"/>
      <c r="JLR28" s="96"/>
      <c r="JLS28" s="115"/>
      <c r="JLT28" s="74"/>
      <c r="JLU28" s="74"/>
      <c r="JMG28" s="74"/>
      <c r="JMH28" s="96"/>
      <c r="JMI28" s="115"/>
      <c r="JMJ28" s="74"/>
      <c r="JMK28" s="74"/>
      <c r="JMW28" s="74"/>
      <c r="JMX28" s="96"/>
      <c r="JMY28" s="115"/>
      <c r="JMZ28" s="74"/>
      <c r="JNA28" s="74"/>
      <c r="JNM28" s="74"/>
      <c r="JNN28" s="96"/>
      <c r="JNO28" s="115"/>
      <c r="JNP28" s="74"/>
      <c r="JNQ28" s="74"/>
      <c r="JOC28" s="74"/>
      <c r="JOD28" s="96"/>
      <c r="JOE28" s="115"/>
      <c r="JOF28" s="74"/>
      <c r="JOG28" s="74"/>
      <c r="JOS28" s="74"/>
      <c r="JOT28" s="96"/>
      <c r="JOU28" s="115"/>
      <c r="JOV28" s="74"/>
      <c r="JOW28" s="74"/>
      <c r="JPI28" s="74"/>
      <c r="JPJ28" s="96"/>
      <c r="JPK28" s="115"/>
      <c r="JPL28" s="74"/>
      <c r="JPM28" s="74"/>
      <c r="JPY28" s="74"/>
      <c r="JPZ28" s="96"/>
      <c r="JQA28" s="115"/>
      <c r="JQB28" s="74"/>
      <c r="JQC28" s="74"/>
      <c r="JQO28" s="74"/>
      <c r="JQP28" s="96"/>
      <c r="JQQ28" s="115"/>
      <c r="JQR28" s="74"/>
      <c r="JQS28" s="74"/>
      <c r="JRE28" s="74"/>
      <c r="JRF28" s="96"/>
      <c r="JRG28" s="115"/>
      <c r="JRH28" s="74"/>
      <c r="JRI28" s="74"/>
      <c r="JRU28" s="74"/>
      <c r="JRV28" s="96"/>
      <c r="JRW28" s="115"/>
      <c r="JRX28" s="74"/>
      <c r="JRY28" s="74"/>
      <c r="JSK28" s="74"/>
      <c r="JSL28" s="96"/>
      <c r="JSM28" s="115"/>
      <c r="JSN28" s="74"/>
      <c r="JSO28" s="74"/>
      <c r="JTA28" s="74"/>
      <c r="JTB28" s="96"/>
      <c r="JTC28" s="115"/>
      <c r="JTD28" s="74"/>
      <c r="JTE28" s="74"/>
      <c r="JTQ28" s="74"/>
      <c r="JTR28" s="96"/>
      <c r="JTS28" s="115"/>
      <c r="JTT28" s="74"/>
      <c r="JTU28" s="74"/>
      <c r="JUG28" s="74"/>
      <c r="JUH28" s="96"/>
      <c r="JUI28" s="115"/>
      <c r="JUJ28" s="74"/>
      <c r="JUK28" s="74"/>
      <c r="JUW28" s="74"/>
      <c r="JUX28" s="96"/>
      <c r="JUY28" s="115"/>
      <c r="JUZ28" s="74"/>
      <c r="JVA28" s="74"/>
      <c r="JVM28" s="74"/>
      <c r="JVN28" s="96"/>
      <c r="JVO28" s="115"/>
      <c r="JVP28" s="74"/>
      <c r="JVQ28" s="74"/>
      <c r="JWC28" s="74"/>
      <c r="JWD28" s="96"/>
      <c r="JWE28" s="115"/>
      <c r="JWF28" s="74"/>
      <c r="JWG28" s="74"/>
      <c r="JWS28" s="74"/>
      <c r="JWT28" s="96"/>
      <c r="JWU28" s="115"/>
      <c r="JWV28" s="74"/>
      <c r="JWW28" s="74"/>
      <c r="JXI28" s="74"/>
      <c r="JXJ28" s="96"/>
      <c r="JXK28" s="115"/>
      <c r="JXL28" s="74"/>
      <c r="JXM28" s="74"/>
      <c r="JXY28" s="74"/>
      <c r="JXZ28" s="96"/>
      <c r="JYA28" s="115"/>
      <c r="JYB28" s="74"/>
      <c r="JYC28" s="74"/>
      <c r="JYO28" s="74"/>
      <c r="JYP28" s="96"/>
      <c r="JYQ28" s="115"/>
      <c r="JYR28" s="74"/>
      <c r="JYS28" s="74"/>
      <c r="JZE28" s="74"/>
      <c r="JZF28" s="96"/>
      <c r="JZG28" s="115"/>
      <c r="JZH28" s="74"/>
      <c r="JZI28" s="74"/>
      <c r="JZU28" s="74"/>
      <c r="JZV28" s="96"/>
      <c r="JZW28" s="115"/>
      <c r="JZX28" s="74"/>
      <c r="JZY28" s="74"/>
      <c r="KAK28" s="74"/>
      <c r="KAL28" s="96"/>
      <c r="KAM28" s="115"/>
      <c r="KAN28" s="74"/>
      <c r="KAO28" s="74"/>
      <c r="KBA28" s="74"/>
      <c r="KBB28" s="96"/>
      <c r="KBC28" s="115"/>
      <c r="KBD28" s="74"/>
      <c r="KBE28" s="74"/>
      <c r="KBQ28" s="74"/>
      <c r="KBR28" s="96"/>
      <c r="KBS28" s="115"/>
      <c r="KBT28" s="74"/>
      <c r="KBU28" s="74"/>
      <c r="KCG28" s="74"/>
      <c r="KCH28" s="96"/>
      <c r="KCI28" s="115"/>
      <c r="KCJ28" s="74"/>
      <c r="KCK28" s="74"/>
      <c r="KCW28" s="74"/>
      <c r="KCX28" s="96"/>
      <c r="KCY28" s="115"/>
      <c r="KCZ28" s="74"/>
      <c r="KDA28" s="74"/>
      <c r="KDM28" s="74"/>
      <c r="KDN28" s="96"/>
      <c r="KDO28" s="115"/>
      <c r="KDP28" s="74"/>
      <c r="KDQ28" s="74"/>
      <c r="KEC28" s="74"/>
      <c r="KED28" s="96"/>
      <c r="KEE28" s="115"/>
      <c r="KEF28" s="74"/>
      <c r="KEG28" s="74"/>
      <c r="KES28" s="74"/>
      <c r="KET28" s="96"/>
      <c r="KEU28" s="115"/>
      <c r="KEV28" s="74"/>
      <c r="KEW28" s="74"/>
      <c r="KFI28" s="74"/>
      <c r="KFJ28" s="96"/>
      <c r="KFK28" s="115"/>
      <c r="KFL28" s="74"/>
      <c r="KFM28" s="74"/>
      <c r="KFY28" s="74"/>
      <c r="KFZ28" s="96"/>
      <c r="KGA28" s="115"/>
      <c r="KGB28" s="74"/>
      <c r="KGC28" s="74"/>
      <c r="KGO28" s="74"/>
      <c r="KGP28" s="96"/>
      <c r="KGQ28" s="115"/>
      <c r="KGR28" s="74"/>
      <c r="KGS28" s="74"/>
      <c r="KHE28" s="74"/>
      <c r="KHF28" s="96"/>
      <c r="KHG28" s="115"/>
      <c r="KHH28" s="74"/>
      <c r="KHI28" s="74"/>
      <c r="KHU28" s="74"/>
      <c r="KHV28" s="96"/>
      <c r="KHW28" s="115"/>
      <c r="KHX28" s="74"/>
      <c r="KHY28" s="74"/>
      <c r="KIK28" s="74"/>
      <c r="KIL28" s="96"/>
      <c r="KIM28" s="115"/>
      <c r="KIN28" s="74"/>
      <c r="KIO28" s="74"/>
      <c r="KJA28" s="74"/>
      <c r="KJB28" s="96"/>
      <c r="KJC28" s="115"/>
      <c r="KJD28" s="74"/>
      <c r="KJE28" s="74"/>
      <c r="KJQ28" s="74"/>
      <c r="KJR28" s="96"/>
      <c r="KJS28" s="115"/>
      <c r="KJT28" s="74"/>
      <c r="KJU28" s="74"/>
      <c r="KKG28" s="74"/>
      <c r="KKH28" s="96"/>
      <c r="KKI28" s="115"/>
      <c r="KKJ28" s="74"/>
      <c r="KKK28" s="74"/>
      <c r="KKW28" s="74"/>
      <c r="KKX28" s="96"/>
      <c r="KKY28" s="115"/>
      <c r="KKZ28" s="74"/>
      <c r="KLA28" s="74"/>
      <c r="KLM28" s="74"/>
      <c r="KLN28" s="96"/>
      <c r="KLO28" s="115"/>
      <c r="KLP28" s="74"/>
      <c r="KLQ28" s="74"/>
      <c r="KMC28" s="74"/>
      <c r="KMD28" s="96"/>
      <c r="KME28" s="115"/>
      <c r="KMF28" s="74"/>
      <c r="KMG28" s="74"/>
      <c r="KMS28" s="74"/>
      <c r="KMT28" s="96"/>
      <c r="KMU28" s="115"/>
      <c r="KMV28" s="74"/>
      <c r="KMW28" s="74"/>
      <c r="KNI28" s="74"/>
      <c r="KNJ28" s="96"/>
      <c r="KNK28" s="115"/>
      <c r="KNL28" s="74"/>
      <c r="KNM28" s="74"/>
      <c r="KNY28" s="74"/>
      <c r="KNZ28" s="96"/>
      <c r="KOA28" s="115"/>
      <c r="KOB28" s="74"/>
      <c r="KOC28" s="74"/>
      <c r="KOO28" s="74"/>
      <c r="KOP28" s="96"/>
      <c r="KOQ28" s="115"/>
      <c r="KOR28" s="74"/>
      <c r="KOS28" s="74"/>
      <c r="KPE28" s="74"/>
      <c r="KPF28" s="96"/>
      <c r="KPG28" s="115"/>
      <c r="KPH28" s="74"/>
      <c r="KPI28" s="74"/>
      <c r="KPU28" s="74"/>
      <c r="KPV28" s="96"/>
      <c r="KPW28" s="115"/>
      <c r="KPX28" s="74"/>
      <c r="KPY28" s="74"/>
      <c r="KQK28" s="74"/>
      <c r="KQL28" s="96"/>
      <c r="KQM28" s="115"/>
      <c r="KQN28" s="74"/>
      <c r="KQO28" s="74"/>
      <c r="KRA28" s="74"/>
      <c r="KRB28" s="96"/>
      <c r="KRC28" s="115"/>
      <c r="KRD28" s="74"/>
      <c r="KRE28" s="74"/>
      <c r="KRQ28" s="74"/>
      <c r="KRR28" s="96"/>
      <c r="KRS28" s="115"/>
      <c r="KRT28" s="74"/>
      <c r="KRU28" s="74"/>
      <c r="KSG28" s="74"/>
      <c r="KSH28" s="96"/>
      <c r="KSI28" s="115"/>
      <c r="KSJ28" s="74"/>
      <c r="KSK28" s="74"/>
      <c r="KSW28" s="74"/>
      <c r="KSX28" s="96"/>
      <c r="KSY28" s="115"/>
      <c r="KSZ28" s="74"/>
      <c r="KTA28" s="74"/>
      <c r="KTM28" s="74"/>
      <c r="KTN28" s="96"/>
      <c r="KTO28" s="115"/>
      <c r="KTP28" s="74"/>
      <c r="KTQ28" s="74"/>
      <c r="KUC28" s="74"/>
      <c r="KUD28" s="96"/>
      <c r="KUE28" s="115"/>
      <c r="KUF28" s="74"/>
      <c r="KUG28" s="74"/>
      <c r="KUS28" s="74"/>
      <c r="KUT28" s="96"/>
      <c r="KUU28" s="115"/>
      <c r="KUV28" s="74"/>
      <c r="KUW28" s="74"/>
      <c r="KVI28" s="74"/>
      <c r="KVJ28" s="96"/>
      <c r="KVK28" s="115"/>
      <c r="KVL28" s="74"/>
      <c r="KVM28" s="74"/>
      <c r="KVY28" s="74"/>
      <c r="KVZ28" s="96"/>
      <c r="KWA28" s="115"/>
      <c r="KWB28" s="74"/>
      <c r="KWC28" s="74"/>
      <c r="KWO28" s="74"/>
      <c r="KWP28" s="96"/>
      <c r="KWQ28" s="115"/>
      <c r="KWR28" s="74"/>
      <c r="KWS28" s="74"/>
      <c r="KXE28" s="74"/>
      <c r="KXF28" s="96"/>
      <c r="KXG28" s="115"/>
      <c r="KXH28" s="74"/>
      <c r="KXI28" s="74"/>
      <c r="KXU28" s="74"/>
      <c r="KXV28" s="96"/>
      <c r="KXW28" s="115"/>
      <c r="KXX28" s="74"/>
      <c r="KXY28" s="74"/>
      <c r="KYK28" s="74"/>
      <c r="KYL28" s="96"/>
      <c r="KYM28" s="115"/>
      <c r="KYN28" s="74"/>
      <c r="KYO28" s="74"/>
      <c r="KZA28" s="74"/>
      <c r="KZB28" s="96"/>
      <c r="KZC28" s="115"/>
      <c r="KZD28" s="74"/>
      <c r="KZE28" s="74"/>
      <c r="KZQ28" s="74"/>
      <c r="KZR28" s="96"/>
      <c r="KZS28" s="115"/>
      <c r="KZT28" s="74"/>
      <c r="KZU28" s="74"/>
      <c r="LAG28" s="74"/>
      <c r="LAH28" s="96"/>
      <c r="LAI28" s="115"/>
      <c r="LAJ28" s="74"/>
      <c r="LAK28" s="74"/>
      <c r="LAW28" s="74"/>
      <c r="LAX28" s="96"/>
      <c r="LAY28" s="115"/>
      <c r="LAZ28" s="74"/>
      <c r="LBA28" s="74"/>
      <c r="LBM28" s="74"/>
      <c r="LBN28" s="96"/>
      <c r="LBO28" s="115"/>
      <c r="LBP28" s="74"/>
      <c r="LBQ28" s="74"/>
      <c r="LCC28" s="74"/>
      <c r="LCD28" s="96"/>
      <c r="LCE28" s="115"/>
      <c r="LCF28" s="74"/>
      <c r="LCG28" s="74"/>
      <c r="LCS28" s="74"/>
      <c r="LCT28" s="96"/>
      <c r="LCU28" s="115"/>
      <c r="LCV28" s="74"/>
      <c r="LCW28" s="74"/>
      <c r="LDI28" s="74"/>
      <c r="LDJ28" s="96"/>
      <c r="LDK28" s="115"/>
      <c r="LDL28" s="74"/>
      <c r="LDM28" s="74"/>
      <c r="LDY28" s="74"/>
      <c r="LDZ28" s="96"/>
      <c r="LEA28" s="115"/>
      <c r="LEB28" s="74"/>
      <c r="LEC28" s="74"/>
      <c r="LEO28" s="74"/>
      <c r="LEP28" s="96"/>
      <c r="LEQ28" s="115"/>
      <c r="LER28" s="74"/>
      <c r="LES28" s="74"/>
      <c r="LFE28" s="74"/>
      <c r="LFF28" s="96"/>
      <c r="LFG28" s="115"/>
      <c r="LFH28" s="74"/>
      <c r="LFI28" s="74"/>
      <c r="LFU28" s="74"/>
      <c r="LFV28" s="96"/>
      <c r="LFW28" s="115"/>
      <c r="LFX28" s="74"/>
      <c r="LFY28" s="74"/>
      <c r="LGK28" s="74"/>
      <c r="LGL28" s="96"/>
      <c r="LGM28" s="115"/>
      <c r="LGN28" s="74"/>
      <c r="LGO28" s="74"/>
      <c r="LHA28" s="74"/>
      <c r="LHB28" s="96"/>
      <c r="LHC28" s="115"/>
      <c r="LHD28" s="74"/>
      <c r="LHE28" s="74"/>
      <c r="LHQ28" s="74"/>
      <c r="LHR28" s="96"/>
      <c r="LHS28" s="115"/>
      <c r="LHT28" s="74"/>
      <c r="LHU28" s="74"/>
      <c r="LIG28" s="74"/>
      <c r="LIH28" s="96"/>
      <c r="LII28" s="115"/>
      <c r="LIJ28" s="74"/>
      <c r="LIK28" s="74"/>
      <c r="LIW28" s="74"/>
      <c r="LIX28" s="96"/>
      <c r="LIY28" s="115"/>
      <c r="LIZ28" s="74"/>
      <c r="LJA28" s="74"/>
      <c r="LJM28" s="74"/>
      <c r="LJN28" s="96"/>
      <c r="LJO28" s="115"/>
      <c r="LJP28" s="74"/>
      <c r="LJQ28" s="74"/>
      <c r="LKC28" s="74"/>
      <c r="LKD28" s="96"/>
      <c r="LKE28" s="115"/>
      <c r="LKF28" s="74"/>
      <c r="LKG28" s="74"/>
      <c r="LKS28" s="74"/>
      <c r="LKT28" s="96"/>
      <c r="LKU28" s="115"/>
      <c r="LKV28" s="74"/>
      <c r="LKW28" s="74"/>
      <c r="LLI28" s="74"/>
      <c r="LLJ28" s="96"/>
      <c r="LLK28" s="115"/>
      <c r="LLL28" s="74"/>
      <c r="LLM28" s="74"/>
      <c r="LLY28" s="74"/>
      <c r="LLZ28" s="96"/>
      <c r="LMA28" s="115"/>
      <c r="LMB28" s="74"/>
      <c r="LMC28" s="74"/>
      <c r="LMO28" s="74"/>
      <c r="LMP28" s="96"/>
      <c r="LMQ28" s="115"/>
      <c r="LMR28" s="74"/>
      <c r="LMS28" s="74"/>
      <c r="LNE28" s="74"/>
      <c r="LNF28" s="96"/>
      <c r="LNG28" s="115"/>
      <c r="LNH28" s="74"/>
      <c r="LNI28" s="74"/>
      <c r="LNU28" s="74"/>
      <c r="LNV28" s="96"/>
      <c r="LNW28" s="115"/>
      <c r="LNX28" s="74"/>
      <c r="LNY28" s="74"/>
      <c r="LOK28" s="74"/>
      <c r="LOL28" s="96"/>
      <c r="LOM28" s="115"/>
      <c r="LON28" s="74"/>
      <c r="LOO28" s="74"/>
      <c r="LPA28" s="74"/>
      <c r="LPB28" s="96"/>
      <c r="LPC28" s="115"/>
      <c r="LPD28" s="74"/>
      <c r="LPE28" s="74"/>
      <c r="LPQ28" s="74"/>
      <c r="LPR28" s="96"/>
      <c r="LPS28" s="115"/>
      <c r="LPT28" s="74"/>
      <c r="LPU28" s="74"/>
      <c r="LQG28" s="74"/>
      <c r="LQH28" s="96"/>
      <c r="LQI28" s="115"/>
      <c r="LQJ28" s="74"/>
      <c r="LQK28" s="74"/>
      <c r="LQW28" s="74"/>
      <c r="LQX28" s="96"/>
      <c r="LQY28" s="115"/>
      <c r="LQZ28" s="74"/>
      <c r="LRA28" s="74"/>
      <c r="LRM28" s="74"/>
      <c r="LRN28" s="96"/>
      <c r="LRO28" s="115"/>
      <c r="LRP28" s="74"/>
      <c r="LRQ28" s="74"/>
      <c r="LSC28" s="74"/>
      <c r="LSD28" s="96"/>
      <c r="LSE28" s="115"/>
      <c r="LSF28" s="74"/>
      <c r="LSG28" s="74"/>
      <c r="LSS28" s="74"/>
      <c r="LST28" s="96"/>
      <c r="LSU28" s="115"/>
      <c r="LSV28" s="74"/>
      <c r="LSW28" s="74"/>
      <c r="LTI28" s="74"/>
      <c r="LTJ28" s="96"/>
      <c r="LTK28" s="115"/>
      <c r="LTL28" s="74"/>
      <c r="LTM28" s="74"/>
      <c r="LTY28" s="74"/>
      <c r="LTZ28" s="96"/>
      <c r="LUA28" s="115"/>
      <c r="LUB28" s="74"/>
      <c r="LUC28" s="74"/>
      <c r="LUO28" s="74"/>
      <c r="LUP28" s="96"/>
      <c r="LUQ28" s="115"/>
      <c r="LUR28" s="74"/>
      <c r="LUS28" s="74"/>
      <c r="LVE28" s="74"/>
      <c r="LVF28" s="96"/>
      <c r="LVG28" s="115"/>
      <c r="LVH28" s="74"/>
      <c r="LVI28" s="74"/>
      <c r="LVU28" s="74"/>
      <c r="LVV28" s="96"/>
      <c r="LVW28" s="115"/>
      <c r="LVX28" s="74"/>
      <c r="LVY28" s="74"/>
      <c r="LWK28" s="74"/>
      <c r="LWL28" s="96"/>
      <c r="LWM28" s="115"/>
      <c r="LWN28" s="74"/>
      <c r="LWO28" s="74"/>
      <c r="LXA28" s="74"/>
      <c r="LXB28" s="96"/>
      <c r="LXC28" s="115"/>
      <c r="LXD28" s="74"/>
      <c r="LXE28" s="74"/>
      <c r="LXQ28" s="74"/>
      <c r="LXR28" s="96"/>
      <c r="LXS28" s="115"/>
      <c r="LXT28" s="74"/>
      <c r="LXU28" s="74"/>
      <c r="LYG28" s="74"/>
      <c r="LYH28" s="96"/>
      <c r="LYI28" s="115"/>
      <c r="LYJ28" s="74"/>
      <c r="LYK28" s="74"/>
      <c r="LYW28" s="74"/>
      <c r="LYX28" s="96"/>
      <c r="LYY28" s="115"/>
      <c r="LYZ28" s="74"/>
      <c r="LZA28" s="74"/>
      <c r="LZM28" s="74"/>
      <c r="LZN28" s="96"/>
      <c r="LZO28" s="115"/>
      <c r="LZP28" s="74"/>
      <c r="LZQ28" s="74"/>
      <c r="MAC28" s="74"/>
      <c r="MAD28" s="96"/>
      <c r="MAE28" s="115"/>
      <c r="MAF28" s="74"/>
      <c r="MAG28" s="74"/>
      <c r="MAS28" s="74"/>
      <c r="MAT28" s="96"/>
      <c r="MAU28" s="115"/>
      <c r="MAV28" s="74"/>
      <c r="MAW28" s="74"/>
      <c r="MBI28" s="74"/>
      <c r="MBJ28" s="96"/>
      <c r="MBK28" s="115"/>
      <c r="MBL28" s="74"/>
      <c r="MBM28" s="74"/>
      <c r="MBY28" s="74"/>
      <c r="MBZ28" s="96"/>
      <c r="MCA28" s="115"/>
      <c r="MCB28" s="74"/>
      <c r="MCC28" s="74"/>
      <c r="MCO28" s="74"/>
      <c r="MCP28" s="96"/>
      <c r="MCQ28" s="115"/>
      <c r="MCR28" s="74"/>
      <c r="MCS28" s="74"/>
      <c r="MDE28" s="74"/>
      <c r="MDF28" s="96"/>
      <c r="MDG28" s="115"/>
      <c r="MDH28" s="74"/>
      <c r="MDI28" s="74"/>
      <c r="MDU28" s="74"/>
      <c r="MDV28" s="96"/>
      <c r="MDW28" s="115"/>
      <c r="MDX28" s="74"/>
      <c r="MDY28" s="74"/>
      <c r="MEK28" s="74"/>
      <c r="MEL28" s="96"/>
      <c r="MEM28" s="115"/>
      <c r="MEN28" s="74"/>
      <c r="MEO28" s="74"/>
      <c r="MFA28" s="74"/>
      <c r="MFB28" s="96"/>
      <c r="MFC28" s="115"/>
      <c r="MFD28" s="74"/>
      <c r="MFE28" s="74"/>
      <c r="MFQ28" s="74"/>
      <c r="MFR28" s="96"/>
      <c r="MFS28" s="115"/>
      <c r="MFT28" s="74"/>
      <c r="MFU28" s="74"/>
      <c r="MGG28" s="74"/>
      <c r="MGH28" s="96"/>
      <c r="MGI28" s="115"/>
      <c r="MGJ28" s="74"/>
      <c r="MGK28" s="74"/>
      <c r="MGW28" s="74"/>
      <c r="MGX28" s="96"/>
      <c r="MGY28" s="115"/>
      <c r="MGZ28" s="74"/>
      <c r="MHA28" s="74"/>
      <c r="MHM28" s="74"/>
      <c r="MHN28" s="96"/>
      <c r="MHO28" s="115"/>
      <c r="MHP28" s="74"/>
      <c r="MHQ28" s="74"/>
      <c r="MIC28" s="74"/>
      <c r="MID28" s="96"/>
      <c r="MIE28" s="115"/>
      <c r="MIF28" s="74"/>
      <c r="MIG28" s="74"/>
      <c r="MIS28" s="74"/>
      <c r="MIT28" s="96"/>
      <c r="MIU28" s="115"/>
      <c r="MIV28" s="74"/>
      <c r="MIW28" s="74"/>
      <c r="MJI28" s="74"/>
      <c r="MJJ28" s="96"/>
      <c r="MJK28" s="115"/>
      <c r="MJL28" s="74"/>
      <c r="MJM28" s="74"/>
      <c r="MJY28" s="74"/>
      <c r="MJZ28" s="96"/>
      <c r="MKA28" s="115"/>
      <c r="MKB28" s="74"/>
      <c r="MKC28" s="74"/>
      <c r="MKO28" s="74"/>
      <c r="MKP28" s="96"/>
      <c r="MKQ28" s="115"/>
      <c r="MKR28" s="74"/>
      <c r="MKS28" s="74"/>
      <c r="MLE28" s="74"/>
      <c r="MLF28" s="96"/>
      <c r="MLG28" s="115"/>
      <c r="MLH28" s="74"/>
      <c r="MLI28" s="74"/>
      <c r="MLU28" s="74"/>
      <c r="MLV28" s="96"/>
      <c r="MLW28" s="115"/>
      <c r="MLX28" s="74"/>
      <c r="MLY28" s="74"/>
      <c r="MMK28" s="74"/>
      <c r="MML28" s="96"/>
      <c r="MMM28" s="115"/>
      <c r="MMN28" s="74"/>
      <c r="MMO28" s="74"/>
      <c r="MNA28" s="74"/>
      <c r="MNB28" s="96"/>
      <c r="MNC28" s="115"/>
      <c r="MND28" s="74"/>
      <c r="MNE28" s="74"/>
      <c r="MNQ28" s="74"/>
      <c r="MNR28" s="96"/>
      <c r="MNS28" s="115"/>
      <c r="MNT28" s="74"/>
      <c r="MNU28" s="74"/>
      <c r="MOG28" s="74"/>
      <c r="MOH28" s="96"/>
      <c r="MOI28" s="115"/>
      <c r="MOJ28" s="74"/>
      <c r="MOK28" s="74"/>
      <c r="MOW28" s="74"/>
      <c r="MOX28" s="96"/>
      <c r="MOY28" s="115"/>
      <c r="MOZ28" s="74"/>
      <c r="MPA28" s="74"/>
      <c r="MPM28" s="74"/>
      <c r="MPN28" s="96"/>
      <c r="MPO28" s="115"/>
      <c r="MPP28" s="74"/>
      <c r="MPQ28" s="74"/>
      <c r="MQC28" s="74"/>
      <c r="MQD28" s="96"/>
      <c r="MQE28" s="115"/>
      <c r="MQF28" s="74"/>
      <c r="MQG28" s="74"/>
      <c r="MQS28" s="74"/>
      <c r="MQT28" s="96"/>
      <c r="MQU28" s="115"/>
      <c r="MQV28" s="74"/>
      <c r="MQW28" s="74"/>
      <c r="MRI28" s="74"/>
      <c r="MRJ28" s="96"/>
      <c r="MRK28" s="115"/>
      <c r="MRL28" s="74"/>
      <c r="MRM28" s="74"/>
      <c r="MRY28" s="74"/>
      <c r="MRZ28" s="96"/>
      <c r="MSA28" s="115"/>
      <c r="MSB28" s="74"/>
      <c r="MSC28" s="74"/>
      <c r="MSO28" s="74"/>
      <c r="MSP28" s="96"/>
      <c r="MSQ28" s="115"/>
      <c r="MSR28" s="74"/>
      <c r="MSS28" s="74"/>
      <c r="MTE28" s="74"/>
      <c r="MTF28" s="96"/>
      <c r="MTG28" s="115"/>
      <c r="MTH28" s="74"/>
      <c r="MTI28" s="74"/>
      <c r="MTU28" s="74"/>
      <c r="MTV28" s="96"/>
      <c r="MTW28" s="115"/>
      <c r="MTX28" s="74"/>
      <c r="MTY28" s="74"/>
      <c r="MUK28" s="74"/>
      <c r="MUL28" s="96"/>
      <c r="MUM28" s="115"/>
      <c r="MUN28" s="74"/>
      <c r="MUO28" s="74"/>
      <c r="MVA28" s="74"/>
      <c r="MVB28" s="96"/>
      <c r="MVC28" s="115"/>
      <c r="MVD28" s="74"/>
      <c r="MVE28" s="74"/>
      <c r="MVQ28" s="74"/>
      <c r="MVR28" s="96"/>
      <c r="MVS28" s="115"/>
      <c r="MVT28" s="74"/>
      <c r="MVU28" s="74"/>
      <c r="MWG28" s="74"/>
      <c r="MWH28" s="96"/>
      <c r="MWI28" s="115"/>
      <c r="MWJ28" s="74"/>
      <c r="MWK28" s="74"/>
      <c r="MWW28" s="74"/>
      <c r="MWX28" s="96"/>
      <c r="MWY28" s="115"/>
      <c r="MWZ28" s="74"/>
      <c r="MXA28" s="74"/>
      <c r="MXM28" s="74"/>
      <c r="MXN28" s="96"/>
      <c r="MXO28" s="115"/>
      <c r="MXP28" s="74"/>
      <c r="MXQ28" s="74"/>
      <c r="MYC28" s="74"/>
      <c r="MYD28" s="96"/>
      <c r="MYE28" s="115"/>
      <c r="MYF28" s="74"/>
      <c r="MYG28" s="74"/>
      <c r="MYS28" s="74"/>
      <c r="MYT28" s="96"/>
      <c r="MYU28" s="115"/>
      <c r="MYV28" s="74"/>
      <c r="MYW28" s="74"/>
      <c r="MZI28" s="74"/>
      <c r="MZJ28" s="96"/>
      <c r="MZK28" s="115"/>
      <c r="MZL28" s="74"/>
      <c r="MZM28" s="74"/>
      <c r="MZY28" s="74"/>
      <c r="MZZ28" s="96"/>
      <c r="NAA28" s="115"/>
      <c r="NAB28" s="74"/>
      <c r="NAC28" s="74"/>
      <c r="NAO28" s="74"/>
      <c r="NAP28" s="96"/>
      <c r="NAQ28" s="115"/>
      <c r="NAR28" s="74"/>
      <c r="NAS28" s="74"/>
      <c r="NBE28" s="74"/>
      <c r="NBF28" s="96"/>
      <c r="NBG28" s="115"/>
      <c r="NBH28" s="74"/>
      <c r="NBI28" s="74"/>
      <c r="NBU28" s="74"/>
      <c r="NBV28" s="96"/>
      <c r="NBW28" s="115"/>
      <c r="NBX28" s="74"/>
      <c r="NBY28" s="74"/>
      <c r="NCK28" s="74"/>
      <c r="NCL28" s="96"/>
      <c r="NCM28" s="115"/>
      <c r="NCN28" s="74"/>
      <c r="NCO28" s="74"/>
      <c r="NDA28" s="74"/>
      <c r="NDB28" s="96"/>
      <c r="NDC28" s="115"/>
      <c r="NDD28" s="74"/>
      <c r="NDE28" s="74"/>
      <c r="NDQ28" s="74"/>
      <c r="NDR28" s="96"/>
      <c r="NDS28" s="115"/>
      <c r="NDT28" s="74"/>
      <c r="NDU28" s="74"/>
      <c r="NEG28" s="74"/>
      <c r="NEH28" s="96"/>
      <c r="NEI28" s="115"/>
      <c r="NEJ28" s="74"/>
      <c r="NEK28" s="74"/>
      <c r="NEW28" s="74"/>
      <c r="NEX28" s="96"/>
      <c r="NEY28" s="115"/>
      <c r="NEZ28" s="74"/>
      <c r="NFA28" s="74"/>
      <c r="NFM28" s="74"/>
      <c r="NFN28" s="96"/>
      <c r="NFO28" s="115"/>
      <c r="NFP28" s="74"/>
      <c r="NFQ28" s="74"/>
      <c r="NGC28" s="74"/>
      <c r="NGD28" s="96"/>
      <c r="NGE28" s="115"/>
      <c r="NGF28" s="74"/>
      <c r="NGG28" s="74"/>
      <c r="NGS28" s="74"/>
      <c r="NGT28" s="96"/>
      <c r="NGU28" s="115"/>
      <c r="NGV28" s="74"/>
      <c r="NGW28" s="74"/>
      <c r="NHI28" s="74"/>
      <c r="NHJ28" s="96"/>
      <c r="NHK28" s="115"/>
      <c r="NHL28" s="74"/>
      <c r="NHM28" s="74"/>
      <c r="NHY28" s="74"/>
      <c r="NHZ28" s="96"/>
      <c r="NIA28" s="115"/>
      <c r="NIB28" s="74"/>
      <c r="NIC28" s="74"/>
      <c r="NIO28" s="74"/>
      <c r="NIP28" s="96"/>
      <c r="NIQ28" s="115"/>
      <c r="NIR28" s="74"/>
      <c r="NIS28" s="74"/>
      <c r="NJE28" s="74"/>
      <c r="NJF28" s="96"/>
      <c r="NJG28" s="115"/>
      <c r="NJH28" s="74"/>
      <c r="NJI28" s="74"/>
      <c r="NJU28" s="74"/>
      <c r="NJV28" s="96"/>
      <c r="NJW28" s="115"/>
      <c r="NJX28" s="74"/>
      <c r="NJY28" s="74"/>
      <c r="NKK28" s="74"/>
      <c r="NKL28" s="96"/>
      <c r="NKM28" s="115"/>
      <c r="NKN28" s="74"/>
      <c r="NKO28" s="74"/>
      <c r="NLA28" s="74"/>
      <c r="NLB28" s="96"/>
      <c r="NLC28" s="115"/>
      <c r="NLD28" s="74"/>
      <c r="NLE28" s="74"/>
      <c r="NLQ28" s="74"/>
      <c r="NLR28" s="96"/>
      <c r="NLS28" s="115"/>
      <c r="NLT28" s="74"/>
      <c r="NLU28" s="74"/>
      <c r="NMG28" s="74"/>
      <c r="NMH28" s="96"/>
      <c r="NMI28" s="115"/>
      <c r="NMJ28" s="74"/>
      <c r="NMK28" s="74"/>
      <c r="NMW28" s="74"/>
      <c r="NMX28" s="96"/>
      <c r="NMY28" s="115"/>
      <c r="NMZ28" s="74"/>
      <c r="NNA28" s="74"/>
      <c r="NNM28" s="74"/>
      <c r="NNN28" s="96"/>
      <c r="NNO28" s="115"/>
      <c r="NNP28" s="74"/>
      <c r="NNQ28" s="74"/>
      <c r="NOC28" s="74"/>
      <c r="NOD28" s="96"/>
      <c r="NOE28" s="115"/>
      <c r="NOF28" s="74"/>
      <c r="NOG28" s="74"/>
      <c r="NOS28" s="74"/>
      <c r="NOT28" s="96"/>
      <c r="NOU28" s="115"/>
      <c r="NOV28" s="74"/>
      <c r="NOW28" s="74"/>
      <c r="NPI28" s="74"/>
      <c r="NPJ28" s="96"/>
      <c r="NPK28" s="115"/>
      <c r="NPL28" s="74"/>
      <c r="NPM28" s="74"/>
      <c r="NPY28" s="74"/>
      <c r="NPZ28" s="96"/>
      <c r="NQA28" s="115"/>
      <c r="NQB28" s="74"/>
      <c r="NQC28" s="74"/>
      <c r="NQO28" s="74"/>
      <c r="NQP28" s="96"/>
      <c r="NQQ28" s="115"/>
      <c r="NQR28" s="74"/>
      <c r="NQS28" s="74"/>
      <c r="NRE28" s="74"/>
      <c r="NRF28" s="96"/>
      <c r="NRG28" s="115"/>
      <c r="NRH28" s="74"/>
      <c r="NRI28" s="74"/>
      <c r="NRU28" s="74"/>
      <c r="NRV28" s="96"/>
      <c r="NRW28" s="115"/>
      <c r="NRX28" s="74"/>
      <c r="NRY28" s="74"/>
      <c r="NSK28" s="74"/>
      <c r="NSL28" s="96"/>
      <c r="NSM28" s="115"/>
      <c r="NSN28" s="74"/>
      <c r="NSO28" s="74"/>
      <c r="NTA28" s="74"/>
      <c r="NTB28" s="96"/>
      <c r="NTC28" s="115"/>
      <c r="NTD28" s="74"/>
      <c r="NTE28" s="74"/>
      <c r="NTQ28" s="74"/>
      <c r="NTR28" s="96"/>
      <c r="NTS28" s="115"/>
      <c r="NTT28" s="74"/>
      <c r="NTU28" s="74"/>
      <c r="NUG28" s="74"/>
      <c r="NUH28" s="96"/>
      <c r="NUI28" s="115"/>
      <c r="NUJ28" s="74"/>
      <c r="NUK28" s="74"/>
      <c r="NUW28" s="74"/>
      <c r="NUX28" s="96"/>
      <c r="NUY28" s="115"/>
      <c r="NUZ28" s="74"/>
      <c r="NVA28" s="74"/>
      <c r="NVM28" s="74"/>
      <c r="NVN28" s="96"/>
      <c r="NVO28" s="115"/>
      <c r="NVP28" s="74"/>
      <c r="NVQ28" s="74"/>
      <c r="NWC28" s="74"/>
      <c r="NWD28" s="96"/>
      <c r="NWE28" s="115"/>
      <c r="NWF28" s="74"/>
      <c r="NWG28" s="74"/>
      <c r="NWS28" s="74"/>
      <c r="NWT28" s="96"/>
      <c r="NWU28" s="115"/>
      <c r="NWV28" s="74"/>
      <c r="NWW28" s="74"/>
      <c r="NXI28" s="74"/>
      <c r="NXJ28" s="96"/>
      <c r="NXK28" s="115"/>
      <c r="NXL28" s="74"/>
      <c r="NXM28" s="74"/>
      <c r="NXY28" s="74"/>
      <c r="NXZ28" s="96"/>
      <c r="NYA28" s="115"/>
      <c r="NYB28" s="74"/>
      <c r="NYC28" s="74"/>
      <c r="NYO28" s="74"/>
      <c r="NYP28" s="96"/>
      <c r="NYQ28" s="115"/>
      <c r="NYR28" s="74"/>
      <c r="NYS28" s="74"/>
      <c r="NZE28" s="74"/>
      <c r="NZF28" s="96"/>
      <c r="NZG28" s="115"/>
      <c r="NZH28" s="74"/>
      <c r="NZI28" s="74"/>
      <c r="NZU28" s="74"/>
      <c r="NZV28" s="96"/>
      <c r="NZW28" s="115"/>
      <c r="NZX28" s="74"/>
      <c r="NZY28" s="74"/>
      <c r="OAK28" s="74"/>
      <c r="OAL28" s="96"/>
      <c r="OAM28" s="115"/>
      <c r="OAN28" s="74"/>
      <c r="OAO28" s="74"/>
      <c r="OBA28" s="74"/>
      <c r="OBB28" s="96"/>
      <c r="OBC28" s="115"/>
      <c r="OBD28" s="74"/>
      <c r="OBE28" s="74"/>
      <c r="OBQ28" s="74"/>
      <c r="OBR28" s="96"/>
      <c r="OBS28" s="115"/>
      <c r="OBT28" s="74"/>
      <c r="OBU28" s="74"/>
      <c r="OCG28" s="74"/>
      <c r="OCH28" s="96"/>
      <c r="OCI28" s="115"/>
      <c r="OCJ28" s="74"/>
      <c r="OCK28" s="74"/>
      <c r="OCW28" s="74"/>
      <c r="OCX28" s="96"/>
      <c r="OCY28" s="115"/>
      <c r="OCZ28" s="74"/>
      <c r="ODA28" s="74"/>
      <c r="ODM28" s="74"/>
      <c r="ODN28" s="96"/>
      <c r="ODO28" s="115"/>
      <c r="ODP28" s="74"/>
      <c r="ODQ28" s="74"/>
      <c r="OEC28" s="74"/>
      <c r="OED28" s="96"/>
      <c r="OEE28" s="115"/>
      <c r="OEF28" s="74"/>
      <c r="OEG28" s="74"/>
      <c r="OES28" s="74"/>
      <c r="OET28" s="96"/>
      <c r="OEU28" s="115"/>
      <c r="OEV28" s="74"/>
      <c r="OEW28" s="74"/>
      <c r="OFI28" s="74"/>
      <c r="OFJ28" s="96"/>
      <c r="OFK28" s="115"/>
      <c r="OFL28" s="74"/>
      <c r="OFM28" s="74"/>
      <c r="OFY28" s="74"/>
      <c r="OFZ28" s="96"/>
      <c r="OGA28" s="115"/>
      <c r="OGB28" s="74"/>
      <c r="OGC28" s="74"/>
      <c r="OGO28" s="74"/>
      <c r="OGP28" s="96"/>
      <c r="OGQ28" s="115"/>
      <c r="OGR28" s="74"/>
      <c r="OGS28" s="74"/>
      <c r="OHE28" s="74"/>
      <c r="OHF28" s="96"/>
      <c r="OHG28" s="115"/>
      <c r="OHH28" s="74"/>
      <c r="OHI28" s="74"/>
      <c r="OHU28" s="74"/>
      <c r="OHV28" s="96"/>
      <c r="OHW28" s="115"/>
      <c r="OHX28" s="74"/>
      <c r="OHY28" s="74"/>
      <c r="OIK28" s="74"/>
      <c r="OIL28" s="96"/>
      <c r="OIM28" s="115"/>
      <c r="OIN28" s="74"/>
      <c r="OIO28" s="74"/>
      <c r="OJA28" s="74"/>
      <c r="OJB28" s="96"/>
      <c r="OJC28" s="115"/>
      <c r="OJD28" s="74"/>
      <c r="OJE28" s="74"/>
      <c r="OJQ28" s="74"/>
      <c r="OJR28" s="96"/>
      <c r="OJS28" s="115"/>
      <c r="OJT28" s="74"/>
      <c r="OJU28" s="74"/>
      <c r="OKG28" s="74"/>
      <c r="OKH28" s="96"/>
      <c r="OKI28" s="115"/>
      <c r="OKJ28" s="74"/>
      <c r="OKK28" s="74"/>
      <c r="OKW28" s="74"/>
      <c r="OKX28" s="96"/>
      <c r="OKY28" s="115"/>
      <c r="OKZ28" s="74"/>
      <c r="OLA28" s="74"/>
      <c r="OLM28" s="74"/>
      <c r="OLN28" s="96"/>
      <c r="OLO28" s="115"/>
      <c r="OLP28" s="74"/>
      <c r="OLQ28" s="74"/>
      <c r="OMC28" s="74"/>
      <c r="OMD28" s="96"/>
      <c r="OME28" s="115"/>
      <c r="OMF28" s="74"/>
      <c r="OMG28" s="74"/>
      <c r="OMS28" s="74"/>
      <c r="OMT28" s="96"/>
      <c r="OMU28" s="115"/>
      <c r="OMV28" s="74"/>
      <c r="OMW28" s="74"/>
      <c r="ONI28" s="74"/>
      <c r="ONJ28" s="96"/>
      <c r="ONK28" s="115"/>
      <c r="ONL28" s="74"/>
      <c r="ONM28" s="74"/>
      <c r="ONY28" s="74"/>
      <c r="ONZ28" s="96"/>
      <c r="OOA28" s="115"/>
      <c r="OOB28" s="74"/>
      <c r="OOC28" s="74"/>
      <c r="OOO28" s="74"/>
      <c r="OOP28" s="96"/>
      <c r="OOQ28" s="115"/>
      <c r="OOR28" s="74"/>
      <c r="OOS28" s="74"/>
      <c r="OPE28" s="74"/>
      <c r="OPF28" s="96"/>
      <c r="OPG28" s="115"/>
      <c r="OPH28" s="74"/>
      <c r="OPI28" s="74"/>
      <c r="OPU28" s="74"/>
      <c r="OPV28" s="96"/>
      <c r="OPW28" s="115"/>
      <c r="OPX28" s="74"/>
      <c r="OPY28" s="74"/>
      <c r="OQK28" s="74"/>
      <c r="OQL28" s="96"/>
      <c r="OQM28" s="115"/>
      <c r="OQN28" s="74"/>
      <c r="OQO28" s="74"/>
      <c r="ORA28" s="74"/>
      <c r="ORB28" s="96"/>
      <c r="ORC28" s="115"/>
      <c r="ORD28" s="74"/>
      <c r="ORE28" s="74"/>
      <c r="ORQ28" s="74"/>
      <c r="ORR28" s="96"/>
      <c r="ORS28" s="115"/>
      <c r="ORT28" s="74"/>
      <c r="ORU28" s="74"/>
      <c r="OSG28" s="74"/>
      <c r="OSH28" s="96"/>
      <c r="OSI28" s="115"/>
      <c r="OSJ28" s="74"/>
      <c r="OSK28" s="74"/>
      <c r="OSW28" s="74"/>
      <c r="OSX28" s="96"/>
      <c r="OSY28" s="115"/>
      <c r="OSZ28" s="74"/>
      <c r="OTA28" s="74"/>
      <c r="OTM28" s="74"/>
      <c r="OTN28" s="96"/>
      <c r="OTO28" s="115"/>
      <c r="OTP28" s="74"/>
      <c r="OTQ28" s="74"/>
      <c r="OUC28" s="74"/>
      <c r="OUD28" s="96"/>
      <c r="OUE28" s="115"/>
      <c r="OUF28" s="74"/>
      <c r="OUG28" s="74"/>
      <c r="OUS28" s="74"/>
      <c r="OUT28" s="96"/>
      <c r="OUU28" s="115"/>
      <c r="OUV28" s="74"/>
      <c r="OUW28" s="74"/>
      <c r="OVI28" s="74"/>
      <c r="OVJ28" s="96"/>
      <c r="OVK28" s="115"/>
      <c r="OVL28" s="74"/>
      <c r="OVM28" s="74"/>
      <c r="OVY28" s="74"/>
      <c r="OVZ28" s="96"/>
      <c r="OWA28" s="115"/>
      <c r="OWB28" s="74"/>
      <c r="OWC28" s="74"/>
      <c r="OWO28" s="74"/>
      <c r="OWP28" s="96"/>
      <c r="OWQ28" s="115"/>
      <c r="OWR28" s="74"/>
      <c r="OWS28" s="74"/>
      <c r="OXE28" s="74"/>
      <c r="OXF28" s="96"/>
      <c r="OXG28" s="115"/>
      <c r="OXH28" s="74"/>
      <c r="OXI28" s="74"/>
      <c r="OXU28" s="74"/>
      <c r="OXV28" s="96"/>
      <c r="OXW28" s="115"/>
      <c r="OXX28" s="74"/>
      <c r="OXY28" s="74"/>
      <c r="OYK28" s="74"/>
      <c r="OYL28" s="96"/>
      <c r="OYM28" s="115"/>
      <c r="OYN28" s="74"/>
      <c r="OYO28" s="74"/>
      <c r="OZA28" s="74"/>
      <c r="OZB28" s="96"/>
      <c r="OZC28" s="115"/>
      <c r="OZD28" s="74"/>
      <c r="OZE28" s="74"/>
      <c r="OZQ28" s="74"/>
      <c r="OZR28" s="96"/>
      <c r="OZS28" s="115"/>
      <c r="OZT28" s="74"/>
      <c r="OZU28" s="74"/>
      <c r="PAG28" s="74"/>
      <c r="PAH28" s="96"/>
      <c r="PAI28" s="115"/>
      <c r="PAJ28" s="74"/>
      <c r="PAK28" s="74"/>
      <c r="PAW28" s="74"/>
      <c r="PAX28" s="96"/>
      <c r="PAY28" s="115"/>
      <c r="PAZ28" s="74"/>
      <c r="PBA28" s="74"/>
      <c r="PBM28" s="74"/>
      <c r="PBN28" s="96"/>
      <c r="PBO28" s="115"/>
      <c r="PBP28" s="74"/>
      <c r="PBQ28" s="74"/>
      <c r="PCC28" s="74"/>
      <c r="PCD28" s="96"/>
      <c r="PCE28" s="115"/>
      <c r="PCF28" s="74"/>
      <c r="PCG28" s="74"/>
      <c r="PCS28" s="74"/>
      <c r="PCT28" s="96"/>
      <c r="PCU28" s="115"/>
      <c r="PCV28" s="74"/>
      <c r="PCW28" s="74"/>
      <c r="PDI28" s="74"/>
      <c r="PDJ28" s="96"/>
      <c r="PDK28" s="115"/>
      <c r="PDL28" s="74"/>
      <c r="PDM28" s="74"/>
      <c r="PDY28" s="74"/>
      <c r="PDZ28" s="96"/>
      <c r="PEA28" s="115"/>
      <c r="PEB28" s="74"/>
      <c r="PEC28" s="74"/>
      <c r="PEO28" s="74"/>
      <c r="PEP28" s="96"/>
      <c r="PEQ28" s="115"/>
      <c r="PER28" s="74"/>
      <c r="PES28" s="74"/>
      <c r="PFE28" s="74"/>
      <c r="PFF28" s="96"/>
      <c r="PFG28" s="115"/>
      <c r="PFH28" s="74"/>
      <c r="PFI28" s="74"/>
      <c r="PFU28" s="74"/>
      <c r="PFV28" s="96"/>
      <c r="PFW28" s="115"/>
      <c r="PFX28" s="74"/>
      <c r="PFY28" s="74"/>
      <c r="PGK28" s="74"/>
      <c r="PGL28" s="96"/>
      <c r="PGM28" s="115"/>
      <c r="PGN28" s="74"/>
      <c r="PGO28" s="74"/>
      <c r="PHA28" s="74"/>
      <c r="PHB28" s="96"/>
      <c r="PHC28" s="115"/>
      <c r="PHD28" s="74"/>
      <c r="PHE28" s="74"/>
      <c r="PHQ28" s="74"/>
      <c r="PHR28" s="96"/>
      <c r="PHS28" s="115"/>
      <c r="PHT28" s="74"/>
      <c r="PHU28" s="74"/>
      <c r="PIG28" s="74"/>
      <c r="PIH28" s="96"/>
      <c r="PII28" s="115"/>
      <c r="PIJ28" s="74"/>
      <c r="PIK28" s="74"/>
      <c r="PIW28" s="74"/>
      <c r="PIX28" s="96"/>
      <c r="PIY28" s="115"/>
      <c r="PIZ28" s="74"/>
      <c r="PJA28" s="74"/>
      <c r="PJM28" s="74"/>
      <c r="PJN28" s="96"/>
      <c r="PJO28" s="115"/>
      <c r="PJP28" s="74"/>
      <c r="PJQ28" s="74"/>
      <c r="PKC28" s="74"/>
      <c r="PKD28" s="96"/>
      <c r="PKE28" s="115"/>
      <c r="PKF28" s="74"/>
      <c r="PKG28" s="74"/>
      <c r="PKS28" s="74"/>
      <c r="PKT28" s="96"/>
      <c r="PKU28" s="115"/>
      <c r="PKV28" s="74"/>
      <c r="PKW28" s="74"/>
      <c r="PLI28" s="74"/>
      <c r="PLJ28" s="96"/>
      <c r="PLK28" s="115"/>
      <c r="PLL28" s="74"/>
      <c r="PLM28" s="74"/>
      <c r="PLY28" s="74"/>
      <c r="PLZ28" s="96"/>
      <c r="PMA28" s="115"/>
      <c r="PMB28" s="74"/>
      <c r="PMC28" s="74"/>
      <c r="PMO28" s="74"/>
      <c r="PMP28" s="96"/>
      <c r="PMQ28" s="115"/>
      <c r="PMR28" s="74"/>
      <c r="PMS28" s="74"/>
      <c r="PNE28" s="74"/>
      <c r="PNF28" s="96"/>
      <c r="PNG28" s="115"/>
      <c r="PNH28" s="74"/>
      <c r="PNI28" s="74"/>
      <c r="PNU28" s="74"/>
      <c r="PNV28" s="96"/>
      <c r="PNW28" s="115"/>
      <c r="PNX28" s="74"/>
      <c r="PNY28" s="74"/>
      <c r="POK28" s="74"/>
      <c r="POL28" s="96"/>
      <c r="POM28" s="115"/>
      <c r="PON28" s="74"/>
      <c r="POO28" s="74"/>
      <c r="PPA28" s="74"/>
      <c r="PPB28" s="96"/>
      <c r="PPC28" s="115"/>
      <c r="PPD28" s="74"/>
      <c r="PPE28" s="74"/>
      <c r="PPQ28" s="74"/>
      <c r="PPR28" s="96"/>
      <c r="PPS28" s="115"/>
      <c r="PPT28" s="74"/>
      <c r="PPU28" s="74"/>
      <c r="PQG28" s="74"/>
      <c r="PQH28" s="96"/>
      <c r="PQI28" s="115"/>
      <c r="PQJ28" s="74"/>
      <c r="PQK28" s="74"/>
      <c r="PQW28" s="74"/>
      <c r="PQX28" s="96"/>
      <c r="PQY28" s="115"/>
      <c r="PQZ28" s="74"/>
      <c r="PRA28" s="74"/>
      <c r="PRM28" s="74"/>
      <c r="PRN28" s="96"/>
      <c r="PRO28" s="115"/>
      <c r="PRP28" s="74"/>
      <c r="PRQ28" s="74"/>
      <c r="PSC28" s="74"/>
      <c r="PSD28" s="96"/>
      <c r="PSE28" s="115"/>
      <c r="PSF28" s="74"/>
      <c r="PSG28" s="74"/>
      <c r="PSS28" s="74"/>
      <c r="PST28" s="96"/>
      <c r="PSU28" s="115"/>
      <c r="PSV28" s="74"/>
      <c r="PSW28" s="74"/>
      <c r="PTI28" s="74"/>
      <c r="PTJ28" s="96"/>
      <c r="PTK28" s="115"/>
      <c r="PTL28" s="74"/>
      <c r="PTM28" s="74"/>
      <c r="PTY28" s="74"/>
      <c r="PTZ28" s="96"/>
      <c r="PUA28" s="115"/>
      <c r="PUB28" s="74"/>
      <c r="PUC28" s="74"/>
      <c r="PUO28" s="74"/>
      <c r="PUP28" s="96"/>
      <c r="PUQ28" s="115"/>
      <c r="PUR28" s="74"/>
      <c r="PUS28" s="74"/>
      <c r="PVE28" s="74"/>
      <c r="PVF28" s="96"/>
      <c r="PVG28" s="115"/>
      <c r="PVH28" s="74"/>
      <c r="PVI28" s="74"/>
      <c r="PVU28" s="74"/>
      <c r="PVV28" s="96"/>
      <c r="PVW28" s="115"/>
      <c r="PVX28" s="74"/>
      <c r="PVY28" s="74"/>
      <c r="PWK28" s="74"/>
      <c r="PWL28" s="96"/>
      <c r="PWM28" s="115"/>
      <c r="PWN28" s="74"/>
      <c r="PWO28" s="74"/>
      <c r="PXA28" s="74"/>
      <c r="PXB28" s="96"/>
      <c r="PXC28" s="115"/>
      <c r="PXD28" s="74"/>
      <c r="PXE28" s="74"/>
      <c r="PXQ28" s="74"/>
      <c r="PXR28" s="96"/>
      <c r="PXS28" s="115"/>
      <c r="PXT28" s="74"/>
      <c r="PXU28" s="74"/>
      <c r="PYG28" s="74"/>
      <c r="PYH28" s="96"/>
      <c r="PYI28" s="115"/>
      <c r="PYJ28" s="74"/>
      <c r="PYK28" s="74"/>
      <c r="PYW28" s="74"/>
      <c r="PYX28" s="96"/>
      <c r="PYY28" s="115"/>
      <c r="PYZ28" s="74"/>
      <c r="PZA28" s="74"/>
      <c r="PZM28" s="74"/>
      <c r="PZN28" s="96"/>
      <c r="PZO28" s="115"/>
      <c r="PZP28" s="74"/>
      <c r="PZQ28" s="74"/>
      <c r="QAC28" s="74"/>
      <c r="QAD28" s="96"/>
      <c r="QAE28" s="115"/>
      <c r="QAF28" s="74"/>
      <c r="QAG28" s="74"/>
      <c r="QAS28" s="74"/>
      <c r="QAT28" s="96"/>
      <c r="QAU28" s="115"/>
      <c r="QAV28" s="74"/>
      <c r="QAW28" s="74"/>
      <c r="QBI28" s="74"/>
      <c r="QBJ28" s="96"/>
      <c r="QBK28" s="115"/>
      <c r="QBL28" s="74"/>
      <c r="QBM28" s="74"/>
      <c r="QBY28" s="74"/>
      <c r="QBZ28" s="96"/>
      <c r="QCA28" s="115"/>
      <c r="QCB28" s="74"/>
      <c r="QCC28" s="74"/>
      <c r="QCO28" s="74"/>
      <c r="QCP28" s="96"/>
      <c r="QCQ28" s="115"/>
      <c r="QCR28" s="74"/>
      <c r="QCS28" s="74"/>
      <c r="QDE28" s="74"/>
      <c r="QDF28" s="96"/>
      <c r="QDG28" s="115"/>
      <c r="QDH28" s="74"/>
      <c r="QDI28" s="74"/>
      <c r="QDU28" s="74"/>
      <c r="QDV28" s="96"/>
      <c r="QDW28" s="115"/>
      <c r="QDX28" s="74"/>
      <c r="QDY28" s="74"/>
      <c r="QEK28" s="74"/>
      <c r="QEL28" s="96"/>
      <c r="QEM28" s="115"/>
      <c r="QEN28" s="74"/>
      <c r="QEO28" s="74"/>
      <c r="QFA28" s="74"/>
      <c r="QFB28" s="96"/>
      <c r="QFC28" s="115"/>
      <c r="QFD28" s="74"/>
      <c r="QFE28" s="74"/>
      <c r="QFQ28" s="74"/>
      <c r="QFR28" s="96"/>
      <c r="QFS28" s="115"/>
      <c r="QFT28" s="74"/>
      <c r="QFU28" s="74"/>
      <c r="QGG28" s="74"/>
      <c r="QGH28" s="96"/>
      <c r="QGI28" s="115"/>
      <c r="QGJ28" s="74"/>
      <c r="QGK28" s="74"/>
      <c r="QGW28" s="74"/>
      <c r="QGX28" s="96"/>
      <c r="QGY28" s="115"/>
      <c r="QGZ28" s="74"/>
      <c r="QHA28" s="74"/>
      <c r="QHM28" s="74"/>
      <c r="QHN28" s="96"/>
      <c r="QHO28" s="115"/>
      <c r="QHP28" s="74"/>
      <c r="QHQ28" s="74"/>
      <c r="QIC28" s="74"/>
      <c r="QID28" s="96"/>
      <c r="QIE28" s="115"/>
      <c r="QIF28" s="74"/>
      <c r="QIG28" s="74"/>
      <c r="QIS28" s="74"/>
      <c r="QIT28" s="96"/>
      <c r="QIU28" s="115"/>
      <c r="QIV28" s="74"/>
      <c r="QIW28" s="74"/>
      <c r="QJI28" s="74"/>
      <c r="QJJ28" s="96"/>
      <c r="QJK28" s="115"/>
      <c r="QJL28" s="74"/>
      <c r="QJM28" s="74"/>
      <c r="QJY28" s="74"/>
      <c r="QJZ28" s="96"/>
      <c r="QKA28" s="115"/>
      <c r="QKB28" s="74"/>
      <c r="QKC28" s="74"/>
      <c r="QKO28" s="74"/>
      <c r="QKP28" s="96"/>
      <c r="QKQ28" s="115"/>
      <c r="QKR28" s="74"/>
      <c r="QKS28" s="74"/>
      <c r="QLE28" s="74"/>
      <c r="QLF28" s="96"/>
      <c r="QLG28" s="115"/>
      <c r="QLH28" s="74"/>
      <c r="QLI28" s="74"/>
      <c r="QLU28" s="74"/>
      <c r="QLV28" s="96"/>
      <c r="QLW28" s="115"/>
      <c r="QLX28" s="74"/>
      <c r="QLY28" s="74"/>
      <c r="QMK28" s="74"/>
      <c r="QML28" s="96"/>
      <c r="QMM28" s="115"/>
      <c r="QMN28" s="74"/>
      <c r="QMO28" s="74"/>
      <c r="QNA28" s="74"/>
      <c r="QNB28" s="96"/>
      <c r="QNC28" s="115"/>
      <c r="QND28" s="74"/>
      <c r="QNE28" s="74"/>
      <c r="QNQ28" s="74"/>
      <c r="QNR28" s="96"/>
      <c r="QNS28" s="115"/>
      <c r="QNT28" s="74"/>
      <c r="QNU28" s="74"/>
      <c r="QOG28" s="74"/>
      <c r="QOH28" s="96"/>
      <c r="QOI28" s="115"/>
      <c r="QOJ28" s="74"/>
      <c r="QOK28" s="74"/>
      <c r="QOW28" s="74"/>
      <c r="QOX28" s="96"/>
      <c r="QOY28" s="115"/>
      <c r="QOZ28" s="74"/>
      <c r="QPA28" s="74"/>
      <c r="QPM28" s="74"/>
      <c r="QPN28" s="96"/>
      <c r="QPO28" s="115"/>
      <c r="QPP28" s="74"/>
      <c r="QPQ28" s="74"/>
      <c r="QQC28" s="74"/>
      <c r="QQD28" s="96"/>
      <c r="QQE28" s="115"/>
      <c r="QQF28" s="74"/>
      <c r="QQG28" s="74"/>
      <c r="QQS28" s="74"/>
      <c r="QQT28" s="96"/>
      <c r="QQU28" s="115"/>
      <c r="QQV28" s="74"/>
      <c r="QQW28" s="74"/>
      <c r="QRI28" s="74"/>
      <c r="QRJ28" s="96"/>
      <c r="QRK28" s="115"/>
      <c r="QRL28" s="74"/>
      <c r="QRM28" s="74"/>
      <c r="QRY28" s="74"/>
      <c r="QRZ28" s="96"/>
      <c r="QSA28" s="115"/>
      <c r="QSB28" s="74"/>
      <c r="QSC28" s="74"/>
      <c r="QSO28" s="74"/>
      <c r="QSP28" s="96"/>
      <c r="QSQ28" s="115"/>
      <c r="QSR28" s="74"/>
      <c r="QSS28" s="74"/>
      <c r="QTE28" s="74"/>
      <c r="QTF28" s="96"/>
      <c r="QTG28" s="115"/>
      <c r="QTH28" s="74"/>
      <c r="QTI28" s="74"/>
      <c r="QTU28" s="74"/>
      <c r="QTV28" s="96"/>
      <c r="QTW28" s="115"/>
      <c r="QTX28" s="74"/>
      <c r="QTY28" s="74"/>
      <c r="QUK28" s="74"/>
      <c r="QUL28" s="96"/>
      <c r="QUM28" s="115"/>
      <c r="QUN28" s="74"/>
      <c r="QUO28" s="74"/>
      <c r="QVA28" s="74"/>
      <c r="QVB28" s="96"/>
      <c r="QVC28" s="115"/>
      <c r="QVD28" s="74"/>
      <c r="QVE28" s="74"/>
      <c r="QVQ28" s="74"/>
      <c r="QVR28" s="96"/>
      <c r="QVS28" s="115"/>
      <c r="QVT28" s="74"/>
      <c r="QVU28" s="74"/>
      <c r="QWG28" s="74"/>
      <c r="QWH28" s="96"/>
      <c r="QWI28" s="115"/>
      <c r="QWJ28" s="74"/>
      <c r="QWK28" s="74"/>
      <c r="QWW28" s="74"/>
      <c r="QWX28" s="96"/>
      <c r="QWY28" s="115"/>
      <c r="QWZ28" s="74"/>
      <c r="QXA28" s="74"/>
      <c r="QXM28" s="74"/>
      <c r="QXN28" s="96"/>
      <c r="QXO28" s="115"/>
      <c r="QXP28" s="74"/>
      <c r="QXQ28" s="74"/>
      <c r="QYC28" s="74"/>
      <c r="QYD28" s="96"/>
      <c r="QYE28" s="115"/>
      <c r="QYF28" s="74"/>
      <c r="QYG28" s="74"/>
      <c r="QYS28" s="74"/>
      <c r="QYT28" s="96"/>
      <c r="QYU28" s="115"/>
      <c r="QYV28" s="74"/>
      <c r="QYW28" s="74"/>
      <c r="QZI28" s="74"/>
      <c r="QZJ28" s="96"/>
      <c r="QZK28" s="115"/>
      <c r="QZL28" s="74"/>
      <c r="QZM28" s="74"/>
      <c r="QZY28" s="74"/>
      <c r="QZZ28" s="96"/>
      <c r="RAA28" s="115"/>
      <c r="RAB28" s="74"/>
      <c r="RAC28" s="74"/>
      <c r="RAO28" s="74"/>
      <c r="RAP28" s="96"/>
      <c r="RAQ28" s="115"/>
      <c r="RAR28" s="74"/>
      <c r="RAS28" s="74"/>
      <c r="RBE28" s="74"/>
      <c r="RBF28" s="96"/>
      <c r="RBG28" s="115"/>
      <c r="RBH28" s="74"/>
      <c r="RBI28" s="74"/>
      <c r="RBU28" s="74"/>
      <c r="RBV28" s="96"/>
      <c r="RBW28" s="115"/>
      <c r="RBX28" s="74"/>
      <c r="RBY28" s="74"/>
      <c r="RCK28" s="74"/>
      <c r="RCL28" s="96"/>
      <c r="RCM28" s="115"/>
      <c r="RCN28" s="74"/>
      <c r="RCO28" s="74"/>
      <c r="RDA28" s="74"/>
      <c r="RDB28" s="96"/>
      <c r="RDC28" s="115"/>
      <c r="RDD28" s="74"/>
      <c r="RDE28" s="74"/>
      <c r="RDQ28" s="74"/>
      <c r="RDR28" s="96"/>
      <c r="RDS28" s="115"/>
      <c r="RDT28" s="74"/>
      <c r="RDU28" s="74"/>
      <c r="REG28" s="74"/>
      <c r="REH28" s="96"/>
      <c r="REI28" s="115"/>
      <c r="REJ28" s="74"/>
      <c r="REK28" s="74"/>
      <c r="REW28" s="74"/>
      <c r="REX28" s="96"/>
      <c r="REY28" s="115"/>
      <c r="REZ28" s="74"/>
      <c r="RFA28" s="74"/>
      <c r="RFM28" s="74"/>
      <c r="RFN28" s="96"/>
      <c r="RFO28" s="115"/>
      <c r="RFP28" s="74"/>
      <c r="RFQ28" s="74"/>
      <c r="RGC28" s="74"/>
      <c r="RGD28" s="96"/>
      <c r="RGE28" s="115"/>
      <c r="RGF28" s="74"/>
      <c r="RGG28" s="74"/>
      <c r="RGS28" s="74"/>
      <c r="RGT28" s="96"/>
      <c r="RGU28" s="115"/>
      <c r="RGV28" s="74"/>
      <c r="RGW28" s="74"/>
      <c r="RHI28" s="74"/>
      <c r="RHJ28" s="96"/>
      <c r="RHK28" s="115"/>
      <c r="RHL28" s="74"/>
      <c r="RHM28" s="74"/>
      <c r="RHY28" s="74"/>
      <c r="RHZ28" s="96"/>
      <c r="RIA28" s="115"/>
      <c r="RIB28" s="74"/>
      <c r="RIC28" s="74"/>
      <c r="RIO28" s="74"/>
      <c r="RIP28" s="96"/>
      <c r="RIQ28" s="115"/>
      <c r="RIR28" s="74"/>
      <c r="RIS28" s="74"/>
      <c r="RJE28" s="74"/>
      <c r="RJF28" s="96"/>
      <c r="RJG28" s="115"/>
      <c r="RJH28" s="74"/>
      <c r="RJI28" s="74"/>
      <c r="RJU28" s="74"/>
      <c r="RJV28" s="96"/>
      <c r="RJW28" s="115"/>
      <c r="RJX28" s="74"/>
      <c r="RJY28" s="74"/>
      <c r="RKK28" s="74"/>
      <c r="RKL28" s="96"/>
      <c r="RKM28" s="115"/>
      <c r="RKN28" s="74"/>
      <c r="RKO28" s="74"/>
      <c r="RLA28" s="74"/>
      <c r="RLB28" s="96"/>
      <c r="RLC28" s="115"/>
      <c r="RLD28" s="74"/>
      <c r="RLE28" s="74"/>
      <c r="RLQ28" s="74"/>
      <c r="RLR28" s="96"/>
      <c r="RLS28" s="115"/>
      <c r="RLT28" s="74"/>
      <c r="RLU28" s="74"/>
      <c r="RMG28" s="74"/>
      <c r="RMH28" s="96"/>
      <c r="RMI28" s="115"/>
      <c r="RMJ28" s="74"/>
      <c r="RMK28" s="74"/>
      <c r="RMW28" s="74"/>
      <c r="RMX28" s="96"/>
      <c r="RMY28" s="115"/>
      <c r="RMZ28" s="74"/>
      <c r="RNA28" s="74"/>
      <c r="RNM28" s="74"/>
      <c r="RNN28" s="96"/>
      <c r="RNO28" s="115"/>
      <c r="RNP28" s="74"/>
      <c r="RNQ28" s="74"/>
      <c r="ROC28" s="74"/>
      <c r="ROD28" s="96"/>
      <c r="ROE28" s="115"/>
      <c r="ROF28" s="74"/>
      <c r="ROG28" s="74"/>
      <c r="ROS28" s="74"/>
      <c r="ROT28" s="96"/>
      <c r="ROU28" s="115"/>
      <c r="ROV28" s="74"/>
      <c r="ROW28" s="74"/>
      <c r="RPI28" s="74"/>
      <c r="RPJ28" s="96"/>
      <c r="RPK28" s="115"/>
      <c r="RPL28" s="74"/>
      <c r="RPM28" s="74"/>
      <c r="RPY28" s="74"/>
      <c r="RPZ28" s="96"/>
      <c r="RQA28" s="115"/>
      <c r="RQB28" s="74"/>
      <c r="RQC28" s="74"/>
      <c r="RQO28" s="74"/>
      <c r="RQP28" s="96"/>
      <c r="RQQ28" s="115"/>
      <c r="RQR28" s="74"/>
      <c r="RQS28" s="74"/>
      <c r="RRE28" s="74"/>
      <c r="RRF28" s="96"/>
      <c r="RRG28" s="115"/>
      <c r="RRH28" s="74"/>
      <c r="RRI28" s="74"/>
      <c r="RRU28" s="74"/>
      <c r="RRV28" s="96"/>
      <c r="RRW28" s="115"/>
      <c r="RRX28" s="74"/>
      <c r="RRY28" s="74"/>
      <c r="RSK28" s="74"/>
      <c r="RSL28" s="96"/>
      <c r="RSM28" s="115"/>
      <c r="RSN28" s="74"/>
      <c r="RSO28" s="74"/>
      <c r="RTA28" s="74"/>
      <c r="RTB28" s="96"/>
      <c r="RTC28" s="115"/>
      <c r="RTD28" s="74"/>
      <c r="RTE28" s="74"/>
      <c r="RTQ28" s="74"/>
      <c r="RTR28" s="96"/>
      <c r="RTS28" s="115"/>
      <c r="RTT28" s="74"/>
      <c r="RTU28" s="74"/>
      <c r="RUG28" s="74"/>
      <c r="RUH28" s="96"/>
      <c r="RUI28" s="115"/>
      <c r="RUJ28" s="74"/>
      <c r="RUK28" s="74"/>
      <c r="RUW28" s="74"/>
      <c r="RUX28" s="96"/>
      <c r="RUY28" s="115"/>
      <c r="RUZ28" s="74"/>
      <c r="RVA28" s="74"/>
      <c r="RVM28" s="74"/>
      <c r="RVN28" s="96"/>
      <c r="RVO28" s="115"/>
      <c r="RVP28" s="74"/>
      <c r="RVQ28" s="74"/>
      <c r="RWC28" s="74"/>
      <c r="RWD28" s="96"/>
      <c r="RWE28" s="115"/>
      <c r="RWF28" s="74"/>
      <c r="RWG28" s="74"/>
      <c r="RWS28" s="74"/>
      <c r="RWT28" s="96"/>
      <c r="RWU28" s="115"/>
      <c r="RWV28" s="74"/>
      <c r="RWW28" s="74"/>
      <c r="RXI28" s="74"/>
      <c r="RXJ28" s="96"/>
      <c r="RXK28" s="115"/>
      <c r="RXL28" s="74"/>
      <c r="RXM28" s="74"/>
      <c r="RXY28" s="74"/>
      <c r="RXZ28" s="96"/>
      <c r="RYA28" s="115"/>
      <c r="RYB28" s="74"/>
      <c r="RYC28" s="74"/>
      <c r="RYO28" s="74"/>
      <c r="RYP28" s="96"/>
      <c r="RYQ28" s="115"/>
      <c r="RYR28" s="74"/>
      <c r="RYS28" s="74"/>
      <c r="RZE28" s="74"/>
      <c r="RZF28" s="96"/>
      <c r="RZG28" s="115"/>
      <c r="RZH28" s="74"/>
      <c r="RZI28" s="74"/>
      <c r="RZU28" s="74"/>
      <c r="RZV28" s="96"/>
      <c r="RZW28" s="115"/>
      <c r="RZX28" s="74"/>
      <c r="RZY28" s="74"/>
      <c r="SAK28" s="74"/>
      <c r="SAL28" s="96"/>
      <c r="SAM28" s="115"/>
      <c r="SAN28" s="74"/>
      <c r="SAO28" s="74"/>
      <c r="SBA28" s="74"/>
      <c r="SBB28" s="96"/>
      <c r="SBC28" s="115"/>
      <c r="SBD28" s="74"/>
      <c r="SBE28" s="74"/>
      <c r="SBQ28" s="74"/>
      <c r="SBR28" s="96"/>
      <c r="SBS28" s="115"/>
      <c r="SBT28" s="74"/>
      <c r="SBU28" s="74"/>
      <c r="SCG28" s="74"/>
      <c r="SCH28" s="96"/>
      <c r="SCI28" s="115"/>
      <c r="SCJ28" s="74"/>
      <c r="SCK28" s="74"/>
      <c r="SCW28" s="74"/>
      <c r="SCX28" s="96"/>
      <c r="SCY28" s="115"/>
      <c r="SCZ28" s="74"/>
      <c r="SDA28" s="74"/>
      <c r="SDM28" s="74"/>
      <c r="SDN28" s="96"/>
      <c r="SDO28" s="115"/>
      <c r="SDP28" s="74"/>
      <c r="SDQ28" s="74"/>
      <c r="SEC28" s="74"/>
      <c r="SED28" s="96"/>
      <c r="SEE28" s="115"/>
      <c r="SEF28" s="74"/>
      <c r="SEG28" s="74"/>
      <c r="SES28" s="74"/>
      <c r="SET28" s="96"/>
      <c r="SEU28" s="115"/>
      <c r="SEV28" s="74"/>
      <c r="SEW28" s="74"/>
      <c r="SFI28" s="74"/>
      <c r="SFJ28" s="96"/>
      <c r="SFK28" s="115"/>
      <c r="SFL28" s="74"/>
      <c r="SFM28" s="74"/>
      <c r="SFY28" s="74"/>
      <c r="SFZ28" s="96"/>
      <c r="SGA28" s="115"/>
      <c r="SGB28" s="74"/>
      <c r="SGC28" s="74"/>
      <c r="SGO28" s="74"/>
      <c r="SGP28" s="96"/>
      <c r="SGQ28" s="115"/>
      <c r="SGR28" s="74"/>
      <c r="SGS28" s="74"/>
      <c r="SHE28" s="74"/>
      <c r="SHF28" s="96"/>
      <c r="SHG28" s="115"/>
      <c r="SHH28" s="74"/>
      <c r="SHI28" s="74"/>
      <c r="SHU28" s="74"/>
      <c r="SHV28" s="96"/>
      <c r="SHW28" s="115"/>
      <c r="SHX28" s="74"/>
      <c r="SHY28" s="74"/>
      <c r="SIK28" s="74"/>
      <c r="SIL28" s="96"/>
      <c r="SIM28" s="115"/>
      <c r="SIN28" s="74"/>
      <c r="SIO28" s="74"/>
      <c r="SJA28" s="74"/>
      <c r="SJB28" s="96"/>
      <c r="SJC28" s="115"/>
      <c r="SJD28" s="74"/>
      <c r="SJE28" s="74"/>
      <c r="SJQ28" s="74"/>
      <c r="SJR28" s="96"/>
      <c r="SJS28" s="115"/>
      <c r="SJT28" s="74"/>
      <c r="SJU28" s="74"/>
      <c r="SKG28" s="74"/>
      <c r="SKH28" s="96"/>
      <c r="SKI28" s="115"/>
      <c r="SKJ28" s="74"/>
      <c r="SKK28" s="74"/>
      <c r="SKW28" s="74"/>
      <c r="SKX28" s="96"/>
      <c r="SKY28" s="115"/>
      <c r="SKZ28" s="74"/>
      <c r="SLA28" s="74"/>
      <c r="SLM28" s="74"/>
      <c r="SLN28" s="96"/>
      <c r="SLO28" s="115"/>
      <c r="SLP28" s="74"/>
      <c r="SLQ28" s="74"/>
      <c r="SMC28" s="74"/>
      <c r="SMD28" s="96"/>
      <c r="SME28" s="115"/>
      <c r="SMF28" s="74"/>
      <c r="SMG28" s="74"/>
      <c r="SMS28" s="74"/>
      <c r="SMT28" s="96"/>
      <c r="SMU28" s="115"/>
      <c r="SMV28" s="74"/>
      <c r="SMW28" s="74"/>
      <c r="SNI28" s="74"/>
      <c r="SNJ28" s="96"/>
      <c r="SNK28" s="115"/>
      <c r="SNL28" s="74"/>
      <c r="SNM28" s="74"/>
      <c r="SNY28" s="74"/>
      <c r="SNZ28" s="96"/>
      <c r="SOA28" s="115"/>
      <c r="SOB28" s="74"/>
      <c r="SOC28" s="74"/>
      <c r="SOO28" s="74"/>
      <c r="SOP28" s="96"/>
      <c r="SOQ28" s="115"/>
      <c r="SOR28" s="74"/>
      <c r="SOS28" s="74"/>
      <c r="SPE28" s="74"/>
      <c r="SPF28" s="96"/>
      <c r="SPG28" s="115"/>
      <c r="SPH28" s="74"/>
      <c r="SPI28" s="74"/>
      <c r="SPU28" s="74"/>
      <c r="SPV28" s="96"/>
      <c r="SPW28" s="115"/>
      <c r="SPX28" s="74"/>
      <c r="SPY28" s="74"/>
      <c r="SQK28" s="74"/>
      <c r="SQL28" s="96"/>
      <c r="SQM28" s="115"/>
      <c r="SQN28" s="74"/>
      <c r="SQO28" s="74"/>
      <c r="SRA28" s="74"/>
      <c r="SRB28" s="96"/>
      <c r="SRC28" s="115"/>
      <c r="SRD28" s="74"/>
      <c r="SRE28" s="74"/>
      <c r="SRQ28" s="74"/>
      <c r="SRR28" s="96"/>
      <c r="SRS28" s="115"/>
      <c r="SRT28" s="74"/>
      <c r="SRU28" s="74"/>
      <c r="SSG28" s="74"/>
      <c r="SSH28" s="96"/>
      <c r="SSI28" s="115"/>
      <c r="SSJ28" s="74"/>
      <c r="SSK28" s="74"/>
      <c r="SSW28" s="74"/>
      <c r="SSX28" s="96"/>
      <c r="SSY28" s="115"/>
      <c r="SSZ28" s="74"/>
      <c r="STA28" s="74"/>
      <c r="STM28" s="74"/>
      <c r="STN28" s="96"/>
      <c r="STO28" s="115"/>
      <c r="STP28" s="74"/>
      <c r="STQ28" s="74"/>
      <c r="SUC28" s="74"/>
      <c r="SUD28" s="96"/>
      <c r="SUE28" s="115"/>
      <c r="SUF28" s="74"/>
      <c r="SUG28" s="74"/>
      <c r="SUS28" s="74"/>
      <c r="SUT28" s="96"/>
      <c r="SUU28" s="115"/>
      <c r="SUV28" s="74"/>
      <c r="SUW28" s="74"/>
      <c r="SVI28" s="74"/>
      <c r="SVJ28" s="96"/>
      <c r="SVK28" s="115"/>
      <c r="SVL28" s="74"/>
      <c r="SVM28" s="74"/>
      <c r="SVY28" s="74"/>
      <c r="SVZ28" s="96"/>
      <c r="SWA28" s="115"/>
      <c r="SWB28" s="74"/>
      <c r="SWC28" s="74"/>
      <c r="SWO28" s="74"/>
      <c r="SWP28" s="96"/>
      <c r="SWQ28" s="115"/>
      <c r="SWR28" s="74"/>
      <c r="SWS28" s="74"/>
      <c r="SXE28" s="74"/>
      <c r="SXF28" s="96"/>
      <c r="SXG28" s="115"/>
      <c r="SXH28" s="74"/>
      <c r="SXI28" s="74"/>
      <c r="SXU28" s="74"/>
      <c r="SXV28" s="96"/>
      <c r="SXW28" s="115"/>
      <c r="SXX28" s="74"/>
      <c r="SXY28" s="74"/>
      <c r="SYK28" s="74"/>
      <c r="SYL28" s="96"/>
      <c r="SYM28" s="115"/>
      <c r="SYN28" s="74"/>
      <c r="SYO28" s="74"/>
      <c r="SZA28" s="74"/>
      <c r="SZB28" s="96"/>
      <c r="SZC28" s="115"/>
      <c r="SZD28" s="74"/>
      <c r="SZE28" s="74"/>
      <c r="SZQ28" s="74"/>
      <c r="SZR28" s="96"/>
      <c r="SZS28" s="115"/>
      <c r="SZT28" s="74"/>
      <c r="SZU28" s="74"/>
      <c r="TAG28" s="74"/>
      <c r="TAH28" s="96"/>
      <c r="TAI28" s="115"/>
      <c r="TAJ28" s="74"/>
      <c r="TAK28" s="74"/>
      <c r="TAW28" s="74"/>
      <c r="TAX28" s="96"/>
      <c r="TAY28" s="115"/>
      <c r="TAZ28" s="74"/>
      <c r="TBA28" s="74"/>
      <c r="TBM28" s="74"/>
      <c r="TBN28" s="96"/>
      <c r="TBO28" s="115"/>
      <c r="TBP28" s="74"/>
      <c r="TBQ28" s="74"/>
      <c r="TCC28" s="74"/>
      <c r="TCD28" s="96"/>
      <c r="TCE28" s="115"/>
      <c r="TCF28" s="74"/>
      <c r="TCG28" s="74"/>
      <c r="TCS28" s="74"/>
      <c r="TCT28" s="96"/>
      <c r="TCU28" s="115"/>
      <c r="TCV28" s="74"/>
      <c r="TCW28" s="74"/>
      <c r="TDI28" s="74"/>
      <c r="TDJ28" s="96"/>
      <c r="TDK28" s="115"/>
      <c r="TDL28" s="74"/>
      <c r="TDM28" s="74"/>
      <c r="TDY28" s="74"/>
      <c r="TDZ28" s="96"/>
      <c r="TEA28" s="115"/>
      <c r="TEB28" s="74"/>
      <c r="TEC28" s="74"/>
      <c r="TEO28" s="74"/>
      <c r="TEP28" s="96"/>
      <c r="TEQ28" s="115"/>
      <c r="TER28" s="74"/>
      <c r="TES28" s="74"/>
      <c r="TFE28" s="74"/>
      <c r="TFF28" s="96"/>
      <c r="TFG28" s="115"/>
      <c r="TFH28" s="74"/>
      <c r="TFI28" s="74"/>
      <c r="TFU28" s="74"/>
      <c r="TFV28" s="96"/>
      <c r="TFW28" s="115"/>
      <c r="TFX28" s="74"/>
      <c r="TFY28" s="74"/>
      <c r="TGK28" s="74"/>
      <c r="TGL28" s="96"/>
      <c r="TGM28" s="115"/>
      <c r="TGN28" s="74"/>
      <c r="TGO28" s="74"/>
      <c r="THA28" s="74"/>
      <c r="THB28" s="96"/>
      <c r="THC28" s="115"/>
      <c r="THD28" s="74"/>
      <c r="THE28" s="74"/>
      <c r="THQ28" s="74"/>
      <c r="THR28" s="96"/>
      <c r="THS28" s="115"/>
      <c r="THT28" s="74"/>
      <c r="THU28" s="74"/>
      <c r="TIG28" s="74"/>
      <c r="TIH28" s="96"/>
      <c r="TII28" s="115"/>
      <c r="TIJ28" s="74"/>
      <c r="TIK28" s="74"/>
      <c r="TIW28" s="74"/>
      <c r="TIX28" s="96"/>
      <c r="TIY28" s="115"/>
      <c r="TIZ28" s="74"/>
      <c r="TJA28" s="74"/>
      <c r="TJM28" s="74"/>
      <c r="TJN28" s="96"/>
      <c r="TJO28" s="115"/>
      <c r="TJP28" s="74"/>
      <c r="TJQ28" s="74"/>
      <c r="TKC28" s="74"/>
      <c r="TKD28" s="96"/>
      <c r="TKE28" s="115"/>
      <c r="TKF28" s="74"/>
      <c r="TKG28" s="74"/>
      <c r="TKS28" s="74"/>
      <c r="TKT28" s="96"/>
      <c r="TKU28" s="115"/>
      <c r="TKV28" s="74"/>
      <c r="TKW28" s="74"/>
      <c r="TLI28" s="74"/>
      <c r="TLJ28" s="96"/>
      <c r="TLK28" s="115"/>
      <c r="TLL28" s="74"/>
      <c r="TLM28" s="74"/>
      <c r="TLY28" s="74"/>
      <c r="TLZ28" s="96"/>
      <c r="TMA28" s="115"/>
      <c r="TMB28" s="74"/>
      <c r="TMC28" s="74"/>
      <c r="TMO28" s="74"/>
      <c r="TMP28" s="96"/>
      <c r="TMQ28" s="115"/>
      <c r="TMR28" s="74"/>
      <c r="TMS28" s="74"/>
      <c r="TNE28" s="74"/>
      <c r="TNF28" s="96"/>
      <c r="TNG28" s="115"/>
      <c r="TNH28" s="74"/>
      <c r="TNI28" s="74"/>
      <c r="TNU28" s="74"/>
      <c r="TNV28" s="96"/>
      <c r="TNW28" s="115"/>
      <c r="TNX28" s="74"/>
      <c r="TNY28" s="74"/>
      <c r="TOK28" s="74"/>
      <c r="TOL28" s="96"/>
      <c r="TOM28" s="115"/>
      <c r="TON28" s="74"/>
      <c r="TOO28" s="74"/>
      <c r="TPA28" s="74"/>
      <c r="TPB28" s="96"/>
      <c r="TPC28" s="115"/>
      <c r="TPD28" s="74"/>
      <c r="TPE28" s="74"/>
      <c r="TPQ28" s="74"/>
      <c r="TPR28" s="96"/>
      <c r="TPS28" s="115"/>
      <c r="TPT28" s="74"/>
      <c r="TPU28" s="74"/>
      <c r="TQG28" s="74"/>
      <c r="TQH28" s="96"/>
      <c r="TQI28" s="115"/>
      <c r="TQJ28" s="74"/>
      <c r="TQK28" s="74"/>
      <c r="TQW28" s="74"/>
      <c r="TQX28" s="96"/>
      <c r="TQY28" s="115"/>
      <c r="TQZ28" s="74"/>
      <c r="TRA28" s="74"/>
      <c r="TRM28" s="74"/>
      <c r="TRN28" s="96"/>
      <c r="TRO28" s="115"/>
      <c r="TRP28" s="74"/>
      <c r="TRQ28" s="74"/>
      <c r="TSC28" s="74"/>
      <c r="TSD28" s="96"/>
      <c r="TSE28" s="115"/>
      <c r="TSF28" s="74"/>
      <c r="TSG28" s="74"/>
      <c r="TSS28" s="74"/>
      <c r="TST28" s="96"/>
      <c r="TSU28" s="115"/>
      <c r="TSV28" s="74"/>
      <c r="TSW28" s="74"/>
      <c r="TTI28" s="74"/>
      <c r="TTJ28" s="96"/>
      <c r="TTK28" s="115"/>
      <c r="TTL28" s="74"/>
      <c r="TTM28" s="74"/>
      <c r="TTY28" s="74"/>
      <c r="TTZ28" s="96"/>
      <c r="TUA28" s="115"/>
      <c r="TUB28" s="74"/>
      <c r="TUC28" s="74"/>
      <c r="TUO28" s="74"/>
      <c r="TUP28" s="96"/>
      <c r="TUQ28" s="115"/>
      <c r="TUR28" s="74"/>
      <c r="TUS28" s="74"/>
      <c r="TVE28" s="74"/>
      <c r="TVF28" s="96"/>
      <c r="TVG28" s="115"/>
      <c r="TVH28" s="74"/>
      <c r="TVI28" s="74"/>
      <c r="TVU28" s="74"/>
      <c r="TVV28" s="96"/>
      <c r="TVW28" s="115"/>
      <c r="TVX28" s="74"/>
      <c r="TVY28" s="74"/>
      <c r="TWK28" s="74"/>
      <c r="TWL28" s="96"/>
      <c r="TWM28" s="115"/>
      <c r="TWN28" s="74"/>
      <c r="TWO28" s="74"/>
      <c r="TXA28" s="74"/>
      <c r="TXB28" s="96"/>
      <c r="TXC28" s="115"/>
      <c r="TXD28" s="74"/>
      <c r="TXE28" s="74"/>
      <c r="TXQ28" s="74"/>
      <c r="TXR28" s="96"/>
      <c r="TXS28" s="115"/>
      <c r="TXT28" s="74"/>
      <c r="TXU28" s="74"/>
      <c r="TYG28" s="74"/>
      <c r="TYH28" s="96"/>
      <c r="TYI28" s="115"/>
      <c r="TYJ28" s="74"/>
      <c r="TYK28" s="74"/>
      <c r="TYW28" s="74"/>
      <c r="TYX28" s="96"/>
      <c r="TYY28" s="115"/>
      <c r="TYZ28" s="74"/>
      <c r="TZA28" s="74"/>
      <c r="TZM28" s="74"/>
      <c r="TZN28" s="96"/>
      <c r="TZO28" s="115"/>
      <c r="TZP28" s="74"/>
      <c r="TZQ28" s="74"/>
      <c r="UAC28" s="74"/>
      <c r="UAD28" s="96"/>
      <c r="UAE28" s="115"/>
      <c r="UAF28" s="74"/>
      <c r="UAG28" s="74"/>
      <c r="UAS28" s="74"/>
      <c r="UAT28" s="96"/>
      <c r="UAU28" s="115"/>
      <c r="UAV28" s="74"/>
      <c r="UAW28" s="74"/>
      <c r="UBI28" s="74"/>
      <c r="UBJ28" s="96"/>
      <c r="UBK28" s="115"/>
      <c r="UBL28" s="74"/>
      <c r="UBM28" s="74"/>
      <c r="UBY28" s="74"/>
      <c r="UBZ28" s="96"/>
      <c r="UCA28" s="115"/>
      <c r="UCB28" s="74"/>
      <c r="UCC28" s="74"/>
      <c r="UCO28" s="74"/>
      <c r="UCP28" s="96"/>
      <c r="UCQ28" s="115"/>
      <c r="UCR28" s="74"/>
      <c r="UCS28" s="74"/>
      <c r="UDE28" s="74"/>
      <c r="UDF28" s="96"/>
      <c r="UDG28" s="115"/>
      <c r="UDH28" s="74"/>
      <c r="UDI28" s="74"/>
      <c r="UDU28" s="74"/>
      <c r="UDV28" s="96"/>
      <c r="UDW28" s="115"/>
      <c r="UDX28" s="74"/>
      <c r="UDY28" s="74"/>
      <c r="UEK28" s="74"/>
      <c r="UEL28" s="96"/>
      <c r="UEM28" s="115"/>
      <c r="UEN28" s="74"/>
      <c r="UEO28" s="74"/>
      <c r="UFA28" s="74"/>
      <c r="UFB28" s="96"/>
      <c r="UFC28" s="115"/>
      <c r="UFD28" s="74"/>
      <c r="UFE28" s="74"/>
      <c r="UFQ28" s="74"/>
      <c r="UFR28" s="96"/>
      <c r="UFS28" s="115"/>
      <c r="UFT28" s="74"/>
      <c r="UFU28" s="74"/>
      <c r="UGG28" s="74"/>
      <c r="UGH28" s="96"/>
      <c r="UGI28" s="115"/>
      <c r="UGJ28" s="74"/>
      <c r="UGK28" s="74"/>
      <c r="UGW28" s="74"/>
      <c r="UGX28" s="96"/>
      <c r="UGY28" s="115"/>
      <c r="UGZ28" s="74"/>
      <c r="UHA28" s="74"/>
      <c r="UHM28" s="74"/>
      <c r="UHN28" s="96"/>
      <c r="UHO28" s="115"/>
      <c r="UHP28" s="74"/>
      <c r="UHQ28" s="74"/>
      <c r="UIC28" s="74"/>
      <c r="UID28" s="96"/>
      <c r="UIE28" s="115"/>
      <c r="UIF28" s="74"/>
      <c r="UIG28" s="74"/>
      <c r="UIS28" s="74"/>
      <c r="UIT28" s="96"/>
      <c r="UIU28" s="115"/>
      <c r="UIV28" s="74"/>
      <c r="UIW28" s="74"/>
      <c r="UJI28" s="74"/>
      <c r="UJJ28" s="96"/>
      <c r="UJK28" s="115"/>
      <c r="UJL28" s="74"/>
      <c r="UJM28" s="74"/>
      <c r="UJY28" s="74"/>
      <c r="UJZ28" s="96"/>
      <c r="UKA28" s="115"/>
      <c r="UKB28" s="74"/>
      <c r="UKC28" s="74"/>
      <c r="UKO28" s="74"/>
      <c r="UKP28" s="96"/>
      <c r="UKQ28" s="115"/>
      <c r="UKR28" s="74"/>
      <c r="UKS28" s="74"/>
      <c r="ULE28" s="74"/>
      <c r="ULF28" s="96"/>
      <c r="ULG28" s="115"/>
      <c r="ULH28" s="74"/>
      <c r="ULI28" s="74"/>
      <c r="ULU28" s="74"/>
      <c r="ULV28" s="96"/>
      <c r="ULW28" s="115"/>
      <c r="ULX28" s="74"/>
      <c r="ULY28" s="74"/>
      <c r="UMK28" s="74"/>
      <c r="UML28" s="96"/>
      <c r="UMM28" s="115"/>
      <c r="UMN28" s="74"/>
      <c r="UMO28" s="74"/>
      <c r="UNA28" s="74"/>
      <c r="UNB28" s="96"/>
      <c r="UNC28" s="115"/>
      <c r="UND28" s="74"/>
      <c r="UNE28" s="74"/>
      <c r="UNQ28" s="74"/>
      <c r="UNR28" s="96"/>
      <c r="UNS28" s="115"/>
      <c r="UNT28" s="74"/>
      <c r="UNU28" s="74"/>
      <c r="UOG28" s="74"/>
      <c r="UOH28" s="96"/>
      <c r="UOI28" s="115"/>
      <c r="UOJ28" s="74"/>
      <c r="UOK28" s="74"/>
      <c r="UOW28" s="74"/>
      <c r="UOX28" s="96"/>
      <c r="UOY28" s="115"/>
      <c r="UOZ28" s="74"/>
      <c r="UPA28" s="74"/>
      <c r="UPM28" s="74"/>
      <c r="UPN28" s="96"/>
      <c r="UPO28" s="115"/>
      <c r="UPP28" s="74"/>
      <c r="UPQ28" s="74"/>
      <c r="UQC28" s="74"/>
      <c r="UQD28" s="96"/>
      <c r="UQE28" s="115"/>
      <c r="UQF28" s="74"/>
      <c r="UQG28" s="74"/>
      <c r="UQS28" s="74"/>
      <c r="UQT28" s="96"/>
      <c r="UQU28" s="115"/>
      <c r="UQV28" s="74"/>
      <c r="UQW28" s="74"/>
      <c r="URI28" s="74"/>
      <c r="URJ28" s="96"/>
      <c r="URK28" s="115"/>
      <c r="URL28" s="74"/>
      <c r="URM28" s="74"/>
      <c r="URY28" s="74"/>
      <c r="URZ28" s="96"/>
      <c r="USA28" s="115"/>
      <c r="USB28" s="74"/>
      <c r="USC28" s="74"/>
      <c r="USO28" s="74"/>
      <c r="USP28" s="96"/>
      <c r="USQ28" s="115"/>
      <c r="USR28" s="74"/>
      <c r="USS28" s="74"/>
      <c r="UTE28" s="74"/>
      <c r="UTF28" s="96"/>
      <c r="UTG28" s="115"/>
      <c r="UTH28" s="74"/>
      <c r="UTI28" s="74"/>
      <c r="UTU28" s="74"/>
      <c r="UTV28" s="96"/>
      <c r="UTW28" s="115"/>
      <c r="UTX28" s="74"/>
      <c r="UTY28" s="74"/>
      <c r="UUK28" s="74"/>
      <c r="UUL28" s="96"/>
      <c r="UUM28" s="115"/>
      <c r="UUN28" s="74"/>
      <c r="UUO28" s="74"/>
      <c r="UVA28" s="74"/>
      <c r="UVB28" s="96"/>
      <c r="UVC28" s="115"/>
      <c r="UVD28" s="74"/>
      <c r="UVE28" s="74"/>
      <c r="UVQ28" s="74"/>
      <c r="UVR28" s="96"/>
      <c r="UVS28" s="115"/>
      <c r="UVT28" s="74"/>
      <c r="UVU28" s="74"/>
      <c r="UWG28" s="74"/>
      <c r="UWH28" s="96"/>
      <c r="UWI28" s="115"/>
      <c r="UWJ28" s="74"/>
      <c r="UWK28" s="74"/>
      <c r="UWW28" s="74"/>
      <c r="UWX28" s="96"/>
      <c r="UWY28" s="115"/>
      <c r="UWZ28" s="74"/>
      <c r="UXA28" s="74"/>
      <c r="UXM28" s="74"/>
      <c r="UXN28" s="96"/>
      <c r="UXO28" s="115"/>
      <c r="UXP28" s="74"/>
      <c r="UXQ28" s="74"/>
      <c r="UYC28" s="74"/>
      <c r="UYD28" s="96"/>
      <c r="UYE28" s="115"/>
      <c r="UYF28" s="74"/>
      <c r="UYG28" s="74"/>
      <c r="UYS28" s="74"/>
      <c r="UYT28" s="96"/>
      <c r="UYU28" s="115"/>
      <c r="UYV28" s="74"/>
      <c r="UYW28" s="74"/>
      <c r="UZI28" s="74"/>
      <c r="UZJ28" s="96"/>
      <c r="UZK28" s="115"/>
      <c r="UZL28" s="74"/>
      <c r="UZM28" s="74"/>
      <c r="UZY28" s="74"/>
      <c r="UZZ28" s="96"/>
      <c r="VAA28" s="115"/>
      <c r="VAB28" s="74"/>
      <c r="VAC28" s="74"/>
      <c r="VAO28" s="74"/>
      <c r="VAP28" s="96"/>
      <c r="VAQ28" s="115"/>
      <c r="VAR28" s="74"/>
      <c r="VAS28" s="74"/>
      <c r="VBE28" s="74"/>
      <c r="VBF28" s="96"/>
      <c r="VBG28" s="115"/>
      <c r="VBH28" s="74"/>
      <c r="VBI28" s="74"/>
      <c r="VBU28" s="74"/>
      <c r="VBV28" s="96"/>
      <c r="VBW28" s="115"/>
      <c r="VBX28" s="74"/>
      <c r="VBY28" s="74"/>
      <c r="VCK28" s="74"/>
      <c r="VCL28" s="96"/>
      <c r="VCM28" s="115"/>
      <c r="VCN28" s="74"/>
      <c r="VCO28" s="74"/>
      <c r="VDA28" s="74"/>
      <c r="VDB28" s="96"/>
      <c r="VDC28" s="115"/>
      <c r="VDD28" s="74"/>
      <c r="VDE28" s="74"/>
      <c r="VDQ28" s="74"/>
      <c r="VDR28" s="96"/>
      <c r="VDS28" s="115"/>
      <c r="VDT28" s="74"/>
      <c r="VDU28" s="74"/>
      <c r="VEG28" s="74"/>
      <c r="VEH28" s="96"/>
      <c r="VEI28" s="115"/>
      <c r="VEJ28" s="74"/>
      <c r="VEK28" s="74"/>
      <c r="VEW28" s="74"/>
      <c r="VEX28" s="96"/>
      <c r="VEY28" s="115"/>
      <c r="VEZ28" s="74"/>
      <c r="VFA28" s="74"/>
      <c r="VFM28" s="74"/>
      <c r="VFN28" s="96"/>
      <c r="VFO28" s="115"/>
      <c r="VFP28" s="74"/>
      <c r="VFQ28" s="74"/>
      <c r="VGC28" s="74"/>
      <c r="VGD28" s="96"/>
      <c r="VGE28" s="115"/>
      <c r="VGF28" s="74"/>
      <c r="VGG28" s="74"/>
      <c r="VGS28" s="74"/>
      <c r="VGT28" s="96"/>
      <c r="VGU28" s="115"/>
      <c r="VGV28" s="74"/>
      <c r="VGW28" s="74"/>
      <c r="VHI28" s="74"/>
      <c r="VHJ28" s="96"/>
      <c r="VHK28" s="115"/>
      <c r="VHL28" s="74"/>
      <c r="VHM28" s="74"/>
      <c r="VHY28" s="74"/>
      <c r="VHZ28" s="96"/>
      <c r="VIA28" s="115"/>
      <c r="VIB28" s="74"/>
      <c r="VIC28" s="74"/>
      <c r="VIO28" s="74"/>
      <c r="VIP28" s="96"/>
      <c r="VIQ28" s="115"/>
      <c r="VIR28" s="74"/>
      <c r="VIS28" s="74"/>
      <c r="VJE28" s="74"/>
      <c r="VJF28" s="96"/>
      <c r="VJG28" s="115"/>
      <c r="VJH28" s="74"/>
      <c r="VJI28" s="74"/>
      <c r="VJU28" s="74"/>
      <c r="VJV28" s="96"/>
      <c r="VJW28" s="115"/>
      <c r="VJX28" s="74"/>
      <c r="VJY28" s="74"/>
      <c r="VKK28" s="74"/>
      <c r="VKL28" s="96"/>
      <c r="VKM28" s="115"/>
      <c r="VKN28" s="74"/>
      <c r="VKO28" s="74"/>
      <c r="VLA28" s="74"/>
      <c r="VLB28" s="96"/>
      <c r="VLC28" s="115"/>
      <c r="VLD28" s="74"/>
      <c r="VLE28" s="74"/>
      <c r="VLQ28" s="74"/>
      <c r="VLR28" s="96"/>
      <c r="VLS28" s="115"/>
      <c r="VLT28" s="74"/>
      <c r="VLU28" s="74"/>
      <c r="VMG28" s="74"/>
      <c r="VMH28" s="96"/>
      <c r="VMI28" s="115"/>
      <c r="VMJ28" s="74"/>
      <c r="VMK28" s="74"/>
      <c r="VMW28" s="74"/>
      <c r="VMX28" s="96"/>
      <c r="VMY28" s="115"/>
      <c r="VMZ28" s="74"/>
      <c r="VNA28" s="74"/>
      <c r="VNM28" s="74"/>
      <c r="VNN28" s="96"/>
      <c r="VNO28" s="115"/>
      <c r="VNP28" s="74"/>
      <c r="VNQ28" s="74"/>
      <c r="VOC28" s="74"/>
      <c r="VOD28" s="96"/>
      <c r="VOE28" s="115"/>
      <c r="VOF28" s="74"/>
      <c r="VOG28" s="74"/>
      <c r="VOS28" s="74"/>
      <c r="VOT28" s="96"/>
      <c r="VOU28" s="115"/>
      <c r="VOV28" s="74"/>
      <c r="VOW28" s="74"/>
      <c r="VPI28" s="74"/>
      <c r="VPJ28" s="96"/>
      <c r="VPK28" s="115"/>
      <c r="VPL28" s="74"/>
      <c r="VPM28" s="74"/>
      <c r="VPY28" s="74"/>
      <c r="VPZ28" s="96"/>
      <c r="VQA28" s="115"/>
      <c r="VQB28" s="74"/>
      <c r="VQC28" s="74"/>
      <c r="VQO28" s="74"/>
      <c r="VQP28" s="96"/>
      <c r="VQQ28" s="115"/>
      <c r="VQR28" s="74"/>
      <c r="VQS28" s="74"/>
      <c r="VRE28" s="74"/>
      <c r="VRF28" s="96"/>
      <c r="VRG28" s="115"/>
      <c r="VRH28" s="74"/>
      <c r="VRI28" s="74"/>
      <c r="VRU28" s="74"/>
      <c r="VRV28" s="96"/>
      <c r="VRW28" s="115"/>
      <c r="VRX28" s="74"/>
      <c r="VRY28" s="74"/>
      <c r="VSK28" s="74"/>
      <c r="VSL28" s="96"/>
      <c r="VSM28" s="115"/>
      <c r="VSN28" s="74"/>
      <c r="VSO28" s="74"/>
      <c r="VTA28" s="74"/>
      <c r="VTB28" s="96"/>
      <c r="VTC28" s="115"/>
      <c r="VTD28" s="74"/>
      <c r="VTE28" s="74"/>
      <c r="VTQ28" s="74"/>
      <c r="VTR28" s="96"/>
      <c r="VTS28" s="115"/>
      <c r="VTT28" s="74"/>
      <c r="VTU28" s="74"/>
      <c r="VUG28" s="74"/>
      <c r="VUH28" s="96"/>
      <c r="VUI28" s="115"/>
      <c r="VUJ28" s="74"/>
      <c r="VUK28" s="74"/>
      <c r="VUW28" s="74"/>
      <c r="VUX28" s="96"/>
      <c r="VUY28" s="115"/>
      <c r="VUZ28" s="74"/>
      <c r="VVA28" s="74"/>
      <c r="VVM28" s="74"/>
      <c r="VVN28" s="96"/>
      <c r="VVO28" s="115"/>
      <c r="VVP28" s="74"/>
      <c r="VVQ28" s="74"/>
      <c r="VWC28" s="74"/>
      <c r="VWD28" s="96"/>
      <c r="VWE28" s="115"/>
      <c r="VWF28" s="74"/>
      <c r="VWG28" s="74"/>
      <c r="VWS28" s="74"/>
      <c r="VWT28" s="96"/>
      <c r="VWU28" s="115"/>
      <c r="VWV28" s="74"/>
      <c r="VWW28" s="74"/>
      <c r="VXI28" s="74"/>
      <c r="VXJ28" s="96"/>
      <c r="VXK28" s="115"/>
      <c r="VXL28" s="74"/>
      <c r="VXM28" s="74"/>
      <c r="VXY28" s="74"/>
      <c r="VXZ28" s="96"/>
      <c r="VYA28" s="115"/>
      <c r="VYB28" s="74"/>
      <c r="VYC28" s="74"/>
      <c r="VYO28" s="74"/>
      <c r="VYP28" s="96"/>
      <c r="VYQ28" s="115"/>
      <c r="VYR28" s="74"/>
      <c r="VYS28" s="74"/>
      <c r="VZE28" s="74"/>
      <c r="VZF28" s="96"/>
      <c r="VZG28" s="115"/>
      <c r="VZH28" s="74"/>
      <c r="VZI28" s="74"/>
      <c r="VZU28" s="74"/>
      <c r="VZV28" s="96"/>
      <c r="VZW28" s="115"/>
      <c r="VZX28" s="74"/>
      <c r="VZY28" s="74"/>
      <c r="WAK28" s="74"/>
      <c r="WAL28" s="96"/>
      <c r="WAM28" s="115"/>
      <c r="WAN28" s="74"/>
      <c r="WAO28" s="74"/>
      <c r="WBA28" s="74"/>
      <c r="WBB28" s="96"/>
      <c r="WBC28" s="115"/>
      <c r="WBD28" s="74"/>
      <c r="WBE28" s="74"/>
      <c r="WBQ28" s="74"/>
      <c r="WBR28" s="96"/>
      <c r="WBS28" s="115"/>
      <c r="WBT28" s="74"/>
      <c r="WBU28" s="74"/>
      <c r="WCG28" s="74"/>
      <c r="WCH28" s="96"/>
      <c r="WCI28" s="115"/>
      <c r="WCJ28" s="74"/>
      <c r="WCK28" s="74"/>
      <c r="WCW28" s="74"/>
      <c r="WCX28" s="96"/>
      <c r="WCY28" s="115"/>
      <c r="WCZ28" s="74"/>
      <c r="WDA28" s="74"/>
      <c r="WDM28" s="74"/>
      <c r="WDN28" s="96"/>
      <c r="WDO28" s="115"/>
      <c r="WDP28" s="74"/>
      <c r="WDQ28" s="74"/>
      <c r="WEC28" s="74"/>
      <c r="WED28" s="96"/>
      <c r="WEE28" s="115"/>
      <c r="WEF28" s="74"/>
      <c r="WEG28" s="74"/>
      <c r="WES28" s="74"/>
      <c r="WET28" s="96"/>
      <c r="WEU28" s="115"/>
      <c r="WEV28" s="74"/>
      <c r="WEW28" s="74"/>
      <c r="WFI28" s="74"/>
      <c r="WFJ28" s="96"/>
      <c r="WFK28" s="115"/>
      <c r="WFL28" s="74"/>
      <c r="WFM28" s="74"/>
      <c r="WFY28" s="74"/>
      <c r="WFZ28" s="96"/>
      <c r="WGA28" s="115"/>
      <c r="WGB28" s="74"/>
      <c r="WGC28" s="74"/>
      <c r="WGO28" s="74"/>
      <c r="WGP28" s="96"/>
      <c r="WGQ28" s="115"/>
      <c r="WGR28" s="74"/>
      <c r="WGS28" s="74"/>
      <c r="WHE28" s="74"/>
      <c r="WHF28" s="96"/>
      <c r="WHG28" s="115"/>
      <c r="WHH28" s="74"/>
      <c r="WHI28" s="74"/>
      <c r="WHU28" s="74"/>
      <c r="WHV28" s="96"/>
      <c r="WHW28" s="115"/>
      <c r="WHX28" s="74"/>
      <c r="WHY28" s="74"/>
      <c r="WIK28" s="74"/>
      <c r="WIL28" s="96"/>
      <c r="WIM28" s="115"/>
      <c r="WIN28" s="74"/>
      <c r="WIO28" s="74"/>
      <c r="WJA28" s="74"/>
      <c r="WJB28" s="96"/>
      <c r="WJC28" s="115"/>
      <c r="WJD28" s="74"/>
      <c r="WJE28" s="74"/>
      <c r="WJQ28" s="74"/>
      <c r="WJR28" s="96"/>
      <c r="WJS28" s="115"/>
      <c r="WJT28" s="74"/>
      <c r="WJU28" s="74"/>
      <c r="WKG28" s="74"/>
      <c r="WKH28" s="96"/>
      <c r="WKI28" s="115"/>
      <c r="WKJ28" s="74"/>
      <c r="WKK28" s="74"/>
      <c r="WKW28" s="74"/>
      <c r="WKX28" s="96"/>
      <c r="WKY28" s="115"/>
      <c r="WKZ28" s="74"/>
      <c r="WLA28" s="74"/>
      <c r="WLM28" s="74"/>
      <c r="WLN28" s="96"/>
      <c r="WLO28" s="115"/>
      <c r="WLP28" s="74"/>
      <c r="WLQ28" s="74"/>
      <c r="WMC28" s="74"/>
      <c r="WMD28" s="96"/>
      <c r="WME28" s="115"/>
      <c r="WMF28" s="74"/>
      <c r="WMG28" s="74"/>
      <c r="WMS28" s="74"/>
      <c r="WMT28" s="96"/>
      <c r="WMU28" s="115"/>
      <c r="WMV28" s="74"/>
      <c r="WMW28" s="74"/>
      <c r="WNI28" s="74"/>
      <c r="WNJ28" s="96"/>
      <c r="WNK28" s="115"/>
      <c r="WNL28" s="74"/>
      <c r="WNM28" s="74"/>
      <c r="WNY28" s="74"/>
      <c r="WNZ28" s="96"/>
      <c r="WOA28" s="115"/>
      <c r="WOB28" s="74"/>
      <c r="WOC28" s="74"/>
      <c r="WOO28" s="74"/>
      <c r="WOP28" s="96"/>
      <c r="WOQ28" s="115"/>
      <c r="WOR28" s="74"/>
      <c r="WOS28" s="74"/>
      <c r="WPE28" s="74"/>
      <c r="WPF28" s="96"/>
      <c r="WPG28" s="115"/>
      <c r="WPH28" s="74"/>
      <c r="WPI28" s="74"/>
      <c r="WPU28" s="74"/>
      <c r="WPV28" s="96"/>
      <c r="WPW28" s="115"/>
      <c r="WPX28" s="74"/>
      <c r="WPY28" s="74"/>
      <c r="WQK28" s="74"/>
      <c r="WQL28" s="96"/>
      <c r="WQM28" s="115"/>
      <c r="WQN28" s="74"/>
      <c r="WQO28" s="74"/>
      <c r="WRA28" s="74"/>
      <c r="WRB28" s="96"/>
      <c r="WRC28" s="115"/>
      <c r="WRD28" s="74"/>
      <c r="WRE28" s="74"/>
      <c r="WRQ28" s="74"/>
      <c r="WRR28" s="96"/>
      <c r="WRS28" s="115"/>
      <c r="WRT28" s="74"/>
      <c r="WRU28" s="74"/>
      <c r="WSG28" s="74"/>
      <c r="WSH28" s="96"/>
      <c r="WSI28" s="115"/>
      <c r="WSJ28" s="74"/>
      <c r="WSK28" s="74"/>
      <c r="WSW28" s="74"/>
      <c r="WSX28" s="96"/>
      <c r="WSY28" s="115"/>
      <c r="WSZ28" s="74"/>
      <c r="WTA28" s="74"/>
      <c r="WTM28" s="74"/>
      <c r="WTN28" s="96"/>
      <c r="WTO28" s="115"/>
      <c r="WTP28" s="74"/>
      <c r="WTQ28" s="74"/>
      <c r="WUC28" s="74"/>
      <c r="WUD28" s="96"/>
      <c r="WUE28" s="115"/>
      <c r="WUF28" s="74"/>
      <c r="WUG28" s="74"/>
      <c r="WUS28" s="74"/>
      <c r="WUT28" s="96"/>
      <c r="WUU28" s="115"/>
      <c r="WUV28" s="74"/>
      <c r="WUW28" s="74"/>
      <c r="WVI28" s="74"/>
      <c r="WVJ28" s="96"/>
      <c r="WVK28" s="115"/>
      <c r="WVL28" s="74"/>
      <c r="WVM28" s="74"/>
      <c r="WVY28" s="74"/>
      <c r="WVZ28" s="96"/>
      <c r="WWA28" s="115"/>
      <c r="WWB28" s="74"/>
      <c r="WWC28" s="74"/>
      <c r="WWO28" s="74"/>
      <c r="WWP28" s="96"/>
      <c r="WWQ28" s="115"/>
      <c r="WWR28" s="74"/>
      <c r="WWS28" s="74"/>
      <c r="WXE28" s="74"/>
      <c r="WXF28" s="96"/>
      <c r="WXG28" s="115"/>
      <c r="WXH28" s="74"/>
      <c r="WXI28" s="74"/>
      <c r="WXU28" s="74"/>
      <c r="WXV28" s="96"/>
      <c r="WXW28" s="115"/>
      <c r="WXX28" s="74"/>
      <c r="WXY28" s="74"/>
      <c r="WYK28" s="74"/>
      <c r="WYL28" s="96"/>
      <c r="WYM28" s="115"/>
      <c r="WYN28" s="74"/>
      <c r="WYO28" s="74"/>
      <c r="WZA28" s="74"/>
      <c r="WZB28" s="96"/>
      <c r="WZC28" s="115"/>
      <c r="WZD28" s="74"/>
      <c r="WZE28" s="74"/>
      <c r="WZQ28" s="74"/>
      <c r="WZR28" s="96"/>
      <c r="WZS28" s="115"/>
      <c r="WZT28" s="74"/>
      <c r="WZU28" s="74"/>
      <c r="XAG28" s="74"/>
      <c r="XAH28" s="96"/>
      <c r="XAI28" s="115"/>
      <c r="XAJ28" s="74"/>
      <c r="XAK28" s="74"/>
      <c r="XAW28" s="74"/>
      <c r="XAX28" s="96"/>
      <c r="XAY28" s="115"/>
      <c r="XAZ28" s="74"/>
      <c r="XBA28" s="74"/>
      <c r="XBM28" s="74"/>
      <c r="XBN28" s="96"/>
      <c r="XBO28" s="115"/>
      <c r="XBP28" s="74"/>
      <c r="XBQ28" s="74"/>
      <c r="XCC28" s="74"/>
      <c r="XCD28" s="96"/>
      <c r="XCE28" s="115"/>
      <c r="XCF28" s="74"/>
      <c r="XCG28" s="74"/>
      <c r="XCS28" s="74"/>
      <c r="XCT28" s="96"/>
      <c r="XCU28" s="115"/>
      <c r="XCV28" s="74"/>
      <c r="XCW28" s="74"/>
      <c r="XDI28" s="74"/>
      <c r="XDJ28" s="96"/>
      <c r="XDK28" s="115"/>
      <c r="XDL28" s="74"/>
      <c r="XDM28" s="74"/>
      <c r="XDY28" s="74"/>
      <c r="XDZ28" s="96"/>
      <c r="XEA28" s="115"/>
      <c r="XEB28" s="74"/>
      <c r="XEC28" s="74"/>
      <c r="XEO28" s="74"/>
      <c r="XEP28" s="96"/>
      <c r="XEQ28" s="115"/>
      <c r="XER28" s="74"/>
      <c r="XES28" s="74"/>
    </row>
    <row r="29" spans="1:1017 1025:2041 2049:3065 3073:4089 4097:5113 5121:6137 6145:7161 7169:8185 8193:9209 9217:10233 10241:11257 11265:12281 12289:13305 13313:14329 14337:15353 15361:16377" s="81" customFormat="1" ht="25.35" customHeight="1">
      <c r="A29" s="69" t="s">
        <v>470</v>
      </c>
      <c r="B29" s="70"/>
      <c r="C29" s="71"/>
      <c r="D29" s="67"/>
      <c r="E29" s="67"/>
      <c r="F29" s="67"/>
      <c r="G29" s="67"/>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FE29" s="84"/>
      <c r="FF29" s="96"/>
      <c r="FG29" s="116"/>
      <c r="FH29" s="74"/>
      <c r="FI29" s="74"/>
      <c r="FU29" s="84"/>
      <c r="FV29" s="96"/>
      <c r="FW29" s="116"/>
      <c r="FX29" s="74"/>
      <c r="FY29" s="74"/>
      <c r="GK29" s="84"/>
      <c r="GL29" s="96"/>
      <c r="GM29" s="116"/>
      <c r="GN29" s="74"/>
      <c r="GO29" s="74"/>
      <c r="HA29" s="84"/>
      <c r="HB29" s="96"/>
      <c r="HC29" s="116"/>
      <c r="HD29" s="74"/>
      <c r="HE29" s="74"/>
      <c r="HQ29" s="84"/>
      <c r="HR29" s="96"/>
      <c r="HS29" s="116"/>
      <c r="HT29" s="74"/>
      <c r="HU29" s="74"/>
      <c r="IG29" s="84"/>
      <c r="IH29" s="96"/>
      <c r="II29" s="116"/>
      <c r="IJ29" s="74"/>
      <c r="IK29" s="74"/>
      <c r="IW29" s="84"/>
      <c r="IX29" s="96"/>
      <c r="IY29" s="116"/>
      <c r="IZ29" s="74"/>
      <c r="JA29" s="74"/>
      <c r="JM29" s="84"/>
      <c r="JN29" s="96"/>
      <c r="JO29" s="116"/>
      <c r="JP29" s="74"/>
      <c r="JQ29" s="74"/>
      <c r="KC29" s="84"/>
      <c r="KD29" s="96"/>
      <c r="KE29" s="116"/>
      <c r="KF29" s="74"/>
      <c r="KG29" s="74"/>
      <c r="KS29" s="84"/>
      <c r="KT29" s="96"/>
      <c r="KU29" s="116"/>
      <c r="KV29" s="74"/>
      <c r="KW29" s="74"/>
      <c r="LI29" s="84"/>
      <c r="LJ29" s="96"/>
      <c r="LK29" s="116"/>
      <c r="LL29" s="74"/>
      <c r="LM29" s="74"/>
      <c r="LY29" s="84"/>
      <c r="LZ29" s="96"/>
      <c r="MA29" s="116"/>
      <c r="MB29" s="74"/>
      <c r="MC29" s="74"/>
      <c r="MO29" s="84"/>
      <c r="MP29" s="96"/>
      <c r="MQ29" s="116"/>
      <c r="MR29" s="74"/>
      <c r="MS29" s="74"/>
      <c r="NE29" s="84"/>
      <c r="NF29" s="96"/>
      <c r="NG29" s="116"/>
      <c r="NH29" s="74"/>
      <c r="NI29" s="74"/>
      <c r="NU29" s="84"/>
      <c r="NV29" s="96"/>
      <c r="NW29" s="116"/>
      <c r="NX29" s="74"/>
      <c r="NY29" s="74"/>
      <c r="OK29" s="84"/>
      <c r="OL29" s="96"/>
      <c r="OM29" s="116"/>
      <c r="ON29" s="74"/>
      <c r="OO29" s="74"/>
      <c r="PA29" s="84"/>
      <c r="PB29" s="96"/>
      <c r="PC29" s="116"/>
      <c r="PD29" s="74"/>
      <c r="PE29" s="74"/>
      <c r="PQ29" s="84"/>
      <c r="PR29" s="96"/>
      <c r="PS29" s="116"/>
      <c r="PT29" s="74"/>
      <c r="PU29" s="74"/>
      <c r="QG29" s="84"/>
      <c r="QH29" s="96"/>
      <c r="QI29" s="116"/>
      <c r="QJ29" s="74"/>
      <c r="QK29" s="74"/>
      <c r="QW29" s="84"/>
      <c r="QX29" s="96"/>
      <c r="QY29" s="116"/>
      <c r="QZ29" s="74"/>
      <c r="RA29" s="74"/>
      <c r="RM29" s="84"/>
      <c r="RN29" s="96"/>
      <c r="RO29" s="116"/>
      <c r="RP29" s="74"/>
      <c r="RQ29" s="74"/>
      <c r="SC29" s="84"/>
      <c r="SD29" s="96"/>
      <c r="SE29" s="116"/>
      <c r="SF29" s="74"/>
      <c r="SG29" s="74"/>
      <c r="SS29" s="84"/>
      <c r="ST29" s="96"/>
      <c r="SU29" s="116"/>
      <c r="SV29" s="74"/>
      <c r="SW29" s="74"/>
      <c r="TI29" s="84"/>
      <c r="TJ29" s="96"/>
      <c r="TK29" s="116"/>
      <c r="TL29" s="74"/>
      <c r="TM29" s="74"/>
      <c r="TY29" s="84"/>
      <c r="TZ29" s="96"/>
      <c r="UA29" s="116"/>
      <c r="UB29" s="74"/>
      <c r="UC29" s="74"/>
      <c r="UO29" s="84"/>
      <c r="UP29" s="96"/>
      <c r="UQ29" s="116"/>
      <c r="UR29" s="74"/>
      <c r="US29" s="74"/>
      <c r="VE29" s="84"/>
      <c r="VF29" s="96"/>
      <c r="VG29" s="116"/>
      <c r="VH29" s="74"/>
      <c r="VI29" s="74"/>
      <c r="VU29" s="84"/>
      <c r="VV29" s="96"/>
      <c r="VW29" s="116"/>
      <c r="VX29" s="74"/>
      <c r="VY29" s="74"/>
      <c r="WK29" s="84"/>
      <c r="WL29" s="96"/>
      <c r="WM29" s="116"/>
      <c r="WN29" s="74"/>
      <c r="WO29" s="74"/>
      <c r="XA29" s="84"/>
      <c r="XB29" s="96"/>
      <c r="XC29" s="116"/>
      <c r="XD29" s="74"/>
      <c r="XE29" s="74"/>
      <c r="XQ29" s="84"/>
      <c r="XR29" s="96"/>
      <c r="XS29" s="116"/>
      <c r="XT29" s="74"/>
      <c r="XU29" s="74"/>
      <c r="YG29" s="84"/>
      <c r="YH29" s="96"/>
      <c r="YI29" s="116"/>
      <c r="YJ29" s="74"/>
      <c r="YK29" s="74"/>
      <c r="YW29" s="84"/>
      <c r="YX29" s="96"/>
      <c r="YY29" s="116"/>
      <c r="YZ29" s="74"/>
      <c r="ZA29" s="74"/>
      <c r="ZM29" s="84"/>
      <c r="ZN29" s="96"/>
      <c r="ZO29" s="116"/>
      <c r="ZP29" s="74"/>
      <c r="ZQ29" s="74"/>
      <c r="AAC29" s="84"/>
      <c r="AAD29" s="96"/>
      <c r="AAE29" s="116"/>
      <c r="AAF29" s="74"/>
      <c r="AAG29" s="74"/>
      <c r="AAS29" s="84"/>
      <c r="AAT29" s="96"/>
      <c r="AAU29" s="116"/>
      <c r="AAV29" s="74"/>
      <c r="AAW29" s="74"/>
      <c r="ABI29" s="84"/>
      <c r="ABJ29" s="96"/>
      <c r="ABK29" s="116"/>
      <c r="ABL29" s="74"/>
      <c r="ABM29" s="74"/>
      <c r="ABY29" s="84"/>
      <c r="ABZ29" s="96"/>
      <c r="ACA29" s="116"/>
      <c r="ACB29" s="74"/>
      <c r="ACC29" s="74"/>
      <c r="ACO29" s="84"/>
      <c r="ACP29" s="96"/>
      <c r="ACQ29" s="116"/>
      <c r="ACR29" s="74"/>
      <c r="ACS29" s="74"/>
      <c r="ADE29" s="84"/>
      <c r="ADF29" s="96"/>
      <c r="ADG29" s="116"/>
      <c r="ADH29" s="74"/>
      <c r="ADI29" s="74"/>
      <c r="ADU29" s="84"/>
      <c r="ADV29" s="96"/>
      <c r="ADW29" s="116"/>
      <c r="ADX29" s="74"/>
      <c r="ADY29" s="74"/>
      <c r="AEK29" s="84"/>
      <c r="AEL29" s="96"/>
      <c r="AEM29" s="116"/>
      <c r="AEN29" s="74"/>
      <c r="AEO29" s="74"/>
      <c r="AFA29" s="84"/>
      <c r="AFB29" s="96"/>
      <c r="AFC29" s="116"/>
      <c r="AFD29" s="74"/>
      <c r="AFE29" s="74"/>
      <c r="AFQ29" s="84"/>
      <c r="AFR29" s="96"/>
      <c r="AFS29" s="116"/>
      <c r="AFT29" s="74"/>
      <c r="AFU29" s="74"/>
      <c r="AGG29" s="84"/>
      <c r="AGH29" s="96"/>
      <c r="AGI29" s="116"/>
      <c r="AGJ29" s="74"/>
      <c r="AGK29" s="74"/>
      <c r="AGW29" s="84"/>
      <c r="AGX29" s="96"/>
      <c r="AGY29" s="116"/>
      <c r="AGZ29" s="74"/>
      <c r="AHA29" s="74"/>
      <c r="AHM29" s="84"/>
      <c r="AHN29" s="96"/>
      <c r="AHO29" s="116"/>
      <c r="AHP29" s="74"/>
      <c r="AHQ29" s="74"/>
      <c r="AIC29" s="84"/>
      <c r="AID29" s="96"/>
      <c r="AIE29" s="116"/>
      <c r="AIF29" s="74"/>
      <c r="AIG29" s="74"/>
      <c r="AIS29" s="84"/>
      <c r="AIT29" s="96"/>
      <c r="AIU29" s="116"/>
      <c r="AIV29" s="74"/>
      <c r="AIW29" s="74"/>
      <c r="AJI29" s="84"/>
      <c r="AJJ29" s="96"/>
      <c r="AJK29" s="116"/>
      <c r="AJL29" s="74"/>
      <c r="AJM29" s="74"/>
      <c r="AJY29" s="84"/>
      <c r="AJZ29" s="96"/>
      <c r="AKA29" s="116"/>
      <c r="AKB29" s="74"/>
      <c r="AKC29" s="74"/>
      <c r="AKO29" s="84"/>
      <c r="AKP29" s="96"/>
      <c r="AKQ29" s="116"/>
      <c r="AKR29" s="74"/>
      <c r="AKS29" s="74"/>
      <c r="ALE29" s="84"/>
      <c r="ALF29" s="96"/>
      <c r="ALG29" s="116"/>
      <c r="ALH29" s="74"/>
      <c r="ALI29" s="74"/>
      <c r="ALU29" s="84"/>
      <c r="ALV29" s="96"/>
      <c r="ALW29" s="116"/>
      <c r="ALX29" s="74"/>
      <c r="ALY29" s="74"/>
      <c r="AMK29" s="84"/>
      <c r="AML29" s="96"/>
      <c r="AMM29" s="116"/>
      <c r="AMN29" s="74"/>
      <c r="AMO29" s="74"/>
      <c r="ANA29" s="84"/>
      <c r="ANB29" s="96"/>
      <c r="ANC29" s="116"/>
      <c r="AND29" s="74"/>
      <c r="ANE29" s="74"/>
      <c r="ANQ29" s="84"/>
      <c r="ANR29" s="96"/>
      <c r="ANS29" s="116"/>
      <c r="ANT29" s="74"/>
      <c r="ANU29" s="74"/>
      <c r="AOG29" s="84"/>
      <c r="AOH29" s="96"/>
      <c r="AOI29" s="116"/>
      <c r="AOJ29" s="74"/>
      <c r="AOK29" s="74"/>
      <c r="AOW29" s="84"/>
      <c r="AOX29" s="96"/>
      <c r="AOY29" s="116"/>
      <c r="AOZ29" s="74"/>
      <c r="APA29" s="74"/>
      <c r="APM29" s="84"/>
      <c r="APN29" s="96"/>
      <c r="APO29" s="116"/>
      <c r="APP29" s="74"/>
      <c r="APQ29" s="74"/>
      <c r="AQC29" s="84"/>
      <c r="AQD29" s="96"/>
      <c r="AQE29" s="116"/>
      <c r="AQF29" s="74"/>
      <c r="AQG29" s="74"/>
      <c r="AQS29" s="84"/>
      <c r="AQT29" s="96"/>
      <c r="AQU29" s="116"/>
      <c r="AQV29" s="74"/>
      <c r="AQW29" s="74"/>
      <c r="ARI29" s="84"/>
      <c r="ARJ29" s="96"/>
      <c r="ARK29" s="116"/>
      <c r="ARL29" s="74"/>
      <c r="ARM29" s="74"/>
      <c r="ARY29" s="84"/>
      <c r="ARZ29" s="96"/>
      <c r="ASA29" s="116"/>
      <c r="ASB29" s="74"/>
      <c r="ASC29" s="74"/>
      <c r="ASO29" s="84"/>
      <c r="ASP29" s="96"/>
      <c r="ASQ29" s="116"/>
      <c r="ASR29" s="74"/>
      <c r="ASS29" s="74"/>
      <c r="ATE29" s="84"/>
      <c r="ATF29" s="96"/>
      <c r="ATG29" s="116"/>
      <c r="ATH29" s="74"/>
      <c r="ATI29" s="74"/>
      <c r="ATU29" s="84"/>
      <c r="ATV29" s="96"/>
      <c r="ATW29" s="116"/>
      <c r="ATX29" s="74"/>
      <c r="ATY29" s="74"/>
      <c r="AUK29" s="84"/>
      <c r="AUL29" s="96"/>
      <c r="AUM29" s="116"/>
      <c r="AUN29" s="74"/>
      <c r="AUO29" s="74"/>
      <c r="AVA29" s="84"/>
      <c r="AVB29" s="96"/>
      <c r="AVC29" s="116"/>
      <c r="AVD29" s="74"/>
      <c r="AVE29" s="74"/>
      <c r="AVQ29" s="84"/>
      <c r="AVR29" s="96"/>
      <c r="AVS29" s="116"/>
      <c r="AVT29" s="74"/>
      <c r="AVU29" s="74"/>
      <c r="AWG29" s="84"/>
      <c r="AWH29" s="96"/>
      <c r="AWI29" s="116"/>
      <c r="AWJ29" s="74"/>
      <c r="AWK29" s="74"/>
      <c r="AWW29" s="84"/>
      <c r="AWX29" s="96"/>
      <c r="AWY29" s="116"/>
      <c r="AWZ29" s="74"/>
      <c r="AXA29" s="74"/>
      <c r="AXM29" s="84"/>
      <c r="AXN29" s="96"/>
      <c r="AXO29" s="116"/>
      <c r="AXP29" s="74"/>
      <c r="AXQ29" s="74"/>
      <c r="AYC29" s="84"/>
      <c r="AYD29" s="96"/>
      <c r="AYE29" s="116"/>
      <c r="AYF29" s="74"/>
      <c r="AYG29" s="74"/>
      <c r="AYS29" s="84"/>
      <c r="AYT29" s="96"/>
      <c r="AYU29" s="116"/>
      <c r="AYV29" s="74"/>
      <c r="AYW29" s="74"/>
      <c r="AZI29" s="84"/>
      <c r="AZJ29" s="96"/>
      <c r="AZK29" s="116"/>
      <c r="AZL29" s="74"/>
      <c r="AZM29" s="74"/>
      <c r="AZY29" s="84"/>
      <c r="AZZ29" s="96"/>
      <c r="BAA29" s="116"/>
      <c r="BAB29" s="74"/>
      <c r="BAC29" s="74"/>
      <c r="BAO29" s="84"/>
      <c r="BAP29" s="96"/>
      <c r="BAQ29" s="116"/>
      <c r="BAR29" s="74"/>
      <c r="BAS29" s="74"/>
      <c r="BBE29" s="84"/>
      <c r="BBF29" s="96"/>
      <c r="BBG29" s="116"/>
      <c r="BBH29" s="74"/>
      <c r="BBI29" s="74"/>
      <c r="BBU29" s="84"/>
      <c r="BBV29" s="96"/>
      <c r="BBW29" s="116"/>
      <c r="BBX29" s="74"/>
      <c r="BBY29" s="74"/>
      <c r="BCK29" s="84"/>
      <c r="BCL29" s="96"/>
      <c r="BCM29" s="116"/>
      <c r="BCN29" s="74"/>
      <c r="BCO29" s="74"/>
      <c r="BDA29" s="84"/>
      <c r="BDB29" s="96"/>
      <c r="BDC29" s="116"/>
      <c r="BDD29" s="74"/>
      <c r="BDE29" s="74"/>
      <c r="BDQ29" s="84"/>
      <c r="BDR29" s="96"/>
      <c r="BDS29" s="116"/>
      <c r="BDT29" s="74"/>
      <c r="BDU29" s="74"/>
      <c r="BEG29" s="84"/>
      <c r="BEH29" s="96"/>
      <c r="BEI29" s="116"/>
      <c r="BEJ29" s="74"/>
      <c r="BEK29" s="74"/>
      <c r="BEW29" s="84"/>
      <c r="BEX29" s="96"/>
      <c r="BEY29" s="116"/>
      <c r="BEZ29" s="74"/>
      <c r="BFA29" s="74"/>
      <c r="BFM29" s="84"/>
      <c r="BFN29" s="96"/>
      <c r="BFO29" s="116"/>
      <c r="BFP29" s="74"/>
      <c r="BFQ29" s="74"/>
      <c r="BGC29" s="84"/>
      <c r="BGD29" s="96"/>
      <c r="BGE29" s="116"/>
      <c r="BGF29" s="74"/>
      <c r="BGG29" s="74"/>
      <c r="BGS29" s="84"/>
      <c r="BGT29" s="96"/>
      <c r="BGU29" s="116"/>
      <c r="BGV29" s="74"/>
      <c r="BGW29" s="74"/>
      <c r="BHI29" s="84"/>
      <c r="BHJ29" s="96"/>
      <c r="BHK29" s="116"/>
      <c r="BHL29" s="74"/>
      <c r="BHM29" s="74"/>
      <c r="BHY29" s="84"/>
      <c r="BHZ29" s="96"/>
      <c r="BIA29" s="116"/>
      <c r="BIB29" s="74"/>
      <c r="BIC29" s="74"/>
      <c r="BIO29" s="84"/>
      <c r="BIP29" s="96"/>
      <c r="BIQ29" s="116"/>
      <c r="BIR29" s="74"/>
      <c r="BIS29" s="74"/>
      <c r="BJE29" s="84"/>
      <c r="BJF29" s="96"/>
      <c r="BJG29" s="116"/>
      <c r="BJH29" s="74"/>
      <c r="BJI29" s="74"/>
      <c r="BJU29" s="84"/>
      <c r="BJV29" s="96"/>
      <c r="BJW29" s="116"/>
      <c r="BJX29" s="74"/>
      <c r="BJY29" s="74"/>
      <c r="BKK29" s="84"/>
      <c r="BKL29" s="96"/>
      <c r="BKM29" s="116"/>
      <c r="BKN29" s="74"/>
      <c r="BKO29" s="74"/>
      <c r="BLA29" s="84"/>
      <c r="BLB29" s="96"/>
      <c r="BLC29" s="116"/>
      <c r="BLD29" s="74"/>
      <c r="BLE29" s="74"/>
      <c r="BLQ29" s="84"/>
      <c r="BLR29" s="96"/>
      <c r="BLS29" s="116"/>
      <c r="BLT29" s="74"/>
      <c r="BLU29" s="74"/>
      <c r="BMG29" s="84"/>
      <c r="BMH29" s="96"/>
      <c r="BMI29" s="116"/>
      <c r="BMJ29" s="74"/>
      <c r="BMK29" s="74"/>
      <c r="BMW29" s="84"/>
      <c r="BMX29" s="96"/>
      <c r="BMY29" s="116"/>
      <c r="BMZ29" s="74"/>
      <c r="BNA29" s="74"/>
      <c r="BNM29" s="84"/>
      <c r="BNN29" s="96"/>
      <c r="BNO29" s="116"/>
      <c r="BNP29" s="74"/>
      <c r="BNQ29" s="74"/>
      <c r="BOC29" s="84"/>
      <c r="BOD29" s="96"/>
      <c r="BOE29" s="116"/>
      <c r="BOF29" s="74"/>
      <c r="BOG29" s="74"/>
      <c r="BOS29" s="84"/>
      <c r="BOT29" s="96"/>
      <c r="BOU29" s="116"/>
      <c r="BOV29" s="74"/>
      <c r="BOW29" s="74"/>
      <c r="BPI29" s="84"/>
      <c r="BPJ29" s="96"/>
      <c r="BPK29" s="116"/>
      <c r="BPL29" s="74"/>
      <c r="BPM29" s="74"/>
      <c r="BPY29" s="84"/>
      <c r="BPZ29" s="96"/>
      <c r="BQA29" s="116"/>
      <c r="BQB29" s="74"/>
      <c r="BQC29" s="74"/>
      <c r="BQO29" s="84"/>
      <c r="BQP29" s="96"/>
      <c r="BQQ29" s="116"/>
      <c r="BQR29" s="74"/>
      <c r="BQS29" s="74"/>
      <c r="BRE29" s="84"/>
      <c r="BRF29" s="96"/>
      <c r="BRG29" s="116"/>
      <c r="BRH29" s="74"/>
      <c r="BRI29" s="74"/>
      <c r="BRU29" s="84"/>
      <c r="BRV29" s="96"/>
      <c r="BRW29" s="116"/>
      <c r="BRX29" s="74"/>
      <c r="BRY29" s="74"/>
      <c r="BSK29" s="84"/>
      <c r="BSL29" s="96"/>
      <c r="BSM29" s="116"/>
      <c r="BSN29" s="74"/>
      <c r="BSO29" s="74"/>
      <c r="BTA29" s="84"/>
      <c r="BTB29" s="96"/>
      <c r="BTC29" s="116"/>
      <c r="BTD29" s="74"/>
      <c r="BTE29" s="74"/>
      <c r="BTQ29" s="84"/>
      <c r="BTR29" s="96"/>
      <c r="BTS29" s="116"/>
      <c r="BTT29" s="74"/>
      <c r="BTU29" s="74"/>
      <c r="BUG29" s="84"/>
      <c r="BUH29" s="96"/>
      <c r="BUI29" s="116"/>
      <c r="BUJ29" s="74"/>
      <c r="BUK29" s="74"/>
      <c r="BUW29" s="84"/>
      <c r="BUX29" s="96"/>
      <c r="BUY29" s="116"/>
      <c r="BUZ29" s="74"/>
      <c r="BVA29" s="74"/>
      <c r="BVM29" s="84"/>
      <c r="BVN29" s="96"/>
      <c r="BVO29" s="116"/>
      <c r="BVP29" s="74"/>
      <c r="BVQ29" s="74"/>
      <c r="BWC29" s="84"/>
      <c r="BWD29" s="96"/>
      <c r="BWE29" s="116"/>
      <c r="BWF29" s="74"/>
      <c r="BWG29" s="74"/>
      <c r="BWS29" s="84"/>
      <c r="BWT29" s="96"/>
      <c r="BWU29" s="116"/>
      <c r="BWV29" s="74"/>
      <c r="BWW29" s="74"/>
      <c r="BXI29" s="84"/>
      <c r="BXJ29" s="96"/>
      <c r="BXK29" s="116"/>
      <c r="BXL29" s="74"/>
      <c r="BXM29" s="74"/>
      <c r="BXY29" s="84"/>
      <c r="BXZ29" s="96"/>
      <c r="BYA29" s="116"/>
      <c r="BYB29" s="74"/>
      <c r="BYC29" s="74"/>
      <c r="BYO29" s="84"/>
      <c r="BYP29" s="96"/>
      <c r="BYQ29" s="116"/>
      <c r="BYR29" s="74"/>
      <c r="BYS29" s="74"/>
      <c r="BZE29" s="84"/>
      <c r="BZF29" s="96"/>
      <c r="BZG29" s="116"/>
      <c r="BZH29" s="74"/>
      <c r="BZI29" s="74"/>
      <c r="BZU29" s="84"/>
      <c r="BZV29" s="96"/>
      <c r="BZW29" s="116"/>
      <c r="BZX29" s="74"/>
      <c r="BZY29" s="74"/>
      <c r="CAK29" s="84"/>
      <c r="CAL29" s="96"/>
      <c r="CAM29" s="116"/>
      <c r="CAN29" s="74"/>
      <c r="CAO29" s="74"/>
      <c r="CBA29" s="84"/>
      <c r="CBB29" s="96"/>
      <c r="CBC29" s="116"/>
      <c r="CBD29" s="74"/>
      <c r="CBE29" s="74"/>
      <c r="CBQ29" s="84"/>
      <c r="CBR29" s="96"/>
      <c r="CBS29" s="116"/>
      <c r="CBT29" s="74"/>
      <c r="CBU29" s="74"/>
      <c r="CCG29" s="84"/>
      <c r="CCH29" s="96"/>
      <c r="CCI29" s="116"/>
      <c r="CCJ29" s="74"/>
      <c r="CCK29" s="74"/>
      <c r="CCW29" s="84"/>
      <c r="CCX29" s="96"/>
      <c r="CCY29" s="116"/>
      <c r="CCZ29" s="74"/>
      <c r="CDA29" s="74"/>
      <c r="CDM29" s="84"/>
      <c r="CDN29" s="96"/>
      <c r="CDO29" s="116"/>
      <c r="CDP29" s="74"/>
      <c r="CDQ29" s="74"/>
      <c r="CEC29" s="84"/>
      <c r="CED29" s="96"/>
      <c r="CEE29" s="116"/>
      <c r="CEF29" s="74"/>
      <c r="CEG29" s="74"/>
      <c r="CES29" s="84"/>
      <c r="CET29" s="96"/>
      <c r="CEU29" s="116"/>
      <c r="CEV29" s="74"/>
      <c r="CEW29" s="74"/>
      <c r="CFI29" s="84"/>
      <c r="CFJ29" s="96"/>
      <c r="CFK29" s="116"/>
      <c r="CFL29" s="74"/>
      <c r="CFM29" s="74"/>
      <c r="CFY29" s="84"/>
      <c r="CFZ29" s="96"/>
      <c r="CGA29" s="116"/>
      <c r="CGB29" s="74"/>
      <c r="CGC29" s="74"/>
      <c r="CGO29" s="84"/>
      <c r="CGP29" s="96"/>
      <c r="CGQ29" s="116"/>
      <c r="CGR29" s="74"/>
      <c r="CGS29" s="74"/>
      <c r="CHE29" s="84"/>
      <c r="CHF29" s="96"/>
      <c r="CHG29" s="116"/>
      <c r="CHH29" s="74"/>
      <c r="CHI29" s="74"/>
      <c r="CHU29" s="84"/>
      <c r="CHV29" s="96"/>
      <c r="CHW29" s="116"/>
      <c r="CHX29" s="74"/>
      <c r="CHY29" s="74"/>
      <c r="CIK29" s="84"/>
      <c r="CIL29" s="96"/>
      <c r="CIM29" s="116"/>
      <c r="CIN29" s="74"/>
      <c r="CIO29" s="74"/>
      <c r="CJA29" s="84"/>
      <c r="CJB29" s="96"/>
      <c r="CJC29" s="116"/>
      <c r="CJD29" s="74"/>
      <c r="CJE29" s="74"/>
      <c r="CJQ29" s="84"/>
      <c r="CJR29" s="96"/>
      <c r="CJS29" s="116"/>
      <c r="CJT29" s="74"/>
      <c r="CJU29" s="74"/>
      <c r="CKG29" s="84"/>
      <c r="CKH29" s="96"/>
      <c r="CKI29" s="116"/>
      <c r="CKJ29" s="74"/>
      <c r="CKK29" s="74"/>
      <c r="CKW29" s="84"/>
      <c r="CKX29" s="96"/>
      <c r="CKY29" s="116"/>
      <c r="CKZ29" s="74"/>
      <c r="CLA29" s="74"/>
      <c r="CLM29" s="84"/>
      <c r="CLN29" s="96"/>
      <c r="CLO29" s="116"/>
      <c r="CLP29" s="74"/>
      <c r="CLQ29" s="74"/>
      <c r="CMC29" s="84"/>
      <c r="CMD29" s="96"/>
      <c r="CME29" s="116"/>
      <c r="CMF29" s="74"/>
      <c r="CMG29" s="74"/>
      <c r="CMS29" s="84"/>
      <c r="CMT29" s="96"/>
      <c r="CMU29" s="116"/>
      <c r="CMV29" s="74"/>
      <c r="CMW29" s="74"/>
      <c r="CNI29" s="84"/>
      <c r="CNJ29" s="96"/>
      <c r="CNK29" s="116"/>
      <c r="CNL29" s="74"/>
      <c r="CNM29" s="74"/>
      <c r="CNY29" s="84"/>
      <c r="CNZ29" s="96"/>
      <c r="COA29" s="116"/>
      <c r="COB29" s="74"/>
      <c r="COC29" s="74"/>
      <c r="COO29" s="84"/>
      <c r="COP29" s="96"/>
      <c r="COQ29" s="116"/>
      <c r="COR29" s="74"/>
      <c r="COS29" s="74"/>
      <c r="CPE29" s="84"/>
      <c r="CPF29" s="96"/>
      <c r="CPG29" s="116"/>
      <c r="CPH29" s="74"/>
      <c r="CPI29" s="74"/>
      <c r="CPU29" s="84"/>
      <c r="CPV29" s="96"/>
      <c r="CPW29" s="116"/>
      <c r="CPX29" s="74"/>
      <c r="CPY29" s="74"/>
      <c r="CQK29" s="84"/>
      <c r="CQL29" s="96"/>
      <c r="CQM29" s="116"/>
      <c r="CQN29" s="74"/>
      <c r="CQO29" s="74"/>
      <c r="CRA29" s="84"/>
      <c r="CRB29" s="96"/>
      <c r="CRC29" s="116"/>
      <c r="CRD29" s="74"/>
      <c r="CRE29" s="74"/>
      <c r="CRQ29" s="84"/>
      <c r="CRR29" s="96"/>
      <c r="CRS29" s="116"/>
      <c r="CRT29" s="74"/>
      <c r="CRU29" s="74"/>
      <c r="CSG29" s="84"/>
      <c r="CSH29" s="96"/>
      <c r="CSI29" s="116"/>
      <c r="CSJ29" s="74"/>
      <c r="CSK29" s="74"/>
      <c r="CSW29" s="84"/>
      <c r="CSX29" s="96"/>
      <c r="CSY29" s="116"/>
      <c r="CSZ29" s="74"/>
      <c r="CTA29" s="74"/>
      <c r="CTM29" s="84"/>
      <c r="CTN29" s="96"/>
      <c r="CTO29" s="116"/>
      <c r="CTP29" s="74"/>
      <c r="CTQ29" s="74"/>
      <c r="CUC29" s="84"/>
      <c r="CUD29" s="96"/>
      <c r="CUE29" s="116"/>
      <c r="CUF29" s="74"/>
      <c r="CUG29" s="74"/>
      <c r="CUS29" s="84"/>
      <c r="CUT29" s="96"/>
      <c r="CUU29" s="116"/>
      <c r="CUV29" s="74"/>
      <c r="CUW29" s="74"/>
      <c r="CVI29" s="84"/>
      <c r="CVJ29" s="96"/>
      <c r="CVK29" s="116"/>
      <c r="CVL29" s="74"/>
      <c r="CVM29" s="74"/>
      <c r="CVY29" s="84"/>
      <c r="CVZ29" s="96"/>
      <c r="CWA29" s="116"/>
      <c r="CWB29" s="74"/>
      <c r="CWC29" s="74"/>
      <c r="CWO29" s="84"/>
      <c r="CWP29" s="96"/>
      <c r="CWQ29" s="116"/>
      <c r="CWR29" s="74"/>
      <c r="CWS29" s="74"/>
      <c r="CXE29" s="84"/>
      <c r="CXF29" s="96"/>
      <c r="CXG29" s="116"/>
      <c r="CXH29" s="74"/>
      <c r="CXI29" s="74"/>
      <c r="CXU29" s="84"/>
      <c r="CXV29" s="96"/>
      <c r="CXW29" s="116"/>
      <c r="CXX29" s="74"/>
      <c r="CXY29" s="74"/>
      <c r="CYK29" s="84"/>
      <c r="CYL29" s="96"/>
      <c r="CYM29" s="116"/>
      <c r="CYN29" s="74"/>
      <c r="CYO29" s="74"/>
      <c r="CZA29" s="84"/>
      <c r="CZB29" s="96"/>
      <c r="CZC29" s="116"/>
      <c r="CZD29" s="74"/>
      <c r="CZE29" s="74"/>
      <c r="CZQ29" s="84"/>
      <c r="CZR29" s="96"/>
      <c r="CZS29" s="116"/>
      <c r="CZT29" s="74"/>
      <c r="CZU29" s="74"/>
      <c r="DAG29" s="84"/>
      <c r="DAH29" s="96"/>
      <c r="DAI29" s="116"/>
      <c r="DAJ29" s="74"/>
      <c r="DAK29" s="74"/>
      <c r="DAW29" s="84"/>
      <c r="DAX29" s="96"/>
      <c r="DAY29" s="116"/>
      <c r="DAZ29" s="74"/>
      <c r="DBA29" s="74"/>
      <c r="DBM29" s="84"/>
      <c r="DBN29" s="96"/>
      <c r="DBO29" s="116"/>
      <c r="DBP29" s="74"/>
      <c r="DBQ29" s="74"/>
      <c r="DCC29" s="84"/>
      <c r="DCD29" s="96"/>
      <c r="DCE29" s="116"/>
      <c r="DCF29" s="74"/>
      <c r="DCG29" s="74"/>
      <c r="DCS29" s="84"/>
      <c r="DCT29" s="96"/>
      <c r="DCU29" s="116"/>
      <c r="DCV29" s="74"/>
      <c r="DCW29" s="74"/>
      <c r="DDI29" s="84"/>
      <c r="DDJ29" s="96"/>
      <c r="DDK29" s="116"/>
      <c r="DDL29" s="74"/>
      <c r="DDM29" s="74"/>
      <c r="DDY29" s="84"/>
      <c r="DDZ29" s="96"/>
      <c r="DEA29" s="116"/>
      <c r="DEB29" s="74"/>
      <c r="DEC29" s="74"/>
      <c r="DEO29" s="84"/>
      <c r="DEP29" s="96"/>
      <c r="DEQ29" s="116"/>
      <c r="DER29" s="74"/>
      <c r="DES29" s="74"/>
      <c r="DFE29" s="84"/>
      <c r="DFF29" s="96"/>
      <c r="DFG29" s="116"/>
      <c r="DFH29" s="74"/>
      <c r="DFI29" s="74"/>
      <c r="DFU29" s="84"/>
      <c r="DFV29" s="96"/>
      <c r="DFW29" s="116"/>
      <c r="DFX29" s="74"/>
      <c r="DFY29" s="74"/>
      <c r="DGK29" s="84"/>
      <c r="DGL29" s="96"/>
      <c r="DGM29" s="116"/>
      <c r="DGN29" s="74"/>
      <c r="DGO29" s="74"/>
      <c r="DHA29" s="84"/>
      <c r="DHB29" s="96"/>
      <c r="DHC29" s="116"/>
      <c r="DHD29" s="74"/>
      <c r="DHE29" s="74"/>
      <c r="DHQ29" s="84"/>
      <c r="DHR29" s="96"/>
      <c r="DHS29" s="116"/>
      <c r="DHT29" s="74"/>
      <c r="DHU29" s="74"/>
      <c r="DIG29" s="84"/>
      <c r="DIH29" s="96"/>
      <c r="DII29" s="116"/>
      <c r="DIJ29" s="74"/>
      <c r="DIK29" s="74"/>
      <c r="DIW29" s="84"/>
      <c r="DIX29" s="96"/>
      <c r="DIY29" s="116"/>
      <c r="DIZ29" s="74"/>
      <c r="DJA29" s="74"/>
      <c r="DJM29" s="84"/>
      <c r="DJN29" s="96"/>
      <c r="DJO29" s="116"/>
      <c r="DJP29" s="74"/>
      <c r="DJQ29" s="74"/>
      <c r="DKC29" s="84"/>
      <c r="DKD29" s="96"/>
      <c r="DKE29" s="116"/>
      <c r="DKF29" s="74"/>
      <c r="DKG29" s="74"/>
      <c r="DKS29" s="84"/>
      <c r="DKT29" s="96"/>
      <c r="DKU29" s="116"/>
      <c r="DKV29" s="74"/>
      <c r="DKW29" s="74"/>
      <c r="DLI29" s="84"/>
      <c r="DLJ29" s="96"/>
      <c r="DLK29" s="116"/>
      <c r="DLL29" s="74"/>
      <c r="DLM29" s="74"/>
      <c r="DLY29" s="84"/>
      <c r="DLZ29" s="96"/>
      <c r="DMA29" s="116"/>
      <c r="DMB29" s="74"/>
      <c r="DMC29" s="74"/>
      <c r="DMO29" s="84"/>
      <c r="DMP29" s="96"/>
      <c r="DMQ29" s="116"/>
      <c r="DMR29" s="74"/>
      <c r="DMS29" s="74"/>
      <c r="DNE29" s="84"/>
      <c r="DNF29" s="96"/>
      <c r="DNG29" s="116"/>
      <c r="DNH29" s="74"/>
      <c r="DNI29" s="74"/>
      <c r="DNU29" s="84"/>
      <c r="DNV29" s="96"/>
      <c r="DNW29" s="116"/>
      <c r="DNX29" s="74"/>
      <c r="DNY29" s="74"/>
      <c r="DOK29" s="84"/>
      <c r="DOL29" s="96"/>
      <c r="DOM29" s="116"/>
      <c r="DON29" s="74"/>
      <c r="DOO29" s="74"/>
      <c r="DPA29" s="84"/>
      <c r="DPB29" s="96"/>
      <c r="DPC29" s="116"/>
      <c r="DPD29" s="74"/>
      <c r="DPE29" s="74"/>
      <c r="DPQ29" s="84"/>
      <c r="DPR29" s="96"/>
      <c r="DPS29" s="116"/>
      <c r="DPT29" s="74"/>
      <c r="DPU29" s="74"/>
      <c r="DQG29" s="84"/>
      <c r="DQH29" s="96"/>
      <c r="DQI29" s="116"/>
      <c r="DQJ29" s="74"/>
      <c r="DQK29" s="74"/>
      <c r="DQW29" s="84"/>
      <c r="DQX29" s="96"/>
      <c r="DQY29" s="116"/>
      <c r="DQZ29" s="74"/>
      <c r="DRA29" s="74"/>
      <c r="DRM29" s="84"/>
      <c r="DRN29" s="96"/>
      <c r="DRO29" s="116"/>
      <c r="DRP29" s="74"/>
      <c r="DRQ29" s="74"/>
      <c r="DSC29" s="84"/>
      <c r="DSD29" s="96"/>
      <c r="DSE29" s="116"/>
      <c r="DSF29" s="74"/>
      <c r="DSG29" s="74"/>
      <c r="DSS29" s="84"/>
      <c r="DST29" s="96"/>
      <c r="DSU29" s="116"/>
      <c r="DSV29" s="74"/>
      <c r="DSW29" s="74"/>
      <c r="DTI29" s="84"/>
      <c r="DTJ29" s="96"/>
      <c r="DTK29" s="116"/>
      <c r="DTL29" s="74"/>
      <c r="DTM29" s="74"/>
      <c r="DTY29" s="84"/>
      <c r="DTZ29" s="96"/>
      <c r="DUA29" s="116"/>
      <c r="DUB29" s="74"/>
      <c r="DUC29" s="74"/>
      <c r="DUO29" s="84"/>
      <c r="DUP29" s="96"/>
      <c r="DUQ29" s="116"/>
      <c r="DUR29" s="74"/>
      <c r="DUS29" s="74"/>
      <c r="DVE29" s="84"/>
      <c r="DVF29" s="96"/>
      <c r="DVG29" s="116"/>
      <c r="DVH29" s="74"/>
      <c r="DVI29" s="74"/>
      <c r="DVU29" s="84"/>
      <c r="DVV29" s="96"/>
      <c r="DVW29" s="116"/>
      <c r="DVX29" s="74"/>
      <c r="DVY29" s="74"/>
      <c r="DWK29" s="84"/>
      <c r="DWL29" s="96"/>
      <c r="DWM29" s="116"/>
      <c r="DWN29" s="74"/>
      <c r="DWO29" s="74"/>
      <c r="DXA29" s="84"/>
      <c r="DXB29" s="96"/>
      <c r="DXC29" s="116"/>
      <c r="DXD29" s="74"/>
      <c r="DXE29" s="74"/>
      <c r="DXQ29" s="84"/>
      <c r="DXR29" s="96"/>
      <c r="DXS29" s="116"/>
      <c r="DXT29" s="74"/>
      <c r="DXU29" s="74"/>
      <c r="DYG29" s="84"/>
      <c r="DYH29" s="96"/>
      <c r="DYI29" s="116"/>
      <c r="DYJ29" s="74"/>
      <c r="DYK29" s="74"/>
      <c r="DYW29" s="84"/>
      <c r="DYX29" s="96"/>
      <c r="DYY29" s="116"/>
      <c r="DYZ29" s="74"/>
      <c r="DZA29" s="74"/>
      <c r="DZM29" s="84"/>
      <c r="DZN29" s="96"/>
      <c r="DZO29" s="116"/>
      <c r="DZP29" s="74"/>
      <c r="DZQ29" s="74"/>
      <c r="EAC29" s="84"/>
      <c r="EAD29" s="96"/>
      <c r="EAE29" s="116"/>
      <c r="EAF29" s="74"/>
      <c r="EAG29" s="74"/>
      <c r="EAS29" s="84"/>
      <c r="EAT29" s="96"/>
      <c r="EAU29" s="116"/>
      <c r="EAV29" s="74"/>
      <c r="EAW29" s="74"/>
      <c r="EBI29" s="84"/>
      <c r="EBJ29" s="96"/>
      <c r="EBK29" s="116"/>
      <c r="EBL29" s="74"/>
      <c r="EBM29" s="74"/>
      <c r="EBY29" s="84"/>
      <c r="EBZ29" s="96"/>
      <c r="ECA29" s="116"/>
      <c r="ECB29" s="74"/>
      <c r="ECC29" s="74"/>
      <c r="ECO29" s="84"/>
      <c r="ECP29" s="96"/>
      <c r="ECQ29" s="116"/>
      <c r="ECR29" s="74"/>
      <c r="ECS29" s="74"/>
      <c r="EDE29" s="84"/>
      <c r="EDF29" s="96"/>
      <c r="EDG29" s="116"/>
      <c r="EDH29" s="74"/>
      <c r="EDI29" s="74"/>
      <c r="EDU29" s="84"/>
      <c r="EDV29" s="96"/>
      <c r="EDW29" s="116"/>
      <c r="EDX29" s="74"/>
      <c r="EDY29" s="74"/>
      <c r="EEK29" s="84"/>
      <c r="EEL29" s="96"/>
      <c r="EEM29" s="116"/>
      <c r="EEN29" s="74"/>
      <c r="EEO29" s="74"/>
      <c r="EFA29" s="84"/>
      <c r="EFB29" s="96"/>
      <c r="EFC29" s="116"/>
      <c r="EFD29" s="74"/>
      <c r="EFE29" s="74"/>
      <c r="EFQ29" s="84"/>
      <c r="EFR29" s="96"/>
      <c r="EFS29" s="116"/>
      <c r="EFT29" s="74"/>
      <c r="EFU29" s="74"/>
      <c r="EGG29" s="84"/>
      <c r="EGH29" s="96"/>
      <c r="EGI29" s="116"/>
      <c r="EGJ29" s="74"/>
      <c r="EGK29" s="74"/>
      <c r="EGW29" s="84"/>
      <c r="EGX29" s="96"/>
      <c r="EGY29" s="116"/>
      <c r="EGZ29" s="74"/>
      <c r="EHA29" s="74"/>
      <c r="EHM29" s="84"/>
      <c r="EHN29" s="96"/>
      <c r="EHO29" s="116"/>
      <c r="EHP29" s="74"/>
      <c r="EHQ29" s="74"/>
      <c r="EIC29" s="84"/>
      <c r="EID29" s="96"/>
      <c r="EIE29" s="116"/>
      <c r="EIF29" s="74"/>
      <c r="EIG29" s="74"/>
      <c r="EIS29" s="84"/>
      <c r="EIT29" s="96"/>
      <c r="EIU29" s="116"/>
      <c r="EIV29" s="74"/>
      <c r="EIW29" s="74"/>
      <c r="EJI29" s="84"/>
      <c r="EJJ29" s="96"/>
      <c r="EJK29" s="116"/>
      <c r="EJL29" s="74"/>
      <c r="EJM29" s="74"/>
      <c r="EJY29" s="84"/>
      <c r="EJZ29" s="96"/>
      <c r="EKA29" s="116"/>
      <c r="EKB29" s="74"/>
      <c r="EKC29" s="74"/>
      <c r="EKO29" s="84"/>
      <c r="EKP29" s="96"/>
      <c r="EKQ29" s="116"/>
      <c r="EKR29" s="74"/>
      <c r="EKS29" s="74"/>
      <c r="ELE29" s="84"/>
      <c r="ELF29" s="96"/>
      <c r="ELG29" s="116"/>
      <c r="ELH29" s="74"/>
      <c r="ELI29" s="74"/>
      <c r="ELU29" s="84"/>
      <c r="ELV29" s="96"/>
      <c r="ELW29" s="116"/>
      <c r="ELX29" s="74"/>
      <c r="ELY29" s="74"/>
      <c r="EMK29" s="84"/>
      <c r="EML29" s="96"/>
      <c r="EMM29" s="116"/>
      <c r="EMN29" s="74"/>
      <c r="EMO29" s="74"/>
      <c r="ENA29" s="84"/>
      <c r="ENB29" s="96"/>
      <c r="ENC29" s="116"/>
      <c r="END29" s="74"/>
      <c r="ENE29" s="74"/>
      <c r="ENQ29" s="84"/>
      <c r="ENR29" s="96"/>
      <c r="ENS29" s="116"/>
      <c r="ENT29" s="74"/>
      <c r="ENU29" s="74"/>
      <c r="EOG29" s="84"/>
      <c r="EOH29" s="96"/>
      <c r="EOI29" s="116"/>
      <c r="EOJ29" s="74"/>
      <c r="EOK29" s="74"/>
      <c r="EOW29" s="84"/>
      <c r="EOX29" s="96"/>
      <c r="EOY29" s="116"/>
      <c r="EOZ29" s="74"/>
      <c r="EPA29" s="74"/>
      <c r="EPM29" s="84"/>
      <c r="EPN29" s="96"/>
      <c r="EPO29" s="116"/>
      <c r="EPP29" s="74"/>
      <c r="EPQ29" s="74"/>
      <c r="EQC29" s="84"/>
      <c r="EQD29" s="96"/>
      <c r="EQE29" s="116"/>
      <c r="EQF29" s="74"/>
      <c r="EQG29" s="74"/>
      <c r="EQS29" s="84"/>
      <c r="EQT29" s="96"/>
      <c r="EQU29" s="116"/>
      <c r="EQV29" s="74"/>
      <c r="EQW29" s="74"/>
      <c r="ERI29" s="84"/>
      <c r="ERJ29" s="96"/>
      <c r="ERK29" s="116"/>
      <c r="ERL29" s="74"/>
      <c r="ERM29" s="74"/>
      <c r="ERY29" s="84"/>
      <c r="ERZ29" s="96"/>
      <c r="ESA29" s="116"/>
      <c r="ESB29" s="74"/>
      <c r="ESC29" s="74"/>
      <c r="ESO29" s="84"/>
      <c r="ESP29" s="96"/>
      <c r="ESQ29" s="116"/>
      <c r="ESR29" s="74"/>
      <c r="ESS29" s="74"/>
      <c r="ETE29" s="84"/>
      <c r="ETF29" s="96"/>
      <c r="ETG29" s="116"/>
      <c r="ETH29" s="74"/>
      <c r="ETI29" s="74"/>
      <c r="ETU29" s="84"/>
      <c r="ETV29" s="96"/>
      <c r="ETW29" s="116"/>
      <c r="ETX29" s="74"/>
      <c r="ETY29" s="74"/>
      <c r="EUK29" s="84"/>
      <c r="EUL29" s="96"/>
      <c r="EUM29" s="116"/>
      <c r="EUN29" s="74"/>
      <c r="EUO29" s="74"/>
      <c r="EVA29" s="84"/>
      <c r="EVB29" s="96"/>
      <c r="EVC29" s="116"/>
      <c r="EVD29" s="74"/>
      <c r="EVE29" s="74"/>
      <c r="EVQ29" s="84"/>
      <c r="EVR29" s="96"/>
      <c r="EVS29" s="116"/>
      <c r="EVT29" s="74"/>
      <c r="EVU29" s="74"/>
      <c r="EWG29" s="84"/>
      <c r="EWH29" s="96"/>
      <c r="EWI29" s="116"/>
      <c r="EWJ29" s="74"/>
      <c r="EWK29" s="74"/>
      <c r="EWW29" s="84"/>
      <c r="EWX29" s="96"/>
      <c r="EWY29" s="116"/>
      <c r="EWZ29" s="74"/>
      <c r="EXA29" s="74"/>
      <c r="EXM29" s="84"/>
      <c r="EXN29" s="96"/>
      <c r="EXO29" s="116"/>
      <c r="EXP29" s="74"/>
      <c r="EXQ29" s="74"/>
      <c r="EYC29" s="84"/>
      <c r="EYD29" s="96"/>
      <c r="EYE29" s="116"/>
      <c r="EYF29" s="74"/>
      <c r="EYG29" s="74"/>
      <c r="EYS29" s="84"/>
      <c r="EYT29" s="96"/>
      <c r="EYU29" s="116"/>
      <c r="EYV29" s="74"/>
      <c r="EYW29" s="74"/>
      <c r="EZI29" s="84"/>
      <c r="EZJ29" s="96"/>
      <c r="EZK29" s="116"/>
      <c r="EZL29" s="74"/>
      <c r="EZM29" s="74"/>
      <c r="EZY29" s="84"/>
      <c r="EZZ29" s="96"/>
      <c r="FAA29" s="116"/>
      <c r="FAB29" s="74"/>
      <c r="FAC29" s="74"/>
      <c r="FAO29" s="84"/>
      <c r="FAP29" s="96"/>
      <c r="FAQ29" s="116"/>
      <c r="FAR29" s="74"/>
      <c r="FAS29" s="74"/>
      <c r="FBE29" s="84"/>
      <c r="FBF29" s="96"/>
      <c r="FBG29" s="116"/>
      <c r="FBH29" s="74"/>
      <c r="FBI29" s="74"/>
      <c r="FBU29" s="84"/>
      <c r="FBV29" s="96"/>
      <c r="FBW29" s="116"/>
      <c r="FBX29" s="74"/>
      <c r="FBY29" s="74"/>
      <c r="FCK29" s="84"/>
      <c r="FCL29" s="96"/>
      <c r="FCM29" s="116"/>
      <c r="FCN29" s="74"/>
      <c r="FCO29" s="74"/>
      <c r="FDA29" s="84"/>
      <c r="FDB29" s="96"/>
      <c r="FDC29" s="116"/>
      <c r="FDD29" s="74"/>
      <c r="FDE29" s="74"/>
      <c r="FDQ29" s="84"/>
      <c r="FDR29" s="96"/>
      <c r="FDS29" s="116"/>
      <c r="FDT29" s="74"/>
      <c r="FDU29" s="74"/>
      <c r="FEG29" s="84"/>
      <c r="FEH29" s="96"/>
      <c r="FEI29" s="116"/>
      <c r="FEJ29" s="74"/>
      <c r="FEK29" s="74"/>
      <c r="FEW29" s="84"/>
      <c r="FEX29" s="96"/>
      <c r="FEY29" s="116"/>
      <c r="FEZ29" s="74"/>
      <c r="FFA29" s="74"/>
      <c r="FFM29" s="84"/>
      <c r="FFN29" s="96"/>
      <c r="FFO29" s="116"/>
      <c r="FFP29" s="74"/>
      <c r="FFQ29" s="74"/>
      <c r="FGC29" s="84"/>
      <c r="FGD29" s="96"/>
      <c r="FGE29" s="116"/>
      <c r="FGF29" s="74"/>
      <c r="FGG29" s="74"/>
      <c r="FGS29" s="84"/>
      <c r="FGT29" s="96"/>
      <c r="FGU29" s="116"/>
      <c r="FGV29" s="74"/>
      <c r="FGW29" s="74"/>
      <c r="FHI29" s="84"/>
      <c r="FHJ29" s="96"/>
      <c r="FHK29" s="116"/>
      <c r="FHL29" s="74"/>
      <c r="FHM29" s="74"/>
      <c r="FHY29" s="84"/>
      <c r="FHZ29" s="96"/>
      <c r="FIA29" s="116"/>
      <c r="FIB29" s="74"/>
      <c r="FIC29" s="74"/>
      <c r="FIO29" s="84"/>
      <c r="FIP29" s="96"/>
      <c r="FIQ29" s="116"/>
      <c r="FIR29" s="74"/>
      <c r="FIS29" s="74"/>
      <c r="FJE29" s="84"/>
      <c r="FJF29" s="96"/>
      <c r="FJG29" s="116"/>
      <c r="FJH29" s="74"/>
      <c r="FJI29" s="74"/>
      <c r="FJU29" s="84"/>
      <c r="FJV29" s="96"/>
      <c r="FJW29" s="116"/>
      <c r="FJX29" s="74"/>
      <c r="FJY29" s="74"/>
      <c r="FKK29" s="84"/>
      <c r="FKL29" s="96"/>
      <c r="FKM29" s="116"/>
      <c r="FKN29" s="74"/>
      <c r="FKO29" s="74"/>
      <c r="FLA29" s="84"/>
      <c r="FLB29" s="96"/>
      <c r="FLC29" s="116"/>
      <c r="FLD29" s="74"/>
      <c r="FLE29" s="74"/>
      <c r="FLQ29" s="84"/>
      <c r="FLR29" s="96"/>
      <c r="FLS29" s="116"/>
      <c r="FLT29" s="74"/>
      <c r="FLU29" s="74"/>
      <c r="FMG29" s="84"/>
      <c r="FMH29" s="96"/>
      <c r="FMI29" s="116"/>
      <c r="FMJ29" s="74"/>
      <c r="FMK29" s="74"/>
      <c r="FMW29" s="84"/>
      <c r="FMX29" s="96"/>
      <c r="FMY29" s="116"/>
      <c r="FMZ29" s="74"/>
      <c r="FNA29" s="74"/>
      <c r="FNM29" s="84"/>
      <c r="FNN29" s="96"/>
      <c r="FNO29" s="116"/>
      <c r="FNP29" s="74"/>
      <c r="FNQ29" s="74"/>
      <c r="FOC29" s="84"/>
      <c r="FOD29" s="96"/>
      <c r="FOE29" s="116"/>
      <c r="FOF29" s="74"/>
      <c r="FOG29" s="74"/>
      <c r="FOS29" s="84"/>
      <c r="FOT29" s="96"/>
      <c r="FOU29" s="116"/>
      <c r="FOV29" s="74"/>
      <c r="FOW29" s="74"/>
      <c r="FPI29" s="84"/>
      <c r="FPJ29" s="96"/>
      <c r="FPK29" s="116"/>
      <c r="FPL29" s="74"/>
      <c r="FPM29" s="74"/>
      <c r="FPY29" s="84"/>
      <c r="FPZ29" s="96"/>
      <c r="FQA29" s="116"/>
      <c r="FQB29" s="74"/>
      <c r="FQC29" s="74"/>
      <c r="FQO29" s="84"/>
      <c r="FQP29" s="96"/>
      <c r="FQQ29" s="116"/>
      <c r="FQR29" s="74"/>
      <c r="FQS29" s="74"/>
      <c r="FRE29" s="84"/>
      <c r="FRF29" s="96"/>
      <c r="FRG29" s="116"/>
      <c r="FRH29" s="74"/>
      <c r="FRI29" s="74"/>
      <c r="FRU29" s="84"/>
      <c r="FRV29" s="96"/>
      <c r="FRW29" s="116"/>
      <c r="FRX29" s="74"/>
      <c r="FRY29" s="74"/>
      <c r="FSK29" s="84"/>
      <c r="FSL29" s="96"/>
      <c r="FSM29" s="116"/>
      <c r="FSN29" s="74"/>
      <c r="FSO29" s="74"/>
      <c r="FTA29" s="84"/>
      <c r="FTB29" s="96"/>
      <c r="FTC29" s="116"/>
      <c r="FTD29" s="74"/>
      <c r="FTE29" s="74"/>
      <c r="FTQ29" s="84"/>
      <c r="FTR29" s="96"/>
      <c r="FTS29" s="116"/>
      <c r="FTT29" s="74"/>
      <c r="FTU29" s="74"/>
      <c r="FUG29" s="84"/>
      <c r="FUH29" s="96"/>
      <c r="FUI29" s="116"/>
      <c r="FUJ29" s="74"/>
      <c r="FUK29" s="74"/>
      <c r="FUW29" s="84"/>
      <c r="FUX29" s="96"/>
      <c r="FUY29" s="116"/>
      <c r="FUZ29" s="74"/>
      <c r="FVA29" s="74"/>
      <c r="FVM29" s="84"/>
      <c r="FVN29" s="96"/>
      <c r="FVO29" s="116"/>
      <c r="FVP29" s="74"/>
      <c r="FVQ29" s="74"/>
      <c r="FWC29" s="84"/>
      <c r="FWD29" s="96"/>
      <c r="FWE29" s="116"/>
      <c r="FWF29" s="74"/>
      <c r="FWG29" s="74"/>
      <c r="FWS29" s="84"/>
      <c r="FWT29" s="96"/>
      <c r="FWU29" s="116"/>
      <c r="FWV29" s="74"/>
      <c r="FWW29" s="74"/>
      <c r="FXI29" s="84"/>
      <c r="FXJ29" s="96"/>
      <c r="FXK29" s="116"/>
      <c r="FXL29" s="74"/>
      <c r="FXM29" s="74"/>
      <c r="FXY29" s="84"/>
      <c r="FXZ29" s="96"/>
      <c r="FYA29" s="116"/>
      <c r="FYB29" s="74"/>
      <c r="FYC29" s="74"/>
      <c r="FYO29" s="84"/>
      <c r="FYP29" s="96"/>
      <c r="FYQ29" s="116"/>
      <c r="FYR29" s="74"/>
      <c r="FYS29" s="74"/>
      <c r="FZE29" s="84"/>
      <c r="FZF29" s="96"/>
      <c r="FZG29" s="116"/>
      <c r="FZH29" s="74"/>
      <c r="FZI29" s="74"/>
      <c r="FZU29" s="84"/>
      <c r="FZV29" s="96"/>
      <c r="FZW29" s="116"/>
      <c r="FZX29" s="74"/>
      <c r="FZY29" s="74"/>
      <c r="GAK29" s="84"/>
      <c r="GAL29" s="96"/>
      <c r="GAM29" s="116"/>
      <c r="GAN29" s="74"/>
      <c r="GAO29" s="74"/>
      <c r="GBA29" s="84"/>
      <c r="GBB29" s="96"/>
      <c r="GBC29" s="116"/>
      <c r="GBD29" s="74"/>
      <c r="GBE29" s="74"/>
      <c r="GBQ29" s="84"/>
      <c r="GBR29" s="96"/>
      <c r="GBS29" s="116"/>
      <c r="GBT29" s="74"/>
      <c r="GBU29" s="74"/>
      <c r="GCG29" s="84"/>
      <c r="GCH29" s="96"/>
      <c r="GCI29" s="116"/>
      <c r="GCJ29" s="74"/>
      <c r="GCK29" s="74"/>
      <c r="GCW29" s="84"/>
      <c r="GCX29" s="96"/>
      <c r="GCY29" s="116"/>
      <c r="GCZ29" s="74"/>
      <c r="GDA29" s="74"/>
      <c r="GDM29" s="84"/>
      <c r="GDN29" s="96"/>
      <c r="GDO29" s="116"/>
      <c r="GDP29" s="74"/>
      <c r="GDQ29" s="74"/>
      <c r="GEC29" s="84"/>
      <c r="GED29" s="96"/>
      <c r="GEE29" s="116"/>
      <c r="GEF29" s="74"/>
      <c r="GEG29" s="74"/>
      <c r="GES29" s="84"/>
      <c r="GET29" s="96"/>
      <c r="GEU29" s="116"/>
      <c r="GEV29" s="74"/>
      <c r="GEW29" s="74"/>
      <c r="GFI29" s="84"/>
      <c r="GFJ29" s="96"/>
      <c r="GFK29" s="116"/>
      <c r="GFL29" s="74"/>
      <c r="GFM29" s="74"/>
      <c r="GFY29" s="84"/>
      <c r="GFZ29" s="96"/>
      <c r="GGA29" s="116"/>
      <c r="GGB29" s="74"/>
      <c r="GGC29" s="74"/>
      <c r="GGO29" s="84"/>
      <c r="GGP29" s="96"/>
      <c r="GGQ29" s="116"/>
      <c r="GGR29" s="74"/>
      <c r="GGS29" s="74"/>
      <c r="GHE29" s="84"/>
      <c r="GHF29" s="96"/>
      <c r="GHG29" s="116"/>
      <c r="GHH29" s="74"/>
      <c r="GHI29" s="74"/>
      <c r="GHU29" s="84"/>
      <c r="GHV29" s="96"/>
      <c r="GHW29" s="116"/>
      <c r="GHX29" s="74"/>
      <c r="GHY29" s="74"/>
      <c r="GIK29" s="84"/>
      <c r="GIL29" s="96"/>
      <c r="GIM29" s="116"/>
      <c r="GIN29" s="74"/>
      <c r="GIO29" s="74"/>
      <c r="GJA29" s="84"/>
      <c r="GJB29" s="96"/>
      <c r="GJC29" s="116"/>
      <c r="GJD29" s="74"/>
      <c r="GJE29" s="74"/>
      <c r="GJQ29" s="84"/>
      <c r="GJR29" s="96"/>
      <c r="GJS29" s="116"/>
      <c r="GJT29" s="74"/>
      <c r="GJU29" s="74"/>
      <c r="GKG29" s="84"/>
      <c r="GKH29" s="96"/>
      <c r="GKI29" s="116"/>
      <c r="GKJ29" s="74"/>
      <c r="GKK29" s="74"/>
      <c r="GKW29" s="84"/>
      <c r="GKX29" s="96"/>
      <c r="GKY29" s="116"/>
      <c r="GKZ29" s="74"/>
      <c r="GLA29" s="74"/>
      <c r="GLM29" s="84"/>
      <c r="GLN29" s="96"/>
      <c r="GLO29" s="116"/>
      <c r="GLP29" s="74"/>
      <c r="GLQ29" s="74"/>
      <c r="GMC29" s="84"/>
      <c r="GMD29" s="96"/>
      <c r="GME29" s="116"/>
      <c r="GMF29" s="74"/>
      <c r="GMG29" s="74"/>
      <c r="GMS29" s="84"/>
      <c r="GMT29" s="96"/>
      <c r="GMU29" s="116"/>
      <c r="GMV29" s="74"/>
      <c r="GMW29" s="74"/>
      <c r="GNI29" s="84"/>
      <c r="GNJ29" s="96"/>
      <c r="GNK29" s="116"/>
      <c r="GNL29" s="74"/>
      <c r="GNM29" s="74"/>
      <c r="GNY29" s="84"/>
      <c r="GNZ29" s="96"/>
      <c r="GOA29" s="116"/>
      <c r="GOB29" s="74"/>
      <c r="GOC29" s="74"/>
      <c r="GOO29" s="84"/>
      <c r="GOP29" s="96"/>
      <c r="GOQ29" s="116"/>
      <c r="GOR29" s="74"/>
      <c r="GOS29" s="74"/>
      <c r="GPE29" s="84"/>
      <c r="GPF29" s="96"/>
      <c r="GPG29" s="116"/>
      <c r="GPH29" s="74"/>
      <c r="GPI29" s="74"/>
      <c r="GPU29" s="84"/>
      <c r="GPV29" s="96"/>
      <c r="GPW29" s="116"/>
      <c r="GPX29" s="74"/>
      <c r="GPY29" s="74"/>
      <c r="GQK29" s="84"/>
      <c r="GQL29" s="96"/>
      <c r="GQM29" s="116"/>
      <c r="GQN29" s="74"/>
      <c r="GQO29" s="74"/>
      <c r="GRA29" s="84"/>
      <c r="GRB29" s="96"/>
      <c r="GRC29" s="116"/>
      <c r="GRD29" s="74"/>
      <c r="GRE29" s="74"/>
      <c r="GRQ29" s="84"/>
      <c r="GRR29" s="96"/>
      <c r="GRS29" s="116"/>
      <c r="GRT29" s="74"/>
      <c r="GRU29" s="74"/>
      <c r="GSG29" s="84"/>
      <c r="GSH29" s="96"/>
      <c r="GSI29" s="116"/>
      <c r="GSJ29" s="74"/>
      <c r="GSK29" s="74"/>
      <c r="GSW29" s="84"/>
      <c r="GSX29" s="96"/>
      <c r="GSY29" s="116"/>
      <c r="GSZ29" s="74"/>
      <c r="GTA29" s="74"/>
      <c r="GTM29" s="84"/>
      <c r="GTN29" s="96"/>
      <c r="GTO29" s="116"/>
      <c r="GTP29" s="74"/>
      <c r="GTQ29" s="74"/>
      <c r="GUC29" s="84"/>
      <c r="GUD29" s="96"/>
      <c r="GUE29" s="116"/>
      <c r="GUF29" s="74"/>
      <c r="GUG29" s="74"/>
      <c r="GUS29" s="84"/>
      <c r="GUT29" s="96"/>
      <c r="GUU29" s="116"/>
      <c r="GUV29" s="74"/>
      <c r="GUW29" s="74"/>
      <c r="GVI29" s="84"/>
      <c r="GVJ29" s="96"/>
      <c r="GVK29" s="116"/>
      <c r="GVL29" s="74"/>
      <c r="GVM29" s="74"/>
      <c r="GVY29" s="84"/>
      <c r="GVZ29" s="96"/>
      <c r="GWA29" s="116"/>
      <c r="GWB29" s="74"/>
      <c r="GWC29" s="74"/>
      <c r="GWO29" s="84"/>
      <c r="GWP29" s="96"/>
      <c r="GWQ29" s="116"/>
      <c r="GWR29" s="74"/>
      <c r="GWS29" s="74"/>
      <c r="GXE29" s="84"/>
      <c r="GXF29" s="96"/>
      <c r="GXG29" s="116"/>
      <c r="GXH29" s="74"/>
      <c r="GXI29" s="74"/>
      <c r="GXU29" s="84"/>
      <c r="GXV29" s="96"/>
      <c r="GXW29" s="116"/>
      <c r="GXX29" s="74"/>
      <c r="GXY29" s="74"/>
      <c r="GYK29" s="84"/>
      <c r="GYL29" s="96"/>
      <c r="GYM29" s="116"/>
      <c r="GYN29" s="74"/>
      <c r="GYO29" s="74"/>
      <c r="GZA29" s="84"/>
      <c r="GZB29" s="96"/>
      <c r="GZC29" s="116"/>
      <c r="GZD29" s="74"/>
      <c r="GZE29" s="74"/>
      <c r="GZQ29" s="84"/>
      <c r="GZR29" s="96"/>
      <c r="GZS29" s="116"/>
      <c r="GZT29" s="74"/>
      <c r="GZU29" s="74"/>
      <c r="HAG29" s="84"/>
      <c r="HAH29" s="96"/>
      <c r="HAI29" s="116"/>
      <c r="HAJ29" s="74"/>
      <c r="HAK29" s="74"/>
      <c r="HAW29" s="84"/>
      <c r="HAX29" s="96"/>
      <c r="HAY29" s="116"/>
      <c r="HAZ29" s="74"/>
      <c r="HBA29" s="74"/>
      <c r="HBM29" s="84"/>
      <c r="HBN29" s="96"/>
      <c r="HBO29" s="116"/>
      <c r="HBP29" s="74"/>
      <c r="HBQ29" s="74"/>
      <c r="HCC29" s="84"/>
      <c r="HCD29" s="96"/>
      <c r="HCE29" s="116"/>
      <c r="HCF29" s="74"/>
      <c r="HCG29" s="74"/>
      <c r="HCS29" s="84"/>
      <c r="HCT29" s="96"/>
      <c r="HCU29" s="116"/>
      <c r="HCV29" s="74"/>
      <c r="HCW29" s="74"/>
      <c r="HDI29" s="84"/>
      <c r="HDJ29" s="96"/>
      <c r="HDK29" s="116"/>
      <c r="HDL29" s="74"/>
      <c r="HDM29" s="74"/>
      <c r="HDY29" s="84"/>
      <c r="HDZ29" s="96"/>
      <c r="HEA29" s="116"/>
      <c r="HEB29" s="74"/>
      <c r="HEC29" s="74"/>
      <c r="HEO29" s="84"/>
      <c r="HEP29" s="96"/>
      <c r="HEQ29" s="116"/>
      <c r="HER29" s="74"/>
      <c r="HES29" s="74"/>
      <c r="HFE29" s="84"/>
      <c r="HFF29" s="96"/>
      <c r="HFG29" s="116"/>
      <c r="HFH29" s="74"/>
      <c r="HFI29" s="74"/>
      <c r="HFU29" s="84"/>
      <c r="HFV29" s="96"/>
      <c r="HFW29" s="116"/>
      <c r="HFX29" s="74"/>
      <c r="HFY29" s="74"/>
      <c r="HGK29" s="84"/>
      <c r="HGL29" s="96"/>
      <c r="HGM29" s="116"/>
      <c r="HGN29" s="74"/>
      <c r="HGO29" s="74"/>
      <c r="HHA29" s="84"/>
      <c r="HHB29" s="96"/>
      <c r="HHC29" s="116"/>
      <c r="HHD29" s="74"/>
      <c r="HHE29" s="74"/>
      <c r="HHQ29" s="84"/>
      <c r="HHR29" s="96"/>
      <c r="HHS29" s="116"/>
      <c r="HHT29" s="74"/>
      <c r="HHU29" s="74"/>
      <c r="HIG29" s="84"/>
      <c r="HIH29" s="96"/>
      <c r="HII29" s="116"/>
      <c r="HIJ29" s="74"/>
      <c r="HIK29" s="74"/>
      <c r="HIW29" s="84"/>
      <c r="HIX29" s="96"/>
      <c r="HIY29" s="116"/>
      <c r="HIZ29" s="74"/>
      <c r="HJA29" s="74"/>
      <c r="HJM29" s="84"/>
      <c r="HJN29" s="96"/>
      <c r="HJO29" s="116"/>
      <c r="HJP29" s="74"/>
      <c r="HJQ29" s="74"/>
      <c r="HKC29" s="84"/>
      <c r="HKD29" s="96"/>
      <c r="HKE29" s="116"/>
      <c r="HKF29" s="74"/>
      <c r="HKG29" s="74"/>
      <c r="HKS29" s="84"/>
      <c r="HKT29" s="96"/>
      <c r="HKU29" s="116"/>
      <c r="HKV29" s="74"/>
      <c r="HKW29" s="74"/>
      <c r="HLI29" s="84"/>
      <c r="HLJ29" s="96"/>
      <c r="HLK29" s="116"/>
      <c r="HLL29" s="74"/>
      <c r="HLM29" s="74"/>
      <c r="HLY29" s="84"/>
      <c r="HLZ29" s="96"/>
      <c r="HMA29" s="116"/>
      <c r="HMB29" s="74"/>
      <c r="HMC29" s="74"/>
      <c r="HMO29" s="84"/>
      <c r="HMP29" s="96"/>
      <c r="HMQ29" s="116"/>
      <c r="HMR29" s="74"/>
      <c r="HMS29" s="74"/>
      <c r="HNE29" s="84"/>
      <c r="HNF29" s="96"/>
      <c r="HNG29" s="116"/>
      <c r="HNH29" s="74"/>
      <c r="HNI29" s="74"/>
      <c r="HNU29" s="84"/>
      <c r="HNV29" s="96"/>
      <c r="HNW29" s="116"/>
      <c r="HNX29" s="74"/>
      <c r="HNY29" s="74"/>
      <c r="HOK29" s="84"/>
      <c r="HOL29" s="96"/>
      <c r="HOM29" s="116"/>
      <c r="HON29" s="74"/>
      <c r="HOO29" s="74"/>
      <c r="HPA29" s="84"/>
      <c r="HPB29" s="96"/>
      <c r="HPC29" s="116"/>
      <c r="HPD29" s="74"/>
      <c r="HPE29" s="74"/>
      <c r="HPQ29" s="84"/>
      <c r="HPR29" s="96"/>
      <c r="HPS29" s="116"/>
      <c r="HPT29" s="74"/>
      <c r="HPU29" s="74"/>
      <c r="HQG29" s="84"/>
      <c r="HQH29" s="96"/>
      <c r="HQI29" s="116"/>
      <c r="HQJ29" s="74"/>
      <c r="HQK29" s="74"/>
      <c r="HQW29" s="84"/>
      <c r="HQX29" s="96"/>
      <c r="HQY29" s="116"/>
      <c r="HQZ29" s="74"/>
      <c r="HRA29" s="74"/>
      <c r="HRM29" s="84"/>
      <c r="HRN29" s="96"/>
      <c r="HRO29" s="116"/>
      <c r="HRP29" s="74"/>
      <c r="HRQ29" s="74"/>
      <c r="HSC29" s="84"/>
      <c r="HSD29" s="96"/>
      <c r="HSE29" s="116"/>
      <c r="HSF29" s="74"/>
      <c r="HSG29" s="74"/>
      <c r="HSS29" s="84"/>
      <c r="HST29" s="96"/>
      <c r="HSU29" s="116"/>
      <c r="HSV29" s="74"/>
      <c r="HSW29" s="74"/>
      <c r="HTI29" s="84"/>
      <c r="HTJ29" s="96"/>
      <c r="HTK29" s="116"/>
      <c r="HTL29" s="74"/>
      <c r="HTM29" s="74"/>
      <c r="HTY29" s="84"/>
      <c r="HTZ29" s="96"/>
      <c r="HUA29" s="116"/>
      <c r="HUB29" s="74"/>
      <c r="HUC29" s="74"/>
      <c r="HUO29" s="84"/>
      <c r="HUP29" s="96"/>
      <c r="HUQ29" s="116"/>
      <c r="HUR29" s="74"/>
      <c r="HUS29" s="74"/>
      <c r="HVE29" s="84"/>
      <c r="HVF29" s="96"/>
      <c r="HVG29" s="116"/>
      <c r="HVH29" s="74"/>
      <c r="HVI29" s="74"/>
      <c r="HVU29" s="84"/>
      <c r="HVV29" s="96"/>
      <c r="HVW29" s="116"/>
      <c r="HVX29" s="74"/>
      <c r="HVY29" s="74"/>
      <c r="HWK29" s="84"/>
      <c r="HWL29" s="96"/>
      <c r="HWM29" s="116"/>
      <c r="HWN29" s="74"/>
      <c r="HWO29" s="74"/>
      <c r="HXA29" s="84"/>
      <c r="HXB29" s="96"/>
      <c r="HXC29" s="116"/>
      <c r="HXD29" s="74"/>
      <c r="HXE29" s="74"/>
      <c r="HXQ29" s="84"/>
      <c r="HXR29" s="96"/>
      <c r="HXS29" s="116"/>
      <c r="HXT29" s="74"/>
      <c r="HXU29" s="74"/>
      <c r="HYG29" s="84"/>
      <c r="HYH29" s="96"/>
      <c r="HYI29" s="116"/>
      <c r="HYJ29" s="74"/>
      <c r="HYK29" s="74"/>
      <c r="HYW29" s="84"/>
      <c r="HYX29" s="96"/>
      <c r="HYY29" s="116"/>
      <c r="HYZ29" s="74"/>
      <c r="HZA29" s="74"/>
      <c r="HZM29" s="84"/>
      <c r="HZN29" s="96"/>
      <c r="HZO29" s="116"/>
      <c r="HZP29" s="74"/>
      <c r="HZQ29" s="74"/>
      <c r="IAC29" s="84"/>
      <c r="IAD29" s="96"/>
      <c r="IAE29" s="116"/>
      <c r="IAF29" s="74"/>
      <c r="IAG29" s="74"/>
      <c r="IAS29" s="84"/>
      <c r="IAT29" s="96"/>
      <c r="IAU29" s="116"/>
      <c r="IAV29" s="74"/>
      <c r="IAW29" s="74"/>
      <c r="IBI29" s="84"/>
      <c r="IBJ29" s="96"/>
      <c r="IBK29" s="116"/>
      <c r="IBL29" s="74"/>
      <c r="IBM29" s="74"/>
      <c r="IBY29" s="84"/>
      <c r="IBZ29" s="96"/>
      <c r="ICA29" s="116"/>
      <c r="ICB29" s="74"/>
      <c r="ICC29" s="74"/>
      <c r="ICO29" s="84"/>
      <c r="ICP29" s="96"/>
      <c r="ICQ29" s="116"/>
      <c r="ICR29" s="74"/>
      <c r="ICS29" s="74"/>
      <c r="IDE29" s="84"/>
      <c r="IDF29" s="96"/>
      <c r="IDG29" s="116"/>
      <c r="IDH29" s="74"/>
      <c r="IDI29" s="74"/>
      <c r="IDU29" s="84"/>
      <c r="IDV29" s="96"/>
      <c r="IDW29" s="116"/>
      <c r="IDX29" s="74"/>
      <c r="IDY29" s="74"/>
      <c r="IEK29" s="84"/>
      <c r="IEL29" s="96"/>
      <c r="IEM29" s="116"/>
      <c r="IEN29" s="74"/>
      <c r="IEO29" s="74"/>
      <c r="IFA29" s="84"/>
      <c r="IFB29" s="96"/>
      <c r="IFC29" s="116"/>
      <c r="IFD29" s="74"/>
      <c r="IFE29" s="74"/>
      <c r="IFQ29" s="84"/>
      <c r="IFR29" s="96"/>
      <c r="IFS29" s="116"/>
      <c r="IFT29" s="74"/>
      <c r="IFU29" s="74"/>
      <c r="IGG29" s="84"/>
      <c r="IGH29" s="96"/>
      <c r="IGI29" s="116"/>
      <c r="IGJ29" s="74"/>
      <c r="IGK29" s="74"/>
      <c r="IGW29" s="84"/>
      <c r="IGX29" s="96"/>
      <c r="IGY29" s="116"/>
      <c r="IGZ29" s="74"/>
      <c r="IHA29" s="74"/>
      <c r="IHM29" s="84"/>
      <c r="IHN29" s="96"/>
      <c r="IHO29" s="116"/>
      <c r="IHP29" s="74"/>
      <c r="IHQ29" s="74"/>
      <c r="IIC29" s="84"/>
      <c r="IID29" s="96"/>
      <c r="IIE29" s="116"/>
      <c r="IIF29" s="74"/>
      <c r="IIG29" s="74"/>
      <c r="IIS29" s="84"/>
      <c r="IIT29" s="96"/>
      <c r="IIU29" s="116"/>
      <c r="IIV29" s="74"/>
      <c r="IIW29" s="74"/>
      <c r="IJI29" s="84"/>
      <c r="IJJ29" s="96"/>
      <c r="IJK29" s="116"/>
      <c r="IJL29" s="74"/>
      <c r="IJM29" s="74"/>
      <c r="IJY29" s="84"/>
      <c r="IJZ29" s="96"/>
      <c r="IKA29" s="116"/>
      <c r="IKB29" s="74"/>
      <c r="IKC29" s="74"/>
      <c r="IKO29" s="84"/>
      <c r="IKP29" s="96"/>
      <c r="IKQ29" s="116"/>
      <c r="IKR29" s="74"/>
      <c r="IKS29" s="74"/>
      <c r="ILE29" s="84"/>
      <c r="ILF29" s="96"/>
      <c r="ILG29" s="116"/>
      <c r="ILH29" s="74"/>
      <c r="ILI29" s="74"/>
      <c r="ILU29" s="84"/>
      <c r="ILV29" s="96"/>
      <c r="ILW29" s="116"/>
      <c r="ILX29" s="74"/>
      <c r="ILY29" s="74"/>
      <c r="IMK29" s="84"/>
      <c r="IML29" s="96"/>
      <c r="IMM29" s="116"/>
      <c r="IMN29" s="74"/>
      <c r="IMO29" s="74"/>
      <c r="INA29" s="84"/>
      <c r="INB29" s="96"/>
      <c r="INC29" s="116"/>
      <c r="IND29" s="74"/>
      <c r="INE29" s="74"/>
      <c r="INQ29" s="84"/>
      <c r="INR29" s="96"/>
      <c r="INS29" s="116"/>
      <c r="INT29" s="74"/>
      <c r="INU29" s="74"/>
      <c r="IOG29" s="84"/>
      <c r="IOH29" s="96"/>
      <c r="IOI29" s="116"/>
      <c r="IOJ29" s="74"/>
      <c r="IOK29" s="74"/>
      <c r="IOW29" s="84"/>
      <c r="IOX29" s="96"/>
      <c r="IOY29" s="116"/>
      <c r="IOZ29" s="74"/>
      <c r="IPA29" s="74"/>
      <c r="IPM29" s="84"/>
      <c r="IPN29" s="96"/>
      <c r="IPO29" s="116"/>
      <c r="IPP29" s="74"/>
      <c r="IPQ29" s="74"/>
      <c r="IQC29" s="84"/>
      <c r="IQD29" s="96"/>
      <c r="IQE29" s="116"/>
      <c r="IQF29" s="74"/>
      <c r="IQG29" s="74"/>
      <c r="IQS29" s="84"/>
      <c r="IQT29" s="96"/>
      <c r="IQU29" s="116"/>
      <c r="IQV29" s="74"/>
      <c r="IQW29" s="74"/>
      <c r="IRI29" s="84"/>
      <c r="IRJ29" s="96"/>
      <c r="IRK29" s="116"/>
      <c r="IRL29" s="74"/>
      <c r="IRM29" s="74"/>
      <c r="IRY29" s="84"/>
      <c r="IRZ29" s="96"/>
      <c r="ISA29" s="116"/>
      <c r="ISB29" s="74"/>
      <c r="ISC29" s="74"/>
      <c r="ISO29" s="84"/>
      <c r="ISP29" s="96"/>
      <c r="ISQ29" s="116"/>
      <c r="ISR29" s="74"/>
      <c r="ISS29" s="74"/>
      <c r="ITE29" s="84"/>
      <c r="ITF29" s="96"/>
      <c r="ITG29" s="116"/>
      <c r="ITH29" s="74"/>
      <c r="ITI29" s="74"/>
      <c r="ITU29" s="84"/>
      <c r="ITV29" s="96"/>
      <c r="ITW29" s="116"/>
      <c r="ITX29" s="74"/>
      <c r="ITY29" s="74"/>
      <c r="IUK29" s="84"/>
      <c r="IUL29" s="96"/>
      <c r="IUM29" s="116"/>
      <c r="IUN29" s="74"/>
      <c r="IUO29" s="74"/>
      <c r="IVA29" s="84"/>
      <c r="IVB29" s="96"/>
      <c r="IVC29" s="116"/>
      <c r="IVD29" s="74"/>
      <c r="IVE29" s="74"/>
      <c r="IVQ29" s="84"/>
      <c r="IVR29" s="96"/>
      <c r="IVS29" s="116"/>
      <c r="IVT29" s="74"/>
      <c r="IVU29" s="74"/>
      <c r="IWG29" s="84"/>
      <c r="IWH29" s="96"/>
      <c r="IWI29" s="116"/>
      <c r="IWJ29" s="74"/>
      <c r="IWK29" s="74"/>
      <c r="IWW29" s="84"/>
      <c r="IWX29" s="96"/>
      <c r="IWY29" s="116"/>
      <c r="IWZ29" s="74"/>
      <c r="IXA29" s="74"/>
      <c r="IXM29" s="84"/>
      <c r="IXN29" s="96"/>
      <c r="IXO29" s="116"/>
      <c r="IXP29" s="74"/>
      <c r="IXQ29" s="74"/>
      <c r="IYC29" s="84"/>
      <c r="IYD29" s="96"/>
      <c r="IYE29" s="116"/>
      <c r="IYF29" s="74"/>
      <c r="IYG29" s="74"/>
      <c r="IYS29" s="84"/>
      <c r="IYT29" s="96"/>
      <c r="IYU29" s="116"/>
      <c r="IYV29" s="74"/>
      <c r="IYW29" s="74"/>
      <c r="IZI29" s="84"/>
      <c r="IZJ29" s="96"/>
      <c r="IZK29" s="116"/>
      <c r="IZL29" s="74"/>
      <c r="IZM29" s="74"/>
      <c r="IZY29" s="84"/>
      <c r="IZZ29" s="96"/>
      <c r="JAA29" s="116"/>
      <c r="JAB29" s="74"/>
      <c r="JAC29" s="74"/>
      <c r="JAO29" s="84"/>
      <c r="JAP29" s="96"/>
      <c r="JAQ29" s="116"/>
      <c r="JAR29" s="74"/>
      <c r="JAS29" s="74"/>
      <c r="JBE29" s="84"/>
      <c r="JBF29" s="96"/>
      <c r="JBG29" s="116"/>
      <c r="JBH29" s="74"/>
      <c r="JBI29" s="74"/>
      <c r="JBU29" s="84"/>
      <c r="JBV29" s="96"/>
      <c r="JBW29" s="116"/>
      <c r="JBX29" s="74"/>
      <c r="JBY29" s="74"/>
      <c r="JCK29" s="84"/>
      <c r="JCL29" s="96"/>
      <c r="JCM29" s="116"/>
      <c r="JCN29" s="74"/>
      <c r="JCO29" s="74"/>
      <c r="JDA29" s="84"/>
      <c r="JDB29" s="96"/>
      <c r="JDC29" s="116"/>
      <c r="JDD29" s="74"/>
      <c r="JDE29" s="74"/>
      <c r="JDQ29" s="84"/>
      <c r="JDR29" s="96"/>
      <c r="JDS29" s="116"/>
      <c r="JDT29" s="74"/>
      <c r="JDU29" s="74"/>
      <c r="JEG29" s="84"/>
      <c r="JEH29" s="96"/>
      <c r="JEI29" s="116"/>
      <c r="JEJ29" s="74"/>
      <c r="JEK29" s="74"/>
      <c r="JEW29" s="84"/>
      <c r="JEX29" s="96"/>
      <c r="JEY29" s="116"/>
      <c r="JEZ29" s="74"/>
      <c r="JFA29" s="74"/>
      <c r="JFM29" s="84"/>
      <c r="JFN29" s="96"/>
      <c r="JFO29" s="116"/>
      <c r="JFP29" s="74"/>
      <c r="JFQ29" s="74"/>
      <c r="JGC29" s="84"/>
      <c r="JGD29" s="96"/>
      <c r="JGE29" s="116"/>
      <c r="JGF29" s="74"/>
      <c r="JGG29" s="74"/>
      <c r="JGS29" s="84"/>
      <c r="JGT29" s="96"/>
      <c r="JGU29" s="116"/>
      <c r="JGV29" s="74"/>
      <c r="JGW29" s="74"/>
      <c r="JHI29" s="84"/>
      <c r="JHJ29" s="96"/>
      <c r="JHK29" s="116"/>
      <c r="JHL29" s="74"/>
      <c r="JHM29" s="74"/>
      <c r="JHY29" s="84"/>
      <c r="JHZ29" s="96"/>
      <c r="JIA29" s="116"/>
      <c r="JIB29" s="74"/>
      <c r="JIC29" s="74"/>
      <c r="JIO29" s="84"/>
      <c r="JIP29" s="96"/>
      <c r="JIQ29" s="116"/>
      <c r="JIR29" s="74"/>
      <c r="JIS29" s="74"/>
      <c r="JJE29" s="84"/>
      <c r="JJF29" s="96"/>
      <c r="JJG29" s="116"/>
      <c r="JJH29" s="74"/>
      <c r="JJI29" s="74"/>
      <c r="JJU29" s="84"/>
      <c r="JJV29" s="96"/>
      <c r="JJW29" s="116"/>
      <c r="JJX29" s="74"/>
      <c r="JJY29" s="74"/>
      <c r="JKK29" s="84"/>
      <c r="JKL29" s="96"/>
      <c r="JKM29" s="116"/>
      <c r="JKN29" s="74"/>
      <c r="JKO29" s="74"/>
      <c r="JLA29" s="84"/>
      <c r="JLB29" s="96"/>
      <c r="JLC29" s="116"/>
      <c r="JLD29" s="74"/>
      <c r="JLE29" s="74"/>
      <c r="JLQ29" s="84"/>
      <c r="JLR29" s="96"/>
      <c r="JLS29" s="116"/>
      <c r="JLT29" s="74"/>
      <c r="JLU29" s="74"/>
      <c r="JMG29" s="84"/>
      <c r="JMH29" s="96"/>
      <c r="JMI29" s="116"/>
      <c r="JMJ29" s="74"/>
      <c r="JMK29" s="74"/>
      <c r="JMW29" s="84"/>
      <c r="JMX29" s="96"/>
      <c r="JMY29" s="116"/>
      <c r="JMZ29" s="74"/>
      <c r="JNA29" s="74"/>
      <c r="JNM29" s="84"/>
      <c r="JNN29" s="96"/>
      <c r="JNO29" s="116"/>
      <c r="JNP29" s="74"/>
      <c r="JNQ29" s="74"/>
      <c r="JOC29" s="84"/>
      <c r="JOD29" s="96"/>
      <c r="JOE29" s="116"/>
      <c r="JOF29" s="74"/>
      <c r="JOG29" s="74"/>
      <c r="JOS29" s="84"/>
      <c r="JOT29" s="96"/>
      <c r="JOU29" s="116"/>
      <c r="JOV29" s="74"/>
      <c r="JOW29" s="74"/>
      <c r="JPI29" s="84"/>
      <c r="JPJ29" s="96"/>
      <c r="JPK29" s="116"/>
      <c r="JPL29" s="74"/>
      <c r="JPM29" s="74"/>
      <c r="JPY29" s="84"/>
      <c r="JPZ29" s="96"/>
      <c r="JQA29" s="116"/>
      <c r="JQB29" s="74"/>
      <c r="JQC29" s="74"/>
      <c r="JQO29" s="84"/>
      <c r="JQP29" s="96"/>
      <c r="JQQ29" s="116"/>
      <c r="JQR29" s="74"/>
      <c r="JQS29" s="74"/>
      <c r="JRE29" s="84"/>
      <c r="JRF29" s="96"/>
      <c r="JRG29" s="116"/>
      <c r="JRH29" s="74"/>
      <c r="JRI29" s="74"/>
      <c r="JRU29" s="84"/>
      <c r="JRV29" s="96"/>
      <c r="JRW29" s="116"/>
      <c r="JRX29" s="74"/>
      <c r="JRY29" s="74"/>
      <c r="JSK29" s="84"/>
      <c r="JSL29" s="96"/>
      <c r="JSM29" s="116"/>
      <c r="JSN29" s="74"/>
      <c r="JSO29" s="74"/>
      <c r="JTA29" s="84"/>
      <c r="JTB29" s="96"/>
      <c r="JTC29" s="116"/>
      <c r="JTD29" s="74"/>
      <c r="JTE29" s="74"/>
      <c r="JTQ29" s="84"/>
      <c r="JTR29" s="96"/>
      <c r="JTS29" s="116"/>
      <c r="JTT29" s="74"/>
      <c r="JTU29" s="74"/>
      <c r="JUG29" s="84"/>
      <c r="JUH29" s="96"/>
      <c r="JUI29" s="116"/>
      <c r="JUJ29" s="74"/>
      <c r="JUK29" s="74"/>
      <c r="JUW29" s="84"/>
      <c r="JUX29" s="96"/>
      <c r="JUY29" s="116"/>
      <c r="JUZ29" s="74"/>
      <c r="JVA29" s="74"/>
      <c r="JVM29" s="84"/>
      <c r="JVN29" s="96"/>
      <c r="JVO29" s="116"/>
      <c r="JVP29" s="74"/>
      <c r="JVQ29" s="74"/>
      <c r="JWC29" s="84"/>
      <c r="JWD29" s="96"/>
      <c r="JWE29" s="116"/>
      <c r="JWF29" s="74"/>
      <c r="JWG29" s="74"/>
      <c r="JWS29" s="84"/>
      <c r="JWT29" s="96"/>
      <c r="JWU29" s="116"/>
      <c r="JWV29" s="74"/>
      <c r="JWW29" s="74"/>
      <c r="JXI29" s="84"/>
      <c r="JXJ29" s="96"/>
      <c r="JXK29" s="116"/>
      <c r="JXL29" s="74"/>
      <c r="JXM29" s="74"/>
      <c r="JXY29" s="84"/>
      <c r="JXZ29" s="96"/>
      <c r="JYA29" s="116"/>
      <c r="JYB29" s="74"/>
      <c r="JYC29" s="74"/>
      <c r="JYO29" s="84"/>
      <c r="JYP29" s="96"/>
      <c r="JYQ29" s="116"/>
      <c r="JYR29" s="74"/>
      <c r="JYS29" s="74"/>
      <c r="JZE29" s="84"/>
      <c r="JZF29" s="96"/>
      <c r="JZG29" s="116"/>
      <c r="JZH29" s="74"/>
      <c r="JZI29" s="74"/>
      <c r="JZU29" s="84"/>
      <c r="JZV29" s="96"/>
      <c r="JZW29" s="116"/>
      <c r="JZX29" s="74"/>
      <c r="JZY29" s="74"/>
      <c r="KAK29" s="84"/>
      <c r="KAL29" s="96"/>
      <c r="KAM29" s="116"/>
      <c r="KAN29" s="74"/>
      <c r="KAO29" s="74"/>
      <c r="KBA29" s="84"/>
      <c r="KBB29" s="96"/>
      <c r="KBC29" s="116"/>
      <c r="KBD29" s="74"/>
      <c r="KBE29" s="74"/>
      <c r="KBQ29" s="84"/>
      <c r="KBR29" s="96"/>
      <c r="KBS29" s="116"/>
      <c r="KBT29" s="74"/>
      <c r="KBU29" s="74"/>
      <c r="KCG29" s="84"/>
      <c r="KCH29" s="96"/>
      <c r="KCI29" s="116"/>
      <c r="KCJ29" s="74"/>
      <c r="KCK29" s="74"/>
      <c r="KCW29" s="84"/>
      <c r="KCX29" s="96"/>
      <c r="KCY29" s="116"/>
      <c r="KCZ29" s="74"/>
      <c r="KDA29" s="74"/>
      <c r="KDM29" s="84"/>
      <c r="KDN29" s="96"/>
      <c r="KDO29" s="116"/>
      <c r="KDP29" s="74"/>
      <c r="KDQ29" s="74"/>
      <c r="KEC29" s="84"/>
      <c r="KED29" s="96"/>
      <c r="KEE29" s="116"/>
      <c r="KEF29" s="74"/>
      <c r="KEG29" s="74"/>
      <c r="KES29" s="84"/>
      <c r="KET29" s="96"/>
      <c r="KEU29" s="116"/>
      <c r="KEV29" s="74"/>
      <c r="KEW29" s="74"/>
      <c r="KFI29" s="84"/>
      <c r="KFJ29" s="96"/>
      <c r="KFK29" s="116"/>
      <c r="KFL29" s="74"/>
      <c r="KFM29" s="74"/>
      <c r="KFY29" s="84"/>
      <c r="KFZ29" s="96"/>
      <c r="KGA29" s="116"/>
      <c r="KGB29" s="74"/>
      <c r="KGC29" s="74"/>
      <c r="KGO29" s="84"/>
      <c r="KGP29" s="96"/>
      <c r="KGQ29" s="116"/>
      <c r="KGR29" s="74"/>
      <c r="KGS29" s="74"/>
      <c r="KHE29" s="84"/>
      <c r="KHF29" s="96"/>
      <c r="KHG29" s="116"/>
      <c r="KHH29" s="74"/>
      <c r="KHI29" s="74"/>
      <c r="KHU29" s="84"/>
      <c r="KHV29" s="96"/>
      <c r="KHW29" s="116"/>
      <c r="KHX29" s="74"/>
      <c r="KHY29" s="74"/>
      <c r="KIK29" s="84"/>
      <c r="KIL29" s="96"/>
      <c r="KIM29" s="116"/>
      <c r="KIN29" s="74"/>
      <c r="KIO29" s="74"/>
      <c r="KJA29" s="84"/>
      <c r="KJB29" s="96"/>
      <c r="KJC29" s="116"/>
      <c r="KJD29" s="74"/>
      <c r="KJE29" s="74"/>
      <c r="KJQ29" s="84"/>
      <c r="KJR29" s="96"/>
      <c r="KJS29" s="116"/>
      <c r="KJT29" s="74"/>
      <c r="KJU29" s="74"/>
      <c r="KKG29" s="84"/>
      <c r="KKH29" s="96"/>
      <c r="KKI29" s="116"/>
      <c r="KKJ29" s="74"/>
      <c r="KKK29" s="74"/>
      <c r="KKW29" s="84"/>
      <c r="KKX29" s="96"/>
      <c r="KKY29" s="116"/>
      <c r="KKZ29" s="74"/>
      <c r="KLA29" s="74"/>
      <c r="KLM29" s="84"/>
      <c r="KLN29" s="96"/>
      <c r="KLO29" s="116"/>
      <c r="KLP29" s="74"/>
      <c r="KLQ29" s="74"/>
      <c r="KMC29" s="84"/>
      <c r="KMD29" s="96"/>
      <c r="KME29" s="116"/>
      <c r="KMF29" s="74"/>
      <c r="KMG29" s="74"/>
      <c r="KMS29" s="84"/>
      <c r="KMT29" s="96"/>
      <c r="KMU29" s="116"/>
      <c r="KMV29" s="74"/>
      <c r="KMW29" s="74"/>
      <c r="KNI29" s="84"/>
      <c r="KNJ29" s="96"/>
      <c r="KNK29" s="116"/>
      <c r="KNL29" s="74"/>
      <c r="KNM29" s="74"/>
      <c r="KNY29" s="84"/>
      <c r="KNZ29" s="96"/>
      <c r="KOA29" s="116"/>
      <c r="KOB29" s="74"/>
      <c r="KOC29" s="74"/>
      <c r="KOO29" s="84"/>
      <c r="KOP29" s="96"/>
      <c r="KOQ29" s="116"/>
      <c r="KOR29" s="74"/>
      <c r="KOS29" s="74"/>
      <c r="KPE29" s="84"/>
      <c r="KPF29" s="96"/>
      <c r="KPG29" s="116"/>
      <c r="KPH29" s="74"/>
      <c r="KPI29" s="74"/>
      <c r="KPU29" s="84"/>
      <c r="KPV29" s="96"/>
      <c r="KPW29" s="116"/>
      <c r="KPX29" s="74"/>
      <c r="KPY29" s="74"/>
      <c r="KQK29" s="84"/>
      <c r="KQL29" s="96"/>
      <c r="KQM29" s="116"/>
      <c r="KQN29" s="74"/>
      <c r="KQO29" s="74"/>
      <c r="KRA29" s="84"/>
      <c r="KRB29" s="96"/>
      <c r="KRC29" s="116"/>
      <c r="KRD29" s="74"/>
      <c r="KRE29" s="74"/>
      <c r="KRQ29" s="84"/>
      <c r="KRR29" s="96"/>
      <c r="KRS29" s="116"/>
      <c r="KRT29" s="74"/>
      <c r="KRU29" s="74"/>
      <c r="KSG29" s="84"/>
      <c r="KSH29" s="96"/>
      <c r="KSI29" s="116"/>
      <c r="KSJ29" s="74"/>
      <c r="KSK29" s="74"/>
      <c r="KSW29" s="84"/>
      <c r="KSX29" s="96"/>
      <c r="KSY29" s="116"/>
      <c r="KSZ29" s="74"/>
      <c r="KTA29" s="74"/>
      <c r="KTM29" s="84"/>
      <c r="KTN29" s="96"/>
      <c r="KTO29" s="116"/>
      <c r="KTP29" s="74"/>
      <c r="KTQ29" s="74"/>
      <c r="KUC29" s="84"/>
      <c r="KUD29" s="96"/>
      <c r="KUE29" s="116"/>
      <c r="KUF29" s="74"/>
      <c r="KUG29" s="74"/>
      <c r="KUS29" s="84"/>
      <c r="KUT29" s="96"/>
      <c r="KUU29" s="116"/>
      <c r="KUV29" s="74"/>
      <c r="KUW29" s="74"/>
      <c r="KVI29" s="84"/>
      <c r="KVJ29" s="96"/>
      <c r="KVK29" s="116"/>
      <c r="KVL29" s="74"/>
      <c r="KVM29" s="74"/>
      <c r="KVY29" s="84"/>
      <c r="KVZ29" s="96"/>
      <c r="KWA29" s="116"/>
      <c r="KWB29" s="74"/>
      <c r="KWC29" s="74"/>
      <c r="KWO29" s="84"/>
      <c r="KWP29" s="96"/>
      <c r="KWQ29" s="116"/>
      <c r="KWR29" s="74"/>
      <c r="KWS29" s="74"/>
      <c r="KXE29" s="84"/>
      <c r="KXF29" s="96"/>
      <c r="KXG29" s="116"/>
      <c r="KXH29" s="74"/>
      <c r="KXI29" s="74"/>
      <c r="KXU29" s="84"/>
      <c r="KXV29" s="96"/>
      <c r="KXW29" s="116"/>
      <c r="KXX29" s="74"/>
      <c r="KXY29" s="74"/>
      <c r="KYK29" s="84"/>
      <c r="KYL29" s="96"/>
      <c r="KYM29" s="116"/>
      <c r="KYN29" s="74"/>
      <c r="KYO29" s="74"/>
      <c r="KZA29" s="84"/>
      <c r="KZB29" s="96"/>
      <c r="KZC29" s="116"/>
      <c r="KZD29" s="74"/>
      <c r="KZE29" s="74"/>
      <c r="KZQ29" s="84"/>
      <c r="KZR29" s="96"/>
      <c r="KZS29" s="116"/>
      <c r="KZT29" s="74"/>
      <c r="KZU29" s="74"/>
      <c r="LAG29" s="84"/>
      <c r="LAH29" s="96"/>
      <c r="LAI29" s="116"/>
      <c r="LAJ29" s="74"/>
      <c r="LAK29" s="74"/>
      <c r="LAW29" s="84"/>
      <c r="LAX29" s="96"/>
      <c r="LAY29" s="116"/>
      <c r="LAZ29" s="74"/>
      <c r="LBA29" s="74"/>
      <c r="LBM29" s="84"/>
      <c r="LBN29" s="96"/>
      <c r="LBO29" s="116"/>
      <c r="LBP29" s="74"/>
      <c r="LBQ29" s="74"/>
      <c r="LCC29" s="84"/>
      <c r="LCD29" s="96"/>
      <c r="LCE29" s="116"/>
      <c r="LCF29" s="74"/>
      <c r="LCG29" s="74"/>
      <c r="LCS29" s="84"/>
      <c r="LCT29" s="96"/>
      <c r="LCU29" s="116"/>
      <c r="LCV29" s="74"/>
      <c r="LCW29" s="74"/>
      <c r="LDI29" s="84"/>
      <c r="LDJ29" s="96"/>
      <c r="LDK29" s="116"/>
      <c r="LDL29" s="74"/>
      <c r="LDM29" s="74"/>
      <c r="LDY29" s="84"/>
      <c r="LDZ29" s="96"/>
      <c r="LEA29" s="116"/>
      <c r="LEB29" s="74"/>
      <c r="LEC29" s="74"/>
      <c r="LEO29" s="84"/>
      <c r="LEP29" s="96"/>
      <c r="LEQ29" s="116"/>
      <c r="LER29" s="74"/>
      <c r="LES29" s="74"/>
      <c r="LFE29" s="84"/>
      <c r="LFF29" s="96"/>
      <c r="LFG29" s="116"/>
      <c r="LFH29" s="74"/>
      <c r="LFI29" s="74"/>
      <c r="LFU29" s="84"/>
      <c r="LFV29" s="96"/>
      <c r="LFW29" s="116"/>
      <c r="LFX29" s="74"/>
      <c r="LFY29" s="74"/>
      <c r="LGK29" s="84"/>
      <c r="LGL29" s="96"/>
      <c r="LGM29" s="116"/>
      <c r="LGN29" s="74"/>
      <c r="LGO29" s="74"/>
      <c r="LHA29" s="84"/>
      <c r="LHB29" s="96"/>
      <c r="LHC29" s="116"/>
      <c r="LHD29" s="74"/>
      <c r="LHE29" s="74"/>
      <c r="LHQ29" s="84"/>
      <c r="LHR29" s="96"/>
      <c r="LHS29" s="116"/>
      <c r="LHT29" s="74"/>
      <c r="LHU29" s="74"/>
      <c r="LIG29" s="84"/>
      <c r="LIH29" s="96"/>
      <c r="LII29" s="116"/>
      <c r="LIJ29" s="74"/>
      <c r="LIK29" s="74"/>
      <c r="LIW29" s="84"/>
      <c r="LIX29" s="96"/>
      <c r="LIY29" s="116"/>
      <c r="LIZ29" s="74"/>
      <c r="LJA29" s="74"/>
      <c r="LJM29" s="84"/>
      <c r="LJN29" s="96"/>
      <c r="LJO29" s="116"/>
      <c r="LJP29" s="74"/>
      <c r="LJQ29" s="74"/>
      <c r="LKC29" s="84"/>
      <c r="LKD29" s="96"/>
      <c r="LKE29" s="116"/>
      <c r="LKF29" s="74"/>
      <c r="LKG29" s="74"/>
      <c r="LKS29" s="84"/>
      <c r="LKT29" s="96"/>
      <c r="LKU29" s="116"/>
      <c r="LKV29" s="74"/>
      <c r="LKW29" s="74"/>
      <c r="LLI29" s="84"/>
      <c r="LLJ29" s="96"/>
      <c r="LLK29" s="116"/>
      <c r="LLL29" s="74"/>
      <c r="LLM29" s="74"/>
      <c r="LLY29" s="84"/>
      <c r="LLZ29" s="96"/>
      <c r="LMA29" s="116"/>
      <c r="LMB29" s="74"/>
      <c r="LMC29" s="74"/>
      <c r="LMO29" s="84"/>
      <c r="LMP29" s="96"/>
      <c r="LMQ29" s="116"/>
      <c r="LMR29" s="74"/>
      <c r="LMS29" s="74"/>
      <c r="LNE29" s="84"/>
      <c r="LNF29" s="96"/>
      <c r="LNG29" s="116"/>
      <c r="LNH29" s="74"/>
      <c r="LNI29" s="74"/>
      <c r="LNU29" s="84"/>
      <c r="LNV29" s="96"/>
      <c r="LNW29" s="116"/>
      <c r="LNX29" s="74"/>
      <c r="LNY29" s="74"/>
      <c r="LOK29" s="84"/>
      <c r="LOL29" s="96"/>
      <c r="LOM29" s="116"/>
      <c r="LON29" s="74"/>
      <c r="LOO29" s="74"/>
      <c r="LPA29" s="84"/>
      <c r="LPB29" s="96"/>
      <c r="LPC29" s="116"/>
      <c r="LPD29" s="74"/>
      <c r="LPE29" s="74"/>
      <c r="LPQ29" s="84"/>
      <c r="LPR29" s="96"/>
      <c r="LPS29" s="116"/>
      <c r="LPT29" s="74"/>
      <c r="LPU29" s="74"/>
      <c r="LQG29" s="84"/>
      <c r="LQH29" s="96"/>
      <c r="LQI29" s="116"/>
      <c r="LQJ29" s="74"/>
      <c r="LQK29" s="74"/>
      <c r="LQW29" s="84"/>
      <c r="LQX29" s="96"/>
      <c r="LQY29" s="116"/>
      <c r="LQZ29" s="74"/>
      <c r="LRA29" s="74"/>
      <c r="LRM29" s="84"/>
      <c r="LRN29" s="96"/>
      <c r="LRO29" s="116"/>
      <c r="LRP29" s="74"/>
      <c r="LRQ29" s="74"/>
      <c r="LSC29" s="84"/>
      <c r="LSD29" s="96"/>
      <c r="LSE29" s="116"/>
      <c r="LSF29" s="74"/>
      <c r="LSG29" s="74"/>
      <c r="LSS29" s="84"/>
      <c r="LST29" s="96"/>
      <c r="LSU29" s="116"/>
      <c r="LSV29" s="74"/>
      <c r="LSW29" s="74"/>
      <c r="LTI29" s="84"/>
      <c r="LTJ29" s="96"/>
      <c r="LTK29" s="116"/>
      <c r="LTL29" s="74"/>
      <c r="LTM29" s="74"/>
      <c r="LTY29" s="84"/>
      <c r="LTZ29" s="96"/>
      <c r="LUA29" s="116"/>
      <c r="LUB29" s="74"/>
      <c r="LUC29" s="74"/>
      <c r="LUO29" s="84"/>
      <c r="LUP29" s="96"/>
      <c r="LUQ29" s="116"/>
      <c r="LUR29" s="74"/>
      <c r="LUS29" s="74"/>
      <c r="LVE29" s="84"/>
      <c r="LVF29" s="96"/>
      <c r="LVG29" s="116"/>
      <c r="LVH29" s="74"/>
      <c r="LVI29" s="74"/>
      <c r="LVU29" s="84"/>
      <c r="LVV29" s="96"/>
      <c r="LVW29" s="116"/>
      <c r="LVX29" s="74"/>
      <c r="LVY29" s="74"/>
      <c r="LWK29" s="84"/>
      <c r="LWL29" s="96"/>
      <c r="LWM29" s="116"/>
      <c r="LWN29" s="74"/>
      <c r="LWO29" s="74"/>
      <c r="LXA29" s="84"/>
      <c r="LXB29" s="96"/>
      <c r="LXC29" s="116"/>
      <c r="LXD29" s="74"/>
      <c r="LXE29" s="74"/>
      <c r="LXQ29" s="84"/>
      <c r="LXR29" s="96"/>
      <c r="LXS29" s="116"/>
      <c r="LXT29" s="74"/>
      <c r="LXU29" s="74"/>
      <c r="LYG29" s="84"/>
      <c r="LYH29" s="96"/>
      <c r="LYI29" s="116"/>
      <c r="LYJ29" s="74"/>
      <c r="LYK29" s="74"/>
      <c r="LYW29" s="84"/>
      <c r="LYX29" s="96"/>
      <c r="LYY29" s="116"/>
      <c r="LYZ29" s="74"/>
      <c r="LZA29" s="74"/>
      <c r="LZM29" s="84"/>
      <c r="LZN29" s="96"/>
      <c r="LZO29" s="116"/>
      <c r="LZP29" s="74"/>
      <c r="LZQ29" s="74"/>
      <c r="MAC29" s="84"/>
      <c r="MAD29" s="96"/>
      <c r="MAE29" s="116"/>
      <c r="MAF29" s="74"/>
      <c r="MAG29" s="74"/>
      <c r="MAS29" s="84"/>
      <c r="MAT29" s="96"/>
      <c r="MAU29" s="116"/>
      <c r="MAV29" s="74"/>
      <c r="MAW29" s="74"/>
      <c r="MBI29" s="84"/>
      <c r="MBJ29" s="96"/>
      <c r="MBK29" s="116"/>
      <c r="MBL29" s="74"/>
      <c r="MBM29" s="74"/>
      <c r="MBY29" s="84"/>
      <c r="MBZ29" s="96"/>
      <c r="MCA29" s="116"/>
      <c r="MCB29" s="74"/>
      <c r="MCC29" s="74"/>
      <c r="MCO29" s="84"/>
      <c r="MCP29" s="96"/>
      <c r="MCQ29" s="116"/>
      <c r="MCR29" s="74"/>
      <c r="MCS29" s="74"/>
      <c r="MDE29" s="84"/>
      <c r="MDF29" s="96"/>
      <c r="MDG29" s="116"/>
      <c r="MDH29" s="74"/>
      <c r="MDI29" s="74"/>
      <c r="MDU29" s="84"/>
      <c r="MDV29" s="96"/>
      <c r="MDW29" s="116"/>
      <c r="MDX29" s="74"/>
      <c r="MDY29" s="74"/>
      <c r="MEK29" s="84"/>
      <c r="MEL29" s="96"/>
      <c r="MEM29" s="116"/>
      <c r="MEN29" s="74"/>
      <c r="MEO29" s="74"/>
      <c r="MFA29" s="84"/>
      <c r="MFB29" s="96"/>
      <c r="MFC29" s="116"/>
      <c r="MFD29" s="74"/>
      <c r="MFE29" s="74"/>
      <c r="MFQ29" s="84"/>
      <c r="MFR29" s="96"/>
      <c r="MFS29" s="116"/>
      <c r="MFT29" s="74"/>
      <c r="MFU29" s="74"/>
      <c r="MGG29" s="84"/>
      <c r="MGH29" s="96"/>
      <c r="MGI29" s="116"/>
      <c r="MGJ29" s="74"/>
      <c r="MGK29" s="74"/>
      <c r="MGW29" s="84"/>
      <c r="MGX29" s="96"/>
      <c r="MGY29" s="116"/>
      <c r="MGZ29" s="74"/>
      <c r="MHA29" s="74"/>
      <c r="MHM29" s="84"/>
      <c r="MHN29" s="96"/>
      <c r="MHO29" s="116"/>
      <c r="MHP29" s="74"/>
      <c r="MHQ29" s="74"/>
      <c r="MIC29" s="84"/>
      <c r="MID29" s="96"/>
      <c r="MIE29" s="116"/>
      <c r="MIF29" s="74"/>
      <c r="MIG29" s="74"/>
      <c r="MIS29" s="84"/>
      <c r="MIT29" s="96"/>
      <c r="MIU29" s="116"/>
      <c r="MIV29" s="74"/>
      <c r="MIW29" s="74"/>
      <c r="MJI29" s="84"/>
      <c r="MJJ29" s="96"/>
      <c r="MJK29" s="116"/>
      <c r="MJL29" s="74"/>
      <c r="MJM29" s="74"/>
      <c r="MJY29" s="84"/>
      <c r="MJZ29" s="96"/>
      <c r="MKA29" s="116"/>
      <c r="MKB29" s="74"/>
      <c r="MKC29" s="74"/>
      <c r="MKO29" s="84"/>
      <c r="MKP29" s="96"/>
      <c r="MKQ29" s="116"/>
      <c r="MKR29" s="74"/>
      <c r="MKS29" s="74"/>
      <c r="MLE29" s="84"/>
      <c r="MLF29" s="96"/>
      <c r="MLG29" s="116"/>
      <c r="MLH29" s="74"/>
      <c r="MLI29" s="74"/>
      <c r="MLU29" s="84"/>
      <c r="MLV29" s="96"/>
      <c r="MLW29" s="116"/>
      <c r="MLX29" s="74"/>
      <c r="MLY29" s="74"/>
      <c r="MMK29" s="84"/>
      <c r="MML29" s="96"/>
      <c r="MMM29" s="116"/>
      <c r="MMN29" s="74"/>
      <c r="MMO29" s="74"/>
      <c r="MNA29" s="84"/>
      <c r="MNB29" s="96"/>
      <c r="MNC29" s="116"/>
      <c r="MND29" s="74"/>
      <c r="MNE29" s="74"/>
      <c r="MNQ29" s="84"/>
      <c r="MNR29" s="96"/>
      <c r="MNS29" s="116"/>
      <c r="MNT29" s="74"/>
      <c r="MNU29" s="74"/>
      <c r="MOG29" s="84"/>
      <c r="MOH29" s="96"/>
      <c r="MOI29" s="116"/>
      <c r="MOJ29" s="74"/>
      <c r="MOK29" s="74"/>
      <c r="MOW29" s="84"/>
      <c r="MOX29" s="96"/>
      <c r="MOY29" s="116"/>
      <c r="MOZ29" s="74"/>
      <c r="MPA29" s="74"/>
      <c r="MPM29" s="84"/>
      <c r="MPN29" s="96"/>
      <c r="MPO29" s="116"/>
      <c r="MPP29" s="74"/>
      <c r="MPQ29" s="74"/>
      <c r="MQC29" s="84"/>
      <c r="MQD29" s="96"/>
      <c r="MQE29" s="116"/>
      <c r="MQF29" s="74"/>
      <c r="MQG29" s="74"/>
      <c r="MQS29" s="84"/>
      <c r="MQT29" s="96"/>
      <c r="MQU29" s="116"/>
      <c r="MQV29" s="74"/>
      <c r="MQW29" s="74"/>
      <c r="MRI29" s="84"/>
      <c r="MRJ29" s="96"/>
      <c r="MRK29" s="116"/>
      <c r="MRL29" s="74"/>
      <c r="MRM29" s="74"/>
      <c r="MRY29" s="84"/>
      <c r="MRZ29" s="96"/>
      <c r="MSA29" s="116"/>
      <c r="MSB29" s="74"/>
      <c r="MSC29" s="74"/>
      <c r="MSO29" s="84"/>
      <c r="MSP29" s="96"/>
      <c r="MSQ29" s="116"/>
      <c r="MSR29" s="74"/>
      <c r="MSS29" s="74"/>
      <c r="MTE29" s="84"/>
      <c r="MTF29" s="96"/>
      <c r="MTG29" s="116"/>
      <c r="MTH29" s="74"/>
      <c r="MTI29" s="74"/>
      <c r="MTU29" s="84"/>
      <c r="MTV29" s="96"/>
      <c r="MTW29" s="116"/>
      <c r="MTX29" s="74"/>
      <c r="MTY29" s="74"/>
      <c r="MUK29" s="84"/>
      <c r="MUL29" s="96"/>
      <c r="MUM29" s="116"/>
      <c r="MUN29" s="74"/>
      <c r="MUO29" s="74"/>
      <c r="MVA29" s="84"/>
      <c r="MVB29" s="96"/>
      <c r="MVC29" s="116"/>
      <c r="MVD29" s="74"/>
      <c r="MVE29" s="74"/>
      <c r="MVQ29" s="84"/>
      <c r="MVR29" s="96"/>
      <c r="MVS29" s="116"/>
      <c r="MVT29" s="74"/>
      <c r="MVU29" s="74"/>
      <c r="MWG29" s="84"/>
      <c r="MWH29" s="96"/>
      <c r="MWI29" s="116"/>
      <c r="MWJ29" s="74"/>
      <c r="MWK29" s="74"/>
      <c r="MWW29" s="84"/>
      <c r="MWX29" s="96"/>
      <c r="MWY29" s="116"/>
      <c r="MWZ29" s="74"/>
      <c r="MXA29" s="74"/>
      <c r="MXM29" s="84"/>
      <c r="MXN29" s="96"/>
      <c r="MXO29" s="116"/>
      <c r="MXP29" s="74"/>
      <c r="MXQ29" s="74"/>
      <c r="MYC29" s="84"/>
      <c r="MYD29" s="96"/>
      <c r="MYE29" s="116"/>
      <c r="MYF29" s="74"/>
      <c r="MYG29" s="74"/>
      <c r="MYS29" s="84"/>
      <c r="MYT29" s="96"/>
      <c r="MYU29" s="116"/>
      <c r="MYV29" s="74"/>
      <c r="MYW29" s="74"/>
      <c r="MZI29" s="84"/>
      <c r="MZJ29" s="96"/>
      <c r="MZK29" s="116"/>
      <c r="MZL29" s="74"/>
      <c r="MZM29" s="74"/>
      <c r="MZY29" s="84"/>
      <c r="MZZ29" s="96"/>
      <c r="NAA29" s="116"/>
      <c r="NAB29" s="74"/>
      <c r="NAC29" s="74"/>
      <c r="NAO29" s="84"/>
      <c r="NAP29" s="96"/>
      <c r="NAQ29" s="116"/>
      <c r="NAR29" s="74"/>
      <c r="NAS29" s="74"/>
      <c r="NBE29" s="84"/>
      <c r="NBF29" s="96"/>
      <c r="NBG29" s="116"/>
      <c r="NBH29" s="74"/>
      <c r="NBI29" s="74"/>
      <c r="NBU29" s="84"/>
      <c r="NBV29" s="96"/>
      <c r="NBW29" s="116"/>
      <c r="NBX29" s="74"/>
      <c r="NBY29" s="74"/>
      <c r="NCK29" s="84"/>
      <c r="NCL29" s="96"/>
      <c r="NCM29" s="116"/>
      <c r="NCN29" s="74"/>
      <c r="NCO29" s="74"/>
      <c r="NDA29" s="84"/>
      <c r="NDB29" s="96"/>
      <c r="NDC29" s="116"/>
      <c r="NDD29" s="74"/>
      <c r="NDE29" s="74"/>
      <c r="NDQ29" s="84"/>
      <c r="NDR29" s="96"/>
      <c r="NDS29" s="116"/>
      <c r="NDT29" s="74"/>
      <c r="NDU29" s="74"/>
      <c r="NEG29" s="84"/>
      <c r="NEH29" s="96"/>
      <c r="NEI29" s="116"/>
      <c r="NEJ29" s="74"/>
      <c r="NEK29" s="74"/>
      <c r="NEW29" s="84"/>
      <c r="NEX29" s="96"/>
      <c r="NEY29" s="116"/>
      <c r="NEZ29" s="74"/>
      <c r="NFA29" s="74"/>
      <c r="NFM29" s="84"/>
      <c r="NFN29" s="96"/>
      <c r="NFO29" s="116"/>
      <c r="NFP29" s="74"/>
      <c r="NFQ29" s="74"/>
      <c r="NGC29" s="84"/>
      <c r="NGD29" s="96"/>
      <c r="NGE29" s="116"/>
      <c r="NGF29" s="74"/>
      <c r="NGG29" s="74"/>
      <c r="NGS29" s="84"/>
      <c r="NGT29" s="96"/>
      <c r="NGU29" s="116"/>
      <c r="NGV29" s="74"/>
      <c r="NGW29" s="74"/>
      <c r="NHI29" s="84"/>
      <c r="NHJ29" s="96"/>
      <c r="NHK29" s="116"/>
      <c r="NHL29" s="74"/>
      <c r="NHM29" s="74"/>
      <c r="NHY29" s="84"/>
      <c r="NHZ29" s="96"/>
      <c r="NIA29" s="116"/>
      <c r="NIB29" s="74"/>
      <c r="NIC29" s="74"/>
      <c r="NIO29" s="84"/>
      <c r="NIP29" s="96"/>
      <c r="NIQ29" s="116"/>
      <c r="NIR29" s="74"/>
      <c r="NIS29" s="74"/>
      <c r="NJE29" s="84"/>
      <c r="NJF29" s="96"/>
      <c r="NJG29" s="116"/>
      <c r="NJH29" s="74"/>
      <c r="NJI29" s="74"/>
      <c r="NJU29" s="84"/>
      <c r="NJV29" s="96"/>
      <c r="NJW29" s="116"/>
      <c r="NJX29" s="74"/>
      <c r="NJY29" s="74"/>
      <c r="NKK29" s="84"/>
      <c r="NKL29" s="96"/>
      <c r="NKM29" s="116"/>
      <c r="NKN29" s="74"/>
      <c r="NKO29" s="74"/>
      <c r="NLA29" s="84"/>
      <c r="NLB29" s="96"/>
      <c r="NLC29" s="116"/>
      <c r="NLD29" s="74"/>
      <c r="NLE29" s="74"/>
      <c r="NLQ29" s="84"/>
      <c r="NLR29" s="96"/>
      <c r="NLS29" s="116"/>
      <c r="NLT29" s="74"/>
      <c r="NLU29" s="74"/>
      <c r="NMG29" s="84"/>
      <c r="NMH29" s="96"/>
      <c r="NMI29" s="116"/>
      <c r="NMJ29" s="74"/>
      <c r="NMK29" s="74"/>
      <c r="NMW29" s="84"/>
      <c r="NMX29" s="96"/>
      <c r="NMY29" s="116"/>
      <c r="NMZ29" s="74"/>
      <c r="NNA29" s="74"/>
      <c r="NNM29" s="84"/>
      <c r="NNN29" s="96"/>
      <c r="NNO29" s="116"/>
      <c r="NNP29" s="74"/>
      <c r="NNQ29" s="74"/>
      <c r="NOC29" s="84"/>
      <c r="NOD29" s="96"/>
      <c r="NOE29" s="116"/>
      <c r="NOF29" s="74"/>
      <c r="NOG29" s="74"/>
      <c r="NOS29" s="84"/>
      <c r="NOT29" s="96"/>
      <c r="NOU29" s="116"/>
      <c r="NOV29" s="74"/>
      <c r="NOW29" s="74"/>
      <c r="NPI29" s="84"/>
      <c r="NPJ29" s="96"/>
      <c r="NPK29" s="116"/>
      <c r="NPL29" s="74"/>
      <c r="NPM29" s="74"/>
      <c r="NPY29" s="84"/>
      <c r="NPZ29" s="96"/>
      <c r="NQA29" s="116"/>
      <c r="NQB29" s="74"/>
      <c r="NQC29" s="74"/>
      <c r="NQO29" s="84"/>
      <c r="NQP29" s="96"/>
      <c r="NQQ29" s="116"/>
      <c r="NQR29" s="74"/>
      <c r="NQS29" s="74"/>
      <c r="NRE29" s="84"/>
      <c r="NRF29" s="96"/>
      <c r="NRG29" s="116"/>
      <c r="NRH29" s="74"/>
      <c r="NRI29" s="74"/>
      <c r="NRU29" s="84"/>
      <c r="NRV29" s="96"/>
      <c r="NRW29" s="116"/>
      <c r="NRX29" s="74"/>
      <c r="NRY29" s="74"/>
      <c r="NSK29" s="84"/>
      <c r="NSL29" s="96"/>
      <c r="NSM29" s="116"/>
      <c r="NSN29" s="74"/>
      <c r="NSO29" s="74"/>
      <c r="NTA29" s="84"/>
      <c r="NTB29" s="96"/>
      <c r="NTC29" s="116"/>
      <c r="NTD29" s="74"/>
      <c r="NTE29" s="74"/>
      <c r="NTQ29" s="84"/>
      <c r="NTR29" s="96"/>
      <c r="NTS29" s="116"/>
      <c r="NTT29" s="74"/>
      <c r="NTU29" s="74"/>
      <c r="NUG29" s="84"/>
      <c r="NUH29" s="96"/>
      <c r="NUI29" s="116"/>
      <c r="NUJ29" s="74"/>
      <c r="NUK29" s="74"/>
      <c r="NUW29" s="84"/>
      <c r="NUX29" s="96"/>
      <c r="NUY29" s="116"/>
      <c r="NUZ29" s="74"/>
      <c r="NVA29" s="74"/>
      <c r="NVM29" s="84"/>
      <c r="NVN29" s="96"/>
      <c r="NVO29" s="116"/>
      <c r="NVP29" s="74"/>
      <c r="NVQ29" s="74"/>
      <c r="NWC29" s="84"/>
      <c r="NWD29" s="96"/>
      <c r="NWE29" s="116"/>
      <c r="NWF29" s="74"/>
      <c r="NWG29" s="74"/>
      <c r="NWS29" s="84"/>
      <c r="NWT29" s="96"/>
      <c r="NWU29" s="116"/>
      <c r="NWV29" s="74"/>
      <c r="NWW29" s="74"/>
      <c r="NXI29" s="84"/>
      <c r="NXJ29" s="96"/>
      <c r="NXK29" s="116"/>
      <c r="NXL29" s="74"/>
      <c r="NXM29" s="74"/>
      <c r="NXY29" s="84"/>
      <c r="NXZ29" s="96"/>
      <c r="NYA29" s="116"/>
      <c r="NYB29" s="74"/>
      <c r="NYC29" s="74"/>
      <c r="NYO29" s="84"/>
      <c r="NYP29" s="96"/>
      <c r="NYQ29" s="116"/>
      <c r="NYR29" s="74"/>
      <c r="NYS29" s="74"/>
      <c r="NZE29" s="84"/>
      <c r="NZF29" s="96"/>
      <c r="NZG29" s="116"/>
      <c r="NZH29" s="74"/>
      <c r="NZI29" s="74"/>
      <c r="NZU29" s="84"/>
      <c r="NZV29" s="96"/>
      <c r="NZW29" s="116"/>
      <c r="NZX29" s="74"/>
      <c r="NZY29" s="74"/>
      <c r="OAK29" s="84"/>
      <c r="OAL29" s="96"/>
      <c r="OAM29" s="116"/>
      <c r="OAN29" s="74"/>
      <c r="OAO29" s="74"/>
      <c r="OBA29" s="84"/>
      <c r="OBB29" s="96"/>
      <c r="OBC29" s="116"/>
      <c r="OBD29" s="74"/>
      <c r="OBE29" s="74"/>
      <c r="OBQ29" s="84"/>
      <c r="OBR29" s="96"/>
      <c r="OBS29" s="116"/>
      <c r="OBT29" s="74"/>
      <c r="OBU29" s="74"/>
      <c r="OCG29" s="84"/>
      <c r="OCH29" s="96"/>
      <c r="OCI29" s="116"/>
      <c r="OCJ29" s="74"/>
      <c r="OCK29" s="74"/>
      <c r="OCW29" s="84"/>
      <c r="OCX29" s="96"/>
      <c r="OCY29" s="116"/>
      <c r="OCZ29" s="74"/>
      <c r="ODA29" s="74"/>
      <c r="ODM29" s="84"/>
      <c r="ODN29" s="96"/>
      <c r="ODO29" s="116"/>
      <c r="ODP29" s="74"/>
      <c r="ODQ29" s="74"/>
      <c r="OEC29" s="84"/>
      <c r="OED29" s="96"/>
      <c r="OEE29" s="116"/>
      <c r="OEF29" s="74"/>
      <c r="OEG29" s="74"/>
      <c r="OES29" s="84"/>
      <c r="OET29" s="96"/>
      <c r="OEU29" s="116"/>
      <c r="OEV29" s="74"/>
      <c r="OEW29" s="74"/>
      <c r="OFI29" s="84"/>
      <c r="OFJ29" s="96"/>
      <c r="OFK29" s="116"/>
      <c r="OFL29" s="74"/>
      <c r="OFM29" s="74"/>
      <c r="OFY29" s="84"/>
      <c r="OFZ29" s="96"/>
      <c r="OGA29" s="116"/>
      <c r="OGB29" s="74"/>
      <c r="OGC29" s="74"/>
      <c r="OGO29" s="84"/>
      <c r="OGP29" s="96"/>
      <c r="OGQ29" s="116"/>
      <c r="OGR29" s="74"/>
      <c r="OGS29" s="74"/>
      <c r="OHE29" s="84"/>
      <c r="OHF29" s="96"/>
      <c r="OHG29" s="116"/>
      <c r="OHH29" s="74"/>
      <c r="OHI29" s="74"/>
      <c r="OHU29" s="84"/>
      <c r="OHV29" s="96"/>
      <c r="OHW29" s="116"/>
      <c r="OHX29" s="74"/>
      <c r="OHY29" s="74"/>
      <c r="OIK29" s="84"/>
      <c r="OIL29" s="96"/>
      <c r="OIM29" s="116"/>
      <c r="OIN29" s="74"/>
      <c r="OIO29" s="74"/>
      <c r="OJA29" s="84"/>
      <c r="OJB29" s="96"/>
      <c r="OJC29" s="116"/>
      <c r="OJD29" s="74"/>
      <c r="OJE29" s="74"/>
      <c r="OJQ29" s="84"/>
      <c r="OJR29" s="96"/>
      <c r="OJS29" s="116"/>
      <c r="OJT29" s="74"/>
      <c r="OJU29" s="74"/>
      <c r="OKG29" s="84"/>
      <c r="OKH29" s="96"/>
      <c r="OKI29" s="116"/>
      <c r="OKJ29" s="74"/>
      <c r="OKK29" s="74"/>
      <c r="OKW29" s="84"/>
      <c r="OKX29" s="96"/>
      <c r="OKY29" s="116"/>
      <c r="OKZ29" s="74"/>
      <c r="OLA29" s="74"/>
      <c r="OLM29" s="84"/>
      <c r="OLN29" s="96"/>
      <c r="OLO29" s="116"/>
      <c r="OLP29" s="74"/>
      <c r="OLQ29" s="74"/>
      <c r="OMC29" s="84"/>
      <c r="OMD29" s="96"/>
      <c r="OME29" s="116"/>
      <c r="OMF29" s="74"/>
      <c r="OMG29" s="74"/>
      <c r="OMS29" s="84"/>
      <c r="OMT29" s="96"/>
      <c r="OMU29" s="116"/>
      <c r="OMV29" s="74"/>
      <c r="OMW29" s="74"/>
      <c r="ONI29" s="84"/>
      <c r="ONJ29" s="96"/>
      <c r="ONK29" s="116"/>
      <c r="ONL29" s="74"/>
      <c r="ONM29" s="74"/>
      <c r="ONY29" s="84"/>
      <c r="ONZ29" s="96"/>
      <c r="OOA29" s="116"/>
      <c r="OOB29" s="74"/>
      <c r="OOC29" s="74"/>
      <c r="OOO29" s="84"/>
      <c r="OOP29" s="96"/>
      <c r="OOQ29" s="116"/>
      <c r="OOR29" s="74"/>
      <c r="OOS29" s="74"/>
      <c r="OPE29" s="84"/>
      <c r="OPF29" s="96"/>
      <c r="OPG29" s="116"/>
      <c r="OPH29" s="74"/>
      <c r="OPI29" s="74"/>
      <c r="OPU29" s="84"/>
      <c r="OPV29" s="96"/>
      <c r="OPW29" s="116"/>
      <c r="OPX29" s="74"/>
      <c r="OPY29" s="74"/>
      <c r="OQK29" s="84"/>
      <c r="OQL29" s="96"/>
      <c r="OQM29" s="116"/>
      <c r="OQN29" s="74"/>
      <c r="OQO29" s="74"/>
      <c r="ORA29" s="84"/>
      <c r="ORB29" s="96"/>
      <c r="ORC29" s="116"/>
      <c r="ORD29" s="74"/>
      <c r="ORE29" s="74"/>
      <c r="ORQ29" s="84"/>
      <c r="ORR29" s="96"/>
      <c r="ORS29" s="116"/>
      <c r="ORT29" s="74"/>
      <c r="ORU29" s="74"/>
      <c r="OSG29" s="84"/>
      <c r="OSH29" s="96"/>
      <c r="OSI29" s="116"/>
      <c r="OSJ29" s="74"/>
      <c r="OSK29" s="74"/>
      <c r="OSW29" s="84"/>
      <c r="OSX29" s="96"/>
      <c r="OSY29" s="116"/>
      <c r="OSZ29" s="74"/>
      <c r="OTA29" s="74"/>
      <c r="OTM29" s="84"/>
      <c r="OTN29" s="96"/>
      <c r="OTO29" s="116"/>
      <c r="OTP29" s="74"/>
      <c r="OTQ29" s="74"/>
      <c r="OUC29" s="84"/>
      <c r="OUD29" s="96"/>
      <c r="OUE29" s="116"/>
      <c r="OUF29" s="74"/>
      <c r="OUG29" s="74"/>
      <c r="OUS29" s="84"/>
      <c r="OUT29" s="96"/>
      <c r="OUU29" s="116"/>
      <c r="OUV29" s="74"/>
      <c r="OUW29" s="74"/>
      <c r="OVI29" s="84"/>
      <c r="OVJ29" s="96"/>
      <c r="OVK29" s="116"/>
      <c r="OVL29" s="74"/>
      <c r="OVM29" s="74"/>
      <c r="OVY29" s="84"/>
      <c r="OVZ29" s="96"/>
      <c r="OWA29" s="116"/>
      <c r="OWB29" s="74"/>
      <c r="OWC29" s="74"/>
      <c r="OWO29" s="84"/>
      <c r="OWP29" s="96"/>
      <c r="OWQ29" s="116"/>
      <c r="OWR29" s="74"/>
      <c r="OWS29" s="74"/>
      <c r="OXE29" s="84"/>
      <c r="OXF29" s="96"/>
      <c r="OXG29" s="116"/>
      <c r="OXH29" s="74"/>
      <c r="OXI29" s="74"/>
      <c r="OXU29" s="84"/>
      <c r="OXV29" s="96"/>
      <c r="OXW29" s="116"/>
      <c r="OXX29" s="74"/>
      <c r="OXY29" s="74"/>
      <c r="OYK29" s="84"/>
      <c r="OYL29" s="96"/>
      <c r="OYM29" s="116"/>
      <c r="OYN29" s="74"/>
      <c r="OYO29" s="74"/>
      <c r="OZA29" s="84"/>
      <c r="OZB29" s="96"/>
      <c r="OZC29" s="116"/>
      <c r="OZD29" s="74"/>
      <c r="OZE29" s="74"/>
      <c r="OZQ29" s="84"/>
      <c r="OZR29" s="96"/>
      <c r="OZS29" s="116"/>
      <c r="OZT29" s="74"/>
      <c r="OZU29" s="74"/>
      <c r="PAG29" s="84"/>
      <c r="PAH29" s="96"/>
      <c r="PAI29" s="116"/>
      <c r="PAJ29" s="74"/>
      <c r="PAK29" s="74"/>
      <c r="PAW29" s="84"/>
      <c r="PAX29" s="96"/>
      <c r="PAY29" s="116"/>
      <c r="PAZ29" s="74"/>
      <c r="PBA29" s="74"/>
      <c r="PBM29" s="84"/>
      <c r="PBN29" s="96"/>
      <c r="PBO29" s="116"/>
      <c r="PBP29" s="74"/>
      <c r="PBQ29" s="74"/>
      <c r="PCC29" s="84"/>
      <c r="PCD29" s="96"/>
      <c r="PCE29" s="116"/>
      <c r="PCF29" s="74"/>
      <c r="PCG29" s="74"/>
      <c r="PCS29" s="84"/>
      <c r="PCT29" s="96"/>
      <c r="PCU29" s="116"/>
      <c r="PCV29" s="74"/>
      <c r="PCW29" s="74"/>
      <c r="PDI29" s="84"/>
      <c r="PDJ29" s="96"/>
      <c r="PDK29" s="116"/>
      <c r="PDL29" s="74"/>
      <c r="PDM29" s="74"/>
      <c r="PDY29" s="84"/>
      <c r="PDZ29" s="96"/>
      <c r="PEA29" s="116"/>
      <c r="PEB29" s="74"/>
      <c r="PEC29" s="74"/>
      <c r="PEO29" s="84"/>
      <c r="PEP29" s="96"/>
      <c r="PEQ29" s="116"/>
      <c r="PER29" s="74"/>
      <c r="PES29" s="74"/>
      <c r="PFE29" s="84"/>
      <c r="PFF29" s="96"/>
      <c r="PFG29" s="116"/>
      <c r="PFH29" s="74"/>
      <c r="PFI29" s="74"/>
      <c r="PFU29" s="84"/>
      <c r="PFV29" s="96"/>
      <c r="PFW29" s="116"/>
      <c r="PFX29" s="74"/>
      <c r="PFY29" s="74"/>
      <c r="PGK29" s="84"/>
      <c r="PGL29" s="96"/>
      <c r="PGM29" s="116"/>
      <c r="PGN29" s="74"/>
      <c r="PGO29" s="74"/>
      <c r="PHA29" s="84"/>
      <c r="PHB29" s="96"/>
      <c r="PHC29" s="116"/>
      <c r="PHD29" s="74"/>
      <c r="PHE29" s="74"/>
      <c r="PHQ29" s="84"/>
      <c r="PHR29" s="96"/>
      <c r="PHS29" s="116"/>
      <c r="PHT29" s="74"/>
      <c r="PHU29" s="74"/>
      <c r="PIG29" s="84"/>
      <c r="PIH29" s="96"/>
      <c r="PII29" s="116"/>
      <c r="PIJ29" s="74"/>
      <c r="PIK29" s="74"/>
      <c r="PIW29" s="84"/>
      <c r="PIX29" s="96"/>
      <c r="PIY29" s="116"/>
      <c r="PIZ29" s="74"/>
      <c r="PJA29" s="74"/>
      <c r="PJM29" s="84"/>
      <c r="PJN29" s="96"/>
      <c r="PJO29" s="116"/>
      <c r="PJP29" s="74"/>
      <c r="PJQ29" s="74"/>
      <c r="PKC29" s="84"/>
      <c r="PKD29" s="96"/>
      <c r="PKE29" s="116"/>
      <c r="PKF29" s="74"/>
      <c r="PKG29" s="74"/>
      <c r="PKS29" s="84"/>
      <c r="PKT29" s="96"/>
      <c r="PKU29" s="116"/>
      <c r="PKV29" s="74"/>
      <c r="PKW29" s="74"/>
      <c r="PLI29" s="84"/>
      <c r="PLJ29" s="96"/>
      <c r="PLK29" s="116"/>
      <c r="PLL29" s="74"/>
      <c r="PLM29" s="74"/>
      <c r="PLY29" s="84"/>
      <c r="PLZ29" s="96"/>
      <c r="PMA29" s="116"/>
      <c r="PMB29" s="74"/>
      <c r="PMC29" s="74"/>
      <c r="PMO29" s="84"/>
      <c r="PMP29" s="96"/>
      <c r="PMQ29" s="116"/>
      <c r="PMR29" s="74"/>
      <c r="PMS29" s="74"/>
      <c r="PNE29" s="84"/>
      <c r="PNF29" s="96"/>
      <c r="PNG29" s="116"/>
      <c r="PNH29" s="74"/>
      <c r="PNI29" s="74"/>
      <c r="PNU29" s="84"/>
      <c r="PNV29" s="96"/>
      <c r="PNW29" s="116"/>
      <c r="PNX29" s="74"/>
      <c r="PNY29" s="74"/>
      <c r="POK29" s="84"/>
      <c r="POL29" s="96"/>
      <c r="POM29" s="116"/>
      <c r="PON29" s="74"/>
      <c r="POO29" s="74"/>
      <c r="PPA29" s="84"/>
      <c r="PPB29" s="96"/>
      <c r="PPC29" s="116"/>
      <c r="PPD29" s="74"/>
      <c r="PPE29" s="74"/>
      <c r="PPQ29" s="84"/>
      <c r="PPR29" s="96"/>
      <c r="PPS29" s="116"/>
      <c r="PPT29" s="74"/>
      <c r="PPU29" s="74"/>
      <c r="PQG29" s="84"/>
      <c r="PQH29" s="96"/>
      <c r="PQI29" s="116"/>
      <c r="PQJ29" s="74"/>
      <c r="PQK29" s="74"/>
      <c r="PQW29" s="84"/>
      <c r="PQX29" s="96"/>
      <c r="PQY29" s="116"/>
      <c r="PQZ29" s="74"/>
      <c r="PRA29" s="74"/>
      <c r="PRM29" s="84"/>
      <c r="PRN29" s="96"/>
      <c r="PRO29" s="116"/>
      <c r="PRP29" s="74"/>
      <c r="PRQ29" s="74"/>
      <c r="PSC29" s="84"/>
      <c r="PSD29" s="96"/>
      <c r="PSE29" s="116"/>
      <c r="PSF29" s="74"/>
      <c r="PSG29" s="74"/>
      <c r="PSS29" s="84"/>
      <c r="PST29" s="96"/>
      <c r="PSU29" s="116"/>
      <c r="PSV29" s="74"/>
      <c r="PSW29" s="74"/>
      <c r="PTI29" s="84"/>
      <c r="PTJ29" s="96"/>
      <c r="PTK29" s="116"/>
      <c r="PTL29" s="74"/>
      <c r="PTM29" s="74"/>
      <c r="PTY29" s="84"/>
      <c r="PTZ29" s="96"/>
      <c r="PUA29" s="116"/>
      <c r="PUB29" s="74"/>
      <c r="PUC29" s="74"/>
      <c r="PUO29" s="84"/>
      <c r="PUP29" s="96"/>
      <c r="PUQ29" s="116"/>
      <c r="PUR29" s="74"/>
      <c r="PUS29" s="74"/>
      <c r="PVE29" s="84"/>
      <c r="PVF29" s="96"/>
      <c r="PVG29" s="116"/>
      <c r="PVH29" s="74"/>
      <c r="PVI29" s="74"/>
      <c r="PVU29" s="84"/>
      <c r="PVV29" s="96"/>
      <c r="PVW29" s="116"/>
      <c r="PVX29" s="74"/>
      <c r="PVY29" s="74"/>
      <c r="PWK29" s="84"/>
      <c r="PWL29" s="96"/>
      <c r="PWM29" s="116"/>
      <c r="PWN29" s="74"/>
      <c r="PWO29" s="74"/>
      <c r="PXA29" s="84"/>
      <c r="PXB29" s="96"/>
      <c r="PXC29" s="116"/>
      <c r="PXD29" s="74"/>
      <c r="PXE29" s="74"/>
      <c r="PXQ29" s="84"/>
      <c r="PXR29" s="96"/>
      <c r="PXS29" s="116"/>
      <c r="PXT29" s="74"/>
      <c r="PXU29" s="74"/>
      <c r="PYG29" s="84"/>
      <c r="PYH29" s="96"/>
      <c r="PYI29" s="116"/>
      <c r="PYJ29" s="74"/>
      <c r="PYK29" s="74"/>
      <c r="PYW29" s="84"/>
      <c r="PYX29" s="96"/>
      <c r="PYY29" s="116"/>
      <c r="PYZ29" s="74"/>
      <c r="PZA29" s="74"/>
      <c r="PZM29" s="84"/>
      <c r="PZN29" s="96"/>
      <c r="PZO29" s="116"/>
      <c r="PZP29" s="74"/>
      <c r="PZQ29" s="74"/>
      <c r="QAC29" s="84"/>
      <c r="QAD29" s="96"/>
      <c r="QAE29" s="116"/>
      <c r="QAF29" s="74"/>
      <c r="QAG29" s="74"/>
      <c r="QAS29" s="84"/>
      <c r="QAT29" s="96"/>
      <c r="QAU29" s="116"/>
      <c r="QAV29" s="74"/>
      <c r="QAW29" s="74"/>
      <c r="QBI29" s="84"/>
      <c r="QBJ29" s="96"/>
      <c r="QBK29" s="116"/>
      <c r="QBL29" s="74"/>
      <c r="QBM29" s="74"/>
      <c r="QBY29" s="84"/>
      <c r="QBZ29" s="96"/>
      <c r="QCA29" s="116"/>
      <c r="QCB29" s="74"/>
      <c r="QCC29" s="74"/>
      <c r="QCO29" s="84"/>
      <c r="QCP29" s="96"/>
      <c r="QCQ29" s="116"/>
      <c r="QCR29" s="74"/>
      <c r="QCS29" s="74"/>
      <c r="QDE29" s="84"/>
      <c r="QDF29" s="96"/>
      <c r="QDG29" s="116"/>
      <c r="QDH29" s="74"/>
      <c r="QDI29" s="74"/>
      <c r="QDU29" s="84"/>
      <c r="QDV29" s="96"/>
      <c r="QDW29" s="116"/>
      <c r="QDX29" s="74"/>
      <c r="QDY29" s="74"/>
      <c r="QEK29" s="84"/>
      <c r="QEL29" s="96"/>
      <c r="QEM29" s="116"/>
      <c r="QEN29" s="74"/>
      <c r="QEO29" s="74"/>
      <c r="QFA29" s="84"/>
      <c r="QFB29" s="96"/>
      <c r="QFC29" s="116"/>
      <c r="QFD29" s="74"/>
      <c r="QFE29" s="74"/>
      <c r="QFQ29" s="84"/>
      <c r="QFR29" s="96"/>
      <c r="QFS29" s="116"/>
      <c r="QFT29" s="74"/>
      <c r="QFU29" s="74"/>
      <c r="QGG29" s="84"/>
      <c r="QGH29" s="96"/>
      <c r="QGI29" s="116"/>
      <c r="QGJ29" s="74"/>
      <c r="QGK29" s="74"/>
      <c r="QGW29" s="84"/>
      <c r="QGX29" s="96"/>
      <c r="QGY29" s="116"/>
      <c r="QGZ29" s="74"/>
      <c r="QHA29" s="74"/>
      <c r="QHM29" s="84"/>
      <c r="QHN29" s="96"/>
      <c r="QHO29" s="116"/>
      <c r="QHP29" s="74"/>
      <c r="QHQ29" s="74"/>
      <c r="QIC29" s="84"/>
      <c r="QID29" s="96"/>
      <c r="QIE29" s="116"/>
      <c r="QIF29" s="74"/>
      <c r="QIG29" s="74"/>
      <c r="QIS29" s="84"/>
      <c r="QIT29" s="96"/>
      <c r="QIU29" s="116"/>
      <c r="QIV29" s="74"/>
      <c r="QIW29" s="74"/>
      <c r="QJI29" s="84"/>
      <c r="QJJ29" s="96"/>
      <c r="QJK29" s="116"/>
      <c r="QJL29" s="74"/>
      <c r="QJM29" s="74"/>
      <c r="QJY29" s="84"/>
      <c r="QJZ29" s="96"/>
      <c r="QKA29" s="116"/>
      <c r="QKB29" s="74"/>
      <c r="QKC29" s="74"/>
      <c r="QKO29" s="84"/>
      <c r="QKP29" s="96"/>
      <c r="QKQ29" s="116"/>
      <c r="QKR29" s="74"/>
      <c r="QKS29" s="74"/>
      <c r="QLE29" s="84"/>
      <c r="QLF29" s="96"/>
      <c r="QLG29" s="116"/>
      <c r="QLH29" s="74"/>
      <c r="QLI29" s="74"/>
      <c r="QLU29" s="84"/>
      <c r="QLV29" s="96"/>
      <c r="QLW29" s="116"/>
      <c r="QLX29" s="74"/>
      <c r="QLY29" s="74"/>
      <c r="QMK29" s="84"/>
      <c r="QML29" s="96"/>
      <c r="QMM29" s="116"/>
      <c r="QMN29" s="74"/>
      <c r="QMO29" s="74"/>
      <c r="QNA29" s="84"/>
      <c r="QNB29" s="96"/>
      <c r="QNC29" s="116"/>
      <c r="QND29" s="74"/>
      <c r="QNE29" s="74"/>
      <c r="QNQ29" s="84"/>
      <c r="QNR29" s="96"/>
      <c r="QNS29" s="116"/>
      <c r="QNT29" s="74"/>
      <c r="QNU29" s="74"/>
      <c r="QOG29" s="84"/>
      <c r="QOH29" s="96"/>
      <c r="QOI29" s="116"/>
      <c r="QOJ29" s="74"/>
      <c r="QOK29" s="74"/>
      <c r="QOW29" s="84"/>
      <c r="QOX29" s="96"/>
      <c r="QOY29" s="116"/>
      <c r="QOZ29" s="74"/>
      <c r="QPA29" s="74"/>
      <c r="QPM29" s="84"/>
      <c r="QPN29" s="96"/>
      <c r="QPO29" s="116"/>
      <c r="QPP29" s="74"/>
      <c r="QPQ29" s="74"/>
      <c r="QQC29" s="84"/>
      <c r="QQD29" s="96"/>
      <c r="QQE29" s="116"/>
      <c r="QQF29" s="74"/>
      <c r="QQG29" s="74"/>
      <c r="QQS29" s="84"/>
      <c r="QQT29" s="96"/>
      <c r="QQU29" s="116"/>
      <c r="QQV29" s="74"/>
      <c r="QQW29" s="74"/>
      <c r="QRI29" s="84"/>
      <c r="QRJ29" s="96"/>
      <c r="QRK29" s="116"/>
      <c r="QRL29" s="74"/>
      <c r="QRM29" s="74"/>
      <c r="QRY29" s="84"/>
      <c r="QRZ29" s="96"/>
      <c r="QSA29" s="116"/>
      <c r="QSB29" s="74"/>
      <c r="QSC29" s="74"/>
      <c r="QSO29" s="84"/>
      <c r="QSP29" s="96"/>
      <c r="QSQ29" s="116"/>
      <c r="QSR29" s="74"/>
      <c r="QSS29" s="74"/>
      <c r="QTE29" s="84"/>
      <c r="QTF29" s="96"/>
      <c r="QTG29" s="116"/>
      <c r="QTH29" s="74"/>
      <c r="QTI29" s="74"/>
      <c r="QTU29" s="84"/>
      <c r="QTV29" s="96"/>
      <c r="QTW29" s="116"/>
      <c r="QTX29" s="74"/>
      <c r="QTY29" s="74"/>
      <c r="QUK29" s="84"/>
      <c r="QUL29" s="96"/>
      <c r="QUM29" s="116"/>
      <c r="QUN29" s="74"/>
      <c r="QUO29" s="74"/>
      <c r="QVA29" s="84"/>
      <c r="QVB29" s="96"/>
      <c r="QVC29" s="116"/>
      <c r="QVD29" s="74"/>
      <c r="QVE29" s="74"/>
      <c r="QVQ29" s="84"/>
      <c r="QVR29" s="96"/>
      <c r="QVS29" s="116"/>
      <c r="QVT29" s="74"/>
      <c r="QVU29" s="74"/>
      <c r="QWG29" s="84"/>
      <c r="QWH29" s="96"/>
      <c r="QWI29" s="116"/>
      <c r="QWJ29" s="74"/>
      <c r="QWK29" s="74"/>
      <c r="QWW29" s="84"/>
      <c r="QWX29" s="96"/>
      <c r="QWY29" s="116"/>
      <c r="QWZ29" s="74"/>
      <c r="QXA29" s="74"/>
      <c r="QXM29" s="84"/>
      <c r="QXN29" s="96"/>
      <c r="QXO29" s="116"/>
      <c r="QXP29" s="74"/>
      <c r="QXQ29" s="74"/>
      <c r="QYC29" s="84"/>
      <c r="QYD29" s="96"/>
      <c r="QYE29" s="116"/>
      <c r="QYF29" s="74"/>
      <c r="QYG29" s="74"/>
      <c r="QYS29" s="84"/>
      <c r="QYT29" s="96"/>
      <c r="QYU29" s="116"/>
      <c r="QYV29" s="74"/>
      <c r="QYW29" s="74"/>
      <c r="QZI29" s="84"/>
      <c r="QZJ29" s="96"/>
      <c r="QZK29" s="116"/>
      <c r="QZL29" s="74"/>
      <c r="QZM29" s="74"/>
      <c r="QZY29" s="84"/>
      <c r="QZZ29" s="96"/>
      <c r="RAA29" s="116"/>
      <c r="RAB29" s="74"/>
      <c r="RAC29" s="74"/>
      <c r="RAO29" s="84"/>
      <c r="RAP29" s="96"/>
      <c r="RAQ29" s="116"/>
      <c r="RAR29" s="74"/>
      <c r="RAS29" s="74"/>
      <c r="RBE29" s="84"/>
      <c r="RBF29" s="96"/>
      <c r="RBG29" s="116"/>
      <c r="RBH29" s="74"/>
      <c r="RBI29" s="74"/>
      <c r="RBU29" s="84"/>
      <c r="RBV29" s="96"/>
      <c r="RBW29" s="116"/>
      <c r="RBX29" s="74"/>
      <c r="RBY29" s="74"/>
      <c r="RCK29" s="84"/>
      <c r="RCL29" s="96"/>
      <c r="RCM29" s="116"/>
      <c r="RCN29" s="74"/>
      <c r="RCO29" s="74"/>
      <c r="RDA29" s="84"/>
      <c r="RDB29" s="96"/>
      <c r="RDC29" s="116"/>
      <c r="RDD29" s="74"/>
      <c r="RDE29" s="74"/>
      <c r="RDQ29" s="84"/>
      <c r="RDR29" s="96"/>
      <c r="RDS29" s="116"/>
      <c r="RDT29" s="74"/>
      <c r="RDU29" s="74"/>
      <c r="REG29" s="84"/>
      <c r="REH29" s="96"/>
      <c r="REI29" s="116"/>
      <c r="REJ29" s="74"/>
      <c r="REK29" s="74"/>
      <c r="REW29" s="84"/>
      <c r="REX29" s="96"/>
      <c r="REY29" s="116"/>
      <c r="REZ29" s="74"/>
      <c r="RFA29" s="74"/>
      <c r="RFM29" s="84"/>
      <c r="RFN29" s="96"/>
      <c r="RFO29" s="116"/>
      <c r="RFP29" s="74"/>
      <c r="RFQ29" s="74"/>
      <c r="RGC29" s="84"/>
      <c r="RGD29" s="96"/>
      <c r="RGE29" s="116"/>
      <c r="RGF29" s="74"/>
      <c r="RGG29" s="74"/>
      <c r="RGS29" s="84"/>
      <c r="RGT29" s="96"/>
      <c r="RGU29" s="116"/>
      <c r="RGV29" s="74"/>
      <c r="RGW29" s="74"/>
      <c r="RHI29" s="84"/>
      <c r="RHJ29" s="96"/>
      <c r="RHK29" s="116"/>
      <c r="RHL29" s="74"/>
      <c r="RHM29" s="74"/>
      <c r="RHY29" s="84"/>
      <c r="RHZ29" s="96"/>
      <c r="RIA29" s="116"/>
      <c r="RIB29" s="74"/>
      <c r="RIC29" s="74"/>
      <c r="RIO29" s="84"/>
      <c r="RIP29" s="96"/>
      <c r="RIQ29" s="116"/>
      <c r="RIR29" s="74"/>
      <c r="RIS29" s="74"/>
      <c r="RJE29" s="84"/>
      <c r="RJF29" s="96"/>
      <c r="RJG29" s="116"/>
      <c r="RJH29" s="74"/>
      <c r="RJI29" s="74"/>
      <c r="RJU29" s="84"/>
      <c r="RJV29" s="96"/>
      <c r="RJW29" s="116"/>
      <c r="RJX29" s="74"/>
      <c r="RJY29" s="74"/>
      <c r="RKK29" s="84"/>
      <c r="RKL29" s="96"/>
      <c r="RKM29" s="116"/>
      <c r="RKN29" s="74"/>
      <c r="RKO29" s="74"/>
      <c r="RLA29" s="84"/>
      <c r="RLB29" s="96"/>
      <c r="RLC29" s="116"/>
      <c r="RLD29" s="74"/>
      <c r="RLE29" s="74"/>
      <c r="RLQ29" s="84"/>
      <c r="RLR29" s="96"/>
      <c r="RLS29" s="116"/>
      <c r="RLT29" s="74"/>
      <c r="RLU29" s="74"/>
      <c r="RMG29" s="84"/>
      <c r="RMH29" s="96"/>
      <c r="RMI29" s="116"/>
      <c r="RMJ29" s="74"/>
      <c r="RMK29" s="74"/>
      <c r="RMW29" s="84"/>
      <c r="RMX29" s="96"/>
      <c r="RMY29" s="116"/>
      <c r="RMZ29" s="74"/>
      <c r="RNA29" s="74"/>
      <c r="RNM29" s="84"/>
      <c r="RNN29" s="96"/>
      <c r="RNO29" s="116"/>
      <c r="RNP29" s="74"/>
      <c r="RNQ29" s="74"/>
      <c r="ROC29" s="84"/>
      <c r="ROD29" s="96"/>
      <c r="ROE29" s="116"/>
      <c r="ROF29" s="74"/>
      <c r="ROG29" s="74"/>
      <c r="ROS29" s="84"/>
      <c r="ROT29" s="96"/>
      <c r="ROU29" s="116"/>
      <c r="ROV29" s="74"/>
      <c r="ROW29" s="74"/>
      <c r="RPI29" s="84"/>
      <c r="RPJ29" s="96"/>
      <c r="RPK29" s="116"/>
      <c r="RPL29" s="74"/>
      <c r="RPM29" s="74"/>
      <c r="RPY29" s="84"/>
      <c r="RPZ29" s="96"/>
      <c r="RQA29" s="116"/>
      <c r="RQB29" s="74"/>
      <c r="RQC29" s="74"/>
      <c r="RQO29" s="84"/>
      <c r="RQP29" s="96"/>
      <c r="RQQ29" s="116"/>
      <c r="RQR29" s="74"/>
      <c r="RQS29" s="74"/>
      <c r="RRE29" s="84"/>
      <c r="RRF29" s="96"/>
      <c r="RRG29" s="116"/>
      <c r="RRH29" s="74"/>
      <c r="RRI29" s="74"/>
      <c r="RRU29" s="84"/>
      <c r="RRV29" s="96"/>
      <c r="RRW29" s="116"/>
      <c r="RRX29" s="74"/>
      <c r="RRY29" s="74"/>
      <c r="RSK29" s="84"/>
      <c r="RSL29" s="96"/>
      <c r="RSM29" s="116"/>
      <c r="RSN29" s="74"/>
      <c r="RSO29" s="74"/>
      <c r="RTA29" s="84"/>
      <c r="RTB29" s="96"/>
      <c r="RTC29" s="116"/>
      <c r="RTD29" s="74"/>
      <c r="RTE29" s="74"/>
      <c r="RTQ29" s="84"/>
      <c r="RTR29" s="96"/>
      <c r="RTS29" s="116"/>
      <c r="RTT29" s="74"/>
      <c r="RTU29" s="74"/>
      <c r="RUG29" s="84"/>
      <c r="RUH29" s="96"/>
      <c r="RUI29" s="116"/>
      <c r="RUJ29" s="74"/>
      <c r="RUK29" s="74"/>
      <c r="RUW29" s="84"/>
      <c r="RUX29" s="96"/>
      <c r="RUY29" s="116"/>
      <c r="RUZ29" s="74"/>
      <c r="RVA29" s="74"/>
      <c r="RVM29" s="84"/>
      <c r="RVN29" s="96"/>
      <c r="RVO29" s="116"/>
      <c r="RVP29" s="74"/>
      <c r="RVQ29" s="74"/>
      <c r="RWC29" s="84"/>
      <c r="RWD29" s="96"/>
      <c r="RWE29" s="116"/>
      <c r="RWF29" s="74"/>
      <c r="RWG29" s="74"/>
      <c r="RWS29" s="84"/>
      <c r="RWT29" s="96"/>
      <c r="RWU29" s="116"/>
      <c r="RWV29" s="74"/>
      <c r="RWW29" s="74"/>
      <c r="RXI29" s="84"/>
      <c r="RXJ29" s="96"/>
      <c r="RXK29" s="116"/>
      <c r="RXL29" s="74"/>
      <c r="RXM29" s="74"/>
      <c r="RXY29" s="84"/>
      <c r="RXZ29" s="96"/>
      <c r="RYA29" s="116"/>
      <c r="RYB29" s="74"/>
      <c r="RYC29" s="74"/>
      <c r="RYO29" s="84"/>
      <c r="RYP29" s="96"/>
      <c r="RYQ29" s="116"/>
      <c r="RYR29" s="74"/>
      <c r="RYS29" s="74"/>
      <c r="RZE29" s="84"/>
      <c r="RZF29" s="96"/>
      <c r="RZG29" s="116"/>
      <c r="RZH29" s="74"/>
      <c r="RZI29" s="74"/>
      <c r="RZU29" s="84"/>
      <c r="RZV29" s="96"/>
      <c r="RZW29" s="116"/>
      <c r="RZX29" s="74"/>
      <c r="RZY29" s="74"/>
      <c r="SAK29" s="84"/>
      <c r="SAL29" s="96"/>
      <c r="SAM29" s="116"/>
      <c r="SAN29" s="74"/>
      <c r="SAO29" s="74"/>
      <c r="SBA29" s="84"/>
      <c r="SBB29" s="96"/>
      <c r="SBC29" s="116"/>
      <c r="SBD29" s="74"/>
      <c r="SBE29" s="74"/>
      <c r="SBQ29" s="84"/>
      <c r="SBR29" s="96"/>
      <c r="SBS29" s="116"/>
      <c r="SBT29" s="74"/>
      <c r="SBU29" s="74"/>
      <c r="SCG29" s="84"/>
      <c r="SCH29" s="96"/>
      <c r="SCI29" s="116"/>
      <c r="SCJ29" s="74"/>
      <c r="SCK29" s="74"/>
      <c r="SCW29" s="84"/>
      <c r="SCX29" s="96"/>
      <c r="SCY29" s="116"/>
      <c r="SCZ29" s="74"/>
      <c r="SDA29" s="74"/>
      <c r="SDM29" s="84"/>
      <c r="SDN29" s="96"/>
      <c r="SDO29" s="116"/>
      <c r="SDP29" s="74"/>
      <c r="SDQ29" s="74"/>
      <c r="SEC29" s="84"/>
      <c r="SED29" s="96"/>
      <c r="SEE29" s="116"/>
      <c r="SEF29" s="74"/>
      <c r="SEG29" s="74"/>
      <c r="SES29" s="84"/>
      <c r="SET29" s="96"/>
      <c r="SEU29" s="116"/>
      <c r="SEV29" s="74"/>
      <c r="SEW29" s="74"/>
      <c r="SFI29" s="84"/>
      <c r="SFJ29" s="96"/>
      <c r="SFK29" s="116"/>
      <c r="SFL29" s="74"/>
      <c r="SFM29" s="74"/>
      <c r="SFY29" s="84"/>
      <c r="SFZ29" s="96"/>
      <c r="SGA29" s="116"/>
      <c r="SGB29" s="74"/>
      <c r="SGC29" s="74"/>
      <c r="SGO29" s="84"/>
      <c r="SGP29" s="96"/>
      <c r="SGQ29" s="116"/>
      <c r="SGR29" s="74"/>
      <c r="SGS29" s="74"/>
      <c r="SHE29" s="84"/>
      <c r="SHF29" s="96"/>
      <c r="SHG29" s="116"/>
      <c r="SHH29" s="74"/>
      <c r="SHI29" s="74"/>
      <c r="SHU29" s="84"/>
      <c r="SHV29" s="96"/>
      <c r="SHW29" s="116"/>
      <c r="SHX29" s="74"/>
      <c r="SHY29" s="74"/>
      <c r="SIK29" s="84"/>
      <c r="SIL29" s="96"/>
      <c r="SIM29" s="116"/>
      <c r="SIN29" s="74"/>
      <c r="SIO29" s="74"/>
      <c r="SJA29" s="84"/>
      <c r="SJB29" s="96"/>
      <c r="SJC29" s="116"/>
      <c r="SJD29" s="74"/>
      <c r="SJE29" s="74"/>
      <c r="SJQ29" s="84"/>
      <c r="SJR29" s="96"/>
      <c r="SJS29" s="116"/>
      <c r="SJT29" s="74"/>
      <c r="SJU29" s="74"/>
      <c r="SKG29" s="84"/>
      <c r="SKH29" s="96"/>
      <c r="SKI29" s="116"/>
      <c r="SKJ29" s="74"/>
      <c r="SKK29" s="74"/>
      <c r="SKW29" s="84"/>
      <c r="SKX29" s="96"/>
      <c r="SKY29" s="116"/>
      <c r="SKZ29" s="74"/>
      <c r="SLA29" s="74"/>
      <c r="SLM29" s="84"/>
      <c r="SLN29" s="96"/>
      <c r="SLO29" s="116"/>
      <c r="SLP29" s="74"/>
      <c r="SLQ29" s="74"/>
      <c r="SMC29" s="84"/>
      <c r="SMD29" s="96"/>
      <c r="SME29" s="116"/>
      <c r="SMF29" s="74"/>
      <c r="SMG29" s="74"/>
      <c r="SMS29" s="84"/>
      <c r="SMT29" s="96"/>
      <c r="SMU29" s="116"/>
      <c r="SMV29" s="74"/>
      <c r="SMW29" s="74"/>
      <c r="SNI29" s="84"/>
      <c r="SNJ29" s="96"/>
      <c r="SNK29" s="116"/>
      <c r="SNL29" s="74"/>
      <c r="SNM29" s="74"/>
      <c r="SNY29" s="84"/>
      <c r="SNZ29" s="96"/>
      <c r="SOA29" s="116"/>
      <c r="SOB29" s="74"/>
      <c r="SOC29" s="74"/>
      <c r="SOO29" s="84"/>
      <c r="SOP29" s="96"/>
      <c r="SOQ29" s="116"/>
      <c r="SOR29" s="74"/>
      <c r="SOS29" s="74"/>
      <c r="SPE29" s="84"/>
      <c r="SPF29" s="96"/>
      <c r="SPG29" s="116"/>
      <c r="SPH29" s="74"/>
      <c r="SPI29" s="74"/>
      <c r="SPU29" s="84"/>
      <c r="SPV29" s="96"/>
      <c r="SPW29" s="116"/>
      <c r="SPX29" s="74"/>
      <c r="SPY29" s="74"/>
      <c r="SQK29" s="84"/>
      <c r="SQL29" s="96"/>
      <c r="SQM29" s="116"/>
      <c r="SQN29" s="74"/>
      <c r="SQO29" s="74"/>
      <c r="SRA29" s="84"/>
      <c r="SRB29" s="96"/>
      <c r="SRC29" s="116"/>
      <c r="SRD29" s="74"/>
      <c r="SRE29" s="74"/>
      <c r="SRQ29" s="84"/>
      <c r="SRR29" s="96"/>
      <c r="SRS29" s="116"/>
      <c r="SRT29" s="74"/>
      <c r="SRU29" s="74"/>
      <c r="SSG29" s="84"/>
      <c r="SSH29" s="96"/>
      <c r="SSI29" s="116"/>
      <c r="SSJ29" s="74"/>
      <c r="SSK29" s="74"/>
      <c r="SSW29" s="84"/>
      <c r="SSX29" s="96"/>
      <c r="SSY29" s="116"/>
      <c r="SSZ29" s="74"/>
      <c r="STA29" s="74"/>
      <c r="STM29" s="84"/>
      <c r="STN29" s="96"/>
      <c r="STO29" s="116"/>
      <c r="STP29" s="74"/>
      <c r="STQ29" s="74"/>
      <c r="SUC29" s="84"/>
      <c r="SUD29" s="96"/>
      <c r="SUE29" s="116"/>
      <c r="SUF29" s="74"/>
      <c r="SUG29" s="74"/>
      <c r="SUS29" s="84"/>
      <c r="SUT29" s="96"/>
      <c r="SUU29" s="116"/>
      <c r="SUV29" s="74"/>
      <c r="SUW29" s="74"/>
      <c r="SVI29" s="84"/>
      <c r="SVJ29" s="96"/>
      <c r="SVK29" s="116"/>
      <c r="SVL29" s="74"/>
      <c r="SVM29" s="74"/>
      <c r="SVY29" s="84"/>
      <c r="SVZ29" s="96"/>
      <c r="SWA29" s="116"/>
      <c r="SWB29" s="74"/>
      <c r="SWC29" s="74"/>
      <c r="SWO29" s="84"/>
      <c r="SWP29" s="96"/>
      <c r="SWQ29" s="116"/>
      <c r="SWR29" s="74"/>
      <c r="SWS29" s="74"/>
      <c r="SXE29" s="84"/>
      <c r="SXF29" s="96"/>
      <c r="SXG29" s="116"/>
      <c r="SXH29" s="74"/>
      <c r="SXI29" s="74"/>
      <c r="SXU29" s="84"/>
      <c r="SXV29" s="96"/>
      <c r="SXW29" s="116"/>
      <c r="SXX29" s="74"/>
      <c r="SXY29" s="74"/>
      <c r="SYK29" s="84"/>
      <c r="SYL29" s="96"/>
      <c r="SYM29" s="116"/>
      <c r="SYN29" s="74"/>
      <c r="SYO29" s="74"/>
      <c r="SZA29" s="84"/>
      <c r="SZB29" s="96"/>
      <c r="SZC29" s="116"/>
      <c r="SZD29" s="74"/>
      <c r="SZE29" s="74"/>
      <c r="SZQ29" s="84"/>
      <c r="SZR29" s="96"/>
      <c r="SZS29" s="116"/>
      <c r="SZT29" s="74"/>
      <c r="SZU29" s="74"/>
      <c r="TAG29" s="84"/>
      <c r="TAH29" s="96"/>
      <c r="TAI29" s="116"/>
      <c r="TAJ29" s="74"/>
      <c r="TAK29" s="74"/>
      <c r="TAW29" s="84"/>
      <c r="TAX29" s="96"/>
      <c r="TAY29" s="116"/>
      <c r="TAZ29" s="74"/>
      <c r="TBA29" s="74"/>
      <c r="TBM29" s="84"/>
      <c r="TBN29" s="96"/>
      <c r="TBO29" s="116"/>
      <c r="TBP29" s="74"/>
      <c r="TBQ29" s="74"/>
      <c r="TCC29" s="84"/>
      <c r="TCD29" s="96"/>
      <c r="TCE29" s="116"/>
      <c r="TCF29" s="74"/>
      <c r="TCG29" s="74"/>
      <c r="TCS29" s="84"/>
      <c r="TCT29" s="96"/>
      <c r="TCU29" s="116"/>
      <c r="TCV29" s="74"/>
      <c r="TCW29" s="74"/>
      <c r="TDI29" s="84"/>
      <c r="TDJ29" s="96"/>
      <c r="TDK29" s="116"/>
      <c r="TDL29" s="74"/>
      <c r="TDM29" s="74"/>
      <c r="TDY29" s="84"/>
      <c r="TDZ29" s="96"/>
      <c r="TEA29" s="116"/>
      <c r="TEB29" s="74"/>
      <c r="TEC29" s="74"/>
      <c r="TEO29" s="84"/>
      <c r="TEP29" s="96"/>
      <c r="TEQ29" s="116"/>
      <c r="TER29" s="74"/>
      <c r="TES29" s="74"/>
      <c r="TFE29" s="84"/>
      <c r="TFF29" s="96"/>
      <c r="TFG29" s="116"/>
      <c r="TFH29" s="74"/>
      <c r="TFI29" s="74"/>
      <c r="TFU29" s="84"/>
      <c r="TFV29" s="96"/>
      <c r="TFW29" s="116"/>
      <c r="TFX29" s="74"/>
      <c r="TFY29" s="74"/>
      <c r="TGK29" s="84"/>
      <c r="TGL29" s="96"/>
      <c r="TGM29" s="116"/>
      <c r="TGN29" s="74"/>
      <c r="TGO29" s="74"/>
      <c r="THA29" s="84"/>
      <c r="THB29" s="96"/>
      <c r="THC29" s="116"/>
      <c r="THD29" s="74"/>
      <c r="THE29" s="74"/>
      <c r="THQ29" s="84"/>
      <c r="THR29" s="96"/>
      <c r="THS29" s="116"/>
      <c r="THT29" s="74"/>
      <c r="THU29" s="74"/>
      <c r="TIG29" s="84"/>
      <c r="TIH29" s="96"/>
      <c r="TII29" s="116"/>
      <c r="TIJ29" s="74"/>
      <c r="TIK29" s="74"/>
      <c r="TIW29" s="84"/>
      <c r="TIX29" s="96"/>
      <c r="TIY29" s="116"/>
      <c r="TIZ29" s="74"/>
      <c r="TJA29" s="74"/>
      <c r="TJM29" s="84"/>
      <c r="TJN29" s="96"/>
      <c r="TJO29" s="116"/>
      <c r="TJP29" s="74"/>
      <c r="TJQ29" s="74"/>
      <c r="TKC29" s="84"/>
      <c r="TKD29" s="96"/>
      <c r="TKE29" s="116"/>
      <c r="TKF29" s="74"/>
      <c r="TKG29" s="74"/>
      <c r="TKS29" s="84"/>
      <c r="TKT29" s="96"/>
      <c r="TKU29" s="116"/>
      <c r="TKV29" s="74"/>
      <c r="TKW29" s="74"/>
      <c r="TLI29" s="84"/>
      <c r="TLJ29" s="96"/>
      <c r="TLK29" s="116"/>
      <c r="TLL29" s="74"/>
      <c r="TLM29" s="74"/>
      <c r="TLY29" s="84"/>
      <c r="TLZ29" s="96"/>
      <c r="TMA29" s="116"/>
      <c r="TMB29" s="74"/>
      <c r="TMC29" s="74"/>
      <c r="TMO29" s="84"/>
      <c r="TMP29" s="96"/>
      <c r="TMQ29" s="116"/>
      <c r="TMR29" s="74"/>
      <c r="TMS29" s="74"/>
      <c r="TNE29" s="84"/>
      <c r="TNF29" s="96"/>
      <c r="TNG29" s="116"/>
      <c r="TNH29" s="74"/>
      <c r="TNI29" s="74"/>
      <c r="TNU29" s="84"/>
      <c r="TNV29" s="96"/>
      <c r="TNW29" s="116"/>
      <c r="TNX29" s="74"/>
      <c r="TNY29" s="74"/>
      <c r="TOK29" s="84"/>
      <c r="TOL29" s="96"/>
      <c r="TOM29" s="116"/>
      <c r="TON29" s="74"/>
      <c r="TOO29" s="74"/>
      <c r="TPA29" s="84"/>
      <c r="TPB29" s="96"/>
      <c r="TPC29" s="116"/>
      <c r="TPD29" s="74"/>
      <c r="TPE29" s="74"/>
      <c r="TPQ29" s="84"/>
      <c r="TPR29" s="96"/>
      <c r="TPS29" s="116"/>
      <c r="TPT29" s="74"/>
      <c r="TPU29" s="74"/>
      <c r="TQG29" s="84"/>
      <c r="TQH29" s="96"/>
      <c r="TQI29" s="116"/>
      <c r="TQJ29" s="74"/>
      <c r="TQK29" s="74"/>
      <c r="TQW29" s="84"/>
      <c r="TQX29" s="96"/>
      <c r="TQY29" s="116"/>
      <c r="TQZ29" s="74"/>
      <c r="TRA29" s="74"/>
      <c r="TRM29" s="84"/>
      <c r="TRN29" s="96"/>
      <c r="TRO29" s="116"/>
      <c r="TRP29" s="74"/>
      <c r="TRQ29" s="74"/>
      <c r="TSC29" s="84"/>
      <c r="TSD29" s="96"/>
      <c r="TSE29" s="116"/>
      <c r="TSF29" s="74"/>
      <c r="TSG29" s="74"/>
      <c r="TSS29" s="84"/>
      <c r="TST29" s="96"/>
      <c r="TSU29" s="116"/>
      <c r="TSV29" s="74"/>
      <c r="TSW29" s="74"/>
      <c r="TTI29" s="84"/>
      <c r="TTJ29" s="96"/>
      <c r="TTK29" s="116"/>
      <c r="TTL29" s="74"/>
      <c r="TTM29" s="74"/>
      <c r="TTY29" s="84"/>
      <c r="TTZ29" s="96"/>
      <c r="TUA29" s="116"/>
      <c r="TUB29" s="74"/>
      <c r="TUC29" s="74"/>
      <c r="TUO29" s="84"/>
      <c r="TUP29" s="96"/>
      <c r="TUQ29" s="116"/>
      <c r="TUR29" s="74"/>
      <c r="TUS29" s="74"/>
      <c r="TVE29" s="84"/>
      <c r="TVF29" s="96"/>
      <c r="TVG29" s="116"/>
      <c r="TVH29" s="74"/>
      <c r="TVI29" s="74"/>
      <c r="TVU29" s="84"/>
      <c r="TVV29" s="96"/>
      <c r="TVW29" s="116"/>
      <c r="TVX29" s="74"/>
      <c r="TVY29" s="74"/>
      <c r="TWK29" s="84"/>
      <c r="TWL29" s="96"/>
      <c r="TWM29" s="116"/>
      <c r="TWN29" s="74"/>
      <c r="TWO29" s="74"/>
      <c r="TXA29" s="84"/>
      <c r="TXB29" s="96"/>
      <c r="TXC29" s="116"/>
      <c r="TXD29" s="74"/>
      <c r="TXE29" s="74"/>
      <c r="TXQ29" s="84"/>
      <c r="TXR29" s="96"/>
      <c r="TXS29" s="116"/>
      <c r="TXT29" s="74"/>
      <c r="TXU29" s="74"/>
      <c r="TYG29" s="84"/>
      <c r="TYH29" s="96"/>
      <c r="TYI29" s="116"/>
      <c r="TYJ29" s="74"/>
      <c r="TYK29" s="74"/>
      <c r="TYW29" s="84"/>
      <c r="TYX29" s="96"/>
      <c r="TYY29" s="116"/>
      <c r="TYZ29" s="74"/>
      <c r="TZA29" s="74"/>
      <c r="TZM29" s="84"/>
      <c r="TZN29" s="96"/>
      <c r="TZO29" s="116"/>
      <c r="TZP29" s="74"/>
      <c r="TZQ29" s="74"/>
      <c r="UAC29" s="84"/>
      <c r="UAD29" s="96"/>
      <c r="UAE29" s="116"/>
      <c r="UAF29" s="74"/>
      <c r="UAG29" s="74"/>
      <c r="UAS29" s="84"/>
      <c r="UAT29" s="96"/>
      <c r="UAU29" s="116"/>
      <c r="UAV29" s="74"/>
      <c r="UAW29" s="74"/>
      <c r="UBI29" s="84"/>
      <c r="UBJ29" s="96"/>
      <c r="UBK29" s="116"/>
      <c r="UBL29" s="74"/>
      <c r="UBM29" s="74"/>
      <c r="UBY29" s="84"/>
      <c r="UBZ29" s="96"/>
      <c r="UCA29" s="116"/>
      <c r="UCB29" s="74"/>
      <c r="UCC29" s="74"/>
      <c r="UCO29" s="84"/>
      <c r="UCP29" s="96"/>
      <c r="UCQ29" s="116"/>
      <c r="UCR29" s="74"/>
      <c r="UCS29" s="74"/>
      <c r="UDE29" s="84"/>
      <c r="UDF29" s="96"/>
      <c r="UDG29" s="116"/>
      <c r="UDH29" s="74"/>
      <c r="UDI29" s="74"/>
      <c r="UDU29" s="84"/>
      <c r="UDV29" s="96"/>
      <c r="UDW29" s="116"/>
      <c r="UDX29" s="74"/>
      <c r="UDY29" s="74"/>
      <c r="UEK29" s="84"/>
      <c r="UEL29" s="96"/>
      <c r="UEM29" s="116"/>
      <c r="UEN29" s="74"/>
      <c r="UEO29" s="74"/>
      <c r="UFA29" s="84"/>
      <c r="UFB29" s="96"/>
      <c r="UFC29" s="116"/>
      <c r="UFD29" s="74"/>
      <c r="UFE29" s="74"/>
      <c r="UFQ29" s="84"/>
      <c r="UFR29" s="96"/>
      <c r="UFS29" s="116"/>
      <c r="UFT29" s="74"/>
      <c r="UFU29" s="74"/>
      <c r="UGG29" s="84"/>
      <c r="UGH29" s="96"/>
      <c r="UGI29" s="116"/>
      <c r="UGJ29" s="74"/>
      <c r="UGK29" s="74"/>
      <c r="UGW29" s="84"/>
      <c r="UGX29" s="96"/>
      <c r="UGY29" s="116"/>
      <c r="UGZ29" s="74"/>
      <c r="UHA29" s="74"/>
      <c r="UHM29" s="84"/>
      <c r="UHN29" s="96"/>
      <c r="UHO29" s="116"/>
      <c r="UHP29" s="74"/>
      <c r="UHQ29" s="74"/>
      <c r="UIC29" s="84"/>
      <c r="UID29" s="96"/>
      <c r="UIE29" s="116"/>
      <c r="UIF29" s="74"/>
      <c r="UIG29" s="74"/>
      <c r="UIS29" s="84"/>
      <c r="UIT29" s="96"/>
      <c r="UIU29" s="116"/>
      <c r="UIV29" s="74"/>
      <c r="UIW29" s="74"/>
      <c r="UJI29" s="84"/>
      <c r="UJJ29" s="96"/>
      <c r="UJK29" s="116"/>
      <c r="UJL29" s="74"/>
      <c r="UJM29" s="74"/>
      <c r="UJY29" s="84"/>
      <c r="UJZ29" s="96"/>
      <c r="UKA29" s="116"/>
      <c r="UKB29" s="74"/>
      <c r="UKC29" s="74"/>
      <c r="UKO29" s="84"/>
      <c r="UKP29" s="96"/>
      <c r="UKQ29" s="116"/>
      <c r="UKR29" s="74"/>
      <c r="UKS29" s="74"/>
      <c r="ULE29" s="84"/>
      <c r="ULF29" s="96"/>
      <c r="ULG29" s="116"/>
      <c r="ULH29" s="74"/>
      <c r="ULI29" s="74"/>
      <c r="ULU29" s="84"/>
      <c r="ULV29" s="96"/>
      <c r="ULW29" s="116"/>
      <c r="ULX29" s="74"/>
      <c r="ULY29" s="74"/>
      <c r="UMK29" s="84"/>
      <c r="UML29" s="96"/>
      <c r="UMM29" s="116"/>
      <c r="UMN29" s="74"/>
      <c r="UMO29" s="74"/>
      <c r="UNA29" s="84"/>
      <c r="UNB29" s="96"/>
      <c r="UNC29" s="116"/>
      <c r="UND29" s="74"/>
      <c r="UNE29" s="74"/>
      <c r="UNQ29" s="84"/>
      <c r="UNR29" s="96"/>
      <c r="UNS29" s="116"/>
      <c r="UNT29" s="74"/>
      <c r="UNU29" s="74"/>
      <c r="UOG29" s="84"/>
      <c r="UOH29" s="96"/>
      <c r="UOI29" s="116"/>
      <c r="UOJ29" s="74"/>
      <c r="UOK29" s="74"/>
      <c r="UOW29" s="84"/>
      <c r="UOX29" s="96"/>
      <c r="UOY29" s="116"/>
      <c r="UOZ29" s="74"/>
      <c r="UPA29" s="74"/>
      <c r="UPM29" s="84"/>
      <c r="UPN29" s="96"/>
      <c r="UPO29" s="116"/>
      <c r="UPP29" s="74"/>
      <c r="UPQ29" s="74"/>
      <c r="UQC29" s="84"/>
      <c r="UQD29" s="96"/>
      <c r="UQE29" s="116"/>
      <c r="UQF29" s="74"/>
      <c r="UQG29" s="74"/>
      <c r="UQS29" s="84"/>
      <c r="UQT29" s="96"/>
      <c r="UQU29" s="116"/>
      <c r="UQV29" s="74"/>
      <c r="UQW29" s="74"/>
      <c r="URI29" s="84"/>
      <c r="URJ29" s="96"/>
      <c r="URK29" s="116"/>
      <c r="URL29" s="74"/>
      <c r="URM29" s="74"/>
      <c r="URY29" s="84"/>
      <c r="URZ29" s="96"/>
      <c r="USA29" s="116"/>
      <c r="USB29" s="74"/>
      <c r="USC29" s="74"/>
      <c r="USO29" s="84"/>
      <c r="USP29" s="96"/>
      <c r="USQ29" s="116"/>
      <c r="USR29" s="74"/>
      <c r="USS29" s="74"/>
      <c r="UTE29" s="84"/>
      <c r="UTF29" s="96"/>
      <c r="UTG29" s="116"/>
      <c r="UTH29" s="74"/>
      <c r="UTI29" s="74"/>
      <c r="UTU29" s="84"/>
      <c r="UTV29" s="96"/>
      <c r="UTW29" s="116"/>
      <c r="UTX29" s="74"/>
      <c r="UTY29" s="74"/>
      <c r="UUK29" s="84"/>
      <c r="UUL29" s="96"/>
      <c r="UUM29" s="116"/>
      <c r="UUN29" s="74"/>
      <c r="UUO29" s="74"/>
      <c r="UVA29" s="84"/>
      <c r="UVB29" s="96"/>
      <c r="UVC29" s="116"/>
      <c r="UVD29" s="74"/>
      <c r="UVE29" s="74"/>
      <c r="UVQ29" s="84"/>
      <c r="UVR29" s="96"/>
      <c r="UVS29" s="116"/>
      <c r="UVT29" s="74"/>
      <c r="UVU29" s="74"/>
      <c r="UWG29" s="84"/>
      <c r="UWH29" s="96"/>
      <c r="UWI29" s="116"/>
      <c r="UWJ29" s="74"/>
      <c r="UWK29" s="74"/>
      <c r="UWW29" s="84"/>
      <c r="UWX29" s="96"/>
      <c r="UWY29" s="116"/>
      <c r="UWZ29" s="74"/>
      <c r="UXA29" s="74"/>
      <c r="UXM29" s="84"/>
      <c r="UXN29" s="96"/>
      <c r="UXO29" s="116"/>
      <c r="UXP29" s="74"/>
      <c r="UXQ29" s="74"/>
      <c r="UYC29" s="84"/>
      <c r="UYD29" s="96"/>
      <c r="UYE29" s="116"/>
      <c r="UYF29" s="74"/>
      <c r="UYG29" s="74"/>
      <c r="UYS29" s="84"/>
      <c r="UYT29" s="96"/>
      <c r="UYU29" s="116"/>
      <c r="UYV29" s="74"/>
      <c r="UYW29" s="74"/>
      <c r="UZI29" s="84"/>
      <c r="UZJ29" s="96"/>
      <c r="UZK29" s="116"/>
      <c r="UZL29" s="74"/>
      <c r="UZM29" s="74"/>
      <c r="UZY29" s="84"/>
      <c r="UZZ29" s="96"/>
      <c r="VAA29" s="116"/>
      <c r="VAB29" s="74"/>
      <c r="VAC29" s="74"/>
      <c r="VAO29" s="84"/>
      <c r="VAP29" s="96"/>
      <c r="VAQ29" s="116"/>
      <c r="VAR29" s="74"/>
      <c r="VAS29" s="74"/>
      <c r="VBE29" s="84"/>
      <c r="VBF29" s="96"/>
      <c r="VBG29" s="116"/>
      <c r="VBH29" s="74"/>
      <c r="VBI29" s="74"/>
      <c r="VBU29" s="84"/>
      <c r="VBV29" s="96"/>
      <c r="VBW29" s="116"/>
      <c r="VBX29" s="74"/>
      <c r="VBY29" s="74"/>
      <c r="VCK29" s="84"/>
      <c r="VCL29" s="96"/>
      <c r="VCM29" s="116"/>
      <c r="VCN29" s="74"/>
      <c r="VCO29" s="74"/>
      <c r="VDA29" s="84"/>
      <c r="VDB29" s="96"/>
      <c r="VDC29" s="116"/>
      <c r="VDD29" s="74"/>
      <c r="VDE29" s="74"/>
      <c r="VDQ29" s="84"/>
      <c r="VDR29" s="96"/>
      <c r="VDS29" s="116"/>
      <c r="VDT29" s="74"/>
      <c r="VDU29" s="74"/>
      <c r="VEG29" s="84"/>
      <c r="VEH29" s="96"/>
      <c r="VEI29" s="116"/>
      <c r="VEJ29" s="74"/>
      <c r="VEK29" s="74"/>
      <c r="VEW29" s="84"/>
      <c r="VEX29" s="96"/>
      <c r="VEY29" s="116"/>
      <c r="VEZ29" s="74"/>
      <c r="VFA29" s="74"/>
      <c r="VFM29" s="84"/>
      <c r="VFN29" s="96"/>
      <c r="VFO29" s="116"/>
      <c r="VFP29" s="74"/>
      <c r="VFQ29" s="74"/>
      <c r="VGC29" s="84"/>
      <c r="VGD29" s="96"/>
      <c r="VGE29" s="116"/>
      <c r="VGF29" s="74"/>
      <c r="VGG29" s="74"/>
      <c r="VGS29" s="84"/>
      <c r="VGT29" s="96"/>
      <c r="VGU29" s="116"/>
      <c r="VGV29" s="74"/>
      <c r="VGW29" s="74"/>
      <c r="VHI29" s="84"/>
      <c r="VHJ29" s="96"/>
      <c r="VHK29" s="116"/>
      <c r="VHL29" s="74"/>
      <c r="VHM29" s="74"/>
      <c r="VHY29" s="84"/>
      <c r="VHZ29" s="96"/>
      <c r="VIA29" s="116"/>
      <c r="VIB29" s="74"/>
      <c r="VIC29" s="74"/>
      <c r="VIO29" s="84"/>
      <c r="VIP29" s="96"/>
      <c r="VIQ29" s="116"/>
      <c r="VIR29" s="74"/>
      <c r="VIS29" s="74"/>
      <c r="VJE29" s="84"/>
      <c r="VJF29" s="96"/>
      <c r="VJG29" s="116"/>
      <c r="VJH29" s="74"/>
      <c r="VJI29" s="74"/>
      <c r="VJU29" s="84"/>
      <c r="VJV29" s="96"/>
      <c r="VJW29" s="116"/>
      <c r="VJX29" s="74"/>
      <c r="VJY29" s="74"/>
      <c r="VKK29" s="84"/>
      <c r="VKL29" s="96"/>
      <c r="VKM29" s="116"/>
      <c r="VKN29" s="74"/>
      <c r="VKO29" s="74"/>
      <c r="VLA29" s="84"/>
      <c r="VLB29" s="96"/>
      <c r="VLC29" s="116"/>
      <c r="VLD29" s="74"/>
      <c r="VLE29" s="74"/>
      <c r="VLQ29" s="84"/>
      <c r="VLR29" s="96"/>
      <c r="VLS29" s="116"/>
      <c r="VLT29" s="74"/>
      <c r="VLU29" s="74"/>
      <c r="VMG29" s="84"/>
      <c r="VMH29" s="96"/>
      <c r="VMI29" s="116"/>
      <c r="VMJ29" s="74"/>
      <c r="VMK29" s="74"/>
      <c r="VMW29" s="84"/>
      <c r="VMX29" s="96"/>
      <c r="VMY29" s="116"/>
      <c r="VMZ29" s="74"/>
      <c r="VNA29" s="74"/>
      <c r="VNM29" s="84"/>
      <c r="VNN29" s="96"/>
      <c r="VNO29" s="116"/>
      <c r="VNP29" s="74"/>
      <c r="VNQ29" s="74"/>
      <c r="VOC29" s="84"/>
      <c r="VOD29" s="96"/>
      <c r="VOE29" s="116"/>
      <c r="VOF29" s="74"/>
      <c r="VOG29" s="74"/>
      <c r="VOS29" s="84"/>
      <c r="VOT29" s="96"/>
      <c r="VOU29" s="116"/>
      <c r="VOV29" s="74"/>
      <c r="VOW29" s="74"/>
      <c r="VPI29" s="84"/>
      <c r="VPJ29" s="96"/>
      <c r="VPK29" s="116"/>
      <c r="VPL29" s="74"/>
      <c r="VPM29" s="74"/>
      <c r="VPY29" s="84"/>
      <c r="VPZ29" s="96"/>
      <c r="VQA29" s="116"/>
      <c r="VQB29" s="74"/>
      <c r="VQC29" s="74"/>
      <c r="VQO29" s="84"/>
      <c r="VQP29" s="96"/>
      <c r="VQQ29" s="116"/>
      <c r="VQR29" s="74"/>
      <c r="VQS29" s="74"/>
      <c r="VRE29" s="84"/>
      <c r="VRF29" s="96"/>
      <c r="VRG29" s="116"/>
      <c r="VRH29" s="74"/>
      <c r="VRI29" s="74"/>
      <c r="VRU29" s="84"/>
      <c r="VRV29" s="96"/>
      <c r="VRW29" s="116"/>
      <c r="VRX29" s="74"/>
      <c r="VRY29" s="74"/>
      <c r="VSK29" s="84"/>
      <c r="VSL29" s="96"/>
      <c r="VSM29" s="116"/>
      <c r="VSN29" s="74"/>
      <c r="VSO29" s="74"/>
      <c r="VTA29" s="84"/>
      <c r="VTB29" s="96"/>
      <c r="VTC29" s="116"/>
      <c r="VTD29" s="74"/>
      <c r="VTE29" s="74"/>
      <c r="VTQ29" s="84"/>
      <c r="VTR29" s="96"/>
      <c r="VTS29" s="116"/>
      <c r="VTT29" s="74"/>
      <c r="VTU29" s="74"/>
      <c r="VUG29" s="84"/>
      <c r="VUH29" s="96"/>
      <c r="VUI29" s="116"/>
      <c r="VUJ29" s="74"/>
      <c r="VUK29" s="74"/>
      <c r="VUW29" s="84"/>
      <c r="VUX29" s="96"/>
      <c r="VUY29" s="116"/>
      <c r="VUZ29" s="74"/>
      <c r="VVA29" s="74"/>
      <c r="VVM29" s="84"/>
      <c r="VVN29" s="96"/>
      <c r="VVO29" s="116"/>
      <c r="VVP29" s="74"/>
      <c r="VVQ29" s="74"/>
      <c r="VWC29" s="84"/>
      <c r="VWD29" s="96"/>
      <c r="VWE29" s="116"/>
      <c r="VWF29" s="74"/>
      <c r="VWG29" s="74"/>
      <c r="VWS29" s="84"/>
      <c r="VWT29" s="96"/>
      <c r="VWU29" s="116"/>
      <c r="VWV29" s="74"/>
      <c r="VWW29" s="74"/>
      <c r="VXI29" s="84"/>
      <c r="VXJ29" s="96"/>
      <c r="VXK29" s="116"/>
      <c r="VXL29" s="74"/>
      <c r="VXM29" s="74"/>
      <c r="VXY29" s="84"/>
      <c r="VXZ29" s="96"/>
      <c r="VYA29" s="116"/>
      <c r="VYB29" s="74"/>
      <c r="VYC29" s="74"/>
      <c r="VYO29" s="84"/>
      <c r="VYP29" s="96"/>
      <c r="VYQ29" s="116"/>
      <c r="VYR29" s="74"/>
      <c r="VYS29" s="74"/>
      <c r="VZE29" s="84"/>
      <c r="VZF29" s="96"/>
      <c r="VZG29" s="116"/>
      <c r="VZH29" s="74"/>
      <c r="VZI29" s="74"/>
      <c r="VZU29" s="84"/>
      <c r="VZV29" s="96"/>
      <c r="VZW29" s="116"/>
      <c r="VZX29" s="74"/>
      <c r="VZY29" s="74"/>
      <c r="WAK29" s="84"/>
      <c r="WAL29" s="96"/>
      <c r="WAM29" s="116"/>
      <c r="WAN29" s="74"/>
      <c r="WAO29" s="74"/>
      <c r="WBA29" s="84"/>
      <c r="WBB29" s="96"/>
      <c r="WBC29" s="116"/>
      <c r="WBD29" s="74"/>
      <c r="WBE29" s="74"/>
      <c r="WBQ29" s="84"/>
      <c r="WBR29" s="96"/>
      <c r="WBS29" s="116"/>
      <c r="WBT29" s="74"/>
      <c r="WBU29" s="74"/>
      <c r="WCG29" s="84"/>
      <c r="WCH29" s="96"/>
      <c r="WCI29" s="116"/>
      <c r="WCJ29" s="74"/>
      <c r="WCK29" s="74"/>
      <c r="WCW29" s="84"/>
      <c r="WCX29" s="96"/>
      <c r="WCY29" s="116"/>
      <c r="WCZ29" s="74"/>
      <c r="WDA29" s="74"/>
      <c r="WDM29" s="84"/>
      <c r="WDN29" s="96"/>
      <c r="WDO29" s="116"/>
      <c r="WDP29" s="74"/>
      <c r="WDQ29" s="74"/>
      <c r="WEC29" s="84"/>
      <c r="WED29" s="96"/>
      <c r="WEE29" s="116"/>
      <c r="WEF29" s="74"/>
      <c r="WEG29" s="74"/>
      <c r="WES29" s="84"/>
      <c r="WET29" s="96"/>
      <c r="WEU29" s="116"/>
      <c r="WEV29" s="74"/>
      <c r="WEW29" s="74"/>
      <c r="WFI29" s="84"/>
      <c r="WFJ29" s="96"/>
      <c r="WFK29" s="116"/>
      <c r="WFL29" s="74"/>
      <c r="WFM29" s="74"/>
      <c r="WFY29" s="84"/>
      <c r="WFZ29" s="96"/>
      <c r="WGA29" s="116"/>
      <c r="WGB29" s="74"/>
      <c r="WGC29" s="74"/>
      <c r="WGO29" s="84"/>
      <c r="WGP29" s="96"/>
      <c r="WGQ29" s="116"/>
      <c r="WGR29" s="74"/>
      <c r="WGS29" s="74"/>
      <c r="WHE29" s="84"/>
      <c r="WHF29" s="96"/>
      <c r="WHG29" s="116"/>
      <c r="WHH29" s="74"/>
      <c r="WHI29" s="74"/>
      <c r="WHU29" s="84"/>
      <c r="WHV29" s="96"/>
      <c r="WHW29" s="116"/>
      <c r="WHX29" s="74"/>
      <c r="WHY29" s="74"/>
      <c r="WIK29" s="84"/>
      <c r="WIL29" s="96"/>
      <c r="WIM29" s="116"/>
      <c r="WIN29" s="74"/>
      <c r="WIO29" s="74"/>
      <c r="WJA29" s="84"/>
      <c r="WJB29" s="96"/>
      <c r="WJC29" s="116"/>
      <c r="WJD29" s="74"/>
      <c r="WJE29" s="74"/>
      <c r="WJQ29" s="84"/>
      <c r="WJR29" s="96"/>
      <c r="WJS29" s="116"/>
      <c r="WJT29" s="74"/>
      <c r="WJU29" s="74"/>
      <c r="WKG29" s="84"/>
      <c r="WKH29" s="96"/>
      <c r="WKI29" s="116"/>
      <c r="WKJ29" s="74"/>
      <c r="WKK29" s="74"/>
      <c r="WKW29" s="84"/>
      <c r="WKX29" s="96"/>
      <c r="WKY29" s="116"/>
      <c r="WKZ29" s="74"/>
      <c r="WLA29" s="74"/>
      <c r="WLM29" s="84"/>
      <c r="WLN29" s="96"/>
      <c r="WLO29" s="116"/>
      <c r="WLP29" s="74"/>
      <c r="WLQ29" s="74"/>
      <c r="WMC29" s="84"/>
      <c r="WMD29" s="96"/>
      <c r="WME29" s="116"/>
      <c r="WMF29" s="74"/>
      <c r="WMG29" s="74"/>
      <c r="WMS29" s="84"/>
      <c r="WMT29" s="96"/>
      <c r="WMU29" s="116"/>
      <c r="WMV29" s="74"/>
      <c r="WMW29" s="74"/>
      <c r="WNI29" s="84"/>
      <c r="WNJ29" s="96"/>
      <c r="WNK29" s="116"/>
      <c r="WNL29" s="74"/>
      <c r="WNM29" s="74"/>
      <c r="WNY29" s="84"/>
      <c r="WNZ29" s="96"/>
      <c r="WOA29" s="116"/>
      <c r="WOB29" s="74"/>
      <c r="WOC29" s="74"/>
      <c r="WOO29" s="84"/>
      <c r="WOP29" s="96"/>
      <c r="WOQ29" s="116"/>
      <c r="WOR29" s="74"/>
      <c r="WOS29" s="74"/>
      <c r="WPE29" s="84"/>
      <c r="WPF29" s="96"/>
      <c r="WPG29" s="116"/>
      <c r="WPH29" s="74"/>
      <c r="WPI29" s="74"/>
      <c r="WPU29" s="84"/>
      <c r="WPV29" s="96"/>
      <c r="WPW29" s="116"/>
      <c r="WPX29" s="74"/>
      <c r="WPY29" s="74"/>
      <c r="WQK29" s="84"/>
      <c r="WQL29" s="96"/>
      <c r="WQM29" s="116"/>
      <c r="WQN29" s="74"/>
      <c r="WQO29" s="74"/>
      <c r="WRA29" s="84"/>
      <c r="WRB29" s="96"/>
      <c r="WRC29" s="116"/>
      <c r="WRD29" s="74"/>
      <c r="WRE29" s="74"/>
      <c r="WRQ29" s="84"/>
      <c r="WRR29" s="96"/>
      <c r="WRS29" s="116"/>
      <c r="WRT29" s="74"/>
      <c r="WRU29" s="74"/>
      <c r="WSG29" s="84"/>
      <c r="WSH29" s="96"/>
      <c r="WSI29" s="116"/>
      <c r="WSJ29" s="74"/>
      <c r="WSK29" s="74"/>
      <c r="WSW29" s="84"/>
      <c r="WSX29" s="96"/>
      <c r="WSY29" s="116"/>
      <c r="WSZ29" s="74"/>
      <c r="WTA29" s="74"/>
      <c r="WTM29" s="84"/>
      <c r="WTN29" s="96"/>
      <c r="WTO29" s="116"/>
      <c r="WTP29" s="74"/>
      <c r="WTQ29" s="74"/>
      <c r="WUC29" s="84"/>
      <c r="WUD29" s="96"/>
      <c r="WUE29" s="116"/>
      <c r="WUF29" s="74"/>
      <c r="WUG29" s="74"/>
      <c r="WUS29" s="84"/>
      <c r="WUT29" s="96"/>
      <c r="WUU29" s="116"/>
      <c r="WUV29" s="74"/>
      <c r="WUW29" s="74"/>
      <c r="WVI29" s="84"/>
      <c r="WVJ29" s="96"/>
      <c r="WVK29" s="116"/>
      <c r="WVL29" s="74"/>
      <c r="WVM29" s="74"/>
      <c r="WVY29" s="84"/>
      <c r="WVZ29" s="96"/>
      <c r="WWA29" s="116"/>
      <c r="WWB29" s="74"/>
      <c r="WWC29" s="74"/>
      <c r="WWO29" s="84"/>
      <c r="WWP29" s="96"/>
      <c r="WWQ29" s="116"/>
      <c r="WWR29" s="74"/>
      <c r="WWS29" s="74"/>
      <c r="WXE29" s="84"/>
      <c r="WXF29" s="96"/>
      <c r="WXG29" s="116"/>
      <c r="WXH29" s="74"/>
      <c r="WXI29" s="74"/>
      <c r="WXU29" s="84"/>
      <c r="WXV29" s="96"/>
      <c r="WXW29" s="116"/>
      <c r="WXX29" s="74"/>
      <c r="WXY29" s="74"/>
      <c r="WYK29" s="84"/>
      <c r="WYL29" s="96"/>
      <c r="WYM29" s="116"/>
      <c r="WYN29" s="74"/>
      <c r="WYO29" s="74"/>
      <c r="WZA29" s="84"/>
      <c r="WZB29" s="96"/>
      <c r="WZC29" s="116"/>
      <c r="WZD29" s="74"/>
      <c r="WZE29" s="74"/>
      <c r="WZQ29" s="84"/>
      <c r="WZR29" s="96"/>
      <c r="WZS29" s="116"/>
      <c r="WZT29" s="74"/>
      <c r="WZU29" s="74"/>
      <c r="XAG29" s="84"/>
      <c r="XAH29" s="96"/>
      <c r="XAI29" s="116"/>
      <c r="XAJ29" s="74"/>
      <c r="XAK29" s="74"/>
      <c r="XAW29" s="84"/>
      <c r="XAX29" s="96"/>
      <c r="XAY29" s="116"/>
      <c r="XAZ29" s="74"/>
      <c r="XBA29" s="74"/>
      <c r="XBM29" s="84"/>
      <c r="XBN29" s="96"/>
      <c r="XBO29" s="116"/>
      <c r="XBP29" s="74"/>
      <c r="XBQ29" s="74"/>
      <c r="XCC29" s="84"/>
      <c r="XCD29" s="96"/>
      <c r="XCE29" s="116"/>
      <c r="XCF29" s="74"/>
      <c r="XCG29" s="74"/>
      <c r="XCS29" s="84"/>
      <c r="XCT29" s="96"/>
      <c r="XCU29" s="116"/>
      <c r="XCV29" s="74"/>
      <c r="XCW29" s="74"/>
      <c r="XDI29" s="84"/>
      <c r="XDJ29" s="96"/>
      <c r="XDK29" s="116"/>
      <c r="XDL29" s="74"/>
      <c r="XDM29" s="74"/>
      <c r="XDY29" s="84"/>
      <c r="XDZ29" s="96"/>
      <c r="XEA29" s="116"/>
      <c r="XEB29" s="74"/>
      <c r="XEC29" s="74"/>
      <c r="XEO29" s="84"/>
      <c r="XEP29" s="96"/>
      <c r="XEQ29" s="116"/>
      <c r="XER29" s="74"/>
      <c r="XES29" s="74"/>
    </row>
    <row r="30" spans="1:1017 1025:2041 2049:3065 3073:4089 4097:5113 5121:6137 6145:7161 7169:8185 8193:9209 9217:10233 10241:11257 11265:12281 12289:13305 13313:14329 14337:15353 15361:16377" s="81" customFormat="1" ht="23.1" customHeight="1">
      <c r="A30" s="72" t="s">
        <v>430</v>
      </c>
      <c r="B30" s="73" t="s">
        <v>431</v>
      </c>
      <c r="C30" s="547" t="s">
        <v>432</v>
      </c>
      <c r="D30" s="72" t="s">
        <v>31</v>
      </c>
      <c r="E30" s="72" t="s">
        <v>433</v>
      </c>
      <c r="F30" s="685" t="s">
        <v>434</v>
      </c>
      <c r="G30" s="685"/>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FE30" s="74"/>
      <c r="FF30" s="96"/>
      <c r="FG30" s="84"/>
      <c r="FH30" s="74"/>
      <c r="FI30" s="74"/>
      <c r="FU30" s="74"/>
      <c r="FV30" s="96"/>
      <c r="FW30" s="84"/>
      <c r="FX30" s="74"/>
      <c r="FY30" s="74"/>
      <c r="GK30" s="74"/>
      <c r="GL30" s="96"/>
      <c r="GM30" s="84"/>
      <c r="GN30" s="74"/>
      <c r="GO30" s="74"/>
      <c r="HA30" s="74"/>
      <c r="HB30" s="96"/>
      <c r="HC30" s="84"/>
      <c r="HD30" s="74"/>
      <c r="HE30" s="74"/>
      <c r="HQ30" s="74"/>
      <c r="HR30" s="96"/>
      <c r="HS30" s="84"/>
      <c r="HT30" s="74"/>
      <c r="HU30" s="74"/>
      <c r="IG30" s="74"/>
      <c r="IH30" s="96"/>
      <c r="II30" s="84"/>
      <c r="IJ30" s="74"/>
      <c r="IK30" s="74"/>
      <c r="IW30" s="74"/>
      <c r="IX30" s="96"/>
      <c r="IY30" s="84"/>
      <c r="IZ30" s="74"/>
      <c r="JA30" s="74"/>
      <c r="JM30" s="74"/>
      <c r="JN30" s="96"/>
      <c r="JO30" s="84"/>
      <c r="JP30" s="74"/>
      <c r="JQ30" s="74"/>
      <c r="KC30" s="74"/>
      <c r="KD30" s="96"/>
      <c r="KE30" s="84"/>
      <c r="KF30" s="74"/>
      <c r="KG30" s="74"/>
      <c r="KS30" s="74"/>
      <c r="KT30" s="96"/>
      <c r="KU30" s="84"/>
      <c r="KV30" s="74"/>
      <c r="KW30" s="74"/>
      <c r="LI30" s="74"/>
      <c r="LJ30" s="96"/>
      <c r="LK30" s="84"/>
      <c r="LL30" s="74"/>
      <c r="LM30" s="74"/>
      <c r="LY30" s="74"/>
      <c r="LZ30" s="96"/>
      <c r="MA30" s="84"/>
      <c r="MB30" s="74"/>
      <c r="MC30" s="74"/>
      <c r="MO30" s="74"/>
      <c r="MP30" s="96"/>
      <c r="MQ30" s="84"/>
      <c r="MR30" s="74"/>
      <c r="MS30" s="74"/>
      <c r="NE30" s="74"/>
      <c r="NF30" s="96"/>
      <c r="NG30" s="84"/>
      <c r="NH30" s="74"/>
      <c r="NI30" s="74"/>
      <c r="NU30" s="74"/>
      <c r="NV30" s="96"/>
      <c r="NW30" s="84"/>
      <c r="NX30" s="74"/>
      <c r="NY30" s="74"/>
      <c r="OK30" s="74"/>
      <c r="OL30" s="96"/>
      <c r="OM30" s="84"/>
      <c r="ON30" s="74"/>
      <c r="OO30" s="74"/>
      <c r="PA30" s="74"/>
      <c r="PB30" s="96"/>
      <c r="PC30" s="84"/>
      <c r="PD30" s="74"/>
      <c r="PE30" s="74"/>
      <c r="PQ30" s="74"/>
      <c r="PR30" s="96"/>
      <c r="PS30" s="84"/>
      <c r="PT30" s="74"/>
      <c r="PU30" s="74"/>
      <c r="QG30" s="74"/>
      <c r="QH30" s="96"/>
      <c r="QI30" s="84"/>
      <c r="QJ30" s="74"/>
      <c r="QK30" s="74"/>
      <c r="QW30" s="74"/>
      <c r="QX30" s="96"/>
      <c r="QY30" s="84"/>
      <c r="QZ30" s="74"/>
      <c r="RA30" s="74"/>
      <c r="RM30" s="74"/>
      <c r="RN30" s="96"/>
      <c r="RO30" s="84"/>
      <c r="RP30" s="74"/>
      <c r="RQ30" s="74"/>
      <c r="SC30" s="74"/>
      <c r="SD30" s="96"/>
      <c r="SE30" s="84"/>
      <c r="SF30" s="74"/>
      <c r="SG30" s="74"/>
      <c r="SS30" s="74"/>
      <c r="ST30" s="96"/>
      <c r="SU30" s="84"/>
      <c r="SV30" s="74"/>
      <c r="SW30" s="74"/>
      <c r="TI30" s="74"/>
      <c r="TJ30" s="96"/>
      <c r="TK30" s="84"/>
      <c r="TL30" s="74"/>
      <c r="TM30" s="74"/>
      <c r="TY30" s="74"/>
      <c r="TZ30" s="96"/>
      <c r="UA30" s="84"/>
      <c r="UB30" s="74"/>
      <c r="UC30" s="74"/>
      <c r="UO30" s="74"/>
      <c r="UP30" s="96"/>
      <c r="UQ30" s="84"/>
      <c r="UR30" s="74"/>
      <c r="US30" s="74"/>
      <c r="VE30" s="74"/>
      <c r="VF30" s="96"/>
      <c r="VG30" s="84"/>
      <c r="VH30" s="74"/>
      <c r="VI30" s="74"/>
      <c r="VU30" s="74"/>
      <c r="VV30" s="96"/>
      <c r="VW30" s="84"/>
      <c r="VX30" s="74"/>
      <c r="VY30" s="74"/>
      <c r="WK30" s="74"/>
      <c r="WL30" s="96"/>
      <c r="WM30" s="84"/>
      <c r="WN30" s="74"/>
      <c r="WO30" s="74"/>
      <c r="XA30" s="74"/>
      <c r="XB30" s="96"/>
      <c r="XC30" s="84"/>
      <c r="XD30" s="74"/>
      <c r="XE30" s="74"/>
      <c r="XQ30" s="74"/>
      <c r="XR30" s="96"/>
      <c r="XS30" s="84"/>
      <c r="XT30" s="74"/>
      <c r="XU30" s="74"/>
      <c r="YG30" s="74"/>
      <c r="YH30" s="96"/>
      <c r="YI30" s="84"/>
      <c r="YJ30" s="74"/>
      <c r="YK30" s="74"/>
      <c r="YW30" s="74"/>
      <c r="YX30" s="96"/>
      <c r="YY30" s="84"/>
      <c r="YZ30" s="74"/>
      <c r="ZA30" s="74"/>
      <c r="ZM30" s="74"/>
      <c r="ZN30" s="96"/>
      <c r="ZO30" s="84"/>
      <c r="ZP30" s="74"/>
      <c r="ZQ30" s="74"/>
      <c r="AAC30" s="74"/>
      <c r="AAD30" s="96"/>
      <c r="AAE30" s="84"/>
      <c r="AAF30" s="74"/>
      <c r="AAG30" s="74"/>
      <c r="AAS30" s="74"/>
      <c r="AAT30" s="96"/>
      <c r="AAU30" s="84"/>
      <c r="AAV30" s="74"/>
      <c r="AAW30" s="74"/>
      <c r="ABI30" s="74"/>
      <c r="ABJ30" s="96"/>
      <c r="ABK30" s="84"/>
      <c r="ABL30" s="74"/>
      <c r="ABM30" s="74"/>
      <c r="ABY30" s="74"/>
      <c r="ABZ30" s="96"/>
      <c r="ACA30" s="84"/>
      <c r="ACB30" s="74"/>
      <c r="ACC30" s="74"/>
      <c r="ACO30" s="74"/>
      <c r="ACP30" s="96"/>
      <c r="ACQ30" s="84"/>
      <c r="ACR30" s="74"/>
      <c r="ACS30" s="74"/>
      <c r="ADE30" s="74"/>
      <c r="ADF30" s="96"/>
      <c r="ADG30" s="84"/>
      <c r="ADH30" s="74"/>
      <c r="ADI30" s="74"/>
      <c r="ADU30" s="74"/>
      <c r="ADV30" s="96"/>
      <c r="ADW30" s="84"/>
      <c r="ADX30" s="74"/>
      <c r="ADY30" s="74"/>
      <c r="AEK30" s="74"/>
      <c r="AEL30" s="96"/>
      <c r="AEM30" s="84"/>
      <c r="AEN30" s="74"/>
      <c r="AEO30" s="74"/>
      <c r="AFA30" s="74"/>
      <c r="AFB30" s="96"/>
      <c r="AFC30" s="84"/>
      <c r="AFD30" s="74"/>
      <c r="AFE30" s="74"/>
      <c r="AFQ30" s="74"/>
      <c r="AFR30" s="96"/>
      <c r="AFS30" s="84"/>
      <c r="AFT30" s="74"/>
      <c r="AFU30" s="74"/>
      <c r="AGG30" s="74"/>
      <c r="AGH30" s="96"/>
      <c r="AGI30" s="84"/>
      <c r="AGJ30" s="74"/>
      <c r="AGK30" s="74"/>
      <c r="AGW30" s="74"/>
      <c r="AGX30" s="96"/>
      <c r="AGY30" s="84"/>
      <c r="AGZ30" s="74"/>
      <c r="AHA30" s="74"/>
      <c r="AHM30" s="74"/>
      <c r="AHN30" s="96"/>
      <c r="AHO30" s="84"/>
      <c r="AHP30" s="74"/>
      <c r="AHQ30" s="74"/>
      <c r="AIC30" s="74"/>
      <c r="AID30" s="96"/>
      <c r="AIE30" s="84"/>
      <c r="AIF30" s="74"/>
      <c r="AIG30" s="74"/>
      <c r="AIS30" s="74"/>
      <c r="AIT30" s="96"/>
      <c r="AIU30" s="84"/>
      <c r="AIV30" s="74"/>
      <c r="AIW30" s="74"/>
      <c r="AJI30" s="74"/>
      <c r="AJJ30" s="96"/>
      <c r="AJK30" s="84"/>
      <c r="AJL30" s="74"/>
      <c r="AJM30" s="74"/>
      <c r="AJY30" s="74"/>
      <c r="AJZ30" s="96"/>
      <c r="AKA30" s="84"/>
      <c r="AKB30" s="74"/>
      <c r="AKC30" s="74"/>
      <c r="AKO30" s="74"/>
      <c r="AKP30" s="96"/>
      <c r="AKQ30" s="84"/>
      <c r="AKR30" s="74"/>
      <c r="AKS30" s="74"/>
      <c r="ALE30" s="74"/>
      <c r="ALF30" s="96"/>
      <c r="ALG30" s="84"/>
      <c r="ALH30" s="74"/>
      <c r="ALI30" s="74"/>
      <c r="ALU30" s="74"/>
      <c r="ALV30" s="96"/>
      <c r="ALW30" s="84"/>
      <c r="ALX30" s="74"/>
      <c r="ALY30" s="74"/>
      <c r="AMK30" s="74"/>
      <c r="AML30" s="96"/>
      <c r="AMM30" s="84"/>
      <c r="AMN30" s="74"/>
      <c r="AMO30" s="74"/>
      <c r="ANA30" s="74"/>
      <c r="ANB30" s="96"/>
      <c r="ANC30" s="84"/>
      <c r="AND30" s="74"/>
      <c r="ANE30" s="74"/>
      <c r="ANQ30" s="74"/>
      <c r="ANR30" s="96"/>
      <c r="ANS30" s="84"/>
      <c r="ANT30" s="74"/>
      <c r="ANU30" s="74"/>
      <c r="AOG30" s="74"/>
      <c r="AOH30" s="96"/>
      <c r="AOI30" s="84"/>
      <c r="AOJ30" s="74"/>
      <c r="AOK30" s="74"/>
      <c r="AOW30" s="74"/>
      <c r="AOX30" s="96"/>
      <c r="AOY30" s="84"/>
      <c r="AOZ30" s="74"/>
      <c r="APA30" s="74"/>
      <c r="APM30" s="74"/>
      <c r="APN30" s="96"/>
      <c r="APO30" s="84"/>
      <c r="APP30" s="74"/>
      <c r="APQ30" s="74"/>
      <c r="AQC30" s="74"/>
      <c r="AQD30" s="96"/>
      <c r="AQE30" s="84"/>
      <c r="AQF30" s="74"/>
      <c r="AQG30" s="74"/>
      <c r="AQS30" s="74"/>
      <c r="AQT30" s="96"/>
      <c r="AQU30" s="84"/>
      <c r="AQV30" s="74"/>
      <c r="AQW30" s="74"/>
      <c r="ARI30" s="74"/>
      <c r="ARJ30" s="96"/>
      <c r="ARK30" s="84"/>
      <c r="ARL30" s="74"/>
      <c r="ARM30" s="74"/>
      <c r="ARY30" s="74"/>
      <c r="ARZ30" s="96"/>
      <c r="ASA30" s="84"/>
      <c r="ASB30" s="74"/>
      <c r="ASC30" s="74"/>
      <c r="ASO30" s="74"/>
      <c r="ASP30" s="96"/>
      <c r="ASQ30" s="84"/>
      <c r="ASR30" s="74"/>
      <c r="ASS30" s="74"/>
      <c r="ATE30" s="74"/>
      <c r="ATF30" s="96"/>
      <c r="ATG30" s="84"/>
      <c r="ATH30" s="74"/>
      <c r="ATI30" s="74"/>
      <c r="ATU30" s="74"/>
      <c r="ATV30" s="96"/>
      <c r="ATW30" s="84"/>
      <c r="ATX30" s="74"/>
      <c r="ATY30" s="74"/>
      <c r="AUK30" s="74"/>
      <c r="AUL30" s="96"/>
      <c r="AUM30" s="84"/>
      <c r="AUN30" s="74"/>
      <c r="AUO30" s="74"/>
      <c r="AVA30" s="74"/>
      <c r="AVB30" s="96"/>
      <c r="AVC30" s="84"/>
      <c r="AVD30" s="74"/>
      <c r="AVE30" s="74"/>
      <c r="AVQ30" s="74"/>
      <c r="AVR30" s="96"/>
      <c r="AVS30" s="84"/>
      <c r="AVT30" s="74"/>
      <c r="AVU30" s="74"/>
      <c r="AWG30" s="74"/>
      <c r="AWH30" s="96"/>
      <c r="AWI30" s="84"/>
      <c r="AWJ30" s="74"/>
      <c r="AWK30" s="74"/>
      <c r="AWW30" s="74"/>
      <c r="AWX30" s="96"/>
      <c r="AWY30" s="84"/>
      <c r="AWZ30" s="74"/>
      <c r="AXA30" s="74"/>
      <c r="AXM30" s="74"/>
      <c r="AXN30" s="96"/>
      <c r="AXO30" s="84"/>
      <c r="AXP30" s="74"/>
      <c r="AXQ30" s="74"/>
      <c r="AYC30" s="74"/>
      <c r="AYD30" s="96"/>
      <c r="AYE30" s="84"/>
      <c r="AYF30" s="74"/>
      <c r="AYG30" s="74"/>
      <c r="AYS30" s="74"/>
      <c r="AYT30" s="96"/>
      <c r="AYU30" s="84"/>
      <c r="AYV30" s="74"/>
      <c r="AYW30" s="74"/>
      <c r="AZI30" s="74"/>
      <c r="AZJ30" s="96"/>
      <c r="AZK30" s="84"/>
      <c r="AZL30" s="74"/>
      <c r="AZM30" s="74"/>
      <c r="AZY30" s="74"/>
      <c r="AZZ30" s="96"/>
      <c r="BAA30" s="84"/>
      <c r="BAB30" s="74"/>
      <c r="BAC30" s="74"/>
      <c r="BAO30" s="74"/>
      <c r="BAP30" s="96"/>
      <c r="BAQ30" s="84"/>
      <c r="BAR30" s="74"/>
      <c r="BAS30" s="74"/>
      <c r="BBE30" s="74"/>
      <c r="BBF30" s="96"/>
      <c r="BBG30" s="84"/>
      <c r="BBH30" s="74"/>
      <c r="BBI30" s="74"/>
      <c r="BBU30" s="74"/>
      <c r="BBV30" s="96"/>
      <c r="BBW30" s="84"/>
      <c r="BBX30" s="74"/>
      <c r="BBY30" s="74"/>
      <c r="BCK30" s="74"/>
      <c r="BCL30" s="96"/>
      <c r="BCM30" s="84"/>
      <c r="BCN30" s="74"/>
      <c r="BCO30" s="74"/>
      <c r="BDA30" s="74"/>
      <c r="BDB30" s="96"/>
      <c r="BDC30" s="84"/>
      <c r="BDD30" s="74"/>
      <c r="BDE30" s="74"/>
      <c r="BDQ30" s="74"/>
      <c r="BDR30" s="96"/>
      <c r="BDS30" s="84"/>
      <c r="BDT30" s="74"/>
      <c r="BDU30" s="74"/>
      <c r="BEG30" s="74"/>
      <c r="BEH30" s="96"/>
      <c r="BEI30" s="84"/>
      <c r="BEJ30" s="74"/>
      <c r="BEK30" s="74"/>
      <c r="BEW30" s="74"/>
      <c r="BEX30" s="96"/>
      <c r="BEY30" s="84"/>
      <c r="BEZ30" s="74"/>
      <c r="BFA30" s="74"/>
      <c r="BFM30" s="74"/>
      <c r="BFN30" s="96"/>
      <c r="BFO30" s="84"/>
      <c r="BFP30" s="74"/>
      <c r="BFQ30" s="74"/>
      <c r="BGC30" s="74"/>
      <c r="BGD30" s="96"/>
      <c r="BGE30" s="84"/>
      <c r="BGF30" s="74"/>
      <c r="BGG30" s="74"/>
      <c r="BGS30" s="74"/>
      <c r="BGT30" s="96"/>
      <c r="BGU30" s="84"/>
      <c r="BGV30" s="74"/>
      <c r="BGW30" s="74"/>
      <c r="BHI30" s="74"/>
      <c r="BHJ30" s="96"/>
      <c r="BHK30" s="84"/>
      <c r="BHL30" s="74"/>
      <c r="BHM30" s="74"/>
      <c r="BHY30" s="74"/>
      <c r="BHZ30" s="96"/>
      <c r="BIA30" s="84"/>
      <c r="BIB30" s="74"/>
      <c r="BIC30" s="74"/>
      <c r="BIO30" s="74"/>
      <c r="BIP30" s="96"/>
      <c r="BIQ30" s="84"/>
      <c r="BIR30" s="74"/>
      <c r="BIS30" s="74"/>
      <c r="BJE30" s="74"/>
      <c r="BJF30" s="96"/>
      <c r="BJG30" s="84"/>
      <c r="BJH30" s="74"/>
      <c r="BJI30" s="74"/>
      <c r="BJU30" s="74"/>
      <c r="BJV30" s="96"/>
      <c r="BJW30" s="84"/>
      <c r="BJX30" s="74"/>
      <c r="BJY30" s="74"/>
      <c r="BKK30" s="74"/>
      <c r="BKL30" s="96"/>
      <c r="BKM30" s="84"/>
      <c r="BKN30" s="74"/>
      <c r="BKO30" s="74"/>
      <c r="BLA30" s="74"/>
      <c r="BLB30" s="96"/>
      <c r="BLC30" s="84"/>
      <c r="BLD30" s="74"/>
      <c r="BLE30" s="74"/>
      <c r="BLQ30" s="74"/>
      <c r="BLR30" s="96"/>
      <c r="BLS30" s="84"/>
      <c r="BLT30" s="74"/>
      <c r="BLU30" s="74"/>
      <c r="BMG30" s="74"/>
      <c r="BMH30" s="96"/>
      <c r="BMI30" s="84"/>
      <c r="BMJ30" s="74"/>
      <c r="BMK30" s="74"/>
      <c r="BMW30" s="74"/>
      <c r="BMX30" s="96"/>
      <c r="BMY30" s="84"/>
      <c r="BMZ30" s="74"/>
      <c r="BNA30" s="74"/>
      <c r="BNM30" s="74"/>
      <c r="BNN30" s="96"/>
      <c r="BNO30" s="84"/>
      <c r="BNP30" s="74"/>
      <c r="BNQ30" s="74"/>
      <c r="BOC30" s="74"/>
      <c r="BOD30" s="96"/>
      <c r="BOE30" s="84"/>
      <c r="BOF30" s="74"/>
      <c r="BOG30" s="74"/>
      <c r="BOS30" s="74"/>
      <c r="BOT30" s="96"/>
      <c r="BOU30" s="84"/>
      <c r="BOV30" s="74"/>
      <c r="BOW30" s="74"/>
      <c r="BPI30" s="74"/>
      <c r="BPJ30" s="96"/>
      <c r="BPK30" s="84"/>
      <c r="BPL30" s="74"/>
      <c r="BPM30" s="74"/>
      <c r="BPY30" s="74"/>
      <c r="BPZ30" s="96"/>
      <c r="BQA30" s="84"/>
      <c r="BQB30" s="74"/>
      <c r="BQC30" s="74"/>
      <c r="BQO30" s="74"/>
      <c r="BQP30" s="96"/>
      <c r="BQQ30" s="84"/>
      <c r="BQR30" s="74"/>
      <c r="BQS30" s="74"/>
      <c r="BRE30" s="74"/>
      <c r="BRF30" s="96"/>
      <c r="BRG30" s="84"/>
      <c r="BRH30" s="74"/>
      <c r="BRI30" s="74"/>
      <c r="BRU30" s="74"/>
      <c r="BRV30" s="96"/>
      <c r="BRW30" s="84"/>
      <c r="BRX30" s="74"/>
      <c r="BRY30" s="74"/>
      <c r="BSK30" s="74"/>
      <c r="BSL30" s="96"/>
      <c r="BSM30" s="84"/>
      <c r="BSN30" s="74"/>
      <c r="BSO30" s="74"/>
      <c r="BTA30" s="74"/>
      <c r="BTB30" s="96"/>
      <c r="BTC30" s="84"/>
      <c r="BTD30" s="74"/>
      <c r="BTE30" s="74"/>
      <c r="BTQ30" s="74"/>
      <c r="BTR30" s="96"/>
      <c r="BTS30" s="84"/>
      <c r="BTT30" s="74"/>
      <c r="BTU30" s="74"/>
      <c r="BUG30" s="74"/>
      <c r="BUH30" s="96"/>
      <c r="BUI30" s="84"/>
      <c r="BUJ30" s="74"/>
      <c r="BUK30" s="74"/>
      <c r="BUW30" s="74"/>
      <c r="BUX30" s="96"/>
      <c r="BUY30" s="84"/>
      <c r="BUZ30" s="74"/>
      <c r="BVA30" s="74"/>
      <c r="BVM30" s="74"/>
      <c r="BVN30" s="96"/>
      <c r="BVO30" s="84"/>
      <c r="BVP30" s="74"/>
      <c r="BVQ30" s="74"/>
      <c r="BWC30" s="74"/>
      <c r="BWD30" s="96"/>
      <c r="BWE30" s="84"/>
      <c r="BWF30" s="74"/>
      <c r="BWG30" s="74"/>
      <c r="BWS30" s="74"/>
      <c r="BWT30" s="96"/>
      <c r="BWU30" s="84"/>
      <c r="BWV30" s="74"/>
      <c r="BWW30" s="74"/>
      <c r="BXI30" s="74"/>
      <c r="BXJ30" s="96"/>
      <c r="BXK30" s="84"/>
      <c r="BXL30" s="74"/>
      <c r="BXM30" s="74"/>
      <c r="BXY30" s="74"/>
      <c r="BXZ30" s="96"/>
      <c r="BYA30" s="84"/>
      <c r="BYB30" s="74"/>
      <c r="BYC30" s="74"/>
      <c r="BYO30" s="74"/>
      <c r="BYP30" s="96"/>
      <c r="BYQ30" s="84"/>
      <c r="BYR30" s="74"/>
      <c r="BYS30" s="74"/>
      <c r="BZE30" s="74"/>
      <c r="BZF30" s="96"/>
      <c r="BZG30" s="84"/>
      <c r="BZH30" s="74"/>
      <c r="BZI30" s="74"/>
      <c r="BZU30" s="74"/>
      <c r="BZV30" s="96"/>
      <c r="BZW30" s="84"/>
      <c r="BZX30" s="74"/>
      <c r="BZY30" s="74"/>
      <c r="CAK30" s="74"/>
      <c r="CAL30" s="96"/>
      <c r="CAM30" s="84"/>
      <c r="CAN30" s="74"/>
      <c r="CAO30" s="74"/>
      <c r="CBA30" s="74"/>
      <c r="CBB30" s="96"/>
      <c r="CBC30" s="84"/>
      <c r="CBD30" s="74"/>
      <c r="CBE30" s="74"/>
      <c r="CBQ30" s="74"/>
      <c r="CBR30" s="96"/>
      <c r="CBS30" s="84"/>
      <c r="CBT30" s="74"/>
      <c r="CBU30" s="74"/>
      <c r="CCG30" s="74"/>
      <c r="CCH30" s="96"/>
      <c r="CCI30" s="84"/>
      <c r="CCJ30" s="74"/>
      <c r="CCK30" s="74"/>
      <c r="CCW30" s="74"/>
      <c r="CCX30" s="96"/>
      <c r="CCY30" s="84"/>
      <c r="CCZ30" s="74"/>
      <c r="CDA30" s="74"/>
      <c r="CDM30" s="74"/>
      <c r="CDN30" s="96"/>
      <c r="CDO30" s="84"/>
      <c r="CDP30" s="74"/>
      <c r="CDQ30" s="74"/>
      <c r="CEC30" s="74"/>
      <c r="CED30" s="96"/>
      <c r="CEE30" s="84"/>
      <c r="CEF30" s="74"/>
      <c r="CEG30" s="74"/>
      <c r="CES30" s="74"/>
      <c r="CET30" s="96"/>
      <c r="CEU30" s="84"/>
      <c r="CEV30" s="74"/>
      <c r="CEW30" s="74"/>
      <c r="CFI30" s="74"/>
      <c r="CFJ30" s="96"/>
      <c r="CFK30" s="84"/>
      <c r="CFL30" s="74"/>
      <c r="CFM30" s="74"/>
      <c r="CFY30" s="74"/>
      <c r="CFZ30" s="96"/>
      <c r="CGA30" s="84"/>
      <c r="CGB30" s="74"/>
      <c r="CGC30" s="74"/>
      <c r="CGO30" s="74"/>
      <c r="CGP30" s="96"/>
      <c r="CGQ30" s="84"/>
      <c r="CGR30" s="74"/>
      <c r="CGS30" s="74"/>
      <c r="CHE30" s="74"/>
      <c r="CHF30" s="96"/>
      <c r="CHG30" s="84"/>
      <c r="CHH30" s="74"/>
      <c r="CHI30" s="74"/>
      <c r="CHU30" s="74"/>
      <c r="CHV30" s="96"/>
      <c r="CHW30" s="84"/>
      <c r="CHX30" s="74"/>
      <c r="CHY30" s="74"/>
      <c r="CIK30" s="74"/>
      <c r="CIL30" s="96"/>
      <c r="CIM30" s="84"/>
      <c r="CIN30" s="74"/>
      <c r="CIO30" s="74"/>
      <c r="CJA30" s="74"/>
      <c r="CJB30" s="96"/>
      <c r="CJC30" s="84"/>
      <c r="CJD30" s="74"/>
      <c r="CJE30" s="74"/>
      <c r="CJQ30" s="74"/>
      <c r="CJR30" s="96"/>
      <c r="CJS30" s="84"/>
      <c r="CJT30" s="74"/>
      <c r="CJU30" s="74"/>
      <c r="CKG30" s="74"/>
      <c r="CKH30" s="96"/>
      <c r="CKI30" s="84"/>
      <c r="CKJ30" s="74"/>
      <c r="CKK30" s="74"/>
      <c r="CKW30" s="74"/>
      <c r="CKX30" s="96"/>
      <c r="CKY30" s="84"/>
      <c r="CKZ30" s="74"/>
      <c r="CLA30" s="74"/>
      <c r="CLM30" s="74"/>
      <c r="CLN30" s="96"/>
      <c r="CLO30" s="84"/>
      <c r="CLP30" s="74"/>
      <c r="CLQ30" s="74"/>
      <c r="CMC30" s="74"/>
      <c r="CMD30" s="96"/>
      <c r="CME30" s="84"/>
      <c r="CMF30" s="74"/>
      <c r="CMG30" s="74"/>
      <c r="CMS30" s="74"/>
      <c r="CMT30" s="96"/>
      <c r="CMU30" s="84"/>
      <c r="CMV30" s="74"/>
      <c r="CMW30" s="74"/>
      <c r="CNI30" s="74"/>
      <c r="CNJ30" s="96"/>
      <c r="CNK30" s="84"/>
      <c r="CNL30" s="74"/>
      <c r="CNM30" s="74"/>
      <c r="CNY30" s="74"/>
      <c r="CNZ30" s="96"/>
      <c r="COA30" s="84"/>
      <c r="COB30" s="74"/>
      <c r="COC30" s="74"/>
      <c r="COO30" s="74"/>
      <c r="COP30" s="96"/>
      <c r="COQ30" s="84"/>
      <c r="COR30" s="74"/>
      <c r="COS30" s="74"/>
      <c r="CPE30" s="74"/>
      <c r="CPF30" s="96"/>
      <c r="CPG30" s="84"/>
      <c r="CPH30" s="74"/>
      <c r="CPI30" s="74"/>
      <c r="CPU30" s="74"/>
      <c r="CPV30" s="96"/>
      <c r="CPW30" s="84"/>
      <c r="CPX30" s="74"/>
      <c r="CPY30" s="74"/>
      <c r="CQK30" s="74"/>
      <c r="CQL30" s="96"/>
      <c r="CQM30" s="84"/>
      <c r="CQN30" s="74"/>
      <c r="CQO30" s="74"/>
      <c r="CRA30" s="74"/>
      <c r="CRB30" s="96"/>
      <c r="CRC30" s="84"/>
      <c r="CRD30" s="74"/>
      <c r="CRE30" s="74"/>
      <c r="CRQ30" s="74"/>
      <c r="CRR30" s="96"/>
      <c r="CRS30" s="84"/>
      <c r="CRT30" s="74"/>
      <c r="CRU30" s="74"/>
      <c r="CSG30" s="74"/>
      <c r="CSH30" s="96"/>
      <c r="CSI30" s="84"/>
      <c r="CSJ30" s="74"/>
      <c r="CSK30" s="74"/>
      <c r="CSW30" s="74"/>
      <c r="CSX30" s="96"/>
      <c r="CSY30" s="84"/>
      <c r="CSZ30" s="74"/>
      <c r="CTA30" s="74"/>
      <c r="CTM30" s="74"/>
      <c r="CTN30" s="96"/>
      <c r="CTO30" s="84"/>
      <c r="CTP30" s="74"/>
      <c r="CTQ30" s="74"/>
      <c r="CUC30" s="74"/>
      <c r="CUD30" s="96"/>
      <c r="CUE30" s="84"/>
      <c r="CUF30" s="74"/>
      <c r="CUG30" s="74"/>
      <c r="CUS30" s="74"/>
      <c r="CUT30" s="96"/>
      <c r="CUU30" s="84"/>
      <c r="CUV30" s="74"/>
      <c r="CUW30" s="74"/>
      <c r="CVI30" s="74"/>
      <c r="CVJ30" s="96"/>
      <c r="CVK30" s="84"/>
      <c r="CVL30" s="74"/>
      <c r="CVM30" s="74"/>
      <c r="CVY30" s="74"/>
      <c r="CVZ30" s="96"/>
      <c r="CWA30" s="84"/>
      <c r="CWB30" s="74"/>
      <c r="CWC30" s="74"/>
      <c r="CWO30" s="74"/>
      <c r="CWP30" s="96"/>
      <c r="CWQ30" s="84"/>
      <c r="CWR30" s="74"/>
      <c r="CWS30" s="74"/>
      <c r="CXE30" s="74"/>
      <c r="CXF30" s="96"/>
      <c r="CXG30" s="84"/>
      <c r="CXH30" s="74"/>
      <c r="CXI30" s="74"/>
      <c r="CXU30" s="74"/>
      <c r="CXV30" s="96"/>
      <c r="CXW30" s="84"/>
      <c r="CXX30" s="74"/>
      <c r="CXY30" s="74"/>
      <c r="CYK30" s="74"/>
      <c r="CYL30" s="96"/>
      <c r="CYM30" s="84"/>
      <c r="CYN30" s="74"/>
      <c r="CYO30" s="74"/>
      <c r="CZA30" s="74"/>
      <c r="CZB30" s="96"/>
      <c r="CZC30" s="84"/>
      <c r="CZD30" s="74"/>
      <c r="CZE30" s="74"/>
      <c r="CZQ30" s="74"/>
      <c r="CZR30" s="96"/>
      <c r="CZS30" s="84"/>
      <c r="CZT30" s="74"/>
      <c r="CZU30" s="74"/>
      <c r="DAG30" s="74"/>
      <c r="DAH30" s="96"/>
      <c r="DAI30" s="84"/>
      <c r="DAJ30" s="74"/>
      <c r="DAK30" s="74"/>
      <c r="DAW30" s="74"/>
      <c r="DAX30" s="96"/>
      <c r="DAY30" s="84"/>
      <c r="DAZ30" s="74"/>
      <c r="DBA30" s="74"/>
      <c r="DBM30" s="74"/>
      <c r="DBN30" s="96"/>
      <c r="DBO30" s="84"/>
      <c r="DBP30" s="74"/>
      <c r="DBQ30" s="74"/>
      <c r="DCC30" s="74"/>
      <c r="DCD30" s="96"/>
      <c r="DCE30" s="84"/>
      <c r="DCF30" s="74"/>
      <c r="DCG30" s="74"/>
      <c r="DCS30" s="74"/>
      <c r="DCT30" s="96"/>
      <c r="DCU30" s="84"/>
      <c r="DCV30" s="74"/>
      <c r="DCW30" s="74"/>
      <c r="DDI30" s="74"/>
      <c r="DDJ30" s="96"/>
      <c r="DDK30" s="84"/>
      <c r="DDL30" s="74"/>
      <c r="DDM30" s="74"/>
      <c r="DDY30" s="74"/>
      <c r="DDZ30" s="96"/>
      <c r="DEA30" s="84"/>
      <c r="DEB30" s="74"/>
      <c r="DEC30" s="74"/>
      <c r="DEO30" s="74"/>
      <c r="DEP30" s="96"/>
      <c r="DEQ30" s="84"/>
      <c r="DER30" s="74"/>
      <c r="DES30" s="74"/>
      <c r="DFE30" s="74"/>
      <c r="DFF30" s="96"/>
      <c r="DFG30" s="84"/>
      <c r="DFH30" s="74"/>
      <c r="DFI30" s="74"/>
      <c r="DFU30" s="74"/>
      <c r="DFV30" s="96"/>
      <c r="DFW30" s="84"/>
      <c r="DFX30" s="74"/>
      <c r="DFY30" s="74"/>
      <c r="DGK30" s="74"/>
      <c r="DGL30" s="96"/>
      <c r="DGM30" s="84"/>
      <c r="DGN30" s="74"/>
      <c r="DGO30" s="74"/>
      <c r="DHA30" s="74"/>
      <c r="DHB30" s="96"/>
      <c r="DHC30" s="84"/>
      <c r="DHD30" s="74"/>
      <c r="DHE30" s="74"/>
      <c r="DHQ30" s="74"/>
      <c r="DHR30" s="96"/>
      <c r="DHS30" s="84"/>
      <c r="DHT30" s="74"/>
      <c r="DHU30" s="74"/>
      <c r="DIG30" s="74"/>
      <c r="DIH30" s="96"/>
      <c r="DII30" s="84"/>
      <c r="DIJ30" s="74"/>
      <c r="DIK30" s="74"/>
      <c r="DIW30" s="74"/>
      <c r="DIX30" s="96"/>
      <c r="DIY30" s="84"/>
      <c r="DIZ30" s="74"/>
      <c r="DJA30" s="74"/>
      <c r="DJM30" s="74"/>
      <c r="DJN30" s="96"/>
      <c r="DJO30" s="84"/>
      <c r="DJP30" s="74"/>
      <c r="DJQ30" s="74"/>
      <c r="DKC30" s="74"/>
      <c r="DKD30" s="96"/>
      <c r="DKE30" s="84"/>
      <c r="DKF30" s="74"/>
      <c r="DKG30" s="74"/>
      <c r="DKS30" s="74"/>
      <c r="DKT30" s="96"/>
      <c r="DKU30" s="84"/>
      <c r="DKV30" s="74"/>
      <c r="DKW30" s="74"/>
      <c r="DLI30" s="74"/>
      <c r="DLJ30" s="96"/>
      <c r="DLK30" s="84"/>
      <c r="DLL30" s="74"/>
      <c r="DLM30" s="74"/>
      <c r="DLY30" s="74"/>
      <c r="DLZ30" s="96"/>
      <c r="DMA30" s="84"/>
      <c r="DMB30" s="74"/>
      <c r="DMC30" s="74"/>
      <c r="DMO30" s="74"/>
      <c r="DMP30" s="96"/>
      <c r="DMQ30" s="84"/>
      <c r="DMR30" s="74"/>
      <c r="DMS30" s="74"/>
      <c r="DNE30" s="74"/>
      <c r="DNF30" s="96"/>
      <c r="DNG30" s="84"/>
      <c r="DNH30" s="74"/>
      <c r="DNI30" s="74"/>
      <c r="DNU30" s="74"/>
      <c r="DNV30" s="96"/>
      <c r="DNW30" s="84"/>
      <c r="DNX30" s="74"/>
      <c r="DNY30" s="74"/>
      <c r="DOK30" s="74"/>
      <c r="DOL30" s="96"/>
      <c r="DOM30" s="84"/>
      <c r="DON30" s="74"/>
      <c r="DOO30" s="74"/>
      <c r="DPA30" s="74"/>
      <c r="DPB30" s="96"/>
      <c r="DPC30" s="84"/>
      <c r="DPD30" s="74"/>
      <c r="DPE30" s="74"/>
      <c r="DPQ30" s="74"/>
      <c r="DPR30" s="96"/>
      <c r="DPS30" s="84"/>
      <c r="DPT30" s="74"/>
      <c r="DPU30" s="74"/>
      <c r="DQG30" s="74"/>
      <c r="DQH30" s="96"/>
      <c r="DQI30" s="84"/>
      <c r="DQJ30" s="74"/>
      <c r="DQK30" s="74"/>
      <c r="DQW30" s="74"/>
      <c r="DQX30" s="96"/>
      <c r="DQY30" s="84"/>
      <c r="DQZ30" s="74"/>
      <c r="DRA30" s="74"/>
      <c r="DRM30" s="74"/>
      <c r="DRN30" s="96"/>
      <c r="DRO30" s="84"/>
      <c r="DRP30" s="74"/>
      <c r="DRQ30" s="74"/>
      <c r="DSC30" s="74"/>
      <c r="DSD30" s="96"/>
      <c r="DSE30" s="84"/>
      <c r="DSF30" s="74"/>
      <c r="DSG30" s="74"/>
      <c r="DSS30" s="74"/>
      <c r="DST30" s="96"/>
      <c r="DSU30" s="84"/>
      <c r="DSV30" s="74"/>
      <c r="DSW30" s="74"/>
      <c r="DTI30" s="74"/>
      <c r="DTJ30" s="96"/>
      <c r="DTK30" s="84"/>
      <c r="DTL30" s="74"/>
      <c r="DTM30" s="74"/>
      <c r="DTY30" s="74"/>
      <c r="DTZ30" s="96"/>
      <c r="DUA30" s="84"/>
      <c r="DUB30" s="74"/>
      <c r="DUC30" s="74"/>
      <c r="DUO30" s="74"/>
      <c r="DUP30" s="96"/>
      <c r="DUQ30" s="84"/>
      <c r="DUR30" s="74"/>
      <c r="DUS30" s="74"/>
      <c r="DVE30" s="74"/>
      <c r="DVF30" s="96"/>
      <c r="DVG30" s="84"/>
      <c r="DVH30" s="74"/>
      <c r="DVI30" s="74"/>
      <c r="DVU30" s="74"/>
      <c r="DVV30" s="96"/>
      <c r="DVW30" s="84"/>
      <c r="DVX30" s="74"/>
      <c r="DVY30" s="74"/>
      <c r="DWK30" s="74"/>
      <c r="DWL30" s="96"/>
      <c r="DWM30" s="84"/>
      <c r="DWN30" s="74"/>
      <c r="DWO30" s="74"/>
      <c r="DXA30" s="74"/>
      <c r="DXB30" s="96"/>
      <c r="DXC30" s="84"/>
      <c r="DXD30" s="74"/>
      <c r="DXE30" s="74"/>
      <c r="DXQ30" s="74"/>
      <c r="DXR30" s="96"/>
      <c r="DXS30" s="84"/>
      <c r="DXT30" s="74"/>
      <c r="DXU30" s="74"/>
      <c r="DYG30" s="74"/>
      <c r="DYH30" s="96"/>
      <c r="DYI30" s="84"/>
      <c r="DYJ30" s="74"/>
      <c r="DYK30" s="74"/>
      <c r="DYW30" s="74"/>
      <c r="DYX30" s="96"/>
      <c r="DYY30" s="84"/>
      <c r="DYZ30" s="74"/>
      <c r="DZA30" s="74"/>
      <c r="DZM30" s="74"/>
      <c r="DZN30" s="96"/>
      <c r="DZO30" s="84"/>
      <c r="DZP30" s="74"/>
      <c r="DZQ30" s="74"/>
      <c r="EAC30" s="74"/>
      <c r="EAD30" s="96"/>
      <c r="EAE30" s="84"/>
      <c r="EAF30" s="74"/>
      <c r="EAG30" s="74"/>
      <c r="EAS30" s="74"/>
      <c r="EAT30" s="96"/>
      <c r="EAU30" s="84"/>
      <c r="EAV30" s="74"/>
      <c r="EAW30" s="74"/>
      <c r="EBI30" s="74"/>
      <c r="EBJ30" s="96"/>
      <c r="EBK30" s="84"/>
      <c r="EBL30" s="74"/>
      <c r="EBM30" s="74"/>
      <c r="EBY30" s="74"/>
      <c r="EBZ30" s="96"/>
      <c r="ECA30" s="84"/>
      <c r="ECB30" s="74"/>
      <c r="ECC30" s="74"/>
      <c r="ECO30" s="74"/>
      <c r="ECP30" s="96"/>
      <c r="ECQ30" s="84"/>
      <c r="ECR30" s="74"/>
      <c r="ECS30" s="74"/>
      <c r="EDE30" s="74"/>
      <c r="EDF30" s="96"/>
      <c r="EDG30" s="84"/>
      <c r="EDH30" s="74"/>
      <c r="EDI30" s="74"/>
      <c r="EDU30" s="74"/>
      <c r="EDV30" s="96"/>
      <c r="EDW30" s="84"/>
      <c r="EDX30" s="74"/>
      <c r="EDY30" s="74"/>
      <c r="EEK30" s="74"/>
      <c r="EEL30" s="96"/>
      <c r="EEM30" s="84"/>
      <c r="EEN30" s="74"/>
      <c r="EEO30" s="74"/>
      <c r="EFA30" s="74"/>
      <c r="EFB30" s="96"/>
      <c r="EFC30" s="84"/>
      <c r="EFD30" s="74"/>
      <c r="EFE30" s="74"/>
      <c r="EFQ30" s="74"/>
      <c r="EFR30" s="96"/>
      <c r="EFS30" s="84"/>
      <c r="EFT30" s="74"/>
      <c r="EFU30" s="74"/>
      <c r="EGG30" s="74"/>
      <c r="EGH30" s="96"/>
      <c r="EGI30" s="84"/>
      <c r="EGJ30" s="74"/>
      <c r="EGK30" s="74"/>
      <c r="EGW30" s="74"/>
      <c r="EGX30" s="96"/>
      <c r="EGY30" s="84"/>
      <c r="EGZ30" s="74"/>
      <c r="EHA30" s="74"/>
      <c r="EHM30" s="74"/>
      <c r="EHN30" s="96"/>
      <c r="EHO30" s="84"/>
      <c r="EHP30" s="74"/>
      <c r="EHQ30" s="74"/>
      <c r="EIC30" s="74"/>
      <c r="EID30" s="96"/>
      <c r="EIE30" s="84"/>
      <c r="EIF30" s="74"/>
      <c r="EIG30" s="74"/>
      <c r="EIS30" s="74"/>
      <c r="EIT30" s="96"/>
      <c r="EIU30" s="84"/>
      <c r="EIV30" s="74"/>
      <c r="EIW30" s="74"/>
      <c r="EJI30" s="74"/>
      <c r="EJJ30" s="96"/>
      <c r="EJK30" s="84"/>
      <c r="EJL30" s="74"/>
      <c r="EJM30" s="74"/>
      <c r="EJY30" s="74"/>
      <c r="EJZ30" s="96"/>
      <c r="EKA30" s="84"/>
      <c r="EKB30" s="74"/>
      <c r="EKC30" s="74"/>
      <c r="EKO30" s="74"/>
      <c r="EKP30" s="96"/>
      <c r="EKQ30" s="84"/>
      <c r="EKR30" s="74"/>
      <c r="EKS30" s="74"/>
      <c r="ELE30" s="74"/>
      <c r="ELF30" s="96"/>
      <c r="ELG30" s="84"/>
      <c r="ELH30" s="74"/>
      <c r="ELI30" s="74"/>
      <c r="ELU30" s="74"/>
      <c r="ELV30" s="96"/>
      <c r="ELW30" s="84"/>
      <c r="ELX30" s="74"/>
      <c r="ELY30" s="74"/>
      <c r="EMK30" s="74"/>
      <c r="EML30" s="96"/>
      <c r="EMM30" s="84"/>
      <c r="EMN30" s="74"/>
      <c r="EMO30" s="74"/>
      <c r="ENA30" s="74"/>
      <c r="ENB30" s="96"/>
      <c r="ENC30" s="84"/>
      <c r="END30" s="74"/>
      <c r="ENE30" s="74"/>
      <c r="ENQ30" s="74"/>
      <c r="ENR30" s="96"/>
      <c r="ENS30" s="84"/>
      <c r="ENT30" s="74"/>
      <c r="ENU30" s="74"/>
      <c r="EOG30" s="74"/>
      <c r="EOH30" s="96"/>
      <c r="EOI30" s="84"/>
      <c r="EOJ30" s="74"/>
      <c r="EOK30" s="74"/>
      <c r="EOW30" s="74"/>
      <c r="EOX30" s="96"/>
      <c r="EOY30" s="84"/>
      <c r="EOZ30" s="74"/>
      <c r="EPA30" s="74"/>
      <c r="EPM30" s="74"/>
      <c r="EPN30" s="96"/>
      <c r="EPO30" s="84"/>
      <c r="EPP30" s="74"/>
      <c r="EPQ30" s="74"/>
      <c r="EQC30" s="74"/>
      <c r="EQD30" s="96"/>
      <c r="EQE30" s="84"/>
      <c r="EQF30" s="74"/>
      <c r="EQG30" s="74"/>
      <c r="EQS30" s="74"/>
      <c r="EQT30" s="96"/>
      <c r="EQU30" s="84"/>
      <c r="EQV30" s="74"/>
      <c r="EQW30" s="74"/>
      <c r="ERI30" s="74"/>
      <c r="ERJ30" s="96"/>
      <c r="ERK30" s="84"/>
      <c r="ERL30" s="74"/>
      <c r="ERM30" s="74"/>
      <c r="ERY30" s="74"/>
      <c r="ERZ30" s="96"/>
      <c r="ESA30" s="84"/>
      <c r="ESB30" s="74"/>
      <c r="ESC30" s="74"/>
      <c r="ESO30" s="74"/>
      <c r="ESP30" s="96"/>
      <c r="ESQ30" s="84"/>
      <c r="ESR30" s="74"/>
      <c r="ESS30" s="74"/>
      <c r="ETE30" s="74"/>
      <c r="ETF30" s="96"/>
      <c r="ETG30" s="84"/>
      <c r="ETH30" s="74"/>
      <c r="ETI30" s="74"/>
      <c r="ETU30" s="74"/>
      <c r="ETV30" s="96"/>
      <c r="ETW30" s="84"/>
      <c r="ETX30" s="74"/>
      <c r="ETY30" s="74"/>
      <c r="EUK30" s="74"/>
      <c r="EUL30" s="96"/>
      <c r="EUM30" s="84"/>
      <c r="EUN30" s="74"/>
      <c r="EUO30" s="74"/>
      <c r="EVA30" s="74"/>
      <c r="EVB30" s="96"/>
      <c r="EVC30" s="84"/>
      <c r="EVD30" s="74"/>
      <c r="EVE30" s="74"/>
      <c r="EVQ30" s="74"/>
      <c r="EVR30" s="96"/>
      <c r="EVS30" s="84"/>
      <c r="EVT30" s="74"/>
      <c r="EVU30" s="74"/>
      <c r="EWG30" s="74"/>
      <c r="EWH30" s="96"/>
      <c r="EWI30" s="84"/>
      <c r="EWJ30" s="74"/>
      <c r="EWK30" s="74"/>
      <c r="EWW30" s="74"/>
      <c r="EWX30" s="96"/>
      <c r="EWY30" s="84"/>
      <c r="EWZ30" s="74"/>
      <c r="EXA30" s="74"/>
      <c r="EXM30" s="74"/>
      <c r="EXN30" s="96"/>
      <c r="EXO30" s="84"/>
      <c r="EXP30" s="74"/>
      <c r="EXQ30" s="74"/>
      <c r="EYC30" s="74"/>
      <c r="EYD30" s="96"/>
      <c r="EYE30" s="84"/>
      <c r="EYF30" s="74"/>
      <c r="EYG30" s="74"/>
      <c r="EYS30" s="74"/>
      <c r="EYT30" s="96"/>
      <c r="EYU30" s="84"/>
      <c r="EYV30" s="74"/>
      <c r="EYW30" s="74"/>
      <c r="EZI30" s="74"/>
      <c r="EZJ30" s="96"/>
      <c r="EZK30" s="84"/>
      <c r="EZL30" s="74"/>
      <c r="EZM30" s="74"/>
      <c r="EZY30" s="74"/>
      <c r="EZZ30" s="96"/>
      <c r="FAA30" s="84"/>
      <c r="FAB30" s="74"/>
      <c r="FAC30" s="74"/>
      <c r="FAO30" s="74"/>
      <c r="FAP30" s="96"/>
      <c r="FAQ30" s="84"/>
      <c r="FAR30" s="74"/>
      <c r="FAS30" s="74"/>
      <c r="FBE30" s="74"/>
      <c r="FBF30" s="96"/>
      <c r="FBG30" s="84"/>
      <c r="FBH30" s="74"/>
      <c r="FBI30" s="74"/>
      <c r="FBU30" s="74"/>
      <c r="FBV30" s="96"/>
      <c r="FBW30" s="84"/>
      <c r="FBX30" s="74"/>
      <c r="FBY30" s="74"/>
      <c r="FCK30" s="74"/>
      <c r="FCL30" s="96"/>
      <c r="FCM30" s="84"/>
      <c r="FCN30" s="74"/>
      <c r="FCO30" s="74"/>
      <c r="FDA30" s="74"/>
      <c r="FDB30" s="96"/>
      <c r="FDC30" s="84"/>
      <c r="FDD30" s="74"/>
      <c r="FDE30" s="74"/>
      <c r="FDQ30" s="74"/>
      <c r="FDR30" s="96"/>
      <c r="FDS30" s="84"/>
      <c r="FDT30" s="74"/>
      <c r="FDU30" s="74"/>
      <c r="FEG30" s="74"/>
      <c r="FEH30" s="96"/>
      <c r="FEI30" s="84"/>
      <c r="FEJ30" s="74"/>
      <c r="FEK30" s="74"/>
      <c r="FEW30" s="74"/>
      <c r="FEX30" s="96"/>
      <c r="FEY30" s="84"/>
      <c r="FEZ30" s="74"/>
      <c r="FFA30" s="74"/>
      <c r="FFM30" s="74"/>
      <c r="FFN30" s="96"/>
      <c r="FFO30" s="84"/>
      <c r="FFP30" s="74"/>
      <c r="FFQ30" s="74"/>
      <c r="FGC30" s="74"/>
      <c r="FGD30" s="96"/>
      <c r="FGE30" s="84"/>
      <c r="FGF30" s="74"/>
      <c r="FGG30" s="74"/>
      <c r="FGS30" s="74"/>
      <c r="FGT30" s="96"/>
      <c r="FGU30" s="84"/>
      <c r="FGV30" s="74"/>
      <c r="FGW30" s="74"/>
      <c r="FHI30" s="74"/>
      <c r="FHJ30" s="96"/>
      <c r="FHK30" s="84"/>
      <c r="FHL30" s="74"/>
      <c r="FHM30" s="74"/>
      <c r="FHY30" s="74"/>
      <c r="FHZ30" s="96"/>
      <c r="FIA30" s="84"/>
      <c r="FIB30" s="74"/>
      <c r="FIC30" s="74"/>
      <c r="FIO30" s="74"/>
      <c r="FIP30" s="96"/>
      <c r="FIQ30" s="84"/>
      <c r="FIR30" s="74"/>
      <c r="FIS30" s="74"/>
      <c r="FJE30" s="74"/>
      <c r="FJF30" s="96"/>
      <c r="FJG30" s="84"/>
      <c r="FJH30" s="74"/>
      <c r="FJI30" s="74"/>
      <c r="FJU30" s="74"/>
      <c r="FJV30" s="96"/>
      <c r="FJW30" s="84"/>
      <c r="FJX30" s="74"/>
      <c r="FJY30" s="74"/>
      <c r="FKK30" s="74"/>
      <c r="FKL30" s="96"/>
      <c r="FKM30" s="84"/>
      <c r="FKN30" s="74"/>
      <c r="FKO30" s="74"/>
      <c r="FLA30" s="74"/>
      <c r="FLB30" s="96"/>
      <c r="FLC30" s="84"/>
      <c r="FLD30" s="74"/>
      <c r="FLE30" s="74"/>
      <c r="FLQ30" s="74"/>
      <c r="FLR30" s="96"/>
      <c r="FLS30" s="84"/>
      <c r="FLT30" s="74"/>
      <c r="FLU30" s="74"/>
      <c r="FMG30" s="74"/>
      <c r="FMH30" s="96"/>
      <c r="FMI30" s="84"/>
      <c r="FMJ30" s="74"/>
      <c r="FMK30" s="74"/>
      <c r="FMW30" s="74"/>
      <c r="FMX30" s="96"/>
      <c r="FMY30" s="84"/>
      <c r="FMZ30" s="74"/>
      <c r="FNA30" s="74"/>
      <c r="FNM30" s="74"/>
      <c r="FNN30" s="96"/>
      <c r="FNO30" s="84"/>
      <c r="FNP30" s="74"/>
      <c r="FNQ30" s="74"/>
      <c r="FOC30" s="74"/>
      <c r="FOD30" s="96"/>
      <c r="FOE30" s="84"/>
      <c r="FOF30" s="74"/>
      <c r="FOG30" s="74"/>
      <c r="FOS30" s="74"/>
      <c r="FOT30" s="96"/>
      <c r="FOU30" s="84"/>
      <c r="FOV30" s="74"/>
      <c r="FOW30" s="74"/>
      <c r="FPI30" s="74"/>
      <c r="FPJ30" s="96"/>
      <c r="FPK30" s="84"/>
      <c r="FPL30" s="74"/>
      <c r="FPM30" s="74"/>
      <c r="FPY30" s="74"/>
      <c r="FPZ30" s="96"/>
      <c r="FQA30" s="84"/>
      <c r="FQB30" s="74"/>
      <c r="FQC30" s="74"/>
      <c r="FQO30" s="74"/>
      <c r="FQP30" s="96"/>
      <c r="FQQ30" s="84"/>
      <c r="FQR30" s="74"/>
      <c r="FQS30" s="74"/>
      <c r="FRE30" s="74"/>
      <c r="FRF30" s="96"/>
      <c r="FRG30" s="84"/>
      <c r="FRH30" s="74"/>
      <c r="FRI30" s="74"/>
      <c r="FRU30" s="74"/>
      <c r="FRV30" s="96"/>
      <c r="FRW30" s="84"/>
      <c r="FRX30" s="74"/>
      <c r="FRY30" s="74"/>
      <c r="FSK30" s="74"/>
      <c r="FSL30" s="96"/>
      <c r="FSM30" s="84"/>
      <c r="FSN30" s="74"/>
      <c r="FSO30" s="74"/>
      <c r="FTA30" s="74"/>
      <c r="FTB30" s="96"/>
      <c r="FTC30" s="84"/>
      <c r="FTD30" s="74"/>
      <c r="FTE30" s="74"/>
      <c r="FTQ30" s="74"/>
      <c r="FTR30" s="96"/>
      <c r="FTS30" s="84"/>
      <c r="FTT30" s="74"/>
      <c r="FTU30" s="74"/>
      <c r="FUG30" s="74"/>
      <c r="FUH30" s="96"/>
      <c r="FUI30" s="84"/>
      <c r="FUJ30" s="74"/>
      <c r="FUK30" s="74"/>
      <c r="FUW30" s="74"/>
      <c r="FUX30" s="96"/>
      <c r="FUY30" s="84"/>
      <c r="FUZ30" s="74"/>
      <c r="FVA30" s="74"/>
      <c r="FVM30" s="74"/>
      <c r="FVN30" s="96"/>
      <c r="FVO30" s="84"/>
      <c r="FVP30" s="74"/>
      <c r="FVQ30" s="74"/>
      <c r="FWC30" s="74"/>
      <c r="FWD30" s="96"/>
      <c r="FWE30" s="84"/>
      <c r="FWF30" s="74"/>
      <c r="FWG30" s="74"/>
      <c r="FWS30" s="74"/>
      <c r="FWT30" s="96"/>
      <c r="FWU30" s="84"/>
      <c r="FWV30" s="74"/>
      <c r="FWW30" s="74"/>
      <c r="FXI30" s="74"/>
      <c r="FXJ30" s="96"/>
      <c r="FXK30" s="84"/>
      <c r="FXL30" s="74"/>
      <c r="FXM30" s="74"/>
      <c r="FXY30" s="74"/>
      <c r="FXZ30" s="96"/>
      <c r="FYA30" s="84"/>
      <c r="FYB30" s="74"/>
      <c r="FYC30" s="74"/>
      <c r="FYO30" s="74"/>
      <c r="FYP30" s="96"/>
      <c r="FYQ30" s="84"/>
      <c r="FYR30" s="74"/>
      <c r="FYS30" s="74"/>
      <c r="FZE30" s="74"/>
      <c r="FZF30" s="96"/>
      <c r="FZG30" s="84"/>
      <c r="FZH30" s="74"/>
      <c r="FZI30" s="74"/>
      <c r="FZU30" s="74"/>
      <c r="FZV30" s="96"/>
      <c r="FZW30" s="84"/>
      <c r="FZX30" s="74"/>
      <c r="FZY30" s="74"/>
      <c r="GAK30" s="74"/>
      <c r="GAL30" s="96"/>
      <c r="GAM30" s="84"/>
      <c r="GAN30" s="74"/>
      <c r="GAO30" s="74"/>
      <c r="GBA30" s="74"/>
      <c r="GBB30" s="96"/>
      <c r="GBC30" s="84"/>
      <c r="GBD30" s="74"/>
      <c r="GBE30" s="74"/>
      <c r="GBQ30" s="74"/>
      <c r="GBR30" s="96"/>
      <c r="GBS30" s="84"/>
      <c r="GBT30" s="74"/>
      <c r="GBU30" s="74"/>
      <c r="GCG30" s="74"/>
      <c r="GCH30" s="96"/>
      <c r="GCI30" s="84"/>
      <c r="GCJ30" s="74"/>
      <c r="GCK30" s="74"/>
      <c r="GCW30" s="74"/>
      <c r="GCX30" s="96"/>
      <c r="GCY30" s="84"/>
      <c r="GCZ30" s="74"/>
      <c r="GDA30" s="74"/>
      <c r="GDM30" s="74"/>
      <c r="GDN30" s="96"/>
      <c r="GDO30" s="84"/>
      <c r="GDP30" s="74"/>
      <c r="GDQ30" s="74"/>
      <c r="GEC30" s="74"/>
      <c r="GED30" s="96"/>
      <c r="GEE30" s="84"/>
      <c r="GEF30" s="74"/>
      <c r="GEG30" s="74"/>
      <c r="GES30" s="74"/>
      <c r="GET30" s="96"/>
      <c r="GEU30" s="84"/>
      <c r="GEV30" s="74"/>
      <c r="GEW30" s="74"/>
      <c r="GFI30" s="74"/>
      <c r="GFJ30" s="96"/>
      <c r="GFK30" s="84"/>
      <c r="GFL30" s="74"/>
      <c r="GFM30" s="74"/>
      <c r="GFY30" s="74"/>
      <c r="GFZ30" s="96"/>
      <c r="GGA30" s="84"/>
      <c r="GGB30" s="74"/>
      <c r="GGC30" s="74"/>
      <c r="GGO30" s="74"/>
      <c r="GGP30" s="96"/>
      <c r="GGQ30" s="84"/>
      <c r="GGR30" s="74"/>
      <c r="GGS30" s="74"/>
      <c r="GHE30" s="74"/>
      <c r="GHF30" s="96"/>
      <c r="GHG30" s="84"/>
      <c r="GHH30" s="74"/>
      <c r="GHI30" s="74"/>
      <c r="GHU30" s="74"/>
      <c r="GHV30" s="96"/>
      <c r="GHW30" s="84"/>
      <c r="GHX30" s="74"/>
      <c r="GHY30" s="74"/>
      <c r="GIK30" s="74"/>
      <c r="GIL30" s="96"/>
      <c r="GIM30" s="84"/>
      <c r="GIN30" s="74"/>
      <c r="GIO30" s="74"/>
      <c r="GJA30" s="74"/>
      <c r="GJB30" s="96"/>
      <c r="GJC30" s="84"/>
      <c r="GJD30" s="74"/>
      <c r="GJE30" s="74"/>
      <c r="GJQ30" s="74"/>
      <c r="GJR30" s="96"/>
      <c r="GJS30" s="84"/>
      <c r="GJT30" s="74"/>
      <c r="GJU30" s="74"/>
      <c r="GKG30" s="74"/>
      <c r="GKH30" s="96"/>
      <c r="GKI30" s="84"/>
      <c r="GKJ30" s="74"/>
      <c r="GKK30" s="74"/>
      <c r="GKW30" s="74"/>
      <c r="GKX30" s="96"/>
      <c r="GKY30" s="84"/>
      <c r="GKZ30" s="74"/>
      <c r="GLA30" s="74"/>
      <c r="GLM30" s="74"/>
      <c r="GLN30" s="96"/>
      <c r="GLO30" s="84"/>
      <c r="GLP30" s="74"/>
      <c r="GLQ30" s="74"/>
      <c r="GMC30" s="74"/>
      <c r="GMD30" s="96"/>
      <c r="GME30" s="84"/>
      <c r="GMF30" s="74"/>
      <c r="GMG30" s="74"/>
      <c r="GMS30" s="74"/>
      <c r="GMT30" s="96"/>
      <c r="GMU30" s="84"/>
      <c r="GMV30" s="74"/>
      <c r="GMW30" s="74"/>
      <c r="GNI30" s="74"/>
      <c r="GNJ30" s="96"/>
      <c r="GNK30" s="84"/>
      <c r="GNL30" s="74"/>
      <c r="GNM30" s="74"/>
      <c r="GNY30" s="74"/>
      <c r="GNZ30" s="96"/>
      <c r="GOA30" s="84"/>
      <c r="GOB30" s="74"/>
      <c r="GOC30" s="74"/>
      <c r="GOO30" s="74"/>
      <c r="GOP30" s="96"/>
      <c r="GOQ30" s="84"/>
      <c r="GOR30" s="74"/>
      <c r="GOS30" s="74"/>
      <c r="GPE30" s="74"/>
      <c r="GPF30" s="96"/>
      <c r="GPG30" s="84"/>
      <c r="GPH30" s="74"/>
      <c r="GPI30" s="74"/>
      <c r="GPU30" s="74"/>
      <c r="GPV30" s="96"/>
      <c r="GPW30" s="84"/>
      <c r="GPX30" s="74"/>
      <c r="GPY30" s="74"/>
      <c r="GQK30" s="74"/>
      <c r="GQL30" s="96"/>
      <c r="GQM30" s="84"/>
      <c r="GQN30" s="74"/>
      <c r="GQO30" s="74"/>
      <c r="GRA30" s="74"/>
      <c r="GRB30" s="96"/>
      <c r="GRC30" s="84"/>
      <c r="GRD30" s="74"/>
      <c r="GRE30" s="74"/>
      <c r="GRQ30" s="74"/>
      <c r="GRR30" s="96"/>
      <c r="GRS30" s="84"/>
      <c r="GRT30" s="74"/>
      <c r="GRU30" s="74"/>
      <c r="GSG30" s="74"/>
      <c r="GSH30" s="96"/>
      <c r="GSI30" s="84"/>
      <c r="GSJ30" s="74"/>
      <c r="GSK30" s="74"/>
      <c r="GSW30" s="74"/>
      <c r="GSX30" s="96"/>
      <c r="GSY30" s="84"/>
      <c r="GSZ30" s="74"/>
      <c r="GTA30" s="74"/>
      <c r="GTM30" s="74"/>
      <c r="GTN30" s="96"/>
      <c r="GTO30" s="84"/>
      <c r="GTP30" s="74"/>
      <c r="GTQ30" s="74"/>
      <c r="GUC30" s="74"/>
      <c r="GUD30" s="96"/>
      <c r="GUE30" s="84"/>
      <c r="GUF30" s="74"/>
      <c r="GUG30" s="74"/>
      <c r="GUS30" s="74"/>
      <c r="GUT30" s="96"/>
      <c r="GUU30" s="84"/>
      <c r="GUV30" s="74"/>
      <c r="GUW30" s="74"/>
      <c r="GVI30" s="74"/>
      <c r="GVJ30" s="96"/>
      <c r="GVK30" s="84"/>
      <c r="GVL30" s="74"/>
      <c r="GVM30" s="74"/>
      <c r="GVY30" s="74"/>
      <c r="GVZ30" s="96"/>
      <c r="GWA30" s="84"/>
      <c r="GWB30" s="74"/>
      <c r="GWC30" s="74"/>
      <c r="GWO30" s="74"/>
      <c r="GWP30" s="96"/>
      <c r="GWQ30" s="84"/>
      <c r="GWR30" s="74"/>
      <c r="GWS30" s="74"/>
      <c r="GXE30" s="74"/>
      <c r="GXF30" s="96"/>
      <c r="GXG30" s="84"/>
      <c r="GXH30" s="74"/>
      <c r="GXI30" s="74"/>
      <c r="GXU30" s="74"/>
      <c r="GXV30" s="96"/>
      <c r="GXW30" s="84"/>
      <c r="GXX30" s="74"/>
      <c r="GXY30" s="74"/>
      <c r="GYK30" s="74"/>
      <c r="GYL30" s="96"/>
      <c r="GYM30" s="84"/>
      <c r="GYN30" s="74"/>
      <c r="GYO30" s="74"/>
      <c r="GZA30" s="74"/>
      <c r="GZB30" s="96"/>
      <c r="GZC30" s="84"/>
      <c r="GZD30" s="74"/>
      <c r="GZE30" s="74"/>
      <c r="GZQ30" s="74"/>
      <c r="GZR30" s="96"/>
      <c r="GZS30" s="84"/>
      <c r="GZT30" s="74"/>
      <c r="GZU30" s="74"/>
      <c r="HAG30" s="74"/>
      <c r="HAH30" s="96"/>
      <c r="HAI30" s="84"/>
      <c r="HAJ30" s="74"/>
      <c r="HAK30" s="74"/>
      <c r="HAW30" s="74"/>
      <c r="HAX30" s="96"/>
      <c r="HAY30" s="84"/>
      <c r="HAZ30" s="74"/>
      <c r="HBA30" s="74"/>
      <c r="HBM30" s="74"/>
      <c r="HBN30" s="96"/>
      <c r="HBO30" s="84"/>
      <c r="HBP30" s="74"/>
      <c r="HBQ30" s="74"/>
      <c r="HCC30" s="74"/>
      <c r="HCD30" s="96"/>
      <c r="HCE30" s="84"/>
      <c r="HCF30" s="74"/>
      <c r="HCG30" s="74"/>
      <c r="HCS30" s="74"/>
      <c r="HCT30" s="96"/>
      <c r="HCU30" s="84"/>
      <c r="HCV30" s="74"/>
      <c r="HCW30" s="74"/>
      <c r="HDI30" s="74"/>
      <c r="HDJ30" s="96"/>
      <c r="HDK30" s="84"/>
      <c r="HDL30" s="74"/>
      <c r="HDM30" s="74"/>
      <c r="HDY30" s="74"/>
      <c r="HDZ30" s="96"/>
      <c r="HEA30" s="84"/>
      <c r="HEB30" s="74"/>
      <c r="HEC30" s="74"/>
      <c r="HEO30" s="74"/>
      <c r="HEP30" s="96"/>
      <c r="HEQ30" s="84"/>
      <c r="HER30" s="74"/>
      <c r="HES30" s="74"/>
      <c r="HFE30" s="74"/>
      <c r="HFF30" s="96"/>
      <c r="HFG30" s="84"/>
      <c r="HFH30" s="74"/>
      <c r="HFI30" s="74"/>
      <c r="HFU30" s="74"/>
      <c r="HFV30" s="96"/>
      <c r="HFW30" s="84"/>
      <c r="HFX30" s="74"/>
      <c r="HFY30" s="74"/>
      <c r="HGK30" s="74"/>
      <c r="HGL30" s="96"/>
      <c r="HGM30" s="84"/>
      <c r="HGN30" s="74"/>
      <c r="HGO30" s="74"/>
      <c r="HHA30" s="74"/>
      <c r="HHB30" s="96"/>
      <c r="HHC30" s="84"/>
      <c r="HHD30" s="74"/>
      <c r="HHE30" s="74"/>
      <c r="HHQ30" s="74"/>
      <c r="HHR30" s="96"/>
      <c r="HHS30" s="84"/>
      <c r="HHT30" s="74"/>
      <c r="HHU30" s="74"/>
      <c r="HIG30" s="74"/>
      <c r="HIH30" s="96"/>
      <c r="HII30" s="84"/>
      <c r="HIJ30" s="74"/>
      <c r="HIK30" s="74"/>
      <c r="HIW30" s="74"/>
      <c r="HIX30" s="96"/>
      <c r="HIY30" s="84"/>
      <c r="HIZ30" s="74"/>
      <c r="HJA30" s="74"/>
      <c r="HJM30" s="74"/>
      <c r="HJN30" s="96"/>
      <c r="HJO30" s="84"/>
      <c r="HJP30" s="74"/>
      <c r="HJQ30" s="74"/>
      <c r="HKC30" s="74"/>
      <c r="HKD30" s="96"/>
      <c r="HKE30" s="84"/>
      <c r="HKF30" s="74"/>
      <c r="HKG30" s="74"/>
      <c r="HKS30" s="74"/>
      <c r="HKT30" s="96"/>
      <c r="HKU30" s="84"/>
      <c r="HKV30" s="74"/>
      <c r="HKW30" s="74"/>
      <c r="HLI30" s="74"/>
      <c r="HLJ30" s="96"/>
      <c r="HLK30" s="84"/>
      <c r="HLL30" s="74"/>
      <c r="HLM30" s="74"/>
      <c r="HLY30" s="74"/>
      <c r="HLZ30" s="96"/>
      <c r="HMA30" s="84"/>
      <c r="HMB30" s="74"/>
      <c r="HMC30" s="74"/>
      <c r="HMO30" s="74"/>
      <c r="HMP30" s="96"/>
      <c r="HMQ30" s="84"/>
      <c r="HMR30" s="74"/>
      <c r="HMS30" s="74"/>
      <c r="HNE30" s="74"/>
      <c r="HNF30" s="96"/>
      <c r="HNG30" s="84"/>
      <c r="HNH30" s="74"/>
      <c r="HNI30" s="74"/>
      <c r="HNU30" s="74"/>
      <c r="HNV30" s="96"/>
      <c r="HNW30" s="84"/>
      <c r="HNX30" s="74"/>
      <c r="HNY30" s="74"/>
      <c r="HOK30" s="74"/>
      <c r="HOL30" s="96"/>
      <c r="HOM30" s="84"/>
      <c r="HON30" s="74"/>
      <c r="HOO30" s="74"/>
      <c r="HPA30" s="74"/>
      <c r="HPB30" s="96"/>
      <c r="HPC30" s="84"/>
      <c r="HPD30" s="74"/>
      <c r="HPE30" s="74"/>
      <c r="HPQ30" s="74"/>
      <c r="HPR30" s="96"/>
      <c r="HPS30" s="84"/>
      <c r="HPT30" s="74"/>
      <c r="HPU30" s="74"/>
      <c r="HQG30" s="74"/>
      <c r="HQH30" s="96"/>
      <c r="HQI30" s="84"/>
      <c r="HQJ30" s="74"/>
      <c r="HQK30" s="74"/>
      <c r="HQW30" s="74"/>
      <c r="HQX30" s="96"/>
      <c r="HQY30" s="84"/>
      <c r="HQZ30" s="74"/>
      <c r="HRA30" s="74"/>
      <c r="HRM30" s="74"/>
      <c r="HRN30" s="96"/>
      <c r="HRO30" s="84"/>
      <c r="HRP30" s="74"/>
      <c r="HRQ30" s="74"/>
      <c r="HSC30" s="74"/>
      <c r="HSD30" s="96"/>
      <c r="HSE30" s="84"/>
      <c r="HSF30" s="74"/>
      <c r="HSG30" s="74"/>
      <c r="HSS30" s="74"/>
      <c r="HST30" s="96"/>
      <c r="HSU30" s="84"/>
      <c r="HSV30" s="74"/>
      <c r="HSW30" s="74"/>
      <c r="HTI30" s="74"/>
      <c r="HTJ30" s="96"/>
      <c r="HTK30" s="84"/>
      <c r="HTL30" s="74"/>
      <c r="HTM30" s="74"/>
      <c r="HTY30" s="74"/>
      <c r="HTZ30" s="96"/>
      <c r="HUA30" s="84"/>
      <c r="HUB30" s="74"/>
      <c r="HUC30" s="74"/>
      <c r="HUO30" s="74"/>
      <c r="HUP30" s="96"/>
      <c r="HUQ30" s="84"/>
      <c r="HUR30" s="74"/>
      <c r="HUS30" s="74"/>
      <c r="HVE30" s="74"/>
      <c r="HVF30" s="96"/>
      <c r="HVG30" s="84"/>
      <c r="HVH30" s="74"/>
      <c r="HVI30" s="74"/>
      <c r="HVU30" s="74"/>
      <c r="HVV30" s="96"/>
      <c r="HVW30" s="84"/>
      <c r="HVX30" s="74"/>
      <c r="HVY30" s="74"/>
      <c r="HWK30" s="74"/>
      <c r="HWL30" s="96"/>
      <c r="HWM30" s="84"/>
      <c r="HWN30" s="74"/>
      <c r="HWO30" s="74"/>
      <c r="HXA30" s="74"/>
      <c r="HXB30" s="96"/>
      <c r="HXC30" s="84"/>
      <c r="HXD30" s="74"/>
      <c r="HXE30" s="74"/>
      <c r="HXQ30" s="74"/>
      <c r="HXR30" s="96"/>
      <c r="HXS30" s="84"/>
      <c r="HXT30" s="74"/>
      <c r="HXU30" s="74"/>
      <c r="HYG30" s="74"/>
      <c r="HYH30" s="96"/>
      <c r="HYI30" s="84"/>
      <c r="HYJ30" s="74"/>
      <c r="HYK30" s="74"/>
      <c r="HYW30" s="74"/>
      <c r="HYX30" s="96"/>
      <c r="HYY30" s="84"/>
      <c r="HYZ30" s="74"/>
      <c r="HZA30" s="74"/>
      <c r="HZM30" s="74"/>
      <c r="HZN30" s="96"/>
      <c r="HZO30" s="84"/>
      <c r="HZP30" s="74"/>
      <c r="HZQ30" s="74"/>
      <c r="IAC30" s="74"/>
      <c r="IAD30" s="96"/>
      <c r="IAE30" s="84"/>
      <c r="IAF30" s="74"/>
      <c r="IAG30" s="74"/>
      <c r="IAS30" s="74"/>
      <c r="IAT30" s="96"/>
      <c r="IAU30" s="84"/>
      <c r="IAV30" s="74"/>
      <c r="IAW30" s="74"/>
      <c r="IBI30" s="74"/>
      <c r="IBJ30" s="96"/>
      <c r="IBK30" s="84"/>
      <c r="IBL30" s="74"/>
      <c r="IBM30" s="74"/>
      <c r="IBY30" s="74"/>
      <c r="IBZ30" s="96"/>
      <c r="ICA30" s="84"/>
      <c r="ICB30" s="74"/>
      <c r="ICC30" s="74"/>
      <c r="ICO30" s="74"/>
      <c r="ICP30" s="96"/>
      <c r="ICQ30" s="84"/>
      <c r="ICR30" s="74"/>
      <c r="ICS30" s="74"/>
      <c r="IDE30" s="74"/>
      <c r="IDF30" s="96"/>
      <c r="IDG30" s="84"/>
      <c r="IDH30" s="74"/>
      <c r="IDI30" s="74"/>
      <c r="IDU30" s="74"/>
      <c r="IDV30" s="96"/>
      <c r="IDW30" s="84"/>
      <c r="IDX30" s="74"/>
      <c r="IDY30" s="74"/>
      <c r="IEK30" s="74"/>
      <c r="IEL30" s="96"/>
      <c r="IEM30" s="84"/>
      <c r="IEN30" s="74"/>
      <c r="IEO30" s="74"/>
      <c r="IFA30" s="74"/>
      <c r="IFB30" s="96"/>
      <c r="IFC30" s="84"/>
      <c r="IFD30" s="74"/>
      <c r="IFE30" s="74"/>
      <c r="IFQ30" s="74"/>
      <c r="IFR30" s="96"/>
      <c r="IFS30" s="84"/>
      <c r="IFT30" s="74"/>
      <c r="IFU30" s="74"/>
      <c r="IGG30" s="74"/>
      <c r="IGH30" s="96"/>
      <c r="IGI30" s="84"/>
      <c r="IGJ30" s="74"/>
      <c r="IGK30" s="74"/>
      <c r="IGW30" s="74"/>
      <c r="IGX30" s="96"/>
      <c r="IGY30" s="84"/>
      <c r="IGZ30" s="74"/>
      <c r="IHA30" s="74"/>
      <c r="IHM30" s="74"/>
      <c r="IHN30" s="96"/>
      <c r="IHO30" s="84"/>
      <c r="IHP30" s="74"/>
      <c r="IHQ30" s="74"/>
      <c r="IIC30" s="74"/>
      <c r="IID30" s="96"/>
      <c r="IIE30" s="84"/>
      <c r="IIF30" s="74"/>
      <c r="IIG30" s="74"/>
      <c r="IIS30" s="74"/>
      <c r="IIT30" s="96"/>
      <c r="IIU30" s="84"/>
      <c r="IIV30" s="74"/>
      <c r="IIW30" s="74"/>
      <c r="IJI30" s="74"/>
      <c r="IJJ30" s="96"/>
      <c r="IJK30" s="84"/>
      <c r="IJL30" s="74"/>
      <c r="IJM30" s="74"/>
      <c r="IJY30" s="74"/>
      <c r="IJZ30" s="96"/>
      <c r="IKA30" s="84"/>
      <c r="IKB30" s="74"/>
      <c r="IKC30" s="74"/>
      <c r="IKO30" s="74"/>
      <c r="IKP30" s="96"/>
      <c r="IKQ30" s="84"/>
      <c r="IKR30" s="74"/>
      <c r="IKS30" s="74"/>
      <c r="ILE30" s="74"/>
      <c r="ILF30" s="96"/>
      <c r="ILG30" s="84"/>
      <c r="ILH30" s="74"/>
      <c r="ILI30" s="74"/>
      <c r="ILU30" s="74"/>
      <c r="ILV30" s="96"/>
      <c r="ILW30" s="84"/>
      <c r="ILX30" s="74"/>
      <c r="ILY30" s="74"/>
      <c r="IMK30" s="74"/>
      <c r="IML30" s="96"/>
      <c r="IMM30" s="84"/>
      <c r="IMN30" s="74"/>
      <c r="IMO30" s="74"/>
      <c r="INA30" s="74"/>
      <c r="INB30" s="96"/>
      <c r="INC30" s="84"/>
      <c r="IND30" s="74"/>
      <c r="INE30" s="74"/>
      <c r="INQ30" s="74"/>
      <c r="INR30" s="96"/>
      <c r="INS30" s="84"/>
      <c r="INT30" s="74"/>
      <c r="INU30" s="74"/>
      <c r="IOG30" s="74"/>
      <c r="IOH30" s="96"/>
      <c r="IOI30" s="84"/>
      <c r="IOJ30" s="74"/>
      <c r="IOK30" s="74"/>
      <c r="IOW30" s="74"/>
      <c r="IOX30" s="96"/>
      <c r="IOY30" s="84"/>
      <c r="IOZ30" s="74"/>
      <c r="IPA30" s="74"/>
      <c r="IPM30" s="74"/>
      <c r="IPN30" s="96"/>
      <c r="IPO30" s="84"/>
      <c r="IPP30" s="74"/>
      <c r="IPQ30" s="74"/>
      <c r="IQC30" s="74"/>
      <c r="IQD30" s="96"/>
      <c r="IQE30" s="84"/>
      <c r="IQF30" s="74"/>
      <c r="IQG30" s="74"/>
      <c r="IQS30" s="74"/>
      <c r="IQT30" s="96"/>
      <c r="IQU30" s="84"/>
      <c r="IQV30" s="74"/>
      <c r="IQW30" s="74"/>
      <c r="IRI30" s="74"/>
      <c r="IRJ30" s="96"/>
      <c r="IRK30" s="84"/>
      <c r="IRL30" s="74"/>
      <c r="IRM30" s="74"/>
      <c r="IRY30" s="74"/>
      <c r="IRZ30" s="96"/>
      <c r="ISA30" s="84"/>
      <c r="ISB30" s="74"/>
      <c r="ISC30" s="74"/>
      <c r="ISO30" s="74"/>
      <c r="ISP30" s="96"/>
      <c r="ISQ30" s="84"/>
      <c r="ISR30" s="74"/>
      <c r="ISS30" s="74"/>
      <c r="ITE30" s="74"/>
      <c r="ITF30" s="96"/>
      <c r="ITG30" s="84"/>
      <c r="ITH30" s="74"/>
      <c r="ITI30" s="74"/>
      <c r="ITU30" s="74"/>
      <c r="ITV30" s="96"/>
      <c r="ITW30" s="84"/>
      <c r="ITX30" s="74"/>
      <c r="ITY30" s="74"/>
      <c r="IUK30" s="74"/>
      <c r="IUL30" s="96"/>
      <c r="IUM30" s="84"/>
      <c r="IUN30" s="74"/>
      <c r="IUO30" s="74"/>
      <c r="IVA30" s="74"/>
      <c r="IVB30" s="96"/>
      <c r="IVC30" s="84"/>
      <c r="IVD30" s="74"/>
      <c r="IVE30" s="74"/>
      <c r="IVQ30" s="74"/>
      <c r="IVR30" s="96"/>
      <c r="IVS30" s="84"/>
      <c r="IVT30" s="74"/>
      <c r="IVU30" s="74"/>
      <c r="IWG30" s="74"/>
      <c r="IWH30" s="96"/>
      <c r="IWI30" s="84"/>
      <c r="IWJ30" s="74"/>
      <c r="IWK30" s="74"/>
      <c r="IWW30" s="74"/>
      <c r="IWX30" s="96"/>
      <c r="IWY30" s="84"/>
      <c r="IWZ30" s="74"/>
      <c r="IXA30" s="74"/>
      <c r="IXM30" s="74"/>
      <c r="IXN30" s="96"/>
      <c r="IXO30" s="84"/>
      <c r="IXP30" s="74"/>
      <c r="IXQ30" s="74"/>
      <c r="IYC30" s="74"/>
      <c r="IYD30" s="96"/>
      <c r="IYE30" s="84"/>
      <c r="IYF30" s="74"/>
      <c r="IYG30" s="74"/>
      <c r="IYS30" s="74"/>
      <c r="IYT30" s="96"/>
      <c r="IYU30" s="84"/>
      <c r="IYV30" s="74"/>
      <c r="IYW30" s="74"/>
      <c r="IZI30" s="74"/>
      <c r="IZJ30" s="96"/>
      <c r="IZK30" s="84"/>
      <c r="IZL30" s="74"/>
      <c r="IZM30" s="74"/>
      <c r="IZY30" s="74"/>
      <c r="IZZ30" s="96"/>
      <c r="JAA30" s="84"/>
      <c r="JAB30" s="74"/>
      <c r="JAC30" s="74"/>
      <c r="JAO30" s="74"/>
      <c r="JAP30" s="96"/>
      <c r="JAQ30" s="84"/>
      <c r="JAR30" s="74"/>
      <c r="JAS30" s="74"/>
      <c r="JBE30" s="74"/>
      <c r="JBF30" s="96"/>
      <c r="JBG30" s="84"/>
      <c r="JBH30" s="74"/>
      <c r="JBI30" s="74"/>
      <c r="JBU30" s="74"/>
      <c r="JBV30" s="96"/>
      <c r="JBW30" s="84"/>
      <c r="JBX30" s="74"/>
      <c r="JBY30" s="74"/>
      <c r="JCK30" s="74"/>
      <c r="JCL30" s="96"/>
      <c r="JCM30" s="84"/>
      <c r="JCN30" s="74"/>
      <c r="JCO30" s="74"/>
      <c r="JDA30" s="74"/>
      <c r="JDB30" s="96"/>
      <c r="JDC30" s="84"/>
      <c r="JDD30" s="74"/>
      <c r="JDE30" s="74"/>
      <c r="JDQ30" s="74"/>
      <c r="JDR30" s="96"/>
      <c r="JDS30" s="84"/>
      <c r="JDT30" s="74"/>
      <c r="JDU30" s="74"/>
      <c r="JEG30" s="74"/>
      <c r="JEH30" s="96"/>
      <c r="JEI30" s="84"/>
      <c r="JEJ30" s="74"/>
      <c r="JEK30" s="74"/>
      <c r="JEW30" s="74"/>
      <c r="JEX30" s="96"/>
      <c r="JEY30" s="84"/>
      <c r="JEZ30" s="74"/>
      <c r="JFA30" s="74"/>
      <c r="JFM30" s="74"/>
      <c r="JFN30" s="96"/>
      <c r="JFO30" s="84"/>
      <c r="JFP30" s="74"/>
      <c r="JFQ30" s="74"/>
      <c r="JGC30" s="74"/>
      <c r="JGD30" s="96"/>
      <c r="JGE30" s="84"/>
      <c r="JGF30" s="74"/>
      <c r="JGG30" s="74"/>
      <c r="JGS30" s="74"/>
      <c r="JGT30" s="96"/>
      <c r="JGU30" s="84"/>
      <c r="JGV30" s="74"/>
      <c r="JGW30" s="74"/>
      <c r="JHI30" s="74"/>
      <c r="JHJ30" s="96"/>
      <c r="JHK30" s="84"/>
      <c r="JHL30" s="74"/>
      <c r="JHM30" s="74"/>
      <c r="JHY30" s="74"/>
      <c r="JHZ30" s="96"/>
      <c r="JIA30" s="84"/>
      <c r="JIB30" s="74"/>
      <c r="JIC30" s="74"/>
      <c r="JIO30" s="74"/>
      <c r="JIP30" s="96"/>
      <c r="JIQ30" s="84"/>
      <c r="JIR30" s="74"/>
      <c r="JIS30" s="74"/>
      <c r="JJE30" s="74"/>
      <c r="JJF30" s="96"/>
      <c r="JJG30" s="84"/>
      <c r="JJH30" s="74"/>
      <c r="JJI30" s="74"/>
      <c r="JJU30" s="74"/>
      <c r="JJV30" s="96"/>
      <c r="JJW30" s="84"/>
      <c r="JJX30" s="74"/>
      <c r="JJY30" s="74"/>
      <c r="JKK30" s="74"/>
      <c r="JKL30" s="96"/>
      <c r="JKM30" s="84"/>
      <c r="JKN30" s="74"/>
      <c r="JKO30" s="74"/>
      <c r="JLA30" s="74"/>
      <c r="JLB30" s="96"/>
      <c r="JLC30" s="84"/>
      <c r="JLD30" s="74"/>
      <c r="JLE30" s="74"/>
      <c r="JLQ30" s="74"/>
      <c r="JLR30" s="96"/>
      <c r="JLS30" s="84"/>
      <c r="JLT30" s="74"/>
      <c r="JLU30" s="74"/>
      <c r="JMG30" s="74"/>
      <c r="JMH30" s="96"/>
      <c r="JMI30" s="84"/>
      <c r="JMJ30" s="74"/>
      <c r="JMK30" s="74"/>
      <c r="JMW30" s="74"/>
      <c r="JMX30" s="96"/>
      <c r="JMY30" s="84"/>
      <c r="JMZ30" s="74"/>
      <c r="JNA30" s="74"/>
      <c r="JNM30" s="74"/>
      <c r="JNN30" s="96"/>
      <c r="JNO30" s="84"/>
      <c r="JNP30" s="74"/>
      <c r="JNQ30" s="74"/>
      <c r="JOC30" s="74"/>
      <c r="JOD30" s="96"/>
      <c r="JOE30" s="84"/>
      <c r="JOF30" s="74"/>
      <c r="JOG30" s="74"/>
      <c r="JOS30" s="74"/>
      <c r="JOT30" s="96"/>
      <c r="JOU30" s="84"/>
      <c r="JOV30" s="74"/>
      <c r="JOW30" s="74"/>
      <c r="JPI30" s="74"/>
      <c r="JPJ30" s="96"/>
      <c r="JPK30" s="84"/>
      <c r="JPL30" s="74"/>
      <c r="JPM30" s="74"/>
      <c r="JPY30" s="74"/>
      <c r="JPZ30" s="96"/>
      <c r="JQA30" s="84"/>
      <c r="JQB30" s="74"/>
      <c r="JQC30" s="74"/>
      <c r="JQO30" s="74"/>
      <c r="JQP30" s="96"/>
      <c r="JQQ30" s="84"/>
      <c r="JQR30" s="74"/>
      <c r="JQS30" s="74"/>
      <c r="JRE30" s="74"/>
      <c r="JRF30" s="96"/>
      <c r="JRG30" s="84"/>
      <c r="JRH30" s="74"/>
      <c r="JRI30" s="74"/>
      <c r="JRU30" s="74"/>
      <c r="JRV30" s="96"/>
      <c r="JRW30" s="84"/>
      <c r="JRX30" s="74"/>
      <c r="JRY30" s="74"/>
      <c r="JSK30" s="74"/>
      <c r="JSL30" s="96"/>
      <c r="JSM30" s="84"/>
      <c r="JSN30" s="74"/>
      <c r="JSO30" s="74"/>
      <c r="JTA30" s="74"/>
      <c r="JTB30" s="96"/>
      <c r="JTC30" s="84"/>
      <c r="JTD30" s="74"/>
      <c r="JTE30" s="74"/>
      <c r="JTQ30" s="74"/>
      <c r="JTR30" s="96"/>
      <c r="JTS30" s="84"/>
      <c r="JTT30" s="74"/>
      <c r="JTU30" s="74"/>
      <c r="JUG30" s="74"/>
      <c r="JUH30" s="96"/>
      <c r="JUI30" s="84"/>
      <c r="JUJ30" s="74"/>
      <c r="JUK30" s="74"/>
      <c r="JUW30" s="74"/>
      <c r="JUX30" s="96"/>
      <c r="JUY30" s="84"/>
      <c r="JUZ30" s="74"/>
      <c r="JVA30" s="74"/>
      <c r="JVM30" s="74"/>
      <c r="JVN30" s="96"/>
      <c r="JVO30" s="84"/>
      <c r="JVP30" s="74"/>
      <c r="JVQ30" s="74"/>
      <c r="JWC30" s="74"/>
      <c r="JWD30" s="96"/>
      <c r="JWE30" s="84"/>
      <c r="JWF30" s="74"/>
      <c r="JWG30" s="74"/>
      <c r="JWS30" s="74"/>
      <c r="JWT30" s="96"/>
      <c r="JWU30" s="84"/>
      <c r="JWV30" s="74"/>
      <c r="JWW30" s="74"/>
      <c r="JXI30" s="74"/>
      <c r="JXJ30" s="96"/>
      <c r="JXK30" s="84"/>
      <c r="JXL30" s="74"/>
      <c r="JXM30" s="74"/>
      <c r="JXY30" s="74"/>
      <c r="JXZ30" s="96"/>
      <c r="JYA30" s="84"/>
      <c r="JYB30" s="74"/>
      <c r="JYC30" s="74"/>
      <c r="JYO30" s="74"/>
      <c r="JYP30" s="96"/>
      <c r="JYQ30" s="84"/>
      <c r="JYR30" s="74"/>
      <c r="JYS30" s="74"/>
      <c r="JZE30" s="74"/>
      <c r="JZF30" s="96"/>
      <c r="JZG30" s="84"/>
      <c r="JZH30" s="74"/>
      <c r="JZI30" s="74"/>
      <c r="JZU30" s="74"/>
      <c r="JZV30" s="96"/>
      <c r="JZW30" s="84"/>
      <c r="JZX30" s="74"/>
      <c r="JZY30" s="74"/>
      <c r="KAK30" s="74"/>
      <c r="KAL30" s="96"/>
      <c r="KAM30" s="84"/>
      <c r="KAN30" s="74"/>
      <c r="KAO30" s="74"/>
      <c r="KBA30" s="74"/>
      <c r="KBB30" s="96"/>
      <c r="KBC30" s="84"/>
      <c r="KBD30" s="74"/>
      <c r="KBE30" s="74"/>
      <c r="KBQ30" s="74"/>
      <c r="KBR30" s="96"/>
      <c r="KBS30" s="84"/>
      <c r="KBT30" s="74"/>
      <c r="KBU30" s="74"/>
      <c r="KCG30" s="74"/>
      <c r="KCH30" s="96"/>
      <c r="KCI30" s="84"/>
      <c r="KCJ30" s="74"/>
      <c r="KCK30" s="74"/>
      <c r="KCW30" s="74"/>
      <c r="KCX30" s="96"/>
      <c r="KCY30" s="84"/>
      <c r="KCZ30" s="74"/>
      <c r="KDA30" s="74"/>
      <c r="KDM30" s="74"/>
      <c r="KDN30" s="96"/>
      <c r="KDO30" s="84"/>
      <c r="KDP30" s="74"/>
      <c r="KDQ30" s="74"/>
      <c r="KEC30" s="74"/>
      <c r="KED30" s="96"/>
      <c r="KEE30" s="84"/>
      <c r="KEF30" s="74"/>
      <c r="KEG30" s="74"/>
      <c r="KES30" s="74"/>
      <c r="KET30" s="96"/>
      <c r="KEU30" s="84"/>
      <c r="KEV30" s="74"/>
      <c r="KEW30" s="74"/>
      <c r="KFI30" s="74"/>
      <c r="KFJ30" s="96"/>
      <c r="KFK30" s="84"/>
      <c r="KFL30" s="74"/>
      <c r="KFM30" s="74"/>
      <c r="KFY30" s="74"/>
      <c r="KFZ30" s="96"/>
      <c r="KGA30" s="84"/>
      <c r="KGB30" s="74"/>
      <c r="KGC30" s="74"/>
      <c r="KGO30" s="74"/>
      <c r="KGP30" s="96"/>
      <c r="KGQ30" s="84"/>
      <c r="KGR30" s="74"/>
      <c r="KGS30" s="74"/>
      <c r="KHE30" s="74"/>
      <c r="KHF30" s="96"/>
      <c r="KHG30" s="84"/>
      <c r="KHH30" s="74"/>
      <c r="KHI30" s="74"/>
      <c r="KHU30" s="74"/>
      <c r="KHV30" s="96"/>
      <c r="KHW30" s="84"/>
      <c r="KHX30" s="74"/>
      <c r="KHY30" s="74"/>
      <c r="KIK30" s="74"/>
      <c r="KIL30" s="96"/>
      <c r="KIM30" s="84"/>
      <c r="KIN30" s="74"/>
      <c r="KIO30" s="74"/>
      <c r="KJA30" s="74"/>
      <c r="KJB30" s="96"/>
      <c r="KJC30" s="84"/>
      <c r="KJD30" s="74"/>
      <c r="KJE30" s="74"/>
      <c r="KJQ30" s="74"/>
      <c r="KJR30" s="96"/>
      <c r="KJS30" s="84"/>
      <c r="KJT30" s="74"/>
      <c r="KJU30" s="74"/>
      <c r="KKG30" s="74"/>
      <c r="KKH30" s="96"/>
      <c r="KKI30" s="84"/>
      <c r="KKJ30" s="74"/>
      <c r="KKK30" s="74"/>
      <c r="KKW30" s="74"/>
      <c r="KKX30" s="96"/>
      <c r="KKY30" s="84"/>
      <c r="KKZ30" s="74"/>
      <c r="KLA30" s="74"/>
      <c r="KLM30" s="74"/>
      <c r="KLN30" s="96"/>
      <c r="KLO30" s="84"/>
      <c r="KLP30" s="74"/>
      <c r="KLQ30" s="74"/>
      <c r="KMC30" s="74"/>
      <c r="KMD30" s="96"/>
      <c r="KME30" s="84"/>
      <c r="KMF30" s="74"/>
      <c r="KMG30" s="74"/>
      <c r="KMS30" s="74"/>
      <c r="KMT30" s="96"/>
      <c r="KMU30" s="84"/>
      <c r="KMV30" s="74"/>
      <c r="KMW30" s="74"/>
      <c r="KNI30" s="74"/>
      <c r="KNJ30" s="96"/>
      <c r="KNK30" s="84"/>
      <c r="KNL30" s="74"/>
      <c r="KNM30" s="74"/>
      <c r="KNY30" s="74"/>
      <c r="KNZ30" s="96"/>
      <c r="KOA30" s="84"/>
      <c r="KOB30" s="74"/>
      <c r="KOC30" s="74"/>
      <c r="KOO30" s="74"/>
      <c r="KOP30" s="96"/>
      <c r="KOQ30" s="84"/>
      <c r="KOR30" s="74"/>
      <c r="KOS30" s="74"/>
      <c r="KPE30" s="74"/>
      <c r="KPF30" s="96"/>
      <c r="KPG30" s="84"/>
      <c r="KPH30" s="74"/>
      <c r="KPI30" s="74"/>
      <c r="KPU30" s="74"/>
      <c r="KPV30" s="96"/>
      <c r="KPW30" s="84"/>
      <c r="KPX30" s="74"/>
      <c r="KPY30" s="74"/>
      <c r="KQK30" s="74"/>
      <c r="KQL30" s="96"/>
      <c r="KQM30" s="84"/>
      <c r="KQN30" s="74"/>
      <c r="KQO30" s="74"/>
      <c r="KRA30" s="74"/>
      <c r="KRB30" s="96"/>
      <c r="KRC30" s="84"/>
      <c r="KRD30" s="74"/>
      <c r="KRE30" s="74"/>
      <c r="KRQ30" s="74"/>
      <c r="KRR30" s="96"/>
      <c r="KRS30" s="84"/>
      <c r="KRT30" s="74"/>
      <c r="KRU30" s="74"/>
      <c r="KSG30" s="74"/>
      <c r="KSH30" s="96"/>
      <c r="KSI30" s="84"/>
      <c r="KSJ30" s="74"/>
      <c r="KSK30" s="74"/>
      <c r="KSW30" s="74"/>
      <c r="KSX30" s="96"/>
      <c r="KSY30" s="84"/>
      <c r="KSZ30" s="74"/>
      <c r="KTA30" s="74"/>
      <c r="KTM30" s="74"/>
      <c r="KTN30" s="96"/>
      <c r="KTO30" s="84"/>
      <c r="KTP30" s="74"/>
      <c r="KTQ30" s="74"/>
      <c r="KUC30" s="74"/>
      <c r="KUD30" s="96"/>
      <c r="KUE30" s="84"/>
      <c r="KUF30" s="74"/>
      <c r="KUG30" s="74"/>
      <c r="KUS30" s="74"/>
      <c r="KUT30" s="96"/>
      <c r="KUU30" s="84"/>
      <c r="KUV30" s="74"/>
      <c r="KUW30" s="74"/>
      <c r="KVI30" s="74"/>
      <c r="KVJ30" s="96"/>
      <c r="KVK30" s="84"/>
      <c r="KVL30" s="74"/>
      <c r="KVM30" s="74"/>
      <c r="KVY30" s="74"/>
      <c r="KVZ30" s="96"/>
      <c r="KWA30" s="84"/>
      <c r="KWB30" s="74"/>
      <c r="KWC30" s="74"/>
      <c r="KWO30" s="74"/>
      <c r="KWP30" s="96"/>
      <c r="KWQ30" s="84"/>
      <c r="KWR30" s="74"/>
      <c r="KWS30" s="74"/>
      <c r="KXE30" s="74"/>
      <c r="KXF30" s="96"/>
      <c r="KXG30" s="84"/>
      <c r="KXH30" s="74"/>
      <c r="KXI30" s="74"/>
      <c r="KXU30" s="74"/>
      <c r="KXV30" s="96"/>
      <c r="KXW30" s="84"/>
      <c r="KXX30" s="74"/>
      <c r="KXY30" s="74"/>
      <c r="KYK30" s="74"/>
      <c r="KYL30" s="96"/>
      <c r="KYM30" s="84"/>
      <c r="KYN30" s="74"/>
      <c r="KYO30" s="74"/>
      <c r="KZA30" s="74"/>
      <c r="KZB30" s="96"/>
      <c r="KZC30" s="84"/>
      <c r="KZD30" s="74"/>
      <c r="KZE30" s="74"/>
      <c r="KZQ30" s="74"/>
      <c r="KZR30" s="96"/>
      <c r="KZS30" s="84"/>
      <c r="KZT30" s="74"/>
      <c r="KZU30" s="74"/>
      <c r="LAG30" s="74"/>
      <c r="LAH30" s="96"/>
      <c r="LAI30" s="84"/>
      <c r="LAJ30" s="74"/>
      <c r="LAK30" s="74"/>
      <c r="LAW30" s="74"/>
      <c r="LAX30" s="96"/>
      <c r="LAY30" s="84"/>
      <c r="LAZ30" s="74"/>
      <c r="LBA30" s="74"/>
      <c r="LBM30" s="74"/>
      <c r="LBN30" s="96"/>
      <c r="LBO30" s="84"/>
      <c r="LBP30" s="74"/>
      <c r="LBQ30" s="74"/>
      <c r="LCC30" s="74"/>
      <c r="LCD30" s="96"/>
      <c r="LCE30" s="84"/>
      <c r="LCF30" s="74"/>
      <c r="LCG30" s="74"/>
      <c r="LCS30" s="74"/>
      <c r="LCT30" s="96"/>
      <c r="LCU30" s="84"/>
      <c r="LCV30" s="74"/>
      <c r="LCW30" s="74"/>
      <c r="LDI30" s="74"/>
      <c r="LDJ30" s="96"/>
      <c r="LDK30" s="84"/>
      <c r="LDL30" s="74"/>
      <c r="LDM30" s="74"/>
      <c r="LDY30" s="74"/>
      <c r="LDZ30" s="96"/>
      <c r="LEA30" s="84"/>
      <c r="LEB30" s="74"/>
      <c r="LEC30" s="74"/>
      <c r="LEO30" s="74"/>
      <c r="LEP30" s="96"/>
      <c r="LEQ30" s="84"/>
      <c r="LER30" s="74"/>
      <c r="LES30" s="74"/>
      <c r="LFE30" s="74"/>
      <c r="LFF30" s="96"/>
      <c r="LFG30" s="84"/>
      <c r="LFH30" s="74"/>
      <c r="LFI30" s="74"/>
      <c r="LFU30" s="74"/>
      <c r="LFV30" s="96"/>
      <c r="LFW30" s="84"/>
      <c r="LFX30" s="74"/>
      <c r="LFY30" s="74"/>
      <c r="LGK30" s="74"/>
      <c r="LGL30" s="96"/>
      <c r="LGM30" s="84"/>
      <c r="LGN30" s="74"/>
      <c r="LGO30" s="74"/>
      <c r="LHA30" s="74"/>
      <c r="LHB30" s="96"/>
      <c r="LHC30" s="84"/>
      <c r="LHD30" s="74"/>
      <c r="LHE30" s="74"/>
      <c r="LHQ30" s="74"/>
      <c r="LHR30" s="96"/>
      <c r="LHS30" s="84"/>
      <c r="LHT30" s="74"/>
      <c r="LHU30" s="74"/>
      <c r="LIG30" s="74"/>
      <c r="LIH30" s="96"/>
      <c r="LII30" s="84"/>
      <c r="LIJ30" s="74"/>
      <c r="LIK30" s="74"/>
      <c r="LIW30" s="74"/>
      <c r="LIX30" s="96"/>
      <c r="LIY30" s="84"/>
      <c r="LIZ30" s="74"/>
      <c r="LJA30" s="74"/>
      <c r="LJM30" s="74"/>
      <c r="LJN30" s="96"/>
      <c r="LJO30" s="84"/>
      <c r="LJP30" s="74"/>
      <c r="LJQ30" s="74"/>
      <c r="LKC30" s="74"/>
      <c r="LKD30" s="96"/>
      <c r="LKE30" s="84"/>
      <c r="LKF30" s="74"/>
      <c r="LKG30" s="74"/>
      <c r="LKS30" s="74"/>
      <c r="LKT30" s="96"/>
      <c r="LKU30" s="84"/>
      <c r="LKV30" s="74"/>
      <c r="LKW30" s="74"/>
      <c r="LLI30" s="74"/>
      <c r="LLJ30" s="96"/>
      <c r="LLK30" s="84"/>
      <c r="LLL30" s="74"/>
      <c r="LLM30" s="74"/>
      <c r="LLY30" s="74"/>
      <c r="LLZ30" s="96"/>
      <c r="LMA30" s="84"/>
      <c r="LMB30" s="74"/>
      <c r="LMC30" s="74"/>
      <c r="LMO30" s="74"/>
      <c r="LMP30" s="96"/>
      <c r="LMQ30" s="84"/>
      <c r="LMR30" s="74"/>
      <c r="LMS30" s="74"/>
      <c r="LNE30" s="74"/>
      <c r="LNF30" s="96"/>
      <c r="LNG30" s="84"/>
      <c r="LNH30" s="74"/>
      <c r="LNI30" s="74"/>
      <c r="LNU30" s="74"/>
      <c r="LNV30" s="96"/>
      <c r="LNW30" s="84"/>
      <c r="LNX30" s="74"/>
      <c r="LNY30" s="74"/>
      <c r="LOK30" s="74"/>
      <c r="LOL30" s="96"/>
      <c r="LOM30" s="84"/>
      <c r="LON30" s="74"/>
      <c r="LOO30" s="74"/>
      <c r="LPA30" s="74"/>
      <c r="LPB30" s="96"/>
      <c r="LPC30" s="84"/>
      <c r="LPD30" s="74"/>
      <c r="LPE30" s="74"/>
      <c r="LPQ30" s="74"/>
      <c r="LPR30" s="96"/>
      <c r="LPS30" s="84"/>
      <c r="LPT30" s="74"/>
      <c r="LPU30" s="74"/>
      <c r="LQG30" s="74"/>
      <c r="LQH30" s="96"/>
      <c r="LQI30" s="84"/>
      <c r="LQJ30" s="74"/>
      <c r="LQK30" s="74"/>
      <c r="LQW30" s="74"/>
      <c r="LQX30" s="96"/>
      <c r="LQY30" s="84"/>
      <c r="LQZ30" s="74"/>
      <c r="LRA30" s="74"/>
      <c r="LRM30" s="74"/>
      <c r="LRN30" s="96"/>
      <c r="LRO30" s="84"/>
      <c r="LRP30" s="74"/>
      <c r="LRQ30" s="74"/>
      <c r="LSC30" s="74"/>
      <c r="LSD30" s="96"/>
      <c r="LSE30" s="84"/>
      <c r="LSF30" s="74"/>
      <c r="LSG30" s="74"/>
      <c r="LSS30" s="74"/>
      <c r="LST30" s="96"/>
      <c r="LSU30" s="84"/>
      <c r="LSV30" s="74"/>
      <c r="LSW30" s="74"/>
      <c r="LTI30" s="74"/>
      <c r="LTJ30" s="96"/>
      <c r="LTK30" s="84"/>
      <c r="LTL30" s="74"/>
      <c r="LTM30" s="74"/>
      <c r="LTY30" s="74"/>
      <c r="LTZ30" s="96"/>
      <c r="LUA30" s="84"/>
      <c r="LUB30" s="74"/>
      <c r="LUC30" s="74"/>
      <c r="LUO30" s="74"/>
      <c r="LUP30" s="96"/>
      <c r="LUQ30" s="84"/>
      <c r="LUR30" s="74"/>
      <c r="LUS30" s="74"/>
      <c r="LVE30" s="74"/>
      <c r="LVF30" s="96"/>
      <c r="LVG30" s="84"/>
      <c r="LVH30" s="74"/>
      <c r="LVI30" s="74"/>
      <c r="LVU30" s="74"/>
      <c r="LVV30" s="96"/>
      <c r="LVW30" s="84"/>
      <c r="LVX30" s="74"/>
      <c r="LVY30" s="74"/>
      <c r="LWK30" s="74"/>
      <c r="LWL30" s="96"/>
      <c r="LWM30" s="84"/>
      <c r="LWN30" s="74"/>
      <c r="LWO30" s="74"/>
      <c r="LXA30" s="74"/>
      <c r="LXB30" s="96"/>
      <c r="LXC30" s="84"/>
      <c r="LXD30" s="74"/>
      <c r="LXE30" s="74"/>
      <c r="LXQ30" s="74"/>
      <c r="LXR30" s="96"/>
      <c r="LXS30" s="84"/>
      <c r="LXT30" s="74"/>
      <c r="LXU30" s="74"/>
      <c r="LYG30" s="74"/>
      <c r="LYH30" s="96"/>
      <c r="LYI30" s="84"/>
      <c r="LYJ30" s="74"/>
      <c r="LYK30" s="74"/>
      <c r="LYW30" s="74"/>
      <c r="LYX30" s="96"/>
      <c r="LYY30" s="84"/>
      <c r="LYZ30" s="74"/>
      <c r="LZA30" s="74"/>
      <c r="LZM30" s="74"/>
      <c r="LZN30" s="96"/>
      <c r="LZO30" s="84"/>
      <c r="LZP30" s="74"/>
      <c r="LZQ30" s="74"/>
      <c r="MAC30" s="74"/>
      <c r="MAD30" s="96"/>
      <c r="MAE30" s="84"/>
      <c r="MAF30" s="74"/>
      <c r="MAG30" s="74"/>
      <c r="MAS30" s="74"/>
      <c r="MAT30" s="96"/>
      <c r="MAU30" s="84"/>
      <c r="MAV30" s="74"/>
      <c r="MAW30" s="74"/>
      <c r="MBI30" s="74"/>
      <c r="MBJ30" s="96"/>
      <c r="MBK30" s="84"/>
      <c r="MBL30" s="74"/>
      <c r="MBM30" s="74"/>
      <c r="MBY30" s="74"/>
      <c r="MBZ30" s="96"/>
      <c r="MCA30" s="84"/>
      <c r="MCB30" s="74"/>
      <c r="MCC30" s="74"/>
      <c r="MCO30" s="74"/>
      <c r="MCP30" s="96"/>
      <c r="MCQ30" s="84"/>
      <c r="MCR30" s="74"/>
      <c r="MCS30" s="74"/>
      <c r="MDE30" s="74"/>
      <c r="MDF30" s="96"/>
      <c r="MDG30" s="84"/>
      <c r="MDH30" s="74"/>
      <c r="MDI30" s="74"/>
      <c r="MDU30" s="74"/>
      <c r="MDV30" s="96"/>
      <c r="MDW30" s="84"/>
      <c r="MDX30" s="74"/>
      <c r="MDY30" s="74"/>
      <c r="MEK30" s="74"/>
      <c r="MEL30" s="96"/>
      <c r="MEM30" s="84"/>
      <c r="MEN30" s="74"/>
      <c r="MEO30" s="74"/>
      <c r="MFA30" s="74"/>
      <c r="MFB30" s="96"/>
      <c r="MFC30" s="84"/>
      <c r="MFD30" s="74"/>
      <c r="MFE30" s="74"/>
      <c r="MFQ30" s="74"/>
      <c r="MFR30" s="96"/>
      <c r="MFS30" s="84"/>
      <c r="MFT30" s="74"/>
      <c r="MFU30" s="74"/>
      <c r="MGG30" s="74"/>
      <c r="MGH30" s="96"/>
      <c r="MGI30" s="84"/>
      <c r="MGJ30" s="74"/>
      <c r="MGK30" s="74"/>
      <c r="MGW30" s="74"/>
      <c r="MGX30" s="96"/>
      <c r="MGY30" s="84"/>
      <c r="MGZ30" s="74"/>
      <c r="MHA30" s="74"/>
      <c r="MHM30" s="74"/>
      <c r="MHN30" s="96"/>
      <c r="MHO30" s="84"/>
      <c r="MHP30" s="74"/>
      <c r="MHQ30" s="74"/>
      <c r="MIC30" s="74"/>
      <c r="MID30" s="96"/>
      <c r="MIE30" s="84"/>
      <c r="MIF30" s="74"/>
      <c r="MIG30" s="74"/>
      <c r="MIS30" s="74"/>
      <c r="MIT30" s="96"/>
      <c r="MIU30" s="84"/>
      <c r="MIV30" s="74"/>
      <c r="MIW30" s="74"/>
      <c r="MJI30" s="74"/>
      <c r="MJJ30" s="96"/>
      <c r="MJK30" s="84"/>
      <c r="MJL30" s="74"/>
      <c r="MJM30" s="74"/>
      <c r="MJY30" s="74"/>
      <c r="MJZ30" s="96"/>
      <c r="MKA30" s="84"/>
      <c r="MKB30" s="74"/>
      <c r="MKC30" s="74"/>
      <c r="MKO30" s="74"/>
      <c r="MKP30" s="96"/>
      <c r="MKQ30" s="84"/>
      <c r="MKR30" s="74"/>
      <c r="MKS30" s="74"/>
      <c r="MLE30" s="74"/>
      <c r="MLF30" s="96"/>
      <c r="MLG30" s="84"/>
      <c r="MLH30" s="74"/>
      <c r="MLI30" s="74"/>
      <c r="MLU30" s="74"/>
      <c r="MLV30" s="96"/>
      <c r="MLW30" s="84"/>
      <c r="MLX30" s="74"/>
      <c r="MLY30" s="74"/>
      <c r="MMK30" s="74"/>
      <c r="MML30" s="96"/>
      <c r="MMM30" s="84"/>
      <c r="MMN30" s="74"/>
      <c r="MMO30" s="74"/>
      <c r="MNA30" s="74"/>
      <c r="MNB30" s="96"/>
      <c r="MNC30" s="84"/>
      <c r="MND30" s="74"/>
      <c r="MNE30" s="74"/>
      <c r="MNQ30" s="74"/>
      <c r="MNR30" s="96"/>
      <c r="MNS30" s="84"/>
      <c r="MNT30" s="74"/>
      <c r="MNU30" s="74"/>
      <c r="MOG30" s="74"/>
      <c r="MOH30" s="96"/>
      <c r="MOI30" s="84"/>
      <c r="MOJ30" s="74"/>
      <c r="MOK30" s="74"/>
      <c r="MOW30" s="74"/>
      <c r="MOX30" s="96"/>
      <c r="MOY30" s="84"/>
      <c r="MOZ30" s="74"/>
      <c r="MPA30" s="74"/>
      <c r="MPM30" s="74"/>
      <c r="MPN30" s="96"/>
      <c r="MPO30" s="84"/>
      <c r="MPP30" s="74"/>
      <c r="MPQ30" s="74"/>
      <c r="MQC30" s="74"/>
      <c r="MQD30" s="96"/>
      <c r="MQE30" s="84"/>
      <c r="MQF30" s="74"/>
      <c r="MQG30" s="74"/>
      <c r="MQS30" s="74"/>
      <c r="MQT30" s="96"/>
      <c r="MQU30" s="84"/>
      <c r="MQV30" s="74"/>
      <c r="MQW30" s="74"/>
      <c r="MRI30" s="74"/>
      <c r="MRJ30" s="96"/>
      <c r="MRK30" s="84"/>
      <c r="MRL30" s="74"/>
      <c r="MRM30" s="74"/>
      <c r="MRY30" s="74"/>
      <c r="MRZ30" s="96"/>
      <c r="MSA30" s="84"/>
      <c r="MSB30" s="74"/>
      <c r="MSC30" s="74"/>
      <c r="MSO30" s="74"/>
      <c r="MSP30" s="96"/>
      <c r="MSQ30" s="84"/>
      <c r="MSR30" s="74"/>
      <c r="MSS30" s="74"/>
      <c r="MTE30" s="74"/>
      <c r="MTF30" s="96"/>
      <c r="MTG30" s="84"/>
      <c r="MTH30" s="74"/>
      <c r="MTI30" s="74"/>
      <c r="MTU30" s="74"/>
      <c r="MTV30" s="96"/>
      <c r="MTW30" s="84"/>
      <c r="MTX30" s="74"/>
      <c r="MTY30" s="74"/>
      <c r="MUK30" s="74"/>
      <c r="MUL30" s="96"/>
      <c r="MUM30" s="84"/>
      <c r="MUN30" s="74"/>
      <c r="MUO30" s="74"/>
      <c r="MVA30" s="74"/>
      <c r="MVB30" s="96"/>
      <c r="MVC30" s="84"/>
      <c r="MVD30" s="74"/>
      <c r="MVE30" s="74"/>
      <c r="MVQ30" s="74"/>
      <c r="MVR30" s="96"/>
      <c r="MVS30" s="84"/>
      <c r="MVT30" s="74"/>
      <c r="MVU30" s="74"/>
      <c r="MWG30" s="74"/>
      <c r="MWH30" s="96"/>
      <c r="MWI30" s="84"/>
      <c r="MWJ30" s="74"/>
      <c r="MWK30" s="74"/>
      <c r="MWW30" s="74"/>
      <c r="MWX30" s="96"/>
      <c r="MWY30" s="84"/>
      <c r="MWZ30" s="74"/>
      <c r="MXA30" s="74"/>
      <c r="MXM30" s="74"/>
      <c r="MXN30" s="96"/>
      <c r="MXO30" s="84"/>
      <c r="MXP30" s="74"/>
      <c r="MXQ30" s="74"/>
      <c r="MYC30" s="74"/>
      <c r="MYD30" s="96"/>
      <c r="MYE30" s="84"/>
      <c r="MYF30" s="74"/>
      <c r="MYG30" s="74"/>
      <c r="MYS30" s="74"/>
      <c r="MYT30" s="96"/>
      <c r="MYU30" s="84"/>
      <c r="MYV30" s="74"/>
      <c r="MYW30" s="74"/>
      <c r="MZI30" s="74"/>
      <c r="MZJ30" s="96"/>
      <c r="MZK30" s="84"/>
      <c r="MZL30" s="74"/>
      <c r="MZM30" s="74"/>
      <c r="MZY30" s="74"/>
      <c r="MZZ30" s="96"/>
      <c r="NAA30" s="84"/>
      <c r="NAB30" s="74"/>
      <c r="NAC30" s="74"/>
      <c r="NAO30" s="74"/>
      <c r="NAP30" s="96"/>
      <c r="NAQ30" s="84"/>
      <c r="NAR30" s="74"/>
      <c r="NAS30" s="74"/>
      <c r="NBE30" s="74"/>
      <c r="NBF30" s="96"/>
      <c r="NBG30" s="84"/>
      <c r="NBH30" s="74"/>
      <c r="NBI30" s="74"/>
      <c r="NBU30" s="74"/>
      <c r="NBV30" s="96"/>
      <c r="NBW30" s="84"/>
      <c r="NBX30" s="74"/>
      <c r="NBY30" s="74"/>
      <c r="NCK30" s="74"/>
      <c r="NCL30" s="96"/>
      <c r="NCM30" s="84"/>
      <c r="NCN30" s="74"/>
      <c r="NCO30" s="74"/>
      <c r="NDA30" s="74"/>
      <c r="NDB30" s="96"/>
      <c r="NDC30" s="84"/>
      <c r="NDD30" s="74"/>
      <c r="NDE30" s="74"/>
      <c r="NDQ30" s="74"/>
      <c r="NDR30" s="96"/>
      <c r="NDS30" s="84"/>
      <c r="NDT30" s="74"/>
      <c r="NDU30" s="74"/>
      <c r="NEG30" s="74"/>
      <c r="NEH30" s="96"/>
      <c r="NEI30" s="84"/>
      <c r="NEJ30" s="74"/>
      <c r="NEK30" s="74"/>
      <c r="NEW30" s="74"/>
      <c r="NEX30" s="96"/>
      <c r="NEY30" s="84"/>
      <c r="NEZ30" s="74"/>
      <c r="NFA30" s="74"/>
      <c r="NFM30" s="74"/>
      <c r="NFN30" s="96"/>
      <c r="NFO30" s="84"/>
      <c r="NFP30" s="74"/>
      <c r="NFQ30" s="74"/>
      <c r="NGC30" s="74"/>
      <c r="NGD30" s="96"/>
      <c r="NGE30" s="84"/>
      <c r="NGF30" s="74"/>
      <c r="NGG30" s="74"/>
      <c r="NGS30" s="74"/>
      <c r="NGT30" s="96"/>
      <c r="NGU30" s="84"/>
      <c r="NGV30" s="74"/>
      <c r="NGW30" s="74"/>
      <c r="NHI30" s="74"/>
      <c r="NHJ30" s="96"/>
      <c r="NHK30" s="84"/>
      <c r="NHL30" s="74"/>
      <c r="NHM30" s="74"/>
      <c r="NHY30" s="74"/>
      <c r="NHZ30" s="96"/>
      <c r="NIA30" s="84"/>
      <c r="NIB30" s="74"/>
      <c r="NIC30" s="74"/>
      <c r="NIO30" s="74"/>
      <c r="NIP30" s="96"/>
      <c r="NIQ30" s="84"/>
      <c r="NIR30" s="74"/>
      <c r="NIS30" s="74"/>
      <c r="NJE30" s="74"/>
      <c r="NJF30" s="96"/>
      <c r="NJG30" s="84"/>
      <c r="NJH30" s="74"/>
      <c r="NJI30" s="74"/>
      <c r="NJU30" s="74"/>
      <c r="NJV30" s="96"/>
      <c r="NJW30" s="84"/>
      <c r="NJX30" s="74"/>
      <c r="NJY30" s="74"/>
      <c r="NKK30" s="74"/>
      <c r="NKL30" s="96"/>
      <c r="NKM30" s="84"/>
      <c r="NKN30" s="74"/>
      <c r="NKO30" s="74"/>
      <c r="NLA30" s="74"/>
      <c r="NLB30" s="96"/>
      <c r="NLC30" s="84"/>
      <c r="NLD30" s="74"/>
      <c r="NLE30" s="74"/>
      <c r="NLQ30" s="74"/>
      <c r="NLR30" s="96"/>
      <c r="NLS30" s="84"/>
      <c r="NLT30" s="74"/>
      <c r="NLU30" s="74"/>
      <c r="NMG30" s="74"/>
      <c r="NMH30" s="96"/>
      <c r="NMI30" s="84"/>
      <c r="NMJ30" s="74"/>
      <c r="NMK30" s="74"/>
      <c r="NMW30" s="74"/>
      <c r="NMX30" s="96"/>
      <c r="NMY30" s="84"/>
      <c r="NMZ30" s="74"/>
      <c r="NNA30" s="74"/>
      <c r="NNM30" s="74"/>
      <c r="NNN30" s="96"/>
      <c r="NNO30" s="84"/>
      <c r="NNP30" s="74"/>
      <c r="NNQ30" s="74"/>
      <c r="NOC30" s="74"/>
      <c r="NOD30" s="96"/>
      <c r="NOE30" s="84"/>
      <c r="NOF30" s="74"/>
      <c r="NOG30" s="74"/>
      <c r="NOS30" s="74"/>
      <c r="NOT30" s="96"/>
      <c r="NOU30" s="84"/>
      <c r="NOV30" s="74"/>
      <c r="NOW30" s="74"/>
      <c r="NPI30" s="74"/>
      <c r="NPJ30" s="96"/>
      <c r="NPK30" s="84"/>
      <c r="NPL30" s="74"/>
      <c r="NPM30" s="74"/>
      <c r="NPY30" s="74"/>
      <c r="NPZ30" s="96"/>
      <c r="NQA30" s="84"/>
      <c r="NQB30" s="74"/>
      <c r="NQC30" s="74"/>
      <c r="NQO30" s="74"/>
      <c r="NQP30" s="96"/>
      <c r="NQQ30" s="84"/>
      <c r="NQR30" s="74"/>
      <c r="NQS30" s="74"/>
      <c r="NRE30" s="74"/>
      <c r="NRF30" s="96"/>
      <c r="NRG30" s="84"/>
      <c r="NRH30" s="74"/>
      <c r="NRI30" s="74"/>
      <c r="NRU30" s="74"/>
      <c r="NRV30" s="96"/>
      <c r="NRW30" s="84"/>
      <c r="NRX30" s="74"/>
      <c r="NRY30" s="74"/>
      <c r="NSK30" s="74"/>
      <c r="NSL30" s="96"/>
      <c r="NSM30" s="84"/>
      <c r="NSN30" s="74"/>
      <c r="NSO30" s="74"/>
      <c r="NTA30" s="74"/>
      <c r="NTB30" s="96"/>
      <c r="NTC30" s="84"/>
      <c r="NTD30" s="74"/>
      <c r="NTE30" s="74"/>
      <c r="NTQ30" s="74"/>
      <c r="NTR30" s="96"/>
      <c r="NTS30" s="84"/>
      <c r="NTT30" s="74"/>
      <c r="NTU30" s="74"/>
      <c r="NUG30" s="74"/>
      <c r="NUH30" s="96"/>
      <c r="NUI30" s="84"/>
      <c r="NUJ30" s="74"/>
      <c r="NUK30" s="74"/>
      <c r="NUW30" s="74"/>
      <c r="NUX30" s="96"/>
      <c r="NUY30" s="84"/>
      <c r="NUZ30" s="74"/>
      <c r="NVA30" s="74"/>
      <c r="NVM30" s="74"/>
      <c r="NVN30" s="96"/>
      <c r="NVO30" s="84"/>
      <c r="NVP30" s="74"/>
      <c r="NVQ30" s="74"/>
      <c r="NWC30" s="74"/>
      <c r="NWD30" s="96"/>
      <c r="NWE30" s="84"/>
      <c r="NWF30" s="74"/>
      <c r="NWG30" s="74"/>
      <c r="NWS30" s="74"/>
      <c r="NWT30" s="96"/>
      <c r="NWU30" s="84"/>
      <c r="NWV30" s="74"/>
      <c r="NWW30" s="74"/>
      <c r="NXI30" s="74"/>
      <c r="NXJ30" s="96"/>
      <c r="NXK30" s="84"/>
      <c r="NXL30" s="74"/>
      <c r="NXM30" s="74"/>
      <c r="NXY30" s="74"/>
      <c r="NXZ30" s="96"/>
      <c r="NYA30" s="84"/>
      <c r="NYB30" s="74"/>
      <c r="NYC30" s="74"/>
      <c r="NYO30" s="74"/>
      <c r="NYP30" s="96"/>
      <c r="NYQ30" s="84"/>
      <c r="NYR30" s="74"/>
      <c r="NYS30" s="74"/>
      <c r="NZE30" s="74"/>
      <c r="NZF30" s="96"/>
      <c r="NZG30" s="84"/>
      <c r="NZH30" s="74"/>
      <c r="NZI30" s="74"/>
      <c r="NZU30" s="74"/>
      <c r="NZV30" s="96"/>
      <c r="NZW30" s="84"/>
      <c r="NZX30" s="74"/>
      <c r="NZY30" s="74"/>
      <c r="OAK30" s="74"/>
      <c r="OAL30" s="96"/>
      <c r="OAM30" s="84"/>
      <c r="OAN30" s="74"/>
      <c r="OAO30" s="74"/>
      <c r="OBA30" s="74"/>
      <c r="OBB30" s="96"/>
      <c r="OBC30" s="84"/>
      <c r="OBD30" s="74"/>
      <c r="OBE30" s="74"/>
      <c r="OBQ30" s="74"/>
      <c r="OBR30" s="96"/>
      <c r="OBS30" s="84"/>
      <c r="OBT30" s="74"/>
      <c r="OBU30" s="74"/>
      <c r="OCG30" s="74"/>
      <c r="OCH30" s="96"/>
      <c r="OCI30" s="84"/>
      <c r="OCJ30" s="74"/>
      <c r="OCK30" s="74"/>
      <c r="OCW30" s="74"/>
      <c r="OCX30" s="96"/>
      <c r="OCY30" s="84"/>
      <c r="OCZ30" s="74"/>
      <c r="ODA30" s="74"/>
      <c r="ODM30" s="74"/>
      <c r="ODN30" s="96"/>
      <c r="ODO30" s="84"/>
      <c r="ODP30" s="74"/>
      <c r="ODQ30" s="74"/>
      <c r="OEC30" s="74"/>
      <c r="OED30" s="96"/>
      <c r="OEE30" s="84"/>
      <c r="OEF30" s="74"/>
      <c r="OEG30" s="74"/>
      <c r="OES30" s="74"/>
      <c r="OET30" s="96"/>
      <c r="OEU30" s="84"/>
      <c r="OEV30" s="74"/>
      <c r="OEW30" s="74"/>
      <c r="OFI30" s="74"/>
      <c r="OFJ30" s="96"/>
      <c r="OFK30" s="84"/>
      <c r="OFL30" s="74"/>
      <c r="OFM30" s="74"/>
      <c r="OFY30" s="74"/>
      <c r="OFZ30" s="96"/>
      <c r="OGA30" s="84"/>
      <c r="OGB30" s="74"/>
      <c r="OGC30" s="74"/>
      <c r="OGO30" s="74"/>
      <c r="OGP30" s="96"/>
      <c r="OGQ30" s="84"/>
      <c r="OGR30" s="74"/>
      <c r="OGS30" s="74"/>
      <c r="OHE30" s="74"/>
      <c r="OHF30" s="96"/>
      <c r="OHG30" s="84"/>
      <c r="OHH30" s="74"/>
      <c r="OHI30" s="74"/>
      <c r="OHU30" s="74"/>
      <c r="OHV30" s="96"/>
      <c r="OHW30" s="84"/>
      <c r="OHX30" s="74"/>
      <c r="OHY30" s="74"/>
      <c r="OIK30" s="74"/>
      <c r="OIL30" s="96"/>
      <c r="OIM30" s="84"/>
      <c r="OIN30" s="74"/>
      <c r="OIO30" s="74"/>
      <c r="OJA30" s="74"/>
      <c r="OJB30" s="96"/>
      <c r="OJC30" s="84"/>
      <c r="OJD30" s="74"/>
      <c r="OJE30" s="74"/>
      <c r="OJQ30" s="74"/>
      <c r="OJR30" s="96"/>
      <c r="OJS30" s="84"/>
      <c r="OJT30" s="74"/>
      <c r="OJU30" s="74"/>
      <c r="OKG30" s="74"/>
      <c r="OKH30" s="96"/>
      <c r="OKI30" s="84"/>
      <c r="OKJ30" s="74"/>
      <c r="OKK30" s="74"/>
      <c r="OKW30" s="74"/>
      <c r="OKX30" s="96"/>
      <c r="OKY30" s="84"/>
      <c r="OKZ30" s="74"/>
      <c r="OLA30" s="74"/>
      <c r="OLM30" s="74"/>
      <c r="OLN30" s="96"/>
      <c r="OLO30" s="84"/>
      <c r="OLP30" s="74"/>
      <c r="OLQ30" s="74"/>
      <c r="OMC30" s="74"/>
      <c r="OMD30" s="96"/>
      <c r="OME30" s="84"/>
      <c r="OMF30" s="74"/>
      <c r="OMG30" s="74"/>
      <c r="OMS30" s="74"/>
      <c r="OMT30" s="96"/>
      <c r="OMU30" s="84"/>
      <c r="OMV30" s="74"/>
      <c r="OMW30" s="74"/>
      <c r="ONI30" s="74"/>
      <c r="ONJ30" s="96"/>
      <c r="ONK30" s="84"/>
      <c r="ONL30" s="74"/>
      <c r="ONM30" s="74"/>
      <c r="ONY30" s="74"/>
      <c r="ONZ30" s="96"/>
      <c r="OOA30" s="84"/>
      <c r="OOB30" s="74"/>
      <c r="OOC30" s="74"/>
      <c r="OOO30" s="74"/>
      <c r="OOP30" s="96"/>
      <c r="OOQ30" s="84"/>
      <c r="OOR30" s="74"/>
      <c r="OOS30" s="74"/>
      <c r="OPE30" s="74"/>
      <c r="OPF30" s="96"/>
      <c r="OPG30" s="84"/>
      <c r="OPH30" s="74"/>
      <c r="OPI30" s="74"/>
      <c r="OPU30" s="74"/>
      <c r="OPV30" s="96"/>
      <c r="OPW30" s="84"/>
      <c r="OPX30" s="74"/>
      <c r="OPY30" s="74"/>
      <c r="OQK30" s="74"/>
      <c r="OQL30" s="96"/>
      <c r="OQM30" s="84"/>
      <c r="OQN30" s="74"/>
      <c r="OQO30" s="74"/>
      <c r="ORA30" s="74"/>
      <c r="ORB30" s="96"/>
      <c r="ORC30" s="84"/>
      <c r="ORD30" s="74"/>
      <c r="ORE30" s="74"/>
      <c r="ORQ30" s="74"/>
      <c r="ORR30" s="96"/>
      <c r="ORS30" s="84"/>
      <c r="ORT30" s="74"/>
      <c r="ORU30" s="74"/>
      <c r="OSG30" s="74"/>
      <c r="OSH30" s="96"/>
      <c r="OSI30" s="84"/>
      <c r="OSJ30" s="74"/>
      <c r="OSK30" s="74"/>
      <c r="OSW30" s="74"/>
      <c r="OSX30" s="96"/>
      <c r="OSY30" s="84"/>
      <c r="OSZ30" s="74"/>
      <c r="OTA30" s="74"/>
      <c r="OTM30" s="74"/>
      <c r="OTN30" s="96"/>
      <c r="OTO30" s="84"/>
      <c r="OTP30" s="74"/>
      <c r="OTQ30" s="74"/>
      <c r="OUC30" s="74"/>
      <c r="OUD30" s="96"/>
      <c r="OUE30" s="84"/>
      <c r="OUF30" s="74"/>
      <c r="OUG30" s="74"/>
      <c r="OUS30" s="74"/>
      <c r="OUT30" s="96"/>
      <c r="OUU30" s="84"/>
      <c r="OUV30" s="74"/>
      <c r="OUW30" s="74"/>
      <c r="OVI30" s="74"/>
      <c r="OVJ30" s="96"/>
      <c r="OVK30" s="84"/>
      <c r="OVL30" s="74"/>
      <c r="OVM30" s="74"/>
      <c r="OVY30" s="74"/>
      <c r="OVZ30" s="96"/>
      <c r="OWA30" s="84"/>
      <c r="OWB30" s="74"/>
      <c r="OWC30" s="74"/>
      <c r="OWO30" s="74"/>
      <c r="OWP30" s="96"/>
      <c r="OWQ30" s="84"/>
      <c r="OWR30" s="74"/>
      <c r="OWS30" s="74"/>
      <c r="OXE30" s="74"/>
      <c r="OXF30" s="96"/>
      <c r="OXG30" s="84"/>
      <c r="OXH30" s="74"/>
      <c r="OXI30" s="74"/>
      <c r="OXU30" s="74"/>
      <c r="OXV30" s="96"/>
      <c r="OXW30" s="84"/>
      <c r="OXX30" s="74"/>
      <c r="OXY30" s="74"/>
      <c r="OYK30" s="74"/>
      <c r="OYL30" s="96"/>
      <c r="OYM30" s="84"/>
      <c r="OYN30" s="74"/>
      <c r="OYO30" s="74"/>
      <c r="OZA30" s="74"/>
      <c r="OZB30" s="96"/>
      <c r="OZC30" s="84"/>
      <c r="OZD30" s="74"/>
      <c r="OZE30" s="74"/>
      <c r="OZQ30" s="74"/>
      <c r="OZR30" s="96"/>
      <c r="OZS30" s="84"/>
      <c r="OZT30" s="74"/>
      <c r="OZU30" s="74"/>
      <c r="PAG30" s="74"/>
      <c r="PAH30" s="96"/>
      <c r="PAI30" s="84"/>
      <c r="PAJ30" s="74"/>
      <c r="PAK30" s="74"/>
      <c r="PAW30" s="74"/>
      <c r="PAX30" s="96"/>
      <c r="PAY30" s="84"/>
      <c r="PAZ30" s="74"/>
      <c r="PBA30" s="74"/>
      <c r="PBM30" s="74"/>
      <c r="PBN30" s="96"/>
      <c r="PBO30" s="84"/>
      <c r="PBP30" s="74"/>
      <c r="PBQ30" s="74"/>
      <c r="PCC30" s="74"/>
      <c r="PCD30" s="96"/>
      <c r="PCE30" s="84"/>
      <c r="PCF30" s="74"/>
      <c r="PCG30" s="74"/>
      <c r="PCS30" s="74"/>
      <c r="PCT30" s="96"/>
      <c r="PCU30" s="84"/>
      <c r="PCV30" s="74"/>
      <c r="PCW30" s="74"/>
      <c r="PDI30" s="74"/>
      <c r="PDJ30" s="96"/>
      <c r="PDK30" s="84"/>
      <c r="PDL30" s="74"/>
      <c r="PDM30" s="74"/>
      <c r="PDY30" s="74"/>
      <c r="PDZ30" s="96"/>
      <c r="PEA30" s="84"/>
      <c r="PEB30" s="74"/>
      <c r="PEC30" s="74"/>
      <c r="PEO30" s="74"/>
      <c r="PEP30" s="96"/>
      <c r="PEQ30" s="84"/>
      <c r="PER30" s="74"/>
      <c r="PES30" s="74"/>
      <c r="PFE30" s="74"/>
      <c r="PFF30" s="96"/>
      <c r="PFG30" s="84"/>
      <c r="PFH30" s="74"/>
      <c r="PFI30" s="74"/>
      <c r="PFU30" s="74"/>
      <c r="PFV30" s="96"/>
      <c r="PFW30" s="84"/>
      <c r="PFX30" s="74"/>
      <c r="PFY30" s="74"/>
      <c r="PGK30" s="74"/>
      <c r="PGL30" s="96"/>
      <c r="PGM30" s="84"/>
      <c r="PGN30" s="74"/>
      <c r="PGO30" s="74"/>
      <c r="PHA30" s="74"/>
      <c r="PHB30" s="96"/>
      <c r="PHC30" s="84"/>
      <c r="PHD30" s="74"/>
      <c r="PHE30" s="74"/>
      <c r="PHQ30" s="74"/>
      <c r="PHR30" s="96"/>
      <c r="PHS30" s="84"/>
      <c r="PHT30" s="74"/>
      <c r="PHU30" s="74"/>
      <c r="PIG30" s="74"/>
      <c r="PIH30" s="96"/>
      <c r="PII30" s="84"/>
      <c r="PIJ30" s="74"/>
      <c r="PIK30" s="74"/>
      <c r="PIW30" s="74"/>
      <c r="PIX30" s="96"/>
      <c r="PIY30" s="84"/>
      <c r="PIZ30" s="74"/>
      <c r="PJA30" s="74"/>
      <c r="PJM30" s="74"/>
      <c r="PJN30" s="96"/>
      <c r="PJO30" s="84"/>
      <c r="PJP30" s="74"/>
      <c r="PJQ30" s="74"/>
      <c r="PKC30" s="74"/>
      <c r="PKD30" s="96"/>
      <c r="PKE30" s="84"/>
      <c r="PKF30" s="74"/>
      <c r="PKG30" s="74"/>
      <c r="PKS30" s="74"/>
      <c r="PKT30" s="96"/>
      <c r="PKU30" s="84"/>
      <c r="PKV30" s="74"/>
      <c r="PKW30" s="74"/>
      <c r="PLI30" s="74"/>
      <c r="PLJ30" s="96"/>
      <c r="PLK30" s="84"/>
      <c r="PLL30" s="74"/>
      <c r="PLM30" s="74"/>
      <c r="PLY30" s="74"/>
      <c r="PLZ30" s="96"/>
      <c r="PMA30" s="84"/>
      <c r="PMB30" s="74"/>
      <c r="PMC30" s="74"/>
      <c r="PMO30" s="74"/>
      <c r="PMP30" s="96"/>
      <c r="PMQ30" s="84"/>
      <c r="PMR30" s="74"/>
      <c r="PMS30" s="74"/>
      <c r="PNE30" s="74"/>
      <c r="PNF30" s="96"/>
      <c r="PNG30" s="84"/>
      <c r="PNH30" s="74"/>
      <c r="PNI30" s="74"/>
      <c r="PNU30" s="74"/>
      <c r="PNV30" s="96"/>
      <c r="PNW30" s="84"/>
      <c r="PNX30" s="74"/>
      <c r="PNY30" s="74"/>
      <c r="POK30" s="74"/>
      <c r="POL30" s="96"/>
      <c r="POM30" s="84"/>
      <c r="PON30" s="74"/>
      <c r="POO30" s="74"/>
      <c r="PPA30" s="74"/>
      <c r="PPB30" s="96"/>
      <c r="PPC30" s="84"/>
      <c r="PPD30" s="74"/>
      <c r="PPE30" s="74"/>
      <c r="PPQ30" s="74"/>
      <c r="PPR30" s="96"/>
      <c r="PPS30" s="84"/>
      <c r="PPT30" s="74"/>
      <c r="PPU30" s="74"/>
      <c r="PQG30" s="74"/>
      <c r="PQH30" s="96"/>
      <c r="PQI30" s="84"/>
      <c r="PQJ30" s="74"/>
      <c r="PQK30" s="74"/>
      <c r="PQW30" s="74"/>
      <c r="PQX30" s="96"/>
      <c r="PQY30" s="84"/>
      <c r="PQZ30" s="74"/>
      <c r="PRA30" s="74"/>
      <c r="PRM30" s="74"/>
      <c r="PRN30" s="96"/>
      <c r="PRO30" s="84"/>
      <c r="PRP30" s="74"/>
      <c r="PRQ30" s="74"/>
      <c r="PSC30" s="74"/>
      <c r="PSD30" s="96"/>
      <c r="PSE30" s="84"/>
      <c r="PSF30" s="74"/>
      <c r="PSG30" s="74"/>
      <c r="PSS30" s="74"/>
      <c r="PST30" s="96"/>
      <c r="PSU30" s="84"/>
      <c r="PSV30" s="74"/>
      <c r="PSW30" s="74"/>
      <c r="PTI30" s="74"/>
      <c r="PTJ30" s="96"/>
      <c r="PTK30" s="84"/>
      <c r="PTL30" s="74"/>
      <c r="PTM30" s="74"/>
      <c r="PTY30" s="74"/>
      <c r="PTZ30" s="96"/>
      <c r="PUA30" s="84"/>
      <c r="PUB30" s="74"/>
      <c r="PUC30" s="74"/>
      <c r="PUO30" s="74"/>
      <c r="PUP30" s="96"/>
      <c r="PUQ30" s="84"/>
      <c r="PUR30" s="74"/>
      <c r="PUS30" s="74"/>
      <c r="PVE30" s="74"/>
      <c r="PVF30" s="96"/>
      <c r="PVG30" s="84"/>
      <c r="PVH30" s="74"/>
      <c r="PVI30" s="74"/>
      <c r="PVU30" s="74"/>
      <c r="PVV30" s="96"/>
      <c r="PVW30" s="84"/>
      <c r="PVX30" s="74"/>
      <c r="PVY30" s="74"/>
      <c r="PWK30" s="74"/>
      <c r="PWL30" s="96"/>
      <c r="PWM30" s="84"/>
      <c r="PWN30" s="74"/>
      <c r="PWO30" s="74"/>
      <c r="PXA30" s="74"/>
      <c r="PXB30" s="96"/>
      <c r="PXC30" s="84"/>
      <c r="PXD30" s="74"/>
      <c r="PXE30" s="74"/>
      <c r="PXQ30" s="74"/>
      <c r="PXR30" s="96"/>
      <c r="PXS30" s="84"/>
      <c r="PXT30" s="74"/>
      <c r="PXU30" s="74"/>
      <c r="PYG30" s="74"/>
      <c r="PYH30" s="96"/>
      <c r="PYI30" s="84"/>
      <c r="PYJ30" s="74"/>
      <c r="PYK30" s="74"/>
      <c r="PYW30" s="74"/>
      <c r="PYX30" s="96"/>
      <c r="PYY30" s="84"/>
      <c r="PYZ30" s="74"/>
      <c r="PZA30" s="74"/>
      <c r="PZM30" s="74"/>
      <c r="PZN30" s="96"/>
      <c r="PZO30" s="84"/>
      <c r="PZP30" s="74"/>
      <c r="PZQ30" s="74"/>
      <c r="QAC30" s="74"/>
      <c r="QAD30" s="96"/>
      <c r="QAE30" s="84"/>
      <c r="QAF30" s="74"/>
      <c r="QAG30" s="74"/>
      <c r="QAS30" s="74"/>
      <c r="QAT30" s="96"/>
      <c r="QAU30" s="84"/>
      <c r="QAV30" s="74"/>
      <c r="QAW30" s="74"/>
      <c r="QBI30" s="74"/>
      <c r="QBJ30" s="96"/>
      <c r="QBK30" s="84"/>
      <c r="QBL30" s="74"/>
      <c r="QBM30" s="74"/>
      <c r="QBY30" s="74"/>
      <c r="QBZ30" s="96"/>
      <c r="QCA30" s="84"/>
      <c r="QCB30" s="74"/>
      <c r="QCC30" s="74"/>
      <c r="QCO30" s="74"/>
      <c r="QCP30" s="96"/>
      <c r="QCQ30" s="84"/>
      <c r="QCR30" s="74"/>
      <c r="QCS30" s="74"/>
      <c r="QDE30" s="74"/>
      <c r="QDF30" s="96"/>
      <c r="QDG30" s="84"/>
      <c r="QDH30" s="74"/>
      <c r="QDI30" s="74"/>
      <c r="QDU30" s="74"/>
      <c r="QDV30" s="96"/>
      <c r="QDW30" s="84"/>
      <c r="QDX30" s="74"/>
      <c r="QDY30" s="74"/>
      <c r="QEK30" s="74"/>
      <c r="QEL30" s="96"/>
      <c r="QEM30" s="84"/>
      <c r="QEN30" s="74"/>
      <c r="QEO30" s="74"/>
      <c r="QFA30" s="74"/>
      <c r="QFB30" s="96"/>
      <c r="QFC30" s="84"/>
      <c r="QFD30" s="74"/>
      <c r="QFE30" s="74"/>
      <c r="QFQ30" s="74"/>
      <c r="QFR30" s="96"/>
      <c r="QFS30" s="84"/>
      <c r="QFT30" s="74"/>
      <c r="QFU30" s="74"/>
      <c r="QGG30" s="74"/>
      <c r="QGH30" s="96"/>
      <c r="QGI30" s="84"/>
      <c r="QGJ30" s="74"/>
      <c r="QGK30" s="74"/>
      <c r="QGW30" s="74"/>
      <c r="QGX30" s="96"/>
      <c r="QGY30" s="84"/>
      <c r="QGZ30" s="74"/>
      <c r="QHA30" s="74"/>
      <c r="QHM30" s="74"/>
      <c r="QHN30" s="96"/>
      <c r="QHO30" s="84"/>
      <c r="QHP30" s="74"/>
      <c r="QHQ30" s="74"/>
      <c r="QIC30" s="74"/>
      <c r="QID30" s="96"/>
      <c r="QIE30" s="84"/>
      <c r="QIF30" s="74"/>
      <c r="QIG30" s="74"/>
      <c r="QIS30" s="74"/>
      <c r="QIT30" s="96"/>
      <c r="QIU30" s="84"/>
      <c r="QIV30" s="74"/>
      <c r="QIW30" s="74"/>
      <c r="QJI30" s="74"/>
      <c r="QJJ30" s="96"/>
      <c r="QJK30" s="84"/>
      <c r="QJL30" s="74"/>
      <c r="QJM30" s="74"/>
      <c r="QJY30" s="74"/>
      <c r="QJZ30" s="96"/>
      <c r="QKA30" s="84"/>
      <c r="QKB30" s="74"/>
      <c r="QKC30" s="74"/>
      <c r="QKO30" s="74"/>
      <c r="QKP30" s="96"/>
      <c r="QKQ30" s="84"/>
      <c r="QKR30" s="74"/>
      <c r="QKS30" s="74"/>
      <c r="QLE30" s="74"/>
      <c r="QLF30" s="96"/>
      <c r="QLG30" s="84"/>
      <c r="QLH30" s="74"/>
      <c r="QLI30" s="74"/>
      <c r="QLU30" s="74"/>
      <c r="QLV30" s="96"/>
      <c r="QLW30" s="84"/>
      <c r="QLX30" s="74"/>
      <c r="QLY30" s="74"/>
      <c r="QMK30" s="74"/>
      <c r="QML30" s="96"/>
      <c r="QMM30" s="84"/>
      <c r="QMN30" s="74"/>
      <c r="QMO30" s="74"/>
      <c r="QNA30" s="74"/>
      <c r="QNB30" s="96"/>
      <c r="QNC30" s="84"/>
      <c r="QND30" s="74"/>
      <c r="QNE30" s="74"/>
      <c r="QNQ30" s="74"/>
      <c r="QNR30" s="96"/>
      <c r="QNS30" s="84"/>
      <c r="QNT30" s="74"/>
      <c r="QNU30" s="74"/>
      <c r="QOG30" s="74"/>
      <c r="QOH30" s="96"/>
      <c r="QOI30" s="84"/>
      <c r="QOJ30" s="74"/>
      <c r="QOK30" s="74"/>
      <c r="QOW30" s="74"/>
      <c r="QOX30" s="96"/>
      <c r="QOY30" s="84"/>
      <c r="QOZ30" s="74"/>
      <c r="QPA30" s="74"/>
      <c r="QPM30" s="74"/>
      <c r="QPN30" s="96"/>
      <c r="QPO30" s="84"/>
      <c r="QPP30" s="74"/>
      <c r="QPQ30" s="74"/>
      <c r="QQC30" s="74"/>
      <c r="QQD30" s="96"/>
      <c r="QQE30" s="84"/>
      <c r="QQF30" s="74"/>
      <c r="QQG30" s="74"/>
      <c r="QQS30" s="74"/>
      <c r="QQT30" s="96"/>
      <c r="QQU30" s="84"/>
      <c r="QQV30" s="74"/>
      <c r="QQW30" s="74"/>
      <c r="QRI30" s="74"/>
      <c r="QRJ30" s="96"/>
      <c r="QRK30" s="84"/>
      <c r="QRL30" s="74"/>
      <c r="QRM30" s="74"/>
      <c r="QRY30" s="74"/>
      <c r="QRZ30" s="96"/>
      <c r="QSA30" s="84"/>
      <c r="QSB30" s="74"/>
      <c r="QSC30" s="74"/>
      <c r="QSO30" s="74"/>
      <c r="QSP30" s="96"/>
      <c r="QSQ30" s="84"/>
      <c r="QSR30" s="74"/>
      <c r="QSS30" s="74"/>
      <c r="QTE30" s="74"/>
      <c r="QTF30" s="96"/>
      <c r="QTG30" s="84"/>
      <c r="QTH30" s="74"/>
      <c r="QTI30" s="74"/>
      <c r="QTU30" s="74"/>
      <c r="QTV30" s="96"/>
      <c r="QTW30" s="84"/>
      <c r="QTX30" s="74"/>
      <c r="QTY30" s="74"/>
      <c r="QUK30" s="74"/>
      <c r="QUL30" s="96"/>
      <c r="QUM30" s="84"/>
      <c r="QUN30" s="74"/>
      <c r="QUO30" s="74"/>
      <c r="QVA30" s="74"/>
      <c r="QVB30" s="96"/>
      <c r="QVC30" s="84"/>
      <c r="QVD30" s="74"/>
      <c r="QVE30" s="74"/>
      <c r="QVQ30" s="74"/>
      <c r="QVR30" s="96"/>
      <c r="QVS30" s="84"/>
      <c r="QVT30" s="74"/>
      <c r="QVU30" s="74"/>
      <c r="QWG30" s="74"/>
      <c r="QWH30" s="96"/>
      <c r="QWI30" s="84"/>
      <c r="QWJ30" s="74"/>
      <c r="QWK30" s="74"/>
      <c r="QWW30" s="74"/>
      <c r="QWX30" s="96"/>
      <c r="QWY30" s="84"/>
      <c r="QWZ30" s="74"/>
      <c r="QXA30" s="74"/>
      <c r="QXM30" s="74"/>
      <c r="QXN30" s="96"/>
      <c r="QXO30" s="84"/>
      <c r="QXP30" s="74"/>
      <c r="QXQ30" s="74"/>
      <c r="QYC30" s="74"/>
      <c r="QYD30" s="96"/>
      <c r="QYE30" s="84"/>
      <c r="QYF30" s="74"/>
      <c r="QYG30" s="74"/>
      <c r="QYS30" s="74"/>
      <c r="QYT30" s="96"/>
      <c r="QYU30" s="84"/>
      <c r="QYV30" s="74"/>
      <c r="QYW30" s="74"/>
      <c r="QZI30" s="74"/>
      <c r="QZJ30" s="96"/>
      <c r="QZK30" s="84"/>
      <c r="QZL30" s="74"/>
      <c r="QZM30" s="74"/>
      <c r="QZY30" s="74"/>
      <c r="QZZ30" s="96"/>
      <c r="RAA30" s="84"/>
      <c r="RAB30" s="74"/>
      <c r="RAC30" s="74"/>
      <c r="RAO30" s="74"/>
      <c r="RAP30" s="96"/>
      <c r="RAQ30" s="84"/>
      <c r="RAR30" s="74"/>
      <c r="RAS30" s="74"/>
      <c r="RBE30" s="74"/>
      <c r="RBF30" s="96"/>
      <c r="RBG30" s="84"/>
      <c r="RBH30" s="74"/>
      <c r="RBI30" s="74"/>
      <c r="RBU30" s="74"/>
      <c r="RBV30" s="96"/>
      <c r="RBW30" s="84"/>
      <c r="RBX30" s="74"/>
      <c r="RBY30" s="74"/>
      <c r="RCK30" s="74"/>
      <c r="RCL30" s="96"/>
      <c r="RCM30" s="84"/>
      <c r="RCN30" s="74"/>
      <c r="RCO30" s="74"/>
      <c r="RDA30" s="74"/>
      <c r="RDB30" s="96"/>
      <c r="RDC30" s="84"/>
      <c r="RDD30" s="74"/>
      <c r="RDE30" s="74"/>
      <c r="RDQ30" s="74"/>
      <c r="RDR30" s="96"/>
      <c r="RDS30" s="84"/>
      <c r="RDT30" s="74"/>
      <c r="RDU30" s="74"/>
      <c r="REG30" s="74"/>
      <c r="REH30" s="96"/>
      <c r="REI30" s="84"/>
      <c r="REJ30" s="74"/>
      <c r="REK30" s="74"/>
      <c r="REW30" s="74"/>
      <c r="REX30" s="96"/>
      <c r="REY30" s="84"/>
      <c r="REZ30" s="74"/>
      <c r="RFA30" s="74"/>
      <c r="RFM30" s="74"/>
      <c r="RFN30" s="96"/>
      <c r="RFO30" s="84"/>
      <c r="RFP30" s="74"/>
      <c r="RFQ30" s="74"/>
      <c r="RGC30" s="74"/>
      <c r="RGD30" s="96"/>
      <c r="RGE30" s="84"/>
      <c r="RGF30" s="74"/>
      <c r="RGG30" s="74"/>
      <c r="RGS30" s="74"/>
      <c r="RGT30" s="96"/>
      <c r="RGU30" s="84"/>
      <c r="RGV30" s="74"/>
      <c r="RGW30" s="74"/>
      <c r="RHI30" s="74"/>
      <c r="RHJ30" s="96"/>
      <c r="RHK30" s="84"/>
      <c r="RHL30" s="74"/>
      <c r="RHM30" s="74"/>
      <c r="RHY30" s="74"/>
      <c r="RHZ30" s="96"/>
      <c r="RIA30" s="84"/>
      <c r="RIB30" s="74"/>
      <c r="RIC30" s="74"/>
      <c r="RIO30" s="74"/>
      <c r="RIP30" s="96"/>
      <c r="RIQ30" s="84"/>
      <c r="RIR30" s="74"/>
      <c r="RIS30" s="74"/>
      <c r="RJE30" s="74"/>
      <c r="RJF30" s="96"/>
      <c r="RJG30" s="84"/>
      <c r="RJH30" s="74"/>
      <c r="RJI30" s="74"/>
      <c r="RJU30" s="74"/>
      <c r="RJV30" s="96"/>
      <c r="RJW30" s="84"/>
      <c r="RJX30" s="74"/>
      <c r="RJY30" s="74"/>
      <c r="RKK30" s="74"/>
      <c r="RKL30" s="96"/>
      <c r="RKM30" s="84"/>
      <c r="RKN30" s="74"/>
      <c r="RKO30" s="74"/>
      <c r="RLA30" s="74"/>
      <c r="RLB30" s="96"/>
      <c r="RLC30" s="84"/>
      <c r="RLD30" s="74"/>
      <c r="RLE30" s="74"/>
      <c r="RLQ30" s="74"/>
      <c r="RLR30" s="96"/>
      <c r="RLS30" s="84"/>
      <c r="RLT30" s="74"/>
      <c r="RLU30" s="74"/>
      <c r="RMG30" s="74"/>
      <c r="RMH30" s="96"/>
      <c r="RMI30" s="84"/>
      <c r="RMJ30" s="74"/>
      <c r="RMK30" s="74"/>
      <c r="RMW30" s="74"/>
      <c r="RMX30" s="96"/>
      <c r="RMY30" s="84"/>
      <c r="RMZ30" s="74"/>
      <c r="RNA30" s="74"/>
      <c r="RNM30" s="74"/>
      <c r="RNN30" s="96"/>
      <c r="RNO30" s="84"/>
      <c r="RNP30" s="74"/>
      <c r="RNQ30" s="74"/>
      <c r="ROC30" s="74"/>
      <c r="ROD30" s="96"/>
      <c r="ROE30" s="84"/>
      <c r="ROF30" s="74"/>
      <c r="ROG30" s="74"/>
      <c r="ROS30" s="74"/>
      <c r="ROT30" s="96"/>
      <c r="ROU30" s="84"/>
      <c r="ROV30" s="74"/>
      <c r="ROW30" s="74"/>
      <c r="RPI30" s="74"/>
      <c r="RPJ30" s="96"/>
      <c r="RPK30" s="84"/>
      <c r="RPL30" s="74"/>
      <c r="RPM30" s="74"/>
      <c r="RPY30" s="74"/>
      <c r="RPZ30" s="96"/>
      <c r="RQA30" s="84"/>
      <c r="RQB30" s="74"/>
      <c r="RQC30" s="74"/>
      <c r="RQO30" s="74"/>
      <c r="RQP30" s="96"/>
      <c r="RQQ30" s="84"/>
      <c r="RQR30" s="74"/>
      <c r="RQS30" s="74"/>
      <c r="RRE30" s="74"/>
      <c r="RRF30" s="96"/>
      <c r="RRG30" s="84"/>
      <c r="RRH30" s="74"/>
      <c r="RRI30" s="74"/>
      <c r="RRU30" s="74"/>
      <c r="RRV30" s="96"/>
      <c r="RRW30" s="84"/>
      <c r="RRX30" s="74"/>
      <c r="RRY30" s="74"/>
      <c r="RSK30" s="74"/>
      <c r="RSL30" s="96"/>
      <c r="RSM30" s="84"/>
      <c r="RSN30" s="74"/>
      <c r="RSO30" s="74"/>
      <c r="RTA30" s="74"/>
      <c r="RTB30" s="96"/>
      <c r="RTC30" s="84"/>
      <c r="RTD30" s="74"/>
      <c r="RTE30" s="74"/>
      <c r="RTQ30" s="74"/>
      <c r="RTR30" s="96"/>
      <c r="RTS30" s="84"/>
      <c r="RTT30" s="74"/>
      <c r="RTU30" s="74"/>
      <c r="RUG30" s="74"/>
      <c r="RUH30" s="96"/>
      <c r="RUI30" s="84"/>
      <c r="RUJ30" s="74"/>
      <c r="RUK30" s="74"/>
      <c r="RUW30" s="74"/>
      <c r="RUX30" s="96"/>
      <c r="RUY30" s="84"/>
      <c r="RUZ30" s="74"/>
      <c r="RVA30" s="74"/>
      <c r="RVM30" s="74"/>
      <c r="RVN30" s="96"/>
      <c r="RVO30" s="84"/>
      <c r="RVP30" s="74"/>
      <c r="RVQ30" s="74"/>
      <c r="RWC30" s="74"/>
      <c r="RWD30" s="96"/>
      <c r="RWE30" s="84"/>
      <c r="RWF30" s="74"/>
      <c r="RWG30" s="74"/>
      <c r="RWS30" s="74"/>
      <c r="RWT30" s="96"/>
      <c r="RWU30" s="84"/>
      <c r="RWV30" s="74"/>
      <c r="RWW30" s="74"/>
      <c r="RXI30" s="74"/>
      <c r="RXJ30" s="96"/>
      <c r="RXK30" s="84"/>
      <c r="RXL30" s="74"/>
      <c r="RXM30" s="74"/>
      <c r="RXY30" s="74"/>
      <c r="RXZ30" s="96"/>
      <c r="RYA30" s="84"/>
      <c r="RYB30" s="74"/>
      <c r="RYC30" s="74"/>
      <c r="RYO30" s="74"/>
      <c r="RYP30" s="96"/>
      <c r="RYQ30" s="84"/>
      <c r="RYR30" s="74"/>
      <c r="RYS30" s="74"/>
      <c r="RZE30" s="74"/>
      <c r="RZF30" s="96"/>
      <c r="RZG30" s="84"/>
      <c r="RZH30" s="74"/>
      <c r="RZI30" s="74"/>
      <c r="RZU30" s="74"/>
      <c r="RZV30" s="96"/>
      <c r="RZW30" s="84"/>
      <c r="RZX30" s="74"/>
      <c r="RZY30" s="74"/>
      <c r="SAK30" s="74"/>
      <c r="SAL30" s="96"/>
      <c r="SAM30" s="84"/>
      <c r="SAN30" s="74"/>
      <c r="SAO30" s="74"/>
      <c r="SBA30" s="74"/>
      <c r="SBB30" s="96"/>
      <c r="SBC30" s="84"/>
      <c r="SBD30" s="74"/>
      <c r="SBE30" s="74"/>
      <c r="SBQ30" s="74"/>
      <c r="SBR30" s="96"/>
      <c r="SBS30" s="84"/>
      <c r="SBT30" s="74"/>
      <c r="SBU30" s="74"/>
      <c r="SCG30" s="74"/>
      <c r="SCH30" s="96"/>
      <c r="SCI30" s="84"/>
      <c r="SCJ30" s="74"/>
      <c r="SCK30" s="74"/>
      <c r="SCW30" s="74"/>
      <c r="SCX30" s="96"/>
      <c r="SCY30" s="84"/>
      <c r="SCZ30" s="74"/>
      <c r="SDA30" s="74"/>
      <c r="SDM30" s="74"/>
      <c r="SDN30" s="96"/>
      <c r="SDO30" s="84"/>
      <c r="SDP30" s="74"/>
      <c r="SDQ30" s="74"/>
      <c r="SEC30" s="74"/>
      <c r="SED30" s="96"/>
      <c r="SEE30" s="84"/>
      <c r="SEF30" s="74"/>
      <c r="SEG30" s="74"/>
      <c r="SES30" s="74"/>
      <c r="SET30" s="96"/>
      <c r="SEU30" s="84"/>
      <c r="SEV30" s="74"/>
      <c r="SEW30" s="74"/>
      <c r="SFI30" s="74"/>
      <c r="SFJ30" s="96"/>
      <c r="SFK30" s="84"/>
      <c r="SFL30" s="74"/>
      <c r="SFM30" s="74"/>
      <c r="SFY30" s="74"/>
      <c r="SFZ30" s="96"/>
      <c r="SGA30" s="84"/>
      <c r="SGB30" s="74"/>
      <c r="SGC30" s="74"/>
      <c r="SGO30" s="74"/>
      <c r="SGP30" s="96"/>
      <c r="SGQ30" s="84"/>
      <c r="SGR30" s="74"/>
      <c r="SGS30" s="74"/>
      <c r="SHE30" s="74"/>
      <c r="SHF30" s="96"/>
      <c r="SHG30" s="84"/>
      <c r="SHH30" s="74"/>
      <c r="SHI30" s="74"/>
      <c r="SHU30" s="74"/>
      <c r="SHV30" s="96"/>
      <c r="SHW30" s="84"/>
      <c r="SHX30" s="74"/>
      <c r="SHY30" s="74"/>
      <c r="SIK30" s="74"/>
      <c r="SIL30" s="96"/>
      <c r="SIM30" s="84"/>
      <c r="SIN30" s="74"/>
      <c r="SIO30" s="74"/>
      <c r="SJA30" s="74"/>
      <c r="SJB30" s="96"/>
      <c r="SJC30" s="84"/>
      <c r="SJD30" s="74"/>
      <c r="SJE30" s="74"/>
      <c r="SJQ30" s="74"/>
      <c r="SJR30" s="96"/>
      <c r="SJS30" s="84"/>
      <c r="SJT30" s="74"/>
      <c r="SJU30" s="74"/>
      <c r="SKG30" s="74"/>
      <c r="SKH30" s="96"/>
      <c r="SKI30" s="84"/>
      <c r="SKJ30" s="74"/>
      <c r="SKK30" s="74"/>
      <c r="SKW30" s="74"/>
      <c r="SKX30" s="96"/>
      <c r="SKY30" s="84"/>
      <c r="SKZ30" s="74"/>
      <c r="SLA30" s="74"/>
      <c r="SLM30" s="74"/>
      <c r="SLN30" s="96"/>
      <c r="SLO30" s="84"/>
      <c r="SLP30" s="74"/>
      <c r="SLQ30" s="74"/>
      <c r="SMC30" s="74"/>
      <c r="SMD30" s="96"/>
      <c r="SME30" s="84"/>
      <c r="SMF30" s="74"/>
      <c r="SMG30" s="74"/>
      <c r="SMS30" s="74"/>
      <c r="SMT30" s="96"/>
      <c r="SMU30" s="84"/>
      <c r="SMV30" s="74"/>
      <c r="SMW30" s="74"/>
      <c r="SNI30" s="74"/>
      <c r="SNJ30" s="96"/>
      <c r="SNK30" s="84"/>
      <c r="SNL30" s="74"/>
      <c r="SNM30" s="74"/>
      <c r="SNY30" s="74"/>
      <c r="SNZ30" s="96"/>
      <c r="SOA30" s="84"/>
      <c r="SOB30" s="74"/>
      <c r="SOC30" s="74"/>
      <c r="SOO30" s="74"/>
      <c r="SOP30" s="96"/>
      <c r="SOQ30" s="84"/>
      <c r="SOR30" s="74"/>
      <c r="SOS30" s="74"/>
      <c r="SPE30" s="74"/>
      <c r="SPF30" s="96"/>
      <c r="SPG30" s="84"/>
      <c r="SPH30" s="74"/>
      <c r="SPI30" s="74"/>
      <c r="SPU30" s="74"/>
      <c r="SPV30" s="96"/>
      <c r="SPW30" s="84"/>
      <c r="SPX30" s="74"/>
      <c r="SPY30" s="74"/>
      <c r="SQK30" s="74"/>
      <c r="SQL30" s="96"/>
      <c r="SQM30" s="84"/>
      <c r="SQN30" s="74"/>
      <c r="SQO30" s="74"/>
      <c r="SRA30" s="74"/>
      <c r="SRB30" s="96"/>
      <c r="SRC30" s="84"/>
      <c r="SRD30" s="74"/>
      <c r="SRE30" s="74"/>
      <c r="SRQ30" s="74"/>
      <c r="SRR30" s="96"/>
      <c r="SRS30" s="84"/>
      <c r="SRT30" s="74"/>
      <c r="SRU30" s="74"/>
      <c r="SSG30" s="74"/>
      <c r="SSH30" s="96"/>
      <c r="SSI30" s="84"/>
      <c r="SSJ30" s="74"/>
      <c r="SSK30" s="74"/>
      <c r="SSW30" s="74"/>
      <c r="SSX30" s="96"/>
      <c r="SSY30" s="84"/>
      <c r="SSZ30" s="74"/>
      <c r="STA30" s="74"/>
      <c r="STM30" s="74"/>
      <c r="STN30" s="96"/>
      <c r="STO30" s="84"/>
      <c r="STP30" s="74"/>
      <c r="STQ30" s="74"/>
      <c r="SUC30" s="74"/>
      <c r="SUD30" s="96"/>
      <c r="SUE30" s="84"/>
      <c r="SUF30" s="74"/>
      <c r="SUG30" s="74"/>
      <c r="SUS30" s="74"/>
      <c r="SUT30" s="96"/>
      <c r="SUU30" s="84"/>
      <c r="SUV30" s="74"/>
      <c r="SUW30" s="74"/>
      <c r="SVI30" s="74"/>
      <c r="SVJ30" s="96"/>
      <c r="SVK30" s="84"/>
      <c r="SVL30" s="74"/>
      <c r="SVM30" s="74"/>
      <c r="SVY30" s="74"/>
      <c r="SVZ30" s="96"/>
      <c r="SWA30" s="84"/>
      <c r="SWB30" s="74"/>
      <c r="SWC30" s="74"/>
      <c r="SWO30" s="74"/>
      <c r="SWP30" s="96"/>
      <c r="SWQ30" s="84"/>
      <c r="SWR30" s="74"/>
      <c r="SWS30" s="74"/>
      <c r="SXE30" s="74"/>
      <c r="SXF30" s="96"/>
      <c r="SXG30" s="84"/>
      <c r="SXH30" s="74"/>
      <c r="SXI30" s="74"/>
      <c r="SXU30" s="74"/>
      <c r="SXV30" s="96"/>
      <c r="SXW30" s="84"/>
      <c r="SXX30" s="74"/>
      <c r="SXY30" s="74"/>
      <c r="SYK30" s="74"/>
      <c r="SYL30" s="96"/>
      <c r="SYM30" s="84"/>
      <c r="SYN30" s="74"/>
      <c r="SYO30" s="74"/>
      <c r="SZA30" s="74"/>
      <c r="SZB30" s="96"/>
      <c r="SZC30" s="84"/>
      <c r="SZD30" s="74"/>
      <c r="SZE30" s="74"/>
      <c r="SZQ30" s="74"/>
      <c r="SZR30" s="96"/>
      <c r="SZS30" s="84"/>
      <c r="SZT30" s="74"/>
      <c r="SZU30" s="74"/>
      <c r="TAG30" s="74"/>
      <c r="TAH30" s="96"/>
      <c r="TAI30" s="84"/>
      <c r="TAJ30" s="74"/>
      <c r="TAK30" s="74"/>
      <c r="TAW30" s="74"/>
      <c r="TAX30" s="96"/>
      <c r="TAY30" s="84"/>
      <c r="TAZ30" s="74"/>
      <c r="TBA30" s="74"/>
      <c r="TBM30" s="74"/>
      <c r="TBN30" s="96"/>
      <c r="TBO30" s="84"/>
      <c r="TBP30" s="74"/>
      <c r="TBQ30" s="74"/>
      <c r="TCC30" s="74"/>
      <c r="TCD30" s="96"/>
      <c r="TCE30" s="84"/>
      <c r="TCF30" s="74"/>
      <c r="TCG30" s="74"/>
      <c r="TCS30" s="74"/>
      <c r="TCT30" s="96"/>
      <c r="TCU30" s="84"/>
      <c r="TCV30" s="74"/>
      <c r="TCW30" s="74"/>
      <c r="TDI30" s="74"/>
      <c r="TDJ30" s="96"/>
      <c r="TDK30" s="84"/>
      <c r="TDL30" s="74"/>
      <c r="TDM30" s="74"/>
      <c r="TDY30" s="74"/>
      <c r="TDZ30" s="96"/>
      <c r="TEA30" s="84"/>
      <c r="TEB30" s="74"/>
      <c r="TEC30" s="74"/>
      <c r="TEO30" s="74"/>
      <c r="TEP30" s="96"/>
      <c r="TEQ30" s="84"/>
      <c r="TER30" s="74"/>
      <c r="TES30" s="74"/>
      <c r="TFE30" s="74"/>
      <c r="TFF30" s="96"/>
      <c r="TFG30" s="84"/>
      <c r="TFH30" s="74"/>
      <c r="TFI30" s="74"/>
      <c r="TFU30" s="74"/>
      <c r="TFV30" s="96"/>
      <c r="TFW30" s="84"/>
      <c r="TFX30" s="74"/>
      <c r="TFY30" s="74"/>
      <c r="TGK30" s="74"/>
      <c r="TGL30" s="96"/>
      <c r="TGM30" s="84"/>
      <c r="TGN30" s="74"/>
      <c r="TGO30" s="74"/>
      <c r="THA30" s="74"/>
      <c r="THB30" s="96"/>
      <c r="THC30" s="84"/>
      <c r="THD30" s="74"/>
      <c r="THE30" s="74"/>
      <c r="THQ30" s="74"/>
      <c r="THR30" s="96"/>
      <c r="THS30" s="84"/>
      <c r="THT30" s="74"/>
      <c r="THU30" s="74"/>
      <c r="TIG30" s="74"/>
      <c r="TIH30" s="96"/>
      <c r="TII30" s="84"/>
      <c r="TIJ30" s="74"/>
      <c r="TIK30" s="74"/>
      <c r="TIW30" s="74"/>
      <c r="TIX30" s="96"/>
      <c r="TIY30" s="84"/>
      <c r="TIZ30" s="74"/>
      <c r="TJA30" s="74"/>
      <c r="TJM30" s="74"/>
      <c r="TJN30" s="96"/>
      <c r="TJO30" s="84"/>
      <c r="TJP30" s="74"/>
      <c r="TJQ30" s="74"/>
      <c r="TKC30" s="74"/>
      <c r="TKD30" s="96"/>
      <c r="TKE30" s="84"/>
      <c r="TKF30" s="74"/>
      <c r="TKG30" s="74"/>
      <c r="TKS30" s="74"/>
      <c r="TKT30" s="96"/>
      <c r="TKU30" s="84"/>
      <c r="TKV30" s="74"/>
      <c r="TKW30" s="74"/>
      <c r="TLI30" s="74"/>
      <c r="TLJ30" s="96"/>
      <c r="TLK30" s="84"/>
      <c r="TLL30" s="74"/>
      <c r="TLM30" s="74"/>
      <c r="TLY30" s="74"/>
      <c r="TLZ30" s="96"/>
      <c r="TMA30" s="84"/>
      <c r="TMB30" s="74"/>
      <c r="TMC30" s="74"/>
      <c r="TMO30" s="74"/>
      <c r="TMP30" s="96"/>
      <c r="TMQ30" s="84"/>
      <c r="TMR30" s="74"/>
      <c r="TMS30" s="74"/>
      <c r="TNE30" s="74"/>
      <c r="TNF30" s="96"/>
      <c r="TNG30" s="84"/>
      <c r="TNH30" s="74"/>
      <c r="TNI30" s="74"/>
      <c r="TNU30" s="74"/>
      <c r="TNV30" s="96"/>
      <c r="TNW30" s="84"/>
      <c r="TNX30" s="74"/>
      <c r="TNY30" s="74"/>
      <c r="TOK30" s="74"/>
      <c r="TOL30" s="96"/>
      <c r="TOM30" s="84"/>
      <c r="TON30" s="74"/>
      <c r="TOO30" s="74"/>
      <c r="TPA30" s="74"/>
      <c r="TPB30" s="96"/>
      <c r="TPC30" s="84"/>
      <c r="TPD30" s="74"/>
      <c r="TPE30" s="74"/>
      <c r="TPQ30" s="74"/>
      <c r="TPR30" s="96"/>
      <c r="TPS30" s="84"/>
      <c r="TPT30" s="74"/>
      <c r="TPU30" s="74"/>
      <c r="TQG30" s="74"/>
      <c r="TQH30" s="96"/>
      <c r="TQI30" s="84"/>
      <c r="TQJ30" s="74"/>
      <c r="TQK30" s="74"/>
      <c r="TQW30" s="74"/>
      <c r="TQX30" s="96"/>
      <c r="TQY30" s="84"/>
      <c r="TQZ30" s="74"/>
      <c r="TRA30" s="74"/>
      <c r="TRM30" s="74"/>
      <c r="TRN30" s="96"/>
      <c r="TRO30" s="84"/>
      <c r="TRP30" s="74"/>
      <c r="TRQ30" s="74"/>
      <c r="TSC30" s="74"/>
      <c r="TSD30" s="96"/>
      <c r="TSE30" s="84"/>
      <c r="TSF30" s="74"/>
      <c r="TSG30" s="74"/>
      <c r="TSS30" s="74"/>
      <c r="TST30" s="96"/>
      <c r="TSU30" s="84"/>
      <c r="TSV30" s="74"/>
      <c r="TSW30" s="74"/>
      <c r="TTI30" s="74"/>
      <c r="TTJ30" s="96"/>
      <c r="TTK30" s="84"/>
      <c r="TTL30" s="74"/>
      <c r="TTM30" s="74"/>
      <c r="TTY30" s="74"/>
      <c r="TTZ30" s="96"/>
      <c r="TUA30" s="84"/>
      <c r="TUB30" s="74"/>
      <c r="TUC30" s="74"/>
      <c r="TUO30" s="74"/>
      <c r="TUP30" s="96"/>
      <c r="TUQ30" s="84"/>
      <c r="TUR30" s="74"/>
      <c r="TUS30" s="74"/>
      <c r="TVE30" s="74"/>
      <c r="TVF30" s="96"/>
      <c r="TVG30" s="84"/>
      <c r="TVH30" s="74"/>
      <c r="TVI30" s="74"/>
      <c r="TVU30" s="74"/>
      <c r="TVV30" s="96"/>
      <c r="TVW30" s="84"/>
      <c r="TVX30" s="74"/>
      <c r="TVY30" s="74"/>
      <c r="TWK30" s="74"/>
      <c r="TWL30" s="96"/>
      <c r="TWM30" s="84"/>
      <c r="TWN30" s="74"/>
      <c r="TWO30" s="74"/>
      <c r="TXA30" s="74"/>
      <c r="TXB30" s="96"/>
      <c r="TXC30" s="84"/>
      <c r="TXD30" s="74"/>
      <c r="TXE30" s="74"/>
      <c r="TXQ30" s="74"/>
      <c r="TXR30" s="96"/>
      <c r="TXS30" s="84"/>
      <c r="TXT30" s="74"/>
      <c r="TXU30" s="74"/>
      <c r="TYG30" s="74"/>
      <c r="TYH30" s="96"/>
      <c r="TYI30" s="84"/>
      <c r="TYJ30" s="74"/>
      <c r="TYK30" s="74"/>
      <c r="TYW30" s="74"/>
      <c r="TYX30" s="96"/>
      <c r="TYY30" s="84"/>
      <c r="TYZ30" s="74"/>
      <c r="TZA30" s="74"/>
      <c r="TZM30" s="74"/>
      <c r="TZN30" s="96"/>
      <c r="TZO30" s="84"/>
      <c r="TZP30" s="74"/>
      <c r="TZQ30" s="74"/>
      <c r="UAC30" s="74"/>
      <c r="UAD30" s="96"/>
      <c r="UAE30" s="84"/>
      <c r="UAF30" s="74"/>
      <c r="UAG30" s="74"/>
      <c r="UAS30" s="74"/>
      <c r="UAT30" s="96"/>
      <c r="UAU30" s="84"/>
      <c r="UAV30" s="74"/>
      <c r="UAW30" s="74"/>
      <c r="UBI30" s="74"/>
      <c r="UBJ30" s="96"/>
      <c r="UBK30" s="84"/>
      <c r="UBL30" s="74"/>
      <c r="UBM30" s="74"/>
      <c r="UBY30" s="74"/>
      <c r="UBZ30" s="96"/>
      <c r="UCA30" s="84"/>
      <c r="UCB30" s="74"/>
      <c r="UCC30" s="74"/>
      <c r="UCO30" s="74"/>
      <c r="UCP30" s="96"/>
      <c r="UCQ30" s="84"/>
      <c r="UCR30" s="74"/>
      <c r="UCS30" s="74"/>
      <c r="UDE30" s="74"/>
      <c r="UDF30" s="96"/>
      <c r="UDG30" s="84"/>
      <c r="UDH30" s="74"/>
      <c r="UDI30" s="74"/>
      <c r="UDU30" s="74"/>
      <c r="UDV30" s="96"/>
      <c r="UDW30" s="84"/>
      <c r="UDX30" s="74"/>
      <c r="UDY30" s="74"/>
      <c r="UEK30" s="74"/>
      <c r="UEL30" s="96"/>
      <c r="UEM30" s="84"/>
      <c r="UEN30" s="74"/>
      <c r="UEO30" s="74"/>
      <c r="UFA30" s="74"/>
      <c r="UFB30" s="96"/>
      <c r="UFC30" s="84"/>
      <c r="UFD30" s="74"/>
      <c r="UFE30" s="74"/>
      <c r="UFQ30" s="74"/>
      <c r="UFR30" s="96"/>
      <c r="UFS30" s="84"/>
      <c r="UFT30" s="74"/>
      <c r="UFU30" s="74"/>
      <c r="UGG30" s="74"/>
      <c r="UGH30" s="96"/>
      <c r="UGI30" s="84"/>
      <c r="UGJ30" s="74"/>
      <c r="UGK30" s="74"/>
      <c r="UGW30" s="74"/>
      <c r="UGX30" s="96"/>
      <c r="UGY30" s="84"/>
      <c r="UGZ30" s="74"/>
      <c r="UHA30" s="74"/>
      <c r="UHM30" s="74"/>
      <c r="UHN30" s="96"/>
      <c r="UHO30" s="84"/>
      <c r="UHP30" s="74"/>
      <c r="UHQ30" s="74"/>
      <c r="UIC30" s="74"/>
      <c r="UID30" s="96"/>
      <c r="UIE30" s="84"/>
      <c r="UIF30" s="74"/>
      <c r="UIG30" s="74"/>
      <c r="UIS30" s="74"/>
      <c r="UIT30" s="96"/>
      <c r="UIU30" s="84"/>
      <c r="UIV30" s="74"/>
      <c r="UIW30" s="74"/>
      <c r="UJI30" s="74"/>
      <c r="UJJ30" s="96"/>
      <c r="UJK30" s="84"/>
      <c r="UJL30" s="74"/>
      <c r="UJM30" s="74"/>
      <c r="UJY30" s="74"/>
      <c r="UJZ30" s="96"/>
      <c r="UKA30" s="84"/>
      <c r="UKB30" s="74"/>
      <c r="UKC30" s="74"/>
      <c r="UKO30" s="74"/>
      <c r="UKP30" s="96"/>
      <c r="UKQ30" s="84"/>
      <c r="UKR30" s="74"/>
      <c r="UKS30" s="74"/>
      <c r="ULE30" s="74"/>
      <c r="ULF30" s="96"/>
      <c r="ULG30" s="84"/>
      <c r="ULH30" s="74"/>
      <c r="ULI30" s="74"/>
      <c r="ULU30" s="74"/>
      <c r="ULV30" s="96"/>
      <c r="ULW30" s="84"/>
      <c r="ULX30" s="74"/>
      <c r="ULY30" s="74"/>
      <c r="UMK30" s="74"/>
      <c r="UML30" s="96"/>
      <c r="UMM30" s="84"/>
      <c r="UMN30" s="74"/>
      <c r="UMO30" s="74"/>
      <c r="UNA30" s="74"/>
      <c r="UNB30" s="96"/>
      <c r="UNC30" s="84"/>
      <c r="UND30" s="74"/>
      <c r="UNE30" s="74"/>
      <c r="UNQ30" s="74"/>
      <c r="UNR30" s="96"/>
      <c r="UNS30" s="84"/>
      <c r="UNT30" s="74"/>
      <c r="UNU30" s="74"/>
      <c r="UOG30" s="74"/>
      <c r="UOH30" s="96"/>
      <c r="UOI30" s="84"/>
      <c r="UOJ30" s="74"/>
      <c r="UOK30" s="74"/>
      <c r="UOW30" s="74"/>
      <c r="UOX30" s="96"/>
      <c r="UOY30" s="84"/>
      <c r="UOZ30" s="74"/>
      <c r="UPA30" s="74"/>
      <c r="UPM30" s="74"/>
      <c r="UPN30" s="96"/>
      <c r="UPO30" s="84"/>
      <c r="UPP30" s="74"/>
      <c r="UPQ30" s="74"/>
      <c r="UQC30" s="74"/>
      <c r="UQD30" s="96"/>
      <c r="UQE30" s="84"/>
      <c r="UQF30" s="74"/>
      <c r="UQG30" s="74"/>
      <c r="UQS30" s="74"/>
      <c r="UQT30" s="96"/>
      <c r="UQU30" s="84"/>
      <c r="UQV30" s="74"/>
      <c r="UQW30" s="74"/>
      <c r="URI30" s="74"/>
      <c r="URJ30" s="96"/>
      <c r="URK30" s="84"/>
      <c r="URL30" s="74"/>
      <c r="URM30" s="74"/>
      <c r="URY30" s="74"/>
      <c r="URZ30" s="96"/>
      <c r="USA30" s="84"/>
      <c r="USB30" s="74"/>
      <c r="USC30" s="74"/>
      <c r="USO30" s="74"/>
      <c r="USP30" s="96"/>
      <c r="USQ30" s="84"/>
      <c r="USR30" s="74"/>
      <c r="USS30" s="74"/>
      <c r="UTE30" s="74"/>
      <c r="UTF30" s="96"/>
      <c r="UTG30" s="84"/>
      <c r="UTH30" s="74"/>
      <c r="UTI30" s="74"/>
      <c r="UTU30" s="74"/>
      <c r="UTV30" s="96"/>
      <c r="UTW30" s="84"/>
      <c r="UTX30" s="74"/>
      <c r="UTY30" s="74"/>
      <c r="UUK30" s="74"/>
      <c r="UUL30" s="96"/>
      <c r="UUM30" s="84"/>
      <c r="UUN30" s="74"/>
      <c r="UUO30" s="74"/>
      <c r="UVA30" s="74"/>
      <c r="UVB30" s="96"/>
      <c r="UVC30" s="84"/>
      <c r="UVD30" s="74"/>
      <c r="UVE30" s="74"/>
      <c r="UVQ30" s="74"/>
      <c r="UVR30" s="96"/>
      <c r="UVS30" s="84"/>
      <c r="UVT30" s="74"/>
      <c r="UVU30" s="74"/>
      <c r="UWG30" s="74"/>
      <c r="UWH30" s="96"/>
      <c r="UWI30" s="84"/>
      <c r="UWJ30" s="74"/>
      <c r="UWK30" s="74"/>
      <c r="UWW30" s="74"/>
      <c r="UWX30" s="96"/>
      <c r="UWY30" s="84"/>
      <c r="UWZ30" s="74"/>
      <c r="UXA30" s="74"/>
      <c r="UXM30" s="74"/>
      <c r="UXN30" s="96"/>
      <c r="UXO30" s="84"/>
      <c r="UXP30" s="74"/>
      <c r="UXQ30" s="74"/>
      <c r="UYC30" s="74"/>
      <c r="UYD30" s="96"/>
      <c r="UYE30" s="84"/>
      <c r="UYF30" s="74"/>
      <c r="UYG30" s="74"/>
      <c r="UYS30" s="74"/>
      <c r="UYT30" s="96"/>
      <c r="UYU30" s="84"/>
      <c r="UYV30" s="74"/>
      <c r="UYW30" s="74"/>
      <c r="UZI30" s="74"/>
      <c r="UZJ30" s="96"/>
      <c r="UZK30" s="84"/>
      <c r="UZL30" s="74"/>
      <c r="UZM30" s="74"/>
      <c r="UZY30" s="74"/>
      <c r="UZZ30" s="96"/>
      <c r="VAA30" s="84"/>
      <c r="VAB30" s="74"/>
      <c r="VAC30" s="74"/>
      <c r="VAO30" s="74"/>
      <c r="VAP30" s="96"/>
      <c r="VAQ30" s="84"/>
      <c r="VAR30" s="74"/>
      <c r="VAS30" s="74"/>
      <c r="VBE30" s="74"/>
      <c r="VBF30" s="96"/>
      <c r="VBG30" s="84"/>
      <c r="VBH30" s="74"/>
      <c r="VBI30" s="74"/>
      <c r="VBU30" s="74"/>
      <c r="VBV30" s="96"/>
      <c r="VBW30" s="84"/>
      <c r="VBX30" s="74"/>
      <c r="VBY30" s="74"/>
      <c r="VCK30" s="74"/>
      <c r="VCL30" s="96"/>
      <c r="VCM30" s="84"/>
      <c r="VCN30" s="74"/>
      <c r="VCO30" s="74"/>
      <c r="VDA30" s="74"/>
      <c r="VDB30" s="96"/>
      <c r="VDC30" s="84"/>
      <c r="VDD30" s="74"/>
      <c r="VDE30" s="74"/>
      <c r="VDQ30" s="74"/>
      <c r="VDR30" s="96"/>
      <c r="VDS30" s="84"/>
      <c r="VDT30" s="74"/>
      <c r="VDU30" s="74"/>
      <c r="VEG30" s="74"/>
      <c r="VEH30" s="96"/>
      <c r="VEI30" s="84"/>
      <c r="VEJ30" s="74"/>
      <c r="VEK30" s="74"/>
      <c r="VEW30" s="74"/>
      <c r="VEX30" s="96"/>
      <c r="VEY30" s="84"/>
      <c r="VEZ30" s="74"/>
      <c r="VFA30" s="74"/>
      <c r="VFM30" s="74"/>
      <c r="VFN30" s="96"/>
      <c r="VFO30" s="84"/>
      <c r="VFP30" s="74"/>
      <c r="VFQ30" s="74"/>
      <c r="VGC30" s="74"/>
      <c r="VGD30" s="96"/>
      <c r="VGE30" s="84"/>
      <c r="VGF30" s="74"/>
      <c r="VGG30" s="74"/>
      <c r="VGS30" s="74"/>
      <c r="VGT30" s="96"/>
      <c r="VGU30" s="84"/>
      <c r="VGV30" s="74"/>
      <c r="VGW30" s="74"/>
      <c r="VHI30" s="74"/>
      <c r="VHJ30" s="96"/>
      <c r="VHK30" s="84"/>
      <c r="VHL30" s="74"/>
      <c r="VHM30" s="74"/>
      <c r="VHY30" s="74"/>
      <c r="VHZ30" s="96"/>
      <c r="VIA30" s="84"/>
      <c r="VIB30" s="74"/>
      <c r="VIC30" s="74"/>
      <c r="VIO30" s="74"/>
      <c r="VIP30" s="96"/>
      <c r="VIQ30" s="84"/>
      <c r="VIR30" s="74"/>
      <c r="VIS30" s="74"/>
      <c r="VJE30" s="74"/>
      <c r="VJF30" s="96"/>
      <c r="VJG30" s="84"/>
      <c r="VJH30" s="74"/>
      <c r="VJI30" s="74"/>
      <c r="VJU30" s="74"/>
      <c r="VJV30" s="96"/>
      <c r="VJW30" s="84"/>
      <c r="VJX30" s="74"/>
      <c r="VJY30" s="74"/>
      <c r="VKK30" s="74"/>
      <c r="VKL30" s="96"/>
      <c r="VKM30" s="84"/>
      <c r="VKN30" s="74"/>
      <c r="VKO30" s="74"/>
      <c r="VLA30" s="74"/>
      <c r="VLB30" s="96"/>
      <c r="VLC30" s="84"/>
      <c r="VLD30" s="74"/>
      <c r="VLE30" s="74"/>
      <c r="VLQ30" s="74"/>
      <c r="VLR30" s="96"/>
      <c r="VLS30" s="84"/>
      <c r="VLT30" s="74"/>
      <c r="VLU30" s="74"/>
      <c r="VMG30" s="74"/>
      <c r="VMH30" s="96"/>
      <c r="VMI30" s="84"/>
      <c r="VMJ30" s="74"/>
      <c r="VMK30" s="74"/>
      <c r="VMW30" s="74"/>
      <c r="VMX30" s="96"/>
      <c r="VMY30" s="84"/>
      <c r="VMZ30" s="74"/>
      <c r="VNA30" s="74"/>
      <c r="VNM30" s="74"/>
      <c r="VNN30" s="96"/>
      <c r="VNO30" s="84"/>
      <c r="VNP30" s="74"/>
      <c r="VNQ30" s="74"/>
      <c r="VOC30" s="74"/>
      <c r="VOD30" s="96"/>
      <c r="VOE30" s="84"/>
      <c r="VOF30" s="74"/>
      <c r="VOG30" s="74"/>
      <c r="VOS30" s="74"/>
      <c r="VOT30" s="96"/>
      <c r="VOU30" s="84"/>
      <c r="VOV30" s="74"/>
      <c r="VOW30" s="74"/>
      <c r="VPI30" s="74"/>
      <c r="VPJ30" s="96"/>
      <c r="VPK30" s="84"/>
      <c r="VPL30" s="74"/>
      <c r="VPM30" s="74"/>
      <c r="VPY30" s="74"/>
      <c r="VPZ30" s="96"/>
      <c r="VQA30" s="84"/>
      <c r="VQB30" s="74"/>
      <c r="VQC30" s="74"/>
      <c r="VQO30" s="74"/>
      <c r="VQP30" s="96"/>
      <c r="VQQ30" s="84"/>
      <c r="VQR30" s="74"/>
      <c r="VQS30" s="74"/>
      <c r="VRE30" s="74"/>
      <c r="VRF30" s="96"/>
      <c r="VRG30" s="84"/>
      <c r="VRH30" s="74"/>
      <c r="VRI30" s="74"/>
      <c r="VRU30" s="74"/>
      <c r="VRV30" s="96"/>
      <c r="VRW30" s="84"/>
      <c r="VRX30" s="74"/>
      <c r="VRY30" s="74"/>
      <c r="VSK30" s="74"/>
      <c r="VSL30" s="96"/>
      <c r="VSM30" s="84"/>
      <c r="VSN30" s="74"/>
      <c r="VSO30" s="74"/>
      <c r="VTA30" s="74"/>
      <c r="VTB30" s="96"/>
      <c r="VTC30" s="84"/>
      <c r="VTD30" s="74"/>
      <c r="VTE30" s="74"/>
      <c r="VTQ30" s="74"/>
      <c r="VTR30" s="96"/>
      <c r="VTS30" s="84"/>
      <c r="VTT30" s="74"/>
      <c r="VTU30" s="74"/>
      <c r="VUG30" s="74"/>
      <c r="VUH30" s="96"/>
      <c r="VUI30" s="84"/>
      <c r="VUJ30" s="74"/>
      <c r="VUK30" s="74"/>
      <c r="VUW30" s="74"/>
      <c r="VUX30" s="96"/>
      <c r="VUY30" s="84"/>
      <c r="VUZ30" s="74"/>
      <c r="VVA30" s="74"/>
      <c r="VVM30" s="74"/>
      <c r="VVN30" s="96"/>
      <c r="VVO30" s="84"/>
      <c r="VVP30" s="74"/>
      <c r="VVQ30" s="74"/>
      <c r="VWC30" s="74"/>
      <c r="VWD30" s="96"/>
      <c r="VWE30" s="84"/>
      <c r="VWF30" s="74"/>
      <c r="VWG30" s="74"/>
      <c r="VWS30" s="74"/>
      <c r="VWT30" s="96"/>
      <c r="VWU30" s="84"/>
      <c r="VWV30" s="74"/>
      <c r="VWW30" s="74"/>
      <c r="VXI30" s="74"/>
      <c r="VXJ30" s="96"/>
      <c r="VXK30" s="84"/>
      <c r="VXL30" s="74"/>
      <c r="VXM30" s="74"/>
      <c r="VXY30" s="74"/>
      <c r="VXZ30" s="96"/>
      <c r="VYA30" s="84"/>
      <c r="VYB30" s="74"/>
      <c r="VYC30" s="74"/>
      <c r="VYO30" s="74"/>
      <c r="VYP30" s="96"/>
      <c r="VYQ30" s="84"/>
      <c r="VYR30" s="74"/>
      <c r="VYS30" s="74"/>
      <c r="VZE30" s="74"/>
      <c r="VZF30" s="96"/>
      <c r="VZG30" s="84"/>
      <c r="VZH30" s="74"/>
      <c r="VZI30" s="74"/>
      <c r="VZU30" s="74"/>
      <c r="VZV30" s="96"/>
      <c r="VZW30" s="84"/>
      <c r="VZX30" s="74"/>
      <c r="VZY30" s="74"/>
      <c r="WAK30" s="74"/>
      <c r="WAL30" s="96"/>
      <c r="WAM30" s="84"/>
      <c r="WAN30" s="74"/>
      <c r="WAO30" s="74"/>
      <c r="WBA30" s="74"/>
      <c r="WBB30" s="96"/>
      <c r="WBC30" s="84"/>
      <c r="WBD30" s="74"/>
      <c r="WBE30" s="74"/>
      <c r="WBQ30" s="74"/>
      <c r="WBR30" s="96"/>
      <c r="WBS30" s="84"/>
      <c r="WBT30" s="74"/>
      <c r="WBU30" s="74"/>
      <c r="WCG30" s="74"/>
      <c r="WCH30" s="96"/>
      <c r="WCI30" s="84"/>
      <c r="WCJ30" s="74"/>
      <c r="WCK30" s="74"/>
      <c r="WCW30" s="74"/>
      <c r="WCX30" s="96"/>
      <c r="WCY30" s="84"/>
      <c r="WCZ30" s="74"/>
      <c r="WDA30" s="74"/>
      <c r="WDM30" s="74"/>
      <c r="WDN30" s="96"/>
      <c r="WDO30" s="84"/>
      <c r="WDP30" s="74"/>
      <c r="WDQ30" s="74"/>
      <c r="WEC30" s="74"/>
      <c r="WED30" s="96"/>
      <c r="WEE30" s="84"/>
      <c r="WEF30" s="74"/>
      <c r="WEG30" s="74"/>
      <c r="WES30" s="74"/>
      <c r="WET30" s="96"/>
      <c r="WEU30" s="84"/>
      <c r="WEV30" s="74"/>
      <c r="WEW30" s="74"/>
      <c r="WFI30" s="74"/>
      <c r="WFJ30" s="96"/>
      <c r="WFK30" s="84"/>
      <c r="WFL30" s="74"/>
      <c r="WFM30" s="74"/>
      <c r="WFY30" s="74"/>
      <c r="WFZ30" s="96"/>
      <c r="WGA30" s="84"/>
      <c r="WGB30" s="74"/>
      <c r="WGC30" s="74"/>
      <c r="WGO30" s="74"/>
      <c r="WGP30" s="96"/>
      <c r="WGQ30" s="84"/>
      <c r="WGR30" s="74"/>
      <c r="WGS30" s="74"/>
      <c r="WHE30" s="74"/>
      <c r="WHF30" s="96"/>
      <c r="WHG30" s="84"/>
      <c r="WHH30" s="74"/>
      <c r="WHI30" s="74"/>
      <c r="WHU30" s="74"/>
      <c r="WHV30" s="96"/>
      <c r="WHW30" s="84"/>
      <c r="WHX30" s="74"/>
      <c r="WHY30" s="74"/>
      <c r="WIK30" s="74"/>
      <c r="WIL30" s="96"/>
      <c r="WIM30" s="84"/>
      <c r="WIN30" s="74"/>
      <c r="WIO30" s="74"/>
      <c r="WJA30" s="74"/>
      <c r="WJB30" s="96"/>
      <c r="WJC30" s="84"/>
      <c r="WJD30" s="74"/>
      <c r="WJE30" s="74"/>
      <c r="WJQ30" s="74"/>
      <c r="WJR30" s="96"/>
      <c r="WJS30" s="84"/>
      <c r="WJT30" s="74"/>
      <c r="WJU30" s="74"/>
      <c r="WKG30" s="74"/>
      <c r="WKH30" s="96"/>
      <c r="WKI30" s="84"/>
      <c r="WKJ30" s="74"/>
      <c r="WKK30" s="74"/>
      <c r="WKW30" s="74"/>
      <c r="WKX30" s="96"/>
      <c r="WKY30" s="84"/>
      <c r="WKZ30" s="74"/>
      <c r="WLA30" s="74"/>
      <c r="WLM30" s="74"/>
      <c r="WLN30" s="96"/>
      <c r="WLO30" s="84"/>
      <c r="WLP30" s="74"/>
      <c r="WLQ30" s="74"/>
      <c r="WMC30" s="74"/>
      <c r="WMD30" s="96"/>
      <c r="WME30" s="84"/>
      <c r="WMF30" s="74"/>
      <c r="WMG30" s="74"/>
      <c r="WMS30" s="74"/>
      <c r="WMT30" s="96"/>
      <c r="WMU30" s="84"/>
      <c r="WMV30" s="74"/>
      <c r="WMW30" s="74"/>
      <c r="WNI30" s="74"/>
      <c r="WNJ30" s="96"/>
      <c r="WNK30" s="84"/>
      <c r="WNL30" s="74"/>
      <c r="WNM30" s="74"/>
      <c r="WNY30" s="74"/>
      <c r="WNZ30" s="96"/>
      <c r="WOA30" s="84"/>
      <c r="WOB30" s="74"/>
      <c r="WOC30" s="74"/>
      <c r="WOO30" s="74"/>
      <c r="WOP30" s="96"/>
      <c r="WOQ30" s="84"/>
      <c r="WOR30" s="74"/>
      <c r="WOS30" s="74"/>
      <c r="WPE30" s="74"/>
      <c r="WPF30" s="96"/>
      <c r="WPG30" s="84"/>
      <c r="WPH30" s="74"/>
      <c r="WPI30" s="74"/>
      <c r="WPU30" s="74"/>
      <c r="WPV30" s="96"/>
      <c r="WPW30" s="84"/>
      <c r="WPX30" s="74"/>
      <c r="WPY30" s="74"/>
      <c r="WQK30" s="74"/>
      <c r="WQL30" s="96"/>
      <c r="WQM30" s="84"/>
      <c r="WQN30" s="74"/>
      <c r="WQO30" s="74"/>
      <c r="WRA30" s="74"/>
      <c r="WRB30" s="96"/>
      <c r="WRC30" s="84"/>
      <c r="WRD30" s="74"/>
      <c r="WRE30" s="74"/>
      <c r="WRQ30" s="74"/>
      <c r="WRR30" s="96"/>
      <c r="WRS30" s="84"/>
      <c r="WRT30" s="74"/>
      <c r="WRU30" s="74"/>
      <c r="WSG30" s="74"/>
      <c r="WSH30" s="96"/>
      <c r="WSI30" s="84"/>
      <c r="WSJ30" s="74"/>
      <c r="WSK30" s="74"/>
      <c r="WSW30" s="74"/>
      <c r="WSX30" s="96"/>
      <c r="WSY30" s="84"/>
      <c r="WSZ30" s="74"/>
      <c r="WTA30" s="74"/>
      <c r="WTM30" s="74"/>
      <c r="WTN30" s="96"/>
      <c r="WTO30" s="84"/>
      <c r="WTP30" s="74"/>
      <c r="WTQ30" s="74"/>
      <c r="WUC30" s="74"/>
      <c r="WUD30" s="96"/>
      <c r="WUE30" s="84"/>
      <c r="WUF30" s="74"/>
      <c r="WUG30" s="74"/>
      <c r="WUS30" s="74"/>
      <c r="WUT30" s="96"/>
      <c r="WUU30" s="84"/>
      <c r="WUV30" s="74"/>
      <c r="WUW30" s="74"/>
      <c r="WVI30" s="74"/>
      <c r="WVJ30" s="96"/>
      <c r="WVK30" s="84"/>
      <c r="WVL30" s="74"/>
      <c r="WVM30" s="74"/>
      <c r="WVY30" s="74"/>
      <c r="WVZ30" s="96"/>
      <c r="WWA30" s="84"/>
      <c r="WWB30" s="74"/>
      <c r="WWC30" s="74"/>
      <c r="WWO30" s="74"/>
      <c r="WWP30" s="96"/>
      <c r="WWQ30" s="84"/>
      <c r="WWR30" s="74"/>
      <c r="WWS30" s="74"/>
      <c r="WXE30" s="74"/>
      <c r="WXF30" s="96"/>
      <c r="WXG30" s="84"/>
      <c r="WXH30" s="74"/>
      <c r="WXI30" s="74"/>
      <c r="WXU30" s="74"/>
      <c r="WXV30" s="96"/>
      <c r="WXW30" s="84"/>
      <c r="WXX30" s="74"/>
      <c r="WXY30" s="74"/>
      <c r="WYK30" s="74"/>
      <c r="WYL30" s="96"/>
      <c r="WYM30" s="84"/>
      <c r="WYN30" s="74"/>
      <c r="WYO30" s="74"/>
      <c r="WZA30" s="74"/>
      <c r="WZB30" s="96"/>
      <c r="WZC30" s="84"/>
      <c r="WZD30" s="74"/>
      <c r="WZE30" s="74"/>
      <c r="WZQ30" s="74"/>
      <c r="WZR30" s="96"/>
      <c r="WZS30" s="84"/>
      <c r="WZT30" s="74"/>
      <c r="WZU30" s="74"/>
      <c r="XAG30" s="74"/>
      <c r="XAH30" s="96"/>
      <c r="XAI30" s="84"/>
      <c r="XAJ30" s="74"/>
      <c r="XAK30" s="74"/>
      <c r="XAW30" s="74"/>
      <c r="XAX30" s="96"/>
      <c r="XAY30" s="84"/>
      <c r="XAZ30" s="74"/>
      <c r="XBA30" s="74"/>
      <c r="XBM30" s="74"/>
      <c r="XBN30" s="96"/>
      <c r="XBO30" s="84"/>
      <c r="XBP30" s="74"/>
      <c r="XBQ30" s="74"/>
      <c r="XCC30" s="74"/>
      <c r="XCD30" s="96"/>
      <c r="XCE30" s="84"/>
      <c r="XCF30" s="74"/>
      <c r="XCG30" s="74"/>
      <c r="XCS30" s="74"/>
      <c r="XCT30" s="96"/>
      <c r="XCU30" s="84"/>
      <c r="XCV30" s="74"/>
      <c r="XCW30" s="74"/>
      <c r="XDI30" s="74"/>
      <c r="XDJ30" s="96"/>
      <c r="XDK30" s="84"/>
      <c r="XDL30" s="74"/>
      <c r="XDM30" s="74"/>
      <c r="XDY30" s="74"/>
      <c r="XDZ30" s="96"/>
      <c r="XEA30" s="84"/>
      <c r="XEB30" s="74"/>
      <c r="XEC30" s="74"/>
      <c r="XEO30" s="74"/>
      <c r="XEP30" s="96"/>
      <c r="XEQ30" s="84"/>
      <c r="XER30" s="74"/>
      <c r="XES30" s="74"/>
    </row>
    <row r="31" spans="1:1017 1025:2041 2049:3065 3073:4089 4097:5113 5121:6137 6145:7161 7169:8185 8193:9209 9217:10233 10241:11257 11265:12281 12289:13305 13313:14329 14337:15353 15361:16377" s="81" customFormat="1" ht="18">
      <c r="A31" s="74"/>
      <c r="B31" s="682" t="s">
        <v>471</v>
      </c>
      <c r="C31" s="682"/>
      <c r="D31" s="75"/>
      <c r="E31" s="76"/>
      <c r="F31" s="76"/>
      <c r="G31" s="76"/>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FE31" s="74"/>
      <c r="FF31" s="549"/>
      <c r="FG31" s="117"/>
      <c r="FH31" s="74"/>
      <c r="FI31" s="74"/>
      <c r="FU31" s="74"/>
      <c r="FV31" s="549"/>
      <c r="FW31" s="117"/>
      <c r="FX31" s="74"/>
      <c r="FY31" s="74"/>
      <c r="GK31" s="74"/>
      <c r="GL31" s="549"/>
      <c r="GM31" s="117"/>
      <c r="GN31" s="74"/>
      <c r="GO31" s="74"/>
      <c r="HA31" s="74"/>
      <c r="HB31" s="549"/>
      <c r="HC31" s="117"/>
      <c r="HD31" s="74"/>
      <c r="HE31" s="74"/>
      <c r="HQ31" s="74"/>
      <c r="HR31" s="549"/>
      <c r="HS31" s="117"/>
      <c r="HT31" s="74"/>
      <c r="HU31" s="74"/>
      <c r="IG31" s="74"/>
      <c r="IH31" s="549"/>
      <c r="II31" s="117"/>
      <c r="IJ31" s="74"/>
      <c r="IK31" s="74"/>
      <c r="IW31" s="74"/>
      <c r="IX31" s="549"/>
      <c r="IY31" s="117"/>
      <c r="IZ31" s="74"/>
      <c r="JA31" s="74"/>
      <c r="JM31" s="74"/>
      <c r="JN31" s="549"/>
      <c r="JO31" s="117"/>
      <c r="JP31" s="74"/>
      <c r="JQ31" s="74"/>
      <c r="KC31" s="74"/>
      <c r="KD31" s="549"/>
      <c r="KE31" s="117"/>
      <c r="KF31" s="74"/>
      <c r="KG31" s="74"/>
      <c r="KS31" s="74"/>
      <c r="KT31" s="549"/>
      <c r="KU31" s="117"/>
      <c r="KV31" s="74"/>
      <c r="KW31" s="74"/>
      <c r="LI31" s="74"/>
      <c r="LJ31" s="549"/>
      <c r="LK31" s="117"/>
      <c r="LL31" s="74"/>
      <c r="LM31" s="74"/>
      <c r="LY31" s="74"/>
      <c r="LZ31" s="549"/>
      <c r="MA31" s="117"/>
      <c r="MB31" s="74"/>
      <c r="MC31" s="74"/>
      <c r="MO31" s="74"/>
      <c r="MP31" s="549"/>
      <c r="MQ31" s="117"/>
      <c r="MR31" s="74"/>
      <c r="MS31" s="74"/>
      <c r="NE31" s="74"/>
      <c r="NF31" s="549"/>
      <c r="NG31" s="117"/>
      <c r="NH31" s="74"/>
      <c r="NI31" s="74"/>
      <c r="NU31" s="74"/>
      <c r="NV31" s="549"/>
      <c r="NW31" s="117"/>
      <c r="NX31" s="74"/>
      <c r="NY31" s="74"/>
      <c r="OK31" s="74"/>
      <c r="OL31" s="549"/>
      <c r="OM31" s="117"/>
      <c r="ON31" s="74"/>
      <c r="OO31" s="74"/>
      <c r="PA31" s="74"/>
      <c r="PB31" s="549"/>
      <c r="PC31" s="117"/>
      <c r="PD31" s="74"/>
      <c r="PE31" s="74"/>
      <c r="PQ31" s="74"/>
      <c r="PR31" s="549"/>
      <c r="PS31" s="117"/>
      <c r="PT31" s="74"/>
      <c r="PU31" s="74"/>
      <c r="QG31" s="74"/>
      <c r="QH31" s="549"/>
      <c r="QI31" s="117"/>
      <c r="QJ31" s="74"/>
      <c r="QK31" s="74"/>
      <c r="QW31" s="74"/>
      <c r="QX31" s="549"/>
      <c r="QY31" s="117"/>
      <c r="QZ31" s="74"/>
      <c r="RA31" s="74"/>
      <c r="RM31" s="74"/>
      <c r="RN31" s="549"/>
      <c r="RO31" s="117"/>
      <c r="RP31" s="74"/>
      <c r="RQ31" s="74"/>
      <c r="SC31" s="74"/>
      <c r="SD31" s="549"/>
      <c r="SE31" s="117"/>
      <c r="SF31" s="74"/>
      <c r="SG31" s="74"/>
      <c r="SS31" s="74"/>
      <c r="ST31" s="549"/>
      <c r="SU31" s="117"/>
      <c r="SV31" s="74"/>
      <c r="SW31" s="74"/>
      <c r="TI31" s="74"/>
      <c r="TJ31" s="549"/>
      <c r="TK31" s="117"/>
      <c r="TL31" s="74"/>
      <c r="TM31" s="74"/>
      <c r="TY31" s="74"/>
      <c r="TZ31" s="549"/>
      <c r="UA31" s="117"/>
      <c r="UB31" s="74"/>
      <c r="UC31" s="74"/>
      <c r="UO31" s="74"/>
      <c r="UP31" s="549"/>
      <c r="UQ31" s="117"/>
      <c r="UR31" s="74"/>
      <c r="US31" s="74"/>
      <c r="VE31" s="74"/>
      <c r="VF31" s="549"/>
      <c r="VG31" s="117"/>
      <c r="VH31" s="74"/>
      <c r="VI31" s="74"/>
      <c r="VU31" s="74"/>
      <c r="VV31" s="549"/>
      <c r="VW31" s="117"/>
      <c r="VX31" s="74"/>
      <c r="VY31" s="74"/>
      <c r="WK31" s="74"/>
      <c r="WL31" s="549"/>
      <c r="WM31" s="117"/>
      <c r="WN31" s="74"/>
      <c r="WO31" s="74"/>
      <c r="XA31" s="74"/>
      <c r="XB31" s="549"/>
      <c r="XC31" s="117"/>
      <c r="XD31" s="74"/>
      <c r="XE31" s="74"/>
      <c r="XQ31" s="74"/>
      <c r="XR31" s="549"/>
      <c r="XS31" s="117"/>
      <c r="XT31" s="74"/>
      <c r="XU31" s="74"/>
      <c r="YG31" s="74"/>
      <c r="YH31" s="549"/>
      <c r="YI31" s="117"/>
      <c r="YJ31" s="74"/>
      <c r="YK31" s="74"/>
      <c r="YW31" s="74"/>
      <c r="YX31" s="549"/>
      <c r="YY31" s="117"/>
      <c r="YZ31" s="74"/>
      <c r="ZA31" s="74"/>
      <c r="ZM31" s="74"/>
      <c r="ZN31" s="549"/>
      <c r="ZO31" s="117"/>
      <c r="ZP31" s="74"/>
      <c r="ZQ31" s="74"/>
      <c r="AAC31" s="74"/>
      <c r="AAD31" s="549"/>
      <c r="AAE31" s="117"/>
      <c r="AAF31" s="74"/>
      <c r="AAG31" s="74"/>
      <c r="AAS31" s="74"/>
      <c r="AAT31" s="549"/>
      <c r="AAU31" s="117"/>
      <c r="AAV31" s="74"/>
      <c r="AAW31" s="74"/>
      <c r="ABI31" s="74"/>
      <c r="ABJ31" s="549"/>
      <c r="ABK31" s="117"/>
      <c r="ABL31" s="74"/>
      <c r="ABM31" s="74"/>
      <c r="ABY31" s="74"/>
      <c r="ABZ31" s="549"/>
      <c r="ACA31" s="117"/>
      <c r="ACB31" s="74"/>
      <c r="ACC31" s="74"/>
      <c r="ACO31" s="74"/>
      <c r="ACP31" s="549"/>
      <c r="ACQ31" s="117"/>
      <c r="ACR31" s="74"/>
      <c r="ACS31" s="74"/>
      <c r="ADE31" s="74"/>
      <c r="ADF31" s="549"/>
      <c r="ADG31" s="117"/>
      <c r="ADH31" s="74"/>
      <c r="ADI31" s="74"/>
      <c r="ADU31" s="74"/>
      <c r="ADV31" s="549"/>
      <c r="ADW31" s="117"/>
      <c r="ADX31" s="74"/>
      <c r="ADY31" s="74"/>
      <c r="AEK31" s="74"/>
      <c r="AEL31" s="549"/>
      <c r="AEM31" s="117"/>
      <c r="AEN31" s="74"/>
      <c r="AEO31" s="74"/>
      <c r="AFA31" s="74"/>
      <c r="AFB31" s="549"/>
      <c r="AFC31" s="117"/>
      <c r="AFD31" s="74"/>
      <c r="AFE31" s="74"/>
      <c r="AFQ31" s="74"/>
      <c r="AFR31" s="549"/>
      <c r="AFS31" s="117"/>
      <c r="AFT31" s="74"/>
      <c r="AFU31" s="74"/>
      <c r="AGG31" s="74"/>
      <c r="AGH31" s="549"/>
      <c r="AGI31" s="117"/>
      <c r="AGJ31" s="74"/>
      <c r="AGK31" s="74"/>
      <c r="AGW31" s="74"/>
      <c r="AGX31" s="549"/>
      <c r="AGY31" s="117"/>
      <c r="AGZ31" s="74"/>
      <c r="AHA31" s="74"/>
      <c r="AHM31" s="74"/>
      <c r="AHN31" s="549"/>
      <c r="AHO31" s="117"/>
      <c r="AHP31" s="74"/>
      <c r="AHQ31" s="74"/>
      <c r="AIC31" s="74"/>
      <c r="AID31" s="549"/>
      <c r="AIE31" s="117"/>
      <c r="AIF31" s="74"/>
      <c r="AIG31" s="74"/>
      <c r="AIS31" s="74"/>
      <c r="AIT31" s="549"/>
      <c r="AIU31" s="117"/>
      <c r="AIV31" s="74"/>
      <c r="AIW31" s="74"/>
      <c r="AJI31" s="74"/>
      <c r="AJJ31" s="549"/>
      <c r="AJK31" s="117"/>
      <c r="AJL31" s="74"/>
      <c r="AJM31" s="74"/>
      <c r="AJY31" s="74"/>
      <c r="AJZ31" s="549"/>
      <c r="AKA31" s="117"/>
      <c r="AKB31" s="74"/>
      <c r="AKC31" s="74"/>
      <c r="AKO31" s="74"/>
      <c r="AKP31" s="549"/>
      <c r="AKQ31" s="117"/>
      <c r="AKR31" s="74"/>
      <c r="AKS31" s="74"/>
      <c r="ALE31" s="74"/>
      <c r="ALF31" s="549"/>
      <c r="ALG31" s="117"/>
      <c r="ALH31" s="74"/>
      <c r="ALI31" s="74"/>
      <c r="ALU31" s="74"/>
      <c r="ALV31" s="549"/>
      <c r="ALW31" s="117"/>
      <c r="ALX31" s="74"/>
      <c r="ALY31" s="74"/>
      <c r="AMK31" s="74"/>
      <c r="AML31" s="549"/>
      <c r="AMM31" s="117"/>
      <c r="AMN31" s="74"/>
      <c r="AMO31" s="74"/>
      <c r="ANA31" s="74"/>
      <c r="ANB31" s="549"/>
      <c r="ANC31" s="117"/>
      <c r="AND31" s="74"/>
      <c r="ANE31" s="74"/>
      <c r="ANQ31" s="74"/>
      <c r="ANR31" s="549"/>
      <c r="ANS31" s="117"/>
      <c r="ANT31" s="74"/>
      <c r="ANU31" s="74"/>
      <c r="AOG31" s="74"/>
      <c r="AOH31" s="549"/>
      <c r="AOI31" s="117"/>
      <c r="AOJ31" s="74"/>
      <c r="AOK31" s="74"/>
      <c r="AOW31" s="74"/>
      <c r="AOX31" s="549"/>
      <c r="AOY31" s="117"/>
      <c r="AOZ31" s="74"/>
      <c r="APA31" s="74"/>
      <c r="APM31" s="74"/>
      <c r="APN31" s="549"/>
      <c r="APO31" s="117"/>
      <c r="APP31" s="74"/>
      <c r="APQ31" s="74"/>
      <c r="AQC31" s="74"/>
      <c r="AQD31" s="549"/>
      <c r="AQE31" s="117"/>
      <c r="AQF31" s="74"/>
      <c r="AQG31" s="74"/>
      <c r="AQS31" s="74"/>
      <c r="AQT31" s="549"/>
      <c r="AQU31" s="117"/>
      <c r="AQV31" s="74"/>
      <c r="AQW31" s="74"/>
      <c r="ARI31" s="74"/>
      <c r="ARJ31" s="549"/>
      <c r="ARK31" s="117"/>
      <c r="ARL31" s="74"/>
      <c r="ARM31" s="74"/>
      <c r="ARY31" s="74"/>
      <c r="ARZ31" s="549"/>
      <c r="ASA31" s="117"/>
      <c r="ASB31" s="74"/>
      <c r="ASC31" s="74"/>
      <c r="ASO31" s="74"/>
      <c r="ASP31" s="549"/>
      <c r="ASQ31" s="117"/>
      <c r="ASR31" s="74"/>
      <c r="ASS31" s="74"/>
      <c r="ATE31" s="74"/>
      <c r="ATF31" s="549"/>
      <c r="ATG31" s="117"/>
      <c r="ATH31" s="74"/>
      <c r="ATI31" s="74"/>
      <c r="ATU31" s="74"/>
      <c r="ATV31" s="549"/>
      <c r="ATW31" s="117"/>
      <c r="ATX31" s="74"/>
      <c r="ATY31" s="74"/>
      <c r="AUK31" s="74"/>
      <c r="AUL31" s="549"/>
      <c r="AUM31" s="117"/>
      <c r="AUN31" s="74"/>
      <c r="AUO31" s="74"/>
      <c r="AVA31" s="74"/>
      <c r="AVB31" s="549"/>
      <c r="AVC31" s="117"/>
      <c r="AVD31" s="74"/>
      <c r="AVE31" s="74"/>
      <c r="AVQ31" s="74"/>
      <c r="AVR31" s="549"/>
      <c r="AVS31" s="117"/>
      <c r="AVT31" s="74"/>
      <c r="AVU31" s="74"/>
      <c r="AWG31" s="74"/>
      <c r="AWH31" s="549"/>
      <c r="AWI31" s="117"/>
      <c r="AWJ31" s="74"/>
      <c r="AWK31" s="74"/>
      <c r="AWW31" s="74"/>
      <c r="AWX31" s="549"/>
      <c r="AWY31" s="117"/>
      <c r="AWZ31" s="74"/>
      <c r="AXA31" s="74"/>
      <c r="AXM31" s="74"/>
      <c r="AXN31" s="549"/>
      <c r="AXO31" s="117"/>
      <c r="AXP31" s="74"/>
      <c r="AXQ31" s="74"/>
      <c r="AYC31" s="74"/>
      <c r="AYD31" s="549"/>
      <c r="AYE31" s="117"/>
      <c r="AYF31" s="74"/>
      <c r="AYG31" s="74"/>
      <c r="AYS31" s="74"/>
      <c r="AYT31" s="549"/>
      <c r="AYU31" s="117"/>
      <c r="AYV31" s="74"/>
      <c r="AYW31" s="74"/>
      <c r="AZI31" s="74"/>
      <c r="AZJ31" s="549"/>
      <c r="AZK31" s="117"/>
      <c r="AZL31" s="74"/>
      <c r="AZM31" s="74"/>
      <c r="AZY31" s="74"/>
      <c r="AZZ31" s="549"/>
      <c r="BAA31" s="117"/>
      <c r="BAB31" s="74"/>
      <c r="BAC31" s="74"/>
      <c r="BAO31" s="74"/>
      <c r="BAP31" s="549"/>
      <c r="BAQ31" s="117"/>
      <c r="BAR31" s="74"/>
      <c r="BAS31" s="74"/>
      <c r="BBE31" s="74"/>
      <c r="BBF31" s="549"/>
      <c r="BBG31" s="117"/>
      <c r="BBH31" s="74"/>
      <c r="BBI31" s="74"/>
      <c r="BBU31" s="74"/>
      <c r="BBV31" s="549"/>
      <c r="BBW31" s="117"/>
      <c r="BBX31" s="74"/>
      <c r="BBY31" s="74"/>
      <c r="BCK31" s="74"/>
      <c r="BCL31" s="549"/>
      <c r="BCM31" s="117"/>
      <c r="BCN31" s="74"/>
      <c r="BCO31" s="74"/>
      <c r="BDA31" s="74"/>
      <c r="BDB31" s="549"/>
      <c r="BDC31" s="117"/>
      <c r="BDD31" s="74"/>
      <c r="BDE31" s="74"/>
      <c r="BDQ31" s="74"/>
      <c r="BDR31" s="549"/>
      <c r="BDS31" s="117"/>
      <c r="BDT31" s="74"/>
      <c r="BDU31" s="74"/>
      <c r="BEG31" s="74"/>
      <c r="BEH31" s="549"/>
      <c r="BEI31" s="117"/>
      <c r="BEJ31" s="74"/>
      <c r="BEK31" s="74"/>
      <c r="BEW31" s="74"/>
      <c r="BEX31" s="549"/>
      <c r="BEY31" s="117"/>
      <c r="BEZ31" s="74"/>
      <c r="BFA31" s="74"/>
      <c r="BFM31" s="74"/>
      <c r="BFN31" s="549"/>
      <c r="BFO31" s="117"/>
      <c r="BFP31" s="74"/>
      <c r="BFQ31" s="74"/>
      <c r="BGC31" s="74"/>
      <c r="BGD31" s="549"/>
      <c r="BGE31" s="117"/>
      <c r="BGF31" s="74"/>
      <c r="BGG31" s="74"/>
      <c r="BGS31" s="74"/>
      <c r="BGT31" s="549"/>
      <c r="BGU31" s="117"/>
      <c r="BGV31" s="74"/>
      <c r="BGW31" s="74"/>
      <c r="BHI31" s="74"/>
      <c r="BHJ31" s="549"/>
      <c r="BHK31" s="117"/>
      <c r="BHL31" s="74"/>
      <c r="BHM31" s="74"/>
      <c r="BHY31" s="74"/>
      <c r="BHZ31" s="549"/>
      <c r="BIA31" s="117"/>
      <c r="BIB31" s="74"/>
      <c r="BIC31" s="74"/>
      <c r="BIO31" s="74"/>
      <c r="BIP31" s="549"/>
      <c r="BIQ31" s="117"/>
      <c r="BIR31" s="74"/>
      <c r="BIS31" s="74"/>
      <c r="BJE31" s="74"/>
      <c r="BJF31" s="549"/>
      <c r="BJG31" s="117"/>
      <c r="BJH31" s="74"/>
      <c r="BJI31" s="74"/>
      <c r="BJU31" s="74"/>
      <c r="BJV31" s="549"/>
      <c r="BJW31" s="117"/>
      <c r="BJX31" s="74"/>
      <c r="BJY31" s="74"/>
      <c r="BKK31" s="74"/>
      <c r="BKL31" s="549"/>
      <c r="BKM31" s="117"/>
      <c r="BKN31" s="74"/>
      <c r="BKO31" s="74"/>
      <c r="BLA31" s="74"/>
      <c r="BLB31" s="549"/>
      <c r="BLC31" s="117"/>
      <c r="BLD31" s="74"/>
      <c r="BLE31" s="74"/>
      <c r="BLQ31" s="74"/>
      <c r="BLR31" s="549"/>
      <c r="BLS31" s="117"/>
      <c r="BLT31" s="74"/>
      <c r="BLU31" s="74"/>
      <c r="BMG31" s="74"/>
      <c r="BMH31" s="549"/>
      <c r="BMI31" s="117"/>
      <c r="BMJ31" s="74"/>
      <c r="BMK31" s="74"/>
      <c r="BMW31" s="74"/>
      <c r="BMX31" s="549"/>
      <c r="BMY31" s="117"/>
      <c r="BMZ31" s="74"/>
      <c r="BNA31" s="74"/>
      <c r="BNM31" s="74"/>
      <c r="BNN31" s="549"/>
      <c r="BNO31" s="117"/>
      <c r="BNP31" s="74"/>
      <c r="BNQ31" s="74"/>
      <c r="BOC31" s="74"/>
      <c r="BOD31" s="549"/>
      <c r="BOE31" s="117"/>
      <c r="BOF31" s="74"/>
      <c r="BOG31" s="74"/>
      <c r="BOS31" s="74"/>
      <c r="BOT31" s="549"/>
      <c r="BOU31" s="117"/>
      <c r="BOV31" s="74"/>
      <c r="BOW31" s="74"/>
      <c r="BPI31" s="74"/>
      <c r="BPJ31" s="549"/>
      <c r="BPK31" s="117"/>
      <c r="BPL31" s="74"/>
      <c r="BPM31" s="74"/>
      <c r="BPY31" s="74"/>
      <c r="BPZ31" s="549"/>
      <c r="BQA31" s="117"/>
      <c r="BQB31" s="74"/>
      <c r="BQC31" s="74"/>
      <c r="BQO31" s="74"/>
      <c r="BQP31" s="549"/>
      <c r="BQQ31" s="117"/>
      <c r="BQR31" s="74"/>
      <c r="BQS31" s="74"/>
      <c r="BRE31" s="74"/>
      <c r="BRF31" s="549"/>
      <c r="BRG31" s="117"/>
      <c r="BRH31" s="74"/>
      <c r="BRI31" s="74"/>
      <c r="BRU31" s="74"/>
      <c r="BRV31" s="549"/>
      <c r="BRW31" s="117"/>
      <c r="BRX31" s="74"/>
      <c r="BRY31" s="74"/>
      <c r="BSK31" s="74"/>
      <c r="BSL31" s="549"/>
      <c r="BSM31" s="117"/>
      <c r="BSN31" s="74"/>
      <c r="BSO31" s="74"/>
      <c r="BTA31" s="74"/>
      <c r="BTB31" s="549"/>
      <c r="BTC31" s="117"/>
      <c r="BTD31" s="74"/>
      <c r="BTE31" s="74"/>
      <c r="BTQ31" s="74"/>
      <c r="BTR31" s="549"/>
      <c r="BTS31" s="117"/>
      <c r="BTT31" s="74"/>
      <c r="BTU31" s="74"/>
      <c r="BUG31" s="74"/>
      <c r="BUH31" s="549"/>
      <c r="BUI31" s="117"/>
      <c r="BUJ31" s="74"/>
      <c r="BUK31" s="74"/>
      <c r="BUW31" s="74"/>
      <c r="BUX31" s="549"/>
      <c r="BUY31" s="117"/>
      <c r="BUZ31" s="74"/>
      <c r="BVA31" s="74"/>
      <c r="BVM31" s="74"/>
      <c r="BVN31" s="549"/>
      <c r="BVO31" s="117"/>
      <c r="BVP31" s="74"/>
      <c r="BVQ31" s="74"/>
      <c r="BWC31" s="74"/>
      <c r="BWD31" s="549"/>
      <c r="BWE31" s="117"/>
      <c r="BWF31" s="74"/>
      <c r="BWG31" s="74"/>
      <c r="BWS31" s="74"/>
      <c r="BWT31" s="549"/>
      <c r="BWU31" s="117"/>
      <c r="BWV31" s="74"/>
      <c r="BWW31" s="74"/>
      <c r="BXI31" s="74"/>
      <c r="BXJ31" s="549"/>
      <c r="BXK31" s="117"/>
      <c r="BXL31" s="74"/>
      <c r="BXM31" s="74"/>
      <c r="BXY31" s="74"/>
      <c r="BXZ31" s="549"/>
      <c r="BYA31" s="117"/>
      <c r="BYB31" s="74"/>
      <c r="BYC31" s="74"/>
      <c r="BYO31" s="74"/>
      <c r="BYP31" s="549"/>
      <c r="BYQ31" s="117"/>
      <c r="BYR31" s="74"/>
      <c r="BYS31" s="74"/>
      <c r="BZE31" s="74"/>
      <c r="BZF31" s="549"/>
      <c r="BZG31" s="117"/>
      <c r="BZH31" s="74"/>
      <c r="BZI31" s="74"/>
      <c r="BZU31" s="74"/>
      <c r="BZV31" s="549"/>
      <c r="BZW31" s="117"/>
      <c r="BZX31" s="74"/>
      <c r="BZY31" s="74"/>
      <c r="CAK31" s="74"/>
      <c r="CAL31" s="549"/>
      <c r="CAM31" s="117"/>
      <c r="CAN31" s="74"/>
      <c r="CAO31" s="74"/>
      <c r="CBA31" s="74"/>
      <c r="CBB31" s="549"/>
      <c r="CBC31" s="117"/>
      <c r="CBD31" s="74"/>
      <c r="CBE31" s="74"/>
      <c r="CBQ31" s="74"/>
      <c r="CBR31" s="549"/>
      <c r="CBS31" s="117"/>
      <c r="CBT31" s="74"/>
      <c r="CBU31" s="74"/>
      <c r="CCG31" s="74"/>
      <c r="CCH31" s="549"/>
      <c r="CCI31" s="117"/>
      <c r="CCJ31" s="74"/>
      <c r="CCK31" s="74"/>
      <c r="CCW31" s="74"/>
      <c r="CCX31" s="549"/>
      <c r="CCY31" s="117"/>
      <c r="CCZ31" s="74"/>
      <c r="CDA31" s="74"/>
      <c r="CDM31" s="74"/>
      <c r="CDN31" s="549"/>
      <c r="CDO31" s="117"/>
      <c r="CDP31" s="74"/>
      <c r="CDQ31" s="74"/>
      <c r="CEC31" s="74"/>
      <c r="CED31" s="549"/>
      <c r="CEE31" s="117"/>
      <c r="CEF31" s="74"/>
      <c r="CEG31" s="74"/>
      <c r="CES31" s="74"/>
      <c r="CET31" s="549"/>
      <c r="CEU31" s="117"/>
      <c r="CEV31" s="74"/>
      <c r="CEW31" s="74"/>
      <c r="CFI31" s="74"/>
      <c r="CFJ31" s="549"/>
      <c r="CFK31" s="117"/>
      <c r="CFL31" s="74"/>
      <c r="CFM31" s="74"/>
      <c r="CFY31" s="74"/>
      <c r="CFZ31" s="549"/>
      <c r="CGA31" s="117"/>
      <c r="CGB31" s="74"/>
      <c r="CGC31" s="74"/>
      <c r="CGO31" s="74"/>
      <c r="CGP31" s="549"/>
      <c r="CGQ31" s="117"/>
      <c r="CGR31" s="74"/>
      <c r="CGS31" s="74"/>
      <c r="CHE31" s="74"/>
      <c r="CHF31" s="549"/>
      <c r="CHG31" s="117"/>
      <c r="CHH31" s="74"/>
      <c r="CHI31" s="74"/>
      <c r="CHU31" s="74"/>
      <c r="CHV31" s="549"/>
      <c r="CHW31" s="117"/>
      <c r="CHX31" s="74"/>
      <c r="CHY31" s="74"/>
      <c r="CIK31" s="74"/>
      <c r="CIL31" s="549"/>
      <c r="CIM31" s="117"/>
      <c r="CIN31" s="74"/>
      <c r="CIO31" s="74"/>
      <c r="CJA31" s="74"/>
      <c r="CJB31" s="549"/>
      <c r="CJC31" s="117"/>
      <c r="CJD31" s="74"/>
      <c r="CJE31" s="74"/>
      <c r="CJQ31" s="74"/>
      <c r="CJR31" s="549"/>
      <c r="CJS31" s="117"/>
      <c r="CJT31" s="74"/>
      <c r="CJU31" s="74"/>
      <c r="CKG31" s="74"/>
      <c r="CKH31" s="549"/>
      <c r="CKI31" s="117"/>
      <c r="CKJ31" s="74"/>
      <c r="CKK31" s="74"/>
      <c r="CKW31" s="74"/>
      <c r="CKX31" s="549"/>
      <c r="CKY31" s="117"/>
      <c r="CKZ31" s="74"/>
      <c r="CLA31" s="74"/>
      <c r="CLM31" s="74"/>
      <c r="CLN31" s="549"/>
      <c r="CLO31" s="117"/>
      <c r="CLP31" s="74"/>
      <c r="CLQ31" s="74"/>
      <c r="CMC31" s="74"/>
      <c r="CMD31" s="549"/>
      <c r="CME31" s="117"/>
      <c r="CMF31" s="74"/>
      <c r="CMG31" s="74"/>
      <c r="CMS31" s="74"/>
      <c r="CMT31" s="549"/>
      <c r="CMU31" s="117"/>
      <c r="CMV31" s="74"/>
      <c r="CMW31" s="74"/>
      <c r="CNI31" s="74"/>
      <c r="CNJ31" s="549"/>
      <c r="CNK31" s="117"/>
      <c r="CNL31" s="74"/>
      <c r="CNM31" s="74"/>
      <c r="CNY31" s="74"/>
      <c r="CNZ31" s="549"/>
      <c r="COA31" s="117"/>
      <c r="COB31" s="74"/>
      <c r="COC31" s="74"/>
      <c r="COO31" s="74"/>
      <c r="COP31" s="549"/>
      <c r="COQ31" s="117"/>
      <c r="COR31" s="74"/>
      <c r="COS31" s="74"/>
      <c r="CPE31" s="74"/>
      <c r="CPF31" s="549"/>
      <c r="CPG31" s="117"/>
      <c r="CPH31" s="74"/>
      <c r="CPI31" s="74"/>
      <c r="CPU31" s="74"/>
      <c r="CPV31" s="549"/>
      <c r="CPW31" s="117"/>
      <c r="CPX31" s="74"/>
      <c r="CPY31" s="74"/>
      <c r="CQK31" s="74"/>
      <c r="CQL31" s="549"/>
      <c r="CQM31" s="117"/>
      <c r="CQN31" s="74"/>
      <c r="CQO31" s="74"/>
      <c r="CRA31" s="74"/>
      <c r="CRB31" s="549"/>
      <c r="CRC31" s="117"/>
      <c r="CRD31" s="74"/>
      <c r="CRE31" s="74"/>
      <c r="CRQ31" s="74"/>
      <c r="CRR31" s="549"/>
      <c r="CRS31" s="117"/>
      <c r="CRT31" s="74"/>
      <c r="CRU31" s="74"/>
      <c r="CSG31" s="74"/>
      <c r="CSH31" s="549"/>
      <c r="CSI31" s="117"/>
      <c r="CSJ31" s="74"/>
      <c r="CSK31" s="74"/>
      <c r="CSW31" s="74"/>
      <c r="CSX31" s="549"/>
      <c r="CSY31" s="117"/>
      <c r="CSZ31" s="74"/>
      <c r="CTA31" s="74"/>
      <c r="CTM31" s="74"/>
      <c r="CTN31" s="549"/>
      <c r="CTO31" s="117"/>
      <c r="CTP31" s="74"/>
      <c r="CTQ31" s="74"/>
      <c r="CUC31" s="74"/>
      <c r="CUD31" s="549"/>
      <c r="CUE31" s="117"/>
      <c r="CUF31" s="74"/>
      <c r="CUG31" s="74"/>
      <c r="CUS31" s="74"/>
      <c r="CUT31" s="549"/>
      <c r="CUU31" s="117"/>
      <c r="CUV31" s="74"/>
      <c r="CUW31" s="74"/>
      <c r="CVI31" s="74"/>
      <c r="CVJ31" s="549"/>
      <c r="CVK31" s="117"/>
      <c r="CVL31" s="74"/>
      <c r="CVM31" s="74"/>
      <c r="CVY31" s="74"/>
      <c r="CVZ31" s="549"/>
      <c r="CWA31" s="117"/>
      <c r="CWB31" s="74"/>
      <c r="CWC31" s="74"/>
      <c r="CWO31" s="74"/>
      <c r="CWP31" s="549"/>
      <c r="CWQ31" s="117"/>
      <c r="CWR31" s="74"/>
      <c r="CWS31" s="74"/>
      <c r="CXE31" s="74"/>
      <c r="CXF31" s="549"/>
      <c r="CXG31" s="117"/>
      <c r="CXH31" s="74"/>
      <c r="CXI31" s="74"/>
      <c r="CXU31" s="74"/>
      <c r="CXV31" s="549"/>
      <c r="CXW31" s="117"/>
      <c r="CXX31" s="74"/>
      <c r="CXY31" s="74"/>
      <c r="CYK31" s="74"/>
      <c r="CYL31" s="549"/>
      <c r="CYM31" s="117"/>
      <c r="CYN31" s="74"/>
      <c r="CYO31" s="74"/>
      <c r="CZA31" s="74"/>
      <c r="CZB31" s="549"/>
      <c r="CZC31" s="117"/>
      <c r="CZD31" s="74"/>
      <c r="CZE31" s="74"/>
      <c r="CZQ31" s="74"/>
      <c r="CZR31" s="549"/>
      <c r="CZS31" s="117"/>
      <c r="CZT31" s="74"/>
      <c r="CZU31" s="74"/>
      <c r="DAG31" s="74"/>
      <c r="DAH31" s="549"/>
      <c r="DAI31" s="117"/>
      <c r="DAJ31" s="74"/>
      <c r="DAK31" s="74"/>
      <c r="DAW31" s="74"/>
      <c r="DAX31" s="549"/>
      <c r="DAY31" s="117"/>
      <c r="DAZ31" s="74"/>
      <c r="DBA31" s="74"/>
      <c r="DBM31" s="74"/>
      <c r="DBN31" s="549"/>
      <c r="DBO31" s="117"/>
      <c r="DBP31" s="74"/>
      <c r="DBQ31" s="74"/>
      <c r="DCC31" s="74"/>
      <c r="DCD31" s="549"/>
      <c r="DCE31" s="117"/>
      <c r="DCF31" s="74"/>
      <c r="DCG31" s="74"/>
      <c r="DCS31" s="74"/>
      <c r="DCT31" s="549"/>
      <c r="DCU31" s="117"/>
      <c r="DCV31" s="74"/>
      <c r="DCW31" s="74"/>
      <c r="DDI31" s="74"/>
      <c r="DDJ31" s="549"/>
      <c r="DDK31" s="117"/>
      <c r="DDL31" s="74"/>
      <c r="DDM31" s="74"/>
      <c r="DDY31" s="74"/>
      <c r="DDZ31" s="549"/>
      <c r="DEA31" s="117"/>
      <c r="DEB31" s="74"/>
      <c r="DEC31" s="74"/>
      <c r="DEO31" s="74"/>
      <c r="DEP31" s="549"/>
      <c r="DEQ31" s="117"/>
      <c r="DER31" s="74"/>
      <c r="DES31" s="74"/>
      <c r="DFE31" s="74"/>
      <c r="DFF31" s="549"/>
      <c r="DFG31" s="117"/>
      <c r="DFH31" s="74"/>
      <c r="DFI31" s="74"/>
      <c r="DFU31" s="74"/>
      <c r="DFV31" s="549"/>
      <c r="DFW31" s="117"/>
      <c r="DFX31" s="74"/>
      <c r="DFY31" s="74"/>
      <c r="DGK31" s="74"/>
      <c r="DGL31" s="549"/>
      <c r="DGM31" s="117"/>
      <c r="DGN31" s="74"/>
      <c r="DGO31" s="74"/>
      <c r="DHA31" s="74"/>
      <c r="DHB31" s="549"/>
      <c r="DHC31" s="117"/>
      <c r="DHD31" s="74"/>
      <c r="DHE31" s="74"/>
      <c r="DHQ31" s="74"/>
      <c r="DHR31" s="549"/>
      <c r="DHS31" s="117"/>
      <c r="DHT31" s="74"/>
      <c r="DHU31" s="74"/>
      <c r="DIG31" s="74"/>
      <c r="DIH31" s="549"/>
      <c r="DII31" s="117"/>
      <c r="DIJ31" s="74"/>
      <c r="DIK31" s="74"/>
      <c r="DIW31" s="74"/>
      <c r="DIX31" s="549"/>
      <c r="DIY31" s="117"/>
      <c r="DIZ31" s="74"/>
      <c r="DJA31" s="74"/>
      <c r="DJM31" s="74"/>
      <c r="DJN31" s="549"/>
      <c r="DJO31" s="117"/>
      <c r="DJP31" s="74"/>
      <c r="DJQ31" s="74"/>
      <c r="DKC31" s="74"/>
      <c r="DKD31" s="549"/>
      <c r="DKE31" s="117"/>
      <c r="DKF31" s="74"/>
      <c r="DKG31" s="74"/>
      <c r="DKS31" s="74"/>
      <c r="DKT31" s="549"/>
      <c r="DKU31" s="117"/>
      <c r="DKV31" s="74"/>
      <c r="DKW31" s="74"/>
      <c r="DLI31" s="74"/>
      <c r="DLJ31" s="549"/>
      <c r="DLK31" s="117"/>
      <c r="DLL31" s="74"/>
      <c r="DLM31" s="74"/>
      <c r="DLY31" s="74"/>
      <c r="DLZ31" s="549"/>
      <c r="DMA31" s="117"/>
      <c r="DMB31" s="74"/>
      <c r="DMC31" s="74"/>
      <c r="DMO31" s="74"/>
      <c r="DMP31" s="549"/>
      <c r="DMQ31" s="117"/>
      <c r="DMR31" s="74"/>
      <c r="DMS31" s="74"/>
      <c r="DNE31" s="74"/>
      <c r="DNF31" s="549"/>
      <c r="DNG31" s="117"/>
      <c r="DNH31" s="74"/>
      <c r="DNI31" s="74"/>
      <c r="DNU31" s="74"/>
      <c r="DNV31" s="549"/>
      <c r="DNW31" s="117"/>
      <c r="DNX31" s="74"/>
      <c r="DNY31" s="74"/>
      <c r="DOK31" s="74"/>
      <c r="DOL31" s="549"/>
      <c r="DOM31" s="117"/>
      <c r="DON31" s="74"/>
      <c r="DOO31" s="74"/>
      <c r="DPA31" s="74"/>
      <c r="DPB31" s="549"/>
      <c r="DPC31" s="117"/>
      <c r="DPD31" s="74"/>
      <c r="DPE31" s="74"/>
      <c r="DPQ31" s="74"/>
      <c r="DPR31" s="549"/>
      <c r="DPS31" s="117"/>
      <c r="DPT31" s="74"/>
      <c r="DPU31" s="74"/>
      <c r="DQG31" s="74"/>
      <c r="DQH31" s="549"/>
      <c r="DQI31" s="117"/>
      <c r="DQJ31" s="74"/>
      <c r="DQK31" s="74"/>
      <c r="DQW31" s="74"/>
      <c r="DQX31" s="549"/>
      <c r="DQY31" s="117"/>
      <c r="DQZ31" s="74"/>
      <c r="DRA31" s="74"/>
      <c r="DRM31" s="74"/>
      <c r="DRN31" s="549"/>
      <c r="DRO31" s="117"/>
      <c r="DRP31" s="74"/>
      <c r="DRQ31" s="74"/>
      <c r="DSC31" s="74"/>
      <c r="DSD31" s="549"/>
      <c r="DSE31" s="117"/>
      <c r="DSF31" s="74"/>
      <c r="DSG31" s="74"/>
      <c r="DSS31" s="74"/>
      <c r="DST31" s="549"/>
      <c r="DSU31" s="117"/>
      <c r="DSV31" s="74"/>
      <c r="DSW31" s="74"/>
      <c r="DTI31" s="74"/>
      <c r="DTJ31" s="549"/>
      <c r="DTK31" s="117"/>
      <c r="DTL31" s="74"/>
      <c r="DTM31" s="74"/>
      <c r="DTY31" s="74"/>
      <c r="DTZ31" s="549"/>
      <c r="DUA31" s="117"/>
      <c r="DUB31" s="74"/>
      <c r="DUC31" s="74"/>
      <c r="DUO31" s="74"/>
      <c r="DUP31" s="549"/>
      <c r="DUQ31" s="117"/>
      <c r="DUR31" s="74"/>
      <c r="DUS31" s="74"/>
      <c r="DVE31" s="74"/>
      <c r="DVF31" s="549"/>
      <c r="DVG31" s="117"/>
      <c r="DVH31" s="74"/>
      <c r="DVI31" s="74"/>
      <c r="DVU31" s="74"/>
      <c r="DVV31" s="549"/>
      <c r="DVW31" s="117"/>
      <c r="DVX31" s="74"/>
      <c r="DVY31" s="74"/>
      <c r="DWK31" s="74"/>
      <c r="DWL31" s="549"/>
      <c r="DWM31" s="117"/>
      <c r="DWN31" s="74"/>
      <c r="DWO31" s="74"/>
      <c r="DXA31" s="74"/>
      <c r="DXB31" s="549"/>
      <c r="DXC31" s="117"/>
      <c r="DXD31" s="74"/>
      <c r="DXE31" s="74"/>
      <c r="DXQ31" s="74"/>
      <c r="DXR31" s="549"/>
      <c r="DXS31" s="117"/>
      <c r="DXT31" s="74"/>
      <c r="DXU31" s="74"/>
      <c r="DYG31" s="74"/>
      <c r="DYH31" s="549"/>
      <c r="DYI31" s="117"/>
      <c r="DYJ31" s="74"/>
      <c r="DYK31" s="74"/>
      <c r="DYW31" s="74"/>
      <c r="DYX31" s="549"/>
      <c r="DYY31" s="117"/>
      <c r="DYZ31" s="74"/>
      <c r="DZA31" s="74"/>
      <c r="DZM31" s="74"/>
      <c r="DZN31" s="549"/>
      <c r="DZO31" s="117"/>
      <c r="DZP31" s="74"/>
      <c r="DZQ31" s="74"/>
      <c r="EAC31" s="74"/>
      <c r="EAD31" s="549"/>
      <c r="EAE31" s="117"/>
      <c r="EAF31" s="74"/>
      <c r="EAG31" s="74"/>
      <c r="EAS31" s="74"/>
      <c r="EAT31" s="549"/>
      <c r="EAU31" s="117"/>
      <c r="EAV31" s="74"/>
      <c r="EAW31" s="74"/>
      <c r="EBI31" s="74"/>
      <c r="EBJ31" s="549"/>
      <c r="EBK31" s="117"/>
      <c r="EBL31" s="74"/>
      <c r="EBM31" s="74"/>
      <c r="EBY31" s="74"/>
      <c r="EBZ31" s="549"/>
      <c r="ECA31" s="117"/>
      <c r="ECB31" s="74"/>
      <c r="ECC31" s="74"/>
      <c r="ECO31" s="74"/>
      <c r="ECP31" s="549"/>
      <c r="ECQ31" s="117"/>
      <c r="ECR31" s="74"/>
      <c r="ECS31" s="74"/>
      <c r="EDE31" s="74"/>
      <c r="EDF31" s="549"/>
      <c r="EDG31" s="117"/>
      <c r="EDH31" s="74"/>
      <c r="EDI31" s="74"/>
      <c r="EDU31" s="74"/>
      <c r="EDV31" s="549"/>
      <c r="EDW31" s="117"/>
      <c r="EDX31" s="74"/>
      <c r="EDY31" s="74"/>
      <c r="EEK31" s="74"/>
      <c r="EEL31" s="549"/>
      <c r="EEM31" s="117"/>
      <c r="EEN31" s="74"/>
      <c r="EEO31" s="74"/>
      <c r="EFA31" s="74"/>
      <c r="EFB31" s="549"/>
      <c r="EFC31" s="117"/>
      <c r="EFD31" s="74"/>
      <c r="EFE31" s="74"/>
      <c r="EFQ31" s="74"/>
      <c r="EFR31" s="549"/>
      <c r="EFS31" s="117"/>
      <c r="EFT31" s="74"/>
      <c r="EFU31" s="74"/>
      <c r="EGG31" s="74"/>
      <c r="EGH31" s="549"/>
      <c r="EGI31" s="117"/>
      <c r="EGJ31" s="74"/>
      <c r="EGK31" s="74"/>
      <c r="EGW31" s="74"/>
      <c r="EGX31" s="549"/>
      <c r="EGY31" s="117"/>
      <c r="EGZ31" s="74"/>
      <c r="EHA31" s="74"/>
      <c r="EHM31" s="74"/>
      <c r="EHN31" s="549"/>
      <c r="EHO31" s="117"/>
      <c r="EHP31" s="74"/>
      <c r="EHQ31" s="74"/>
      <c r="EIC31" s="74"/>
      <c r="EID31" s="549"/>
      <c r="EIE31" s="117"/>
      <c r="EIF31" s="74"/>
      <c r="EIG31" s="74"/>
      <c r="EIS31" s="74"/>
      <c r="EIT31" s="549"/>
      <c r="EIU31" s="117"/>
      <c r="EIV31" s="74"/>
      <c r="EIW31" s="74"/>
      <c r="EJI31" s="74"/>
      <c r="EJJ31" s="549"/>
      <c r="EJK31" s="117"/>
      <c r="EJL31" s="74"/>
      <c r="EJM31" s="74"/>
      <c r="EJY31" s="74"/>
      <c r="EJZ31" s="549"/>
      <c r="EKA31" s="117"/>
      <c r="EKB31" s="74"/>
      <c r="EKC31" s="74"/>
      <c r="EKO31" s="74"/>
      <c r="EKP31" s="549"/>
      <c r="EKQ31" s="117"/>
      <c r="EKR31" s="74"/>
      <c r="EKS31" s="74"/>
      <c r="ELE31" s="74"/>
      <c r="ELF31" s="549"/>
      <c r="ELG31" s="117"/>
      <c r="ELH31" s="74"/>
      <c r="ELI31" s="74"/>
      <c r="ELU31" s="74"/>
      <c r="ELV31" s="549"/>
      <c r="ELW31" s="117"/>
      <c r="ELX31" s="74"/>
      <c r="ELY31" s="74"/>
      <c r="EMK31" s="74"/>
      <c r="EML31" s="549"/>
      <c r="EMM31" s="117"/>
      <c r="EMN31" s="74"/>
      <c r="EMO31" s="74"/>
      <c r="ENA31" s="74"/>
      <c r="ENB31" s="549"/>
      <c r="ENC31" s="117"/>
      <c r="END31" s="74"/>
      <c r="ENE31" s="74"/>
      <c r="ENQ31" s="74"/>
      <c r="ENR31" s="549"/>
      <c r="ENS31" s="117"/>
      <c r="ENT31" s="74"/>
      <c r="ENU31" s="74"/>
      <c r="EOG31" s="74"/>
      <c r="EOH31" s="549"/>
      <c r="EOI31" s="117"/>
      <c r="EOJ31" s="74"/>
      <c r="EOK31" s="74"/>
      <c r="EOW31" s="74"/>
      <c r="EOX31" s="549"/>
      <c r="EOY31" s="117"/>
      <c r="EOZ31" s="74"/>
      <c r="EPA31" s="74"/>
      <c r="EPM31" s="74"/>
      <c r="EPN31" s="549"/>
      <c r="EPO31" s="117"/>
      <c r="EPP31" s="74"/>
      <c r="EPQ31" s="74"/>
      <c r="EQC31" s="74"/>
      <c r="EQD31" s="549"/>
      <c r="EQE31" s="117"/>
      <c r="EQF31" s="74"/>
      <c r="EQG31" s="74"/>
      <c r="EQS31" s="74"/>
      <c r="EQT31" s="549"/>
      <c r="EQU31" s="117"/>
      <c r="EQV31" s="74"/>
      <c r="EQW31" s="74"/>
      <c r="ERI31" s="74"/>
      <c r="ERJ31" s="549"/>
      <c r="ERK31" s="117"/>
      <c r="ERL31" s="74"/>
      <c r="ERM31" s="74"/>
      <c r="ERY31" s="74"/>
      <c r="ERZ31" s="549"/>
      <c r="ESA31" s="117"/>
      <c r="ESB31" s="74"/>
      <c r="ESC31" s="74"/>
      <c r="ESO31" s="74"/>
      <c r="ESP31" s="549"/>
      <c r="ESQ31" s="117"/>
      <c r="ESR31" s="74"/>
      <c r="ESS31" s="74"/>
      <c r="ETE31" s="74"/>
      <c r="ETF31" s="549"/>
      <c r="ETG31" s="117"/>
      <c r="ETH31" s="74"/>
      <c r="ETI31" s="74"/>
      <c r="ETU31" s="74"/>
      <c r="ETV31" s="549"/>
      <c r="ETW31" s="117"/>
      <c r="ETX31" s="74"/>
      <c r="ETY31" s="74"/>
      <c r="EUK31" s="74"/>
      <c r="EUL31" s="549"/>
      <c r="EUM31" s="117"/>
      <c r="EUN31" s="74"/>
      <c r="EUO31" s="74"/>
      <c r="EVA31" s="74"/>
      <c r="EVB31" s="549"/>
      <c r="EVC31" s="117"/>
      <c r="EVD31" s="74"/>
      <c r="EVE31" s="74"/>
      <c r="EVQ31" s="74"/>
      <c r="EVR31" s="549"/>
      <c r="EVS31" s="117"/>
      <c r="EVT31" s="74"/>
      <c r="EVU31" s="74"/>
      <c r="EWG31" s="74"/>
      <c r="EWH31" s="549"/>
      <c r="EWI31" s="117"/>
      <c r="EWJ31" s="74"/>
      <c r="EWK31" s="74"/>
      <c r="EWW31" s="74"/>
      <c r="EWX31" s="549"/>
      <c r="EWY31" s="117"/>
      <c r="EWZ31" s="74"/>
      <c r="EXA31" s="74"/>
      <c r="EXM31" s="74"/>
      <c r="EXN31" s="549"/>
      <c r="EXO31" s="117"/>
      <c r="EXP31" s="74"/>
      <c r="EXQ31" s="74"/>
      <c r="EYC31" s="74"/>
      <c r="EYD31" s="549"/>
      <c r="EYE31" s="117"/>
      <c r="EYF31" s="74"/>
      <c r="EYG31" s="74"/>
      <c r="EYS31" s="74"/>
      <c r="EYT31" s="549"/>
      <c r="EYU31" s="117"/>
      <c r="EYV31" s="74"/>
      <c r="EYW31" s="74"/>
      <c r="EZI31" s="74"/>
      <c r="EZJ31" s="549"/>
      <c r="EZK31" s="117"/>
      <c r="EZL31" s="74"/>
      <c r="EZM31" s="74"/>
      <c r="EZY31" s="74"/>
      <c r="EZZ31" s="549"/>
      <c r="FAA31" s="117"/>
      <c r="FAB31" s="74"/>
      <c r="FAC31" s="74"/>
      <c r="FAO31" s="74"/>
      <c r="FAP31" s="549"/>
      <c r="FAQ31" s="117"/>
      <c r="FAR31" s="74"/>
      <c r="FAS31" s="74"/>
      <c r="FBE31" s="74"/>
      <c r="FBF31" s="549"/>
      <c r="FBG31" s="117"/>
      <c r="FBH31" s="74"/>
      <c r="FBI31" s="74"/>
      <c r="FBU31" s="74"/>
      <c r="FBV31" s="549"/>
      <c r="FBW31" s="117"/>
      <c r="FBX31" s="74"/>
      <c r="FBY31" s="74"/>
      <c r="FCK31" s="74"/>
      <c r="FCL31" s="549"/>
      <c r="FCM31" s="117"/>
      <c r="FCN31" s="74"/>
      <c r="FCO31" s="74"/>
      <c r="FDA31" s="74"/>
      <c r="FDB31" s="549"/>
      <c r="FDC31" s="117"/>
      <c r="FDD31" s="74"/>
      <c r="FDE31" s="74"/>
      <c r="FDQ31" s="74"/>
      <c r="FDR31" s="549"/>
      <c r="FDS31" s="117"/>
      <c r="FDT31" s="74"/>
      <c r="FDU31" s="74"/>
      <c r="FEG31" s="74"/>
      <c r="FEH31" s="549"/>
      <c r="FEI31" s="117"/>
      <c r="FEJ31" s="74"/>
      <c r="FEK31" s="74"/>
      <c r="FEW31" s="74"/>
      <c r="FEX31" s="549"/>
      <c r="FEY31" s="117"/>
      <c r="FEZ31" s="74"/>
      <c r="FFA31" s="74"/>
      <c r="FFM31" s="74"/>
      <c r="FFN31" s="549"/>
      <c r="FFO31" s="117"/>
      <c r="FFP31" s="74"/>
      <c r="FFQ31" s="74"/>
      <c r="FGC31" s="74"/>
      <c r="FGD31" s="549"/>
      <c r="FGE31" s="117"/>
      <c r="FGF31" s="74"/>
      <c r="FGG31" s="74"/>
      <c r="FGS31" s="74"/>
      <c r="FGT31" s="549"/>
      <c r="FGU31" s="117"/>
      <c r="FGV31" s="74"/>
      <c r="FGW31" s="74"/>
      <c r="FHI31" s="74"/>
      <c r="FHJ31" s="549"/>
      <c r="FHK31" s="117"/>
      <c r="FHL31" s="74"/>
      <c r="FHM31" s="74"/>
      <c r="FHY31" s="74"/>
      <c r="FHZ31" s="549"/>
      <c r="FIA31" s="117"/>
      <c r="FIB31" s="74"/>
      <c r="FIC31" s="74"/>
      <c r="FIO31" s="74"/>
      <c r="FIP31" s="549"/>
      <c r="FIQ31" s="117"/>
      <c r="FIR31" s="74"/>
      <c r="FIS31" s="74"/>
      <c r="FJE31" s="74"/>
      <c r="FJF31" s="549"/>
      <c r="FJG31" s="117"/>
      <c r="FJH31" s="74"/>
      <c r="FJI31" s="74"/>
      <c r="FJU31" s="74"/>
      <c r="FJV31" s="549"/>
      <c r="FJW31" s="117"/>
      <c r="FJX31" s="74"/>
      <c r="FJY31" s="74"/>
      <c r="FKK31" s="74"/>
      <c r="FKL31" s="549"/>
      <c r="FKM31" s="117"/>
      <c r="FKN31" s="74"/>
      <c r="FKO31" s="74"/>
      <c r="FLA31" s="74"/>
      <c r="FLB31" s="549"/>
      <c r="FLC31" s="117"/>
      <c r="FLD31" s="74"/>
      <c r="FLE31" s="74"/>
      <c r="FLQ31" s="74"/>
      <c r="FLR31" s="549"/>
      <c r="FLS31" s="117"/>
      <c r="FLT31" s="74"/>
      <c r="FLU31" s="74"/>
      <c r="FMG31" s="74"/>
      <c r="FMH31" s="549"/>
      <c r="FMI31" s="117"/>
      <c r="FMJ31" s="74"/>
      <c r="FMK31" s="74"/>
      <c r="FMW31" s="74"/>
      <c r="FMX31" s="549"/>
      <c r="FMY31" s="117"/>
      <c r="FMZ31" s="74"/>
      <c r="FNA31" s="74"/>
      <c r="FNM31" s="74"/>
      <c r="FNN31" s="549"/>
      <c r="FNO31" s="117"/>
      <c r="FNP31" s="74"/>
      <c r="FNQ31" s="74"/>
      <c r="FOC31" s="74"/>
      <c r="FOD31" s="549"/>
      <c r="FOE31" s="117"/>
      <c r="FOF31" s="74"/>
      <c r="FOG31" s="74"/>
      <c r="FOS31" s="74"/>
      <c r="FOT31" s="549"/>
      <c r="FOU31" s="117"/>
      <c r="FOV31" s="74"/>
      <c r="FOW31" s="74"/>
      <c r="FPI31" s="74"/>
      <c r="FPJ31" s="549"/>
      <c r="FPK31" s="117"/>
      <c r="FPL31" s="74"/>
      <c r="FPM31" s="74"/>
      <c r="FPY31" s="74"/>
      <c r="FPZ31" s="549"/>
      <c r="FQA31" s="117"/>
      <c r="FQB31" s="74"/>
      <c r="FQC31" s="74"/>
      <c r="FQO31" s="74"/>
      <c r="FQP31" s="549"/>
      <c r="FQQ31" s="117"/>
      <c r="FQR31" s="74"/>
      <c r="FQS31" s="74"/>
      <c r="FRE31" s="74"/>
      <c r="FRF31" s="549"/>
      <c r="FRG31" s="117"/>
      <c r="FRH31" s="74"/>
      <c r="FRI31" s="74"/>
      <c r="FRU31" s="74"/>
      <c r="FRV31" s="549"/>
      <c r="FRW31" s="117"/>
      <c r="FRX31" s="74"/>
      <c r="FRY31" s="74"/>
      <c r="FSK31" s="74"/>
      <c r="FSL31" s="549"/>
      <c r="FSM31" s="117"/>
      <c r="FSN31" s="74"/>
      <c r="FSO31" s="74"/>
      <c r="FTA31" s="74"/>
      <c r="FTB31" s="549"/>
      <c r="FTC31" s="117"/>
      <c r="FTD31" s="74"/>
      <c r="FTE31" s="74"/>
      <c r="FTQ31" s="74"/>
      <c r="FTR31" s="549"/>
      <c r="FTS31" s="117"/>
      <c r="FTT31" s="74"/>
      <c r="FTU31" s="74"/>
      <c r="FUG31" s="74"/>
      <c r="FUH31" s="549"/>
      <c r="FUI31" s="117"/>
      <c r="FUJ31" s="74"/>
      <c r="FUK31" s="74"/>
      <c r="FUW31" s="74"/>
      <c r="FUX31" s="549"/>
      <c r="FUY31" s="117"/>
      <c r="FUZ31" s="74"/>
      <c r="FVA31" s="74"/>
      <c r="FVM31" s="74"/>
      <c r="FVN31" s="549"/>
      <c r="FVO31" s="117"/>
      <c r="FVP31" s="74"/>
      <c r="FVQ31" s="74"/>
      <c r="FWC31" s="74"/>
      <c r="FWD31" s="549"/>
      <c r="FWE31" s="117"/>
      <c r="FWF31" s="74"/>
      <c r="FWG31" s="74"/>
      <c r="FWS31" s="74"/>
      <c r="FWT31" s="549"/>
      <c r="FWU31" s="117"/>
      <c r="FWV31" s="74"/>
      <c r="FWW31" s="74"/>
      <c r="FXI31" s="74"/>
      <c r="FXJ31" s="549"/>
      <c r="FXK31" s="117"/>
      <c r="FXL31" s="74"/>
      <c r="FXM31" s="74"/>
      <c r="FXY31" s="74"/>
      <c r="FXZ31" s="549"/>
      <c r="FYA31" s="117"/>
      <c r="FYB31" s="74"/>
      <c r="FYC31" s="74"/>
      <c r="FYO31" s="74"/>
      <c r="FYP31" s="549"/>
      <c r="FYQ31" s="117"/>
      <c r="FYR31" s="74"/>
      <c r="FYS31" s="74"/>
      <c r="FZE31" s="74"/>
      <c r="FZF31" s="549"/>
      <c r="FZG31" s="117"/>
      <c r="FZH31" s="74"/>
      <c r="FZI31" s="74"/>
      <c r="FZU31" s="74"/>
      <c r="FZV31" s="549"/>
      <c r="FZW31" s="117"/>
      <c r="FZX31" s="74"/>
      <c r="FZY31" s="74"/>
      <c r="GAK31" s="74"/>
      <c r="GAL31" s="549"/>
      <c r="GAM31" s="117"/>
      <c r="GAN31" s="74"/>
      <c r="GAO31" s="74"/>
      <c r="GBA31" s="74"/>
      <c r="GBB31" s="549"/>
      <c r="GBC31" s="117"/>
      <c r="GBD31" s="74"/>
      <c r="GBE31" s="74"/>
      <c r="GBQ31" s="74"/>
      <c r="GBR31" s="549"/>
      <c r="GBS31" s="117"/>
      <c r="GBT31" s="74"/>
      <c r="GBU31" s="74"/>
      <c r="GCG31" s="74"/>
      <c r="GCH31" s="549"/>
      <c r="GCI31" s="117"/>
      <c r="GCJ31" s="74"/>
      <c r="GCK31" s="74"/>
      <c r="GCW31" s="74"/>
      <c r="GCX31" s="549"/>
      <c r="GCY31" s="117"/>
      <c r="GCZ31" s="74"/>
      <c r="GDA31" s="74"/>
      <c r="GDM31" s="74"/>
      <c r="GDN31" s="549"/>
      <c r="GDO31" s="117"/>
      <c r="GDP31" s="74"/>
      <c r="GDQ31" s="74"/>
      <c r="GEC31" s="74"/>
      <c r="GED31" s="549"/>
      <c r="GEE31" s="117"/>
      <c r="GEF31" s="74"/>
      <c r="GEG31" s="74"/>
      <c r="GES31" s="74"/>
      <c r="GET31" s="549"/>
      <c r="GEU31" s="117"/>
      <c r="GEV31" s="74"/>
      <c r="GEW31" s="74"/>
      <c r="GFI31" s="74"/>
      <c r="GFJ31" s="549"/>
      <c r="GFK31" s="117"/>
      <c r="GFL31" s="74"/>
      <c r="GFM31" s="74"/>
      <c r="GFY31" s="74"/>
      <c r="GFZ31" s="549"/>
      <c r="GGA31" s="117"/>
      <c r="GGB31" s="74"/>
      <c r="GGC31" s="74"/>
      <c r="GGO31" s="74"/>
      <c r="GGP31" s="549"/>
      <c r="GGQ31" s="117"/>
      <c r="GGR31" s="74"/>
      <c r="GGS31" s="74"/>
      <c r="GHE31" s="74"/>
      <c r="GHF31" s="549"/>
      <c r="GHG31" s="117"/>
      <c r="GHH31" s="74"/>
      <c r="GHI31" s="74"/>
      <c r="GHU31" s="74"/>
      <c r="GHV31" s="549"/>
      <c r="GHW31" s="117"/>
      <c r="GHX31" s="74"/>
      <c r="GHY31" s="74"/>
      <c r="GIK31" s="74"/>
      <c r="GIL31" s="549"/>
      <c r="GIM31" s="117"/>
      <c r="GIN31" s="74"/>
      <c r="GIO31" s="74"/>
      <c r="GJA31" s="74"/>
      <c r="GJB31" s="549"/>
      <c r="GJC31" s="117"/>
      <c r="GJD31" s="74"/>
      <c r="GJE31" s="74"/>
      <c r="GJQ31" s="74"/>
      <c r="GJR31" s="549"/>
      <c r="GJS31" s="117"/>
      <c r="GJT31" s="74"/>
      <c r="GJU31" s="74"/>
      <c r="GKG31" s="74"/>
      <c r="GKH31" s="549"/>
      <c r="GKI31" s="117"/>
      <c r="GKJ31" s="74"/>
      <c r="GKK31" s="74"/>
      <c r="GKW31" s="74"/>
      <c r="GKX31" s="549"/>
      <c r="GKY31" s="117"/>
      <c r="GKZ31" s="74"/>
      <c r="GLA31" s="74"/>
      <c r="GLM31" s="74"/>
      <c r="GLN31" s="549"/>
      <c r="GLO31" s="117"/>
      <c r="GLP31" s="74"/>
      <c r="GLQ31" s="74"/>
      <c r="GMC31" s="74"/>
      <c r="GMD31" s="549"/>
      <c r="GME31" s="117"/>
      <c r="GMF31" s="74"/>
      <c r="GMG31" s="74"/>
      <c r="GMS31" s="74"/>
      <c r="GMT31" s="549"/>
      <c r="GMU31" s="117"/>
      <c r="GMV31" s="74"/>
      <c r="GMW31" s="74"/>
      <c r="GNI31" s="74"/>
      <c r="GNJ31" s="549"/>
      <c r="GNK31" s="117"/>
      <c r="GNL31" s="74"/>
      <c r="GNM31" s="74"/>
      <c r="GNY31" s="74"/>
      <c r="GNZ31" s="549"/>
      <c r="GOA31" s="117"/>
      <c r="GOB31" s="74"/>
      <c r="GOC31" s="74"/>
      <c r="GOO31" s="74"/>
      <c r="GOP31" s="549"/>
      <c r="GOQ31" s="117"/>
      <c r="GOR31" s="74"/>
      <c r="GOS31" s="74"/>
      <c r="GPE31" s="74"/>
      <c r="GPF31" s="549"/>
      <c r="GPG31" s="117"/>
      <c r="GPH31" s="74"/>
      <c r="GPI31" s="74"/>
      <c r="GPU31" s="74"/>
      <c r="GPV31" s="549"/>
      <c r="GPW31" s="117"/>
      <c r="GPX31" s="74"/>
      <c r="GPY31" s="74"/>
      <c r="GQK31" s="74"/>
      <c r="GQL31" s="549"/>
      <c r="GQM31" s="117"/>
      <c r="GQN31" s="74"/>
      <c r="GQO31" s="74"/>
      <c r="GRA31" s="74"/>
      <c r="GRB31" s="549"/>
      <c r="GRC31" s="117"/>
      <c r="GRD31" s="74"/>
      <c r="GRE31" s="74"/>
      <c r="GRQ31" s="74"/>
      <c r="GRR31" s="549"/>
      <c r="GRS31" s="117"/>
      <c r="GRT31" s="74"/>
      <c r="GRU31" s="74"/>
      <c r="GSG31" s="74"/>
      <c r="GSH31" s="549"/>
      <c r="GSI31" s="117"/>
      <c r="GSJ31" s="74"/>
      <c r="GSK31" s="74"/>
      <c r="GSW31" s="74"/>
      <c r="GSX31" s="549"/>
      <c r="GSY31" s="117"/>
      <c r="GSZ31" s="74"/>
      <c r="GTA31" s="74"/>
      <c r="GTM31" s="74"/>
      <c r="GTN31" s="549"/>
      <c r="GTO31" s="117"/>
      <c r="GTP31" s="74"/>
      <c r="GTQ31" s="74"/>
      <c r="GUC31" s="74"/>
      <c r="GUD31" s="549"/>
      <c r="GUE31" s="117"/>
      <c r="GUF31" s="74"/>
      <c r="GUG31" s="74"/>
      <c r="GUS31" s="74"/>
      <c r="GUT31" s="549"/>
      <c r="GUU31" s="117"/>
      <c r="GUV31" s="74"/>
      <c r="GUW31" s="74"/>
      <c r="GVI31" s="74"/>
      <c r="GVJ31" s="549"/>
      <c r="GVK31" s="117"/>
      <c r="GVL31" s="74"/>
      <c r="GVM31" s="74"/>
      <c r="GVY31" s="74"/>
      <c r="GVZ31" s="549"/>
      <c r="GWA31" s="117"/>
      <c r="GWB31" s="74"/>
      <c r="GWC31" s="74"/>
      <c r="GWO31" s="74"/>
      <c r="GWP31" s="549"/>
      <c r="GWQ31" s="117"/>
      <c r="GWR31" s="74"/>
      <c r="GWS31" s="74"/>
      <c r="GXE31" s="74"/>
      <c r="GXF31" s="549"/>
      <c r="GXG31" s="117"/>
      <c r="GXH31" s="74"/>
      <c r="GXI31" s="74"/>
      <c r="GXU31" s="74"/>
      <c r="GXV31" s="549"/>
      <c r="GXW31" s="117"/>
      <c r="GXX31" s="74"/>
      <c r="GXY31" s="74"/>
      <c r="GYK31" s="74"/>
      <c r="GYL31" s="549"/>
      <c r="GYM31" s="117"/>
      <c r="GYN31" s="74"/>
      <c r="GYO31" s="74"/>
      <c r="GZA31" s="74"/>
      <c r="GZB31" s="549"/>
      <c r="GZC31" s="117"/>
      <c r="GZD31" s="74"/>
      <c r="GZE31" s="74"/>
      <c r="GZQ31" s="74"/>
      <c r="GZR31" s="549"/>
      <c r="GZS31" s="117"/>
      <c r="GZT31" s="74"/>
      <c r="GZU31" s="74"/>
      <c r="HAG31" s="74"/>
      <c r="HAH31" s="549"/>
      <c r="HAI31" s="117"/>
      <c r="HAJ31" s="74"/>
      <c r="HAK31" s="74"/>
      <c r="HAW31" s="74"/>
      <c r="HAX31" s="549"/>
      <c r="HAY31" s="117"/>
      <c r="HAZ31" s="74"/>
      <c r="HBA31" s="74"/>
      <c r="HBM31" s="74"/>
      <c r="HBN31" s="549"/>
      <c r="HBO31" s="117"/>
      <c r="HBP31" s="74"/>
      <c r="HBQ31" s="74"/>
      <c r="HCC31" s="74"/>
      <c r="HCD31" s="549"/>
      <c r="HCE31" s="117"/>
      <c r="HCF31" s="74"/>
      <c r="HCG31" s="74"/>
      <c r="HCS31" s="74"/>
      <c r="HCT31" s="549"/>
      <c r="HCU31" s="117"/>
      <c r="HCV31" s="74"/>
      <c r="HCW31" s="74"/>
      <c r="HDI31" s="74"/>
      <c r="HDJ31" s="549"/>
      <c r="HDK31" s="117"/>
      <c r="HDL31" s="74"/>
      <c r="HDM31" s="74"/>
      <c r="HDY31" s="74"/>
      <c r="HDZ31" s="549"/>
      <c r="HEA31" s="117"/>
      <c r="HEB31" s="74"/>
      <c r="HEC31" s="74"/>
      <c r="HEO31" s="74"/>
      <c r="HEP31" s="549"/>
      <c r="HEQ31" s="117"/>
      <c r="HER31" s="74"/>
      <c r="HES31" s="74"/>
      <c r="HFE31" s="74"/>
      <c r="HFF31" s="549"/>
      <c r="HFG31" s="117"/>
      <c r="HFH31" s="74"/>
      <c r="HFI31" s="74"/>
      <c r="HFU31" s="74"/>
      <c r="HFV31" s="549"/>
      <c r="HFW31" s="117"/>
      <c r="HFX31" s="74"/>
      <c r="HFY31" s="74"/>
      <c r="HGK31" s="74"/>
      <c r="HGL31" s="549"/>
      <c r="HGM31" s="117"/>
      <c r="HGN31" s="74"/>
      <c r="HGO31" s="74"/>
      <c r="HHA31" s="74"/>
      <c r="HHB31" s="549"/>
      <c r="HHC31" s="117"/>
      <c r="HHD31" s="74"/>
      <c r="HHE31" s="74"/>
      <c r="HHQ31" s="74"/>
      <c r="HHR31" s="549"/>
      <c r="HHS31" s="117"/>
      <c r="HHT31" s="74"/>
      <c r="HHU31" s="74"/>
      <c r="HIG31" s="74"/>
      <c r="HIH31" s="549"/>
      <c r="HII31" s="117"/>
      <c r="HIJ31" s="74"/>
      <c r="HIK31" s="74"/>
      <c r="HIW31" s="74"/>
      <c r="HIX31" s="549"/>
      <c r="HIY31" s="117"/>
      <c r="HIZ31" s="74"/>
      <c r="HJA31" s="74"/>
      <c r="HJM31" s="74"/>
      <c r="HJN31" s="549"/>
      <c r="HJO31" s="117"/>
      <c r="HJP31" s="74"/>
      <c r="HJQ31" s="74"/>
      <c r="HKC31" s="74"/>
      <c r="HKD31" s="549"/>
      <c r="HKE31" s="117"/>
      <c r="HKF31" s="74"/>
      <c r="HKG31" s="74"/>
      <c r="HKS31" s="74"/>
      <c r="HKT31" s="549"/>
      <c r="HKU31" s="117"/>
      <c r="HKV31" s="74"/>
      <c r="HKW31" s="74"/>
      <c r="HLI31" s="74"/>
      <c r="HLJ31" s="549"/>
      <c r="HLK31" s="117"/>
      <c r="HLL31" s="74"/>
      <c r="HLM31" s="74"/>
      <c r="HLY31" s="74"/>
      <c r="HLZ31" s="549"/>
      <c r="HMA31" s="117"/>
      <c r="HMB31" s="74"/>
      <c r="HMC31" s="74"/>
      <c r="HMO31" s="74"/>
      <c r="HMP31" s="549"/>
      <c r="HMQ31" s="117"/>
      <c r="HMR31" s="74"/>
      <c r="HMS31" s="74"/>
      <c r="HNE31" s="74"/>
      <c r="HNF31" s="549"/>
      <c r="HNG31" s="117"/>
      <c r="HNH31" s="74"/>
      <c r="HNI31" s="74"/>
      <c r="HNU31" s="74"/>
      <c r="HNV31" s="549"/>
      <c r="HNW31" s="117"/>
      <c r="HNX31" s="74"/>
      <c r="HNY31" s="74"/>
      <c r="HOK31" s="74"/>
      <c r="HOL31" s="549"/>
      <c r="HOM31" s="117"/>
      <c r="HON31" s="74"/>
      <c r="HOO31" s="74"/>
      <c r="HPA31" s="74"/>
      <c r="HPB31" s="549"/>
      <c r="HPC31" s="117"/>
      <c r="HPD31" s="74"/>
      <c r="HPE31" s="74"/>
      <c r="HPQ31" s="74"/>
      <c r="HPR31" s="549"/>
      <c r="HPS31" s="117"/>
      <c r="HPT31" s="74"/>
      <c r="HPU31" s="74"/>
      <c r="HQG31" s="74"/>
      <c r="HQH31" s="549"/>
      <c r="HQI31" s="117"/>
      <c r="HQJ31" s="74"/>
      <c r="HQK31" s="74"/>
      <c r="HQW31" s="74"/>
      <c r="HQX31" s="549"/>
      <c r="HQY31" s="117"/>
      <c r="HQZ31" s="74"/>
      <c r="HRA31" s="74"/>
      <c r="HRM31" s="74"/>
      <c r="HRN31" s="549"/>
      <c r="HRO31" s="117"/>
      <c r="HRP31" s="74"/>
      <c r="HRQ31" s="74"/>
      <c r="HSC31" s="74"/>
      <c r="HSD31" s="549"/>
      <c r="HSE31" s="117"/>
      <c r="HSF31" s="74"/>
      <c r="HSG31" s="74"/>
      <c r="HSS31" s="74"/>
      <c r="HST31" s="549"/>
      <c r="HSU31" s="117"/>
      <c r="HSV31" s="74"/>
      <c r="HSW31" s="74"/>
      <c r="HTI31" s="74"/>
      <c r="HTJ31" s="549"/>
      <c r="HTK31" s="117"/>
      <c r="HTL31" s="74"/>
      <c r="HTM31" s="74"/>
      <c r="HTY31" s="74"/>
      <c r="HTZ31" s="549"/>
      <c r="HUA31" s="117"/>
      <c r="HUB31" s="74"/>
      <c r="HUC31" s="74"/>
      <c r="HUO31" s="74"/>
      <c r="HUP31" s="549"/>
      <c r="HUQ31" s="117"/>
      <c r="HUR31" s="74"/>
      <c r="HUS31" s="74"/>
      <c r="HVE31" s="74"/>
      <c r="HVF31" s="549"/>
      <c r="HVG31" s="117"/>
      <c r="HVH31" s="74"/>
      <c r="HVI31" s="74"/>
      <c r="HVU31" s="74"/>
      <c r="HVV31" s="549"/>
      <c r="HVW31" s="117"/>
      <c r="HVX31" s="74"/>
      <c r="HVY31" s="74"/>
      <c r="HWK31" s="74"/>
      <c r="HWL31" s="549"/>
      <c r="HWM31" s="117"/>
      <c r="HWN31" s="74"/>
      <c r="HWO31" s="74"/>
      <c r="HXA31" s="74"/>
      <c r="HXB31" s="549"/>
      <c r="HXC31" s="117"/>
      <c r="HXD31" s="74"/>
      <c r="HXE31" s="74"/>
      <c r="HXQ31" s="74"/>
      <c r="HXR31" s="549"/>
      <c r="HXS31" s="117"/>
      <c r="HXT31" s="74"/>
      <c r="HXU31" s="74"/>
      <c r="HYG31" s="74"/>
      <c r="HYH31" s="549"/>
      <c r="HYI31" s="117"/>
      <c r="HYJ31" s="74"/>
      <c r="HYK31" s="74"/>
      <c r="HYW31" s="74"/>
      <c r="HYX31" s="549"/>
      <c r="HYY31" s="117"/>
      <c r="HYZ31" s="74"/>
      <c r="HZA31" s="74"/>
      <c r="HZM31" s="74"/>
      <c r="HZN31" s="549"/>
      <c r="HZO31" s="117"/>
      <c r="HZP31" s="74"/>
      <c r="HZQ31" s="74"/>
      <c r="IAC31" s="74"/>
      <c r="IAD31" s="549"/>
      <c r="IAE31" s="117"/>
      <c r="IAF31" s="74"/>
      <c r="IAG31" s="74"/>
      <c r="IAS31" s="74"/>
      <c r="IAT31" s="549"/>
      <c r="IAU31" s="117"/>
      <c r="IAV31" s="74"/>
      <c r="IAW31" s="74"/>
      <c r="IBI31" s="74"/>
      <c r="IBJ31" s="549"/>
      <c r="IBK31" s="117"/>
      <c r="IBL31" s="74"/>
      <c r="IBM31" s="74"/>
      <c r="IBY31" s="74"/>
      <c r="IBZ31" s="549"/>
      <c r="ICA31" s="117"/>
      <c r="ICB31" s="74"/>
      <c r="ICC31" s="74"/>
      <c r="ICO31" s="74"/>
      <c r="ICP31" s="549"/>
      <c r="ICQ31" s="117"/>
      <c r="ICR31" s="74"/>
      <c r="ICS31" s="74"/>
      <c r="IDE31" s="74"/>
      <c r="IDF31" s="549"/>
      <c r="IDG31" s="117"/>
      <c r="IDH31" s="74"/>
      <c r="IDI31" s="74"/>
      <c r="IDU31" s="74"/>
      <c r="IDV31" s="549"/>
      <c r="IDW31" s="117"/>
      <c r="IDX31" s="74"/>
      <c r="IDY31" s="74"/>
      <c r="IEK31" s="74"/>
      <c r="IEL31" s="549"/>
      <c r="IEM31" s="117"/>
      <c r="IEN31" s="74"/>
      <c r="IEO31" s="74"/>
      <c r="IFA31" s="74"/>
      <c r="IFB31" s="549"/>
      <c r="IFC31" s="117"/>
      <c r="IFD31" s="74"/>
      <c r="IFE31" s="74"/>
      <c r="IFQ31" s="74"/>
      <c r="IFR31" s="549"/>
      <c r="IFS31" s="117"/>
      <c r="IFT31" s="74"/>
      <c r="IFU31" s="74"/>
      <c r="IGG31" s="74"/>
      <c r="IGH31" s="549"/>
      <c r="IGI31" s="117"/>
      <c r="IGJ31" s="74"/>
      <c r="IGK31" s="74"/>
      <c r="IGW31" s="74"/>
      <c r="IGX31" s="549"/>
      <c r="IGY31" s="117"/>
      <c r="IGZ31" s="74"/>
      <c r="IHA31" s="74"/>
      <c r="IHM31" s="74"/>
      <c r="IHN31" s="549"/>
      <c r="IHO31" s="117"/>
      <c r="IHP31" s="74"/>
      <c r="IHQ31" s="74"/>
      <c r="IIC31" s="74"/>
      <c r="IID31" s="549"/>
      <c r="IIE31" s="117"/>
      <c r="IIF31" s="74"/>
      <c r="IIG31" s="74"/>
      <c r="IIS31" s="74"/>
      <c r="IIT31" s="549"/>
      <c r="IIU31" s="117"/>
      <c r="IIV31" s="74"/>
      <c r="IIW31" s="74"/>
      <c r="IJI31" s="74"/>
      <c r="IJJ31" s="549"/>
      <c r="IJK31" s="117"/>
      <c r="IJL31" s="74"/>
      <c r="IJM31" s="74"/>
      <c r="IJY31" s="74"/>
      <c r="IJZ31" s="549"/>
      <c r="IKA31" s="117"/>
      <c r="IKB31" s="74"/>
      <c r="IKC31" s="74"/>
      <c r="IKO31" s="74"/>
      <c r="IKP31" s="549"/>
      <c r="IKQ31" s="117"/>
      <c r="IKR31" s="74"/>
      <c r="IKS31" s="74"/>
      <c r="ILE31" s="74"/>
      <c r="ILF31" s="549"/>
      <c r="ILG31" s="117"/>
      <c r="ILH31" s="74"/>
      <c r="ILI31" s="74"/>
      <c r="ILU31" s="74"/>
      <c r="ILV31" s="549"/>
      <c r="ILW31" s="117"/>
      <c r="ILX31" s="74"/>
      <c r="ILY31" s="74"/>
      <c r="IMK31" s="74"/>
      <c r="IML31" s="549"/>
      <c r="IMM31" s="117"/>
      <c r="IMN31" s="74"/>
      <c r="IMO31" s="74"/>
      <c r="INA31" s="74"/>
      <c r="INB31" s="549"/>
      <c r="INC31" s="117"/>
      <c r="IND31" s="74"/>
      <c r="INE31" s="74"/>
      <c r="INQ31" s="74"/>
      <c r="INR31" s="549"/>
      <c r="INS31" s="117"/>
      <c r="INT31" s="74"/>
      <c r="INU31" s="74"/>
      <c r="IOG31" s="74"/>
      <c r="IOH31" s="549"/>
      <c r="IOI31" s="117"/>
      <c r="IOJ31" s="74"/>
      <c r="IOK31" s="74"/>
      <c r="IOW31" s="74"/>
      <c r="IOX31" s="549"/>
      <c r="IOY31" s="117"/>
      <c r="IOZ31" s="74"/>
      <c r="IPA31" s="74"/>
      <c r="IPM31" s="74"/>
      <c r="IPN31" s="549"/>
      <c r="IPO31" s="117"/>
      <c r="IPP31" s="74"/>
      <c r="IPQ31" s="74"/>
      <c r="IQC31" s="74"/>
      <c r="IQD31" s="549"/>
      <c r="IQE31" s="117"/>
      <c r="IQF31" s="74"/>
      <c r="IQG31" s="74"/>
      <c r="IQS31" s="74"/>
      <c r="IQT31" s="549"/>
      <c r="IQU31" s="117"/>
      <c r="IQV31" s="74"/>
      <c r="IQW31" s="74"/>
      <c r="IRI31" s="74"/>
      <c r="IRJ31" s="549"/>
      <c r="IRK31" s="117"/>
      <c r="IRL31" s="74"/>
      <c r="IRM31" s="74"/>
      <c r="IRY31" s="74"/>
      <c r="IRZ31" s="549"/>
      <c r="ISA31" s="117"/>
      <c r="ISB31" s="74"/>
      <c r="ISC31" s="74"/>
      <c r="ISO31" s="74"/>
      <c r="ISP31" s="549"/>
      <c r="ISQ31" s="117"/>
      <c r="ISR31" s="74"/>
      <c r="ISS31" s="74"/>
      <c r="ITE31" s="74"/>
      <c r="ITF31" s="549"/>
      <c r="ITG31" s="117"/>
      <c r="ITH31" s="74"/>
      <c r="ITI31" s="74"/>
      <c r="ITU31" s="74"/>
      <c r="ITV31" s="549"/>
      <c r="ITW31" s="117"/>
      <c r="ITX31" s="74"/>
      <c r="ITY31" s="74"/>
      <c r="IUK31" s="74"/>
      <c r="IUL31" s="549"/>
      <c r="IUM31" s="117"/>
      <c r="IUN31" s="74"/>
      <c r="IUO31" s="74"/>
      <c r="IVA31" s="74"/>
      <c r="IVB31" s="549"/>
      <c r="IVC31" s="117"/>
      <c r="IVD31" s="74"/>
      <c r="IVE31" s="74"/>
      <c r="IVQ31" s="74"/>
      <c r="IVR31" s="549"/>
      <c r="IVS31" s="117"/>
      <c r="IVT31" s="74"/>
      <c r="IVU31" s="74"/>
      <c r="IWG31" s="74"/>
      <c r="IWH31" s="549"/>
      <c r="IWI31" s="117"/>
      <c r="IWJ31" s="74"/>
      <c r="IWK31" s="74"/>
      <c r="IWW31" s="74"/>
      <c r="IWX31" s="549"/>
      <c r="IWY31" s="117"/>
      <c r="IWZ31" s="74"/>
      <c r="IXA31" s="74"/>
      <c r="IXM31" s="74"/>
      <c r="IXN31" s="549"/>
      <c r="IXO31" s="117"/>
      <c r="IXP31" s="74"/>
      <c r="IXQ31" s="74"/>
      <c r="IYC31" s="74"/>
      <c r="IYD31" s="549"/>
      <c r="IYE31" s="117"/>
      <c r="IYF31" s="74"/>
      <c r="IYG31" s="74"/>
      <c r="IYS31" s="74"/>
      <c r="IYT31" s="549"/>
      <c r="IYU31" s="117"/>
      <c r="IYV31" s="74"/>
      <c r="IYW31" s="74"/>
      <c r="IZI31" s="74"/>
      <c r="IZJ31" s="549"/>
      <c r="IZK31" s="117"/>
      <c r="IZL31" s="74"/>
      <c r="IZM31" s="74"/>
      <c r="IZY31" s="74"/>
      <c r="IZZ31" s="549"/>
      <c r="JAA31" s="117"/>
      <c r="JAB31" s="74"/>
      <c r="JAC31" s="74"/>
      <c r="JAO31" s="74"/>
      <c r="JAP31" s="549"/>
      <c r="JAQ31" s="117"/>
      <c r="JAR31" s="74"/>
      <c r="JAS31" s="74"/>
      <c r="JBE31" s="74"/>
      <c r="JBF31" s="549"/>
      <c r="JBG31" s="117"/>
      <c r="JBH31" s="74"/>
      <c r="JBI31" s="74"/>
      <c r="JBU31" s="74"/>
      <c r="JBV31" s="549"/>
      <c r="JBW31" s="117"/>
      <c r="JBX31" s="74"/>
      <c r="JBY31" s="74"/>
      <c r="JCK31" s="74"/>
      <c r="JCL31" s="549"/>
      <c r="JCM31" s="117"/>
      <c r="JCN31" s="74"/>
      <c r="JCO31" s="74"/>
      <c r="JDA31" s="74"/>
      <c r="JDB31" s="549"/>
      <c r="JDC31" s="117"/>
      <c r="JDD31" s="74"/>
      <c r="JDE31" s="74"/>
      <c r="JDQ31" s="74"/>
      <c r="JDR31" s="549"/>
      <c r="JDS31" s="117"/>
      <c r="JDT31" s="74"/>
      <c r="JDU31" s="74"/>
      <c r="JEG31" s="74"/>
      <c r="JEH31" s="549"/>
      <c r="JEI31" s="117"/>
      <c r="JEJ31" s="74"/>
      <c r="JEK31" s="74"/>
      <c r="JEW31" s="74"/>
      <c r="JEX31" s="549"/>
      <c r="JEY31" s="117"/>
      <c r="JEZ31" s="74"/>
      <c r="JFA31" s="74"/>
      <c r="JFM31" s="74"/>
      <c r="JFN31" s="549"/>
      <c r="JFO31" s="117"/>
      <c r="JFP31" s="74"/>
      <c r="JFQ31" s="74"/>
      <c r="JGC31" s="74"/>
      <c r="JGD31" s="549"/>
      <c r="JGE31" s="117"/>
      <c r="JGF31" s="74"/>
      <c r="JGG31" s="74"/>
      <c r="JGS31" s="74"/>
      <c r="JGT31" s="549"/>
      <c r="JGU31" s="117"/>
      <c r="JGV31" s="74"/>
      <c r="JGW31" s="74"/>
      <c r="JHI31" s="74"/>
      <c r="JHJ31" s="549"/>
      <c r="JHK31" s="117"/>
      <c r="JHL31" s="74"/>
      <c r="JHM31" s="74"/>
      <c r="JHY31" s="74"/>
      <c r="JHZ31" s="549"/>
      <c r="JIA31" s="117"/>
      <c r="JIB31" s="74"/>
      <c r="JIC31" s="74"/>
      <c r="JIO31" s="74"/>
      <c r="JIP31" s="549"/>
      <c r="JIQ31" s="117"/>
      <c r="JIR31" s="74"/>
      <c r="JIS31" s="74"/>
      <c r="JJE31" s="74"/>
      <c r="JJF31" s="549"/>
      <c r="JJG31" s="117"/>
      <c r="JJH31" s="74"/>
      <c r="JJI31" s="74"/>
      <c r="JJU31" s="74"/>
      <c r="JJV31" s="549"/>
      <c r="JJW31" s="117"/>
      <c r="JJX31" s="74"/>
      <c r="JJY31" s="74"/>
      <c r="JKK31" s="74"/>
      <c r="JKL31" s="549"/>
      <c r="JKM31" s="117"/>
      <c r="JKN31" s="74"/>
      <c r="JKO31" s="74"/>
      <c r="JLA31" s="74"/>
      <c r="JLB31" s="549"/>
      <c r="JLC31" s="117"/>
      <c r="JLD31" s="74"/>
      <c r="JLE31" s="74"/>
      <c r="JLQ31" s="74"/>
      <c r="JLR31" s="549"/>
      <c r="JLS31" s="117"/>
      <c r="JLT31" s="74"/>
      <c r="JLU31" s="74"/>
      <c r="JMG31" s="74"/>
      <c r="JMH31" s="549"/>
      <c r="JMI31" s="117"/>
      <c r="JMJ31" s="74"/>
      <c r="JMK31" s="74"/>
      <c r="JMW31" s="74"/>
      <c r="JMX31" s="549"/>
      <c r="JMY31" s="117"/>
      <c r="JMZ31" s="74"/>
      <c r="JNA31" s="74"/>
      <c r="JNM31" s="74"/>
      <c r="JNN31" s="549"/>
      <c r="JNO31" s="117"/>
      <c r="JNP31" s="74"/>
      <c r="JNQ31" s="74"/>
      <c r="JOC31" s="74"/>
      <c r="JOD31" s="549"/>
      <c r="JOE31" s="117"/>
      <c r="JOF31" s="74"/>
      <c r="JOG31" s="74"/>
      <c r="JOS31" s="74"/>
      <c r="JOT31" s="549"/>
      <c r="JOU31" s="117"/>
      <c r="JOV31" s="74"/>
      <c r="JOW31" s="74"/>
      <c r="JPI31" s="74"/>
      <c r="JPJ31" s="549"/>
      <c r="JPK31" s="117"/>
      <c r="JPL31" s="74"/>
      <c r="JPM31" s="74"/>
      <c r="JPY31" s="74"/>
      <c r="JPZ31" s="549"/>
      <c r="JQA31" s="117"/>
      <c r="JQB31" s="74"/>
      <c r="JQC31" s="74"/>
      <c r="JQO31" s="74"/>
      <c r="JQP31" s="549"/>
      <c r="JQQ31" s="117"/>
      <c r="JQR31" s="74"/>
      <c r="JQS31" s="74"/>
      <c r="JRE31" s="74"/>
      <c r="JRF31" s="549"/>
      <c r="JRG31" s="117"/>
      <c r="JRH31" s="74"/>
      <c r="JRI31" s="74"/>
      <c r="JRU31" s="74"/>
      <c r="JRV31" s="549"/>
      <c r="JRW31" s="117"/>
      <c r="JRX31" s="74"/>
      <c r="JRY31" s="74"/>
      <c r="JSK31" s="74"/>
      <c r="JSL31" s="549"/>
      <c r="JSM31" s="117"/>
      <c r="JSN31" s="74"/>
      <c r="JSO31" s="74"/>
      <c r="JTA31" s="74"/>
      <c r="JTB31" s="549"/>
      <c r="JTC31" s="117"/>
      <c r="JTD31" s="74"/>
      <c r="JTE31" s="74"/>
      <c r="JTQ31" s="74"/>
      <c r="JTR31" s="549"/>
      <c r="JTS31" s="117"/>
      <c r="JTT31" s="74"/>
      <c r="JTU31" s="74"/>
      <c r="JUG31" s="74"/>
      <c r="JUH31" s="549"/>
      <c r="JUI31" s="117"/>
      <c r="JUJ31" s="74"/>
      <c r="JUK31" s="74"/>
      <c r="JUW31" s="74"/>
      <c r="JUX31" s="549"/>
      <c r="JUY31" s="117"/>
      <c r="JUZ31" s="74"/>
      <c r="JVA31" s="74"/>
      <c r="JVM31" s="74"/>
      <c r="JVN31" s="549"/>
      <c r="JVO31" s="117"/>
      <c r="JVP31" s="74"/>
      <c r="JVQ31" s="74"/>
      <c r="JWC31" s="74"/>
      <c r="JWD31" s="549"/>
      <c r="JWE31" s="117"/>
      <c r="JWF31" s="74"/>
      <c r="JWG31" s="74"/>
      <c r="JWS31" s="74"/>
      <c r="JWT31" s="549"/>
      <c r="JWU31" s="117"/>
      <c r="JWV31" s="74"/>
      <c r="JWW31" s="74"/>
      <c r="JXI31" s="74"/>
      <c r="JXJ31" s="549"/>
      <c r="JXK31" s="117"/>
      <c r="JXL31" s="74"/>
      <c r="JXM31" s="74"/>
      <c r="JXY31" s="74"/>
      <c r="JXZ31" s="549"/>
      <c r="JYA31" s="117"/>
      <c r="JYB31" s="74"/>
      <c r="JYC31" s="74"/>
      <c r="JYO31" s="74"/>
      <c r="JYP31" s="549"/>
      <c r="JYQ31" s="117"/>
      <c r="JYR31" s="74"/>
      <c r="JYS31" s="74"/>
      <c r="JZE31" s="74"/>
      <c r="JZF31" s="549"/>
      <c r="JZG31" s="117"/>
      <c r="JZH31" s="74"/>
      <c r="JZI31" s="74"/>
      <c r="JZU31" s="74"/>
      <c r="JZV31" s="549"/>
      <c r="JZW31" s="117"/>
      <c r="JZX31" s="74"/>
      <c r="JZY31" s="74"/>
      <c r="KAK31" s="74"/>
      <c r="KAL31" s="549"/>
      <c r="KAM31" s="117"/>
      <c r="KAN31" s="74"/>
      <c r="KAO31" s="74"/>
      <c r="KBA31" s="74"/>
      <c r="KBB31" s="549"/>
      <c r="KBC31" s="117"/>
      <c r="KBD31" s="74"/>
      <c r="KBE31" s="74"/>
      <c r="KBQ31" s="74"/>
      <c r="KBR31" s="549"/>
      <c r="KBS31" s="117"/>
      <c r="KBT31" s="74"/>
      <c r="KBU31" s="74"/>
      <c r="KCG31" s="74"/>
      <c r="KCH31" s="549"/>
      <c r="KCI31" s="117"/>
      <c r="KCJ31" s="74"/>
      <c r="KCK31" s="74"/>
      <c r="KCW31" s="74"/>
      <c r="KCX31" s="549"/>
      <c r="KCY31" s="117"/>
      <c r="KCZ31" s="74"/>
      <c r="KDA31" s="74"/>
      <c r="KDM31" s="74"/>
      <c r="KDN31" s="549"/>
      <c r="KDO31" s="117"/>
      <c r="KDP31" s="74"/>
      <c r="KDQ31" s="74"/>
      <c r="KEC31" s="74"/>
      <c r="KED31" s="549"/>
      <c r="KEE31" s="117"/>
      <c r="KEF31" s="74"/>
      <c r="KEG31" s="74"/>
      <c r="KES31" s="74"/>
      <c r="KET31" s="549"/>
      <c r="KEU31" s="117"/>
      <c r="KEV31" s="74"/>
      <c r="KEW31" s="74"/>
      <c r="KFI31" s="74"/>
      <c r="KFJ31" s="549"/>
      <c r="KFK31" s="117"/>
      <c r="KFL31" s="74"/>
      <c r="KFM31" s="74"/>
      <c r="KFY31" s="74"/>
      <c r="KFZ31" s="549"/>
      <c r="KGA31" s="117"/>
      <c r="KGB31" s="74"/>
      <c r="KGC31" s="74"/>
      <c r="KGO31" s="74"/>
      <c r="KGP31" s="549"/>
      <c r="KGQ31" s="117"/>
      <c r="KGR31" s="74"/>
      <c r="KGS31" s="74"/>
      <c r="KHE31" s="74"/>
      <c r="KHF31" s="549"/>
      <c r="KHG31" s="117"/>
      <c r="KHH31" s="74"/>
      <c r="KHI31" s="74"/>
      <c r="KHU31" s="74"/>
      <c r="KHV31" s="549"/>
      <c r="KHW31" s="117"/>
      <c r="KHX31" s="74"/>
      <c r="KHY31" s="74"/>
      <c r="KIK31" s="74"/>
      <c r="KIL31" s="549"/>
      <c r="KIM31" s="117"/>
      <c r="KIN31" s="74"/>
      <c r="KIO31" s="74"/>
      <c r="KJA31" s="74"/>
      <c r="KJB31" s="549"/>
      <c r="KJC31" s="117"/>
      <c r="KJD31" s="74"/>
      <c r="KJE31" s="74"/>
      <c r="KJQ31" s="74"/>
      <c r="KJR31" s="549"/>
      <c r="KJS31" s="117"/>
      <c r="KJT31" s="74"/>
      <c r="KJU31" s="74"/>
      <c r="KKG31" s="74"/>
      <c r="KKH31" s="549"/>
      <c r="KKI31" s="117"/>
      <c r="KKJ31" s="74"/>
      <c r="KKK31" s="74"/>
      <c r="KKW31" s="74"/>
      <c r="KKX31" s="549"/>
      <c r="KKY31" s="117"/>
      <c r="KKZ31" s="74"/>
      <c r="KLA31" s="74"/>
      <c r="KLM31" s="74"/>
      <c r="KLN31" s="549"/>
      <c r="KLO31" s="117"/>
      <c r="KLP31" s="74"/>
      <c r="KLQ31" s="74"/>
      <c r="KMC31" s="74"/>
      <c r="KMD31" s="549"/>
      <c r="KME31" s="117"/>
      <c r="KMF31" s="74"/>
      <c r="KMG31" s="74"/>
      <c r="KMS31" s="74"/>
      <c r="KMT31" s="549"/>
      <c r="KMU31" s="117"/>
      <c r="KMV31" s="74"/>
      <c r="KMW31" s="74"/>
      <c r="KNI31" s="74"/>
      <c r="KNJ31" s="549"/>
      <c r="KNK31" s="117"/>
      <c r="KNL31" s="74"/>
      <c r="KNM31" s="74"/>
      <c r="KNY31" s="74"/>
      <c r="KNZ31" s="549"/>
      <c r="KOA31" s="117"/>
      <c r="KOB31" s="74"/>
      <c r="KOC31" s="74"/>
      <c r="KOO31" s="74"/>
      <c r="KOP31" s="549"/>
      <c r="KOQ31" s="117"/>
      <c r="KOR31" s="74"/>
      <c r="KOS31" s="74"/>
      <c r="KPE31" s="74"/>
      <c r="KPF31" s="549"/>
      <c r="KPG31" s="117"/>
      <c r="KPH31" s="74"/>
      <c r="KPI31" s="74"/>
      <c r="KPU31" s="74"/>
      <c r="KPV31" s="549"/>
      <c r="KPW31" s="117"/>
      <c r="KPX31" s="74"/>
      <c r="KPY31" s="74"/>
      <c r="KQK31" s="74"/>
      <c r="KQL31" s="549"/>
      <c r="KQM31" s="117"/>
      <c r="KQN31" s="74"/>
      <c r="KQO31" s="74"/>
      <c r="KRA31" s="74"/>
      <c r="KRB31" s="549"/>
      <c r="KRC31" s="117"/>
      <c r="KRD31" s="74"/>
      <c r="KRE31" s="74"/>
      <c r="KRQ31" s="74"/>
      <c r="KRR31" s="549"/>
      <c r="KRS31" s="117"/>
      <c r="KRT31" s="74"/>
      <c r="KRU31" s="74"/>
      <c r="KSG31" s="74"/>
      <c r="KSH31" s="549"/>
      <c r="KSI31" s="117"/>
      <c r="KSJ31" s="74"/>
      <c r="KSK31" s="74"/>
      <c r="KSW31" s="74"/>
      <c r="KSX31" s="549"/>
      <c r="KSY31" s="117"/>
      <c r="KSZ31" s="74"/>
      <c r="KTA31" s="74"/>
      <c r="KTM31" s="74"/>
      <c r="KTN31" s="549"/>
      <c r="KTO31" s="117"/>
      <c r="KTP31" s="74"/>
      <c r="KTQ31" s="74"/>
      <c r="KUC31" s="74"/>
      <c r="KUD31" s="549"/>
      <c r="KUE31" s="117"/>
      <c r="KUF31" s="74"/>
      <c r="KUG31" s="74"/>
      <c r="KUS31" s="74"/>
      <c r="KUT31" s="549"/>
      <c r="KUU31" s="117"/>
      <c r="KUV31" s="74"/>
      <c r="KUW31" s="74"/>
      <c r="KVI31" s="74"/>
      <c r="KVJ31" s="549"/>
      <c r="KVK31" s="117"/>
      <c r="KVL31" s="74"/>
      <c r="KVM31" s="74"/>
      <c r="KVY31" s="74"/>
      <c r="KVZ31" s="549"/>
      <c r="KWA31" s="117"/>
      <c r="KWB31" s="74"/>
      <c r="KWC31" s="74"/>
      <c r="KWO31" s="74"/>
      <c r="KWP31" s="549"/>
      <c r="KWQ31" s="117"/>
      <c r="KWR31" s="74"/>
      <c r="KWS31" s="74"/>
      <c r="KXE31" s="74"/>
      <c r="KXF31" s="549"/>
      <c r="KXG31" s="117"/>
      <c r="KXH31" s="74"/>
      <c r="KXI31" s="74"/>
      <c r="KXU31" s="74"/>
      <c r="KXV31" s="549"/>
      <c r="KXW31" s="117"/>
      <c r="KXX31" s="74"/>
      <c r="KXY31" s="74"/>
      <c r="KYK31" s="74"/>
      <c r="KYL31" s="549"/>
      <c r="KYM31" s="117"/>
      <c r="KYN31" s="74"/>
      <c r="KYO31" s="74"/>
      <c r="KZA31" s="74"/>
      <c r="KZB31" s="549"/>
      <c r="KZC31" s="117"/>
      <c r="KZD31" s="74"/>
      <c r="KZE31" s="74"/>
      <c r="KZQ31" s="74"/>
      <c r="KZR31" s="549"/>
      <c r="KZS31" s="117"/>
      <c r="KZT31" s="74"/>
      <c r="KZU31" s="74"/>
      <c r="LAG31" s="74"/>
      <c r="LAH31" s="549"/>
      <c r="LAI31" s="117"/>
      <c r="LAJ31" s="74"/>
      <c r="LAK31" s="74"/>
      <c r="LAW31" s="74"/>
      <c r="LAX31" s="549"/>
      <c r="LAY31" s="117"/>
      <c r="LAZ31" s="74"/>
      <c r="LBA31" s="74"/>
      <c r="LBM31" s="74"/>
      <c r="LBN31" s="549"/>
      <c r="LBO31" s="117"/>
      <c r="LBP31" s="74"/>
      <c r="LBQ31" s="74"/>
      <c r="LCC31" s="74"/>
      <c r="LCD31" s="549"/>
      <c r="LCE31" s="117"/>
      <c r="LCF31" s="74"/>
      <c r="LCG31" s="74"/>
      <c r="LCS31" s="74"/>
      <c r="LCT31" s="549"/>
      <c r="LCU31" s="117"/>
      <c r="LCV31" s="74"/>
      <c r="LCW31" s="74"/>
      <c r="LDI31" s="74"/>
      <c r="LDJ31" s="549"/>
      <c r="LDK31" s="117"/>
      <c r="LDL31" s="74"/>
      <c r="LDM31" s="74"/>
      <c r="LDY31" s="74"/>
      <c r="LDZ31" s="549"/>
      <c r="LEA31" s="117"/>
      <c r="LEB31" s="74"/>
      <c r="LEC31" s="74"/>
      <c r="LEO31" s="74"/>
      <c r="LEP31" s="549"/>
      <c r="LEQ31" s="117"/>
      <c r="LER31" s="74"/>
      <c r="LES31" s="74"/>
      <c r="LFE31" s="74"/>
      <c r="LFF31" s="549"/>
      <c r="LFG31" s="117"/>
      <c r="LFH31" s="74"/>
      <c r="LFI31" s="74"/>
      <c r="LFU31" s="74"/>
      <c r="LFV31" s="549"/>
      <c r="LFW31" s="117"/>
      <c r="LFX31" s="74"/>
      <c r="LFY31" s="74"/>
      <c r="LGK31" s="74"/>
      <c r="LGL31" s="549"/>
      <c r="LGM31" s="117"/>
      <c r="LGN31" s="74"/>
      <c r="LGO31" s="74"/>
      <c r="LHA31" s="74"/>
      <c r="LHB31" s="549"/>
      <c r="LHC31" s="117"/>
      <c r="LHD31" s="74"/>
      <c r="LHE31" s="74"/>
      <c r="LHQ31" s="74"/>
      <c r="LHR31" s="549"/>
      <c r="LHS31" s="117"/>
      <c r="LHT31" s="74"/>
      <c r="LHU31" s="74"/>
      <c r="LIG31" s="74"/>
      <c r="LIH31" s="549"/>
      <c r="LII31" s="117"/>
      <c r="LIJ31" s="74"/>
      <c r="LIK31" s="74"/>
      <c r="LIW31" s="74"/>
      <c r="LIX31" s="549"/>
      <c r="LIY31" s="117"/>
      <c r="LIZ31" s="74"/>
      <c r="LJA31" s="74"/>
      <c r="LJM31" s="74"/>
      <c r="LJN31" s="549"/>
      <c r="LJO31" s="117"/>
      <c r="LJP31" s="74"/>
      <c r="LJQ31" s="74"/>
      <c r="LKC31" s="74"/>
      <c r="LKD31" s="549"/>
      <c r="LKE31" s="117"/>
      <c r="LKF31" s="74"/>
      <c r="LKG31" s="74"/>
      <c r="LKS31" s="74"/>
      <c r="LKT31" s="549"/>
      <c r="LKU31" s="117"/>
      <c r="LKV31" s="74"/>
      <c r="LKW31" s="74"/>
      <c r="LLI31" s="74"/>
      <c r="LLJ31" s="549"/>
      <c r="LLK31" s="117"/>
      <c r="LLL31" s="74"/>
      <c r="LLM31" s="74"/>
      <c r="LLY31" s="74"/>
      <c r="LLZ31" s="549"/>
      <c r="LMA31" s="117"/>
      <c r="LMB31" s="74"/>
      <c r="LMC31" s="74"/>
      <c r="LMO31" s="74"/>
      <c r="LMP31" s="549"/>
      <c r="LMQ31" s="117"/>
      <c r="LMR31" s="74"/>
      <c r="LMS31" s="74"/>
      <c r="LNE31" s="74"/>
      <c r="LNF31" s="549"/>
      <c r="LNG31" s="117"/>
      <c r="LNH31" s="74"/>
      <c r="LNI31" s="74"/>
      <c r="LNU31" s="74"/>
      <c r="LNV31" s="549"/>
      <c r="LNW31" s="117"/>
      <c r="LNX31" s="74"/>
      <c r="LNY31" s="74"/>
      <c r="LOK31" s="74"/>
      <c r="LOL31" s="549"/>
      <c r="LOM31" s="117"/>
      <c r="LON31" s="74"/>
      <c r="LOO31" s="74"/>
      <c r="LPA31" s="74"/>
      <c r="LPB31" s="549"/>
      <c r="LPC31" s="117"/>
      <c r="LPD31" s="74"/>
      <c r="LPE31" s="74"/>
      <c r="LPQ31" s="74"/>
      <c r="LPR31" s="549"/>
      <c r="LPS31" s="117"/>
      <c r="LPT31" s="74"/>
      <c r="LPU31" s="74"/>
      <c r="LQG31" s="74"/>
      <c r="LQH31" s="549"/>
      <c r="LQI31" s="117"/>
      <c r="LQJ31" s="74"/>
      <c r="LQK31" s="74"/>
      <c r="LQW31" s="74"/>
      <c r="LQX31" s="549"/>
      <c r="LQY31" s="117"/>
      <c r="LQZ31" s="74"/>
      <c r="LRA31" s="74"/>
      <c r="LRM31" s="74"/>
      <c r="LRN31" s="549"/>
      <c r="LRO31" s="117"/>
      <c r="LRP31" s="74"/>
      <c r="LRQ31" s="74"/>
      <c r="LSC31" s="74"/>
      <c r="LSD31" s="549"/>
      <c r="LSE31" s="117"/>
      <c r="LSF31" s="74"/>
      <c r="LSG31" s="74"/>
      <c r="LSS31" s="74"/>
      <c r="LST31" s="549"/>
      <c r="LSU31" s="117"/>
      <c r="LSV31" s="74"/>
      <c r="LSW31" s="74"/>
      <c r="LTI31" s="74"/>
      <c r="LTJ31" s="549"/>
      <c r="LTK31" s="117"/>
      <c r="LTL31" s="74"/>
      <c r="LTM31" s="74"/>
      <c r="LTY31" s="74"/>
      <c r="LTZ31" s="549"/>
      <c r="LUA31" s="117"/>
      <c r="LUB31" s="74"/>
      <c r="LUC31" s="74"/>
      <c r="LUO31" s="74"/>
      <c r="LUP31" s="549"/>
      <c r="LUQ31" s="117"/>
      <c r="LUR31" s="74"/>
      <c r="LUS31" s="74"/>
      <c r="LVE31" s="74"/>
      <c r="LVF31" s="549"/>
      <c r="LVG31" s="117"/>
      <c r="LVH31" s="74"/>
      <c r="LVI31" s="74"/>
      <c r="LVU31" s="74"/>
      <c r="LVV31" s="549"/>
      <c r="LVW31" s="117"/>
      <c r="LVX31" s="74"/>
      <c r="LVY31" s="74"/>
      <c r="LWK31" s="74"/>
      <c r="LWL31" s="549"/>
      <c r="LWM31" s="117"/>
      <c r="LWN31" s="74"/>
      <c r="LWO31" s="74"/>
      <c r="LXA31" s="74"/>
      <c r="LXB31" s="549"/>
      <c r="LXC31" s="117"/>
      <c r="LXD31" s="74"/>
      <c r="LXE31" s="74"/>
      <c r="LXQ31" s="74"/>
      <c r="LXR31" s="549"/>
      <c r="LXS31" s="117"/>
      <c r="LXT31" s="74"/>
      <c r="LXU31" s="74"/>
      <c r="LYG31" s="74"/>
      <c r="LYH31" s="549"/>
      <c r="LYI31" s="117"/>
      <c r="LYJ31" s="74"/>
      <c r="LYK31" s="74"/>
      <c r="LYW31" s="74"/>
      <c r="LYX31" s="549"/>
      <c r="LYY31" s="117"/>
      <c r="LYZ31" s="74"/>
      <c r="LZA31" s="74"/>
      <c r="LZM31" s="74"/>
      <c r="LZN31" s="549"/>
      <c r="LZO31" s="117"/>
      <c r="LZP31" s="74"/>
      <c r="LZQ31" s="74"/>
      <c r="MAC31" s="74"/>
      <c r="MAD31" s="549"/>
      <c r="MAE31" s="117"/>
      <c r="MAF31" s="74"/>
      <c r="MAG31" s="74"/>
      <c r="MAS31" s="74"/>
      <c r="MAT31" s="549"/>
      <c r="MAU31" s="117"/>
      <c r="MAV31" s="74"/>
      <c r="MAW31" s="74"/>
      <c r="MBI31" s="74"/>
      <c r="MBJ31" s="549"/>
      <c r="MBK31" s="117"/>
      <c r="MBL31" s="74"/>
      <c r="MBM31" s="74"/>
      <c r="MBY31" s="74"/>
      <c r="MBZ31" s="549"/>
      <c r="MCA31" s="117"/>
      <c r="MCB31" s="74"/>
      <c r="MCC31" s="74"/>
      <c r="MCO31" s="74"/>
      <c r="MCP31" s="549"/>
      <c r="MCQ31" s="117"/>
      <c r="MCR31" s="74"/>
      <c r="MCS31" s="74"/>
      <c r="MDE31" s="74"/>
      <c r="MDF31" s="549"/>
      <c r="MDG31" s="117"/>
      <c r="MDH31" s="74"/>
      <c r="MDI31" s="74"/>
      <c r="MDU31" s="74"/>
      <c r="MDV31" s="549"/>
      <c r="MDW31" s="117"/>
      <c r="MDX31" s="74"/>
      <c r="MDY31" s="74"/>
      <c r="MEK31" s="74"/>
      <c r="MEL31" s="549"/>
      <c r="MEM31" s="117"/>
      <c r="MEN31" s="74"/>
      <c r="MEO31" s="74"/>
      <c r="MFA31" s="74"/>
      <c r="MFB31" s="549"/>
      <c r="MFC31" s="117"/>
      <c r="MFD31" s="74"/>
      <c r="MFE31" s="74"/>
      <c r="MFQ31" s="74"/>
      <c r="MFR31" s="549"/>
      <c r="MFS31" s="117"/>
      <c r="MFT31" s="74"/>
      <c r="MFU31" s="74"/>
      <c r="MGG31" s="74"/>
      <c r="MGH31" s="549"/>
      <c r="MGI31" s="117"/>
      <c r="MGJ31" s="74"/>
      <c r="MGK31" s="74"/>
      <c r="MGW31" s="74"/>
      <c r="MGX31" s="549"/>
      <c r="MGY31" s="117"/>
      <c r="MGZ31" s="74"/>
      <c r="MHA31" s="74"/>
      <c r="MHM31" s="74"/>
      <c r="MHN31" s="549"/>
      <c r="MHO31" s="117"/>
      <c r="MHP31" s="74"/>
      <c r="MHQ31" s="74"/>
      <c r="MIC31" s="74"/>
      <c r="MID31" s="549"/>
      <c r="MIE31" s="117"/>
      <c r="MIF31" s="74"/>
      <c r="MIG31" s="74"/>
      <c r="MIS31" s="74"/>
      <c r="MIT31" s="549"/>
      <c r="MIU31" s="117"/>
      <c r="MIV31" s="74"/>
      <c r="MIW31" s="74"/>
      <c r="MJI31" s="74"/>
      <c r="MJJ31" s="549"/>
      <c r="MJK31" s="117"/>
      <c r="MJL31" s="74"/>
      <c r="MJM31" s="74"/>
      <c r="MJY31" s="74"/>
      <c r="MJZ31" s="549"/>
      <c r="MKA31" s="117"/>
      <c r="MKB31" s="74"/>
      <c r="MKC31" s="74"/>
      <c r="MKO31" s="74"/>
      <c r="MKP31" s="549"/>
      <c r="MKQ31" s="117"/>
      <c r="MKR31" s="74"/>
      <c r="MKS31" s="74"/>
      <c r="MLE31" s="74"/>
      <c r="MLF31" s="549"/>
      <c r="MLG31" s="117"/>
      <c r="MLH31" s="74"/>
      <c r="MLI31" s="74"/>
      <c r="MLU31" s="74"/>
      <c r="MLV31" s="549"/>
      <c r="MLW31" s="117"/>
      <c r="MLX31" s="74"/>
      <c r="MLY31" s="74"/>
      <c r="MMK31" s="74"/>
      <c r="MML31" s="549"/>
      <c r="MMM31" s="117"/>
      <c r="MMN31" s="74"/>
      <c r="MMO31" s="74"/>
      <c r="MNA31" s="74"/>
      <c r="MNB31" s="549"/>
      <c r="MNC31" s="117"/>
      <c r="MND31" s="74"/>
      <c r="MNE31" s="74"/>
      <c r="MNQ31" s="74"/>
      <c r="MNR31" s="549"/>
      <c r="MNS31" s="117"/>
      <c r="MNT31" s="74"/>
      <c r="MNU31" s="74"/>
      <c r="MOG31" s="74"/>
      <c r="MOH31" s="549"/>
      <c r="MOI31" s="117"/>
      <c r="MOJ31" s="74"/>
      <c r="MOK31" s="74"/>
      <c r="MOW31" s="74"/>
      <c r="MOX31" s="549"/>
      <c r="MOY31" s="117"/>
      <c r="MOZ31" s="74"/>
      <c r="MPA31" s="74"/>
      <c r="MPM31" s="74"/>
      <c r="MPN31" s="549"/>
      <c r="MPO31" s="117"/>
      <c r="MPP31" s="74"/>
      <c r="MPQ31" s="74"/>
      <c r="MQC31" s="74"/>
      <c r="MQD31" s="549"/>
      <c r="MQE31" s="117"/>
      <c r="MQF31" s="74"/>
      <c r="MQG31" s="74"/>
      <c r="MQS31" s="74"/>
      <c r="MQT31" s="549"/>
      <c r="MQU31" s="117"/>
      <c r="MQV31" s="74"/>
      <c r="MQW31" s="74"/>
      <c r="MRI31" s="74"/>
      <c r="MRJ31" s="549"/>
      <c r="MRK31" s="117"/>
      <c r="MRL31" s="74"/>
      <c r="MRM31" s="74"/>
      <c r="MRY31" s="74"/>
      <c r="MRZ31" s="549"/>
      <c r="MSA31" s="117"/>
      <c r="MSB31" s="74"/>
      <c r="MSC31" s="74"/>
      <c r="MSO31" s="74"/>
      <c r="MSP31" s="549"/>
      <c r="MSQ31" s="117"/>
      <c r="MSR31" s="74"/>
      <c r="MSS31" s="74"/>
      <c r="MTE31" s="74"/>
      <c r="MTF31" s="549"/>
      <c r="MTG31" s="117"/>
      <c r="MTH31" s="74"/>
      <c r="MTI31" s="74"/>
      <c r="MTU31" s="74"/>
      <c r="MTV31" s="549"/>
      <c r="MTW31" s="117"/>
      <c r="MTX31" s="74"/>
      <c r="MTY31" s="74"/>
      <c r="MUK31" s="74"/>
      <c r="MUL31" s="549"/>
      <c r="MUM31" s="117"/>
      <c r="MUN31" s="74"/>
      <c r="MUO31" s="74"/>
      <c r="MVA31" s="74"/>
      <c r="MVB31" s="549"/>
      <c r="MVC31" s="117"/>
      <c r="MVD31" s="74"/>
      <c r="MVE31" s="74"/>
      <c r="MVQ31" s="74"/>
      <c r="MVR31" s="549"/>
      <c r="MVS31" s="117"/>
      <c r="MVT31" s="74"/>
      <c r="MVU31" s="74"/>
      <c r="MWG31" s="74"/>
      <c r="MWH31" s="549"/>
      <c r="MWI31" s="117"/>
      <c r="MWJ31" s="74"/>
      <c r="MWK31" s="74"/>
      <c r="MWW31" s="74"/>
      <c r="MWX31" s="549"/>
      <c r="MWY31" s="117"/>
      <c r="MWZ31" s="74"/>
      <c r="MXA31" s="74"/>
      <c r="MXM31" s="74"/>
      <c r="MXN31" s="549"/>
      <c r="MXO31" s="117"/>
      <c r="MXP31" s="74"/>
      <c r="MXQ31" s="74"/>
      <c r="MYC31" s="74"/>
      <c r="MYD31" s="549"/>
      <c r="MYE31" s="117"/>
      <c r="MYF31" s="74"/>
      <c r="MYG31" s="74"/>
      <c r="MYS31" s="74"/>
      <c r="MYT31" s="549"/>
      <c r="MYU31" s="117"/>
      <c r="MYV31" s="74"/>
      <c r="MYW31" s="74"/>
      <c r="MZI31" s="74"/>
      <c r="MZJ31" s="549"/>
      <c r="MZK31" s="117"/>
      <c r="MZL31" s="74"/>
      <c r="MZM31" s="74"/>
      <c r="MZY31" s="74"/>
      <c r="MZZ31" s="549"/>
      <c r="NAA31" s="117"/>
      <c r="NAB31" s="74"/>
      <c r="NAC31" s="74"/>
      <c r="NAO31" s="74"/>
      <c r="NAP31" s="549"/>
      <c r="NAQ31" s="117"/>
      <c r="NAR31" s="74"/>
      <c r="NAS31" s="74"/>
      <c r="NBE31" s="74"/>
      <c r="NBF31" s="549"/>
      <c r="NBG31" s="117"/>
      <c r="NBH31" s="74"/>
      <c r="NBI31" s="74"/>
      <c r="NBU31" s="74"/>
      <c r="NBV31" s="549"/>
      <c r="NBW31" s="117"/>
      <c r="NBX31" s="74"/>
      <c r="NBY31" s="74"/>
      <c r="NCK31" s="74"/>
      <c r="NCL31" s="549"/>
      <c r="NCM31" s="117"/>
      <c r="NCN31" s="74"/>
      <c r="NCO31" s="74"/>
      <c r="NDA31" s="74"/>
      <c r="NDB31" s="549"/>
      <c r="NDC31" s="117"/>
      <c r="NDD31" s="74"/>
      <c r="NDE31" s="74"/>
      <c r="NDQ31" s="74"/>
      <c r="NDR31" s="549"/>
      <c r="NDS31" s="117"/>
      <c r="NDT31" s="74"/>
      <c r="NDU31" s="74"/>
      <c r="NEG31" s="74"/>
      <c r="NEH31" s="549"/>
      <c r="NEI31" s="117"/>
      <c r="NEJ31" s="74"/>
      <c r="NEK31" s="74"/>
      <c r="NEW31" s="74"/>
      <c r="NEX31" s="549"/>
      <c r="NEY31" s="117"/>
      <c r="NEZ31" s="74"/>
      <c r="NFA31" s="74"/>
      <c r="NFM31" s="74"/>
      <c r="NFN31" s="549"/>
      <c r="NFO31" s="117"/>
      <c r="NFP31" s="74"/>
      <c r="NFQ31" s="74"/>
      <c r="NGC31" s="74"/>
      <c r="NGD31" s="549"/>
      <c r="NGE31" s="117"/>
      <c r="NGF31" s="74"/>
      <c r="NGG31" s="74"/>
      <c r="NGS31" s="74"/>
      <c r="NGT31" s="549"/>
      <c r="NGU31" s="117"/>
      <c r="NGV31" s="74"/>
      <c r="NGW31" s="74"/>
      <c r="NHI31" s="74"/>
      <c r="NHJ31" s="549"/>
      <c r="NHK31" s="117"/>
      <c r="NHL31" s="74"/>
      <c r="NHM31" s="74"/>
      <c r="NHY31" s="74"/>
      <c r="NHZ31" s="549"/>
      <c r="NIA31" s="117"/>
      <c r="NIB31" s="74"/>
      <c r="NIC31" s="74"/>
      <c r="NIO31" s="74"/>
      <c r="NIP31" s="549"/>
      <c r="NIQ31" s="117"/>
      <c r="NIR31" s="74"/>
      <c r="NIS31" s="74"/>
      <c r="NJE31" s="74"/>
      <c r="NJF31" s="549"/>
      <c r="NJG31" s="117"/>
      <c r="NJH31" s="74"/>
      <c r="NJI31" s="74"/>
      <c r="NJU31" s="74"/>
      <c r="NJV31" s="549"/>
      <c r="NJW31" s="117"/>
      <c r="NJX31" s="74"/>
      <c r="NJY31" s="74"/>
      <c r="NKK31" s="74"/>
      <c r="NKL31" s="549"/>
      <c r="NKM31" s="117"/>
      <c r="NKN31" s="74"/>
      <c r="NKO31" s="74"/>
      <c r="NLA31" s="74"/>
      <c r="NLB31" s="549"/>
      <c r="NLC31" s="117"/>
      <c r="NLD31" s="74"/>
      <c r="NLE31" s="74"/>
      <c r="NLQ31" s="74"/>
      <c r="NLR31" s="549"/>
      <c r="NLS31" s="117"/>
      <c r="NLT31" s="74"/>
      <c r="NLU31" s="74"/>
      <c r="NMG31" s="74"/>
      <c r="NMH31" s="549"/>
      <c r="NMI31" s="117"/>
      <c r="NMJ31" s="74"/>
      <c r="NMK31" s="74"/>
      <c r="NMW31" s="74"/>
      <c r="NMX31" s="549"/>
      <c r="NMY31" s="117"/>
      <c r="NMZ31" s="74"/>
      <c r="NNA31" s="74"/>
      <c r="NNM31" s="74"/>
      <c r="NNN31" s="549"/>
      <c r="NNO31" s="117"/>
      <c r="NNP31" s="74"/>
      <c r="NNQ31" s="74"/>
      <c r="NOC31" s="74"/>
      <c r="NOD31" s="549"/>
      <c r="NOE31" s="117"/>
      <c r="NOF31" s="74"/>
      <c r="NOG31" s="74"/>
      <c r="NOS31" s="74"/>
      <c r="NOT31" s="549"/>
      <c r="NOU31" s="117"/>
      <c r="NOV31" s="74"/>
      <c r="NOW31" s="74"/>
      <c r="NPI31" s="74"/>
      <c r="NPJ31" s="549"/>
      <c r="NPK31" s="117"/>
      <c r="NPL31" s="74"/>
      <c r="NPM31" s="74"/>
      <c r="NPY31" s="74"/>
      <c r="NPZ31" s="549"/>
      <c r="NQA31" s="117"/>
      <c r="NQB31" s="74"/>
      <c r="NQC31" s="74"/>
      <c r="NQO31" s="74"/>
      <c r="NQP31" s="549"/>
      <c r="NQQ31" s="117"/>
      <c r="NQR31" s="74"/>
      <c r="NQS31" s="74"/>
      <c r="NRE31" s="74"/>
      <c r="NRF31" s="549"/>
      <c r="NRG31" s="117"/>
      <c r="NRH31" s="74"/>
      <c r="NRI31" s="74"/>
      <c r="NRU31" s="74"/>
      <c r="NRV31" s="549"/>
      <c r="NRW31" s="117"/>
      <c r="NRX31" s="74"/>
      <c r="NRY31" s="74"/>
      <c r="NSK31" s="74"/>
      <c r="NSL31" s="549"/>
      <c r="NSM31" s="117"/>
      <c r="NSN31" s="74"/>
      <c r="NSO31" s="74"/>
      <c r="NTA31" s="74"/>
      <c r="NTB31" s="549"/>
      <c r="NTC31" s="117"/>
      <c r="NTD31" s="74"/>
      <c r="NTE31" s="74"/>
      <c r="NTQ31" s="74"/>
      <c r="NTR31" s="549"/>
      <c r="NTS31" s="117"/>
      <c r="NTT31" s="74"/>
      <c r="NTU31" s="74"/>
      <c r="NUG31" s="74"/>
      <c r="NUH31" s="549"/>
      <c r="NUI31" s="117"/>
      <c r="NUJ31" s="74"/>
      <c r="NUK31" s="74"/>
      <c r="NUW31" s="74"/>
      <c r="NUX31" s="549"/>
      <c r="NUY31" s="117"/>
      <c r="NUZ31" s="74"/>
      <c r="NVA31" s="74"/>
      <c r="NVM31" s="74"/>
      <c r="NVN31" s="549"/>
      <c r="NVO31" s="117"/>
      <c r="NVP31" s="74"/>
      <c r="NVQ31" s="74"/>
      <c r="NWC31" s="74"/>
      <c r="NWD31" s="549"/>
      <c r="NWE31" s="117"/>
      <c r="NWF31" s="74"/>
      <c r="NWG31" s="74"/>
      <c r="NWS31" s="74"/>
      <c r="NWT31" s="549"/>
      <c r="NWU31" s="117"/>
      <c r="NWV31" s="74"/>
      <c r="NWW31" s="74"/>
      <c r="NXI31" s="74"/>
      <c r="NXJ31" s="549"/>
      <c r="NXK31" s="117"/>
      <c r="NXL31" s="74"/>
      <c r="NXM31" s="74"/>
      <c r="NXY31" s="74"/>
      <c r="NXZ31" s="549"/>
      <c r="NYA31" s="117"/>
      <c r="NYB31" s="74"/>
      <c r="NYC31" s="74"/>
      <c r="NYO31" s="74"/>
      <c r="NYP31" s="549"/>
      <c r="NYQ31" s="117"/>
      <c r="NYR31" s="74"/>
      <c r="NYS31" s="74"/>
      <c r="NZE31" s="74"/>
      <c r="NZF31" s="549"/>
      <c r="NZG31" s="117"/>
      <c r="NZH31" s="74"/>
      <c r="NZI31" s="74"/>
      <c r="NZU31" s="74"/>
      <c r="NZV31" s="549"/>
      <c r="NZW31" s="117"/>
      <c r="NZX31" s="74"/>
      <c r="NZY31" s="74"/>
      <c r="OAK31" s="74"/>
      <c r="OAL31" s="549"/>
      <c r="OAM31" s="117"/>
      <c r="OAN31" s="74"/>
      <c r="OAO31" s="74"/>
      <c r="OBA31" s="74"/>
      <c r="OBB31" s="549"/>
      <c r="OBC31" s="117"/>
      <c r="OBD31" s="74"/>
      <c r="OBE31" s="74"/>
      <c r="OBQ31" s="74"/>
      <c r="OBR31" s="549"/>
      <c r="OBS31" s="117"/>
      <c r="OBT31" s="74"/>
      <c r="OBU31" s="74"/>
      <c r="OCG31" s="74"/>
      <c r="OCH31" s="549"/>
      <c r="OCI31" s="117"/>
      <c r="OCJ31" s="74"/>
      <c r="OCK31" s="74"/>
      <c r="OCW31" s="74"/>
      <c r="OCX31" s="549"/>
      <c r="OCY31" s="117"/>
      <c r="OCZ31" s="74"/>
      <c r="ODA31" s="74"/>
      <c r="ODM31" s="74"/>
      <c r="ODN31" s="549"/>
      <c r="ODO31" s="117"/>
      <c r="ODP31" s="74"/>
      <c r="ODQ31" s="74"/>
      <c r="OEC31" s="74"/>
      <c r="OED31" s="549"/>
      <c r="OEE31" s="117"/>
      <c r="OEF31" s="74"/>
      <c r="OEG31" s="74"/>
      <c r="OES31" s="74"/>
      <c r="OET31" s="549"/>
      <c r="OEU31" s="117"/>
      <c r="OEV31" s="74"/>
      <c r="OEW31" s="74"/>
      <c r="OFI31" s="74"/>
      <c r="OFJ31" s="549"/>
      <c r="OFK31" s="117"/>
      <c r="OFL31" s="74"/>
      <c r="OFM31" s="74"/>
      <c r="OFY31" s="74"/>
      <c r="OFZ31" s="549"/>
      <c r="OGA31" s="117"/>
      <c r="OGB31" s="74"/>
      <c r="OGC31" s="74"/>
      <c r="OGO31" s="74"/>
      <c r="OGP31" s="549"/>
      <c r="OGQ31" s="117"/>
      <c r="OGR31" s="74"/>
      <c r="OGS31" s="74"/>
      <c r="OHE31" s="74"/>
      <c r="OHF31" s="549"/>
      <c r="OHG31" s="117"/>
      <c r="OHH31" s="74"/>
      <c r="OHI31" s="74"/>
      <c r="OHU31" s="74"/>
      <c r="OHV31" s="549"/>
      <c r="OHW31" s="117"/>
      <c r="OHX31" s="74"/>
      <c r="OHY31" s="74"/>
      <c r="OIK31" s="74"/>
      <c r="OIL31" s="549"/>
      <c r="OIM31" s="117"/>
      <c r="OIN31" s="74"/>
      <c r="OIO31" s="74"/>
      <c r="OJA31" s="74"/>
      <c r="OJB31" s="549"/>
      <c r="OJC31" s="117"/>
      <c r="OJD31" s="74"/>
      <c r="OJE31" s="74"/>
      <c r="OJQ31" s="74"/>
      <c r="OJR31" s="549"/>
      <c r="OJS31" s="117"/>
      <c r="OJT31" s="74"/>
      <c r="OJU31" s="74"/>
      <c r="OKG31" s="74"/>
      <c r="OKH31" s="549"/>
      <c r="OKI31" s="117"/>
      <c r="OKJ31" s="74"/>
      <c r="OKK31" s="74"/>
      <c r="OKW31" s="74"/>
      <c r="OKX31" s="549"/>
      <c r="OKY31" s="117"/>
      <c r="OKZ31" s="74"/>
      <c r="OLA31" s="74"/>
      <c r="OLM31" s="74"/>
      <c r="OLN31" s="549"/>
      <c r="OLO31" s="117"/>
      <c r="OLP31" s="74"/>
      <c r="OLQ31" s="74"/>
      <c r="OMC31" s="74"/>
      <c r="OMD31" s="549"/>
      <c r="OME31" s="117"/>
      <c r="OMF31" s="74"/>
      <c r="OMG31" s="74"/>
      <c r="OMS31" s="74"/>
      <c r="OMT31" s="549"/>
      <c r="OMU31" s="117"/>
      <c r="OMV31" s="74"/>
      <c r="OMW31" s="74"/>
      <c r="ONI31" s="74"/>
      <c r="ONJ31" s="549"/>
      <c r="ONK31" s="117"/>
      <c r="ONL31" s="74"/>
      <c r="ONM31" s="74"/>
      <c r="ONY31" s="74"/>
      <c r="ONZ31" s="549"/>
      <c r="OOA31" s="117"/>
      <c r="OOB31" s="74"/>
      <c r="OOC31" s="74"/>
      <c r="OOO31" s="74"/>
      <c r="OOP31" s="549"/>
      <c r="OOQ31" s="117"/>
      <c r="OOR31" s="74"/>
      <c r="OOS31" s="74"/>
      <c r="OPE31" s="74"/>
      <c r="OPF31" s="549"/>
      <c r="OPG31" s="117"/>
      <c r="OPH31" s="74"/>
      <c r="OPI31" s="74"/>
      <c r="OPU31" s="74"/>
      <c r="OPV31" s="549"/>
      <c r="OPW31" s="117"/>
      <c r="OPX31" s="74"/>
      <c r="OPY31" s="74"/>
      <c r="OQK31" s="74"/>
      <c r="OQL31" s="549"/>
      <c r="OQM31" s="117"/>
      <c r="OQN31" s="74"/>
      <c r="OQO31" s="74"/>
      <c r="ORA31" s="74"/>
      <c r="ORB31" s="549"/>
      <c r="ORC31" s="117"/>
      <c r="ORD31" s="74"/>
      <c r="ORE31" s="74"/>
      <c r="ORQ31" s="74"/>
      <c r="ORR31" s="549"/>
      <c r="ORS31" s="117"/>
      <c r="ORT31" s="74"/>
      <c r="ORU31" s="74"/>
      <c r="OSG31" s="74"/>
      <c r="OSH31" s="549"/>
      <c r="OSI31" s="117"/>
      <c r="OSJ31" s="74"/>
      <c r="OSK31" s="74"/>
      <c r="OSW31" s="74"/>
      <c r="OSX31" s="549"/>
      <c r="OSY31" s="117"/>
      <c r="OSZ31" s="74"/>
      <c r="OTA31" s="74"/>
      <c r="OTM31" s="74"/>
      <c r="OTN31" s="549"/>
      <c r="OTO31" s="117"/>
      <c r="OTP31" s="74"/>
      <c r="OTQ31" s="74"/>
      <c r="OUC31" s="74"/>
      <c r="OUD31" s="549"/>
      <c r="OUE31" s="117"/>
      <c r="OUF31" s="74"/>
      <c r="OUG31" s="74"/>
      <c r="OUS31" s="74"/>
      <c r="OUT31" s="549"/>
      <c r="OUU31" s="117"/>
      <c r="OUV31" s="74"/>
      <c r="OUW31" s="74"/>
      <c r="OVI31" s="74"/>
      <c r="OVJ31" s="549"/>
      <c r="OVK31" s="117"/>
      <c r="OVL31" s="74"/>
      <c r="OVM31" s="74"/>
      <c r="OVY31" s="74"/>
      <c r="OVZ31" s="549"/>
      <c r="OWA31" s="117"/>
      <c r="OWB31" s="74"/>
      <c r="OWC31" s="74"/>
      <c r="OWO31" s="74"/>
      <c r="OWP31" s="549"/>
      <c r="OWQ31" s="117"/>
      <c r="OWR31" s="74"/>
      <c r="OWS31" s="74"/>
      <c r="OXE31" s="74"/>
      <c r="OXF31" s="549"/>
      <c r="OXG31" s="117"/>
      <c r="OXH31" s="74"/>
      <c r="OXI31" s="74"/>
      <c r="OXU31" s="74"/>
      <c r="OXV31" s="549"/>
      <c r="OXW31" s="117"/>
      <c r="OXX31" s="74"/>
      <c r="OXY31" s="74"/>
      <c r="OYK31" s="74"/>
      <c r="OYL31" s="549"/>
      <c r="OYM31" s="117"/>
      <c r="OYN31" s="74"/>
      <c r="OYO31" s="74"/>
      <c r="OZA31" s="74"/>
      <c r="OZB31" s="549"/>
      <c r="OZC31" s="117"/>
      <c r="OZD31" s="74"/>
      <c r="OZE31" s="74"/>
      <c r="OZQ31" s="74"/>
      <c r="OZR31" s="549"/>
      <c r="OZS31" s="117"/>
      <c r="OZT31" s="74"/>
      <c r="OZU31" s="74"/>
      <c r="PAG31" s="74"/>
      <c r="PAH31" s="549"/>
      <c r="PAI31" s="117"/>
      <c r="PAJ31" s="74"/>
      <c r="PAK31" s="74"/>
      <c r="PAW31" s="74"/>
      <c r="PAX31" s="549"/>
      <c r="PAY31" s="117"/>
      <c r="PAZ31" s="74"/>
      <c r="PBA31" s="74"/>
      <c r="PBM31" s="74"/>
      <c r="PBN31" s="549"/>
      <c r="PBO31" s="117"/>
      <c r="PBP31" s="74"/>
      <c r="PBQ31" s="74"/>
      <c r="PCC31" s="74"/>
      <c r="PCD31" s="549"/>
      <c r="PCE31" s="117"/>
      <c r="PCF31" s="74"/>
      <c r="PCG31" s="74"/>
      <c r="PCS31" s="74"/>
      <c r="PCT31" s="549"/>
      <c r="PCU31" s="117"/>
      <c r="PCV31" s="74"/>
      <c r="PCW31" s="74"/>
      <c r="PDI31" s="74"/>
      <c r="PDJ31" s="549"/>
      <c r="PDK31" s="117"/>
      <c r="PDL31" s="74"/>
      <c r="PDM31" s="74"/>
      <c r="PDY31" s="74"/>
      <c r="PDZ31" s="549"/>
      <c r="PEA31" s="117"/>
      <c r="PEB31" s="74"/>
      <c r="PEC31" s="74"/>
      <c r="PEO31" s="74"/>
      <c r="PEP31" s="549"/>
      <c r="PEQ31" s="117"/>
      <c r="PER31" s="74"/>
      <c r="PES31" s="74"/>
      <c r="PFE31" s="74"/>
      <c r="PFF31" s="549"/>
      <c r="PFG31" s="117"/>
      <c r="PFH31" s="74"/>
      <c r="PFI31" s="74"/>
      <c r="PFU31" s="74"/>
      <c r="PFV31" s="549"/>
      <c r="PFW31" s="117"/>
      <c r="PFX31" s="74"/>
      <c r="PFY31" s="74"/>
      <c r="PGK31" s="74"/>
      <c r="PGL31" s="549"/>
      <c r="PGM31" s="117"/>
      <c r="PGN31" s="74"/>
      <c r="PGO31" s="74"/>
      <c r="PHA31" s="74"/>
      <c r="PHB31" s="549"/>
      <c r="PHC31" s="117"/>
      <c r="PHD31" s="74"/>
      <c r="PHE31" s="74"/>
      <c r="PHQ31" s="74"/>
      <c r="PHR31" s="549"/>
      <c r="PHS31" s="117"/>
      <c r="PHT31" s="74"/>
      <c r="PHU31" s="74"/>
      <c r="PIG31" s="74"/>
      <c r="PIH31" s="549"/>
      <c r="PII31" s="117"/>
      <c r="PIJ31" s="74"/>
      <c r="PIK31" s="74"/>
      <c r="PIW31" s="74"/>
      <c r="PIX31" s="549"/>
      <c r="PIY31" s="117"/>
      <c r="PIZ31" s="74"/>
      <c r="PJA31" s="74"/>
      <c r="PJM31" s="74"/>
      <c r="PJN31" s="549"/>
      <c r="PJO31" s="117"/>
      <c r="PJP31" s="74"/>
      <c r="PJQ31" s="74"/>
      <c r="PKC31" s="74"/>
      <c r="PKD31" s="549"/>
      <c r="PKE31" s="117"/>
      <c r="PKF31" s="74"/>
      <c r="PKG31" s="74"/>
      <c r="PKS31" s="74"/>
      <c r="PKT31" s="549"/>
      <c r="PKU31" s="117"/>
      <c r="PKV31" s="74"/>
      <c r="PKW31" s="74"/>
      <c r="PLI31" s="74"/>
      <c r="PLJ31" s="549"/>
      <c r="PLK31" s="117"/>
      <c r="PLL31" s="74"/>
      <c r="PLM31" s="74"/>
      <c r="PLY31" s="74"/>
      <c r="PLZ31" s="549"/>
      <c r="PMA31" s="117"/>
      <c r="PMB31" s="74"/>
      <c r="PMC31" s="74"/>
      <c r="PMO31" s="74"/>
      <c r="PMP31" s="549"/>
      <c r="PMQ31" s="117"/>
      <c r="PMR31" s="74"/>
      <c r="PMS31" s="74"/>
      <c r="PNE31" s="74"/>
      <c r="PNF31" s="549"/>
      <c r="PNG31" s="117"/>
      <c r="PNH31" s="74"/>
      <c r="PNI31" s="74"/>
      <c r="PNU31" s="74"/>
      <c r="PNV31" s="549"/>
      <c r="PNW31" s="117"/>
      <c r="PNX31" s="74"/>
      <c r="PNY31" s="74"/>
      <c r="POK31" s="74"/>
      <c r="POL31" s="549"/>
      <c r="POM31" s="117"/>
      <c r="PON31" s="74"/>
      <c r="POO31" s="74"/>
      <c r="PPA31" s="74"/>
      <c r="PPB31" s="549"/>
      <c r="PPC31" s="117"/>
      <c r="PPD31" s="74"/>
      <c r="PPE31" s="74"/>
      <c r="PPQ31" s="74"/>
      <c r="PPR31" s="549"/>
      <c r="PPS31" s="117"/>
      <c r="PPT31" s="74"/>
      <c r="PPU31" s="74"/>
      <c r="PQG31" s="74"/>
      <c r="PQH31" s="549"/>
      <c r="PQI31" s="117"/>
      <c r="PQJ31" s="74"/>
      <c r="PQK31" s="74"/>
      <c r="PQW31" s="74"/>
      <c r="PQX31" s="549"/>
      <c r="PQY31" s="117"/>
      <c r="PQZ31" s="74"/>
      <c r="PRA31" s="74"/>
      <c r="PRM31" s="74"/>
      <c r="PRN31" s="549"/>
      <c r="PRO31" s="117"/>
      <c r="PRP31" s="74"/>
      <c r="PRQ31" s="74"/>
      <c r="PSC31" s="74"/>
      <c r="PSD31" s="549"/>
      <c r="PSE31" s="117"/>
      <c r="PSF31" s="74"/>
      <c r="PSG31" s="74"/>
      <c r="PSS31" s="74"/>
      <c r="PST31" s="549"/>
      <c r="PSU31" s="117"/>
      <c r="PSV31" s="74"/>
      <c r="PSW31" s="74"/>
      <c r="PTI31" s="74"/>
      <c r="PTJ31" s="549"/>
      <c r="PTK31" s="117"/>
      <c r="PTL31" s="74"/>
      <c r="PTM31" s="74"/>
      <c r="PTY31" s="74"/>
      <c r="PTZ31" s="549"/>
      <c r="PUA31" s="117"/>
      <c r="PUB31" s="74"/>
      <c r="PUC31" s="74"/>
      <c r="PUO31" s="74"/>
      <c r="PUP31" s="549"/>
      <c r="PUQ31" s="117"/>
      <c r="PUR31" s="74"/>
      <c r="PUS31" s="74"/>
      <c r="PVE31" s="74"/>
      <c r="PVF31" s="549"/>
      <c r="PVG31" s="117"/>
      <c r="PVH31" s="74"/>
      <c r="PVI31" s="74"/>
      <c r="PVU31" s="74"/>
      <c r="PVV31" s="549"/>
      <c r="PVW31" s="117"/>
      <c r="PVX31" s="74"/>
      <c r="PVY31" s="74"/>
      <c r="PWK31" s="74"/>
      <c r="PWL31" s="549"/>
      <c r="PWM31" s="117"/>
      <c r="PWN31" s="74"/>
      <c r="PWO31" s="74"/>
      <c r="PXA31" s="74"/>
      <c r="PXB31" s="549"/>
      <c r="PXC31" s="117"/>
      <c r="PXD31" s="74"/>
      <c r="PXE31" s="74"/>
      <c r="PXQ31" s="74"/>
      <c r="PXR31" s="549"/>
      <c r="PXS31" s="117"/>
      <c r="PXT31" s="74"/>
      <c r="PXU31" s="74"/>
      <c r="PYG31" s="74"/>
      <c r="PYH31" s="549"/>
      <c r="PYI31" s="117"/>
      <c r="PYJ31" s="74"/>
      <c r="PYK31" s="74"/>
      <c r="PYW31" s="74"/>
      <c r="PYX31" s="549"/>
      <c r="PYY31" s="117"/>
      <c r="PYZ31" s="74"/>
      <c r="PZA31" s="74"/>
      <c r="PZM31" s="74"/>
      <c r="PZN31" s="549"/>
      <c r="PZO31" s="117"/>
      <c r="PZP31" s="74"/>
      <c r="PZQ31" s="74"/>
      <c r="QAC31" s="74"/>
      <c r="QAD31" s="549"/>
      <c r="QAE31" s="117"/>
      <c r="QAF31" s="74"/>
      <c r="QAG31" s="74"/>
      <c r="QAS31" s="74"/>
      <c r="QAT31" s="549"/>
      <c r="QAU31" s="117"/>
      <c r="QAV31" s="74"/>
      <c r="QAW31" s="74"/>
      <c r="QBI31" s="74"/>
      <c r="QBJ31" s="549"/>
      <c r="QBK31" s="117"/>
      <c r="QBL31" s="74"/>
      <c r="QBM31" s="74"/>
      <c r="QBY31" s="74"/>
      <c r="QBZ31" s="549"/>
      <c r="QCA31" s="117"/>
      <c r="QCB31" s="74"/>
      <c r="QCC31" s="74"/>
      <c r="QCO31" s="74"/>
      <c r="QCP31" s="549"/>
      <c r="QCQ31" s="117"/>
      <c r="QCR31" s="74"/>
      <c r="QCS31" s="74"/>
      <c r="QDE31" s="74"/>
      <c r="QDF31" s="549"/>
      <c r="QDG31" s="117"/>
      <c r="QDH31" s="74"/>
      <c r="QDI31" s="74"/>
      <c r="QDU31" s="74"/>
      <c r="QDV31" s="549"/>
      <c r="QDW31" s="117"/>
      <c r="QDX31" s="74"/>
      <c r="QDY31" s="74"/>
      <c r="QEK31" s="74"/>
      <c r="QEL31" s="549"/>
      <c r="QEM31" s="117"/>
      <c r="QEN31" s="74"/>
      <c r="QEO31" s="74"/>
      <c r="QFA31" s="74"/>
      <c r="QFB31" s="549"/>
      <c r="QFC31" s="117"/>
      <c r="QFD31" s="74"/>
      <c r="QFE31" s="74"/>
      <c r="QFQ31" s="74"/>
      <c r="QFR31" s="549"/>
      <c r="QFS31" s="117"/>
      <c r="QFT31" s="74"/>
      <c r="QFU31" s="74"/>
      <c r="QGG31" s="74"/>
      <c r="QGH31" s="549"/>
      <c r="QGI31" s="117"/>
      <c r="QGJ31" s="74"/>
      <c r="QGK31" s="74"/>
      <c r="QGW31" s="74"/>
      <c r="QGX31" s="549"/>
      <c r="QGY31" s="117"/>
      <c r="QGZ31" s="74"/>
      <c r="QHA31" s="74"/>
      <c r="QHM31" s="74"/>
      <c r="QHN31" s="549"/>
      <c r="QHO31" s="117"/>
      <c r="QHP31" s="74"/>
      <c r="QHQ31" s="74"/>
      <c r="QIC31" s="74"/>
      <c r="QID31" s="549"/>
      <c r="QIE31" s="117"/>
      <c r="QIF31" s="74"/>
      <c r="QIG31" s="74"/>
      <c r="QIS31" s="74"/>
      <c r="QIT31" s="549"/>
      <c r="QIU31" s="117"/>
      <c r="QIV31" s="74"/>
      <c r="QIW31" s="74"/>
      <c r="QJI31" s="74"/>
      <c r="QJJ31" s="549"/>
      <c r="QJK31" s="117"/>
      <c r="QJL31" s="74"/>
      <c r="QJM31" s="74"/>
      <c r="QJY31" s="74"/>
      <c r="QJZ31" s="549"/>
      <c r="QKA31" s="117"/>
      <c r="QKB31" s="74"/>
      <c r="QKC31" s="74"/>
      <c r="QKO31" s="74"/>
      <c r="QKP31" s="549"/>
      <c r="QKQ31" s="117"/>
      <c r="QKR31" s="74"/>
      <c r="QKS31" s="74"/>
      <c r="QLE31" s="74"/>
      <c r="QLF31" s="549"/>
      <c r="QLG31" s="117"/>
      <c r="QLH31" s="74"/>
      <c r="QLI31" s="74"/>
      <c r="QLU31" s="74"/>
      <c r="QLV31" s="549"/>
      <c r="QLW31" s="117"/>
      <c r="QLX31" s="74"/>
      <c r="QLY31" s="74"/>
      <c r="QMK31" s="74"/>
      <c r="QML31" s="549"/>
      <c r="QMM31" s="117"/>
      <c r="QMN31" s="74"/>
      <c r="QMO31" s="74"/>
      <c r="QNA31" s="74"/>
      <c r="QNB31" s="549"/>
      <c r="QNC31" s="117"/>
      <c r="QND31" s="74"/>
      <c r="QNE31" s="74"/>
      <c r="QNQ31" s="74"/>
      <c r="QNR31" s="549"/>
      <c r="QNS31" s="117"/>
      <c r="QNT31" s="74"/>
      <c r="QNU31" s="74"/>
      <c r="QOG31" s="74"/>
      <c r="QOH31" s="549"/>
      <c r="QOI31" s="117"/>
      <c r="QOJ31" s="74"/>
      <c r="QOK31" s="74"/>
      <c r="QOW31" s="74"/>
      <c r="QOX31" s="549"/>
      <c r="QOY31" s="117"/>
      <c r="QOZ31" s="74"/>
      <c r="QPA31" s="74"/>
      <c r="QPM31" s="74"/>
      <c r="QPN31" s="549"/>
      <c r="QPO31" s="117"/>
      <c r="QPP31" s="74"/>
      <c r="QPQ31" s="74"/>
      <c r="QQC31" s="74"/>
      <c r="QQD31" s="549"/>
      <c r="QQE31" s="117"/>
      <c r="QQF31" s="74"/>
      <c r="QQG31" s="74"/>
      <c r="QQS31" s="74"/>
      <c r="QQT31" s="549"/>
      <c r="QQU31" s="117"/>
      <c r="QQV31" s="74"/>
      <c r="QQW31" s="74"/>
      <c r="QRI31" s="74"/>
      <c r="QRJ31" s="549"/>
      <c r="QRK31" s="117"/>
      <c r="QRL31" s="74"/>
      <c r="QRM31" s="74"/>
      <c r="QRY31" s="74"/>
      <c r="QRZ31" s="549"/>
      <c r="QSA31" s="117"/>
      <c r="QSB31" s="74"/>
      <c r="QSC31" s="74"/>
      <c r="QSO31" s="74"/>
      <c r="QSP31" s="549"/>
      <c r="QSQ31" s="117"/>
      <c r="QSR31" s="74"/>
      <c r="QSS31" s="74"/>
      <c r="QTE31" s="74"/>
      <c r="QTF31" s="549"/>
      <c r="QTG31" s="117"/>
      <c r="QTH31" s="74"/>
      <c r="QTI31" s="74"/>
      <c r="QTU31" s="74"/>
      <c r="QTV31" s="549"/>
      <c r="QTW31" s="117"/>
      <c r="QTX31" s="74"/>
      <c r="QTY31" s="74"/>
      <c r="QUK31" s="74"/>
      <c r="QUL31" s="549"/>
      <c r="QUM31" s="117"/>
      <c r="QUN31" s="74"/>
      <c r="QUO31" s="74"/>
      <c r="QVA31" s="74"/>
      <c r="QVB31" s="549"/>
      <c r="QVC31" s="117"/>
      <c r="QVD31" s="74"/>
      <c r="QVE31" s="74"/>
      <c r="QVQ31" s="74"/>
      <c r="QVR31" s="549"/>
      <c r="QVS31" s="117"/>
      <c r="QVT31" s="74"/>
      <c r="QVU31" s="74"/>
      <c r="QWG31" s="74"/>
      <c r="QWH31" s="549"/>
      <c r="QWI31" s="117"/>
      <c r="QWJ31" s="74"/>
      <c r="QWK31" s="74"/>
      <c r="QWW31" s="74"/>
      <c r="QWX31" s="549"/>
      <c r="QWY31" s="117"/>
      <c r="QWZ31" s="74"/>
      <c r="QXA31" s="74"/>
      <c r="QXM31" s="74"/>
      <c r="QXN31" s="549"/>
      <c r="QXO31" s="117"/>
      <c r="QXP31" s="74"/>
      <c r="QXQ31" s="74"/>
      <c r="QYC31" s="74"/>
      <c r="QYD31" s="549"/>
      <c r="QYE31" s="117"/>
      <c r="QYF31" s="74"/>
      <c r="QYG31" s="74"/>
      <c r="QYS31" s="74"/>
      <c r="QYT31" s="549"/>
      <c r="QYU31" s="117"/>
      <c r="QYV31" s="74"/>
      <c r="QYW31" s="74"/>
      <c r="QZI31" s="74"/>
      <c r="QZJ31" s="549"/>
      <c r="QZK31" s="117"/>
      <c r="QZL31" s="74"/>
      <c r="QZM31" s="74"/>
      <c r="QZY31" s="74"/>
      <c r="QZZ31" s="549"/>
      <c r="RAA31" s="117"/>
      <c r="RAB31" s="74"/>
      <c r="RAC31" s="74"/>
      <c r="RAO31" s="74"/>
      <c r="RAP31" s="549"/>
      <c r="RAQ31" s="117"/>
      <c r="RAR31" s="74"/>
      <c r="RAS31" s="74"/>
      <c r="RBE31" s="74"/>
      <c r="RBF31" s="549"/>
      <c r="RBG31" s="117"/>
      <c r="RBH31" s="74"/>
      <c r="RBI31" s="74"/>
      <c r="RBU31" s="74"/>
      <c r="RBV31" s="549"/>
      <c r="RBW31" s="117"/>
      <c r="RBX31" s="74"/>
      <c r="RBY31" s="74"/>
      <c r="RCK31" s="74"/>
      <c r="RCL31" s="549"/>
      <c r="RCM31" s="117"/>
      <c r="RCN31" s="74"/>
      <c r="RCO31" s="74"/>
      <c r="RDA31" s="74"/>
      <c r="RDB31" s="549"/>
      <c r="RDC31" s="117"/>
      <c r="RDD31" s="74"/>
      <c r="RDE31" s="74"/>
      <c r="RDQ31" s="74"/>
      <c r="RDR31" s="549"/>
      <c r="RDS31" s="117"/>
      <c r="RDT31" s="74"/>
      <c r="RDU31" s="74"/>
      <c r="REG31" s="74"/>
      <c r="REH31" s="549"/>
      <c r="REI31" s="117"/>
      <c r="REJ31" s="74"/>
      <c r="REK31" s="74"/>
      <c r="REW31" s="74"/>
      <c r="REX31" s="549"/>
      <c r="REY31" s="117"/>
      <c r="REZ31" s="74"/>
      <c r="RFA31" s="74"/>
      <c r="RFM31" s="74"/>
      <c r="RFN31" s="549"/>
      <c r="RFO31" s="117"/>
      <c r="RFP31" s="74"/>
      <c r="RFQ31" s="74"/>
      <c r="RGC31" s="74"/>
      <c r="RGD31" s="549"/>
      <c r="RGE31" s="117"/>
      <c r="RGF31" s="74"/>
      <c r="RGG31" s="74"/>
      <c r="RGS31" s="74"/>
      <c r="RGT31" s="549"/>
      <c r="RGU31" s="117"/>
      <c r="RGV31" s="74"/>
      <c r="RGW31" s="74"/>
      <c r="RHI31" s="74"/>
      <c r="RHJ31" s="549"/>
      <c r="RHK31" s="117"/>
      <c r="RHL31" s="74"/>
      <c r="RHM31" s="74"/>
      <c r="RHY31" s="74"/>
      <c r="RHZ31" s="549"/>
      <c r="RIA31" s="117"/>
      <c r="RIB31" s="74"/>
      <c r="RIC31" s="74"/>
      <c r="RIO31" s="74"/>
      <c r="RIP31" s="549"/>
      <c r="RIQ31" s="117"/>
      <c r="RIR31" s="74"/>
      <c r="RIS31" s="74"/>
      <c r="RJE31" s="74"/>
      <c r="RJF31" s="549"/>
      <c r="RJG31" s="117"/>
      <c r="RJH31" s="74"/>
      <c r="RJI31" s="74"/>
      <c r="RJU31" s="74"/>
      <c r="RJV31" s="549"/>
      <c r="RJW31" s="117"/>
      <c r="RJX31" s="74"/>
      <c r="RJY31" s="74"/>
      <c r="RKK31" s="74"/>
      <c r="RKL31" s="549"/>
      <c r="RKM31" s="117"/>
      <c r="RKN31" s="74"/>
      <c r="RKO31" s="74"/>
      <c r="RLA31" s="74"/>
      <c r="RLB31" s="549"/>
      <c r="RLC31" s="117"/>
      <c r="RLD31" s="74"/>
      <c r="RLE31" s="74"/>
      <c r="RLQ31" s="74"/>
      <c r="RLR31" s="549"/>
      <c r="RLS31" s="117"/>
      <c r="RLT31" s="74"/>
      <c r="RLU31" s="74"/>
      <c r="RMG31" s="74"/>
      <c r="RMH31" s="549"/>
      <c r="RMI31" s="117"/>
      <c r="RMJ31" s="74"/>
      <c r="RMK31" s="74"/>
      <c r="RMW31" s="74"/>
      <c r="RMX31" s="549"/>
      <c r="RMY31" s="117"/>
      <c r="RMZ31" s="74"/>
      <c r="RNA31" s="74"/>
      <c r="RNM31" s="74"/>
      <c r="RNN31" s="549"/>
      <c r="RNO31" s="117"/>
      <c r="RNP31" s="74"/>
      <c r="RNQ31" s="74"/>
      <c r="ROC31" s="74"/>
      <c r="ROD31" s="549"/>
      <c r="ROE31" s="117"/>
      <c r="ROF31" s="74"/>
      <c r="ROG31" s="74"/>
      <c r="ROS31" s="74"/>
      <c r="ROT31" s="549"/>
      <c r="ROU31" s="117"/>
      <c r="ROV31" s="74"/>
      <c r="ROW31" s="74"/>
      <c r="RPI31" s="74"/>
      <c r="RPJ31" s="549"/>
      <c r="RPK31" s="117"/>
      <c r="RPL31" s="74"/>
      <c r="RPM31" s="74"/>
      <c r="RPY31" s="74"/>
      <c r="RPZ31" s="549"/>
      <c r="RQA31" s="117"/>
      <c r="RQB31" s="74"/>
      <c r="RQC31" s="74"/>
      <c r="RQO31" s="74"/>
      <c r="RQP31" s="549"/>
      <c r="RQQ31" s="117"/>
      <c r="RQR31" s="74"/>
      <c r="RQS31" s="74"/>
      <c r="RRE31" s="74"/>
      <c r="RRF31" s="549"/>
      <c r="RRG31" s="117"/>
      <c r="RRH31" s="74"/>
      <c r="RRI31" s="74"/>
      <c r="RRU31" s="74"/>
      <c r="RRV31" s="549"/>
      <c r="RRW31" s="117"/>
      <c r="RRX31" s="74"/>
      <c r="RRY31" s="74"/>
      <c r="RSK31" s="74"/>
      <c r="RSL31" s="549"/>
      <c r="RSM31" s="117"/>
      <c r="RSN31" s="74"/>
      <c r="RSO31" s="74"/>
      <c r="RTA31" s="74"/>
      <c r="RTB31" s="549"/>
      <c r="RTC31" s="117"/>
      <c r="RTD31" s="74"/>
      <c r="RTE31" s="74"/>
      <c r="RTQ31" s="74"/>
      <c r="RTR31" s="549"/>
      <c r="RTS31" s="117"/>
      <c r="RTT31" s="74"/>
      <c r="RTU31" s="74"/>
      <c r="RUG31" s="74"/>
      <c r="RUH31" s="549"/>
      <c r="RUI31" s="117"/>
      <c r="RUJ31" s="74"/>
      <c r="RUK31" s="74"/>
      <c r="RUW31" s="74"/>
      <c r="RUX31" s="549"/>
      <c r="RUY31" s="117"/>
      <c r="RUZ31" s="74"/>
      <c r="RVA31" s="74"/>
      <c r="RVM31" s="74"/>
      <c r="RVN31" s="549"/>
      <c r="RVO31" s="117"/>
      <c r="RVP31" s="74"/>
      <c r="RVQ31" s="74"/>
      <c r="RWC31" s="74"/>
      <c r="RWD31" s="549"/>
      <c r="RWE31" s="117"/>
      <c r="RWF31" s="74"/>
      <c r="RWG31" s="74"/>
      <c r="RWS31" s="74"/>
      <c r="RWT31" s="549"/>
      <c r="RWU31" s="117"/>
      <c r="RWV31" s="74"/>
      <c r="RWW31" s="74"/>
      <c r="RXI31" s="74"/>
      <c r="RXJ31" s="549"/>
      <c r="RXK31" s="117"/>
      <c r="RXL31" s="74"/>
      <c r="RXM31" s="74"/>
      <c r="RXY31" s="74"/>
      <c r="RXZ31" s="549"/>
      <c r="RYA31" s="117"/>
      <c r="RYB31" s="74"/>
      <c r="RYC31" s="74"/>
      <c r="RYO31" s="74"/>
      <c r="RYP31" s="549"/>
      <c r="RYQ31" s="117"/>
      <c r="RYR31" s="74"/>
      <c r="RYS31" s="74"/>
      <c r="RZE31" s="74"/>
      <c r="RZF31" s="549"/>
      <c r="RZG31" s="117"/>
      <c r="RZH31" s="74"/>
      <c r="RZI31" s="74"/>
      <c r="RZU31" s="74"/>
      <c r="RZV31" s="549"/>
      <c r="RZW31" s="117"/>
      <c r="RZX31" s="74"/>
      <c r="RZY31" s="74"/>
      <c r="SAK31" s="74"/>
      <c r="SAL31" s="549"/>
      <c r="SAM31" s="117"/>
      <c r="SAN31" s="74"/>
      <c r="SAO31" s="74"/>
      <c r="SBA31" s="74"/>
      <c r="SBB31" s="549"/>
      <c r="SBC31" s="117"/>
      <c r="SBD31" s="74"/>
      <c r="SBE31" s="74"/>
      <c r="SBQ31" s="74"/>
      <c r="SBR31" s="549"/>
      <c r="SBS31" s="117"/>
      <c r="SBT31" s="74"/>
      <c r="SBU31" s="74"/>
      <c r="SCG31" s="74"/>
      <c r="SCH31" s="549"/>
      <c r="SCI31" s="117"/>
      <c r="SCJ31" s="74"/>
      <c r="SCK31" s="74"/>
      <c r="SCW31" s="74"/>
      <c r="SCX31" s="549"/>
      <c r="SCY31" s="117"/>
      <c r="SCZ31" s="74"/>
      <c r="SDA31" s="74"/>
      <c r="SDM31" s="74"/>
      <c r="SDN31" s="549"/>
      <c r="SDO31" s="117"/>
      <c r="SDP31" s="74"/>
      <c r="SDQ31" s="74"/>
      <c r="SEC31" s="74"/>
      <c r="SED31" s="549"/>
      <c r="SEE31" s="117"/>
      <c r="SEF31" s="74"/>
      <c r="SEG31" s="74"/>
      <c r="SES31" s="74"/>
      <c r="SET31" s="549"/>
      <c r="SEU31" s="117"/>
      <c r="SEV31" s="74"/>
      <c r="SEW31" s="74"/>
      <c r="SFI31" s="74"/>
      <c r="SFJ31" s="549"/>
      <c r="SFK31" s="117"/>
      <c r="SFL31" s="74"/>
      <c r="SFM31" s="74"/>
      <c r="SFY31" s="74"/>
      <c r="SFZ31" s="549"/>
      <c r="SGA31" s="117"/>
      <c r="SGB31" s="74"/>
      <c r="SGC31" s="74"/>
      <c r="SGO31" s="74"/>
      <c r="SGP31" s="549"/>
      <c r="SGQ31" s="117"/>
      <c r="SGR31" s="74"/>
      <c r="SGS31" s="74"/>
      <c r="SHE31" s="74"/>
      <c r="SHF31" s="549"/>
      <c r="SHG31" s="117"/>
      <c r="SHH31" s="74"/>
      <c r="SHI31" s="74"/>
      <c r="SHU31" s="74"/>
      <c r="SHV31" s="549"/>
      <c r="SHW31" s="117"/>
      <c r="SHX31" s="74"/>
      <c r="SHY31" s="74"/>
      <c r="SIK31" s="74"/>
      <c r="SIL31" s="549"/>
      <c r="SIM31" s="117"/>
      <c r="SIN31" s="74"/>
      <c r="SIO31" s="74"/>
      <c r="SJA31" s="74"/>
      <c r="SJB31" s="549"/>
      <c r="SJC31" s="117"/>
      <c r="SJD31" s="74"/>
      <c r="SJE31" s="74"/>
      <c r="SJQ31" s="74"/>
      <c r="SJR31" s="549"/>
      <c r="SJS31" s="117"/>
      <c r="SJT31" s="74"/>
      <c r="SJU31" s="74"/>
      <c r="SKG31" s="74"/>
      <c r="SKH31" s="549"/>
      <c r="SKI31" s="117"/>
      <c r="SKJ31" s="74"/>
      <c r="SKK31" s="74"/>
      <c r="SKW31" s="74"/>
      <c r="SKX31" s="549"/>
      <c r="SKY31" s="117"/>
      <c r="SKZ31" s="74"/>
      <c r="SLA31" s="74"/>
      <c r="SLM31" s="74"/>
      <c r="SLN31" s="549"/>
      <c r="SLO31" s="117"/>
      <c r="SLP31" s="74"/>
      <c r="SLQ31" s="74"/>
      <c r="SMC31" s="74"/>
      <c r="SMD31" s="549"/>
      <c r="SME31" s="117"/>
      <c r="SMF31" s="74"/>
      <c r="SMG31" s="74"/>
      <c r="SMS31" s="74"/>
      <c r="SMT31" s="549"/>
      <c r="SMU31" s="117"/>
      <c r="SMV31" s="74"/>
      <c r="SMW31" s="74"/>
      <c r="SNI31" s="74"/>
      <c r="SNJ31" s="549"/>
      <c r="SNK31" s="117"/>
      <c r="SNL31" s="74"/>
      <c r="SNM31" s="74"/>
      <c r="SNY31" s="74"/>
      <c r="SNZ31" s="549"/>
      <c r="SOA31" s="117"/>
      <c r="SOB31" s="74"/>
      <c r="SOC31" s="74"/>
      <c r="SOO31" s="74"/>
      <c r="SOP31" s="549"/>
      <c r="SOQ31" s="117"/>
      <c r="SOR31" s="74"/>
      <c r="SOS31" s="74"/>
      <c r="SPE31" s="74"/>
      <c r="SPF31" s="549"/>
      <c r="SPG31" s="117"/>
      <c r="SPH31" s="74"/>
      <c r="SPI31" s="74"/>
      <c r="SPU31" s="74"/>
      <c r="SPV31" s="549"/>
      <c r="SPW31" s="117"/>
      <c r="SPX31" s="74"/>
      <c r="SPY31" s="74"/>
      <c r="SQK31" s="74"/>
      <c r="SQL31" s="549"/>
      <c r="SQM31" s="117"/>
      <c r="SQN31" s="74"/>
      <c r="SQO31" s="74"/>
      <c r="SRA31" s="74"/>
      <c r="SRB31" s="549"/>
      <c r="SRC31" s="117"/>
      <c r="SRD31" s="74"/>
      <c r="SRE31" s="74"/>
      <c r="SRQ31" s="74"/>
      <c r="SRR31" s="549"/>
      <c r="SRS31" s="117"/>
      <c r="SRT31" s="74"/>
      <c r="SRU31" s="74"/>
      <c r="SSG31" s="74"/>
      <c r="SSH31" s="549"/>
      <c r="SSI31" s="117"/>
      <c r="SSJ31" s="74"/>
      <c r="SSK31" s="74"/>
      <c r="SSW31" s="74"/>
      <c r="SSX31" s="549"/>
      <c r="SSY31" s="117"/>
      <c r="SSZ31" s="74"/>
      <c r="STA31" s="74"/>
      <c r="STM31" s="74"/>
      <c r="STN31" s="549"/>
      <c r="STO31" s="117"/>
      <c r="STP31" s="74"/>
      <c r="STQ31" s="74"/>
      <c r="SUC31" s="74"/>
      <c r="SUD31" s="549"/>
      <c r="SUE31" s="117"/>
      <c r="SUF31" s="74"/>
      <c r="SUG31" s="74"/>
      <c r="SUS31" s="74"/>
      <c r="SUT31" s="549"/>
      <c r="SUU31" s="117"/>
      <c r="SUV31" s="74"/>
      <c r="SUW31" s="74"/>
      <c r="SVI31" s="74"/>
      <c r="SVJ31" s="549"/>
      <c r="SVK31" s="117"/>
      <c r="SVL31" s="74"/>
      <c r="SVM31" s="74"/>
      <c r="SVY31" s="74"/>
      <c r="SVZ31" s="549"/>
      <c r="SWA31" s="117"/>
      <c r="SWB31" s="74"/>
      <c r="SWC31" s="74"/>
      <c r="SWO31" s="74"/>
      <c r="SWP31" s="549"/>
      <c r="SWQ31" s="117"/>
      <c r="SWR31" s="74"/>
      <c r="SWS31" s="74"/>
      <c r="SXE31" s="74"/>
      <c r="SXF31" s="549"/>
      <c r="SXG31" s="117"/>
      <c r="SXH31" s="74"/>
      <c r="SXI31" s="74"/>
      <c r="SXU31" s="74"/>
      <c r="SXV31" s="549"/>
      <c r="SXW31" s="117"/>
      <c r="SXX31" s="74"/>
      <c r="SXY31" s="74"/>
      <c r="SYK31" s="74"/>
      <c r="SYL31" s="549"/>
      <c r="SYM31" s="117"/>
      <c r="SYN31" s="74"/>
      <c r="SYO31" s="74"/>
      <c r="SZA31" s="74"/>
      <c r="SZB31" s="549"/>
      <c r="SZC31" s="117"/>
      <c r="SZD31" s="74"/>
      <c r="SZE31" s="74"/>
      <c r="SZQ31" s="74"/>
      <c r="SZR31" s="549"/>
      <c r="SZS31" s="117"/>
      <c r="SZT31" s="74"/>
      <c r="SZU31" s="74"/>
      <c r="TAG31" s="74"/>
      <c r="TAH31" s="549"/>
      <c r="TAI31" s="117"/>
      <c r="TAJ31" s="74"/>
      <c r="TAK31" s="74"/>
      <c r="TAW31" s="74"/>
      <c r="TAX31" s="549"/>
      <c r="TAY31" s="117"/>
      <c r="TAZ31" s="74"/>
      <c r="TBA31" s="74"/>
      <c r="TBM31" s="74"/>
      <c r="TBN31" s="549"/>
      <c r="TBO31" s="117"/>
      <c r="TBP31" s="74"/>
      <c r="TBQ31" s="74"/>
      <c r="TCC31" s="74"/>
      <c r="TCD31" s="549"/>
      <c r="TCE31" s="117"/>
      <c r="TCF31" s="74"/>
      <c r="TCG31" s="74"/>
      <c r="TCS31" s="74"/>
      <c r="TCT31" s="549"/>
      <c r="TCU31" s="117"/>
      <c r="TCV31" s="74"/>
      <c r="TCW31" s="74"/>
      <c r="TDI31" s="74"/>
      <c r="TDJ31" s="549"/>
      <c r="TDK31" s="117"/>
      <c r="TDL31" s="74"/>
      <c r="TDM31" s="74"/>
      <c r="TDY31" s="74"/>
      <c r="TDZ31" s="549"/>
      <c r="TEA31" s="117"/>
      <c r="TEB31" s="74"/>
      <c r="TEC31" s="74"/>
      <c r="TEO31" s="74"/>
      <c r="TEP31" s="549"/>
      <c r="TEQ31" s="117"/>
      <c r="TER31" s="74"/>
      <c r="TES31" s="74"/>
      <c r="TFE31" s="74"/>
      <c r="TFF31" s="549"/>
      <c r="TFG31" s="117"/>
      <c r="TFH31" s="74"/>
      <c r="TFI31" s="74"/>
      <c r="TFU31" s="74"/>
      <c r="TFV31" s="549"/>
      <c r="TFW31" s="117"/>
      <c r="TFX31" s="74"/>
      <c r="TFY31" s="74"/>
      <c r="TGK31" s="74"/>
      <c r="TGL31" s="549"/>
      <c r="TGM31" s="117"/>
      <c r="TGN31" s="74"/>
      <c r="TGO31" s="74"/>
      <c r="THA31" s="74"/>
      <c r="THB31" s="549"/>
      <c r="THC31" s="117"/>
      <c r="THD31" s="74"/>
      <c r="THE31" s="74"/>
      <c r="THQ31" s="74"/>
      <c r="THR31" s="549"/>
      <c r="THS31" s="117"/>
      <c r="THT31" s="74"/>
      <c r="THU31" s="74"/>
      <c r="TIG31" s="74"/>
      <c r="TIH31" s="549"/>
      <c r="TII31" s="117"/>
      <c r="TIJ31" s="74"/>
      <c r="TIK31" s="74"/>
      <c r="TIW31" s="74"/>
      <c r="TIX31" s="549"/>
      <c r="TIY31" s="117"/>
      <c r="TIZ31" s="74"/>
      <c r="TJA31" s="74"/>
      <c r="TJM31" s="74"/>
      <c r="TJN31" s="549"/>
      <c r="TJO31" s="117"/>
      <c r="TJP31" s="74"/>
      <c r="TJQ31" s="74"/>
      <c r="TKC31" s="74"/>
      <c r="TKD31" s="549"/>
      <c r="TKE31" s="117"/>
      <c r="TKF31" s="74"/>
      <c r="TKG31" s="74"/>
      <c r="TKS31" s="74"/>
      <c r="TKT31" s="549"/>
      <c r="TKU31" s="117"/>
      <c r="TKV31" s="74"/>
      <c r="TKW31" s="74"/>
      <c r="TLI31" s="74"/>
      <c r="TLJ31" s="549"/>
      <c r="TLK31" s="117"/>
      <c r="TLL31" s="74"/>
      <c r="TLM31" s="74"/>
      <c r="TLY31" s="74"/>
      <c r="TLZ31" s="549"/>
      <c r="TMA31" s="117"/>
      <c r="TMB31" s="74"/>
      <c r="TMC31" s="74"/>
      <c r="TMO31" s="74"/>
      <c r="TMP31" s="549"/>
      <c r="TMQ31" s="117"/>
      <c r="TMR31" s="74"/>
      <c r="TMS31" s="74"/>
      <c r="TNE31" s="74"/>
      <c r="TNF31" s="549"/>
      <c r="TNG31" s="117"/>
      <c r="TNH31" s="74"/>
      <c r="TNI31" s="74"/>
      <c r="TNU31" s="74"/>
      <c r="TNV31" s="549"/>
      <c r="TNW31" s="117"/>
      <c r="TNX31" s="74"/>
      <c r="TNY31" s="74"/>
      <c r="TOK31" s="74"/>
      <c r="TOL31" s="549"/>
      <c r="TOM31" s="117"/>
      <c r="TON31" s="74"/>
      <c r="TOO31" s="74"/>
      <c r="TPA31" s="74"/>
      <c r="TPB31" s="549"/>
      <c r="TPC31" s="117"/>
      <c r="TPD31" s="74"/>
      <c r="TPE31" s="74"/>
      <c r="TPQ31" s="74"/>
      <c r="TPR31" s="549"/>
      <c r="TPS31" s="117"/>
      <c r="TPT31" s="74"/>
      <c r="TPU31" s="74"/>
      <c r="TQG31" s="74"/>
      <c r="TQH31" s="549"/>
      <c r="TQI31" s="117"/>
      <c r="TQJ31" s="74"/>
      <c r="TQK31" s="74"/>
      <c r="TQW31" s="74"/>
      <c r="TQX31" s="549"/>
      <c r="TQY31" s="117"/>
      <c r="TQZ31" s="74"/>
      <c r="TRA31" s="74"/>
      <c r="TRM31" s="74"/>
      <c r="TRN31" s="549"/>
      <c r="TRO31" s="117"/>
      <c r="TRP31" s="74"/>
      <c r="TRQ31" s="74"/>
      <c r="TSC31" s="74"/>
      <c r="TSD31" s="549"/>
      <c r="TSE31" s="117"/>
      <c r="TSF31" s="74"/>
      <c r="TSG31" s="74"/>
      <c r="TSS31" s="74"/>
      <c r="TST31" s="549"/>
      <c r="TSU31" s="117"/>
      <c r="TSV31" s="74"/>
      <c r="TSW31" s="74"/>
      <c r="TTI31" s="74"/>
      <c r="TTJ31" s="549"/>
      <c r="TTK31" s="117"/>
      <c r="TTL31" s="74"/>
      <c r="TTM31" s="74"/>
      <c r="TTY31" s="74"/>
      <c r="TTZ31" s="549"/>
      <c r="TUA31" s="117"/>
      <c r="TUB31" s="74"/>
      <c r="TUC31" s="74"/>
      <c r="TUO31" s="74"/>
      <c r="TUP31" s="549"/>
      <c r="TUQ31" s="117"/>
      <c r="TUR31" s="74"/>
      <c r="TUS31" s="74"/>
      <c r="TVE31" s="74"/>
      <c r="TVF31" s="549"/>
      <c r="TVG31" s="117"/>
      <c r="TVH31" s="74"/>
      <c r="TVI31" s="74"/>
      <c r="TVU31" s="74"/>
      <c r="TVV31" s="549"/>
      <c r="TVW31" s="117"/>
      <c r="TVX31" s="74"/>
      <c r="TVY31" s="74"/>
      <c r="TWK31" s="74"/>
      <c r="TWL31" s="549"/>
      <c r="TWM31" s="117"/>
      <c r="TWN31" s="74"/>
      <c r="TWO31" s="74"/>
      <c r="TXA31" s="74"/>
      <c r="TXB31" s="549"/>
      <c r="TXC31" s="117"/>
      <c r="TXD31" s="74"/>
      <c r="TXE31" s="74"/>
      <c r="TXQ31" s="74"/>
      <c r="TXR31" s="549"/>
      <c r="TXS31" s="117"/>
      <c r="TXT31" s="74"/>
      <c r="TXU31" s="74"/>
      <c r="TYG31" s="74"/>
      <c r="TYH31" s="549"/>
      <c r="TYI31" s="117"/>
      <c r="TYJ31" s="74"/>
      <c r="TYK31" s="74"/>
      <c r="TYW31" s="74"/>
      <c r="TYX31" s="549"/>
      <c r="TYY31" s="117"/>
      <c r="TYZ31" s="74"/>
      <c r="TZA31" s="74"/>
      <c r="TZM31" s="74"/>
      <c r="TZN31" s="549"/>
      <c r="TZO31" s="117"/>
      <c r="TZP31" s="74"/>
      <c r="TZQ31" s="74"/>
      <c r="UAC31" s="74"/>
      <c r="UAD31" s="549"/>
      <c r="UAE31" s="117"/>
      <c r="UAF31" s="74"/>
      <c r="UAG31" s="74"/>
      <c r="UAS31" s="74"/>
      <c r="UAT31" s="549"/>
      <c r="UAU31" s="117"/>
      <c r="UAV31" s="74"/>
      <c r="UAW31" s="74"/>
      <c r="UBI31" s="74"/>
      <c r="UBJ31" s="549"/>
      <c r="UBK31" s="117"/>
      <c r="UBL31" s="74"/>
      <c r="UBM31" s="74"/>
      <c r="UBY31" s="74"/>
      <c r="UBZ31" s="549"/>
      <c r="UCA31" s="117"/>
      <c r="UCB31" s="74"/>
      <c r="UCC31" s="74"/>
      <c r="UCO31" s="74"/>
      <c r="UCP31" s="549"/>
      <c r="UCQ31" s="117"/>
      <c r="UCR31" s="74"/>
      <c r="UCS31" s="74"/>
      <c r="UDE31" s="74"/>
      <c r="UDF31" s="549"/>
      <c r="UDG31" s="117"/>
      <c r="UDH31" s="74"/>
      <c r="UDI31" s="74"/>
      <c r="UDU31" s="74"/>
      <c r="UDV31" s="549"/>
      <c r="UDW31" s="117"/>
      <c r="UDX31" s="74"/>
      <c r="UDY31" s="74"/>
      <c r="UEK31" s="74"/>
      <c r="UEL31" s="549"/>
      <c r="UEM31" s="117"/>
      <c r="UEN31" s="74"/>
      <c r="UEO31" s="74"/>
      <c r="UFA31" s="74"/>
      <c r="UFB31" s="549"/>
      <c r="UFC31" s="117"/>
      <c r="UFD31" s="74"/>
      <c r="UFE31" s="74"/>
      <c r="UFQ31" s="74"/>
      <c r="UFR31" s="549"/>
      <c r="UFS31" s="117"/>
      <c r="UFT31" s="74"/>
      <c r="UFU31" s="74"/>
      <c r="UGG31" s="74"/>
      <c r="UGH31" s="549"/>
      <c r="UGI31" s="117"/>
      <c r="UGJ31" s="74"/>
      <c r="UGK31" s="74"/>
      <c r="UGW31" s="74"/>
      <c r="UGX31" s="549"/>
      <c r="UGY31" s="117"/>
      <c r="UGZ31" s="74"/>
      <c r="UHA31" s="74"/>
      <c r="UHM31" s="74"/>
      <c r="UHN31" s="549"/>
      <c r="UHO31" s="117"/>
      <c r="UHP31" s="74"/>
      <c r="UHQ31" s="74"/>
      <c r="UIC31" s="74"/>
      <c r="UID31" s="549"/>
      <c r="UIE31" s="117"/>
      <c r="UIF31" s="74"/>
      <c r="UIG31" s="74"/>
      <c r="UIS31" s="74"/>
      <c r="UIT31" s="549"/>
      <c r="UIU31" s="117"/>
      <c r="UIV31" s="74"/>
      <c r="UIW31" s="74"/>
      <c r="UJI31" s="74"/>
      <c r="UJJ31" s="549"/>
      <c r="UJK31" s="117"/>
      <c r="UJL31" s="74"/>
      <c r="UJM31" s="74"/>
      <c r="UJY31" s="74"/>
      <c r="UJZ31" s="549"/>
      <c r="UKA31" s="117"/>
      <c r="UKB31" s="74"/>
      <c r="UKC31" s="74"/>
      <c r="UKO31" s="74"/>
      <c r="UKP31" s="549"/>
      <c r="UKQ31" s="117"/>
      <c r="UKR31" s="74"/>
      <c r="UKS31" s="74"/>
      <c r="ULE31" s="74"/>
      <c r="ULF31" s="549"/>
      <c r="ULG31" s="117"/>
      <c r="ULH31" s="74"/>
      <c r="ULI31" s="74"/>
      <c r="ULU31" s="74"/>
      <c r="ULV31" s="549"/>
      <c r="ULW31" s="117"/>
      <c r="ULX31" s="74"/>
      <c r="ULY31" s="74"/>
      <c r="UMK31" s="74"/>
      <c r="UML31" s="549"/>
      <c r="UMM31" s="117"/>
      <c r="UMN31" s="74"/>
      <c r="UMO31" s="74"/>
      <c r="UNA31" s="74"/>
      <c r="UNB31" s="549"/>
      <c r="UNC31" s="117"/>
      <c r="UND31" s="74"/>
      <c r="UNE31" s="74"/>
      <c r="UNQ31" s="74"/>
      <c r="UNR31" s="549"/>
      <c r="UNS31" s="117"/>
      <c r="UNT31" s="74"/>
      <c r="UNU31" s="74"/>
      <c r="UOG31" s="74"/>
      <c r="UOH31" s="549"/>
      <c r="UOI31" s="117"/>
      <c r="UOJ31" s="74"/>
      <c r="UOK31" s="74"/>
      <c r="UOW31" s="74"/>
      <c r="UOX31" s="549"/>
      <c r="UOY31" s="117"/>
      <c r="UOZ31" s="74"/>
      <c r="UPA31" s="74"/>
      <c r="UPM31" s="74"/>
      <c r="UPN31" s="549"/>
      <c r="UPO31" s="117"/>
      <c r="UPP31" s="74"/>
      <c r="UPQ31" s="74"/>
      <c r="UQC31" s="74"/>
      <c r="UQD31" s="549"/>
      <c r="UQE31" s="117"/>
      <c r="UQF31" s="74"/>
      <c r="UQG31" s="74"/>
      <c r="UQS31" s="74"/>
      <c r="UQT31" s="549"/>
      <c r="UQU31" s="117"/>
      <c r="UQV31" s="74"/>
      <c r="UQW31" s="74"/>
      <c r="URI31" s="74"/>
      <c r="URJ31" s="549"/>
      <c r="URK31" s="117"/>
      <c r="URL31" s="74"/>
      <c r="URM31" s="74"/>
      <c r="URY31" s="74"/>
      <c r="URZ31" s="549"/>
      <c r="USA31" s="117"/>
      <c r="USB31" s="74"/>
      <c r="USC31" s="74"/>
      <c r="USO31" s="74"/>
      <c r="USP31" s="549"/>
      <c r="USQ31" s="117"/>
      <c r="USR31" s="74"/>
      <c r="USS31" s="74"/>
      <c r="UTE31" s="74"/>
      <c r="UTF31" s="549"/>
      <c r="UTG31" s="117"/>
      <c r="UTH31" s="74"/>
      <c r="UTI31" s="74"/>
      <c r="UTU31" s="74"/>
      <c r="UTV31" s="549"/>
      <c r="UTW31" s="117"/>
      <c r="UTX31" s="74"/>
      <c r="UTY31" s="74"/>
      <c r="UUK31" s="74"/>
      <c r="UUL31" s="549"/>
      <c r="UUM31" s="117"/>
      <c r="UUN31" s="74"/>
      <c r="UUO31" s="74"/>
      <c r="UVA31" s="74"/>
      <c r="UVB31" s="549"/>
      <c r="UVC31" s="117"/>
      <c r="UVD31" s="74"/>
      <c r="UVE31" s="74"/>
      <c r="UVQ31" s="74"/>
      <c r="UVR31" s="549"/>
      <c r="UVS31" s="117"/>
      <c r="UVT31" s="74"/>
      <c r="UVU31" s="74"/>
      <c r="UWG31" s="74"/>
      <c r="UWH31" s="549"/>
      <c r="UWI31" s="117"/>
      <c r="UWJ31" s="74"/>
      <c r="UWK31" s="74"/>
      <c r="UWW31" s="74"/>
      <c r="UWX31" s="549"/>
      <c r="UWY31" s="117"/>
      <c r="UWZ31" s="74"/>
      <c r="UXA31" s="74"/>
      <c r="UXM31" s="74"/>
      <c r="UXN31" s="549"/>
      <c r="UXO31" s="117"/>
      <c r="UXP31" s="74"/>
      <c r="UXQ31" s="74"/>
      <c r="UYC31" s="74"/>
      <c r="UYD31" s="549"/>
      <c r="UYE31" s="117"/>
      <c r="UYF31" s="74"/>
      <c r="UYG31" s="74"/>
      <c r="UYS31" s="74"/>
      <c r="UYT31" s="549"/>
      <c r="UYU31" s="117"/>
      <c r="UYV31" s="74"/>
      <c r="UYW31" s="74"/>
      <c r="UZI31" s="74"/>
      <c r="UZJ31" s="549"/>
      <c r="UZK31" s="117"/>
      <c r="UZL31" s="74"/>
      <c r="UZM31" s="74"/>
      <c r="UZY31" s="74"/>
      <c r="UZZ31" s="549"/>
      <c r="VAA31" s="117"/>
      <c r="VAB31" s="74"/>
      <c r="VAC31" s="74"/>
      <c r="VAO31" s="74"/>
      <c r="VAP31" s="549"/>
      <c r="VAQ31" s="117"/>
      <c r="VAR31" s="74"/>
      <c r="VAS31" s="74"/>
      <c r="VBE31" s="74"/>
      <c r="VBF31" s="549"/>
      <c r="VBG31" s="117"/>
      <c r="VBH31" s="74"/>
      <c r="VBI31" s="74"/>
      <c r="VBU31" s="74"/>
      <c r="VBV31" s="549"/>
      <c r="VBW31" s="117"/>
      <c r="VBX31" s="74"/>
      <c r="VBY31" s="74"/>
      <c r="VCK31" s="74"/>
      <c r="VCL31" s="549"/>
      <c r="VCM31" s="117"/>
      <c r="VCN31" s="74"/>
      <c r="VCO31" s="74"/>
      <c r="VDA31" s="74"/>
      <c r="VDB31" s="549"/>
      <c r="VDC31" s="117"/>
      <c r="VDD31" s="74"/>
      <c r="VDE31" s="74"/>
      <c r="VDQ31" s="74"/>
      <c r="VDR31" s="549"/>
      <c r="VDS31" s="117"/>
      <c r="VDT31" s="74"/>
      <c r="VDU31" s="74"/>
      <c r="VEG31" s="74"/>
      <c r="VEH31" s="549"/>
      <c r="VEI31" s="117"/>
      <c r="VEJ31" s="74"/>
      <c r="VEK31" s="74"/>
      <c r="VEW31" s="74"/>
      <c r="VEX31" s="549"/>
      <c r="VEY31" s="117"/>
      <c r="VEZ31" s="74"/>
      <c r="VFA31" s="74"/>
      <c r="VFM31" s="74"/>
      <c r="VFN31" s="549"/>
      <c r="VFO31" s="117"/>
      <c r="VFP31" s="74"/>
      <c r="VFQ31" s="74"/>
      <c r="VGC31" s="74"/>
      <c r="VGD31" s="549"/>
      <c r="VGE31" s="117"/>
      <c r="VGF31" s="74"/>
      <c r="VGG31" s="74"/>
      <c r="VGS31" s="74"/>
      <c r="VGT31" s="549"/>
      <c r="VGU31" s="117"/>
      <c r="VGV31" s="74"/>
      <c r="VGW31" s="74"/>
      <c r="VHI31" s="74"/>
      <c r="VHJ31" s="549"/>
      <c r="VHK31" s="117"/>
      <c r="VHL31" s="74"/>
      <c r="VHM31" s="74"/>
      <c r="VHY31" s="74"/>
      <c r="VHZ31" s="549"/>
      <c r="VIA31" s="117"/>
      <c r="VIB31" s="74"/>
      <c r="VIC31" s="74"/>
      <c r="VIO31" s="74"/>
      <c r="VIP31" s="549"/>
      <c r="VIQ31" s="117"/>
      <c r="VIR31" s="74"/>
      <c r="VIS31" s="74"/>
      <c r="VJE31" s="74"/>
      <c r="VJF31" s="549"/>
      <c r="VJG31" s="117"/>
      <c r="VJH31" s="74"/>
      <c r="VJI31" s="74"/>
      <c r="VJU31" s="74"/>
      <c r="VJV31" s="549"/>
      <c r="VJW31" s="117"/>
      <c r="VJX31" s="74"/>
      <c r="VJY31" s="74"/>
      <c r="VKK31" s="74"/>
      <c r="VKL31" s="549"/>
      <c r="VKM31" s="117"/>
      <c r="VKN31" s="74"/>
      <c r="VKO31" s="74"/>
      <c r="VLA31" s="74"/>
      <c r="VLB31" s="549"/>
      <c r="VLC31" s="117"/>
      <c r="VLD31" s="74"/>
      <c r="VLE31" s="74"/>
      <c r="VLQ31" s="74"/>
      <c r="VLR31" s="549"/>
      <c r="VLS31" s="117"/>
      <c r="VLT31" s="74"/>
      <c r="VLU31" s="74"/>
      <c r="VMG31" s="74"/>
      <c r="VMH31" s="549"/>
      <c r="VMI31" s="117"/>
      <c r="VMJ31" s="74"/>
      <c r="VMK31" s="74"/>
      <c r="VMW31" s="74"/>
      <c r="VMX31" s="549"/>
      <c r="VMY31" s="117"/>
      <c r="VMZ31" s="74"/>
      <c r="VNA31" s="74"/>
      <c r="VNM31" s="74"/>
      <c r="VNN31" s="549"/>
      <c r="VNO31" s="117"/>
      <c r="VNP31" s="74"/>
      <c r="VNQ31" s="74"/>
      <c r="VOC31" s="74"/>
      <c r="VOD31" s="549"/>
      <c r="VOE31" s="117"/>
      <c r="VOF31" s="74"/>
      <c r="VOG31" s="74"/>
      <c r="VOS31" s="74"/>
      <c r="VOT31" s="549"/>
      <c r="VOU31" s="117"/>
      <c r="VOV31" s="74"/>
      <c r="VOW31" s="74"/>
      <c r="VPI31" s="74"/>
      <c r="VPJ31" s="549"/>
      <c r="VPK31" s="117"/>
      <c r="VPL31" s="74"/>
      <c r="VPM31" s="74"/>
      <c r="VPY31" s="74"/>
      <c r="VPZ31" s="549"/>
      <c r="VQA31" s="117"/>
      <c r="VQB31" s="74"/>
      <c r="VQC31" s="74"/>
      <c r="VQO31" s="74"/>
      <c r="VQP31" s="549"/>
      <c r="VQQ31" s="117"/>
      <c r="VQR31" s="74"/>
      <c r="VQS31" s="74"/>
      <c r="VRE31" s="74"/>
      <c r="VRF31" s="549"/>
      <c r="VRG31" s="117"/>
      <c r="VRH31" s="74"/>
      <c r="VRI31" s="74"/>
      <c r="VRU31" s="74"/>
      <c r="VRV31" s="549"/>
      <c r="VRW31" s="117"/>
      <c r="VRX31" s="74"/>
      <c r="VRY31" s="74"/>
      <c r="VSK31" s="74"/>
      <c r="VSL31" s="549"/>
      <c r="VSM31" s="117"/>
      <c r="VSN31" s="74"/>
      <c r="VSO31" s="74"/>
      <c r="VTA31" s="74"/>
      <c r="VTB31" s="549"/>
      <c r="VTC31" s="117"/>
      <c r="VTD31" s="74"/>
      <c r="VTE31" s="74"/>
      <c r="VTQ31" s="74"/>
      <c r="VTR31" s="549"/>
      <c r="VTS31" s="117"/>
      <c r="VTT31" s="74"/>
      <c r="VTU31" s="74"/>
      <c r="VUG31" s="74"/>
      <c r="VUH31" s="549"/>
      <c r="VUI31" s="117"/>
      <c r="VUJ31" s="74"/>
      <c r="VUK31" s="74"/>
      <c r="VUW31" s="74"/>
      <c r="VUX31" s="549"/>
      <c r="VUY31" s="117"/>
      <c r="VUZ31" s="74"/>
      <c r="VVA31" s="74"/>
      <c r="VVM31" s="74"/>
      <c r="VVN31" s="549"/>
      <c r="VVO31" s="117"/>
      <c r="VVP31" s="74"/>
      <c r="VVQ31" s="74"/>
      <c r="VWC31" s="74"/>
      <c r="VWD31" s="549"/>
      <c r="VWE31" s="117"/>
      <c r="VWF31" s="74"/>
      <c r="VWG31" s="74"/>
      <c r="VWS31" s="74"/>
      <c r="VWT31" s="549"/>
      <c r="VWU31" s="117"/>
      <c r="VWV31" s="74"/>
      <c r="VWW31" s="74"/>
      <c r="VXI31" s="74"/>
      <c r="VXJ31" s="549"/>
      <c r="VXK31" s="117"/>
      <c r="VXL31" s="74"/>
      <c r="VXM31" s="74"/>
      <c r="VXY31" s="74"/>
      <c r="VXZ31" s="549"/>
      <c r="VYA31" s="117"/>
      <c r="VYB31" s="74"/>
      <c r="VYC31" s="74"/>
      <c r="VYO31" s="74"/>
      <c r="VYP31" s="549"/>
      <c r="VYQ31" s="117"/>
      <c r="VYR31" s="74"/>
      <c r="VYS31" s="74"/>
      <c r="VZE31" s="74"/>
      <c r="VZF31" s="549"/>
      <c r="VZG31" s="117"/>
      <c r="VZH31" s="74"/>
      <c r="VZI31" s="74"/>
      <c r="VZU31" s="74"/>
      <c r="VZV31" s="549"/>
      <c r="VZW31" s="117"/>
      <c r="VZX31" s="74"/>
      <c r="VZY31" s="74"/>
      <c r="WAK31" s="74"/>
      <c r="WAL31" s="549"/>
      <c r="WAM31" s="117"/>
      <c r="WAN31" s="74"/>
      <c r="WAO31" s="74"/>
      <c r="WBA31" s="74"/>
      <c r="WBB31" s="549"/>
      <c r="WBC31" s="117"/>
      <c r="WBD31" s="74"/>
      <c r="WBE31" s="74"/>
      <c r="WBQ31" s="74"/>
      <c r="WBR31" s="549"/>
      <c r="WBS31" s="117"/>
      <c r="WBT31" s="74"/>
      <c r="WBU31" s="74"/>
      <c r="WCG31" s="74"/>
      <c r="WCH31" s="549"/>
      <c r="WCI31" s="117"/>
      <c r="WCJ31" s="74"/>
      <c r="WCK31" s="74"/>
      <c r="WCW31" s="74"/>
      <c r="WCX31" s="549"/>
      <c r="WCY31" s="117"/>
      <c r="WCZ31" s="74"/>
      <c r="WDA31" s="74"/>
      <c r="WDM31" s="74"/>
      <c r="WDN31" s="549"/>
      <c r="WDO31" s="117"/>
      <c r="WDP31" s="74"/>
      <c r="WDQ31" s="74"/>
      <c r="WEC31" s="74"/>
      <c r="WED31" s="549"/>
      <c r="WEE31" s="117"/>
      <c r="WEF31" s="74"/>
      <c r="WEG31" s="74"/>
      <c r="WES31" s="74"/>
      <c r="WET31" s="549"/>
      <c r="WEU31" s="117"/>
      <c r="WEV31" s="74"/>
      <c r="WEW31" s="74"/>
      <c r="WFI31" s="74"/>
      <c r="WFJ31" s="549"/>
      <c r="WFK31" s="117"/>
      <c r="WFL31" s="74"/>
      <c r="WFM31" s="74"/>
      <c r="WFY31" s="74"/>
      <c r="WFZ31" s="549"/>
      <c r="WGA31" s="117"/>
      <c r="WGB31" s="74"/>
      <c r="WGC31" s="74"/>
      <c r="WGO31" s="74"/>
      <c r="WGP31" s="549"/>
      <c r="WGQ31" s="117"/>
      <c r="WGR31" s="74"/>
      <c r="WGS31" s="74"/>
      <c r="WHE31" s="74"/>
      <c r="WHF31" s="549"/>
      <c r="WHG31" s="117"/>
      <c r="WHH31" s="74"/>
      <c r="WHI31" s="74"/>
      <c r="WHU31" s="74"/>
      <c r="WHV31" s="549"/>
      <c r="WHW31" s="117"/>
      <c r="WHX31" s="74"/>
      <c r="WHY31" s="74"/>
      <c r="WIK31" s="74"/>
      <c r="WIL31" s="549"/>
      <c r="WIM31" s="117"/>
      <c r="WIN31" s="74"/>
      <c r="WIO31" s="74"/>
      <c r="WJA31" s="74"/>
      <c r="WJB31" s="549"/>
      <c r="WJC31" s="117"/>
      <c r="WJD31" s="74"/>
      <c r="WJE31" s="74"/>
      <c r="WJQ31" s="74"/>
      <c r="WJR31" s="549"/>
      <c r="WJS31" s="117"/>
      <c r="WJT31" s="74"/>
      <c r="WJU31" s="74"/>
      <c r="WKG31" s="74"/>
      <c r="WKH31" s="549"/>
      <c r="WKI31" s="117"/>
      <c r="WKJ31" s="74"/>
      <c r="WKK31" s="74"/>
      <c r="WKW31" s="74"/>
      <c r="WKX31" s="549"/>
      <c r="WKY31" s="117"/>
      <c r="WKZ31" s="74"/>
      <c r="WLA31" s="74"/>
      <c r="WLM31" s="74"/>
      <c r="WLN31" s="549"/>
      <c r="WLO31" s="117"/>
      <c r="WLP31" s="74"/>
      <c r="WLQ31" s="74"/>
      <c r="WMC31" s="74"/>
      <c r="WMD31" s="549"/>
      <c r="WME31" s="117"/>
      <c r="WMF31" s="74"/>
      <c r="WMG31" s="74"/>
      <c r="WMS31" s="74"/>
      <c r="WMT31" s="549"/>
      <c r="WMU31" s="117"/>
      <c r="WMV31" s="74"/>
      <c r="WMW31" s="74"/>
      <c r="WNI31" s="74"/>
      <c r="WNJ31" s="549"/>
      <c r="WNK31" s="117"/>
      <c r="WNL31" s="74"/>
      <c r="WNM31" s="74"/>
      <c r="WNY31" s="74"/>
      <c r="WNZ31" s="549"/>
      <c r="WOA31" s="117"/>
      <c r="WOB31" s="74"/>
      <c r="WOC31" s="74"/>
      <c r="WOO31" s="74"/>
      <c r="WOP31" s="549"/>
      <c r="WOQ31" s="117"/>
      <c r="WOR31" s="74"/>
      <c r="WOS31" s="74"/>
      <c r="WPE31" s="74"/>
      <c r="WPF31" s="549"/>
      <c r="WPG31" s="117"/>
      <c r="WPH31" s="74"/>
      <c r="WPI31" s="74"/>
      <c r="WPU31" s="74"/>
      <c r="WPV31" s="549"/>
      <c r="WPW31" s="117"/>
      <c r="WPX31" s="74"/>
      <c r="WPY31" s="74"/>
      <c r="WQK31" s="74"/>
      <c r="WQL31" s="549"/>
      <c r="WQM31" s="117"/>
      <c r="WQN31" s="74"/>
      <c r="WQO31" s="74"/>
      <c r="WRA31" s="74"/>
      <c r="WRB31" s="549"/>
      <c r="WRC31" s="117"/>
      <c r="WRD31" s="74"/>
      <c r="WRE31" s="74"/>
      <c r="WRQ31" s="74"/>
      <c r="WRR31" s="549"/>
      <c r="WRS31" s="117"/>
      <c r="WRT31" s="74"/>
      <c r="WRU31" s="74"/>
      <c r="WSG31" s="74"/>
      <c r="WSH31" s="549"/>
      <c r="WSI31" s="117"/>
      <c r="WSJ31" s="74"/>
      <c r="WSK31" s="74"/>
      <c r="WSW31" s="74"/>
      <c r="WSX31" s="549"/>
      <c r="WSY31" s="117"/>
      <c r="WSZ31" s="74"/>
      <c r="WTA31" s="74"/>
      <c r="WTM31" s="74"/>
      <c r="WTN31" s="549"/>
      <c r="WTO31" s="117"/>
      <c r="WTP31" s="74"/>
      <c r="WTQ31" s="74"/>
      <c r="WUC31" s="74"/>
      <c r="WUD31" s="549"/>
      <c r="WUE31" s="117"/>
      <c r="WUF31" s="74"/>
      <c r="WUG31" s="74"/>
      <c r="WUS31" s="74"/>
      <c r="WUT31" s="549"/>
      <c r="WUU31" s="117"/>
      <c r="WUV31" s="74"/>
      <c r="WUW31" s="74"/>
      <c r="WVI31" s="74"/>
      <c r="WVJ31" s="549"/>
      <c r="WVK31" s="117"/>
      <c r="WVL31" s="74"/>
      <c r="WVM31" s="74"/>
      <c r="WVY31" s="74"/>
      <c r="WVZ31" s="549"/>
      <c r="WWA31" s="117"/>
      <c r="WWB31" s="74"/>
      <c r="WWC31" s="74"/>
      <c r="WWO31" s="74"/>
      <c r="WWP31" s="549"/>
      <c r="WWQ31" s="117"/>
      <c r="WWR31" s="74"/>
      <c r="WWS31" s="74"/>
      <c r="WXE31" s="74"/>
      <c r="WXF31" s="549"/>
      <c r="WXG31" s="117"/>
      <c r="WXH31" s="74"/>
      <c r="WXI31" s="74"/>
      <c r="WXU31" s="74"/>
      <c r="WXV31" s="549"/>
      <c r="WXW31" s="117"/>
      <c r="WXX31" s="74"/>
      <c r="WXY31" s="74"/>
      <c r="WYK31" s="74"/>
      <c r="WYL31" s="549"/>
      <c r="WYM31" s="117"/>
      <c r="WYN31" s="74"/>
      <c r="WYO31" s="74"/>
      <c r="WZA31" s="74"/>
      <c r="WZB31" s="549"/>
      <c r="WZC31" s="117"/>
      <c r="WZD31" s="74"/>
      <c r="WZE31" s="74"/>
      <c r="WZQ31" s="74"/>
      <c r="WZR31" s="549"/>
      <c r="WZS31" s="117"/>
      <c r="WZT31" s="74"/>
      <c r="WZU31" s="74"/>
      <c r="XAG31" s="74"/>
      <c r="XAH31" s="549"/>
      <c r="XAI31" s="117"/>
      <c r="XAJ31" s="74"/>
      <c r="XAK31" s="74"/>
      <c r="XAW31" s="74"/>
      <c r="XAX31" s="549"/>
      <c r="XAY31" s="117"/>
      <c r="XAZ31" s="74"/>
      <c r="XBA31" s="74"/>
      <c r="XBM31" s="74"/>
      <c r="XBN31" s="549"/>
      <c r="XBO31" s="117"/>
      <c r="XBP31" s="74"/>
      <c r="XBQ31" s="74"/>
      <c r="XCC31" s="74"/>
      <c r="XCD31" s="549"/>
      <c r="XCE31" s="117"/>
      <c r="XCF31" s="74"/>
      <c r="XCG31" s="74"/>
      <c r="XCS31" s="74"/>
      <c r="XCT31" s="549"/>
      <c r="XCU31" s="117"/>
      <c r="XCV31" s="74"/>
      <c r="XCW31" s="74"/>
      <c r="XDI31" s="74"/>
      <c r="XDJ31" s="549"/>
      <c r="XDK31" s="117"/>
      <c r="XDL31" s="74"/>
      <c r="XDM31" s="74"/>
      <c r="XDY31" s="74"/>
      <c r="XDZ31" s="549"/>
      <c r="XEA31" s="117"/>
      <c r="XEB31" s="74"/>
      <c r="XEC31" s="74"/>
      <c r="XEO31" s="74"/>
      <c r="XEP31" s="549"/>
      <c r="XEQ31" s="117"/>
      <c r="XER31" s="74"/>
      <c r="XES31" s="74"/>
    </row>
    <row r="32" spans="1:1017 1025:2041 2049:3065 3073:4089 4097:5113 5121:6137 6145:7161 7169:8185 8193:9209 9217:10233 10241:11257 11265:12281 12289:13305 13313:14329 14337:15353 15361:16377" s="81" customFormat="1" ht="60.75" customHeight="1">
      <c r="A32" s="84" t="s">
        <v>442</v>
      </c>
      <c r="B32" s="82" t="s">
        <v>443</v>
      </c>
      <c r="C32" s="89" t="str">
        <f>IF('AA DATA ENTRY'!C48=tables!A106,"No, isolated",IF(ISBLANK('AA DATA ENTRY'!C48),"Complete Question 24",IF(ISBLANK('AA DATA ENTRY'!C52),"Complete Question 28",'AA DATA ENTRY'!C52)))</f>
        <v>Complete Question 24</v>
      </c>
      <c r="D32" s="79" t="str">
        <f>IF('AA DATA ENTRY'!C48=tables!A106,10,IFERROR(VLOOKUP(C32,Outlet_Characteristics[],6,FALSE),"-"))</f>
        <v>-</v>
      </c>
      <c r="E32" s="80">
        <v>50</v>
      </c>
      <c r="F32" s="676" t="s">
        <v>472</v>
      </c>
      <c r="G32" s="677"/>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FE32" s="74"/>
      <c r="FF32" s="549"/>
      <c r="FG32" s="117"/>
      <c r="FH32" s="74"/>
      <c r="FI32" s="74"/>
      <c r="FU32" s="74"/>
      <c r="FV32" s="549"/>
      <c r="FW32" s="117"/>
      <c r="FX32" s="74"/>
      <c r="FY32" s="74"/>
      <c r="GK32" s="74"/>
      <c r="GL32" s="549"/>
      <c r="GM32" s="117"/>
      <c r="GN32" s="74"/>
      <c r="GO32" s="74"/>
      <c r="HA32" s="74"/>
      <c r="HB32" s="549"/>
      <c r="HC32" s="117"/>
      <c r="HD32" s="74"/>
      <c r="HE32" s="74"/>
      <c r="HQ32" s="74"/>
      <c r="HR32" s="549"/>
      <c r="HS32" s="117"/>
      <c r="HT32" s="74"/>
      <c r="HU32" s="74"/>
      <c r="IG32" s="74"/>
      <c r="IH32" s="549"/>
      <c r="II32" s="117"/>
      <c r="IJ32" s="74"/>
      <c r="IK32" s="74"/>
      <c r="IW32" s="74"/>
      <c r="IX32" s="549"/>
      <c r="IY32" s="117"/>
      <c r="IZ32" s="74"/>
      <c r="JA32" s="74"/>
      <c r="JM32" s="74"/>
      <c r="JN32" s="549"/>
      <c r="JO32" s="117"/>
      <c r="JP32" s="74"/>
      <c r="JQ32" s="74"/>
      <c r="KC32" s="74"/>
      <c r="KD32" s="549"/>
      <c r="KE32" s="117"/>
      <c r="KF32" s="74"/>
      <c r="KG32" s="74"/>
      <c r="KS32" s="74"/>
      <c r="KT32" s="549"/>
      <c r="KU32" s="117"/>
      <c r="KV32" s="74"/>
      <c r="KW32" s="74"/>
      <c r="LI32" s="74"/>
      <c r="LJ32" s="549"/>
      <c r="LK32" s="117"/>
      <c r="LL32" s="74"/>
      <c r="LM32" s="74"/>
      <c r="LY32" s="74"/>
      <c r="LZ32" s="549"/>
      <c r="MA32" s="117"/>
      <c r="MB32" s="74"/>
      <c r="MC32" s="74"/>
      <c r="MO32" s="74"/>
      <c r="MP32" s="549"/>
      <c r="MQ32" s="117"/>
      <c r="MR32" s="74"/>
      <c r="MS32" s="74"/>
      <c r="NE32" s="74"/>
      <c r="NF32" s="549"/>
      <c r="NG32" s="117"/>
      <c r="NH32" s="74"/>
      <c r="NI32" s="74"/>
      <c r="NU32" s="74"/>
      <c r="NV32" s="549"/>
      <c r="NW32" s="117"/>
      <c r="NX32" s="74"/>
      <c r="NY32" s="74"/>
      <c r="OK32" s="74"/>
      <c r="OL32" s="549"/>
      <c r="OM32" s="117"/>
      <c r="ON32" s="74"/>
      <c r="OO32" s="74"/>
      <c r="PA32" s="74"/>
      <c r="PB32" s="549"/>
      <c r="PC32" s="117"/>
      <c r="PD32" s="74"/>
      <c r="PE32" s="74"/>
      <c r="PQ32" s="74"/>
      <c r="PR32" s="549"/>
      <c r="PS32" s="117"/>
      <c r="PT32" s="74"/>
      <c r="PU32" s="74"/>
      <c r="QG32" s="74"/>
      <c r="QH32" s="549"/>
      <c r="QI32" s="117"/>
      <c r="QJ32" s="74"/>
      <c r="QK32" s="74"/>
      <c r="QW32" s="74"/>
      <c r="QX32" s="549"/>
      <c r="QY32" s="117"/>
      <c r="QZ32" s="74"/>
      <c r="RA32" s="74"/>
      <c r="RM32" s="74"/>
      <c r="RN32" s="549"/>
      <c r="RO32" s="117"/>
      <c r="RP32" s="74"/>
      <c r="RQ32" s="74"/>
      <c r="SC32" s="74"/>
      <c r="SD32" s="549"/>
      <c r="SE32" s="117"/>
      <c r="SF32" s="74"/>
      <c r="SG32" s="74"/>
      <c r="SS32" s="74"/>
      <c r="ST32" s="549"/>
      <c r="SU32" s="117"/>
      <c r="SV32" s="74"/>
      <c r="SW32" s="74"/>
      <c r="TI32" s="74"/>
      <c r="TJ32" s="549"/>
      <c r="TK32" s="117"/>
      <c r="TL32" s="74"/>
      <c r="TM32" s="74"/>
      <c r="TY32" s="74"/>
      <c r="TZ32" s="549"/>
      <c r="UA32" s="117"/>
      <c r="UB32" s="74"/>
      <c r="UC32" s="74"/>
      <c r="UO32" s="74"/>
      <c r="UP32" s="549"/>
      <c r="UQ32" s="117"/>
      <c r="UR32" s="74"/>
      <c r="US32" s="74"/>
      <c r="VE32" s="74"/>
      <c r="VF32" s="549"/>
      <c r="VG32" s="117"/>
      <c r="VH32" s="74"/>
      <c r="VI32" s="74"/>
      <c r="VU32" s="74"/>
      <c r="VV32" s="549"/>
      <c r="VW32" s="117"/>
      <c r="VX32" s="74"/>
      <c r="VY32" s="74"/>
      <c r="WK32" s="74"/>
      <c r="WL32" s="549"/>
      <c r="WM32" s="117"/>
      <c r="WN32" s="74"/>
      <c r="WO32" s="74"/>
      <c r="XA32" s="74"/>
      <c r="XB32" s="549"/>
      <c r="XC32" s="117"/>
      <c r="XD32" s="74"/>
      <c r="XE32" s="74"/>
      <c r="XQ32" s="74"/>
      <c r="XR32" s="549"/>
      <c r="XS32" s="117"/>
      <c r="XT32" s="74"/>
      <c r="XU32" s="74"/>
      <c r="YG32" s="74"/>
      <c r="YH32" s="549"/>
      <c r="YI32" s="117"/>
      <c r="YJ32" s="74"/>
      <c r="YK32" s="74"/>
      <c r="YW32" s="74"/>
      <c r="YX32" s="549"/>
      <c r="YY32" s="117"/>
      <c r="YZ32" s="74"/>
      <c r="ZA32" s="74"/>
      <c r="ZM32" s="74"/>
      <c r="ZN32" s="549"/>
      <c r="ZO32" s="117"/>
      <c r="ZP32" s="74"/>
      <c r="ZQ32" s="74"/>
      <c r="AAC32" s="74"/>
      <c r="AAD32" s="549"/>
      <c r="AAE32" s="117"/>
      <c r="AAF32" s="74"/>
      <c r="AAG32" s="74"/>
      <c r="AAS32" s="74"/>
      <c r="AAT32" s="549"/>
      <c r="AAU32" s="117"/>
      <c r="AAV32" s="74"/>
      <c r="AAW32" s="74"/>
      <c r="ABI32" s="74"/>
      <c r="ABJ32" s="549"/>
      <c r="ABK32" s="117"/>
      <c r="ABL32" s="74"/>
      <c r="ABM32" s="74"/>
      <c r="ABY32" s="74"/>
      <c r="ABZ32" s="549"/>
      <c r="ACA32" s="117"/>
      <c r="ACB32" s="74"/>
      <c r="ACC32" s="74"/>
      <c r="ACO32" s="74"/>
      <c r="ACP32" s="549"/>
      <c r="ACQ32" s="117"/>
      <c r="ACR32" s="74"/>
      <c r="ACS32" s="74"/>
      <c r="ADE32" s="74"/>
      <c r="ADF32" s="549"/>
      <c r="ADG32" s="117"/>
      <c r="ADH32" s="74"/>
      <c r="ADI32" s="74"/>
      <c r="ADU32" s="74"/>
      <c r="ADV32" s="549"/>
      <c r="ADW32" s="117"/>
      <c r="ADX32" s="74"/>
      <c r="ADY32" s="74"/>
      <c r="AEK32" s="74"/>
      <c r="AEL32" s="549"/>
      <c r="AEM32" s="117"/>
      <c r="AEN32" s="74"/>
      <c r="AEO32" s="74"/>
      <c r="AFA32" s="74"/>
      <c r="AFB32" s="549"/>
      <c r="AFC32" s="117"/>
      <c r="AFD32" s="74"/>
      <c r="AFE32" s="74"/>
      <c r="AFQ32" s="74"/>
      <c r="AFR32" s="549"/>
      <c r="AFS32" s="117"/>
      <c r="AFT32" s="74"/>
      <c r="AFU32" s="74"/>
      <c r="AGG32" s="74"/>
      <c r="AGH32" s="549"/>
      <c r="AGI32" s="117"/>
      <c r="AGJ32" s="74"/>
      <c r="AGK32" s="74"/>
      <c r="AGW32" s="74"/>
      <c r="AGX32" s="549"/>
      <c r="AGY32" s="117"/>
      <c r="AGZ32" s="74"/>
      <c r="AHA32" s="74"/>
      <c r="AHM32" s="74"/>
      <c r="AHN32" s="549"/>
      <c r="AHO32" s="117"/>
      <c r="AHP32" s="74"/>
      <c r="AHQ32" s="74"/>
      <c r="AIC32" s="74"/>
      <c r="AID32" s="549"/>
      <c r="AIE32" s="117"/>
      <c r="AIF32" s="74"/>
      <c r="AIG32" s="74"/>
      <c r="AIS32" s="74"/>
      <c r="AIT32" s="549"/>
      <c r="AIU32" s="117"/>
      <c r="AIV32" s="74"/>
      <c r="AIW32" s="74"/>
      <c r="AJI32" s="74"/>
      <c r="AJJ32" s="549"/>
      <c r="AJK32" s="117"/>
      <c r="AJL32" s="74"/>
      <c r="AJM32" s="74"/>
      <c r="AJY32" s="74"/>
      <c r="AJZ32" s="549"/>
      <c r="AKA32" s="117"/>
      <c r="AKB32" s="74"/>
      <c r="AKC32" s="74"/>
      <c r="AKO32" s="74"/>
      <c r="AKP32" s="549"/>
      <c r="AKQ32" s="117"/>
      <c r="AKR32" s="74"/>
      <c r="AKS32" s="74"/>
      <c r="ALE32" s="74"/>
      <c r="ALF32" s="549"/>
      <c r="ALG32" s="117"/>
      <c r="ALH32" s="74"/>
      <c r="ALI32" s="74"/>
      <c r="ALU32" s="74"/>
      <c r="ALV32" s="549"/>
      <c r="ALW32" s="117"/>
      <c r="ALX32" s="74"/>
      <c r="ALY32" s="74"/>
      <c r="AMK32" s="74"/>
      <c r="AML32" s="549"/>
      <c r="AMM32" s="117"/>
      <c r="AMN32" s="74"/>
      <c r="AMO32" s="74"/>
      <c r="ANA32" s="74"/>
      <c r="ANB32" s="549"/>
      <c r="ANC32" s="117"/>
      <c r="AND32" s="74"/>
      <c r="ANE32" s="74"/>
      <c r="ANQ32" s="74"/>
      <c r="ANR32" s="549"/>
      <c r="ANS32" s="117"/>
      <c r="ANT32" s="74"/>
      <c r="ANU32" s="74"/>
      <c r="AOG32" s="74"/>
      <c r="AOH32" s="549"/>
      <c r="AOI32" s="117"/>
      <c r="AOJ32" s="74"/>
      <c r="AOK32" s="74"/>
      <c r="AOW32" s="74"/>
      <c r="AOX32" s="549"/>
      <c r="AOY32" s="117"/>
      <c r="AOZ32" s="74"/>
      <c r="APA32" s="74"/>
      <c r="APM32" s="74"/>
      <c r="APN32" s="549"/>
      <c r="APO32" s="117"/>
      <c r="APP32" s="74"/>
      <c r="APQ32" s="74"/>
      <c r="AQC32" s="74"/>
      <c r="AQD32" s="549"/>
      <c r="AQE32" s="117"/>
      <c r="AQF32" s="74"/>
      <c r="AQG32" s="74"/>
      <c r="AQS32" s="74"/>
      <c r="AQT32" s="549"/>
      <c r="AQU32" s="117"/>
      <c r="AQV32" s="74"/>
      <c r="AQW32" s="74"/>
      <c r="ARI32" s="74"/>
      <c r="ARJ32" s="549"/>
      <c r="ARK32" s="117"/>
      <c r="ARL32" s="74"/>
      <c r="ARM32" s="74"/>
      <c r="ARY32" s="74"/>
      <c r="ARZ32" s="549"/>
      <c r="ASA32" s="117"/>
      <c r="ASB32" s="74"/>
      <c r="ASC32" s="74"/>
      <c r="ASO32" s="74"/>
      <c r="ASP32" s="549"/>
      <c r="ASQ32" s="117"/>
      <c r="ASR32" s="74"/>
      <c r="ASS32" s="74"/>
      <c r="ATE32" s="74"/>
      <c r="ATF32" s="549"/>
      <c r="ATG32" s="117"/>
      <c r="ATH32" s="74"/>
      <c r="ATI32" s="74"/>
      <c r="ATU32" s="74"/>
      <c r="ATV32" s="549"/>
      <c r="ATW32" s="117"/>
      <c r="ATX32" s="74"/>
      <c r="ATY32" s="74"/>
      <c r="AUK32" s="74"/>
      <c r="AUL32" s="549"/>
      <c r="AUM32" s="117"/>
      <c r="AUN32" s="74"/>
      <c r="AUO32" s="74"/>
      <c r="AVA32" s="74"/>
      <c r="AVB32" s="549"/>
      <c r="AVC32" s="117"/>
      <c r="AVD32" s="74"/>
      <c r="AVE32" s="74"/>
      <c r="AVQ32" s="74"/>
      <c r="AVR32" s="549"/>
      <c r="AVS32" s="117"/>
      <c r="AVT32" s="74"/>
      <c r="AVU32" s="74"/>
      <c r="AWG32" s="74"/>
      <c r="AWH32" s="549"/>
      <c r="AWI32" s="117"/>
      <c r="AWJ32" s="74"/>
      <c r="AWK32" s="74"/>
      <c r="AWW32" s="74"/>
      <c r="AWX32" s="549"/>
      <c r="AWY32" s="117"/>
      <c r="AWZ32" s="74"/>
      <c r="AXA32" s="74"/>
      <c r="AXM32" s="74"/>
      <c r="AXN32" s="549"/>
      <c r="AXO32" s="117"/>
      <c r="AXP32" s="74"/>
      <c r="AXQ32" s="74"/>
      <c r="AYC32" s="74"/>
      <c r="AYD32" s="549"/>
      <c r="AYE32" s="117"/>
      <c r="AYF32" s="74"/>
      <c r="AYG32" s="74"/>
      <c r="AYS32" s="74"/>
      <c r="AYT32" s="549"/>
      <c r="AYU32" s="117"/>
      <c r="AYV32" s="74"/>
      <c r="AYW32" s="74"/>
      <c r="AZI32" s="74"/>
      <c r="AZJ32" s="549"/>
      <c r="AZK32" s="117"/>
      <c r="AZL32" s="74"/>
      <c r="AZM32" s="74"/>
      <c r="AZY32" s="74"/>
      <c r="AZZ32" s="549"/>
      <c r="BAA32" s="117"/>
      <c r="BAB32" s="74"/>
      <c r="BAC32" s="74"/>
      <c r="BAO32" s="74"/>
      <c r="BAP32" s="549"/>
      <c r="BAQ32" s="117"/>
      <c r="BAR32" s="74"/>
      <c r="BAS32" s="74"/>
      <c r="BBE32" s="74"/>
      <c r="BBF32" s="549"/>
      <c r="BBG32" s="117"/>
      <c r="BBH32" s="74"/>
      <c r="BBI32" s="74"/>
      <c r="BBU32" s="74"/>
      <c r="BBV32" s="549"/>
      <c r="BBW32" s="117"/>
      <c r="BBX32" s="74"/>
      <c r="BBY32" s="74"/>
      <c r="BCK32" s="74"/>
      <c r="BCL32" s="549"/>
      <c r="BCM32" s="117"/>
      <c r="BCN32" s="74"/>
      <c r="BCO32" s="74"/>
      <c r="BDA32" s="74"/>
      <c r="BDB32" s="549"/>
      <c r="BDC32" s="117"/>
      <c r="BDD32" s="74"/>
      <c r="BDE32" s="74"/>
      <c r="BDQ32" s="74"/>
      <c r="BDR32" s="549"/>
      <c r="BDS32" s="117"/>
      <c r="BDT32" s="74"/>
      <c r="BDU32" s="74"/>
      <c r="BEG32" s="74"/>
      <c r="BEH32" s="549"/>
      <c r="BEI32" s="117"/>
      <c r="BEJ32" s="74"/>
      <c r="BEK32" s="74"/>
      <c r="BEW32" s="74"/>
      <c r="BEX32" s="549"/>
      <c r="BEY32" s="117"/>
      <c r="BEZ32" s="74"/>
      <c r="BFA32" s="74"/>
      <c r="BFM32" s="74"/>
      <c r="BFN32" s="549"/>
      <c r="BFO32" s="117"/>
      <c r="BFP32" s="74"/>
      <c r="BFQ32" s="74"/>
      <c r="BGC32" s="74"/>
      <c r="BGD32" s="549"/>
      <c r="BGE32" s="117"/>
      <c r="BGF32" s="74"/>
      <c r="BGG32" s="74"/>
      <c r="BGS32" s="74"/>
      <c r="BGT32" s="549"/>
      <c r="BGU32" s="117"/>
      <c r="BGV32" s="74"/>
      <c r="BGW32" s="74"/>
      <c r="BHI32" s="74"/>
      <c r="BHJ32" s="549"/>
      <c r="BHK32" s="117"/>
      <c r="BHL32" s="74"/>
      <c r="BHM32" s="74"/>
      <c r="BHY32" s="74"/>
      <c r="BHZ32" s="549"/>
      <c r="BIA32" s="117"/>
      <c r="BIB32" s="74"/>
      <c r="BIC32" s="74"/>
      <c r="BIO32" s="74"/>
      <c r="BIP32" s="549"/>
      <c r="BIQ32" s="117"/>
      <c r="BIR32" s="74"/>
      <c r="BIS32" s="74"/>
      <c r="BJE32" s="74"/>
      <c r="BJF32" s="549"/>
      <c r="BJG32" s="117"/>
      <c r="BJH32" s="74"/>
      <c r="BJI32" s="74"/>
      <c r="BJU32" s="74"/>
      <c r="BJV32" s="549"/>
      <c r="BJW32" s="117"/>
      <c r="BJX32" s="74"/>
      <c r="BJY32" s="74"/>
      <c r="BKK32" s="74"/>
      <c r="BKL32" s="549"/>
      <c r="BKM32" s="117"/>
      <c r="BKN32" s="74"/>
      <c r="BKO32" s="74"/>
      <c r="BLA32" s="74"/>
      <c r="BLB32" s="549"/>
      <c r="BLC32" s="117"/>
      <c r="BLD32" s="74"/>
      <c r="BLE32" s="74"/>
      <c r="BLQ32" s="74"/>
      <c r="BLR32" s="549"/>
      <c r="BLS32" s="117"/>
      <c r="BLT32" s="74"/>
      <c r="BLU32" s="74"/>
      <c r="BMG32" s="74"/>
      <c r="BMH32" s="549"/>
      <c r="BMI32" s="117"/>
      <c r="BMJ32" s="74"/>
      <c r="BMK32" s="74"/>
      <c r="BMW32" s="74"/>
      <c r="BMX32" s="549"/>
      <c r="BMY32" s="117"/>
      <c r="BMZ32" s="74"/>
      <c r="BNA32" s="74"/>
      <c r="BNM32" s="74"/>
      <c r="BNN32" s="549"/>
      <c r="BNO32" s="117"/>
      <c r="BNP32" s="74"/>
      <c r="BNQ32" s="74"/>
      <c r="BOC32" s="74"/>
      <c r="BOD32" s="549"/>
      <c r="BOE32" s="117"/>
      <c r="BOF32" s="74"/>
      <c r="BOG32" s="74"/>
      <c r="BOS32" s="74"/>
      <c r="BOT32" s="549"/>
      <c r="BOU32" s="117"/>
      <c r="BOV32" s="74"/>
      <c r="BOW32" s="74"/>
      <c r="BPI32" s="74"/>
      <c r="BPJ32" s="549"/>
      <c r="BPK32" s="117"/>
      <c r="BPL32" s="74"/>
      <c r="BPM32" s="74"/>
      <c r="BPY32" s="74"/>
      <c r="BPZ32" s="549"/>
      <c r="BQA32" s="117"/>
      <c r="BQB32" s="74"/>
      <c r="BQC32" s="74"/>
      <c r="BQO32" s="74"/>
      <c r="BQP32" s="549"/>
      <c r="BQQ32" s="117"/>
      <c r="BQR32" s="74"/>
      <c r="BQS32" s="74"/>
      <c r="BRE32" s="74"/>
      <c r="BRF32" s="549"/>
      <c r="BRG32" s="117"/>
      <c r="BRH32" s="74"/>
      <c r="BRI32" s="74"/>
      <c r="BRU32" s="74"/>
      <c r="BRV32" s="549"/>
      <c r="BRW32" s="117"/>
      <c r="BRX32" s="74"/>
      <c r="BRY32" s="74"/>
      <c r="BSK32" s="74"/>
      <c r="BSL32" s="549"/>
      <c r="BSM32" s="117"/>
      <c r="BSN32" s="74"/>
      <c r="BSO32" s="74"/>
      <c r="BTA32" s="74"/>
      <c r="BTB32" s="549"/>
      <c r="BTC32" s="117"/>
      <c r="BTD32" s="74"/>
      <c r="BTE32" s="74"/>
      <c r="BTQ32" s="74"/>
      <c r="BTR32" s="549"/>
      <c r="BTS32" s="117"/>
      <c r="BTT32" s="74"/>
      <c r="BTU32" s="74"/>
      <c r="BUG32" s="74"/>
      <c r="BUH32" s="549"/>
      <c r="BUI32" s="117"/>
      <c r="BUJ32" s="74"/>
      <c r="BUK32" s="74"/>
      <c r="BUW32" s="74"/>
      <c r="BUX32" s="549"/>
      <c r="BUY32" s="117"/>
      <c r="BUZ32" s="74"/>
      <c r="BVA32" s="74"/>
      <c r="BVM32" s="74"/>
      <c r="BVN32" s="549"/>
      <c r="BVO32" s="117"/>
      <c r="BVP32" s="74"/>
      <c r="BVQ32" s="74"/>
      <c r="BWC32" s="74"/>
      <c r="BWD32" s="549"/>
      <c r="BWE32" s="117"/>
      <c r="BWF32" s="74"/>
      <c r="BWG32" s="74"/>
      <c r="BWS32" s="74"/>
      <c r="BWT32" s="549"/>
      <c r="BWU32" s="117"/>
      <c r="BWV32" s="74"/>
      <c r="BWW32" s="74"/>
      <c r="BXI32" s="74"/>
      <c r="BXJ32" s="549"/>
      <c r="BXK32" s="117"/>
      <c r="BXL32" s="74"/>
      <c r="BXM32" s="74"/>
      <c r="BXY32" s="74"/>
      <c r="BXZ32" s="549"/>
      <c r="BYA32" s="117"/>
      <c r="BYB32" s="74"/>
      <c r="BYC32" s="74"/>
      <c r="BYO32" s="74"/>
      <c r="BYP32" s="549"/>
      <c r="BYQ32" s="117"/>
      <c r="BYR32" s="74"/>
      <c r="BYS32" s="74"/>
      <c r="BZE32" s="74"/>
      <c r="BZF32" s="549"/>
      <c r="BZG32" s="117"/>
      <c r="BZH32" s="74"/>
      <c r="BZI32" s="74"/>
      <c r="BZU32" s="74"/>
      <c r="BZV32" s="549"/>
      <c r="BZW32" s="117"/>
      <c r="BZX32" s="74"/>
      <c r="BZY32" s="74"/>
      <c r="CAK32" s="74"/>
      <c r="CAL32" s="549"/>
      <c r="CAM32" s="117"/>
      <c r="CAN32" s="74"/>
      <c r="CAO32" s="74"/>
      <c r="CBA32" s="74"/>
      <c r="CBB32" s="549"/>
      <c r="CBC32" s="117"/>
      <c r="CBD32" s="74"/>
      <c r="CBE32" s="74"/>
      <c r="CBQ32" s="74"/>
      <c r="CBR32" s="549"/>
      <c r="CBS32" s="117"/>
      <c r="CBT32" s="74"/>
      <c r="CBU32" s="74"/>
      <c r="CCG32" s="74"/>
      <c r="CCH32" s="549"/>
      <c r="CCI32" s="117"/>
      <c r="CCJ32" s="74"/>
      <c r="CCK32" s="74"/>
      <c r="CCW32" s="74"/>
      <c r="CCX32" s="549"/>
      <c r="CCY32" s="117"/>
      <c r="CCZ32" s="74"/>
      <c r="CDA32" s="74"/>
      <c r="CDM32" s="74"/>
      <c r="CDN32" s="549"/>
      <c r="CDO32" s="117"/>
      <c r="CDP32" s="74"/>
      <c r="CDQ32" s="74"/>
      <c r="CEC32" s="74"/>
      <c r="CED32" s="549"/>
      <c r="CEE32" s="117"/>
      <c r="CEF32" s="74"/>
      <c r="CEG32" s="74"/>
      <c r="CES32" s="74"/>
      <c r="CET32" s="549"/>
      <c r="CEU32" s="117"/>
      <c r="CEV32" s="74"/>
      <c r="CEW32" s="74"/>
      <c r="CFI32" s="74"/>
      <c r="CFJ32" s="549"/>
      <c r="CFK32" s="117"/>
      <c r="CFL32" s="74"/>
      <c r="CFM32" s="74"/>
      <c r="CFY32" s="74"/>
      <c r="CFZ32" s="549"/>
      <c r="CGA32" s="117"/>
      <c r="CGB32" s="74"/>
      <c r="CGC32" s="74"/>
      <c r="CGO32" s="74"/>
      <c r="CGP32" s="549"/>
      <c r="CGQ32" s="117"/>
      <c r="CGR32" s="74"/>
      <c r="CGS32" s="74"/>
      <c r="CHE32" s="74"/>
      <c r="CHF32" s="549"/>
      <c r="CHG32" s="117"/>
      <c r="CHH32" s="74"/>
      <c r="CHI32" s="74"/>
      <c r="CHU32" s="74"/>
      <c r="CHV32" s="549"/>
      <c r="CHW32" s="117"/>
      <c r="CHX32" s="74"/>
      <c r="CHY32" s="74"/>
      <c r="CIK32" s="74"/>
      <c r="CIL32" s="549"/>
      <c r="CIM32" s="117"/>
      <c r="CIN32" s="74"/>
      <c r="CIO32" s="74"/>
      <c r="CJA32" s="74"/>
      <c r="CJB32" s="549"/>
      <c r="CJC32" s="117"/>
      <c r="CJD32" s="74"/>
      <c r="CJE32" s="74"/>
      <c r="CJQ32" s="74"/>
      <c r="CJR32" s="549"/>
      <c r="CJS32" s="117"/>
      <c r="CJT32" s="74"/>
      <c r="CJU32" s="74"/>
      <c r="CKG32" s="74"/>
      <c r="CKH32" s="549"/>
      <c r="CKI32" s="117"/>
      <c r="CKJ32" s="74"/>
      <c r="CKK32" s="74"/>
      <c r="CKW32" s="74"/>
      <c r="CKX32" s="549"/>
      <c r="CKY32" s="117"/>
      <c r="CKZ32" s="74"/>
      <c r="CLA32" s="74"/>
      <c r="CLM32" s="74"/>
      <c r="CLN32" s="549"/>
      <c r="CLO32" s="117"/>
      <c r="CLP32" s="74"/>
      <c r="CLQ32" s="74"/>
      <c r="CMC32" s="74"/>
      <c r="CMD32" s="549"/>
      <c r="CME32" s="117"/>
      <c r="CMF32" s="74"/>
      <c r="CMG32" s="74"/>
      <c r="CMS32" s="74"/>
      <c r="CMT32" s="549"/>
      <c r="CMU32" s="117"/>
      <c r="CMV32" s="74"/>
      <c r="CMW32" s="74"/>
      <c r="CNI32" s="74"/>
      <c r="CNJ32" s="549"/>
      <c r="CNK32" s="117"/>
      <c r="CNL32" s="74"/>
      <c r="CNM32" s="74"/>
      <c r="CNY32" s="74"/>
      <c r="CNZ32" s="549"/>
      <c r="COA32" s="117"/>
      <c r="COB32" s="74"/>
      <c r="COC32" s="74"/>
      <c r="COO32" s="74"/>
      <c r="COP32" s="549"/>
      <c r="COQ32" s="117"/>
      <c r="COR32" s="74"/>
      <c r="COS32" s="74"/>
      <c r="CPE32" s="74"/>
      <c r="CPF32" s="549"/>
      <c r="CPG32" s="117"/>
      <c r="CPH32" s="74"/>
      <c r="CPI32" s="74"/>
      <c r="CPU32" s="74"/>
      <c r="CPV32" s="549"/>
      <c r="CPW32" s="117"/>
      <c r="CPX32" s="74"/>
      <c r="CPY32" s="74"/>
      <c r="CQK32" s="74"/>
      <c r="CQL32" s="549"/>
      <c r="CQM32" s="117"/>
      <c r="CQN32" s="74"/>
      <c r="CQO32" s="74"/>
      <c r="CRA32" s="74"/>
      <c r="CRB32" s="549"/>
      <c r="CRC32" s="117"/>
      <c r="CRD32" s="74"/>
      <c r="CRE32" s="74"/>
      <c r="CRQ32" s="74"/>
      <c r="CRR32" s="549"/>
      <c r="CRS32" s="117"/>
      <c r="CRT32" s="74"/>
      <c r="CRU32" s="74"/>
      <c r="CSG32" s="74"/>
      <c r="CSH32" s="549"/>
      <c r="CSI32" s="117"/>
      <c r="CSJ32" s="74"/>
      <c r="CSK32" s="74"/>
      <c r="CSW32" s="74"/>
      <c r="CSX32" s="549"/>
      <c r="CSY32" s="117"/>
      <c r="CSZ32" s="74"/>
      <c r="CTA32" s="74"/>
      <c r="CTM32" s="74"/>
      <c r="CTN32" s="549"/>
      <c r="CTO32" s="117"/>
      <c r="CTP32" s="74"/>
      <c r="CTQ32" s="74"/>
      <c r="CUC32" s="74"/>
      <c r="CUD32" s="549"/>
      <c r="CUE32" s="117"/>
      <c r="CUF32" s="74"/>
      <c r="CUG32" s="74"/>
      <c r="CUS32" s="74"/>
      <c r="CUT32" s="549"/>
      <c r="CUU32" s="117"/>
      <c r="CUV32" s="74"/>
      <c r="CUW32" s="74"/>
      <c r="CVI32" s="74"/>
      <c r="CVJ32" s="549"/>
      <c r="CVK32" s="117"/>
      <c r="CVL32" s="74"/>
      <c r="CVM32" s="74"/>
      <c r="CVY32" s="74"/>
      <c r="CVZ32" s="549"/>
      <c r="CWA32" s="117"/>
      <c r="CWB32" s="74"/>
      <c r="CWC32" s="74"/>
      <c r="CWO32" s="74"/>
      <c r="CWP32" s="549"/>
      <c r="CWQ32" s="117"/>
      <c r="CWR32" s="74"/>
      <c r="CWS32" s="74"/>
      <c r="CXE32" s="74"/>
      <c r="CXF32" s="549"/>
      <c r="CXG32" s="117"/>
      <c r="CXH32" s="74"/>
      <c r="CXI32" s="74"/>
      <c r="CXU32" s="74"/>
      <c r="CXV32" s="549"/>
      <c r="CXW32" s="117"/>
      <c r="CXX32" s="74"/>
      <c r="CXY32" s="74"/>
      <c r="CYK32" s="74"/>
      <c r="CYL32" s="549"/>
      <c r="CYM32" s="117"/>
      <c r="CYN32" s="74"/>
      <c r="CYO32" s="74"/>
      <c r="CZA32" s="74"/>
      <c r="CZB32" s="549"/>
      <c r="CZC32" s="117"/>
      <c r="CZD32" s="74"/>
      <c r="CZE32" s="74"/>
      <c r="CZQ32" s="74"/>
      <c r="CZR32" s="549"/>
      <c r="CZS32" s="117"/>
      <c r="CZT32" s="74"/>
      <c r="CZU32" s="74"/>
      <c r="DAG32" s="74"/>
      <c r="DAH32" s="549"/>
      <c r="DAI32" s="117"/>
      <c r="DAJ32" s="74"/>
      <c r="DAK32" s="74"/>
      <c r="DAW32" s="74"/>
      <c r="DAX32" s="549"/>
      <c r="DAY32" s="117"/>
      <c r="DAZ32" s="74"/>
      <c r="DBA32" s="74"/>
      <c r="DBM32" s="74"/>
      <c r="DBN32" s="549"/>
      <c r="DBO32" s="117"/>
      <c r="DBP32" s="74"/>
      <c r="DBQ32" s="74"/>
      <c r="DCC32" s="74"/>
      <c r="DCD32" s="549"/>
      <c r="DCE32" s="117"/>
      <c r="DCF32" s="74"/>
      <c r="DCG32" s="74"/>
      <c r="DCS32" s="74"/>
      <c r="DCT32" s="549"/>
      <c r="DCU32" s="117"/>
      <c r="DCV32" s="74"/>
      <c r="DCW32" s="74"/>
      <c r="DDI32" s="74"/>
      <c r="DDJ32" s="549"/>
      <c r="DDK32" s="117"/>
      <c r="DDL32" s="74"/>
      <c r="DDM32" s="74"/>
      <c r="DDY32" s="74"/>
      <c r="DDZ32" s="549"/>
      <c r="DEA32" s="117"/>
      <c r="DEB32" s="74"/>
      <c r="DEC32" s="74"/>
      <c r="DEO32" s="74"/>
      <c r="DEP32" s="549"/>
      <c r="DEQ32" s="117"/>
      <c r="DER32" s="74"/>
      <c r="DES32" s="74"/>
      <c r="DFE32" s="74"/>
      <c r="DFF32" s="549"/>
      <c r="DFG32" s="117"/>
      <c r="DFH32" s="74"/>
      <c r="DFI32" s="74"/>
      <c r="DFU32" s="74"/>
      <c r="DFV32" s="549"/>
      <c r="DFW32" s="117"/>
      <c r="DFX32" s="74"/>
      <c r="DFY32" s="74"/>
      <c r="DGK32" s="74"/>
      <c r="DGL32" s="549"/>
      <c r="DGM32" s="117"/>
      <c r="DGN32" s="74"/>
      <c r="DGO32" s="74"/>
      <c r="DHA32" s="74"/>
      <c r="DHB32" s="549"/>
      <c r="DHC32" s="117"/>
      <c r="DHD32" s="74"/>
      <c r="DHE32" s="74"/>
      <c r="DHQ32" s="74"/>
      <c r="DHR32" s="549"/>
      <c r="DHS32" s="117"/>
      <c r="DHT32" s="74"/>
      <c r="DHU32" s="74"/>
      <c r="DIG32" s="74"/>
      <c r="DIH32" s="549"/>
      <c r="DII32" s="117"/>
      <c r="DIJ32" s="74"/>
      <c r="DIK32" s="74"/>
      <c r="DIW32" s="74"/>
      <c r="DIX32" s="549"/>
      <c r="DIY32" s="117"/>
      <c r="DIZ32" s="74"/>
      <c r="DJA32" s="74"/>
      <c r="DJM32" s="74"/>
      <c r="DJN32" s="549"/>
      <c r="DJO32" s="117"/>
      <c r="DJP32" s="74"/>
      <c r="DJQ32" s="74"/>
      <c r="DKC32" s="74"/>
      <c r="DKD32" s="549"/>
      <c r="DKE32" s="117"/>
      <c r="DKF32" s="74"/>
      <c r="DKG32" s="74"/>
      <c r="DKS32" s="74"/>
      <c r="DKT32" s="549"/>
      <c r="DKU32" s="117"/>
      <c r="DKV32" s="74"/>
      <c r="DKW32" s="74"/>
      <c r="DLI32" s="74"/>
      <c r="DLJ32" s="549"/>
      <c r="DLK32" s="117"/>
      <c r="DLL32" s="74"/>
      <c r="DLM32" s="74"/>
      <c r="DLY32" s="74"/>
      <c r="DLZ32" s="549"/>
      <c r="DMA32" s="117"/>
      <c r="DMB32" s="74"/>
      <c r="DMC32" s="74"/>
      <c r="DMO32" s="74"/>
      <c r="DMP32" s="549"/>
      <c r="DMQ32" s="117"/>
      <c r="DMR32" s="74"/>
      <c r="DMS32" s="74"/>
      <c r="DNE32" s="74"/>
      <c r="DNF32" s="549"/>
      <c r="DNG32" s="117"/>
      <c r="DNH32" s="74"/>
      <c r="DNI32" s="74"/>
      <c r="DNU32" s="74"/>
      <c r="DNV32" s="549"/>
      <c r="DNW32" s="117"/>
      <c r="DNX32" s="74"/>
      <c r="DNY32" s="74"/>
      <c r="DOK32" s="74"/>
      <c r="DOL32" s="549"/>
      <c r="DOM32" s="117"/>
      <c r="DON32" s="74"/>
      <c r="DOO32" s="74"/>
      <c r="DPA32" s="74"/>
      <c r="DPB32" s="549"/>
      <c r="DPC32" s="117"/>
      <c r="DPD32" s="74"/>
      <c r="DPE32" s="74"/>
      <c r="DPQ32" s="74"/>
      <c r="DPR32" s="549"/>
      <c r="DPS32" s="117"/>
      <c r="DPT32" s="74"/>
      <c r="DPU32" s="74"/>
      <c r="DQG32" s="74"/>
      <c r="DQH32" s="549"/>
      <c r="DQI32" s="117"/>
      <c r="DQJ32" s="74"/>
      <c r="DQK32" s="74"/>
      <c r="DQW32" s="74"/>
      <c r="DQX32" s="549"/>
      <c r="DQY32" s="117"/>
      <c r="DQZ32" s="74"/>
      <c r="DRA32" s="74"/>
      <c r="DRM32" s="74"/>
      <c r="DRN32" s="549"/>
      <c r="DRO32" s="117"/>
      <c r="DRP32" s="74"/>
      <c r="DRQ32" s="74"/>
      <c r="DSC32" s="74"/>
      <c r="DSD32" s="549"/>
      <c r="DSE32" s="117"/>
      <c r="DSF32" s="74"/>
      <c r="DSG32" s="74"/>
      <c r="DSS32" s="74"/>
      <c r="DST32" s="549"/>
      <c r="DSU32" s="117"/>
      <c r="DSV32" s="74"/>
      <c r="DSW32" s="74"/>
      <c r="DTI32" s="74"/>
      <c r="DTJ32" s="549"/>
      <c r="DTK32" s="117"/>
      <c r="DTL32" s="74"/>
      <c r="DTM32" s="74"/>
      <c r="DTY32" s="74"/>
      <c r="DTZ32" s="549"/>
      <c r="DUA32" s="117"/>
      <c r="DUB32" s="74"/>
      <c r="DUC32" s="74"/>
      <c r="DUO32" s="74"/>
      <c r="DUP32" s="549"/>
      <c r="DUQ32" s="117"/>
      <c r="DUR32" s="74"/>
      <c r="DUS32" s="74"/>
      <c r="DVE32" s="74"/>
      <c r="DVF32" s="549"/>
      <c r="DVG32" s="117"/>
      <c r="DVH32" s="74"/>
      <c r="DVI32" s="74"/>
      <c r="DVU32" s="74"/>
      <c r="DVV32" s="549"/>
      <c r="DVW32" s="117"/>
      <c r="DVX32" s="74"/>
      <c r="DVY32" s="74"/>
      <c r="DWK32" s="74"/>
      <c r="DWL32" s="549"/>
      <c r="DWM32" s="117"/>
      <c r="DWN32" s="74"/>
      <c r="DWO32" s="74"/>
      <c r="DXA32" s="74"/>
      <c r="DXB32" s="549"/>
      <c r="DXC32" s="117"/>
      <c r="DXD32" s="74"/>
      <c r="DXE32" s="74"/>
      <c r="DXQ32" s="74"/>
      <c r="DXR32" s="549"/>
      <c r="DXS32" s="117"/>
      <c r="DXT32" s="74"/>
      <c r="DXU32" s="74"/>
      <c r="DYG32" s="74"/>
      <c r="DYH32" s="549"/>
      <c r="DYI32" s="117"/>
      <c r="DYJ32" s="74"/>
      <c r="DYK32" s="74"/>
      <c r="DYW32" s="74"/>
      <c r="DYX32" s="549"/>
      <c r="DYY32" s="117"/>
      <c r="DYZ32" s="74"/>
      <c r="DZA32" s="74"/>
      <c r="DZM32" s="74"/>
      <c r="DZN32" s="549"/>
      <c r="DZO32" s="117"/>
      <c r="DZP32" s="74"/>
      <c r="DZQ32" s="74"/>
      <c r="EAC32" s="74"/>
      <c r="EAD32" s="549"/>
      <c r="EAE32" s="117"/>
      <c r="EAF32" s="74"/>
      <c r="EAG32" s="74"/>
      <c r="EAS32" s="74"/>
      <c r="EAT32" s="549"/>
      <c r="EAU32" s="117"/>
      <c r="EAV32" s="74"/>
      <c r="EAW32" s="74"/>
      <c r="EBI32" s="74"/>
      <c r="EBJ32" s="549"/>
      <c r="EBK32" s="117"/>
      <c r="EBL32" s="74"/>
      <c r="EBM32" s="74"/>
      <c r="EBY32" s="74"/>
      <c r="EBZ32" s="549"/>
      <c r="ECA32" s="117"/>
      <c r="ECB32" s="74"/>
      <c r="ECC32" s="74"/>
      <c r="ECO32" s="74"/>
      <c r="ECP32" s="549"/>
      <c r="ECQ32" s="117"/>
      <c r="ECR32" s="74"/>
      <c r="ECS32" s="74"/>
      <c r="EDE32" s="74"/>
      <c r="EDF32" s="549"/>
      <c r="EDG32" s="117"/>
      <c r="EDH32" s="74"/>
      <c r="EDI32" s="74"/>
      <c r="EDU32" s="74"/>
      <c r="EDV32" s="549"/>
      <c r="EDW32" s="117"/>
      <c r="EDX32" s="74"/>
      <c r="EDY32" s="74"/>
      <c r="EEK32" s="74"/>
      <c r="EEL32" s="549"/>
      <c r="EEM32" s="117"/>
      <c r="EEN32" s="74"/>
      <c r="EEO32" s="74"/>
      <c r="EFA32" s="74"/>
      <c r="EFB32" s="549"/>
      <c r="EFC32" s="117"/>
      <c r="EFD32" s="74"/>
      <c r="EFE32" s="74"/>
      <c r="EFQ32" s="74"/>
      <c r="EFR32" s="549"/>
      <c r="EFS32" s="117"/>
      <c r="EFT32" s="74"/>
      <c r="EFU32" s="74"/>
      <c r="EGG32" s="74"/>
      <c r="EGH32" s="549"/>
      <c r="EGI32" s="117"/>
      <c r="EGJ32" s="74"/>
      <c r="EGK32" s="74"/>
      <c r="EGW32" s="74"/>
      <c r="EGX32" s="549"/>
      <c r="EGY32" s="117"/>
      <c r="EGZ32" s="74"/>
      <c r="EHA32" s="74"/>
      <c r="EHM32" s="74"/>
      <c r="EHN32" s="549"/>
      <c r="EHO32" s="117"/>
      <c r="EHP32" s="74"/>
      <c r="EHQ32" s="74"/>
      <c r="EIC32" s="74"/>
      <c r="EID32" s="549"/>
      <c r="EIE32" s="117"/>
      <c r="EIF32" s="74"/>
      <c r="EIG32" s="74"/>
      <c r="EIS32" s="74"/>
      <c r="EIT32" s="549"/>
      <c r="EIU32" s="117"/>
      <c r="EIV32" s="74"/>
      <c r="EIW32" s="74"/>
      <c r="EJI32" s="74"/>
      <c r="EJJ32" s="549"/>
      <c r="EJK32" s="117"/>
      <c r="EJL32" s="74"/>
      <c r="EJM32" s="74"/>
      <c r="EJY32" s="74"/>
      <c r="EJZ32" s="549"/>
      <c r="EKA32" s="117"/>
      <c r="EKB32" s="74"/>
      <c r="EKC32" s="74"/>
      <c r="EKO32" s="74"/>
      <c r="EKP32" s="549"/>
      <c r="EKQ32" s="117"/>
      <c r="EKR32" s="74"/>
      <c r="EKS32" s="74"/>
      <c r="ELE32" s="74"/>
      <c r="ELF32" s="549"/>
      <c r="ELG32" s="117"/>
      <c r="ELH32" s="74"/>
      <c r="ELI32" s="74"/>
      <c r="ELU32" s="74"/>
      <c r="ELV32" s="549"/>
      <c r="ELW32" s="117"/>
      <c r="ELX32" s="74"/>
      <c r="ELY32" s="74"/>
      <c r="EMK32" s="74"/>
      <c r="EML32" s="549"/>
      <c r="EMM32" s="117"/>
      <c r="EMN32" s="74"/>
      <c r="EMO32" s="74"/>
      <c r="ENA32" s="74"/>
      <c r="ENB32" s="549"/>
      <c r="ENC32" s="117"/>
      <c r="END32" s="74"/>
      <c r="ENE32" s="74"/>
      <c r="ENQ32" s="74"/>
      <c r="ENR32" s="549"/>
      <c r="ENS32" s="117"/>
      <c r="ENT32" s="74"/>
      <c r="ENU32" s="74"/>
      <c r="EOG32" s="74"/>
      <c r="EOH32" s="549"/>
      <c r="EOI32" s="117"/>
      <c r="EOJ32" s="74"/>
      <c r="EOK32" s="74"/>
      <c r="EOW32" s="74"/>
      <c r="EOX32" s="549"/>
      <c r="EOY32" s="117"/>
      <c r="EOZ32" s="74"/>
      <c r="EPA32" s="74"/>
      <c r="EPM32" s="74"/>
      <c r="EPN32" s="549"/>
      <c r="EPO32" s="117"/>
      <c r="EPP32" s="74"/>
      <c r="EPQ32" s="74"/>
      <c r="EQC32" s="74"/>
      <c r="EQD32" s="549"/>
      <c r="EQE32" s="117"/>
      <c r="EQF32" s="74"/>
      <c r="EQG32" s="74"/>
      <c r="EQS32" s="74"/>
      <c r="EQT32" s="549"/>
      <c r="EQU32" s="117"/>
      <c r="EQV32" s="74"/>
      <c r="EQW32" s="74"/>
      <c r="ERI32" s="74"/>
      <c r="ERJ32" s="549"/>
      <c r="ERK32" s="117"/>
      <c r="ERL32" s="74"/>
      <c r="ERM32" s="74"/>
      <c r="ERY32" s="74"/>
      <c r="ERZ32" s="549"/>
      <c r="ESA32" s="117"/>
      <c r="ESB32" s="74"/>
      <c r="ESC32" s="74"/>
      <c r="ESO32" s="74"/>
      <c r="ESP32" s="549"/>
      <c r="ESQ32" s="117"/>
      <c r="ESR32" s="74"/>
      <c r="ESS32" s="74"/>
      <c r="ETE32" s="74"/>
      <c r="ETF32" s="549"/>
      <c r="ETG32" s="117"/>
      <c r="ETH32" s="74"/>
      <c r="ETI32" s="74"/>
      <c r="ETU32" s="74"/>
      <c r="ETV32" s="549"/>
      <c r="ETW32" s="117"/>
      <c r="ETX32" s="74"/>
      <c r="ETY32" s="74"/>
      <c r="EUK32" s="74"/>
      <c r="EUL32" s="549"/>
      <c r="EUM32" s="117"/>
      <c r="EUN32" s="74"/>
      <c r="EUO32" s="74"/>
      <c r="EVA32" s="74"/>
      <c r="EVB32" s="549"/>
      <c r="EVC32" s="117"/>
      <c r="EVD32" s="74"/>
      <c r="EVE32" s="74"/>
      <c r="EVQ32" s="74"/>
      <c r="EVR32" s="549"/>
      <c r="EVS32" s="117"/>
      <c r="EVT32" s="74"/>
      <c r="EVU32" s="74"/>
      <c r="EWG32" s="74"/>
      <c r="EWH32" s="549"/>
      <c r="EWI32" s="117"/>
      <c r="EWJ32" s="74"/>
      <c r="EWK32" s="74"/>
      <c r="EWW32" s="74"/>
      <c r="EWX32" s="549"/>
      <c r="EWY32" s="117"/>
      <c r="EWZ32" s="74"/>
      <c r="EXA32" s="74"/>
      <c r="EXM32" s="74"/>
      <c r="EXN32" s="549"/>
      <c r="EXO32" s="117"/>
      <c r="EXP32" s="74"/>
      <c r="EXQ32" s="74"/>
      <c r="EYC32" s="74"/>
      <c r="EYD32" s="549"/>
      <c r="EYE32" s="117"/>
      <c r="EYF32" s="74"/>
      <c r="EYG32" s="74"/>
      <c r="EYS32" s="74"/>
      <c r="EYT32" s="549"/>
      <c r="EYU32" s="117"/>
      <c r="EYV32" s="74"/>
      <c r="EYW32" s="74"/>
      <c r="EZI32" s="74"/>
      <c r="EZJ32" s="549"/>
      <c r="EZK32" s="117"/>
      <c r="EZL32" s="74"/>
      <c r="EZM32" s="74"/>
      <c r="EZY32" s="74"/>
      <c r="EZZ32" s="549"/>
      <c r="FAA32" s="117"/>
      <c r="FAB32" s="74"/>
      <c r="FAC32" s="74"/>
      <c r="FAO32" s="74"/>
      <c r="FAP32" s="549"/>
      <c r="FAQ32" s="117"/>
      <c r="FAR32" s="74"/>
      <c r="FAS32" s="74"/>
      <c r="FBE32" s="74"/>
      <c r="FBF32" s="549"/>
      <c r="FBG32" s="117"/>
      <c r="FBH32" s="74"/>
      <c r="FBI32" s="74"/>
      <c r="FBU32" s="74"/>
      <c r="FBV32" s="549"/>
      <c r="FBW32" s="117"/>
      <c r="FBX32" s="74"/>
      <c r="FBY32" s="74"/>
      <c r="FCK32" s="74"/>
      <c r="FCL32" s="549"/>
      <c r="FCM32" s="117"/>
      <c r="FCN32" s="74"/>
      <c r="FCO32" s="74"/>
      <c r="FDA32" s="74"/>
      <c r="FDB32" s="549"/>
      <c r="FDC32" s="117"/>
      <c r="FDD32" s="74"/>
      <c r="FDE32" s="74"/>
      <c r="FDQ32" s="74"/>
      <c r="FDR32" s="549"/>
      <c r="FDS32" s="117"/>
      <c r="FDT32" s="74"/>
      <c r="FDU32" s="74"/>
      <c r="FEG32" s="74"/>
      <c r="FEH32" s="549"/>
      <c r="FEI32" s="117"/>
      <c r="FEJ32" s="74"/>
      <c r="FEK32" s="74"/>
      <c r="FEW32" s="74"/>
      <c r="FEX32" s="549"/>
      <c r="FEY32" s="117"/>
      <c r="FEZ32" s="74"/>
      <c r="FFA32" s="74"/>
      <c r="FFM32" s="74"/>
      <c r="FFN32" s="549"/>
      <c r="FFO32" s="117"/>
      <c r="FFP32" s="74"/>
      <c r="FFQ32" s="74"/>
      <c r="FGC32" s="74"/>
      <c r="FGD32" s="549"/>
      <c r="FGE32" s="117"/>
      <c r="FGF32" s="74"/>
      <c r="FGG32" s="74"/>
      <c r="FGS32" s="74"/>
      <c r="FGT32" s="549"/>
      <c r="FGU32" s="117"/>
      <c r="FGV32" s="74"/>
      <c r="FGW32" s="74"/>
      <c r="FHI32" s="74"/>
      <c r="FHJ32" s="549"/>
      <c r="FHK32" s="117"/>
      <c r="FHL32" s="74"/>
      <c r="FHM32" s="74"/>
      <c r="FHY32" s="74"/>
      <c r="FHZ32" s="549"/>
      <c r="FIA32" s="117"/>
      <c r="FIB32" s="74"/>
      <c r="FIC32" s="74"/>
      <c r="FIO32" s="74"/>
      <c r="FIP32" s="549"/>
      <c r="FIQ32" s="117"/>
      <c r="FIR32" s="74"/>
      <c r="FIS32" s="74"/>
      <c r="FJE32" s="74"/>
      <c r="FJF32" s="549"/>
      <c r="FJG32" s="117"/>
      <c r="FJH32" s="74"/>
      <c r="FJI32" s="74"/>
      <c r="FJU32" s="74"/>
      <c r="FJV32" s="549"/>
      <c r="FJW32" s="117"/>
      <c r="FJX32" s="74"/>
      <c r="FJY32" s="74"/>
      <c r="FKK32" s="74"/>
      <c r="FKL32" s="549"/>
      <c r="FKM32" s="117"/>
      <c r="FKN32" s="74"/>
      <c r="FKO32" s="74"/>
      <c r="FLA32" s="74"/>
      <c r="FLB32" s="549"/>
      <c r="FLC32" s="117"/>
      <c r="FLD32" s="74"/>
      <c r="FLE32" s="74"/>
      <c r="FLQ32" s="74"/>
      <c r="FLR32" s="549"/>
      <c r="FLS32" s="117"/>
      <c r="FLT32" s="74"/>
      <c r="FLU32" s="74"/>
      <c r="FMG32" s="74"/>
      <c r="FMH32" s="549"/>
      <c r="FMI32" s="117"/>
      <c r="FMJ32" s="74"/>
      <c r="FMK32" s="74"/>
      <c r="FMW32" s="74"/>
      <c r="FMX32" s="549"/>
      <c r="FMY32" s="117"/>
      <c r="FMZ32" s="74"/>
      <c r="FNA32" s="74"/>
      <c r="FNM32" s="74"/>
      <c r="FNN32" s="549"/>
      <c r="FNO32" s="117"/>
      <c r="FNP32" s="74"/>
      <c r="FNQ32" s="74"/>
      <c r="FOC32" s="74"/>
      <c r="FOD32" s="549"/>
      <c r="FOE32" s="117"/>
      <c r="FOF32" s="74"/>
      <c r="FOG32" s="74"/>
      <c r="FOS32" s="74"/>
      <c r="FOT32" s="549"/>
      <c r="FOU32" s="117"/>
      <c r="FOV32" s="74"/>
      <c r="FOW32" s="74"/>
      <c r="FPI32" s="74"/>
      <c r="FPJ32" s="549"/>
      <c r="FPK32" s="117"/>
      <c r="FPL32" s="74"/>
      <c r="FPM32" s="74"/>
      <c r="FPY32" s="74"/>
      <c r="FPZ32" s="549"/>
      <c r="FQA32" s="117"/>
      <c r="FQB32" s="74"/>
      <c r="FQC32" s="74"/>
      <c r="FQO32" s="74"/>
      <c r="FQP32" s="549"/>
      <c r="FQQ32" s="117"/>
      <c r="FQR32" s="74"/>
      <c r="FQS32" s="74"/>
      <c r="FRE32" s="74"/>
      <c r="FRF32" s="549"/>
      <c r="FRG32" s="117"/>
      <c r="FRH32" s="74"/>
      <c r="FRI32" s="74"/>
      <c r="FRU32" s="74"/>
      <c r="FRV32" s="549"/>
      <c r="FRW32" s="117"/>
      <c r="FRX32" s="74"/>
      <c r="FRY32" s="74"/>
      <c r="FSK32" s="74"/>
      <c r="FSL32" s="549"/>
      <c r="FSM32" s="117"/>
      <c r="FSN32" s="74"/>
      <c r="FSO32" s="74"/>
      <c r="FTA32" s="74"/>
      <c r="FTB32" s="549"/>
      <c r="FTC32" s="117"/>
      <c r="FTD32" s="74"/>
      <c r="FTE32" s="74"/>
      <c r="FTQ32" s="74"/>
      <c r="FTR32" s="549"/>
      <c r="FTS32" s="117"/>
      <c r="FTT32" s="74"/>
      <c r="FTU32" s="74"/>
      <c r="FUG32" s="74"/>
      <c r="FUH32" s="549"/>
      <c r="FUI32" s="117"/>
      <c r="FUJ32" s="74"/>
      <c r="FUK32" s="74"/>
      <c r="FUW32" s="74"/>
      <c r="FUX32" s="549"/>
      <c r="FUY32" s="117"/>
      <c r="FUZ32" s="74"/>
      <c r="FVA32" s="74"/>
      <c r="FVM32" s="74"/>
      <c r="FVN32" s="549"/>
      <c r="FVO32" s="117"/>
      <c r="FVP32" s="74"/>
      <c r="FVQ32" s="74"/>
      <c r="FWC32" s="74"/>
      <c r="FWD32" s="549"/>
      <c r="FWE32" s="117"/>
      <c r="FWF32" s="74"/>
      <c r="FWG32" s="74"/>
      <c r="FWS32" s="74"/>
      <c r="FWT32" s="549"/>
      <c r="FWU32" s="117"/>
      <c r="FWV32" s="74"/>
      <c r="FWW32" s="74"/>
      <c r="FXI32" s="74"/>
      <c r="FXJ32" s="549"/>
      <c r="FXK32" s="117"/>
      <c r="FXL32" s="74"/>
      <c r="FXM32" s="74"/>
      <c r="FXY32" s="74"/>
      <c r="FXZ32" s="549"/>
      <c r="FYA32" s="117"/>
      <c r="FYB32" s="74"/>
      <c r="FYC32" s="74"/>
      <c r="FYO32" s="74"/>
      <c r="FYP32" s="549"/>
      <c r="FYQ32" s="117"/>
      <c r="FYR32" s="74"/>
      <c r="FYS32" s="74"/>
      <c r="FZE32" s="74"/>
      <c r="FZF32" s="549"/>
      <c r="FZG32" s="117"/>
      <c r="FZH32" s="74"/>
      <c r="FZI32" s="74"/>
      <c r="FZU32" s="74"/>
      <c r="FZV32" s="549"/>
      <c r="FZW32" s="117"/>
      <c r="FZX32" s="74"/>
      <c r="FZY32" s="74"/>
      <c r="GAK32" s="74"/>
      <c r="GAL32" s="549"/>
      <c r="GAM32" s="117"/>
      <c r="GAN32" s="74"/>
      <c r="GAO32" s="74"/>
      <c r="GBA32" s="74"/>
      <c r="GBB32" s="549"/>
      <c r="GBC32" s="117"/>
      <c r="GBD32" s="74"/>
      <c r="GBE32" s="74"/>
      <c r="GBQ32" s="74"/>
      <c r="GBR32" s="549"/>
      <c r="GBS32" s="117"/>
      <c r="GBT32" s="74"/>
      <c r="GBU32" s="74"/>
      <c r="GCG32" s="74"/>
      <c r="GCH32" s="549"/>
      <c r="GCI32" s="117"/>
      <c r="GCJ32" s="74"/>
      <c r="GCK32" s="74"/>
      <c r="GCW32" s="74"/>
      <c r="GCX32" s="549"/>
      <c r="GCY32" s="117"/>
      <c r="GCZ32" s="74"/>
      <c r="GDA32" s="74"/>
      <c r="GDM32" s="74"/>
      <c r="GDN32" s="549"/>
      <c r="GDO32" s="117"/>
      <c r="GDP32" s="74"/>
      <c r="GDQ32" s="74"/>
      <c r="GEC32" s="74"/>
      <c r="GED32" s="549"/>
      <c r="GEE32" s="117"/>
      <c r="GEF32" s="74"/>
      <c r="GEG32" s="74"/>
      <c r="GES32" s="74"/>
      <c r="GET32" s="549"/>
      <c r="GEU32" s="117"/>
      <c r="GEV32" s="74"/>
      <c r="GEW32" s="74"/>
      <c r="GFI32" s="74"/>
      <c r="GFJ32" s="549"/>
      <c r="GFK32" s="117"/>
      <c r="GFL32" s="74"/>
      <c r="GFM32" s="74"/>
      <c r="GFY32" s="74"/>
      <c r="GFZ32" s="549"/>
      <c r="GGA32" s="117"/>
      <c r="GGB32" s="74"/>
      <c r="GGC32" s="74"/>
      <c r="GGO32" s="74"/>
      <c r="GGP32" s="549"/>
      <c r="GGQ32" s="117"/>
      <c r="GGR32" s="74"/>
      <c r="GGS32" s="74"/>
      <c r="GHE32" s="74"/>
      <c r="GHF32" s="549"/>
      <c r="GHG32" s="117"/>
      <c r="GHH32" s="74"/>
      <c r="GHI32" s="74"/>
      <c r="GHU32" s="74"/>
      <c r="GHV32" s="549"/>
      <c r="GHW32" s="117"/>
      <c r="GHX32" s="74"/>
      <c r="GHY32" s="74"/>
      <c r="GIK32" s="74"/>
      <c r="GIL32" s="549"/>
      <c r="GIM32" s="117"/>
      <c r="GIN32" s="74"/>
      <c r="GIO32" s="74"/>
      <c r="GJA32" s="74"/>
      <c r="GJB32" s="549"/>
      <c r="GJC32" s="117"/>
      <c r="GJD32" s="74"/>
      <c r="GJE32" s="74"/>
      <c r="GJQ32" s="74"/>
      <c r="GJR32" s="549"/>
      <c r="GJS32" s="117"/>
      <c r="GJT32" s="74"/>
      <c r="GJU32" s="74"/>
      <c r="GKG32" s="74"/>
      <c r="GKH32" s="549"/>
      <c r="GKI32" s="117"/>
      <c r="GKJ32" s="74"/>
      <c r="GKK32" s="74"/>
      <c r="GKW32" s="74"/>
      <c r="GKX32" s="549"/>
      <c r="GKY32" s="117"/>
      <c r="GKZ32" s="74"/>
      <c r="GLA32" s="74"/>
      <c r="GLM32" s="74"/>
      <c r="GLN32" s="549"/>
      <c r="GLO32" s="117"/>
      <c r="GLP32" s="74"/>
      <c r="GLQ32" s="74"/>
      <c r="GMC32" s="74"/>
      <c r="GMD32" s="549"/>
      <c r="GME32" s="117"/>
      <c r="GMF32" s="74"/>
      <c r="GMG32" s="74"/>
      <c r="GMS32" s="74"/>
      <c r="GMT32" s="549"/>
      <c r="GMU32" s="117"/>
      <c r="GMV32" s="74"/>
      <c r="GMW32" s="74"/>
      <c r="GNI32" s="74"/>
      <c r="GNJ32" s="549"/>
      <c r="GNK32" s="117"/>
      <c r="GNL32" s="74"/>
      <c r="GNM32" s="74"/>
      <c r="GNY32" s="74"/>
      <c r="GNZ32" s="549"/>
      <c r="GOA32" s="117"/>
      <c r="GOB32" s="74"/>
      <c r="GOC32" s="74"/>
      <c r="GOO32" s="74"/>
      <c r="GOP32" s="549"/>
      <c r="GOQ32" s="117"/>
      <c r="GOR32" s="74"/>
      <c r="GOS32" s="74"/>
      <c r="GPE32" s="74"/>
      <c r="GPF32" s="549"/>
      <c r="GPG32" s="117"/>
      <c r="GPH32" s="74"/>
      <c r="GPI32" s="74"/>
      <c r="GPU32" s="74"/>
      <c r="GPV32" s="549"/>
      <c r="GPW32" s="117"/>
      <c r="GPX32" s="74"/>
      <c r="GPY32" s="74"/>
      <c r="GQK32" s="74"/>
      <c r="GQL32" s="549"/>
      <c r="GQM32" s="117"/>
      <c r="GQN32" s="74"/>
      <c r="GQO32" s="74"/>
      <c r="GRA32" s="74"/>
      <c r="GRB32" s="549"/>
      <c r="GRC32" s="117"/>
      <c r="GRD32" s="74"/>
      <c r="GRE32" s="74"/>
      <c r="GRQ32" s="74"/>
      <c r="GRR32" s="549"/>
      <c r="GRS32" s="117"/>
      <c r="GRT32" s="74"/>
      <c r="GRU32" s="74"/>
      <c r="GSG32" s="74"/>
      <c r="GSH32" s="549"/>
      <c r="GSI32" s="117"/>
      <c r="GSJ32" s="74"/>
      <c r="GSK32" s="74"/>
      <c r="GSW32" s="74"/>
      <c r="GSX32" s="549"/>
      <c r="GSY32" s="117"/>
      <c r="GSZ32" s="74"/>
      <c r="GTA32" s="74"/>
      <c r="GTM32" s="74"/>
      <c r="GTN32" s="549"/>
      <c r="GTO32" s="117"/>
      <c r="GTP32" s="74"/>
      <c r="GTQ32" s="74"/>
      <c r="GUC32" s="74"/>
      <c r="GUD32" s="549"/>
      <c r="GUE32" s="117"/>
      <c r="GUF32" s="74"/>
      <c r="GUG32" s="74"/>
      <c r="GUS32" s="74"/>
      <c r="GUT32" s="549"/>
      <c r="GUU32" s="117"/>
      <c r="GUV32" s="74"/>
      <c r="GUW32" s="74"/>
      <c r="GVI32" s="74"/>
      <c r="GVJ32" s="549"/>
      <c r="GVK32" s="117"/>
      <c r="GVL32" s="74"/>
      <c r="GVM32" s="74"/>
      <c r="GVY32" s="74"/>
      <c r="GVZ32" s="549"/>
      <c r="GWA32" s="117"/>
      <c r="GWB32" s="74"/>
      <c r="GWC32" s="74"/>
      <c r="GWO32" s="74"/>
      <c r="GWP32" s="549"/>
      <c r="GWQ32" s="117"/>
      <c r="GWR32" s="74"/>
      <c r="GWS32" s="74"/>
      <c r="GXE32" s="74"/>
      <c r="GXF32" s="549"/>
      <c r="GXG32" s="117"/>
      <c r="GXH32" s="74"/>
      <c r="GXI32" s="74"/>
      <c r="GXU32" s="74"/>
      <c r="GXV32" s="549"/>
      <c r="GXW32" s="117"/>
      <c r="GXX32" s="74"/>
      <c r="GXY32" s="74"/>
      <c r="GYK32" s="74"/>
      <c r="GYL32" s="549"/>
      <c r="GYM32" s="117"/>
      <c r="GYN32" s="74"/>
      <c r="GYO32" s="74"/>
      <c r="GZA32" s="74"/>
      <c r="GZB32" s="549"/>
      <c r="GZC32" s="117"/>
      <c r="GZD32" s="74"/>
      <c r="GZE32" s="74"/>
      <c r="GZQ32" s="74"/>
      <c r="GZR32" s="549"/>
      <c r="GZS32" s="117"/>
      <c r="GZT32" s="74"/>
      <c r="GZU32" s="74"/>
      <c r="HAG32" s="74"/>
      <c r="HAH32" s="549"/>
      <c r="HAI32" s="117"/>
      <c r="HAJ32" s="74"/>
      <c r="HAK32" s="74"/>
      <c r="HAW32" s="74"/>
      <c r="HAX32" s="549"/>
      <c r="HAY32" s="117"/>
      <c r="HAZ32" s="74"/>
      <c r="HBA32" s="74"/>
      <c r="HBM32" s="74"/>
      <c r="HBN32" s="549"/>
      <c r="HBO32" s="117"/>
      <c r="HBP32" s="74"/>
      <c r="HBQ32" s="74"/>
      <c r="HCC32" s="74"/>
      <c r="HCD32" s="549"/>
      <c r="HCE32" s="117"/>
      <c r="HCF32" s="74"/>
      <c r="HCG32" s="74"/>
      <c r="HCS32" s="74"/>
      <c r="HCT32" s="549"/>
      <c r="HCU32" s="117"/>
      <c r="HCV32" s="74"/>
      <c r="HCW32" s="74"/>
      <c r="HDI32" s="74"/>
      <c r="HDJ32" s="549"/>
      <c r="HDK32" s="117"/>
      <c r="HDL32" s="74"/>
      <c r="HDM32" s="74"/>
      <c r="HDY32" s="74"/>
      <c r="HDZ32" s="549"/>
      <c r="HEA32" s="117"/>
      <c r="HEB32" s="74"/>
      <c r="HEC32" s="74"/>
      <c r="HEO32" s="74"/>
      <c r="HEP32" s="549"/>
      <c r="HEQ32" s="117"/>
      <c r="HER32" s="74"/>
      <c r="HES32" s="74"/>
      <c r="HFE32" s="74"/>
      <c r="HFF32" s="549"/>
      <c r="HFG32" s="117"/>
      <c r="HFH32" s="74"/>
      <c r="HFI32" s="74"/>
      <c r="HFU32" s="74"/>
      <c r="HFV32" s="549"/>
      <c r="HFW32" s="117"/>
      <c r="HFX32" s="74"/>
      <c r="HFY32" s="74"/>
      <c r="HGK32" s="74"/>
      <c r="HGL32" s="549"/>
      <c r="HGM32" s="117"/>
      <c r="HGN32" s="74"/>
      <c r="HGO32" s="74"/>
      <c r="HHA32" s="74"/>
      <c r="HHB32" s="549"/>
      <c r="HHC32" s="117"/>
      <c r="HHD32" s="74"/>
      <c r="HHE32" s="74"/>
      <c r="HHQ32" s="74"/>
      <c r="HHR32" s="549"/>
      <c r="HHS32" s="117"/>
      <c r="HHT32" s="74"/>
      <c r="HHU32" s="74"/>
      <c r="HIG32" s="74"/>
      <c r="HIH32" s="549"/>
      <c r="HII32" s="117"/>
      <c r="HIJ32" s="74"/>
      <c r="HIK32" s="74"/>
      <c r="HIW32" s="74"/>
      <c r="HIX32" s="549"/>
      <c r="HIY32" s="117"/>
      <c r="HIZ32" s="74"/>
      <c r="HJA32" s="74"/>
      <c r="HJM32" s="74"/>
      <c r="HJN32" s="549"/>
      <c r="HJO32" s="117"/>
      <c r="HJP32" s="74"/>
      <c r="HJQ32" s="74"/>
      <c r="HKC32" s="74"/>
      <c r="HKD32" s="549"/>
      <c r="HKE32" s="117"/>
      <c r="HKF32" s="74"/>
      <c r="HKG32" s="74"/>
      <c r="HKS32" s="74"/>
      <c r="HKT32" s="549"/>
      <c r="HKU32" s="117"/>
      <c r="HKV32" s="74"/>
      <c r="HKW32" s="74"/>
      <c r="HLI32" s="74"/>
      <c r="HLJ32" s="549"/>
      <c r="HLK32" s="117"/>
      <c r="HLL32" s="74"/>
      <c r="HLM32" s="74"/>
      <c r="HLY32" s="74"/>
      <c r="HLZ32" s="549"/>
      <c r="HMA32" s="117"/>
      <c r="HMB32" s="74"/>
      <c r="HMC32" s="74"/>
      <c r="HMO32" s="74"/>
      <c r="HMP32" s="549"/>
      <c r="HMQ32" s="117"/>
      <c r="HMR32" s="74"/>
      <c r="HMS32" s="74"/>
      <c r="HNE32" s="74"/>
      <c r="HNF32" s="549"/>
      <c r="HNG32" s="117"/>
      <c r="HNH32" s="74"/>
      <c r="HNI32" s="74"/>
      <c r="HNU32" s="74"/>
      <c r="HNV32" s="549"/>
      <c r="HNW32" s="117"/>
      <c r="HNX32" s="74"/>
      <c r="HNY32" s="74"/>
      <c r="HOK32" s="74"/>
      <c r="HOL32" s="549"/>
      <c r="HOM32" s="117"/>
      <c r="HON32" s="74"/>
      <c r="HOO32" s="74"/>
      <c r="HPA32" s="74"/>
      <c r="HPB32" s="549"/>
      <c r="HPC32" s="117"/>
      <c r="HPD32" s="74"/>
      <c r="HPE32" s="74"/>
      <c r="HPQ32" s="74"/>
      <c r="HPR32" s="549"/>
      <c r="HPS32" s="117"/>
      <c r="HPT32" s="74"/>
      <c r="HPU32" s="74"/>
      <c r="HQG32" s="74"/>
      <c r="HQH32" s="549"/>
      <c r="HQI32" s="117"/>
      <c r="HQJ32" s="74"/>
      <c r="HQK32" s="74"/>
      <c r="HQW32" s="74"/>
      <c r="HQX32" s="549"/>
      <c r="HQY32" s="117"/>
      <c r="HQZ32" s="74"/>
      <c r="HRA32" s="74"/>
      <c r="HRM32" s="74"/>
      <c r="HRN32" s="549"/>
      <c r="HRO32" s="117"/>
      <c r="HRP32" s="74"/>
      <c r="HRQ32" s="74"/>
      <c r="HSC32" s="74"/>
      <c r="HSD32" s="549"/>
      <c r="HSE32" s="117"/>
      <c r="HSF32" s="74"/>
      <c r="HSG32" s="74"/>
      <c r="HSS32" s="74"/>
      <c r="HST32" s="549"/>
      <c r="HSU32" s="117"/>
      <c r="HSV32" s="74"/>
      <c r="HSW32" s="74"/>
      <c r="HTI32" s="74"/>
      <c r="HTJ32" s="549"/>
      <c r="HTK32" s="117"/>
      <c r="HTL32" s="74"/>
      <c r="HTM32" s="74"/>
      <c r="HTY32" s="74"/>
      <c r="HTZ32" s="549"/>
      <c r="HUA32" s="117"/>
      <c r="HUB32" s="74"/>
      <c r="HUC32" s="74"/>
      <c r="HUO32" s="74"/>
      <c r="HUP32" s="549"/>
      <c r="HUQ32" s="117"/>
      <c r="HUR32" s="74"/>
      <c r="HUS32" s="74"/>
      <c r="HVE32" s="74"/>
      <c r="HVF32" s="549"/>
      <c r="HVG32" s="117"/>
      <c r="HVH32" s="74"/>
      <c r="HVI32" s="74"/>
      <c r="HVU32" s="74"/>
      <c r="HVV32" s="549"/>
      <c r="HVW32" s="117"/>
      <c r="HVX32" s="74"/>
      <c r="HVY32" s="74"/>
      <c r="HWK32" s="74"/>
      <c r="HWL32" s="549"/>
      <c r="HWM32" s="117"/>
      <c r="HWN32" s="74"/>
      <c r="HWO32" s="74"/>
      <c r="HXA32" s="74"/>
      <c r="HXB32" s="549"/>
      <c r="HXC32" s="117"/>
      <c r="HXD32" s="74"/>
      <c r="HXE32" s="74"/>
      <c r="HXQ32" s="74"/>
      <c r="HXR32" s="549"/>
      <c r="HXS32" s="117"/>
      <c r="HXT32" s="74"/>
      <c r="HXU32" s="74"/>
      <c r="HYG32" s="74"/>
      <c r="HYH32" s="549"/>
      <c r="HYI32" s="117"/>
      <c r="HYJ32" s="74"/>
      <c r="HYK32" s="74"/>
      <c r="HYW32" s="74"/>
      <c r="HYX32" s="549"/>
      <c r="HYY32" s="117"/>
      <c r="HYZ32" s="74"/>
      <c r="HZA32" s="74"/>
      <c r="HZM32" s="74"/>
      <c r="HZN32" s="549"/>
      <c r="HZO32" s="117"/>
      <c r="HZP32" s="74"/>
      <c r="HZQ32" s="74"/>
      <c r="IAC32" s="74"/>
      <c r="IAD32" s="549"/>
      <c r="IAE32" s="117"/>
      <c r="IAF32" s="74"/>
      <c r="IAG32" s="74"/>
      <c r="IAS32" s="74"/>
      <c r="IAT32" s="549"/>
      <c r="IAU32" s="117"/>
      <c r="IAV32" s="74"/>
      <c r="IAW32" s="74"/>
      <c r="IBI32" s="74"/>
      <c r="IBJ32" s="549"/>
      <c r="IBK32" s="117"/>
      <c r="IBL32" s="74"/>
      <c r="IBM32" s="74"/>
      <c r="IBY32" s="74"/>
      <c r="IBZ32" s="549"/>
      <c r="ICA32" s="117"/>
      <c r="ICB32" s="74"/>
      <c r="ICC32" s="74"/>
      <c r="ICO32" s="74"/>
      <c r="ICP32" s="549"/>
      <c r="ICQ32" s="117"/>
      <c r="ICR32" s="74"/>
      <c r="ICS32" s="74"/>
      <c r="IDE32" s="74"/>
      <c r="IDF32" s="549"/>
      <c r="IDG32" s="117"/>
      <c r="IDH32" s="74"/>
      <c r="IDI32" s="74"/>
      <c r="IDU32" s="74"/>
      <c r="IDV32" s="549"/>
      <c r="IDW32" s="117"/>
      <c r="IDX32" s="74"/>
      <c r="IDY32" s="74"/>
      <c r="IEK32" s="74"/>
      <c r="IEL32" s="549"/>
      <c r="IEM32" s="117"/>
      <c r="IEN32" s="74"/>
      <c r="IEO32" s="74"/>
      <c r="IFA32" s="74"/>
      <c r="IFB32" s="549"/>
      <c r="IFC32" s="117"/>
      <c r="IFD32" s="74"/>
      <c r="IFE32" s="74"/>
      <c r="IFQ32" s="74"/>
      <c r="IFR32" s="549"/>
      <c r="IFS32" s="117"/>
      <c r="IFT32" s="74"/>
      <c r="IFU32" s="74"/>
      <c r="IGG32" s="74"/>
      <c r="IGH32" s="549"/>
      <c r="IGI32" s="117"/>
      <c r="IGJ32" s="74"/>
      <c r="IGK32" s="74"/>
      <c r="IGW32" s="74"/>
      <c r="IGX32" s="549"/>
      <c r="IGY32" s="117"/>
      <c r="IGZ32" s="74"/>
      <c r="IHA32" s="74"/>
      <c r="IHM32" s="74"/>
      <c r="IHN32" s="549"/>
      <c r="IHO32" s="117"/>
      <c r="IHP32" s="74"/>
      <c r="IHQ32" s="74"/>
      <c r="IIC32" s="74"/>
      <c r="IID32" s="549"/>
      <c r="IIE32" s="117"/>
      <c r="IIF32" s="74"/>
      <c r="IIG32" s="74"/>
      <c r="IIS32" s="74"/>
      <c r="IIT32" s="549"/>
      <c r="IIU32" s="117"/>
      <c r="IIV32" s="74"/>
      <c r="IIW32" s="74"/>
      <c r="IJI32" s="74"/>
      <c r="IJJ32" s="549"/>
      <c r="IJK32" s="117"/>
      <c r="IJL32" s="74"/>
      <c r="IJM32" s="74"/>
      <c r="IJY32" s="74"/>
      <c r="IJZ32" s="549"/>
      <c r="IKA32" s="117"/>
      <c r="IKB32" s="74"/>
      <c r="IKC32" s="74"/>
      <c r="IKO32" s="74"/>
      <c r="IKP32" s="549"/>
      <c r="IKQ32" s="117"/>
      <c r="IKR32" s="74"/>
      <c r="IKS32" s="74"/>
      <c r="ILE32" s="74"/>
      <c r="ILF32" s="549"/>
      <c r="ILG32" s="117"/>
      <c r="ILH32" s="74"/>
      <c r="ILI32" s="74"/>
      <c r="ILU32" s="74"/>
      <c r="ILV32" s="549"/>
      <c r="ILW32" s="117"/>
      <c r="ILX32" s="74"/>
      <c r="ILY32" s="74"/>
      <c r="IMK32" s="74"/>
      <c r="IML32" s="549"/>
      <c r="IMM32" s="117"/>
      <c r="IMN32" s="74"/>
      <c r="IMO32" s="74"/>
      <c r="INA32" s="74"/>
      <c r="INB32" s="549"/>
      <c r="INC32" s="117"/>
      <c r="IND32" s="74"/>
      <c r="INE32" s="74"/>
      <c r="INQ32" s="74"/>
      <c r="INR32" s="549"/>
      <c r="INS32" s="117"/>
      <c r="INT32" s="74"/>
      <c r="INU32" s="74"/>
      <c r="IOG32" s="74"/>
      <c r="IOH32" s="549"/>
      <c r="IOI32" s="117"/>
      <c r="IOJ32" s="74"/>
      <c r="IOK32" s="74"/>
      <c r="IOW32" s="74"/>
      <c r="IOX32" s="549"/>
      <c r="IOY32" s="117"/>
      <c r="IOZ32" s="74"/>
      <c r="IPA32" s="74"/>
      <c r="IPM32" s="74"/>
      <c r="IPN32" s="549"/>
      <c r="IPO32" s="117"/>
      <c r="IPP32" s="74"/>
      <c r="IPQ32" s="74"/>
      <c r="IQC32" s="74"/>
      <c r="IQD32" s="549"/>
      <c r="IQE32" s="117"/>
      <c r="IQF32" s="74"/>
      <c r="IQG32" s="74"/>
      <c r="IQS32" s="74"/>
      <c r="IQT32" s="549"/>
      <c r="IQU32" s="117"/>
      <c r="IQV32" s="74"/>
      <c r="IQW32" s="74"/>
      <c r="IRI32" s="74"/>
      <c r="IRJ32" s="549"/>
      <c r="IRK32" s="117"/>
      <c r="IRL32" s="74"/>
      <c r="IRM32" s="74"/>
      <c r="IRY32" s="74"/>
      <c r="IRZ32" s="549"/>
      <c r="ISA32" s="117"/>
      <c r="ISB32" s="74"/>
      <c r="ISC32" s="74"/>
      <c r="ISO32" s="74"/>
      <c r="ISP32" s="549"/>
      <c r="ISQ32" s="117"/>
      <c r="ISR32" s="74"/>
      <c r="ISS32" s="74"/>
      <c r="ITE32" s="74"/>
      <c r="ITF32" s="549"/>
      <c r="ITG32" s="117"/>
      <c r="ITH32" s="74"/>
      <c r="ITI32" s="74"/>
      <c r="ITU32" s="74"/>
      <c r="ITV32" s="549"/>
      <c r="ITW32" s="117"/>
      <c r="ITX32" s="74"/>
      <c r="ITY32" s="74"/>
      <c r="IUK32" s="74"/>
      <c r="IUL32" s="549"/>
      <c r="IUM32" s="117"/>
      <c r="IUN32" s="74"/>
      <c r="IUO32" s="74"/>
      <c r="IVA32" s="74"/>
      <c r="IVB32" s="549"/>
      <c r="IVC32" s="117"/>
      <c r="IVD32" s="74"/>
      <c r="IVE32" s="74"/>
      <c r="IVQ32" s="74"/>
      <c r="IVR32" s="549"/>
      <c r="IVS32" s="117"/>
      <c r="IVT32" s="74"/>
      <c r="IVU32" s="74"/>
      <c r="IWG32" s="74"/>
      <c r="IWH32" s="549"/>
      <c r="IWI32" s="117"/>
      <c r="IWJ32" s="74"/>
      <c r="IWK32" s="74"/>
      <c r="IWW32" s="74"/>
      <c r="IWX32" s="549"/>
      <c r="IWY32" s="117"/>
      <c r="IWZ32" s="74"/>
      <c r="IXA32" s="74"/>
      <c r="IXM32" s="74"/>
      <c r="IXN32" s="549"/>
      <c r="IXO32" s="117"/>
      <c r="IXP32" s="74"/>
      <c r="IXQ32" s="74"/>
      <c r="IYC32" s="74"/>
      <c r="IYD32" s="549"/>
      <c r="IYE32" s="117"/>
      <c r="IYF32" s="74"/>
      <c r="IYG32" s="74"/>
      <c r="IYS32" s="74"/>
      <c r="IYT32" s="549"/>
      <c r="IYU32" s="117"/>
      <c r="IYV32" s="74"/>
      <c r="IYW32" s="74"/>
      <c r="IZI32" s="74"/>
      <c r="IZJ32" s="549"/>
      <c r="IZK32" s="117"/>
      <c r="IZL32" s="74"/>
      <c r="IZM32" s="74"/>
      <c r="IZY32" s="74"/>
      <c r="IZZ32" s="549"/>
      <c r="JAA32" s="117"/>
      <c r="JAB32" s="74"/>
      <c r="JAC32" s="74"/>
      <c r="JAO32" s="74"/>
      <c r="JAP32" s="549"/>
      <c r="JAQ32" s="117"/>
      <c r="JAR32" s="74"/>
      <c r="JAS32" s="74"/>
      <c r="JBE32" s="74"/>
      <c r="JBF32" s="549"/>
      <c r="JBG32" s="117"/>
      <c r="JBH32" s="74"/>
      <c r="JBI32" s="74"/>
      <c r="JBU32" s="74"/>
      <c r="JBV32" s="549"/>
      <c r="JBW32" s="117"/>
      <c r="JBX32" s="74"/>
      <c r="JBY32" s="74"/>
      <c r="JCK32" s="74"/>
      <c r="JCL32" s="549"/>
      <c r="JCM32" s="117"/>
      <c r="JCN32" s="74"/>
      <c r="JCO32" s="74"/>
      <c r="JDA32" s="74"/>
      <c r="JDB32" s="549"/>
      <c r="JDC32" s="117"/>
      <c r="JDD32" s="74"/>
      <c r="JDE32" s="74"/>
      <c r="JDQ32" s="74"/>
      <c r="JDR32" s="549"/>
      <c r="JDS32" s="117"/>
      <c r="JDT32" s="74"/>
      <c r="JDU32" s="74"/>
      <c r="JEG32" s="74"/>
      <c r="JEH32" s="549"/>
      <c r="JEI32" s="117"/>
      <c r="JEJ32" s="74"/>
      <c r="JEK32" s="74"/>
      <c r="JEW32" s="74"/>
      <c r="JEX32" s="549"/>
      <c r="JEY32" s="117"/>
      <c r="JEZ32" s="74"/>
      <c r="JFA32" s="74"/>
      <c r="JFM32" s="74"/>
      <c r="JFN32" s="549"/>
      <c r="JFO32" s="117"/>
      <c r="JFP32" s="74"/>
      <c r="JFQ32" s="74"/>
      <c r="JGC32" s="74"/>
      <c r="JGD32" s="549"/>
      <c r="JGE32" s="117"/>
      <c r="JGF32" s="74"/>
      <c r="JGG32" s="74"/>
      <c r="JGS32" s="74"/>
      <c r="JGT32" s="549"/>
      <c r="JGU32" s="117"/>
      <c r="JGV32" s="74"/>
      <c r="JGW32" s="74"/>
      <c r="JHI32" s="74"/>
      <c r="JHJ32" s="549"/>
      <c r="JHK32" s="117"/>
      <c r="JHL32" s="74"/>
      <c r="JHM32" s="74"/>
      <c r="JHY32" s="74"/>
      <c r="JHZ32" s="549"/>
      <c r="JIA32" s="117"/>
      <c r="JIB32" s="74"/>
      <c r="JIC32" s="74"/>
      <c r="JIO32" s="74"/>
      <c r="JIP32" s="549"/>
      <c r="JIQ32" s="117"/>
      <c r="JIR32" s="74"/>
      <c r="JIS32" s="74"/>
      <c r="JJE32" s="74"/>
      <c r="JJF32" s="549"/>
      <c r="JJG32" s="117"/>
      <c r="JJH32" s="74"/>
      <c r="JJI32" s="74"/>
      <c r="JJU32" s="74"/>
      <c r="JJV32" s="549"/>
      <c r="JJW32" s="117"/>
      <c r="JJX32" s="74"/>
      <c r="JJY32" s="74"/>
      <c r="JKK32" s="74"/>
      <c r="JKL32" s="549"/>
      <c r="JKM32" s="117"/>
      <c r="JKN32" s="74"/>
      <c r="JKO32" s="74"/>
      <c r="JLA32" s="74"/>
      <c r="JLB32" s="549"/>
      <c r="JLC32" s="117"/>
      <c r="JLD32" s="74"/>
      <c r="JLE32" s="74"/>
      <c r="JLQ32" s="74"/>
      <c r="JLR32" s="549"/>
      <c r="JLS32" s="117"/>
      <c r="JLT32" s="74"/>
      <c r="JLU32" s="74"/>
      <c r="JMG32" s="74"/>
      <c r="JMH32" s="549"/>
      <c r="JMI32" s="117"/>
      <c r="JMJ32" s="74"/>
      <c r="JMK32" s="74"/>
      <c r="JMW32" s="74"/>
      <c r="JMX32" s="549"/>
      <c r="JMY32" s="117"/>
      <c r="JMZ32" s="74"/>
      <c r="JNA32" s="74"/>
      <c r="JNM32" s="74"/>
      <c r="JNN32" s="549"/>
      <c r="JNO32" s="117"/>
      <c r="JNP32" s="74"/>
      <c r="JNQ32" s="74"/>
      <c r="JOC32" s="74"/>
      <c r="JOD32" s="549"/>
      <c r="JOE32" s="117"/>
      <c r="JOF32" s="74"/>
      <c r="JOG32" s="74"/>
      <c r="JOS32" s="74"/>
      <c r="JOT32" s="549"/>
      <c r="JOU32" s="117"/>
      <c r="JOV32" s="74"/>
      <c r="JOW32" s="74"/>
      <c r="JPI32" s="74"/>
      <c r="JPJ32" s="549"/>
      <c r="JPK32" s="117"/>
      <c r="JPL32" s="74"/>
      <c r="JPM32" s="74"/>
      <c r="JPY32" s="74"/>
      <c r="JPZ32" s="549"/>
      <c r="JQA32" s="117"/>
      <c r="JQB32" s="74"/>
      <c r="JQC32" s="74"/>
      <c r="JQO32" s="74"/>
      <c r="JQP32" s="549"/>
      <c r="JQQ32" s="117"/>
      <c r="JQR32" s="74"/>
      <c r="JQS32" s="74"/>
      <c r="JRE32" s="74"/>
      <c r="JRF32" s="549"/>
      <c r="JRG32" s="117"/>
      <c r="JRH32" s="74"/>
      <c r="JRI32" s="74"/>
      <c r="JRU32" s="74"/>
      <c r="JRV32" s="549"/>
      <c r="JRW32" s="117"/>
      <c r="JRX32" s="74"/>
      <c r="JRY32" s="74"/>
      <c r="JSK32" s="74"/>
      <c r="JSL32" s="549"/>
      <c r="JSM32" s="117"/>
      <c r="JSN32" s="74"/>
      <c r="JSO32" s="74"/>
      <c r="JTA32" s="74"/>
      <c r="JTB32" s="549"/>
      <c r="JTC32" s="117"/>
      <c r="JTD32" s="74"/>
      <c r="JTE32" s="74"/>
      <c r="JTQ32" s="74"/>
      <c r="JTR32" s="549"/>
      <c r="JTS32" s="117"/>
      <c r="JTT32" s="74"/>
      <c r="JTU32" s="74"/>
      <c r="JUG32" s="74"/>
      <c r="JUH32" s="549"/>
      <c r="JUI32" s="117"/>
      <c r="JUJ32" s="74"/>
      <c r="JUK32" s="74"/>
      <c r="JUW32" s="74"/>
      <c r="JUX32" s="549"/>
      <c r="JUY32" s="117"/>
      <c r="JUZ32" s="74"/>
      <c r="JVA32" s="74"/>
      <c r="JVM32" s="74"/>
      <c r="JVN32" s="549"/>
      <c r="JVO32" s="117"/>
      <c r="JVP32" s="74"/>
      <c r="JVQ32" s="74"/>
      <c r="JWC32" s="74"/>
      <c r="JWD32" s="549"/>
      <c r="JWE32" s="117"/>
      <c r="JWF32" s="74"/>
      <c r="JWG32" s="74"/>
      <c r="JWS32" s="74"/>
      <c r="JWT32" s="549"/>
      <c r="JWU32" s="117"/>
      <c r="JWV32" s="74"/>
      <c r="JWW32" s="74"/>
      <c r="JXI32" s="74"/>
      <c r="JXJ32" s="549"/>
      <c r="JXK32" s="117"/>
      <c r="JXL32" s="74"/>
      <c r="JXM32" s="74"/>
      <c r="JXY32" s="74"/>
      <c r="JXZ32" s="549"/>
      <c r="JYA32" s="117"/>
      <c r="JYB32" s="74"/>
      <c r="JYC32" s="74"/>
      <c r="JYO32" s="74"/>
      <c r="JYP32" s="549"/>
      <c r="JYQ32" s="117"/>
      <c r="JYR32" s="74"/>
      <c r="JYS32" s="74"/>
      <c r="JZE32" s="74"/>
      <c r="JZF32" s="549"/>
      <c r="JZG32" s="117"/>
      <c r="JZH32" s="74"/>
      <c r="JZI32" s="74"/>
      <c r="JZU32" s="74"/>
      <c r="JZV32" s="549"/>
      <c r="JZW32" s="117"/>
      <c r="JZX32" s="74"/>
      <c r="JZY32" s="74"/>
      <c r="KAK32" s="74"/>
      <c r="KAL32" s="549"/>
      <c r="KAM32" s="117"/>
      <c r="KAN32" s="74"/>
      <c r="KAO32" s="74"/>
      <c r="KBA32" s="74"/>
      <c r="KBB32" s="549"/>
      <c r="KBC32" s="117"/>
      <c r="KBD32" s="74"/>
      <c r="KBE32" s="74"/>
      <c r="KBQ32" s="74"/>
      <c r="KBR32" s="549"/>
      <c r="KBS32" s="117"/>
      <c r="KBT32" s="74"/>
      <c r="KBU32" s="74"/>
      <c r="KCG32" s="74"/>
      <c r="KCH32" s="549"/>
      <c r="KCI32" s="117"/>
      <c r="KCJ32" s="74"/>
      <c r="KCK32" s="74"/>
      <c r="KCW32" s="74"/>
      <c r="KCX32" s="549"/>
      <c r="KCY32" s="117"/>
      <c r="KCZ32" s="74"/>
      <c r="KDA32" s="74"/>
      <c r="KDM32" s="74"/>
      <c r="KDN32" s="549"/>
      <c r="KDO32" s="117"/>
      <c r="KDP32" s="74"/>
      <c r="KDQ32" s="74"/>
      <c r="KEC32" s="74"/>
      <c r="KED32" s="549"/>
      <c r="KEE32" s="117"/>
      <c r="KEF32" s="74"/>
      <c r="KEG32" s="74"/>
      <c r="KES32" s="74"/>
      <c r="KET32" s="549"/>
      <c r="KEU32" s="117"/>
      <c r="KEV32" s="74"/>
      <c r="KEW32" s="74"/>
      <c r="KFI32" s="74"/>
      <c r="KFJ32" s="549"/>
      <c r="KFK32" s="117"/>
      <c r="KFL32" s="74"/>
      <c r="KFM32" s="74"/>
      <c r="KFY32" s="74"/>
      <c r="KFZ32" s="549"/>
      <c r="KGA32" s="117"/>
      <c r="KGB32" s="74"/>
      <c r="KGC32" s="74"/>
      <c r="KGO32" s="74"/>
      <c r="KGP32" s="549"/>
      <c r="KGQ32" s="117"/>
      <c r="KGR32" s="74"/>
      <c r="KGS32" s="74"/>
      <c r="KHE32" s="74"/>
      <c r="KHF32" s="549"/>
      <c r="KHG32" s="117"/>
      <c r="KHH32" s="74"/>
      <c r="KHI32" s="74"/>
      <c r="KHU32" s="74"/>
      <c r="KHV32" s="549"/>
      <c r="KHW32" s="117"/>
      <c r="KHX32" s="74"/>
      <c r="KHY32" s="74"/>
      <c r="KIK32" s="74"/>
      <c r="KIL32" s="549"/>
      <c r="KIM32" s="117"/>
      <c r="KIN32" s="74"/>
      <c r="KIO32" s="74"/>
      <c r="KJA32" s="74"/>
      <c r="KJB32" s="549"/>
      <c r="KJC32" s="117"/>
      <c r="KJD32" s="74"/>
      <c r="KJE32" s="74"/>
      <c r="KJQ32" s="74"/>
      <c r="KJR32" s="549"/>
      <c r="KJS32" s="117"/>
      <c r="KJT32" s="74"/>
      <c r="KJU32" s="74"/>
      <c r="KKG32" s="74"/>
      <c r="KKH32" s="549"/>
      <c r="KKI32" s="117"/>
      <c r="KKJ32" s="74"/>
      <c r="KKK32" s="74"/>
      <c r="KKW32" s="74"/>
      <c r="KKX32" s="549"/>
      <c r="KKY32" s="117"/>
      <c r="KKZ32" s="74"/>
      <c r="KLA32" s="74"/>
      <c r="KLM32" s="74"/>
      <c r="KLN32" s="549"/>
      <c r="KLO32" s="117"/>
      <c r="KLP32" s="74"/>
      <c r="KLQ32" s="74"/>
      <c r="KMC32" s="74"/>
      <c r="KMD32" s="549"/>
      <c r="KME32" s="117"/>
      <c r="KMF32" s="74"/>
      <c r="KMG32" s="74"/>
      <c r="KMS32" s="74"/>
      <c r="KMT32" s="549"/>
      <c r="KMU32" s="117"/>
      <c r="KMV32" s="74"/>
      <c r="KMW32" s="74"/>
      <c r="KNI32" s="74"/>
      <c r="KNJ32" s="549"/>
      <c r="KNK32" s="117"/>
      <c r="KNL32" s="74"/>
      <c r="KNM32" s="74"/>
      <c r="KNY32" s="74"/>
      <c r="KNZ32" s="549"/>
      <c r="KOA32" s="117"/>
      <c r="KOB32" s="74"/>
      <c r="KOC32" s="74"/>
      <c r="KOO32" s="74"/>
      <c r="KOP32" s="549"/>
      <c r="KOQ32" s="117"/>
      <c r="KOR32" s="74"/>
      <c r="KOS32" s="74"/>
      <c r="KPE32" s="74"/>
      <c r="KPF32" s="549"/>
      <c r="KPG32" s="117"/>
      <c r="KPH32" s="74"/>
      <c r="KPI32" s="74"/>
      <c r="KPU32" s="74"/>
      <c r="KPV32" s="549"/>
      <c r="KPW32" s="117"/>
      <c r="KPX32" s="74"/>
      <c r="KPY32" s="74"/>
      <c r="KQK32" s="74"/>
      <c r="KQL32" s="549"/>
      <c r="KQM32" s="117"/>
      <c r="KQN32" s="74"/>
      <c r="KQO32" s="74"/>
      <c r="KRA32" s="74"/>
      <c r="KRB32" s="549"/>
      <c r="KRC32" s="117"/>
      <c r="KRD32" s="74"/>
      <c r="KRE32" s="74"/>
      <c r="KRQ32" s="74"/>
      <c r="KRR32" s="549"/>
      <c r="KRS32" s="117"/>
      <c r="KRT32" s="74"/>
      <c r="KRU32" s="74"/>
      <c r="KSG32" s="74"/>
      <c r="KSH32" s="549"/>
      <c r="KSI32" s="117"/>
      <c r="KSJ32" s="74"/>
      <c r="KSK32" s="74"/>
      <c r="KSW32" s="74"/>
      <c r="KSX32" s="549"/>
      <c r="KSY32" s="117"/>
      <c r="KSZ32" s="74"/>
      <c r="KTA32" s="74"/>
      <c r="KTM32" s="74"/>
      <c r="KTN32" s="549"/>
      <c r="KTO32" s="117"/>
      <c r="KTP32" s="74"/>
      <c r="KTQ32" s="74"/>
      <c r="KUC32" s="74"/>
      <c r="KUD32" s="549"/>
      <c r="KUE32" s="117"/>
      <c r="KUF32" s="74"/>
      <c r="KUG32" s="74"/>
      <c r="KUS32" s="74"/>
      <c r="KUT32" s="549"/>
      <c r="KUU32" s="117"/>
      <c r="KUV32" s="74"/>
      <c r="KUW32" s="74"/>
      <c r="KVI32" s="74"/>
      <c r="KVJ32" s="549"/>
      <c r="KVK32" s="117"/>
      <c r="KVL32" s="74"/>
      <c r="KVM32" s="74"/>
      <c r="KVY32" s="74"/>
      <c r="KVZ32" s="549"/>
      <c r="KWA32" s="117"/>
      <c r="KWB32" s="74"/>
      <c r="KWC32" s="74"/>
      <c r="KWO32" s="74"/>
      <c r="KWP32" s="549"/>
      <c r="KWQ32" s="117"/>
      <c r="KWR32" s="74"/>
      <c r="KWS32" s="74"/>
      <c r="KXE32" s="74"/>
      <c r="KXF32" s="549"/>
      <c r="KXG32" s="117"/>
      <c r="KXH32" s="74"/>
      <c r="KXI32" s="74"/>
      <c r="KXU32" s="74"/>
      <c r="KXV32" s="549"/>
      <c r="KXW32" s="117"/>
      <c r="KXX32" s="74"/>
      <c r="KXY32" s="74"/>
      <c r="KYK32" s="74"/>
      <c r="KYL32" s="549"/>
      <c r="KYM32" s="117"/>
      <c r="KYN32" s="74"/>
      <c r="KYO32" s="74"/>
      <c r="KZA32" s="74"/>
      <c r="KZB32" s="549"/>
      <c r="KZC32" s="117"/>
      <c r="KZD32" s="74"/>
      <c r="KZE32" s="74"/>
      <c r="KZQ32" s="74"/>
      <c r="KZR32" s="549"/>
      <c r="KZS32" s="117"/>
      <c r="KZT32" s="74"/>
      <c r="KZU32" s="74"/>
      <c r="LAG32" s="74"/>
      <c r="LAH32" s="549"/>
      <c r="LAI32" s="117"/>
      <c r="LAJ32" s="74"/>
      <c r="LAK32" s="74"/>
      <c r="LAW32" s="74"/>
      <c r="LAX32" s="549"/>
      <c r="LAY32" s="117"/>
      <c r="LAZ32" s="74"/>
      <c r="LBA32" s="74"/>
      <c r="LBM32" s="74"/>
      <c r="LBN32" s="549"/>
      <c r="LBO32" s="117"/>
      <c r="LBP32" s="74"/>
      <c r="LBQ32" s="74"/>
      <c r="LCC32" s="74"/>
      <c r="LCD32" s="549"/>
      <c r="LCE32" s="117"/>
      <c r="LCF32" s="74"/>
      <c r="LCG32" s="74"/>
      <c r="LCS32" s="74"/>
      <c r="LCT32" s="549"/>
      <c r="LCU32" s="117"/>
      <c r="LCV32" s="74"/>
      <c r="LCW32" s="74"/>
      <c r="LDI32" s="74"/>
      <c r="LDJ32" s="549"/>
      <c r="LDK32" s="117"/>
      <c r="LDL32" s="74"/>
      <c r="LDM32" s="74"/>
      <c r="LDY32" s="74"/>
      <c r="LDZ32" s="549"/>
      <c r="LEA32" s="117"/>
      <c r="LEB32" s="74"/>
      <c r="LEC32" s="74"/>
      <c r="LEO32" s="74"/>
      <c r="LEP32" s="549"/>
      <c r="LEQ32" s="117"/>
      <c r="LER32" s="74"/>
      <c r="LES32" s="74"/>
      <c r="LFE32" s="74"/>
      <c r="LFF32" s="549"/>
      <c r="LFG32" s="117"/>
      <c r="LFH32" s="74"/>
      <c r="LFI32" s="74"/>
      <c r="LFU32" s="74"/>
      <c r="LFV32" s="549"/>
      <c r="LFW32" s="117"/>
      <c r="LFX32" s="74"/>
      <c r="LFY32" s="74"/>
      <c r="LGK32" s="74"/>
      <c r="LGL32" s="549"/>
      <c r="LGM32" s="117"/>
      <c r="LGN32" s="74"/>
      <c r="LGO32" s="74"/>
      <c r="LHA32" s="74"/>
      <c r="LHB32" s="549"/>
      <c r="LHC32" s="117"/>
      <c r="LHD32" s="74"/>
      <c r="LHE32" s="74"/>
      <c r="LHQ32" s="74"/>
      <c r="LHR32" s="549"/>
      <c r="LHS32" s="117"/>
      <c r="LHT32" s="74"/>
      <c r="LHU32" s="74"/>
      <c r="LIG32" s="74"/>
      <c r="LIH32" s="549"/>
      <c r="LII32" s="117"/>
      <c r="LIJ32" s="74"/>
      <c r="LIK32" s="74"/>
      <c r="LIW32" s="74"/>
      <c r="LIX32" s="549"/>
      <c r="LIY32" s="117"/>
      <c r="LIZ32" s="74"/>
      <c r="LJA32" s="74"/>
      <c r="LJM32" s="74"/>
      <c r="LJN32" s="549"/>
      <c r="LJO32" s="117"/>
      <c r="LJP32" s="74"/>
      <c r="LJQ32" s="74"/>
      <c r="LKC32" s="74"/>
      <c r="LKD32" s="549"/>
      <c r="LKE32" s="117"/>
      <c r="LKF32" s="74"/>
      <c r="LKG32" s="74"/>
      <c r="LKS32" s="74"/>
      <c r="LKT32" s="549"/>
      <c r="LKU32" s="117"/>
      <c r="LKV32" s="74"/>
      <c r="LKW32" s="74"/>
      <c r="LLI32" s="74"/>
      <c r="LLJ32" s="549"/>
      <c r="LLK32" s="117"/>
      <c r="LLL32" s="74"/>
      <c r="LLM32" s="74"/>
      <c r="LLY32" s="74"/>
      <c r="LLZ32" s="549"/>
      <c r="LMA32" s="117"/>
      <c r="LMB32" s="74"/>
      <c r="LMC32" s="74"/>
      <c r="LMO32" s="74"/>
      <c r="LMP32" s="549"/>
      <c r="LMQ32" s="117"/>
      <c r="LMR32" s="74"/>
      <c r="LMS32" s="74"/>
      <c r="LNE32" s="74"/>
      <c r="LNF32" s="549"/>
      <c r="LNG32" s="117"/>
      <c r="LNH32" s="74"/>
      <c r="LNI32" s="74"/>
      <c r="LNU32" s="74"/>
      <c r="LNV32" s="549"/>
      <c r="LNW32" s="117"/>
      <c r="LNX32" s="74"/>
      <c r="LNY32" s="74"/>
      <c r="LOK32" s="74"/>
      <c r="LOL32" s="549"/>
      <c r="LOM32" s="117"/>
      <c r="LON32" s="74"/>
      <c r="LOO32" s="74"/>
      <c r="LPA32" s="74"/>
      <c r="LPB32" s="549"/>
      <c r="LPC32" s="117"/>
      <c r="LPD32" s="74"/>
      <c r="LPE32" s="74"/>
      <c r="LPQ32" s="74"/>
      <c r="LPR32" s="549"/>
      <c r="LPS32" s="117"/>
      <c r="LPT32" s="74"/>
      <c r="LPU32" s="74"/>
      <c r="LQG32" s="74"/>
      <c r="LQH32" s="549"/>
      <c r="LQI32" s="117"/>
      <c r="LQJ32" s="74"/>
      <c r="LQK32" s="74"/>
      <c r="LQW32" s="74"/>
      <c r="LQX32" s="549"/>
      <c r="LQY32" s="117"/>
      <c r="LQZ32" s="74"/>
      <c r="LRA32" s="74"/>
      <c r="LRM32" s="74"/>
      <c r="LRN32" s="549"/>
      <c r="LRO32" s="117"/>
      <c r="LRP32" s="74"/>
      <c r="LRQ32" s="74"/>
      <c r="LSC32" s="74"/>
      <c r="LSD32" s="549"/>
      <c r="LSE32" s="117"/>
      <c r="LSF32" s="74"/>
      <c r="LSG32" s="74"/>
      <c r="LSS32" s="74"/>
      <c r="LST32" s="549"/>
      <c r="LSU32" s="117"/>
      <c r="LSV32" s="74"/>
      <c r="LSW32" s="74"/>
      <c r="LTI32" s="74"/>
      <c r="LTJ32" s="549"/>
      <c r="LTK32" s="117"/>
      <c r="LTL32" s="74"/>
      <c r="LTM32" s="74"/>
      <c r="LTY32" s="74"/>
      <c r="LTZ32" s="549"/>
      <c r="LUA32" s="117"/>
      <c r="LUB32" s="74"/>
      <c r="LUC32" s="74"/>
      <c r="LUO32" s="74"/>
      <c r="LUP32" s="549"/>
      <c r="LUQ32" s="117"/>
      <c r="LUR32" s="74"/>
      <c r="LUS32" s="74"/>
      <c r="LVE32" s="74"/>
      <c r="LVF32" s="549"/>
      <c r="LVG32" s="117"/>
      <c r="LVH32" s="74"/>
      <c r="LVI32" s="74"/>
      <c r="LVU32" s="74"/>
      <c r="LVV32" s="549"/>
      <c r="LVW32" s="117"/>
      <c r="LVX32" s="74"/>
      <c r="LVY32" s="74"/>
      <c r="LWK32" s="74"/>
      <c r="LWL32" s="549"/>
      <c r="LWM32" s="117"/>
      <c r="LWN32" s="74"/>
      <c r="LWO32" s="74"/>
      <c r="LXA32" s="74"/>
      <c r="LXB32" s="549"/>
      <c r="LXC32" s="117"/>
      <c r="LXD32" s="74"/>
      <c r="LXE32" s="74"/>
      <c r="LXQ32" s="74"/>
      <c r="LXR32" s="549"/>
      <c r="LXS32" s="117"/>
      <c r="LXT32" s="74"/>
      <c r="LXU32" s="74"/>
      <c r="LYG32" s="74"/>
      <c r="LYH32" s="549"/>
      <c r="LYI32" s="117"/>
      <c r="LYJ32" s="74"/>
      <c r="LYK32" s="74"/>
      <c r="LYW32" s="74"/>
      <c r="LYX32" s="549"/>
      <c r="LYY32" s="117"/>
      <c r="LYZ32" s="74"/>
      <c r="LZA32" s="74"/>
      <c r="LZM32" s="74"/>
      <c r="LZN32" s="549"/>
      <c r="LZO32" s="117"/>
      <c r="LZP32" s="74"/>
      <c r="LZQ32" s="74"/>
      <c r="MAC32" s="74"/>
      <c r="MAD32" s="549"/>
      <c r="MAE32" s="117"/>
      <c r="MAF32" s="74"/>
      <c r="MAG32" s="74"/>
      <c r="MAS32" s="74"/>
      <c r="MAT32" s="549"/>
      <c r="MAU32" s="117"/>
      <c r="MAV32" s="74"/>
      <c r="MAW32" s="74"/>
      <c r="MBI32" s="74"/>
      <c r="MBJ32" s="549"/>
      <c r="MBK32" s="117"/>
      <c r="MBL32" s="74"/>
      <c r="MBM32" s="74"/>
      <c r="MBY32" s="74"/>
      <c r="MBZ32" s="549"/>
      <c r="MCA32" s="117"/>
      <c r="MCB32" s="74"/>
      <c r="MCC32" s="74"/>
      <c r="MCO32" s="74"/>
      <c r="MCP32" s="549"/>
      <c r="MCQ32" s="117"/>
      <c r="MCR32" s="74"/>
      <c r="MCS32" s="74"/>
      <c r="MDE32" s="74"/>
      <c r="MDF32" s="549"/>
      <c r="MDG32" s="117"/>
      <c r="MDH32" s="74"/>
      <c r="MDI32" s="74"/>
      <c r="MDU32" s="74"/>
      <c r="MDV32" s="549"/>
      <c r="MDW32" s="117"/>
      <c r="MDX32" s="74"/>
      <c r="MDY32" s="74"/>
      <c r="MEK32" s="74"/>
      <c r="MEL32" s="549"/>
      <c r="MEM32" s="117"/>
      <c r="MEN32" s="74"/>
      <c r="MEO32" s="74"/>
      <c r="MFA32" s="74"/>
      <c r="MFB32" s="549"/>
      <c r="MFC32" s="117"/>
      <c r="MFD32" s="74"/>
      <c r="MFE32" s="74"/>
      <c r="MFQ32" s="74"/>
      <c r="MFR32" s="549"/>
      <c r="MFS32" s="117"/>
      <c r="MFT32" s="74"/>
      <c r="MFU32" s="74"/>
      <c r="MGG32" s="74"/>
      <c r="MGH32" s="549"/>
      <c r="MGI32" s="117"/>
      <c r="MGJ32" s="74"/>
      <c r="MGK32" s="74"/>
      <c r="MGW32" s="74"/>
      <c r="MGX32" s="549"/>
      <c r="MGY32" s="117"/>
      <c r="MGZ32" s="74"/>
      <c r="MHA32" s="74"/>
      <c r="MHM32" s="74"/>
      <c r="MHN32" s="549"/>
      <c r="MHO32" s="117"/>
      <c r="MHP32" s="74"/>
      <c r="MHQ32" s="74"/>
      <c r="MIC32" s="74"/>
      <c r="MID32" s="549"/>
      <c r="MIE32" s="117"/>
      <c r="MIF32" s="74"/>
      <c r="MIG32" s="74"/>
      <c r="MIS32" s="74"/>
      <c r="MIT32" s="549"/>
      <c r="MIU32" s="117"/>
      <c r="MIV32" s="74"/>
      <c r="MIW32" s="74"/>
      <c r="MJI32" s="74"/>
      <c r="MJJ32" s="549"/>
      <c r="MJK32" s="117"/>
      <c r="MJL32" s="74"/>
      <c r="MJM32" s="74"/>
      <c r="MJY32" s="74"/>
      <c r="MJZ32" s="549"/>
      <c r="MKA32" s="117"/>
      <c r="MKB32" s="74"/>
      <c r="MKC32" s="74"/>
      <c r="MKO32" s="74"/>
      <c r="MKP32" s="549"/>
      <c r="MKQ32" s="117"/>
      <c r="MKR32" s="74"/>
      <c r="MKS32" s="74"/>
      <c r="MLE32" s="74"/>
      <c r="MLF32" s="549"/>
      <c r="MLG32" s="117"/>
      <c r="MLH32" s="74"/>
      <c r="MLI32" s="74"/>
      <c r="MLU32" s="74"/>
      <c r="MLV32" s="549"/>
      <c r="MLW32" s="117"/>
      <c r="MLX32" s="74"/>
      <c r="MLY32" s="74"/>
      <c r="MMK32" s="74"/>
      <c r="MML32" s="549"/>
      <c r="MMM32" s="117"/>
      <c r="MMN32" s="74"/>
      <c r="MMO32" s="74"/>
      <c r="MNA32" s="74"/>
      <c r="MNB32" s="549"/>
      <c r="MNC32" s="117"/>
      <c r="MND32" s="74"/>
      <c r="MNE32" s="74"/>
      <c r="MNQ32" s="74"/>
      <c r="MNR32" s="549"/>
      <c r="MNS32" s="117"/>
      <c r="MNT32" s="74"/>
      <c r="MNU32" s="74"/>
      <c r="MOG32" s="74"/>
      <c r="MOH32" s="549"/>
      <c r="MOI32" s="117"/>
      <c r="MOJ32" s="74"/>
      <c r="MOK32" s="74"/>
      <c r="MOW32" s="74"/>
      <c r="MOX32" s="549"/>
      <c r="MOY32" s="117"/>
      <c r="MOZ32" s="74"/>
      <c r="MPA32" s="74"/>
      <c r="MPM32" s="74"/>
      <c r="MPN32" s="549"/>
      <c r="MPO32" s="117"/>
      <c r="MPP32" s="74"/>
      <c r="MPQ32" s="74"/>
      <c r="MQC32" s="74"/>
      <c r="MQD32" s="549"/>
      <c r="MQE32" s="117"/>
      <c r="MQF32" s="74"/>
      <c r="MQG32" s="74"/>
      <c r="MQS32" s="74"/>
      <c r="MQT32" s="549"/>
      <c r="MQU32" s="117"/>
      <c r="MQV32" s="74"/>
      <c r="MQW32" s="74"/>
      <c r="MRI32" s="74"/>
      <c r="MRJ32" s="549"/>
      <c r="MRK32" s="117"/>
      <c r="MRL32" s="74"/>
      <c r="MRM32" s="74"/>
      <c r="MRY32" s="74"/>
      <c r="MRZ32" s="549"/>
      <c r="MSA32" s="117"/>
      <c r="MSB32" s="74"/>
      <c r="MSC32" s="74"/>
      <c r="MSO32" s="74"/>
      <c r="MSP32" s="549"/>
      <c r="MSQ32" s="117"/>
      <c r="MSR32" s="74"/>
      <c r="MSS32" s="74"/>
      <c r="MTE32" s="74"/>
      <c r="MTF32" s="549"/>
      <c r="MTG32" s="117"/>
      <c r="MTH32" s="74"/>
      <c r="MTI32" s="74"/>
      <c r="MTU32" s="74"/>
      <c r="MTV32" s="549"/>
      <c r="MTW32" s="117"/>
      <c r="MTX32" s="74"/>
      <c r="MTY32" s="74"/>
      <c r="MUK32" s="74"/>
      <c r="MUL32" s="549"/>
      <c r="MUM32" s="117"/>
      <c r="MUN32" s="74"/>
      <c r="MUO32" s="74"/>
      <c r="MVA32" s="74"/>
      <c r="MVB32" s="549"/>
      <c r="MVC32" s="117"/>
      <c r="MVD32" s="74"/>
      <c r="MVE32" s="74"/>
      <c r="MVQ32" s="74"/>
      <c r="MVR32" s="549"/>
      <c r="MVS32" s="117"/>
      <c r="MVT32" s="74"/>
      <c r="MVU32" s="74"/>
      <c r="MWG32" s="74"/>
      <c r="MWH32" s="549"/>
      <c r="MWI32" s="117"/>
      <c r="MWJ32" s="74"/>
      <c r="MWK32" s="74"/>
      <c r="MWW32" s="74"/>
      <c r="MWX32" s="549"/>
      <c r="MWY32" s="117"/>
      <c r="MWZ32" s="74"/>
      <c r="MXA32" s="74"/>
      <c r="MXM32" s="74"/>
      <c r="MXN32" s="549"/>
      <c r="MXO32" s="117"/>
      <c r="MXP32" s="74"/>
      <c r="MXQ32" s="74"/>
      <c r="MYC32" s="74"/>
      <c r="MYD32" s="549"/>
      <c r="MYE32" s="117"/>
      <c r="MYF32" s="74"/>
      <c r="MYG32" s="74"/>
      <c r="MYS32" s="74"/>
      <c r="MYT32" s="549"/>
      <c r="MYU32" s="117"/>
      <c r="MYV32" s="74"/>
      <c r="MYW32" s="74"/>
      <c r="MZI32" s="74"/>
      <c r="MZJ32" s="549"/>
      <c r="MZK32" s="117"/>
      <c r="MZL32" s="74"/>
      <c r="MZM32" s="74"/>
      <c r="MZY32" s="74"/>
      <c r="MZZ32" s="549"/>
      <c r="NAA32" s="117"/>
      <c r="NAB32" s="74"/>
      <c r="NAC32" s="74"/>
      <c r="NAO32" s="74"/>
      <c r="NAP32" s="549"/>
      <c r="NAQ32" s="117"/>
      <c r="NAR32" s="74"/>
      <c r="NAS32" s="74"/>
      <c r="NBE32" s="74"/>
      <c r="NBF32" s="549"/>
      <c r="NBG32" s="117"/>
      <c r="NBH32" s="74"/>
      <c r="NBI32" s="74"/>
      <c r="NBU32" s="74"/>
      <c r="NBV32" s="549"/>
      <c r="NBW32" s="117"/>
      <c r="NBX32" s="74"/>
      <c r="NBY32" s="74"/>
      <c r="NCK32" s="74"/>
      <c r="NCL32" s="549"/>
      <c r="NCM32" s="117"/>
      <c r="NCN32" s="74"/>
      <c r="NCO32" s="74"/>
      <c r="NDA32" s="74"/>
      <c r="NDB32" s="549"/>
      <c r="NDC32" s="117"/>
      <c r="NDD32" s="74"/>
      <c r="NDE32" s="74"/>
      <c r="NDQ32" s="74"/>
      <c r="NDR32" s="549"/>
      <c r="NDS32" s="117"/>
      <c r="NDT32" s="74"/>
      <c r="NDU32" s="74"/>
      <c r="NEG32" s="74"/>
      <c r="NEH32" s="549"/>
      <c r="NEI32" s="117"/>
      <c r="NEJ32" s="74"/>
      <c r="NEK32" s="74"/>
      <c r="NEW32" s="74"/>
      <c r="NEX32" s="549"/>
      <c r="NEY32" s="117"/>
      <c r="NEZ32" s="74"/>
      <c r="NFA32" s="74"/>
      <c r="NFM32" s="74"/>
      <c r="NFN32" s="549"/>
      <c r="NFO32" s="117"/>
      <c r="NFP32" s="74"/>
      <c r="NFQ32" s="74"/>
      <c r="NGC32" s="74"/>
      <c r="NGD32" s="549"/>
      <c r="NGE32" s="117"/>
      <c r="NGF32" s="74"/>
      <c r="NGG32" s="74"/>
      <c r="NGS32" s="74"/>
      <c r="NGT32" s="549"/>
      <c r="NGU32" s="117"/>
      <c r="NGV32" s="74"/>
      <c r="NGW32" s="74"/>
      <c r="NHI32" s="74"/>
      <c r="NHJ32" s="549"/>
      <c r="NHK32" s="117"/>
      <c r="NHL32" s="74"/>
      <c r="NHM32" s="74"/>
      <c r="NHY32" s="74"/>
      <c r="NHZ32" s="549"/>
      <c r="NIA32" s="117"/>
      <c r="NIB32" s="74"/>
      <c r="NIC32" s="74"/>
      <c r="NIO32" s="74"/>
      <c r="NIP32" s="549"/>
      <c r="NIQ32" s="117"/>
      <c r="NIR32" s="74"/>
      <c r="NIS32" s="74"/>
      <c r="NJE32" s="74"/>
      <c r="NJF32" s="549"/>
      <c r="NJG32" s="117"/>
      <c r="NJH32" s="74"/>
      <c r="NJI32" s="74"/>
      <c r="NJU32" s="74"/>
      <c r="NJV32" s="549"/>
      <c r="NJW32" s="117"/>
      <c r="NJX32" s="74"/>
      <c r="NJY32" s="74"/>
      <c r="NKK32" s="74"/>
      <c r="NKL32" s="549"/>
      <c r="NKM32" s="117"/>
      <c r="NKN32" s="74"/>
      <c r="NKO32" s="74"/>
      <c r="NLA32" s="74"/>
      <c r="NLB32" s="549"/>
      <c r="NLC32" s="117"/>
      <c r="NLD32" s="74"/>
      <c r="NLE32" s="74"/>
      <c r="NLQ32" s="74"/>
      <c r="NLR32" s="549"/>
      <c r="NLS32" s="117"/>
      <c r="NLT32" s="74"/>
      <c r="NLU32" s="74"/>
      <c r="NMG32" s="74"/>
      <c r="NMH32" s="549"/>
      <c r="NMI32" s="117"/>
      <c r="NMJ32" s="74"/>
      <c r="NMK32" s="74"/>
      <c r="NMW32" s="74"/>
      <c r="NMX32" s="549"/>
      <c r="NMY32" s="117"/>
      <c r="NMZ32" s="74"/>
      <c r="NNA32" s="74"/>
      <c r="NNM32" s="74"/>
      <c r="NNN32" s="549"/>
      <c r="NNO32" s="117"/>
      <c r="NNP32" s="74"/>
      <c r="NNQ32" s="74"/>
      <c r="NOC32" s="74"/>
      <c r="NOD32" s="549"/>
      <c r="NOE32" s="117"/>
      <c r="NOF32" s="74"/>
      <c r="NOG32" s="74"/>
      <c r="NOS32" s="74"/>
      <c r="NOT32" s="549"/>
      <c r="NOU32" s="117"/>
      <c r="NOV32" s="74"/>
      <c r="NOW32" s="74"/>
      <c r="NPI32" s="74"/>
      <c r="NPJ32" s="549"/>
      <c r="NPK32" s="117"/>
      <c r="NPL32" s="74"/>
      <c r="NPM32" s="74"/>
      <c r="NPY32" s="74"/>
      <c r="NPZ32" s="549"/>
      <c r="NQA32" s="117"/>
      <c r="NQB32" s="74"/>
      <c r="NQC32" s="74"/>
      <c r="NQO32" s="74"/>
      <c r="NQP32" s="549"/>
      <c r="NQQ32" s="117"/>
      <c r="NQR32" s="74"/>
      <c r="NQS32" s="74"/>
      <c r="NRE32" s="74"/>
      <c r="NRF32" s="549"/>
      <c r="NRG32" s="117"/>
      <c r="NRH32" s="74"/>
      <c r="NRI32" s="74"/>
      <c r="NRU32" s="74"/>
      <c r="NRV32" s="549"/>
      <c r="NRW32" s="117"/>
      <c r="NRX32" s="74"/>
      <c r="NRY32" s="74"/>
      <c r="NSK32" s="74"/>
      <c r="NSL32" s="549"/>
      <c r="NSM32" s="117"/>
      <c r="NSN32" s="74"/>
      <c r="NSO32" s="74"/>
      <c r="NTA32" s="74"/>
      <c r="NTB32" s="549"/>
      <c r="NTC32" s="117"/>
      <c r="NTD32" s="74"/>
      <c r="NTE32" s="74"/>
      <c r="NTQ32" s="74"/>
      <c r="NTR32" s="549"/>
      <c r="NTS32" s="117"/>
      <c r="NTT32" s="74"/>
      <c r="NTU32" s="74"/>
      <c r="NUG32" s="74"/>
      <c r="NUH32" s="549"/>
      <c r="NUI32" s="117"/>
      <c r="NUJ32" s="74"/>
      <c r="NUK32" s="74"/>
      <c r="NUW32" s="74"/>
      <c r="NUX32" s="549"/>
      <c r="NUY32" s="117"/>
      <c r="NUZ32" s="74"/>
      <c r="NVA32" s="74"/>
      <c r="NVM32" s="74"/>
      <c r="NVN32" s="549"/>
      <c r="NVO32" s="117"/>
      <c r="NVP32" s="74"/>
      <c r="NVQ32" s="74"/>
      <c r="NWC32" s="74"/>
      <c r="NWD32" s="549"/>
      <c r="NWE32" s="117"/>
      <c r="NWF32" s="74"/>
      <c r="NWG32" s="74"/>
      <c r="NWS32" s="74"/>
      <c r="NWT32" s="549"/>
      <c r="NWU32" s="117"/>
      <c r="NWV32" s="74"/>
      <c r="NWW32" s="74"/>
      <c r="NXI32" s="74"/>
      <c r="NXJ32" s="549"/>
      <c r="NXK32" s="117"/>
      <c r="NXL32" s="74"/>
      <c r="NXM32" s="74"/>
      <c r="NXY32" s="74"/>
      <c r="NXZ32" s="549"/>
      <c r="NYA32" s="117"/>
      <c r="NYB32" s="74"/>
      <c r="NYC32" s="74"/>
      <c r="NYO32" s="74"/>
      <c r="NYP32" s="549"/>
      <c r="NYQ32" s="117"/>
      <c r="NYR32" s="74"/>
      <c r="NYS32" s="74"/>
      <c r="NZE32" s="74"/>
      <c r="NZF32" s="549"/>
      <c r="NZG32" s="117"/>
      <c r="NZH32" s="74"/>
      <c r="NZI32" s="74"/>
      <c r="NZU32" s="74"/>
      <c r="NZV32" s="549"/>
      <c r="NZW32" s="117"/>
      <c r="NZX32" s="74"/>
      <c r="NZY32" s="74"/>
      <c r="OAK32" s="74"/>
      <c r="OAL32" s="549"/>
      <c r="OAM32" s="117"/>
      <c r="OAN32" s="74"/>
      <c r="OAO32" s="74"/>
      <c r="OBA32" s="74"/>
      <c r="OBB32" s="549"/>
      <c r="OBC32" s="117"/>
      <c r="OBD32" s="74"/>
      <c r="OBE32" s="74"/>
      <c r="OBQ32" s="74"/>
      <c r="OBR32" s="549"/>
      <c r="OBS32" s="117"/>
      <c r="OBT32" s="74"/>
      <c r="OBU32" s="74"/>
      <c r="OCG32" s="74"/>
      <c r="OCH32" s="549"/>
      <c r="OCI32" s="117"/>
      <c r="OCJ32" s="74"/>
      <c r="OCK32" s="74"/>
      <c r="OCW32" s="74"/>
      <c r="OCX32" s="549"/>
      <c r="OCY32" s="117"/>
      <c r="OCZ32" s="74"/>
      <c r="ODA32" s="74"/>
      <c r="ODM32" s="74"/>
      <c r="ODN32" s="549"/>
      <c r="ODO32" s="117"/>
      <c r="ODP32" s="74"/>
      <c r="ODQ32" s="74"/>
      <c r="OEC32" s="74"/>
      <c r="OED32" s="549"/>
      <c r="OEE32" s="117"/>
      <c r="OEF32" s="74"/>
      <c r="OEG32" s="74"/>
      <c r="OES32" s="74"/>
      <c r="OET32" s="549"/>
      <c r="OEU32" s="117"/>
      <c r="OEV32" s="74"/>
      <c r="OEW32" s="74"/>
      <c r="OFI32" s="74"/>
      <c r="OFJ32" s="549"/>
      <c r="OFK32" s="117"/>
      <c r="OFL32" s="74"/>
      <c r="OFM32" s="74"/>
      <c r="OFY32" s="74"/>
      <c r="OFZ32" s="549"/>
      <c r="OGA32" s="117"/>
      <c r="OGB32" s="74"/>
      <c r="OGC32" s="74"/>
      <c r="OGO32" s="74"/>
      <c r="OGP32" s="549"/>
      <c r="OGQ32" s="117"/>
      <c r="OGR32" s="74"/>
      <c r="OGS32" s="74"/>
      <c r="OHE32" s="74"/>
      <c r="OHF32" s="549"/>
      <c r="OHG32" s="117"/>
      <c r="OHH32" s="74"/>
      <c r="OHI32" s="74"/>
      <c r="OHU32" s="74"/>
      <c r="OHV32" s="549"/>
      <c r="OHW32" s="117"/>
      <c r="OHX32" s="74"/>
      <c r="OHY32" s="74"/>
      <c r="OIK32" s="74"/>
      <c r="OIL32" s="549"/>
      <c r="OIM32" s="117"/>
      <c r="OIN32" s="74"/>
      <c r="OIO32" s="74"/>
      <c r="OJA32" s="74"/>
      <c r="OJB32" s="549"/>
      <c r="OJC32" s="117"/>
      <c r="OJD32" s="74"/>
      <c r="OJE32" s="74"/>
      <c r="OJQ32" s="74"/>
      <c r="OJR32" s="549"/>
      <c r="OJS32" s="117"/>
      <c r="OJT32" s="74"/>
      <c r="OJU32" s="74"/>
      <c r="OKG32" s="74"/>
      <c r="OKH32" s="549"/>
      <c r="OKI32" s="117"/>
      <c r="OKJ32" s="74"/>
      <c r="OKK32" s="74"/>
      <c r="OKW32" s="74"/>
      <c r="OKX32" s="549"/>
      <c r="OKY32" s="117"/>
      <c r="OKZ32" s="74"/>
      <c r="OLA32" s="74"/>
      <c r="OLM32" s="74"/>
      <c r="OLN32" s="549"/>
      <c r="OLO32" s="117"/>
      <c r="OLP32" s="74"/>
      <c r="OLQ32" s="74"/>
      <c r="OMC32" s="74"/>
      <c r="OMD32" s="549"/>
      <c r="OME32" s="117"/>
      <c r="OMF32" s="74"/>
      <c r="OMG32" s="74"/>
      <c r="OMS32" s="74"/>
      <c r="OMT32" s="549"/>
      <c r="OMU32" s="117"/>
      <c r="OMV32" s="74"/>
      <c r="OMW32" s="74"/>
      <c r="ONI32" s="74"/>
      <c r="ONJ32" s="549"/>
      <c r="ONK32" s="117"/>
      <c r="ONL32" s="74"/>
      <c r="ONM32" s="74"/>
      <c r="ONY32" s="74"/>
      <c r="ONZ32" s="549"/>
      <c r="OOA32" s="117"/>
      <c r="OOB32" s="74"/>
      <c r="OOC32" s="74"/>
      <c r="OOO32" s="74"/>
      <c r="OOP32" s="549"/>
      <c r="OOQ32" s="117"/>
      <c r="OOR32" s="74"/>
      <c r="OOS32" s="74"/>
      <c r="OPE32" s="74"/>
      <c r="OPF32" s="549"/>
      <c r="OPG32" s="117"/>
      <c r="OPH32" s="74"/>
      <c r="OPI32" s="74"/>
      <c r="OPU32" s="74"/>
      <c r="OPV32" s="549"/>
      <c r="OPW32" s="117"/>
      <c r="OPX32" s="74"/>
      <c r="OPY32" s="74"/>
      <c r="OQK32" s="74"/>
      <c r="OQL32" s="549"/>
      <c r="OQM32" s="117"/>
      <c r="OQN32" s="74"/>
      <c r="OQO32" s="74"/>
      <c r="ORA32" s="74"/>
      <c r="ORB32" s="549"/>
      <c r="ORC32" s="117"/>
      <c r="ORD32" s="74"/>
      <c r="ORE32" s="74"/>
      <c r="ORQ32" s="74"/>
      <c r="ORR32" s="549"/>
      <c r="ORS32" s="117"/>
      <c r="ORT32" s="74"/>
      <c r="ORU32" s="74"/>
      <c r="OSG32" s="74"/>
      <c r="OSH32" s="549"/>
      <c r="OSI32" s="117"/>
      <c r="OSJ32" s="74"/>
      <c r="OSK32" s="74"/>
      <c r="OSW32" s="74"/>
      <c r="OSX32" s="549"/>
      <c r="OSY32" s="117"/>
      <c r="OSZ32" s="74"/>
      <c r="OTA32" s="74"/>
      <c r="OTM32" s="74"/>
      <c r="OTN32" s="549"/>
      <c r="OTO32" s="117"/>
      <c r="OTP32" s="74"/>
      <c r="OTQ32" s="74"/>
      <c r="OUC32" s="74"/>
      <c r="OUD32" s="549"/>
      <c r="OUE32" s="117"/>
      <c r="OUF32" s="74"/>
      <c r="OUG32" s="74"/>
      <c r="OUS32" s="74"/>
      <c r="OUT32" s="549"/>
      <c r="OUU32" s="117"/>
      <c r="OUV32" s="74"/>
      <c r="OUW32" s="74"/>
      <c r="OVI32" s="74"/>
      <c r="OVJ32" s="549"/>
      <c r="OVK32" s="117"/>
      <c r="OVL32" s="74"/>
      <c r="OVM32" s="74"/>
      <c r="OVY32" s="74"/>
      <c r="OVZ32" s="549"/>
      <c r="OWA32" s="117"/>
      <c r="OWB32" s="74"/>
      <c r="OWC32" s="74"/>
      <c r="OWO32" s="74"/>
      <c r="OWP32" s="549"/>
      <c r="OWQ32" s="117"/>
      <c r="OWR32" s="74"/>
      <c r="OWS32" s="74"/>
      <c r="OXE32" s="74"/>
      <c r="OXF32" s="549"/>
      <c r="OXG32" s="117"/>
      <c r="OXH32" s="74"/>
      <c r="OXI32" s="74"/>
      <c r="OXU32" s="74"/>
      <c r="OXV32" s="549"/>
      <c r="OXW32" s="117"/>
      <c r="OXX32" s="74"/>
      <c r="OXY32" s="74"/>
      <c r="OYK32" s="74"/>
      <c r="OYL32" s="549"/>
      <c r="OYM32" s="117"/>
      <c r="OYN32" s="74"/>
      <c r="OYO32" s="74"/>
      <c r="OZA32" s="74"/>
      <c r="OZB32" s="549"/>
      <c r="OZC32" s="117"/>
      <c r="OZD32" s="74"/>
      <c r="OZE32" s="74"/>
      <c r="OZQ32" s="74"/>
      <c r="OZR32" s="549"/>
      <c r="OZS32" s="117"/>
      <c r="OZT32" s="74"/>
      <c r="OZU32" s="74"/>
      <c r="PAG32" s="74"/>
      <c r="PAH32" s="549"/>
      <c r="PAI32" s="117"/>
      <c r="PAJ32" s="74"/>
      <c r="PAK32" s="74"/>
      <c r="PAW32" s="74"/>
      <c r="PAX32" s="549"/>
      <c r="PAY32" s="117"/>
      <c r="PAZ32" s="74"/>
      <c r="PBA32" s="74"/>
      <c r="PBM32" s="74"/>
      <c r="PBN32" s="549"/>
      <c r="PBO32" s="117"/>
      <c r="PBP32" s="74"/>
      <c r="PBQ32" s="74"/>
      <c r="PCC32" s="74"/>
      <c r="PCD32" s="549"/>
      <c r="PCE32" s="117"/>
      <c r="PCF32" s="74"/>
      <c r="PCG32" s="74"/>
      <c r="PCS32" s="74"/>
      <c r="PCT32" s="549"/>
      <c r="PCU32" s="117"/>
      <c r="PCV32" s="74"/>
      <c r="PCW32" s="74"/>
      <c r="PDI32" s="74"/>
      <c r="PDJ32" s="549"/>
      <c r="PDK32" s="117"/>
      <c r="PDL32" s="74"/>
      <c r="PDM32" s="74"/>
      <c r="PDY32" s="74"/>
      <c r="PDZ32" s="549"/>
      <c r="PEA32" s="117"/>
      <c r="PEB32" s="74"/>
      <c r="PEC32" s="74"/>
      <c r="PEO32" s="74"/>
      <c r="PEP32" s="549"/>
      <c r="PEQ32" s="117"/>
      <c r="PER32" s="74"/>
      <c r="PES32" s="74"/>
      <c r="PFE32" s="74"/>
      <c r="PFF32" s="549"/>
      <c r="PFG32" s="117"/>
      <c r="PFH32" s="74"/>
      <c r="PFI32" s="74"/>
      <c r="PFU32" s="74"/>
      <c r="PFV32" s="549"/>
      <c r="PFW32" s="117"/>
      <c r="PFX32" s="74"/>
      <c r="PFY32" s="74"/>
      <c r="PGK32" s="74"/>
      <c r="PGL32" s="549"/>
      <c r="PGM32" s="117"/>
      <c r="PGN32" s="74"/>
      <c r="PGO32" s="74"/>
      <c r="PHA32" s="74"/>
      <c r="PHB32" s="549"/>
      <c r="PHC32" s="117"/>
      <c r="PHD32" s="74"/>
      <c r="PHE32" s="74"/>
      <c r="PHQ32" s="74"/>
      <c r="PHR32" s="549"/>
      <c r="PHS32" s="117"/>
      <c r="PHT32" s="74"/>
      <c r="PHU32" s="74"/>
      <c r="PIG32" s="74"/>
      <c r="PIH32" s="549"/>
      <c r="PII32" s="117"/>
      <c r="PIJ32" s="74"/>
      <c r="PIK32" s="74"/>
      <c r="PIW32" s="74"/>
      <c r="PIX32" s="549"/>
      <c r="PIY32" s="117"/>
      <c r="PIZ32" s="74"/>
      <c r="PJA32" s="74"/>
      <c r="PJM32" s="74"/>
      <c r="PJN32" s="549"/>
      <c r="PJO32" s="117"/>
      <c r="PJP32" s="74"/>
      <c r="PJQ32" s="74"/>
      <c r="PKC32" s="74"/>
      <c r="PKD32" s="549"/>
      <c r="PKE32" s="117"/>
      <c r="PKF32" s="74"/>
      <c r="PKG32" s="74"/>
      <c r="PKS32" s="74"/>
      <c r="PKT32" s="549"/>
      <c r="PKU32" s="117"/>
      <c r="PKV32" s="74"/>
      <c r="PKW32" s="74"/>
      <c r="PLI32" s="74"/>
      <c r="PLJ32" s="549"/>
      <c r="PLK32" s="117"/>
      <c r="PLL32" s="74"/>
      <c r="PLM32" s="74"/>
      <c r="PLY32" s="74"/>
      <c r="PLZ32" s="549"/>
      <c r="PMA32" s="117"/>
      <c r="PMB32" s="74"/>
      <c r="PMC32" s="74"/>
      <c r="PMO32" s="74"/>
      <c r="PMP32" s="549"/>
      <c r="PMQ32" s="117"/>
      <c r="PMR32" s="74"/>
      <c r="PMS32" s="74"/>
      <c r="PNE32" s="74"/>
      <c r="PNF32" s="549"/>
      <c r="PNG32" s="117"/>
      <c r="PNH32" s="74"/>
      <c r="PNI32" s="74"/>
      <c r="PNU32" s="74"/>
      <c r="PNV32" s="549"/>
      <c r="PNW32" s="117"/>
      <c r="PNX32" s="74"/>
      <c r="PNY32" s="74"/>
      <c r="POK32" s="74"/>
      <c r="POL32" s="549"/>
      <c r="POM32" s="117"/>
      <c r="PON32" s="74"/>
      <c r="POO32" s="74"/>
      <c r="PPA32" s="74"/>
      <c r="PPB32" s="549"/>
      <c r="PPC32" s="117"/>
      <c r="PPD32" s="74"/>
      <c r="PPE32" s="74"/>
      <c r="PPQ32" s="74"/>
      <c r="PPR32" s="549"/>
      <c r="PPS32" s="117"/>
      <c r="PPT32" s="74"/>
      <c r="PPU32" s="74"/>
      <c r="PQG32" s="74"/>
      <c r="PQH32" s="549"/>
      <c r="PQI32" s="117"/>
      <c r="PQJ32" s="74"/>
      <c r="PQK32" s="74"/>
      <c r="PQW32" s="74"/>
      <c r="PQX32" s="549"/>
      <c r="PQY32" s="117"/>
      <c r="PQZ32" s="74"/>
      <c r="PRA32" s="74"/>
      <c r="PRM32" s="74"/>
      <c r="PRN32" s="549"/>
      <c r="PRO32" s="117"/>
      <c r="PRP32" s="74"/>
      <c r="PRQ32" s="74"/>
      <c r="PSC32" s="74"/>
      <c r="PSD32" s="549"/>
      <c r="PSE32" s="117"/>
      <c r="PSF32" s="74"/>
      <c r="PSG32" s="74"/>
      <c r="PSS32" s="74"/>
      <c r="PST32" s="549"/>
      <c r="PSU32" s="117"/>
      <c r="PSV32" s="74"/>
      <c r="PSW32" s="74"/>
      <c r="PTI32" s="74"/>
      <c r="PTJ32" s="549"/>
      <c r="PTK32" s="117"/>
      <c r="PTL32" s="74"/>
      <c r="PTM32" s="74"/>
      <c r="PTY32" s="74"/>
      <c r="PTZ32" s="549"/>
      <c r="PUA32" s="117"/>
      <c r="PUB32" s="74"/>
      <c r="PUC32" s="74"/>
      <c r="PUO32" s="74"/>
      <c r="PUP32" s="549"/>
      <c r="PUQ32" s="117"/>
      <c r="PUR32" s="74"/>
      <c r="PUS32" s="74"/>
      <c r="PVE32" s="74"/>
      <c r="PVF32" s="549"/>
      <c r="PVG32" s="117"/>
      <c r="PVH32" s="74"/>
      <c r="PVI32" s="74"/>
      <c r="PVU32" s="74"/>
      <c r="PVV32" s="549"/>
      <c r="PVW32" s="117"/>
      <c r="PVX32" s="74"/>
      <c r="PVY32" s="74"/>
      <c r="PWK32" s="74"/>
      <c r="PWL32" s="549"/>
      <c r="PWM32" s="117"/>
      <c r="PWN32" s="74"/>
      <c r="PWO32" s="74"/>
      <c r="PXA32" s="74"/>
      <c r="PXB32" s="549"/>
      <c r="PXC32" s="117"/>
      <c r="PXD32" s="74"/>
      <c r="PXE32" s="74"/>
      <c r="PXQ32" s="74"/>
      <c r="PXR32" s="549"/>
      <c r="PXS32" s="117"/>
      <c r="PXT32" s="74"/>
      <c r="PXU32" s="74"/>
      <c r="PYG32" s="74"/>
      <c r="PYH32" s="549"/>
      <c r="PYI32" s="117"/>
      <c r="PYJ32" s="74"/>
      <c r="PYK32" s="74"/>
      <c r="PYW32" s="74"/>
      <c r="PYX32" s="549"/>
      <c r="PYY32" s="117"/>
      <c r="PYZ32" s="74"/>
      <c r="PZA32" s="74"/>
      <c r="PZM32" s="74"/>
      <c r="PZN32" s="549"/>
      <c r="PZO32" s="117"/>
      <c r="PZP32" s="74"/>
      <c r="PZQ32" s="74"/>
      <c r="QAC32" s="74"/>
      <c r="QAD32" s="549"/>
      <c r="QAE32" s="117"/>
      <c r="QAF32" s="74"/>
      <c r="QAG32" s="74"/>
      <c r="QAS32" s="74"/>
      <c r="QAT32" s="549"/>
      <c r="QAU32" s="117"/>
      <c r="QAV32" s="74"/>
      <c r="QAW32" s="74"/>
      <c r="QBI32" s="74"/>
      <c r="QBJ32" s="549"/>
      <c r="QBK32" s="117"/>
      <c r="QBL32" s="74"/>
      <c r="QBM32" s="74"/>
      <c r="QBY32" s="74"/>
      <c r="QBZ32" s="549"/>
      <c r="QCA32" s="117"/>
      <c r="QCB32" s="74"/>
      <c r="QCC32" s="74"/>
      <c r="QCO32" s="74"/>
      <c r="QCP32" s="549"/>
      <c r="QCQ32" s="117"/>
      <c r="QCR32" s="74"/>
      <c r="QCS32" s="74"/>
      <c r="QDE32" s="74"/>
      <c r="QDF32" s="549"/>
      <c r="QDG32" s="117"/>
      <c r="QDH32" s="74"/>
      <c r="QDI32" s="74"/>
      <c r="QDU32" s="74"/>
      <c r="QDV32" s="549"/>
      <c r="QDW32" s="117"/>
      <c r="QDX32" s="74"/>
      <c r="QDY32" s="74"/>
      <c r="QEK32" s="74"/>
      <c r="QEL32" s="549"/>
      <c r="QEM32" s="117"/>
      <c r="QEN32" s="74"/>
      <c r="QEO32" s="74"/>
      <c r="QFA32" s="74"/>
      <c r="QFB32" s="549"/>
      <c r="QFC32" s="117"/>
      <c r="QFD32" s="74"/>
      <c r="QFE32" s="74"/>
      <c r="QFQ32" s="74"/>
      <c r="QFR32" s="549"/>
      <c r="QFS32" s="117"/>
      <c r="QFT32" s="74"/>
      <c r="QFU32" s="74"/>
      <c r="QGG32" s="74"/>
      <c r="QGH32" s="549"/>
      <c r="QGI32" s="117"/>
      <c r="QGJ32" s="74"/>
      <c r="QGK32" s="74"/>
      <c r="QGW32" s="74"/>
      <c r="QGX32" s="549"/>
      <c r="QGY32" s="117"/>
      <c r="QGZ32" s="74"/>
      <c r="QHA32" s="74"/>
      <c r="QHM32" s="74"/>
      <c r="QHN32" s="549"/>
      <c r="QHO32" s="117"/>
      <c r="QHP32" s="74"/>
      <c r="QHQ32" s="74"/>
      <c r="QIC32" s="74"/>
      <c r="QID32" s="549"/>
      <c r="QIE32" s="117"/>
      <c r="QIF32" s="74"/>
      <c r="QIG32" s="74"/>
      <c r="QIS32" s="74"/>
      <c r="QIT32" s="549"/>
      <c r="QIU32" s="117"/>
      <c r="QIV32" s="74"/>
      <c r="QIW32" s="74"/>
      <c r="QJI32" s="74"/>
      <c r="QJJ32" s="549"/>
      <c r="QJK32" s="117"/>
      <c r="QJL32" s="74"/>
      <c r="QJM32" s="74"/>
      <c r="QJY32" s="74"/>
      <c r="QJZ32" s="549"/>
      <c r="QKA32" s="117"/>
      <c r="QKB32" s="74"/>
      <c r="QKC32" s="74"/>
      <c r="QKO32" s="74"/>
      <c r="QKP32" s="549"/>
      <c r="QKQ32" s="117"/>
      <c r="QKR32" s="74"/>
      <c r="QKS32" s="74"/>
      <c r="QLE32" s="74"/>
      <c r="QLF32" s="549"/>
      <c r="QLG32" s="117"/>
      <c r="QLH32" s="74"/>
      <c r="QLI32" s="74"/>
      <c r="QLU32" s="74"/>
      <c r="QLV32" s="549"/>
      <c r="QLW32" s="117"/>
      <c r="QLX32" s="74"/>
      <c r="QLY32" s="74"/>
      <c r="QMK32" s="74"/>
      <c r="QML32" s="549"/>
      <c r="QMM32" s="117"/>
      <c r="QMN32" s="74"/>
      <c r="QMO32" s="74"/>
      <c r="QNA32" s="74"/>
      <c r="QNB32" s="549"/>
      <c r="QNC32" s="117"/>
      <c r="QND32" s="74"/>
      <c r="QNE32" s="74"/>
      <c r="QNQ32" s="74"/>
      <c r="QNR32" s="549"/>
      <c r="QNS32" s="117"/>
      <c r="QNT32" s="74"/>
      <c r="QNU32" s="74"/>
      <c r="QOG32" s="74"/>
      <c r="QOH32" s="549"/>
      <c r="QOI32" s="117"/>
      <c r="QOJ32" s="74"/>
      <c r="QOK32" s="74"/>
      <c r="QOW32" s="74"/>
      <c r="QOX32" s="549"/>
      <c r="QOY32" s="117"/>
      <c r="QOZ32" s="74"/>
      <c r="QPA32" s="74"/>
      <c r="QPM32" s="74"/>
      <c r="QPN32" s="549"/>
      <c r="QPO32" s="117"/>
      <c r="QPP32" s="74"/>
      <c r="QPQ32" s="74"/>
      <c r="QQC32" s="74"/>
      <c r="QQD32" s="549"/>
      <c r="QQE32" s="117"/>
      <c r="QQF32" s="74"/>
      <c r="QQG32" s="74"/>
      <c r="QQS32" s="74"/>
      <c r="QQT32" s="549"/>
      <c r="QQU32" s="117"/>
      <c r="QQV32" s="74"/>
      <c r="QQW32" s="74"/>
      <c r="QRI32" s="74"/>
      <c r="QRJ32" s="549"/>
      <c r="QRK32" s="117"/>
      <c r="QRL32" s="74"/>
      <c r="QRM32" s="74"/>
      <c r="QRY32" s="74"/>
      <c r="QRZ32" s="549"/>
      <c r="QSA32" s="117"/>
      <c r="QSB32" s="74"/>
      <c r="QSC32" s="74"/>
      <c r="QSO32" s="74"/>
      <c r="QSP32" s="549"/>
      <c r="QSQ32" s="117"/>
      <c r="QSR32" s="74"/>
      <c r="QSS32" s="74"/>
      <c r="QTE32" s="74"/>
      <c r="QTF32" s="549"/>
      <c r="QTG32" s="117"/>
      <c r="QTH32" s="74"/>
      <c r="QTI32" s="74"/>
      <c r="QTU32" s="74"/>
      <c r="QTV32" s="549"/>
      <c r="QTW32" s="117"/>
      <c r="QTX32" s="74"/>
      <c r="QTY32" s="74"/>
      <c r="QUK32" s="74"/>
      <c r="QUL32" s="549"/>
      <c r="QUM32" s="117"/>
      <c r="QUN32" s="74"/>
      <c r="QUO32" s="74"/>
      <c r="QVA32" s="74"/>
      <c r="QVB32" s="549"/>
      <c r="QVC32" s="117"/>
      <c r="QVD32" s="74"/>
      <c r="QVE32" s="74"/>
      <c r="QVQ32" s="74"/>
      <c r="QVR32" s="549"/>
      <c r="QVS32" s="117"/>
      <c r="QVT32" s="74"/>
      <c r="QVU32" s="74"/>
      <c r="QWG32" s="74"/>
      <c r="QWH32" s="549"/>
      <c r="QWI32" s="117"/>
      <c r="QWJ32" s="74"/>
      <c r="QWK32" s="74"/>
      <c r="QWW32" s="74"/>
      <c r="QWX32" s="549"/>
      <c r="QWY32" s="117"/>
      <c r="QWZ32" s="74"/>
      <c r="QXA32" s="74"/>
      <c r="QXM32" s="74"/>
      <c r="QXN32" s="549"/>
      <c r="QXO32" s="117"/>
      <c r="QXP32" s="74"/>
      <c r="QXQ32" s="74"/>
      <c r="QYC32" s="74"/>
      <c r="QYD32" s="549"/>
      <c r="QYE32" s="117"/>
      <c r="QYF32" s="74"/>
      <c r="QYG32" s="74"/>
      <c r="QYS32" s="74"/>
      <c r="QYT32" s="549"/>
      <c r="QYU32" s="117"/>
      <c r="QYV32" s="74"/>
      <c r="QYW32" s="74"/>
      <c r="QZI32" s="74"/>
      <c r="QZJ32" s="549"/>
      <c r="QZK32" s="117"/>
      <c r="QZL32" s="74"/>
      <c r="QZM32" s="74"/>
      <c r="QZY32" s="74"/>
      <c r="QZZ32" s="549"/>
      <c r="RAA32" s="117"/>
      <c r="RAB32" s="74"/>
      <c r="RAC32" s="74"/>
      <c r="RAO32" s="74"/>
      <c r="RAP32" s="549"/>
      <c r="RAQ32" s="117"/>
      <c r="RAR32" s="74"/>
      <c r="RAS32" s="74"/>
      <c r="RBE32" s="74"/>
      <c r="RBF32" s="549"/>
      <c r="RBG32" s="117"/>
      <c r="RBH32" s="74"/>
      <c r="RBI32" s="74"/>
      <c r="RBU32" s="74"/>
      <c r="RBV32" s="549"/>
      <c r="RBW32" s="117"/>
      <c r="RBX32" s="74"/>
      <c r="RBY32" s="74"/>
      <c r="RCK32" s="74"/>
      <c r="RCL32" s="549"/>
      <c r="RCM32" s="117"/>
      <c r="RCN32" s="74"/>
      <c r="RCO32" s="74"/>
      <c r="RDA32" s="74"/>
      <c r="RDB32" s="549"/>
      <c r="RDC32" s="117"/>
      <c r="RDD32" s="74"/>
      <c r="RDE32" s="74"/>
      <c r="RDQ32" s="74"/>
      <c r="RDR32" s="549"/>
      <c r="RDS32" s="117"/>
      <c r="RDT32" s="74"/>
      <c r="RDU32" s="74"/>
      <c r="REG32" s="74"/>
      <c r="REH32" s="549"/>
      <c r="REI32" s="117"/>
      <c r="REJ32" s="74"/>
      <c r="REK32" s="74"/>
      <c r="REW32" s="74"/>
      <c r="REX32" s="549"/>
      <c r="REY32" s="117"/>
      <c r="REZ32" s="74"/>
      <c r="RFA32" s="74"/>
      <c r="RFM32" s="74"/>
      <c r="RFN32" s="549"/>
      <c r="RFO32" s="117"/>
      <c r="RFP32" s="74"/>
      <c r="RFQ32" s="74"/>
      <c r="RGC32" s="74"/>
      <c r="RGD32" s="549"/>
      <c r="RGE32" s="117"/>
      <c r="RGF32" s="74"/>
      <c r="RGG32" s="74"/>
      <c r="RGS32" s="74"/>
      <c r="RGT32" s="549"/>
      <c r="RGU32" s="117"/>
      <c r="RGV32" s="74"/>
      <c r="RGW32" s="74"/>
      <c r="RHI32" s="74"/>
      <c r="RHJ32" s="549"/>
      <c r="RHK32" s="117"/>
      <c r="RHL32" s="74"/>
      <c r="RHM32" s="74"/>
      <c r="RHY32" s="74"/>
      <c r="RHZ32" s="549"/>
      <c r="RIA32" s="117"/>
      <c r="RIB32" s="74"/>
      <c r="RIC32" s="74"/>
      <c r="RIO32" s="74"/>
      <c r="RIP32" s="549"/>
      <c r="RIQ32" s="117"/>
      <c r="RIR32" s="74"/>
      <c r="RIS32" s="74"/>
      <c r="RJE32" s="74"/>
      <c r="RJF32" s="549"/>
      <c r="RJG32" s="117"/>
      <c r="RJH32" s="74"/>
      <c r="RJI32" s="74"/>
      <c r="RJU32" s="74"/>
      <c r="RJV32" s="549"/>
      <c r="RJW32" s="117"/>
      <c r="RJX32" s="74"/>
      <c r="RJY32" s="74"/>
      <c r="RKK32" s="74"/>
      <c r="RKL32" s="549"/>
      <c r="RKM32" s="117"/>
      <c r="RKN32" s="74"/>
      <c r="RKO32" s="74"/>
      <c r="RLA32" s="74"/>
      <c r="RLB32" s="549"/>
      <c r="RLC32" s="117"/>
      <c r="RLD32" s="74"/>
      <c r="RLE32" s="74"/>
      <c r="RLQ32" s="74"/>
      <c r="RLR32" s="549"/>
      <c r="RLS32" s="117"/>
      <c r="RLT32" s="74"/>
      <c r="RLU32" s="74"/>
      <c r="RMG32" s="74"/>
      <c r="RMH32" s="549"/>
      <c r="RMI32" s="117"/>
      <c r="RMJ32" s="74"/>
      <c r="RMK32" s="74"/>
      <c r="RMW32" s="74"/>
      <c r="RMX32" s="549"/>
      <c r="RMY32" s="117"/>
      <c r="RMZ32" s="74"/>
      <c r="RNA32" s="74"/>
      <c r="RNM32" s="74"/>
      <c r="RNN32" s="549"/>
      <c r="RNO32" s="117"/>
      <c r="RNP32" s="74"/>
      <c r="RNQ32" s="74"/>
      <c r="ROC32" s="74"/>
      <c r="ROD32" s="549"/>
      <c r="ROE32" s="117"/>
      <c r="ROF32" s="74"/>
      <c r="ROG32" s="74"/>
      <c r="ROS32" s="74"/>
      <c r="ROT32" s="549"/>
      <c r="ROU32" s="117"/>
      <c r="ROV32" s="74"/>
      <c r="ROW32" s="74"/>
      <c r="RPI32" s="74"/>
      <c r="RPJ32" s="549"/>
      <c r="RPK32" s="117"/>
      <c r="RPL32" s="74"/>
      <c r="RPM32" s="74"/>
      <c r="RPY32" s="74"/>
      <c r="RPZ32" s="549"/>
      <c r="RQA32" s="117"/>
      <c r="RQB32" s="74"/>
      <c r="RQC32" s="74"/>
      <c r="RQO32" s="74"/>
      <c r="RQP32" s="549"/>
      <c r="RQQ32" s="117"/>
      <c r="RQR32" s="74"/>
      <c r="RQS32" s="74"/>
      <c r="RRE32" s="74"/>
      <c r="RRF32" s="549"/>
      <c r="RRG32" s="117"/>
      <c r="RRH32" s="74"/>
      <c r="RRI32" s="74"/>
      <c r="RRU32" s="74"/>
      <c r="RRV32" s="549"/>
      <c r="RRW32" s="117"/>
      <c r="RRX32" s="74"/>
      <c r="RRY32" s="74"/>
      <c r="RSK32" s="74"/>
      <c r="RSL32" s="549"/>
      <c r="RSM32" s="117"/>
      <c r="RSN32" s="74"/>
      <c r="RSO32" s="74"/>
      <c r="RTA32" s="74"/>
      <c r="RTB32" s="549"/>
      <c r="RTC32" s="117"/>
      <c r="RTD32" s="74"/>
      <c r="RTE32" s="74"/>
      <c r="RTQ32" s="74"/>
      <c r="RTR32" s="549"/>
      <c r="RTS32" s="117"/>
      <c r="RTT32" s="74"/>
      <c r="RTU32" s="74"/>
      <c r="RUG32" s="74"/>
      <c r="RUH32" s="549"/>
      <c r="RUI32" s="117"/>
      <c r="RUJ32" s="74"/>
      <c r="RUK32" s="74"/>
      <c r="RUW32" s="74"/>
      <c r="RUX32" s="549"/>
      <c r="RUY32" s="117"/>
      <c r="RUZ32" s="74"/>
      <c r="RVA32" s="74"/>
      <c r="RVM32" s="74"/>
      <c r="RVN32" s="549"/>
      <c r="RVO32" s="117"/>
      <c r="RVP32" s="74"/>
      <c r="RVQ32" s="74"/>
      <c r="RWC32" s="74"/>
      <c r="RWD32" s="549"/>
      <c r="RWE32" s="117"/>
      <c r="RWF32" s="74"/>
      <c r="RWG32" s="74"/>
      <c r="RWS32" s="74"/>
      <c r="RWT32" s="549"/>
      <c r="RWU32" s="117"/>
      <c r="RWV32" s="74"/>
      <c r="RWW32" s="74"/>
      <c r="RXI32" s="74"/>
      <c r="RXJ32" s="549"/>
      <c r="RXK32" s="117"/>
      <c r="RXL32" s="74"/>
      <c r="RXM32" s="74"/>
      <c r="RXY32" s="74"/>
      <c r="RXZ32" s="549"/>
      <c r="RYA32" s="117"/>
      <c r="RYB32" s="74"/>
      <c r="RYC32" s="74"/>
      <c r="RYO32" s="74"/>
      <c r="RYP32" s="549"/>
      <c r="RYQ32" s="117"/>
      <c r="RYR32" s="74"/>
      <c r="RYS32" s="74"/>
      <c r="RZE32" s="74"/>
      <c r="RZF32" s="549"/>
      <c r="RZG32" s="117"/>
      <c r="RZH32" s="74"/>
      <c r="RZI32" s="74"/>
      <c r="RZU32" s="74"/>
      <c r="RZV32" s="549"/>
      <c r="RZW32" s="117"/>
      <c r="RZX32" s="74"/>
      <c r="RZY32" s="74"/>
      <c r="SAK32" s="74"/>
      <c r="SAL32" s="549"/>
      <c r="SAM32" s="117"/>
      <c r="SAN32" s="74"/>
      <c r="SAO32" s="74"/>
      <c r="SBA32" s="74"/>
      <c r="SBB32" s="549"/>
      <c r="SBC32" s="117"/>
      <c r="SBD32" s="74"/>
      <c r="SBE32" s="74"/>
      <c r="SBQ32" s="74"/>
      <c r="SBR32" s="549"/>
      <c r="SBS32" s="117"/>
      <c r="SBT32" s="74"/>
      <c r="SBU32" s="74"/>
      <c r="SCG32" s="74"/>
      <c r="SCH32" s="549"/>
      <c r="SCI32" s="117"/>
      <c r="SCJ32" s="74"/>
      <c r="SCK32" s="74"/>
      <c r="SCW32" s="74"/>
      <c r="SCX32" s="549"/>
      <c r="SCY32" s="117"/>
      <c r="SCZ32" s="74"/>
      <c r="SDA32" s="74"/>
      <c r="SDM32" s="74"/>
      <c r="SDN32" s="549"/>
      <c r="SDO32" s="117"/>
      <c r="SDP32" s="74"/>
      <c r="SDQ32" s="74"/>
      <c r="SEC32" s="74"/>
      <c r="SED32" s="549"/>
      <c r="SEE32" s="117"/>
      <c r="SEF32" s="74"/>
      <c r="SEG32" s="74"/>
      <c r="SES32" s="74"/>
      <c r="SET32" s="549"/>
      <c r="SEU32" s="117"/>
      <c r="SEV32" s="74"/>
      <c r="SEW32" s="74"/>
      <c r="SFI32" s="74"/>
      <c r="SFJ32" s="549"/>
      <c r="SFK32" s="117"/>
      <c r="SFL32" s="74"/>
      <c r="SFM32" s="74"/>
      <c r="SFY32" s="74"/>
      <c r="SFZ32" s="549"/>
      <c r="SGA32" s="117"/>
      <c r="SGB32" s="74"/>
      <c r="SGC32" s="74"/>
      <c r="SGO32" s="74"/>
      <c r="SGP32" s="549"/>
      <c r="SGQ32" s="117"/>
      <c r="SGR32" s="74"/>
      <c r="SGS32" s="74"/>
      <c r="SHE32" s="74"/>
      <c r="SHF32" s="549"/>
      <c r="SHG32" s="117"/>
      <c r="SHH32" s="74"/>
      <c r="SHI32" s="74"/>
      <c r="SHU32" s="74"/>
      <c r="SHV32" s="549"/>
      <c r="SHW32" s="117"/>
      <c r="SHX32" s="74"/>
      <c r="SHY32" s="74"/>
      <c r="SIK32" s="74"/>
      <c r="SIL32" s="549"/>
      <c r="SIM32" s="117"/>
      <c r="SIN32" s="74"/>
      <c r="SIO32" s="74"/>
      <c r="SJA32" s="74"/>
      <c r="SJB32" s="549"/>
      <c r="SJC32" s="117"/>
      <c r="SJD32" s="74"/>
      <c r="SJE32" s="74"/>
      <c r="SJQ32" s="74"/>
      <c r="SJR32" s="549"/>
      <c r="SJS32" s="117"/>
      <c r="SJT32" s="74"/>
      <c r="SJU32" s="74"/>
      <c r="SKG32" s="74"/>
      <c r="SKH32" s="549"/>
      <c r="SKI32" s="117"/>
      <c r="SKJ32" s="74"/>
      <c r="SKK32" s="74"/>
      <c r="SKW32" s="74"/>
      <c r="SKX32" s="549"/>
      <c r="SKY32" s="117"/>
      <c r="SKZ32" s="74"/>
      <c r="SLA32" s="74"/>
      <c r="SLM32" s="74"/>
      <c r="SLN32" s="549"/>
      <c r="SLO32" s="117"/>
      <c r="SLP32" s="74"/>
      <c r="SLQ32" s="74"/>
      <c r="SMC32" s="74"/>
      <c r="SMD32" s="549"/>
      <c r="SME32" s="117"/>
      <c r="SMF32" s="74"/>
      <c r="SMG32" s="74"/>
      <c r="SMS32" s="74"/>
      <c r="SMT32" s="549"/>
      <c r="SMU32" s="117"/>
      <c r="SMV32" s="74"/>
      <c r="SMW32" s="74"/>
      <c r="SNI32" s="74"/>
      <c r="SNJ32" s="549"/>
      <c r="SNK32" s="117"/>
      <c r="SNL32" s="74"/>
      <c r="SNM32" s="74"/>
      <c r="SNY32" s="74"/>
      <c r="SNZ32" s="549"/>
      <c r="SOA32" s="117"/>
      <c r="SOB32" s="74"/>
      <c r="SOC32" s="74"/>
      <c r="SOO32" s="74"/>
      <c r="SOP32" s="549"/>
      <c r="SOQ32" s="117"/>
      <c r="SOR32" s="74"/>
      <c r="SOS32" s="74"/>
      <c r="SPE32" s="74"/>
      <c r="SPF32" s="549"/>
      <c r="SPG32" s="117"/>
      <c r="SPH32" s="74"/>
      <c r="SPI32" s="74"/>
      <c r="SPU32" s="74"/>
      <c r="SPV32" s="549"/>
      <c r="SPW32" s="117"/>
      <c r="SPX32" s="74"/>
      <c r="SPY32" s="74"/>
      <c r="SQK32" s="74"/>
      <c r="SQL32" s="549"/>
      <c r="SQM32" s="117"/>
      <c r="SQN32" s="74"/>
      <c r="SQO32" s="74"/>
      <c r="SRA32" s="74"/>
      <c r="SRB32" s="549"/>
      <c r="SRC32" s="117"/>
      <c r="SRD32" s="74"/>
      <c r="SRE32" s="74"/>
      <c r="SRQ32" s="74"/>
      <c r="SRR32" s="549"/>
      <c r="SRS32" s="117"/>
      <c r="SRT32" s="74"/>
      <c r="SRU32" s="74"/>
      <c r="SSG32" s="74"/>
      <c r="SSH32" s="549"/>
      <c r="SSI32" s="117"/>
      <c r="SSJ32" s="74"/>
      <c r="SSK32" s="74"/>
      <c r="SSW32" s="74"/>
      <c r="SSX32" s="549"/>
      <c r="SSY32" s="117"/>
      <c r="SSZ32" s="74"/>
      <c r="STA32" s="74"/>
      <c r="STM32" s="74"/>
      <c r="STN32" s="549"/>
      <c r="STO32" s="117"/>
      <c r="STP32" s="74"/>
      <c r="STQ32" s="74"/>
      <c r="SUC32" s="74"/>
      <c r="SUD32" s="549"/>
      <c r="SUE32" s="117"/>
      <c r="SUF32" s="74"/>
      <c r="SUG32" s="74"/>
      <c r="SUS32" s="74"/>
      <c r="SUT32" s="549"/>
      <c r="SUU32" s="117"/>
      <c r="SUV32" s="74"/>
      <c r="SUW32" s="74"/>
      <c r="SVI32" s="74"/>
      <c r="SVJ32" s="549"/>
      <c r="SVK32" s="117"/>
      <c r="SVL32" s="74"/>
      <c r="SVM32" s="74"/>
      <c r="SVY32" s="74"/>
      <c r="SVZ32" s="549"/>
      <c r="SWA32" s="117"/>
      <c r="SWB32" s="74"/>
      <c r="SWC32" s="74"/>
      <c r="SWO32" s="74"/>
      <c r="SWP32" s="549"/>
      <c r="SWQ32" s="117"/>
      <c r="SWR32" s="74"/>
      <c r="SWS32" s="74"/>
      <c r="SXE32" s="74"/>
      <c r="SXF32" s="549"/>
      <c r="SXG32" s="117"/>
      <c r="SXH32" s="74"/>
      <c r="SXI32" s="74"/>
      <c r="SXU32" s="74"/>
      <c r="SXV32" s="549"/>
      <c r="SXW32" s="117"/>
      <c r="SXX32" s="74"/>
      <c r="SXY32" s="74"/>
      <c r="SYK32" s="74"/>
      <c r="SYL32" s="549"/>
      <c r="SYM32" s="117"/>
      <c r="SYN32" s="74"/>
      <c r="SYO32" s="74"/>
      <c r="SZA32" s="74"/>
      <c r="SZB32" s="549"/>
      <c r="SZC32" s="117"/>
      <c r="SZD32" s="74"/>
      <c r="SZE32" s="74"/>
      <c r="SZQ32" s="74"/>
      <c r="SZR32" s="549"/>
      <c r="SZS32" s="117"/>
      <c r="SZT32" s="74"/>
      <c r="SZU32" s="74"/>
      <c r="TAG32" s="74"/>
      <c r="TAH32" s="549"/>
      <c r="TAI32" s="117"/>
      <c r="TAJ32" s="74"/>
      <c r="TAK32" s="74"/>
      <c r="TAW32" s="74"/>
      <c r="TAX32" s="549"/>
      <c r="TAY32" s="117"/>
      <c r="TAZ32" s="74"/>
      <c r="TBA32" s="74"/>
      <c r="TBM32" s="74"/>
      <c r="TBN32" s="549"/>
      <c r="TBO32" s="117"/>
      <c r="TBP32" s="74"/>
      <c r="TBQ32" s="74"/>
      <c r="TCC32" s="74"/>
      <c r="TCD32" s="549"/>
      <c r="TCE32" s="117"/>
      <c r="TCF32" s="74"/>
      <c r="TCG32" s="74"/>
      <c r="TCS32" s="74"/>
      <c r="TCT32" s="549"/>
      <c r="TCU32" s="117"/>
      <c r="TCV32" s="74"/>
      <c r="TCW32" s="74"/>
      <c r="TDI32" s="74"/>
      <c r="TDJ32" s="549"/>
      <c r="TDK32" s="117"/>
      <c r="TDL32" s="74"/>
      <c r="TDM32" s="74"/>
      <c r="TDY32" s="74"/>
      <c r="TDZ32" s="549"/>
      <c r="TEA32" s="117"/>
      <c r="TEB32" s="74"/>
      <c r="TEC32" s="74"/>
      <c r="TEO32" s="74"/>
      <c r="TEP32" s="549"/>
      <c r="TEQ32" s="117"/>
      <c r="TER32" s="74"/>
      <c r="TES32" s="74"/>
      <c r="TFE32" s="74"/>
      <c r="TFF32" s="549"/>
      <c r="TFG32" s="117"/>
      <c r="TFH32" s="74"/>
      <c r="TFI32" s="74"/>
      <c r="TFU32" s="74"/>
      <c r="TFV32" s="549"/>
      <c r="TFW32" s="117"/>
      <c r="TFX32" s="74"/>
      <c r="TFY32" s="74"/>
      <c r="TGK32" s="74"/>
      <c r="TGL32" s="549"/>
      <c r="TGM32" s="117"/>
      <c r="TGN32" s="74"/>
      <c r="TGO32" s="74"/>
      <c r="THA32" s="74"/>
      <c r="THB32" s="549"/>
      <c r="THC32" s="117"/>
      <c r="THD32" s="74"/>
      <c r="THE32" s="74"/>
      <c r="THQ32" s="74"/>
      <c r="THR32" s="549"/>
      <c r="THS32" s="117"/>
      <c r="THT32" s="74"/>
      <c r="THU32" s="74"/>
      <c r="TIG32" s="74"/>
      <c r="TIH32" s="549"/>
      <c r="TII32" s="117"/>
      <c r="TIJ32" s="74"/>
      <c r="TIK32" s="74"/>
      <c r="TIW32" s="74"/>
      <c r="TIX32" s="549"/>
      <c r="TIY32" s="117"/>
      <c r="TIZ32" s="74"/>
      <c r="TJA32" s="74"/>
      <c r="TJM32" s="74"/>
      <c r="TJN32" s="549"/>
      <c r="TJO32" s="117"/>
      <c r="TJP32" s="74"/>
      <c r="TJQ32" s="74"/>
      <c r="TKC32" s="74"/>
      <c r="TKD32" s="549"/>
      <c r="TKE32" s="117"/>
      <c r="TKF32" s="74"/>
      <c r="TKG32" s="74"/>
      <c r="TKS32" s="74"/>
      <c r="TKT32" s="549"/>
      <c r="TKU32" s="117"/>
      <c r="TKV32" s="74"/>
      <c r="TKW32" s="74"/>
      <c r="TLI32" s="74"/>
      <c r="TLJ32" s="549"/>
      <c r="TLK32" s="117"/>
      <c r="TLL32" s="74"/>
      <c r="TLM32" s="74"/>
      <c r="TLY32" s="74"/>
      <c r="TLZ32" s="549"/>
      <c r="TMA32" s="117"/>
      <c r="TMB32" s="74"/>
      <c r="TMC32" s="74"/>
      <c r="TMO32" s="74"/>
      <c r="TMP32" s="549"/>
      <c r="TMQ32" s="117"/>
      <c r="TMR32" s="74"/>
      <c r="TMS32" s="74"/>
      <c r="TNE32" s="74"/>
      <c r="TNF32" s="549"/>
      <c r="TNG32" s="117"/>
      <c r="TNH32" s="74"/>
      <c r="TNI32" s="74"/>
      <c r="TNU32" s="74"/>
      <c r="TNV32" s="549"/>
      <c r="TNW32" s="117"/>
      <c r="TNX32" s="74"/>
      <c r="TNY32" s="74"/>
      <c r="TOK32" s="74"/>
      <c r="TOL32" s="549"/>
      <c r="TOM32" s="117"/>
      <c r="TON32" s="74"/>
      <c r="TOO32" s="74"/>
      <c r="TPA32" s="74"/>
      <c r="TPB32" s="549"/>
      <c r="TPC32" s="117"/>
      <c r="TPD32" s="74"/>
      <c r="TPE32" s="74"/>
      <c r="TPQ32" s="74"/>
      <c r="TPR32" s="549"/>
      <c r="TPS32" s="117"/>
      <c r="TPT32" s="74"/>
      <c r="TPU32" s="74"/>
      <c r="TQG32" s="74"/>
      <c r="TQH32" s="549"/>
      <c r="TQI32" s="117"/>
      <c r="TQJ32" s="74"/>
      <c r="TQK32" s="74"/>
      <c r="TQW32" s="74"/>
      <c r="TQX32" s="549"/>
      <c r="TQY32" s="117"/>
      <c r="TQZ32" s="74"/>
      <c r="TRA32" s="74"/>
      <c r="TRM32" s="74"/>
      <c r="TRN32" s="549"/>
      <c r="TRO32" s="117"/>
      <c r="TRP32" s="74"/>
      <c r="TRQ32" s="74"/>
      <c r="TSC32" s="74"/>
      <c r="TSD32" s="549"/>
      <c r="TSE32" s="117"/>
      <c r="TSF32" s="74"/>
      <c r="TSG32" s="74"/>
      <c r="TSS32" s="74"/>
      <c r="TST32" s="549"/>
      <c r="TSU32" s="117"/>
      <c r="TSV32" s="74"/>
      <c r="TSW32" s="74"/>
      <c r="TTI32" s="74"/>
      <c r="TTJ32" s="549"/>
      <c r="TTK32" s="117"/>
      <c r="TTL32" s="74"/>
      <c r="TTM32" s="74"/>
      <c r="TTY32" s="74"/>
      <c r="TTZ32" s="549"/>
      <c r="TUA32" s="117"/>
      <c r="TUB32" s="74"/>
      <c r="TUC32" s="74"/>
      <c r="TUO32" s="74"/>
      <c r="TUP32" s="549"/>
      <c r="TUQ32" s="117"/>
      <c r="TUR32" s="74"/>
      <c r="TUS32" s="74"/>
      <c r="TVE32" s="74"/>
      <c r="TVF32" s="549"/>
      <c r="TVG32" s="117"/>
      <c r="TVH32" s="74"/>
      <c r="TVI32" s="74"/>
      <c r="TVU32" s="74"/>
      <c r="TVV32" s="549"/>
      <c r="TVW32" s="117"/>
      <c r="TVX32" s="74"/>
      <c r="TVY32" s="74"/>
      <c r="TWK32" s="74"/>
      <c r="TWL32" s="549"/>
      <c r="TWM32" s="117"/>
      <c r="TWN32" s="74"/>
      <c r="TWO32" s="74"/>
      <c r="TXA32" s="74"/>
      <c r="TXB32" s="549"/>
      <c r="TXC32" s="117"/>
      <c r="TXD32" s="74"/>
      <c r="TXE32" s="74"/>
      <c r="TXQ32" s="74"/>
      <c r="TXR32" s="549"/>
      <c r="TXS32" s="117"/>
      <c r="TXT32" s="74"/>
      <c r="TXU32" s="74"/>
      <c r="TYG32" s="74"/>
      <c r="TYH32" s="549"/>
      <c r="TYI32" s="117"/>
      <c r="TYJ32" s="74"/>
      <c r="TYK32" s="74"/>
      <c r="TYW32" s="74"/>
      <c r="TYX32" s="549"/>
      <c r="TYY32" s="117"/>
      <c r="TYZ32" s="74"/>
      <c r="TZA32" s="74"/>
      <c r="TZM32" s="74"/>
      <c r="TZN32" s="549"/>
      <c r="TZO32" s="117"/>
      <c r="TZP32" s="74"/>
      <c r="TZQ32" s="74"/>
      <c r="UAC32" s="74"/>
      <c r="UAD32" s="549"/>
      <c r="UAE32" s="117"/>
      <c r="UAF32" s="74"/>
      <c r="UAG32" s="74"/>
      <c r="UAS32" s="74"/>
      <c r="UAT32" s="549"/>
      <c r="UAU32" s="117"/>
      <c r="UAV32" s="74"/>
      <c r="UAW32" s="74"/>
      <c r="UBI32" s="74"/>
      <c r="UBJ32" s="549"/>
      <c r="UBK32" s="117"/>
      <c r="UBL32" s="74"/>
      <c r="UBM32" s="74"/>
      <c r="UBY32" s="74"/>
      <c r="UBZ32" s="549"/>
      <c r="UCA32" s="117"/>
      <c r="UCB32" s="74"/>
      <c r="UCC32" s="74"/>
      <c r="UCO32" s="74"/>
      <c r="UCP32" s="549"/>
      <c r="UCQ32" s="117"/>
      <c r="UCR32" s="74"/>
      <c r="UCS32" s="74"/>
      <c r="UDE32" s="74"/>
      <c r="UDF32" s="549"/>
      <c r="UDG32" s="117"/>
      <c r="UDH32" s="74"/>
      <c r="UDI32" s="74"/>
      <c r="UDU32" s="74"/>
      <c r="UDV32" s="549"/>
      <c r="UDW32" s="117"/>
      <c r="UDX32" s="74"/>
      <c r="UDY32" s="74"/>
      <c r="UEK32" s="74"/>
      <c r="UEL32" s="549"/>
      <c r="UEM32" s="117"/>
      <c r="UEN32" s="74"/>
      <c r="UEO32" s="74"/>
      <c r="UFA32" s="74"/>
      <c r="UFB32" s="549"/>
      <c r="UFC32" s="117"/>
      <c r="UFD32" s="74"/>
      <c r="UFE32" s="74"/>
      <c r="UFQ32" s="74"/>
      <c r="UFR32" s="549"/>
      <c r="UFS32" s="117"/>
      <c r="UFT32" s="74"/>
      <c r="UFU32" s="74"/>
      <c r="UGG32" s="74"/>
      <c r="UGH32" s="549"/>
      <c r="UGI32" s="117"/>
      <c r="UGJ32" s="74"/>
      <c r="UGK32" s="74"/>
      <c r="UGW32" s="74"/>
      <c r="UGX32" s="549"/>
      <c r="UGY32" s="117"/>
      <c r="UGZ32" s="74"/>
      <c r="UHA32" s="74"/>
      <c r="UHM32" s="74"/>
      <c r="UHN32" s="549"/>
      <c r="UHO32" s="117"/>
      <c r="UHP32" s="74"/>
      <c r="UHQ32" s="74"/>
      <c r="UIC32" s="74"/>
      <c r="UID32" s="549"/>
      <c r="UIE32" s="117"/>
      <c r="UIF32" s="74"/>
      <c r="UIG32" s="74"/>
      <c r="UIS32" s="74"/>
      <c r="UIT32" s="549"/>
      <c r="UIU32" s="117"/>
      <c r="UIV32" s="74"/>
      <c r="UIW32" s="74"/>
      <c r="UJI32" s="74"/>
      <c r="UJJ32" s="549"/>
      <c r="UJK32" s="117"/>
      <c r="UJL32" s="74"/>
      <c r="UJM32" s="74"/>
      <c r="UJY32" s="74"/>
      <c r="UJZ32" s="549"/>
      <c r="UKA32" s="117"/>
      <c r="UKB32" s="74"/>
      <c r="UKC32" s="74"/>
      <c r="UKO32" s="74"/>
      <c r="UKP32" s="549"/>
      <c r="UKQ32" s="117"/>
      <c r="UKR32" s="74"/>
      <c r="UKS32" s="74"/>
      <c r="ULE32" s="74"/>
      <c r="ULF32" s="549"/>
      <c r="ULG32" s="117"/>
      <c r="ULH32" s="74"/>
      <c r="ULI32" s="74"/>
      <c r="ULU32" s="74"/>
      <c r="ULV32" s="549"/>
      <c r="ULW32" s="117"/>
      <c r="ULX32" s="74"/>
      <c r="ULY32" s="74"/>
      <c r="UMK32" s="74"/>
      <c r="UML32" s="549"/>
      <c r="UMM32" s="117"/>
      <c r="UMN32" s="74"/>
      <c r="UMO32" s="74"/>
      <c r="UNA32" s="74"/>
      <c r="UNB32" s="549"/>
      <c r="UNC32" s="117"/>
      <c r="UND32" s="74"/>
      <c r="UNE32" s="74"/>
      <c r="UNQ32" s="74"/>
      <c r="UNR32" s="549"/>
      <c r="UNS32" s="117"/>
      <c r="UNT32" s="74"/>
      <c r="UNU32" s="74"/>
      <c r="UOG32" s="74"/>
      <c r="UOH32" s="549"/>
      <c r="UOI32" s="117"/>
      <c r="UOJ32" s="74"/>
      <c r="UOK32" s="74"/>
      <c r="UOW32" s="74"/>
      <c r="UOX32" s="549"/>
      <c r="UOY32" s="117"/>
      <c r="UOZ32" s="74"/>
      <c r="UPA32" s="74"/>
      <c r="UPM32" s="74"/>
      <c r="UPN32" s="549"/>
      <c r="UPO32" s="117"/>
      <c r="UPP32" s="74"/>
      <c r="UPQ32" s="74"/>
      <c r="UQC32" s="74"/>
      <c r="UQD32" s="549"/>
      <c r="UQE32" s="117"/>
      <c r="UQF32" s="74"/>
      <c r="UQG32" s="74"/>
      <c r="UQS32" s="74"/>
      <c r="UQT32" s="549"/>
      <c r="UQU32" s="117"/>
      <c r="UQV32" s="74"/>
      <c r="UQW32" s="74"/>
      <c r="URI32" s="74"/>
      <c r="URJ32" s="549"/>
      <c r="URK32" s="117"/>
      <c r="URL32" s="74"/>
      <c r="URM32" s="74"/>
      <c r="URY32" s="74"/>
      <c r="URZ32" s="549"/>
      <c r="USA32" s="117"/>
      <c r="USB32" s="74"/>
      <c r="USC32" s="74"/>
      <c r="USO32" s="74"/>
      <c r="USP32" s="549"/>
      <c r="USQ32" s="117"/>
      <c r="USR32" s="74"/>
      <c r="USS32" s="74"/>
      <c r="UTE32" s="74"/>
      <c r="UTF32" s="549"/>
      <c r="UTG32" s="117"/>
      <c r="UTH32" s="74"/>
      <c r="UTI32" s="74"/>
      <c r="UTU32" s="74"/>
      <c r="UTV32" s="549"/>
      <c r="UTW32" s="117"/>
      <c r="UTX32" s="74"/>
      <c r="UTY32" s="74"/>
      <c r="UUK32" s="74"/>
      <c r="UUL32" s="549"/>
      <c r="UUM32" s="117"/>
      <c r="UUN32" s="74"/>
      <c r="UUO32" s="74"/>
      <c r="UVA32" s="74"/>
      <c r="UVB32" s="549"/>
      <c r="UVC32" s="117"/>
      <c r="UVD32" s="74"/>
      <c r="UVE32" s="74"/>
      <c r="UVQ32" s="74"/>
      <c r="UVR32" s="549"/>
      <c r="UVS32" s="117"/>
      <c r="UVT32" s="74"/>
      <c r="UVU32" s="74"/>
      <c r="UWG32" s="74"/>
      <c r="UWH32" s="549"/>
      <c r="UWI32" s="117"/>
      <c r="UWJ32" s="74"/>
      <c r="UWK32" s="74"/>
      <c r="UWW32" s="74"/>
      <c r="UWX32" s="549"/>
      <c r="UWY32" s="117"/>
      <c r="UWZ32" s="74"/>
      <c r="UXA32" s="74"/>
      <c r="UXM32" s="74"/>
      <c r="UXN32" s="549"/>
      <c r="UXO32" s="117"/>
      <c r="UXP32" s="74"/>
      <c r="UXQ32" s="74"/>
      <c r="UYC32" s="74"/>
      <c r="UYD32" s="549"/>
      <c r="UYE32" s="117"/>
      <c r="UYF32" s="74"/>
      <c r="UYG32" s="74"/>
      <c r="UYS32" s="74"/>
      <c r="UYT32" s="549"/>
      <c r="UYU32" s="117"/>
      <c r="UYV32" s="74"/>
      <c r="UYW32" s="74"/>
      <c r="UZI32" s="74"/>
      <c r="UZJ32" s="549"/>
      <c r="UZK32" s="117"/>
      <c r="UZL32" s="74"/>
      <c r="UZM32" s="74"/>
      <c r="UZY32" s="74"/>
      <c r="UZZ32" s="549"/>
      <c r="VAA32" s="117"/>
      <c r="VAB32" s="74"/>
      <c r="VAC32" s="74"/>
      <c r="VAO32" s="74"/>
      <c r="VAP32" s="549"/>
      <c r="VAQ32" s="117"/>
      <c r="VAR32" s="74"/>
      <c r="VAS32" s="74"/>
      <c r="VBE32" s="74"/>
      <c r="VBF32" s="549"/>
      <c r="VBG32" s="117"/>
      <c r="VBH32" s="74"/>
      <c r="VBI32" s="74"/>
      <c r="VBU32" s="74"/>
      <c r="VBV32" s="549"/>
      <c r="VBW32" s="117"/>
      <c r="VBX32" s="74"/>
      <c r="VBY32" s="74"/>
      <c r="VCK32" s="74"/>
      <c r="VCL32" s="549"/>
      <c r="VCM32" s="117"/>
      <c r="VCN32" s="74"/>
      <c r="VCO32" s="74"/>
      <c r="VDA32" s="74"/>
      <c r="VDB32" s="549"/>
      <c r="VDC32" s="117"/>
      <c r="VDD32" s="74"/>
      <c r="VDE32" s="74"/>
      <c r="VDQ32" s="74"/>
      <c r="VDR32" s="549"/>
      <c r="VDS32" s="117"/>
      <c r="VDT32" s="74"/>
      <c r="VDU32" s="74"/>
      <c r="VEG32" s="74"/>
      <c r="VEH32" s="549"/>
      <c r="VEI32" s="117"/>
      <c r="VEJ32" s="74"/>
      <c r="VEK32" s="74"/>
      <c r="VEW32" s="74"/>
      <c r="VEX32" s="549"/>
      <c r="VEY32" s="117"/>
      <c r="VEZ32" s="74"/>
      <c r="VFA32" s="74"/>
      <c r="VFM32" s="74"/>
      <c r="VFN32" s="549"/>
      <c r="VFO32" s="117"/>
      <c r="VFP32" s="74"/>
      <c r="VFQ32" s="74"/>
      <c r="VGC32" s="74"/>
      <c r="VGD32" s="549"/>
      <c r="VGE32" s="117"/>
      <c r="VGF32" s="74"/>
      <c r="VGG32" s="74"/>
      <c r="VGS32" s="74"/>
      <c r="VGT32" s="549"/>
      <c r="VGU32" s="117"/>
      <c r="VGV32" s="74"/>
      <c r="VGW32" s="74"/>
      <c r="VHI32" s="74"/>
      <c r="VHJ32" s="549"/>
      <c r="VHK32" s="117"/>
      <c r="VHL32" s="74"/>
      <c r="VHM32" s="74"/>
      <c r="VHY32" s="74"/>
      <c r="VHZ32" s="549"/>
      <c r="VIA32" s="117"/>
      <c r="VIB32" s="74"/>
      <c r="VIC32" s="74"/>
      <c r="VIO32" s="74"/>
      <c r="VIP32" s="549"/>
      <c r="VIQ32" s="117"/>
      <c r="VIR32" s="74"/>
      <c r="VIS32" s="74"/>
      <c r="VJE32" s="74"/>
      <c r="VJF32" s="549"/>
      <c r="VJG32" s="117"/>
      <c r="VJH32" s="74"/>
      <c r="VJI32" s="74"/>
      <c r="VJU32" s="74"/>
      <c r="VJV32" s="549"/>
      <c r="VJW32" s="117"/>
      <c r="VJX32" s="74"/>
      <c r="VJY32" s="74"/>
      <c r="VKK32" s="74"/>
      <c r="VKL32" s="549"/>
      <c r="VKM32" s="117"/>
      <c r="VKN32" s="74"/>
      <c r="VKO32" s="74"/>
      <c r="VLA32" s="74"/>
      <c r="VLB32" s="549"/>
      <c r="VLC32" s="117"/>
      <c r="VLD32" s="74"/>
      <c r="VLE32" s="74"/>
      <c r="VLQ32" s="74"/>
      <c r="VLR32" s="549"/>
      <c r="VLS32" s="117"/>
      <c r="VLT32" s="74"/>
      <c r="VLU32" s="74"/>
      <c r="VMG32" s="74"/>
      <c r="VMH32" s="549"/>
      <c r="VMI32" s="117"/>
      <c r="VMJ32" s="74"/>
      <c r="VMK32" s="74"/>
      <c r="VMW32" s="74"/>
      <c r="VMX32" s="549"/>
      <c r="VMY32" s="117"/>
      <c r="VMZ32" s="74"/>
      <c r="VNA32" s="74"/>
      <c r="VNM32" s="74"/>
      <c r="VNN32" s="549"/>
      <c r="VNO32" s="117"/>
      <c r="VNP32" s="74"/>
      <c r="VNQ32" s="74"/>
      <c r="VOC32" s="74"/>
      <c r="VOD32" s="549"/>
      <c r="VOE32" s="117"/>
      <c r="VOF32" s="74"/>
      <c r="VOG32" s="74"/>
      <c r="VOS32" s="74"/>
      <c r="VOT32" s="549"/>
      <c r="VOU32" s="117"/>
      <c r="VOV32" s="74"/>
      <c r="VOW32" s="74"/>
      <c r="VPI32" s="74"/>
      <c r="VPJ32" s="549"/>
      <c r="VPK32" s="117"/>
      <c r="VPL32" s="74"/>
      <c r="VPM32" s="74"/>
      <c r="VPY32" s="74"/>
      <c r="VPZ32" s="549"/>
      <c r="VQA32" s="117"/>
      <c r="VQB32" s="74"/>
      <c r="VQC32" s="74"/>
      <c r="VQO32" s="74"/>
      <c r="VQP32" s="549"/>
      <c r="VQQ32" s="117"/>
      <c r="VQR32" s="74"/>
      <c r="VQS32" s="74"/>
      <c r="VRE32" s="74"/>
      <c r="VRF32" s="549"/>
      <c r="VRG32" s="117"/>
      <c r="VRH32" s="74"/>
      <c r="VRI32" s="74"/>
      <c r="VRU32" s="74"/>
      <c r="VRV32" s="549"/>
      <c r="VRW32" s="117"/>
      <c r="VRX32" s="74"/>
      <c r="VRY32" s="74"/>
      <c r="VSK32" s="74"/>
      <c r="VSL32" s="549"/>
      <c r="VSM32" s="117"/>
      <c r="VSN32" s="74"/>
      <c r="VSO32" s="74"/>
      <c r="VTA32" s="74"/>
      <c r="VTB32" s="549"/>
      <c r="VTC32" s="117"/>
      <c r="VTD32" s="74"/>
      <c r="VTE32" s="74"/>
      <c r="VTQ32" s="74"/>
      <c r="VTR32" s="549"/>
      <c r="VTS32" s="117"/>
      <c r="VTT32" s="74"/>
      <c r="VTU32" s="74"/>
      <c r="VUG32" s="74"/>
      <c r="VUH32" s="549"/>
      <c r="VUI32" s="117"/>
      <c r="VUJ32" s="74"/>
      <c r="VUK32" s="74"/>
      <c r="VUW32" s="74"/>
      <c r="VUX32" s="549"/>
      <c r="VUY32" s="117"/>
      <c r="VUZ32" s="74"/>
      <c r="VVA32" s="74"/>
      <c r="VVM32" s="74"/>
      <c r="VVN32" s="549"/>
      <c r="VVO32" s="117"/>
      <c r="VVP32" s="74"/>
      <c r="VVQ32" s="74"/>
      <c r="VWC32" s="74"/>
      <c r="VWD32" s="549"/>
      <c r="VWE32" s="117"/>
      <c r="VWF32" s="74"/>
      <c r="VWG32" s="74"/>
      <c r="VWS32" s="74"/>
      <c r="VWT32" s="549"/>
      <c r="VWU32" s="117"/>
      <c r="VWV32" s="74"/>
      <c r="VWW32" s="74"/>
      <c r="VXI32" s="74"/>
      <c r="VXJ32" s="549"/>
      <c r="VXK32" s="117"/>
      <c r="VXL32" s="74"/>
      <c r="VXM32" s="74"/>
      <c r="VXY32" s="74"/>
      <c r="VXZ32" s="549"/>
      <c r="VYA32" s="117"/>
      <c r="VYB32" s="74"/>
      <c r="VYC32" s="74"/>
      <c r="VYO32" s="74"/>
      <c r="VYP32" s="549"/>
      <c r="VYQ32" s="117"/>
      <c r="VYR32" s="74"/>
      <c r="VYS32" s="74"/>
      <c r="VZE32" s="74"/>
      <c r="VZF32" s="549"/>
      <c r="VZG32" s="117"/>
      <c r="VZH32" s="74"/>
      <c r="VZI32" s="74"/>
      <c r="VZU32" s="74"/>
      <c r="VZV32" s="549"/>
      <c r="VZW32" s="117"/>
      <c r="VZX32" s="74"/>
      <c r="VZY32" s="74"/>
      <c r="WAK32" s="74"/>
      <c r="WAL32" s="549"/>
      <c r="WAM32" s="117"/>
      <c r="WAN32" s="74"/>
      <c r="WAO32" s="74"/>
      <c r="WBA32" s="74"/>
      <c r="WBB32" s="549"/>
      <c r="WBC32" s="117"/>
      <c r="WBD32" s="74"/>
      <c r="WBE32" s="74"/>
      <c r="WBQ32" s="74"/>
      <c r="WBR32" s="549"/>
      <c r="WBS32" s="117"/>
      <c r="WBT32" s="74"/>
      <c r="WBU32" s="74"/>
      <c r="WCG32" s="74"/>
      <c r="WCH32" s="549"/>
      <c r="WCI32" s="117"/>
      <c r="WCJ32" s="74"/>
      <c r="WCK32" s="74"/>
      <c r="WCW32" s="74"/>
      <c r="WCX32" s="549"/>
      <c r="WCY32" s="117"/>
      <c r="WCZ32" s="74"/>
      <c r="WDA32" s="74"/>
      <c r="WDM32" s="74"/>
      <c r="WDN32" s="549"/>
      <c r="WDO32" s="117"/>
      <c r="WDP32" s="74"/>
      <c r="WDQ32" s="74"/>
      <c r="WEC32" s="74"/>
      <c r="WED32" s="549"/>
      <c r="WEE32" s="117"/>
      <c r="WEF32" s="74"/>
      <c r="WEG32" s="74"/>
      <c r="WES32" s="74"/>
      <c r="WET32" s="549"/>
      <c r="WEU32" s="117"/>
      <c r="WEV32" s="74"/>
      <c r="WEW32" s="74"/>
      <c r="WFI32" s="74"/>
      <c r="WFJ32" s="549"/>
      <c r="WFK32" s="117"/>
      <c r="WFL32" s="74"/>
      <c r="WFM32" s="74"/>
      <c r="WFY32" s="74"/>
      <c r="WFZ32" s="549"/>
      <c r="WGA32" s="117"/>
      <c r="WGB32" s="74"/>
      <c r="WGC32" s="74"/>
      <c r="WGO32" s="74"/>
      <c r="WGP32" s="549"/>
      <c r="WGQ32" s="117"/>
      <c r="WGR32" s="74"/>
      <c r="WGS32" s="74"/>
      <c r="WHE32" s="74"/>
      <c r="WHF32" s="549"/>
      <c r="WHG32" s="117"/>
      <c r="WHH32" s="74"/>
      <c r="WHI32" s="74"/>
      <c r="WHU32" s="74"/>
      <c r="WHV32" s="549"/>
      <c r="WHW32" s="117"/>
      <c r="WHX32" s="74"/>
      <c r="WHY32" s="74"/>
      <c r="WIK32" s="74"/>
      <c r="WIL32" s="549"/>
      <c r="WIM32" s="117"/>
      <c r="WIN32" s="74"/>
      <c r="WIO32" s="74"/>
      <c r="WJA32" s="74"/>
      <c r="WJB32" s="549"/>
      <c r="WJC32" s="117"/>
      <c r="WJD32" s="74"/>
      <c r="WJE32" s="74"/>
      <c r="WJQ32" s="74"/>
      <c r="WJR32" s="549"/>
      <c r="WJS32" s="117"/>
      <c r="WJT32" s="74"/>
      <c r="WJU32" s="74"/>
      <c r="WKG32" s="74"/>
      <c r="WKH32" s="549"/>
      <c r="WKI32" s="117"/>
      <c r="WKJ32" s="74"/>
      <c r="WKK32" s="74"/>
      <c r="WKW32" s="74"/>
      <c r="WKX32" s="549"/>
      <c r="WKY32" s="117"/>
      <c r="WKZ32" s="74"/>
      <c r="WLA32" s="74"/>
      <c r="WLM32" s="74"/>
      <c r="WLN32" s="549"/>
      <c r="WLO32" s="117"/>
      <c r="WLP32" s="74"/>
      <c r="WLQ32" s="74"/>
      <c r="WMC32" s="74"/>
      <c r="WMD32" s="549"/>
      <c r="WME32" s="117"/>
      <c r="WMF32" s="74"/>
      <c r="WMG32" s="74"/>
      <c r="WMS32" s="74"/>
      <c r="WMT32" s="549"/>
      <c r="WMU32" s="117"/>
      <c r="WMV32" s="74"/>
      <c r="WMW32" s="74"/>
      <c r="WNI32" s="74"/>
      <c r="WNJ32" s="549"/>
      <c r="WNK32" s="117"/>
      <c r="WNL32" s="74"/>
      <c r="WNM32" s="74"/>
      <c r="WNY32" s="74"/>
      <c r="WNZ32" s="549"/>
      <c r="WOA32" s="117"/>
      <c r="WOB32" s="74"/>
      <c r="WOC32" s="74"/>
      <c r="WOO32" s="74"/>
      <c r="WOP32" s="549"/>
      <c r="WOQ32" s="117"/>
      <c r="WOR32" s="74"/>
      <c r="WOS32" s="74"/>
      <c r="WPE32" s="74"/>
      <c r="WPF32" s="549"/>
      <c r="WPG32" s="117"/>
      <c r="WPH32" s="74"/>
      <c r="WPI32" s="74"/>
      <c r="WPU32" s="74"/>
      <c r="WPV32" s="549"/>
      <c r="WPW32" s="117"/>
      <c r="WPX32" s="74"/>
      <c r="WPY32" s="74"/>
      <c r="WQK32" s="74"/>
      <c r="WQL32" s="549"/>
      <c r="WQM32" s="117"/>
      <c r="WQN32" s="74"/>
      <c r="WQO32" s="74"/>
      <c r="WRA32" s="74"/>
      <c r="WRB32" s="549"/>
      <c r="WRC32" s="117"/>
      <c r="WRD32" s="74"/>
      <c r="WRE32" s="74"/>
      <c r="WRQ32" s="74"/>
      <c r="WRR32" s="549"/>
      <c r="WRS32" s="117"/>
      <c r="WRT32" s="74"/>
      <c r="WRU32" s="74"/>
      <c r="WSG32" s="74"/>
      <c r="WSH32" s="549"/>
      <c r="WSI32" s="117"/>
      <c r="WSJ32" s="74"/>
      <c r="WSK32" s="74"/>
      <c r="WSW32" s="74"/>
      <c r="WSX32" s="549"/>
      <c r="WSY32" s="117"/>
      <c r="WSZ32" s="74"/>
      <c r="WTA32" s="74"/>
      <c r="WTM32" s="74"/>
      <c r="WTN32" s="549"/>
      <c r="WTO32" s="117"/>
      <c r="WTP32" s="74"/>
      <c r="WTQ32" s="74"/>
      <c r="WUC32" s="74"/>
      <c r="WUD32" s="549"/>
      <c r="WUE32" s="117"/>
      <c r="WUF32" s="74"/>
      <c r="WUG32" s="74"/>
      <c r="WUS32" s="74"/>
      <c r="WUT32" s="549"/>
      <c r="WUU32" s="117"/>
      <c r="WUV32" s="74"/>
      <c r="WUW32" s="74"/>
      <c r="WVI32" s="74"/>
      <c r="WVJ32" s="549"/>
      <c r="WVK32" s="117"/>
      <c r="WVL32" s="74"/>
      <c r="WVM32" s="74"/>
      <c r="WVY32" s="74"/>
      <c r="WVZ32" s="549"/>
      <c r="WWA32" s="117"/>
      <c r="WWB32" s="74"/>
      <c r="WWC32" s="74"/>
      <c r="WWO32" s="74"/>
      <c r="WWP32" s="549"/>
      <c r="WWQ32" s="117"/>
      <c r="WWR32" s="74"/>
      <c r="WWS32" s="74"/>
      <c r="WXE32" s="74"/>
      <c r="WXF32" s="549"/>
      <c r="WXG32" s="117"/>
      <c r="WXH32" s="74"/>
      <c r="WXI32" s="74"/>
      <c r="WXU32" s="74"/>
      <c r="WXV32" s="549"/>
      <c r="WXW32" s="117"/>
      <c r="WXX32" s="74"/>
      <c r="WXY32" s="74"/>
      <c r="WYK32" s="74"/>
      <c r="WYL32" s="549"/>
      <c r="WYM32" s="117"/>
      <c r="WYN32" s="74"/>
      <c r="WYO32" s="74"/>
      <c r="WZA32" s="74"/>
      <c r="WZB32" s="549"/>
      <c r="WZC32" s="117"/>
      <c r="WZD32" s="74"/>
      <c r="WZE32" s="74"/>
      <c r="WZQ32" s="74"/>
      <c r="WZR32" s="549"/>
      <c r="WZS32" s="117"/>
      <c r="WZT32" s="74"/>
      <c r="WZU32" s="74"/>
      <c r="XAG32" s="74"/>
      <c r="XAH32" s="549"/>
      <c r="XAI32" s="117"/>
      <c r="XAJ32" s="74"/>
      <c r="XAK32" s="74"/>
      <c r="XAW32" s="74"/>
      <c r="XAX32" s="549"/>
      <c r="XAY32" s="117"/>
      <c r="XAZ32" s="74"/>
      <c r="XBA32" s="74"/>
      <c r="XBM32" s="74"/>
      <c r="XBN32" s="549"/>
      <c r="XBO32" s="117"/>
      <c r="XBP32" s="74"/>
      <c r="XBQ32" s="74"/>
      <c r="XCC32" s="74"/>
      <c r="XCD32" s="549"/>
      <c r="XCE32" s="117"/>
      <c r="XCF32" s="74"/>
      <c r="XCG32" s="74"/>
      <c r="XCS32" s="74"/>
      <c r="XCT32" s="549"/>
      <c r="XCU32" s="117"/>
      <c r="XCV32" s="74"/>
      <c r="XCW32" s="74"/>
      <c r="XDI32" s="74"/>
      <c r="XDJ32" s="549"/>
      <c r="XDK32" s="117"/>
      <c r="XDL32" s="74"/>
      <c r="XDM32" s="74"/>
      <c r="XDY32" s="74"/>
      <c r="XDZ32" s="549"/>
      <c r="XEA32" s="117"/>
      <c r="XEB32" s="74"/>
      <c r="XEC32" s="74"/>
      <c r="XEO32" s="74"/>
      <c r="XEP32" s="549"/>
      <c r="XEQ32" s="117"/>
      <c r="XER32" s="74"/>
      <c r="XES32" s="74"/>
    </row>
    <row r="33" spans="1:1013 1025:2037 2049:3061 3073:4085 4097:5109 5121:6133 6145:7157 7169:8181 8193:9205 9217:10229 10241:11253 11265:12277 12289:13301 13313:14325 14337:15349 15361:16373" s="81" customFormat="1" ht="62.85" customHeight="1">
      <c r="A33" s="74">
        <v>15</v>
      </c>
      <c r="B33" s="77" t="s">
        <v>439</v>
      </c>
      <c r="C33" s="89" t="str">
        <f>IF(ISBLANK('AA DATA ENTRY'!C19),"Complete Question 15",'AA DATA ENTRY'!C19)</f>
        <v>Complete Question 15</v>
      </c>
      <c r="D33" s="79" t="str">
        <f>IFERROR(VLOOKUP(Hydro!C33,AA_Catchment_Ratio[],4,FALSE),"-")</f>
        <v>-</v>
      </c>
      <c r="E33" s="80">
        <v>25</v>
      </c>
      <c r="F33" s="676" t="s">
        <v>473</v>
      </c>
      <c r="G33" s="677"/>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FE33" s="74"/>
      <c r="FF33" s="549"/>
      <c r="FG33" s="117"/>
      <c r="FH33" s="74"/>
      <c r="FI33" s="74"/>
      <c r="FU33" s="74"/>
      <c r="FV33" s="549"/>
      <c r="FW33" s="117"/>
      <c r="FX33" s="74"/>
      <c r="FY33" s="74"/>
      <c r="GK33" s="74"/>
      <c r="GL33" s="549"/>
      <c r="GM33" s="117"/>
      <c r="GN33" s="74"/>
      <c r="GO33" s="74"/>
      <c r="HA33" s="74"/>
      <c r="HB33" s="549"/>
      <c r="HC33" s="117"/>
      <c r="HD33" s="74"/>
      <c r="HE33" s="74"/>
      <c r="HQ33" s="74"/>
      <c r="HR33" s="549"/>
      <c r="HS33" s="117"/>
      <c r="HT33" s="74"/>
      <c r="HU33" s="74"/>
      <c r="IG33" s="74"/>
      <c r="IH33" s="549"/>
      <c r="II33" s="117"/>
      <c r="IJ33" s="74"/>
      <c r="IK33" s="74"/>
      <c r="IW33" s="74"/>
      <c r="IX33" s="549"/>
      <c r="IY33" s="117"/>
      <c r="IZ33" s="74"/>
      <c r="JA33" s="74"/>
      <c r="JM33" s="74"/>
      <c r="JN33" s="549"/>
      <c r="JO33" s="117"/>
      <c r="JP33" s="74"/>
      <c r="JQ33" s="74"/>
      <c r="KC33" s="74"/>
      <c r="KD33" s="549"/>
      <c r="KE33" s="117"/>
      <c r="KF33" s="74"/>
      <c r="KG33" s="74"/>
      <c r="KS33" s="74"/>
      <c r="KT33" s="549"/>
      <c r="KU33" s="117"/>
      <c r="KV33" s="74"/>
      <c r="KW33" s="74"/>
      <c r="LI33" s="74"/>
      <c r="LJ33" s="549"/>
      <c r="LK33" s="117"/>
      <c r="LL33" s="74"/>
      <c r="LM33" s="74"/>
      <c r="LY33" s="74"/>
      <c r="LZ33" s="549"/>
      <c r="MA33" s="117"/>
      <c r="MB33" s="74"/>
      <c r="MC33" s="74"/>
      <c r="MO33" s="74"/>
      <c r="MP33" s="549"/>
      <c r="MQ33" s="117"/>
      <c r="MR33" s="74"/>
      <c r="MS33" s="74"/>
      <c r="NE33" s="74"/>
      <c r="NF33" s="549"/>
      <c r="NG33" s="117"/>
      <c r="NH33" s="74"/>
      <c r="NI33" s="74"/>
      <c r="NU33" s="74"/>
      <c r="NV33" s="549"/>
      <c r="NW33" s="117"/>
      <c r="NX33" s="74"/>
      <c r="NY33" s="74"/>
      <c r="OK33" s="74"/>
      <c r="OL33" s="549"/>
      <c r="OM33" s="117"/>
      <c r="ON33" s="74"/>
      <c r="OO33" s="74"/>
      <c r="PA33" s="74"/>
      <c r="PB33" s="549"/>
      <c r="PC33" s="117"/>
      <c r="PD33" s="74"/>
      <c r="PE33" s="74"/>
      <c r="PQ33" s="74"/>
      <c r="PR33" s="549"/>
      <c r="PS33" s="117"/>
      <c r="PT33" s="74"/>
      <c r="PU33" s="74"/>
      <c r="QG33" s="74"/>
      <c r="QH33" s="549"/>
      <c r="QI33" s="117"/>
      <c r="QJ33" s="74"/>
      <c r="QK33" s="74"/>
      <c r="QW33" s="74"/>
      <c r="QX33" s="549"/>
      <c r="QY33" s="117"/>
      <c r="QZ33" s="74"/>
      <c r="RA33" s="74"/>
      <c r="RM33" s="74"/>
      <c r="RN33" s="549"/>
      <c r="RO33" s="117"/>
      <c r="RP33" s="74"/>
      <c r="RQ33" s="74"/>
      <c r="SC33" s="74"/>
      <c r="SD33" s="549"/>
      <c r="SE33" s="117"/>
      <c r="SF33" s="74"/>
      <c r="SG33" s="74"/>
      <c r="SS33" s="74"/>
      <c r="ST33" s="549"/>
      <c r="SU33" s="117"/>
      <c r="SV33" s="74"/>
      <c r="SW33" s="74"/>
      <c r="TI33" s="74"/>
      <c r="TJ33" s="549"/>
      <c r="TK33" s="117"/>
      <c r="TL33" s="74"/>
      <c r="TM33" s="74"/>
      <c r="TY33" s="74"/>
      <c r="TZ33" s="549"/>
      <c r="UA33" s="117"/>
      <c r="UB33" s="74"/>
      <c r="UC33" s="74"/>
      <c r="UO33" s="74"/>
      <c r="UP33" s="549"/>
      <c r="UQ33" s="117"/>
      <c r="UR33" s="74"/>
      <c r="US33" s="74"/>
      <c r="VE33" s="74"/>
      <c r="VF33" s="549"/>
      <c r="VG33" s="117"/>
      <c r="VH33" s="74"/>
      <c r="VI33" s="74"/>
      <c r="VU33" s="74"/>
      <c r="VV33" s="549"/>
      <c r="VW33" s="117"/>
      <c r="VX33" s="74"/>
      <c r="VY33" s="74"/>
      <c r="WK33" s="74"/>
      <c r="WL33" s="549"/>
      <c r="WM33" s="117"/>
      <c r="WN33" s="74"/>
      <c r="WO33" s="74"/>
      <c r="XA33" s="74"/>
      <c r="XB33" s="549"/>
      <c r="XC33" s="117"/>
      <c r="XD33" s="74"/>
      <c r="XE33" s="74"/>
      <c r="XQ33" s="74"/>
      <c r="XR33" s="549"/>
      <c r="XS33" s="117"/>
      <c r="XT33" s="74"/>
      <c r="XU33" s="74"/>
      <c r="YG33" s="74"/>
      <c r="YH33" s="549"/>
      <c r="YI33" s="117"/>
      <c r="YJ33" s="74"/>
      <c r="YK33" s="74"/>
      <c r="YW33" s="74"/>
      <c r="YX33" s="549"/>
      <c r="YY33" s="117"/>
      <c r="YZ33" s="74"/>
      <c r="ZA33" s="74"/>
      <c r="ZM33" s="74"/>
      <c r="ZN33" s="549"/>
      <c r="ZO33" s="117"/>
      <c r="ZP33" s="74"/>
      <c r="ZQ33" s="74"/>
      <c r="AAC33" s="74"/>
      <c r="AAD33" s="549"/>
      <c r="AAE33" s="117"/>
      <c r="AAF33" s="74"/>
      <c r="AAG33" s="74"/>
      <c r="AAS33" s="74"/>
      <c r="AAT33" s="549"/>
      <c r="AAU33" s="117"/>
      <c r="AAV33" s="74"/>
      <c r="AAW33" s="74"/>
      <c r="ABI33" s="74"/>
      <c r="ABJ33" s="549"/>
      <c r="ABK33" s="117"/>
      <c r="ABL33" s="74"/>
      <c r="ABM33" s="74"/>
      <c r="ABY33" s="74"/>
      <c r="ABZ33" s="549"/>
      <c r="ACA33" s="117"/>
      <c r="ACB33" s="74"/>
      <c r="ACC33" s="74"/>
      <c r="ACO33" s="74"/>
      <c r="ACP33" s="549"/>
      <c r="ACQ33" s="117"/>
      <c r="ACR33" s="74"/>
      <c r="ACS33" s="74"/>
      <c r="ADE33" s="74"/>
      <c r="ADF33" s="549"/>
      <c r="ADG33" s="117"/>
      <c r="ADH33" s="74"/>
      <c r="ADI33" s="74"/>
      <c r="ADU33" s="74"/>
      <c r="ADV33" s="549"/>
      <c r="ADW33" s="117"/>
      <c r="ADX33" s="74"/>
      <c r="ADY33" s="74"/>
      <c r="AEK33" s="74"/>
      <c r="AEL33" s="549"/>
      <c r="AEM33" s="117"/>
      <c r="AEN33" s="74"/>
      <c r="AEO33" s="74"/>
      <c r="AFA33" s="74"/>
      <c r="AFB33" s="549"/>
      <c r="AFC33" s="117"/>
      <c r="AFD33" s="74"/>
      <c r="AFE33" s="74"/>
      <c r="AFQ33" s="74"/>
      <c r="AFR33" s="549"/>
      <c r="AFS33" s="117"/>
      <c r="AFT33" s="74"/>
      <c r="AFU33" s="74"/>
      <c r="AGG33" s="74"/>
      <c r="AGH33" s="549"/>
      <c r="AGI33" s="117"/>
      <c r="AGJ33" s="74"/>
      <c r="AGK33" s="74"/>
      <c r="AGW33" s="74"/>
      <c r="AGX33" s="549"/>
      <c r="AGY33" s="117"/>
      <c r="AGZ33" s="74"/>
      <c r="AHA33" s="74"/>
      <c r="AHM33" s="74"/>
      <c r="AHN33" s="549"/>
      <c r="AHO33" s="117"/>
      <c r="AHP33" s="74"/>
      <c r="AHQ33" s="74"/>
      <c r="AIC33" s="74"/>
      <c r="AID33" s="549"/>
      <c r="AIE33" s="117"/>
      <c r="AIF33" s="74"/>
      <c r="AIG33" s="74"/>
      <c r="AIS33" s="74"/>
      <c r="AIT33" s="549"/>
      <c r="AIU33" s="117"/>
      <c r="AIV33" s="74"/>
      <c r="AIW33" s="74"/>
      <c r="AJI33" s="74"/>
      <c r="AJJ33" s="549"/>
      <c r="AJK33" s="117"/>
      <c r="AJL33" s="74"/>
      <c r="AJM33" s="74"/>
      <c r="AJY33" s="74"/>
      <c r="AJZ33" s="549"/>
      <c r="AKA33" s="117"/>
      <c r="AKB33" s="74"/>
      <c r="AKC33" s="74"/>
      <c r="AKO33" s="74"/>
      <c r="AKP33" s="549"/>
      <c r="AKQ33" s="117"/>
      <c r="AKR33" s="74"/>
      <c r="AKS33" s="74"/>
      <c r="ALE33" s="74"/>
      <c r="ALF33" s="549"/>
      <c r="ALG33" s="117"/>
      <c r="ALH33" s="74"/>
      <c r="ALI33" s="74"/>
      <c r="ALU33" s="74"/>
      <c r="ALV33" s="549"/>
      <c r="ALW33" s="117"/>
      <c r="ALX33" s="74"/>
      <c r="ALY33" s="74"/>
      <c r="AMK33" s="74"/>
      <c r="AML33" s="549"/>
      <c r="AMM33" s="117"/>
      <c r="AMN33" s="74"/>
      <c r="AMO33" s="74"/>
      <c r="ANA33" s="74"/>
      <c r="ANB33" s="549"/>
      <c r="ANC33" s="117"/>
      <c r="AND33" s="74"/>
      <c r="ANE33" s="74"/>
      <c r="ANQ33" s="74"/>
      <c r="ANR33" s="549"/>
      <c r="ANS33" s="117"/>
      <c r="ANT33" s="74"/>
      <c r="ANU33" s="74"/>
      <c r="AOG33" s="74"/>
      <c r="AOH33" s="549"/>
      <c r="AOI33" s="117"/>
      <c r="AOJ33" s="74"/>
      <c r="AOK33" s="74"/>
      <c r="AOW33" s="74"/>
      <c r="AOX33" s="549"/>
      <c r="AOY33" s="117"/>
      <c r="AOZ33" s="74"/>
      <c r="APA33" s="74"/>
      <c r="APM33" s="74"/>
      <c r="APN33" s="549"/>
      <c r="APO33" s="117"/>
      <c r="APP33" s="74"/>
      <c r="APQ33" s="74"/>
      <c r="AQC33" s="74"/>
      <c r="AQD33" s="549"/>
      <c r="AQE33" s="117"/>
      <c r="AQF33" s="74"/>
      <c r="AQG33" s="74"/>
      <c r="AQS33" s="74"/>
      <c r="AQT33" s="549"/>
      <c r="AQU33" s="117"/>
      <c r="AQV33" s="74"/>
      <c r="AQW33" s="74"/>
      <c r="ARI33" s="74"/>
      <c r="ARJ33" s="549"/>
      <c r="ARK33" s="117"/>
      <c r="ARL33" s="74"/>
      <c r="ARM33" s="74"/>
      <c r="ARY33" s="74"/>
      <c r="ARZ33" s="549"/>
      <c r="ASA33" s="117"/>
      <c r="ASB33" s="74"/>
      <c r="ASC33" s="74"/>
      <c r="ASO33" s="74"/>
      <c r="ASP33" s="549"/>
      <c r="ASQ33" s="117"/>
      <c r="ASR33" s="74"/>
      <c r="ASS33" s="74"/>
      <c r="ATE33" s="74"/>
      <c r="ATF33" s="549"/>
      <c r="ATG33" s="117"/>
      <c r="ATH33" s="74"/>
      <c r="ATI33" s="74"/>
      <c r="ATU33" s="74"/>
      <c r="ATV33" s="549"/>
      <c r="ATW33" s="117"/>
      <c r="ATX33" s="74"/>
      <c r="ATY33" s="74"/>
      <c r="AUK33" s="74"/>
      <c r="AUL33" s="549"/>
      <c r="AUM33" s="117"/>
      <c r="AUN33" s="74"/>
      <c r="AUO33" s="74"/>
      <c r="AVA33" s="74"/>
      <c r="AVB33" s="549"/>
      <c r="AVC33" s="117"/>
      <c r="AVD33" s="74"/>
      <c r="AVE33" s="74"/>
      <c r="AVQ33" s="74"/>
      <c r="AVR33" s="549"/>
      <c r="AVS33" s="117"/>
      <c r="AVT33" s="74"/>
      <c r="AVU33" s="74"/>
      <c r="AWG33" s="74"/>
      <c r="AWH33" s="549"/>
      <c r="AWI33" s="117"/>
      <c r="AWJ33" s="74"/>
      <c r="AWK33" s="74"/>
      <c r="AWW33" s="74"/>
      <c r="AWX33" s="549"/>
      <c r="AWY33" s="117"/>
      <c r="AWZ33" s="74"/>
      <c r="AXA33" s="74"/>
      <c r="AXM33" s="74"/>
      <c r="AXN33" s="549"/>
      <c r="AXO33" s="117"/>
      <c r="AXP33" s="74"/>
      <c r="AXQ33" s="74"/>
      <c r="AYC33" s="74"/>
      <c r="AYD33" s="549"/>
      <c r="AYE33" s="117"/>
      <c r="AYF33" s="74"/>
      <c r="AYG33" s="74"/>
      <c r="AYS33" s="74"/>
      <c r="AYT33" s="549"/>
      <c r="AYU33" s="117"/>
      <c r="AYV33" s="74"/>
      <c r="AYW33" s="74"/>
      <c r="AZI33" s="74"/>
      <c r="AZJ33" s="549"/>
      <c r="AZK33" s="117"/>
      <c r="AZL33" s="74"/>
      <c r="AZM33" s="74"/>
      <c r="AZY33" s="74"/>
      <c r="AZZ33" s="549"/>
      <c r="BAA33" s="117"/>
      <c r="BAB33" s="74"/>
      <c r="BAC33" s="74"/>
      <c r="BAO33" s="74"/>
      <c r="BAP33" s="549"/>
      <c r="BAQ33" s="117"/>
      <c r="BAR33" s="74"/>
      <c r="BAS33" s="74"/>
      <c r="BBE33" s="74"/>
      <c r="BBF33" s="549"/>
      <c r="BBG33" s="117"/>
      <c r="BBH33" s="74"/>
      <c r="BBI33" s="74"/>
      <c r="BBU33" s="74"/>
      <c r="BBV33" s="549"/>
      <c r="BBW33" s="117"/>
      <c r="BBX33" s="74"/>
      <c r="BBY33" s="74"/>
      <c r="BCK33" s="74"/>
      <c r="BCL33" s="549"/>
      <c r="BCM33" s="117"/>
      <c r="BCN33" s="74"/>
      <c r="BCO33" s="74"/>
      <c r="BDA33" s="74"/>
      <c r="BDB33" s="549"/>
      <c r="BDC33" s="117"/>
      <c r="BDD33" s="74"/>
      <c r="BDE33" s="74"/>
      <c r="BDQ33" s="74"/>
      <c r="BDR33" s="549"/>
      <c r="BDS33" s="117"/>
      <c r="BDT33" s="74"/>
      <c r="BDU33" s="74"/>
      <c r="BEG33" s="74"/>
      <c r="BEH33" s="549"/>
      <c r="BEI33" s="117"/>
      <c r="BEJ33" s="74"/>
      <c r="BEK33" s="74"/>
      <c r="BEW33" s="74"/>
      <c r="BEX33" s="549"/>
      <c r="BEY33" s="117"/>
      <c r="BEZ33" s="74"/>
      <c r="BFA33" s="74"/>
      <c r="BFM33" s="74"/>
      <c r="BFN33" s="549"/>
      <c r="BFO33" s="117"/>
      <c r="BFP33" s="74"/>
      <c r="BFQ33" s="74"/>
      <c r="BGC33" s="74"/>
      <c r="BGD33" s="549"/>
      <c r="BGE33" s="117"/>
      <c r="BGF33" s="74"/>
      <c r="BGG33" s="74"/>
      <c r="BGS33" s="74"/>
      <c r="BGT33" s="549"/>
      <c r="BGU33" s="117"/>
      <c r="BGV33" s="74"/>
      <c r="BGW33" s="74"/>
      <c r="BHI33" s="74"/>
      <c r="BHJ33" s="549"/>
      <c r="BHK33" s="117"/>
      <c r="BHL33" s="74"/>
      <c r="BHM33" s="74"/>
      <c r="BHY33" s="74"/>
      <c r="BHZ33" s="549"/>
      <c r="BIA33" s="117"/>
      <c r="BIB33" s="74"/>
      <c r="BIC33" s="74"/>
      <c r="BIO33" s="74"/>
      <c r="BIP33" s="549"/>
      <c r="BIQ33" s="117"/>
      <c r="BIR33" s="74"/>
      <c r="BIS33" s="74"/>
      <c r="BJE33" s="74"/>
      <c r="BJF33" s="549"/>
      <c r="BJG33" s="117"/>
      <c r="BJH33" s="74"/>
      <c r="BJI33" s="74"/>
      <c r="BJU33" s="74"/>
      <c r="BJV33" s="549"/>
      <c r="BJW33" s="117"/>
      <c r="BJX33" s="74"/>
      <c r="BJY33" s="74"/>
      <c r="BKK33" s="74"/>
      <c r="BKL33" s="549"/>
      <c r="BKM33" s="117"/>
      <c r="BKN33" s="74"/>
      <c r="BKO33" s="74"/>
      <c r="BLA33" s="74"/>
      <c r="BLB33" s="549"/>
      <c r="BLC33" s="117"/>
      <c r="BLD33" s="74"/>
      <c r="BLE33" s="74"/>
      <c r="BLQ33" s="74"/>
      <c r="BLR33" s="549"/>
      <c r="BLS33" s="117"/>
      <c r="BLT33" s="74"/>
      <c r="BLU33" s="74"/>
      <c r="BMG33" s="74"/>
      <c r="BMH33" s="549"/>
      <c r="BMI33" s="117"/>
      <c r="BMJ33" s="74"/>
      <c r="BMK33" s="74"/>
      <c r="BMW33" s="74"/>
      <c r="BMX33" s="549"/>
      <c r="BMY33" s="117"/>
      <c r="BMZ33" s="74"/>
      <c r="BNA33" s="74"/>
      <c r="BNM33" s="74"/>
      <c r="BNN33" s="549"/>
      <c r="BNO33" s="117"/>
      <c r="BNP33" s="74"/>
      <c r="BNQ33" s="74"/>
      <c r="BOC33" s="74"/>
      <c r="BOD33" s="549"/>
      <c r="BOE33" s="117"/>
      <c r="BOF33" s="74"/>
      <c r="BOG33" s="74"/>
      <c r="BOS33" s="74"/>
      <c r="BOT33" s="549"/>
      <c r="BOU33" s="117"/>
      <c r="BOV33" s="74"/>
      <c r="BOW33" s="74"/>
      <c r="BPI33" s="74"/>
      <c r="BPJ33" s="549"/>
      <c r="BPK33" s="117"/>
      <c r="BPL33" s="74"/>
      <c r="BPM33" s="74"/>
      <c r="BPY33" s="74"/>
      <c r="BPZ33" s="549"/>
      <c r="BQA33" s="117"/>
      <c r="BQB33" s="74"/>
      <c r="BQC33" s="74"/>
      <c r="BQO33" s="74"/>
      <c r="BQP33" s="549"/>
      <c r="BQQ33" s="117"/>
      <c r="BQR33" s="74"/>
      <c r="BQS33" s="74"/>
      <c r="BRE33" s="74"/>
      <c r="BRF33" s="549"/>
      <c r="BRG33" s="117"/>
      <c r="BRH33" s="74"/>
      <c r="BRI33" s="74"/>
      <c r="BRU33" s="74"/>
      <c r="BRV33" s="549"/>
      <c r="BRW33" s="117"/>
      <c r="BRX33" s="74"/>
      <c r="BRY33" s="74"/>
      <c r="BSK33" s="74"/>
      <c r="BSL33" s="549"/>
      <c r="BSM33" s="117"/>
      <c r="BSN33" s="74"/>
      <c r="BSO33" s="74"/>
      <c r="BTA33" s="74"/>
      <c r="BTB33" s="549"/>
      <c r="BTC33" s="117"/>
      <c r="BTD33" s="74"/>
      <c r="BTE33" s="74"/>
      <c r="BTQ33" s="74"/>
      <c r="BTR33" s="549"/>
      <c r="BTS33" s="117"/>
      <c r="BTT33" s="74"/>
      <c r="BTU33" s="74"/>
      <c r="BUG33" s="74"/>
      <c r="BUH33" s="549"/>
      <c r="BUI33" s="117"/>
      <c r="BUJ33" s="74"/>
      <c r="BUK33" s="74"/>
      <c r="BUW33" s="74"/>
      <c r="BUX33" s="549"/>
      <c r="BUY33" s="117"/>
      <c r="BUZ33" s="74"/>
      <c r="BVA33" s="74"/>
      <c r="BVM33" s="74"/>
      <c r="BVN33" s="549"/>
      <c r="BVO33" s="117"/>
      <c r="BVP33" s="74"/>
      <c r="BVQ33" s="74"/>
      <c r="BWC33" s="74"/>
      <c r="BWD33" s="549"/>
      <c r="BWE33" s="117"/>
      <c r="BWF33" s="74"/>
      <c r="BWG33" s="74"/>
      <c r="BWS33" s="74"/>
      <c r="BWT33" s="549"/>
      <c r="BWU33" s="117"/>
      <c r="BWV33" s="74"/>
      <c r="BWW33" s="74"/>
      <c r="BXI33" s="74"/>
      <c r="BXJ33" s="549"/>
      <c r="BXK33" s="117"/>
      <c r="BXL33" s="74"/>
      <c r="BXM33" s="74"/>
      <c r="BXY33" s="74"/>
      <c r="BXZ33" s="549"/>
      <c r="BYA33" s="117"/>
      <c r="BYB33" s="74"/>
      <c r="BYC33" s="74"/>
      <c r="BYO33" s="74"/>
      <c r="BYP33" s="549"/>
      <c r="BYQ33" s="117"/>
      <c r="BYR33" s="74"/>
      <c r="BYS33" s="74"/>
      <c r="BZE33" s="74"/>
      <c r="BZF33" s="549"/>
      <c r="BZG33" s="117"/>
      <c r="BZH33" s="74"/>
      <c r="BZI33" s="74"/>
      <c r="BZU33" s="74"/>
      <c r="BZV33" s="549"/>
      <c r="BZW33" s="117"/>
      <c r="BZX33" s="74"/>
      <c r="BZY33" s="74"/>
      <c r="CAK33" s="74"/>
      <c r="CAL33" s="549"/>
      <c r="CAM33" s="117"/>
      <c r="CAN33" s="74"/>
      <c r="CAO33" s="74"/>
      <c r="CBA33" s="74"/>
      <c r="CBB33" s="549"/>
      <c r="CBC33" s="117"/>
      <c r="CBD33" s="74"/>
      <c r="CBE33" s="74"/>
      <c r="CBQ33" s="74"/>
      <c r="CBR33" s="549"/>
      <c r="CBS33" s="117"/>
      <c r="CBT33" s="74"/>
      <c r="CBU33" s="74"/>
      <c r="CCG33" s="74"/>
      <c r="CCH33" s="549"/>
      <c r="CCI33" s="117"/>
      <c r="CCJ33" s="74"/>
      <c r="CCK33" s="74"/>
      <c r="CCW33" s="74"/>
      <c r="CCX33" s="549"/>
      <c r="CCY33" s="117"/>
      <c r="CCZ33" s="74"/>
      <c r="CDA33" s="74"/>
      <c r="CDM33" s="74"/>
      <c r="CDN33" s="549"/>
      <c r="CDO33" s="117"/>
      <c r="CDP33" s="74"/>
      <c r="CDQ33" s="74"/>
      <c r="CEC33" s="74"/>
      <c r="CED33" s="549"/>
      <c r="CEE33" s="117"/>
      <c r="CEF33" s="74"/>
      <c r="CEG33" s="74"/>
      <c r="CES33" s="74"/>
      <c r="CET33" s="549"/>
      <c r="CEU33" s="117"/>
      <c r="CEV33" s="74"/>
      <c r="CEW33" s="74"/>
      <c r="CFI33" s="74"/>
      <c r="CFJ33" s="549"/>
      <c r="CFK33" s="117"/>
      <c r="CFL33" s="74"/>
      <c r="CFM33" s="74"/>
      <c r="CFY33" s="74"/>
      <c r="CFZ33" s="549"/>
      <c r="CGA33" s="117"/>
      <c r="CGB33" s="74"/>
      <c r="CGC33" s="74"/>
      <c r="CGO33" s="74"/>
      <c r="CGP33" s="549"/>
      <c r="CGQ33" s="117"/>
      <c r="CGR33" s="74"/>
      <c r="CGS33" s="74"/>
      <c r="CHE33" s="74"/>
      <c r="CHF33" s="549"/>
      <c r="CHG33" s="117"/>
      <c r="CHH33" s="74"/>
      <c r="CHI33" s="74"/>
      <c r="CHU33" s="74"/>
      <c r="CHV33" s="549"/>
      <c r="CHW33" s="117"/>
      <c r="CHX33" s="74"/>
      <c r="CHY33" s="74"/>
      <c r="CIK33" s="74"/>
      <c r="CIL33" s="549"/>
      <c r="CIM33" s="117"/>
      <c r="CIN33" s="74"/>
      <c r="CIO33" s="74"/>
      <c r="CJA33" s="74"/>
      <c r="CJB33" s="549"/>
      <c r="CJC33" s="117"/>
      <c r="CJD33" s="74"/>
      <c r="CJE33" s="74"/>
      <c r="CJQ33" s="74"/>
      <c r="CJR33" s="549"/>
      <c r="CJS33" s="117"/>
      <c r="CJT33" s="74"/>
      <c r="CJU33" s="74"/>
      <c r="CKG33" s="74"/>
      <c r="CKH33" s="549"/>
      <c r="CKI33" s="117"/>
      <c r="CKJ33" s="74"/>
      <c r="CKK33" s="74"/>
      <c r="CKW33" s="74"/>
      <c r="CKX33" s="549"/>
      <c r="CKY33" s="117"/>
      <c r="CKZ33" s="74"/>
      <c r="CLA33" s="74"/>
      <c r="CLM33" s="74"/>
      <c r="CLN33" s="549"/>
      <c r="CLO33" s="117"/>
      <c r="CLP33" s="74"/>
      <c r="CLQ33" s="74"/>
      <c r="CMC33" s="74"/>
      <c r="CMD33" s="549"/>
      <c r="CME33" s="117"/>
      <c r="CMF33" s="74"/>
      <c r="CMG33" s="74"/>
      <c r="CMS33" s="74"/>
      <c r="CMT33" s="549"/>
      <c r="CMU33" s="117"/>
      <c r="CMV33" s="74"/>
      <c r="CMW33" s="74"/>
      <c r="CNI33" s="74"/>
      <c r="CNJ33" s="549"/>
      <c r="CNK33" s="117"/>
      <c r="CNL33" s="74"/>
      <c r="CNM33" s="74"/>
      <c r="CNY33" s="74"/>
      <c r="CNZ33" s="549"/>
      <c r="COA33" s="117"/>
      <c r="COB33" s="74"/>
      <c r="COC33" s="74"/>
      <c r="COO33" s="74"/>
      <c r="COP33" s="549"/>
      <c r="COQ33" s="117"/>
      <c r="COR33" s="74"/>
      <c r="COS33" s="74"/>
      <c r="CPE33" s="74"/>
      <c r="CPF33" s="549"/>
      <c r="CPG33" s="117"/>
      <c r="CPH33" s="74"/>
      <c r="CPI33" s="74"/>
      <c r="CPU33" s="74"/>
      <c r="CPV33" s="549"/>
      <c r="CPW33" s="117"/>
      <c r="CPX33" s="74"/>
      <c r="CPY33" s="74"/>
      <c r="CQK33" s="74"/>
      <c r="CQL33" s="549"/>
      <c r="CQM33" s="117"/>
      <c r="CQN33" s="74"/>
      <c r="CQO33" s="74"/>
      <c r="CRA33" s="74"/>
      <c r="CRB33" s="549"/>
      <c r="CRC33" s="117"/>
      <c r="CRD33" s="74"/>
      <c r="CRE33" s="74"/>
      <c r="CRQ33" s="74"/>
      <c r="CRR33" s="549"/>
      <c r="CRS33" s="117"/>
      <c r="CRT33" s="74"/>
      <c r="CRU33" s="74"/>
      <c r="CSG33" s="74"/>
      <c r="CSH33" s="549"/>
      <c r="CSI33" s="117"/>
      <c r="CSJ33" s="74"/>
      <c r="CSK33" s="74"/>
      <c r="CSW33" s="74"/>
      <c r="CSX33" s="549"/>
      <c r="CSY33" s="117"/>
      <c r="CSZ33" s="74"/>
      <c r="CTA33" s="74"/>
      <c r="CTM33" s="74"/>
      <c r="CTN33" s="549"/>
      <c r="CTO33" s="117"/>
      <c r="CTP33" s="74"/>
      <c r="CTQ33" s="74"/>
      <c r="CUC33" s="74"/>
      <c r="CUD33" s="549"/>
      <c r="CUE33" s="117"/>
      <c r="CUF33" s="74"/>
      <c r="CUG33" s="74"/>
      <c r="CUS33" s="74"/>
      <c r="CUT33" s="549"/>
      <c r="CUU33" s="117"/>
      <c r="CUV33" s="74"/>
      <c r="CUW33" s="74"/>
      <c r="CVI33" s="74"/>
      <c r="CVJ33" s="549"/>
      <c r="CVK33" s="117"/>
      <c r="CVL33" s="74"/>
      <c r="CVM33" s="74"/>
      <c r="CVY33" s="74"/>
      <c r="CVZ33" s="549"/>
      <c r="CWA33" s="117"/>
      <c r="CWB33" s="74"/>
      <c r="CWC33" s="74"/>
      <c r="CWO33" s="74"/>
      <c r="CWP33" s="549"/>
      <c r="CWQ33" s="117"/>
      <c r="CWR33" s="74"/>
      <c r="CWS33" s="74"/>
      <c r="CXE33" s="74"/>
      <c r="CXF33" s="549"/>
      <c r="CXG33" s="117"/>
      <c r="CXH33" s="74"/>
      <c r="CXI33" s="74"/>
      <c r="CXU33" s="74"/>
      <c r="CXV33" s="549"/>
      <c r="CXW33" s="117"/>
      <c r="CXX33" s="74"/>
      <c r="CXY33" s="74"/>
      <c r="CYK33" s="74"/>
      <c r="CYL33" s="549"/>
      <c r="CYM33" s="117"/>
      <c r="CYN33" s="74"/>
      <c r="CYO33" s="74"/>
      <c r="CZA33" s="74"/>
      <c r="CZB33" s="549"/>
      <c r="CZC33" s="117"/>
      <c r="CZD33" s="74"/>
      <c r="CZE33" s="74"/>
      <c r="CZQ33" s="74"/>
      <c r="CZR33" s="549"/>
      <c r="CZS33" s="117"/>
      <c r="CZT33" s="74"/>
      <c r="CZU33" s="74"/>
      <c r="DAG33" s="74"/>
      <c r="DAH33" s="549"/>
      <c r="DAI33" s="117"/>
      <c r="DAJ33" s="74"/>
      <c r="DAK33" s="74"/>
      <c r="DAW33" s="74"/>
      <c r="DAX33" s="549"/>
      <c r="DAY33" s="117"/>
      <c r="DAZ33" s="74"/>
      <c r="DBA33" s="74"/>
      <c r="DBM33" s="74"/>
      <c r="DBN33" s="549"/>
      <c r="DBO33" s="117"/>
      <c r="DBP33" s="74"/>
      <c r="DBQ33" s="74"/>
      <c r="DCC33" s="74"/>
      <c r="DCD33" s="549"/>
      <c r="DCE33" s="117"/>
      <c r="DCF33" s="74"/>
      <c r="DCG33" s="74"/>
      <c r="DCS33" s="74"/>
      <c r="DCT33" s="549"/>
      <c r="DCU33" s="117"/>
      <c r="DCV33" s="74"/>
      <c r="DCW33" s="74"/>
      <c r="DDI33" s="74"/>
      <c r="DDJ33" s="549"/>
      <c r="DDK33" s="117"/>
      <c r="DDL33" s="74"/>
      <c r="DDM33" s="74"/>
      <c r="DDY33" s="74"/>
      <c r="DDZ33" s="549"/>
      <c r="DEA33" s="117"/>
      <c r="DEB33" s="74"/>
      <c r="DEC33" s="74"/>
      <c r="DEO33" s="74"/>
      <c r="DEP33" s="549"/>
      <c r="DEQ33" s="117"/>
      <c r="DER33" s="74"/>
      <c r="DES33" s="74"/>
      <c r="DFE33" s="74"/>
      <c r="DFF33" s="549"/>
      <c r="DFG33" s="117"/>
      <c r="DFH33" s="74"/>
      <c r="DFI33" s="74"/>
      <c r="DFU33" s="74"/>
      <c r="DFV33" s="549"/>
      <c r="DFW33" s="117"/>
      <c r="DFX33" s="74"/>
      <c r="DFY33" s="74"/>
      <c r="DGK33" s="74"/>
      <c r="DGL33" s="549"/>
      <c r="DGM33" s="117"/>
      <c r="DGN33" s="74"/>
      <c r="DGO33" s="74"/>
      <c r="DHA33" s="74"/>
      <c r="DHB33" s="549"/>
      <c r="DHC33" s="117"/>
      <c r="DHD33" s="74"/>
      <c r="DHE33" s="74"/>
      <c r="DHQ33" s="74"/>
      <c r="DHR33" s="549"/>
      <c r="DHS33" s="117"/>
      <c r="DHT33" s="74"/>
      <c r="DHU33" s="74"/>
      <c r="DIG33" s="74"/>
      <c r="DIH33" s="549"/>
      <c r="DII33" s="117"/>
      <c r="DIJ33" s="74"/>
      <c r="DIK33" s="74"/>
      <c r="DIW33" s="74"/>
      <c r="DIX33" s="549"/>
      <c r="DIY33" s="117"/>
      <c r="DIZ33" s="74"/>
      <c r="DJA33" s="74"/>
      <c r="DJM33" s="74"/>
      <c r="DJN33" s="549"/>
      <c r="DJO33" s="117"/>
      <c r="DJP33" s="74"/>
      <c r="DJQ33" s="74"/>
      <c r="DKC33" s="74"/>
      <c r="DKD33" s="549"/>
      <c r="DKE33" s="117"/>
      <c r="DKF33" s="74"/>
      <c r="DKG33" s="74"/>
      <c r="DKS33" s="74"/>
      <c r="DKT33" s="549"/>
      <c r="DKU33" s="117"/>
      <c r="DKV33" s="74"/>
      <c r="DKW33" s="74"/>
      <c r="DLI33" s="74"/>
      <c r="DLJ33" s="549"/>
      <c r="DLK33" s="117"/>
      <c r="DLL33" s="74"/>
      <c r="DLM33" s="74"/>
      <c r="DLY33" s="74"/>
      <c r="DLZ33" s="549"/>
      <c r="DMA33" s="117"/>
      <c r="DMB33" s="74"/>
      <c r="DMC33" s="74"/>
      <c r="DMO33" s="74"/>
      <c r="DMP33" s="549"/>
      <c r="DMQ33" s="117"/>
      <c r="DMR33" s="74"/>
      <c r="DMS33" s="74"/>
      <c r="DNE33" s="74"/>
      <c r="DNF33" s="549"/>
      <c r="DNG33" s="117"/>
      <c r="DNH33" s="74"/>
      <c r="DNI33" s="74"/>
      <c r="DNU33" s="74"/>
      <c r="DNV33" s="549"/>
      <c r="DNW33" s="117"/>
      <c r="DNX33" s="74"/>
      <c r="DNY33" s="74"/>
      <c r="DOK33" s="74"/>
      <c r="DOL33" s="549"/>
      <c r="DOM33" s="117"/>
      <c r="DON33" s="74"/>
      <c r="DOO33" s="74"/>
      <c r="DPA33" s="74"/>
      <c r="DPB33" s="549"/>
      <c r="DPC33" s="117"/>
      <c r="DPD33" s="74"/>
      <c r="DPE33" s="74"/>
      <c r="DPQ33" s="74"/>
      <c r="DPR33" s="549"/>
      <c r="DPS33" s="117"/>
      <c r="DPT33" s="74"/>
      <c r="DPU33" s="74"/>
      <c r="DQG33" s="74"/>
      <c r="DQH33" s="549"/>
      <c r="DQI33" s="117"/>
      <c r="DQJ33" s="74"/>
      <c r="DQK33" s="74"/>
      <c r="DQW33" s="74"/>
      <c r="DQX33" s="549"/>
      <c r="DQY33" s="117"/>
      <c r="DQZ33" s="74"/>
      <c r="DRA33" s="74"/>
      <c r="DRM33" s="74"/>
      <c r="DRN33" s="549"/>
      <c r="DRO33" s="117"/>
      <c r="DRP33" s="74"/>
      <c r="DRQ33" s="74"/>
      <c r="DSC33" s="74"/>
      <c r="DSD33" s="549"/>
      <c r="DSE33" s="117"/>
      <c r="DSF33" s="74"/>
      <c r="DSG33" s="74"/>
      <c r="DSS33" s="74"/>
      <c r="DST33" s="549"/>
      <c r="DSU33" s="117"/>
      <c r="DSV33" s="74"/>
      <c r="DSW33" s="74"/>
      <c r="DTI33" s="74"/>
      <c r="DTJ33" s="549"/>
      <c r="DTK33" s="117"/>
      <c r="DTL33" s="74"/>
      <c r="DTM33" s="74"/>
      <c r="DTY33" s="74"/>
      <c r="DTZ33" s="549"/>
      <c r="DUA33" s="117"/>
      <c r="DUB33" s="74"/>
      <c r="DUC33" s="74"/>
      <c r="DUO33" s="74"/>
      <c r="DUP33" s="549"/>
      <c r="DUQ33" s="117"/>
      <c r="DUR33" s="74"/>
      <c r="DUS33" s="74"/>
      <c r="DVE33" s="74"/>
      <c r="DVF33" s="549"/>
      <c r="DVG33" s="117"/>
      <c r="DVH33" s="74"/>
      <c r="DVI33" s="74"/>
      <c r="DVU33" s="74"/>
      <c r="DVV33" s="549"/>
      <c r="DVW33" s="117"/>
      <c r="DVX33" s="74"/>
      <c r="DVY33" s="74"/>
      <c r="DWK33" s="74"/>
      <c r="DWL33" s="549"/>
      <c r="DWM33" s="117"/>
      <c r="DWN33" s="74"/>
      <c r="DWO33" s="74"/>
      <c r="DXA33" s="74"/>
      <c r="DXB33" s="549"/>
      <c r="DXC33" s="117"/>
      <c r="DXD33" s="74"/>
      <c r="DXE33" s="74"/>
      <c r="DXQ33" s="74"/>
      <c r="DXR33" s="549"/>
      <c r="DXS33" s="117"/>
      <c r="DXT33" s="74"/>
      <c r="DXU33" s="74"/>
      <c r="DYG33" s="74"/>
      <c r="DYH33" s="549"/>
      <c r="DYI33" s="117"/>
      <c r="DYJ33" s="74"/>
      <c r="DYK33" s="74"/>
      <c r="DYW33" s="74"/>
      <c r="DYX33" s="549"/>
      <c r="DYY33" s="117"/>
      <c r="DYZ33" s="74"/>
      <c r="DZA33" s="74"/>
      <c r="DZM33" s="74"/>
      <c r="DZN33" s="549"/>
      <c r="DZO33" s="117"/>
      <c r="DZP33" s="74"/>
      <c r="DZQ33" s="74"/>
      <c r="EAC33" s="74"/>
      <c r="EAD33" s="549"/>
      <c r="EAE33" s="117"/>
      <c r="EAF33" s="74"/>
      <c r="EAG33" s="74"/>
      <c r="EAS33" s="74"/>
      <c r="EAT33" s="549"/>
      <c r="EAU33" s="117"/>
      <c r="EAV33" s="74"/>
      <c r="EAW33" s="74"/>
      <c r="EBI33" s="74"/>
      <c r="EBJ33" s="549"/>
      <c r="EBK33" s="117"/>
      <c r="EBL33" s="74"/>
      <c r="EBM33" s="74"/>
      <c r="EBY33" s="74"/>
      <c r="EBZ33" s="549"/>
      <c r="ECA33" s="117"/>
      <c r="ECB33" s="74"/>
      <c r="ECC33" s="74"/>
      <c r="ECO33" s="74"/>
      <c r="ECP33" s="549"/>
      <c r="ECQ33" s="117"/>
      <c r="ECR33" s="74"/>
      <c r="ECS33" s="74"/>
      <c r="EDE33" s="74"/>
      <c r="EDF33" s="549"/>
      <c r="EDG33" s="117"/>
      <c r="EDH33" s="74"/>
      <c r="EDI33" s="74"/>
      <c r="EDU33" s="74"/>
      <c r="EDV33" s="549"/>
      <c r="EDW33" s="117"/>
      <c r="EDX33" s="74"/>
      <c r="EDY33" s="74"/>
      <c r="EEK33" s="74"/>
      <c r="EEL33" s="549"/>
      <c r="EEM33" s="117"/>
      <c r="EEN33" s="74"/>
      <c r="EEO33" s="74"/>
      <c r="EFA33" s="74"/>
      <c r="EFB33" s="549"/>
      <c r="EFC33" s="117"/>
      <c r="EFD33" s="74"/>
      <c r="EFE33" s="74"/>
      <c r="EFQ33" s="74"/>
      <c r="EFR33" s="549"/>
      <c r="EFS33" s="117"/>
      <c r="EFT33" s="74"/>
      <c r="EFU33" s="74"/>
      <c r="EGG33" s="74"/>
      <c r="EGH33" s="549"/>
      <c r="EGI33" s="117"/>
      <c r="EGJ33" s="74"/>
      <c r="EGK33" s="74"/>
      <c r="EGW33" s="74"/>
      <c r="EGX33" s="549"/>
      <c r="EGY33" s="117"/>
      <c r="EGZ33" s="74"/>
      <c r="EHA33" s="74"/>
      <c r="EHM33" s="74"/>
      <c r="EHN33" s="549"/>
      <c r="EHO33" s="117"/>
      <c r="EHP33" s="74"/>
      <c r="EHQ33" s="74"/>
      <c r="EIC33" s="74"/>
      <c r="EID33" s="549"/>
      <c r="EIE33" s="117"/>
      <c r="EIF33" s="74"/>
      <c r="EIG33" s="74"/>
      <c r="EIS33" s="74"/>
      <c r="EIT33" s="549"/>
      <c r="EIU33" s="117"/>
      <c r="EIV33" s="74"/>
      <c r="EIW33" s="74"/>
      <c r="EJI33" s="74"/>
      <c r="EJJ33" s="549"/>
      <c r="EJK33" s="117"/>
      <c r="EJL33" s="74"/>
      <c r="EJM33" s="74"/>
      <c r="EJY33" s="74"/>
      <c r="EJZ33" s="549"/>
      <c r="EKA33" s="117"/>
      <c r="EKB33" s="74"/>
      <c r="EKC33" s="74"/>
      <c r="EKO33" s="74"/>
      <c r="EKP33" s="549"/>
      <c r="EKQ33" s="117"/>
      <c r="EKR33" s="74"/>
      <c r="EKS33" s="74"/>
      <c r="ELE33" s="74"/>
      <c r="ELF33" s="549"/>
      <c r="ELG33" s="117"/>
      <c r="ELH33" s="74"/>
      <c r="ELI33" s="74"/>
      <c r="ELU33" s="74"/>
      <c r="ELV33" s="549"/>
      <c r="ELW33" s="117"/>
      <c r="ELX33" s="74"/>
      <c r="ELY33" s="74"/>
      <c r="EMK33" s="74"/>
      <c r="EML33" s="549"/>
      <c r="EMM33" s="117"/>
      <c r="EMN33" s="74"/>
      <c r="EMO33" s="74"/>
      <c r="ENA33" s="74"/>
      <c r="ENB33" s="549"/>
      <c r="ENC33" s="117"/>
      <c r="END33" s="74"/>
      <c r="ENE33" s="74"/>
      <c r="ENQ33" s="74"/>
      <c r="ENR33" s="549"/>
      <c r="ENS33" s="117"/>
      <c r="ENT33" s="74"/>
      <c r="ENU33" s="74"/>
      <c r="EOG33" s="74"/>
      <c r="EOH33" s="549"/>
      <c r="EOI33" s="117"/>
      <c r="EOJ33" s="74"/>
      <c r="EOK33" s="74"/>
      <c r="EOW33" s="74"/>
      <c r="EOX33" s="549"/>
      <c r="EOY33" s="117"/>
      <c r="EOZ33" s="74"/>
      <c r="EPA33" s="74"/>
      <c r="EPM33" s="74"/>
      <c r="EPN33" s="549"/>
      <c r="EPO33" s="117"/>
      <c r="EPP33" s="74"/>
      <c r="EPQ33" s="74"/>
      <c r="EQC33" s="74"/>
      <c r="EQD33" s="549"/>
      <c r="EQE33" s="117"/>
      <c r="EQF33" s="74"/>
      <c r="EQG33" s="74"/>
      <c r="EQS33" s="74"/>
      <c r="EQT33" s="549"/>
      <c r="EQU33" s="117"/>
      <c r="EQV33" s="74"/>
      <c r="EQW33" s="74"/>
      <c r="ERI33" s="74"/>
      <c r="ERJ33" s="549"/>
      <c r="ERK33" s="117"/>
      <c r="ERL33" s="74"/>
      <c r="ERM33" s="74"/>
      <c r="ERY33" s="74"/>
      <c r="ERZ33" s="549"/>
      <c r="ESA33" s="117"/>
      <c r="ESB33" s="74"/>
      <c r="ESC33" s="74"/>
      <c r="ESO33" s="74"/>
      <c r="ESP33" s="549"/>
      <c r="ESQ33" s="117"/>
      <c r="ESR33" s="74"/>
      <c r="ESS33" s="74"/>
      <c r="ETE33" s="74"/>
      <c r="ETF33" s="549"/>
      <c r="ETG33" s="117"/>
      <c r="ETH33" s="74"/>
      <c r="ETI33" s="74"/>
      <c r="ETU33" s="74"/>
      <c r="ETV33" s="549"/>
      <c r="ETW33" s="117"/>
      <c r="ETX33" s="74"/>
      <c r="ETY33" s="74"/>
      <c r="EUK33" s="74"/>
      <c r="EUL33" s="549"/>
      <c r="EUM33" s="117"/>
      <c r="EUN33" s="74"/>
      <c r="EUO33" s="74"/>
      <c r="EVA33" s="74"/>
      <c r="EVB33" s="549"/>
      <c r="EVC33" s="117"/>
      <c r="EVD33" s="74"/>
      <c r="EVE33" s="74"/>
      <c r="EVQ33" s="74"/>
      <c r="EVR33" s="549"/>
      <c r="EVS33" s="117"/>
      <c r="EVT33" s="74"/>
      <c r="EVU33" s="74"/>
      <c r="EWG33" s="74"/>
      <c r="EWH33" s="549"/>
      <c r="EWI33" s="117"/>
      <c r="EWJ33" s="74"/>
      <c r="EWK33" s="74"/>
      <c r="EWW33" s="74"/>
      <c r="EWX33" s="549"/>
      <c r="EWY33" s="117"/>
      <c r="EWZ33" s="74"/>
      <c r="EXA33" s="74"/>
      <c r="EXM33" s="74"/>
      <c r="EXN33" s="549"/>
      <c r="EXO33" s="117"/>
      <c r="EXP33" s="74"/>
      <c r="EXQ33" s="74"/>
      <c r="EYC33" s="74"/>
      <c r="EYD33" s="549"/>
      <c r="EYE33" s="117"/>
      <c r="EYF33" s="74"/>
      <c r="EYG33" s="74"/>
      <c r="EYS33" s="74"/>
      <c r="EYT33" s="549"/>
      <c r="EYU33" s="117"/>
      <c r="EYV33" s="74"/>
      <c r="EYW33" s="74"/>
      <c r="EZI33" s="74"/>
      <c r="EZJ33" s="549"/>
      <c r="EZK33" s="117"/>
      <c r="EZL33" s="74"/>
      <c r="EZM33" s="74"/>
      <c r="EZY33" s="74"/>
      <c r="EZZ33" s="549"/>
      <c r="FAA33" s="117"/>
      <c r="FAB33" s="74"/>
      <c r="FAC33" s="74"/>
      <c r="FAO33" s="74"/>
      <c r="FAP33" s="549"/>
      <c r="FAQ33" s="117"/>
      <c r="FAR33" s="74"/>
      <c r="FAS33" s="74"/>
      <c r="FBE33" s="74"/>
      <c r="FBF33" s="549"/>
      <c r="FBG33" s="117"/>
      <c r="FBH33" s="74"/>
      <c r="FBI33" s="74"/>
      <c r="FBU33" s="74"/>
      <c r="FBV33" s="549"/>
      <c r="FBW33" s="117"/>
      <c r="FBX33" s="74"/>
      <c r="FBY33" s="74"/>
      <c r="FCK33" s="74"/>
      <c r="FCL33" s="549"/>
      <c r="FCM33" s="117"/>
      <c r="FCN33" s="74"/>
      <c r="FCO33" s="74"/>
      <c r="FDA33" s="74"/>
      <c r="FDB33" s="549"/>
      <c r="FDC33" s="117"/>
      <c r="FDD33" s="74"/>
      <c r="FDE33" s="74"/>
      <c r="FDQ33" s="74"/>
      <c r="FDR33" s="549"/>
      <c r="FDS33" s="117"/>
      <c r="FDT33" s="74"/>
      <c r="FDU33" s="74"/>
      <c r="FEG33" s="74"/>
      <c r="FEH33" s="549"/>
      <c r="FEI33" s="117"/>
      <c r="FEJ33" s="74"/>
      <c r="FEK33" s="74"/>
      <c r="FEW33" s="74"/>
      <c r="FEX33" s="549"/>
      <c r="FEY33" s="117"/>
      <c r="FEZ33" s="74"/>
      <c r="FFA33" s="74"/>
      <c r="FFM33" s="74"/>
      <c r="FFN33" s="549"/>
      <c r="FFO33" s="117"/>
      <c r="FFP33" s="74"/>
      <c r="FFQ33" s="74"/>
      <c r="FGC33" s="74"/>
      <c r="FGD33" s="549"/>
      <c r="FGE33" s="117"/>
      <c r="FGF33" s="74"/>
      <c r="FGG33" s="74"/>
      <c r="FGS33" s="74"/>
      <c r="FGT33" s="549"/>
      <c r="FGU33" s="117"/>
      <c r="FGV33" s="74"/>
      <c r="FGW33" s="74"/>
      <c r="FHI33" s="74"/>
      <c r="FHJ33" s="549"/>
      <c r="FHK33" s="117"/>
      <c r="FHL33" s="74"/>
      <c r="FHM33" s="74"/>
      <c r="FHY33" s="74"/>
      <c r="FHZ33" s="549"/>
      <c r="FIA33" s="117"/>
      <c r="FIB33" s="74"/>
      <c r="FIC33" s="74"/>
      <c r="FIO33" s="74"/>
      <c r="FIP33" s="549"/>
      <c r="FIQ33" s="117"/>
      <c r="FIR33" s="74"/>
      <c r="FIS33" s="74"/>
      <c r="FJE33" s="74"/>
      <c r="FJF33" s="549"/>
      <c r="FJG33" s="117"/>
      <c r="FJH33" s="74"/>
      <c r="FJI33" s="74"/>
      <c r="FJU33" s="74"/>
      <c r="FJV33" s="549"/>
      <c r="FJW33" s="117"/>
      <c r="FJX33" s="74"/>
      <c r="FJY33" s="74"/>
      <c r="FKK33" s="74"/>
      <c r="FKL33" s="549"/>
      <c r="FKM33" s="117"/>
      <c r="FKN33" s="74"/>
      <c r="FKO33" s="74"/>
      <c r="FLA33" s="74"/>
      <c r="FLB33" s="549"/>
      <c r="FLC33" s="117"/>
      <c r="FLD33" s="74"/>
      <c r="FLE33" s="74"/>
      <c r="FLQ33" s="74"/>
      <c r="FLR33" s="549"/>
      <c r="FLS33" s="117"/>
      <c r="FLT33" s="74"/>
      <c r="FLU33" s="74"/>
      <c r="FMG33" s="74"/>
      <c r="FMH33" s="549"/>
      <c r="FMI33" s="117"/>
      <c r="FMJ33" s="74"/>
      <c r="FMK33" s="74"/>
      <c r="FMW33" s="74"/>
      <c r="FMX33" s="549"/>
      <c r="FMY33" s="117"/>
      <c r="FMZ33" s="74"/>
      <c r="FNA33" s="74"/>
      <c r="FNM33" s="74"/>
      <c r="FNN33" s="549"/>
      <c r="FNO33" s="117"/>
      <c r="FNP33" s="74"/>
      <c r="FNQ33" s="74"/>
      <c r="FOC33" s="74"/>
      <c r="FOD33" s="549"/>
      <c r="FOE33" s="117"/>
      <c r="FOF33" s="74"/>
      <c r="FOG33" s="74"/>
      <c r="FOS33" s="74"/>
      <c r="FOT33" s="549"/>
      <c r="FOU33" s="117"/>
      <c r="FOV33" s="74"/>
      <c r="FOW33" s="74"/>
      <c r="FPI33" s="74"/>
      <c r="FPJ33" s="549"/>
      <c r="FPK33" s="117"/>
      <c r="FPL33" s="74"/>
      <c r="FPM33" s="74"/>
      <c r="FPY33" s="74"/>
      <c r="FPZ33" s="549"/>
      <c r="FQA33" s="117"/>
      <c r="FQB33" s="74"/>
      <c r="FQC33" s="74"/>
      <c r="FQO33" s="74"/>
      <c r="FQP33" s="549"/>
      <c r="FQQ33" s="117"/>
      <c r="FQR33" s="74"/>
      <c r="FQS33" s="74"/>
      <c r="FRE33" s="74"/>
      <c r="FRF33" s="549"/>
      <c r="FRG33" s="117"/>
      <c r="FRH33" s="74"/>
      <c r="FRI33" s="74"/>
      <c r="FRU33" s="74"/>
      <c r="FRV33" s="549"/>
      <c r="FRW33" s="117"/>
      <c r="FRX33" s="74"/>
      <c r="FRY33" s="74"/>
      <c r="FSK33" s="74"/>
      <c r="FSL33" s="549"/>
      <c r="FSM33" s="117"/>
      <c r="FSN33" s="74"/>
      <c r="FSO33" s="74"/>
      <c r="FTA33" s="74"/>
      <c r="FTB33" s="549"/>
      <c r="FTC33" s="117"/>
      <c r="FTD33" s="74"/>
      <c r="FTE33" s="74"/>
      <c r="FTQ33" s="74"/>
      <c r="FTR33" s="549"/>
      <c r="FTS33" s="117"/>
      <c r="FTT33" s="74"/>
      <c r="FTU33" s="74"/>
      <c r="FUG33" s="74"/>
      <c r="FUH33" s="549"/>
      <c r="FUI33" s="117"/>
      <c r="FUJ33" s="74"/>
      <c r="FUK33" s="74"/>
      <c r="FUW33" s="74"/>
      <c r="FUX33" s="549"/>
      <c r="FUY33" s="117"/>
      <c r="FUZ33" s="74"/>
      <c r="FVA33" s="74"/>
      <c r="FVM33" s="74"/>
      <c r="FVN33" s="549"/>
      <c r="FVO33" s="117"/>
      <c r="FVP33" s="74"/>
      <c r="FVQ33" s="74"/>
      <c r="FWC33" s="74"/>
      <c r="FWD33" s="549"/>
      <c r="FWE33" s="117"/>
      <c r="FWF33" s="74"/>
      <c r="FWG33" s="74"/>
      <c r="FWS33" s="74"/>
      <c r="FWT33" s="549"/>
      <c r="FWU33" s="117"/>
      <c r="FWV33" s="74"/>
      <c r="FWW33" s="74"/>
      <c r="FXI33" s="74"/>
      <c r="FXJ33" s="549"/>
      <c r="FXK33" s="117"/>
      <c r="FXL33" s="74"/>
      <c r="FXM33" s="74"/>
      <c r="FXY33" s="74"/>
      <c r="FXZ33" s="549"/>
      <c r="FYA33" s="117"/>
      <c r="FYB33" s="74"/>
      <c r="FYC33" s="74"/>
      <c r="FYO33" s="74"/>
      <c r="FYP33" s="549"/>
      <c r="FYQ33" s="117"/>
      <c r="FYR33" s="74"/>
      <c r="FYS33" s="74"/>
      <c r="FZE33" s="74"/>
      <c r="FZF33" s="549"/>
      <c r="FZG33" s="117"/>
      <c r="FZH33" s="74"/>
      <c r="FZI33" s="74"/>
      <c r="FZU33" s="74"/>
      <c r="FZV33" s="549"/>
      <c r="FZW33" s="117"/>
      <c r="FZX33" s="74"/>
      <c r="FZY33" s="74"/>
      <c r="GAK33" s="74"/>
      <c r="GAL33" s="549"/>
      <c r="GAM33" s="117"/>
      <c r="GAN33" s="74"/>
      <c r="GAO33" s="74"/>
      <c r="GBA33" s="74"/>
      <c r="GBB33" s="549"/>
      <c r="GBC33" s="117"/>
      <c r="GBD33" s="74"/>
      <c r="GBE33" s="74"/>
      <c r="GBQ33" s="74"/>
      <c r="GBR33" s="549"/>
      <c r="GBS33" s="117"/>
      <c r="GBT33" s="74"/>
      <c r="GBU33" s="74"/>
      <c r="GCG33" s="74"/>
      <c r="GCH33" s="549"/>
      <c r="GCI33" s="117"/>
      <c r="GCJ33" s="74"/>
      <c r="GCK33" s="74"/>
      <c r="GCW33" s="74"/>
      <c r="GCX33" s="549"/>
      <c r="GCY33" s="117"/>
      <c r="GCZ33" s="74"/>
      <c r="GDA33" s="74"/>
      <c r="GDM33" s="74"/>
      <c r="GDN33" s="549"/>
      <c r="GDO33" s="117"/>
      <c r="GDP33" s="74"/>
      <c r="GDQ33" s="74"/>
      <c r="GEC33" s="74"/>
      <c r="GED33" s="549"/>
      <c r="GEE33" s="117"/>
      <c r="GEF33" s="74"/>
      <c r="GEG33" s="74"/>
      <c r="GES33" s="74"/>
      <c r="GET33" s="549"/>
      <c r="GEU33" s="117"/>
      <c r="GEV33" s="74"/>
      <c r="GEW33" s="74"/>
      <c r="GFI33" s="74"/>
      <c r="GFJ33" s="549"/>
      <c r="GFK33" s="117"/>
      <c r="GFL33" s="74"/>
      <c r="GFM33" s="74"/>
      <c r="GFY33" s="74"/>
      <c r="GFZ33" s="549"/>
      <c r="GGA33" s="117"/>
      <c r="GGB33" s="74"/>
      <c r="GGC33" s="74"/>
      <c r="GGO33" s="74"/>
      <c r="GGP33" s="549"/>
      <c r="GGQ33" s="117"/>
      <c r="GGR33" s="74"/>
      <c r="GGS33" s="74"/>
      <c r="GHE33" s="74"/>
      <c r="GHF33" s="549"/>
      <c r="GHG33" s="117"/>
      <c r="GHH33" s="74"/>
      <c r="GHI33" s="74"/>
      <c r="GHU33" s="74"/>
      <c r="GHV33" s="549"/>
      <c r="GHW33" s="117"/>
      <c r="GHX33" s="74"/>
      <c r="GHY33" s="74"/>
      <c r="GIK33" s="74"/>
      <c r="GIL33" s="549"/>
      <c r="GIM33" s="117"/>
      <c r="GIN33" s="74"/>
      <c r="GIO33" s="74"/>
      <c r="GJA33" s="74"/>
      <c r="GJB33" s="549"/>
      <c r="GJC33" s="117"/>
      <c r="GJD33" s="74"/>
      <c r="GJE33" s="74"/>
      <c r="GJQ33" s="74"/>
      <c r="GJR33" s="549"/>
      <c r="GJS33" s="117"/>
      <c r="GJT33" s="74"/>
      <c r="GJU33" s="74"/>
      <c r="GKG33" s="74"/>
      <c r="GKH33" s="549"/>
      <c r="GKI33" s="117"/>
      <c r="GKJ33" s="74"/>
      <c r="GKK33" s="74"/>
      <c r="GKW33" s="74"/>
      <c r="GKX33" s="549"/>
      <c r="GKY33" s="117"/>
      <c r="GKZ33" s="74"/>
      <c r="GLA33" s="74"/>
      <c r="GLM33" s="74"/>
      <c r="GLN33" s="549"/>
      <c r="GLO33" s="117"/>
      <c r="GLP33" s="74"/>
      <c r="GLQ33" s="74"/>
      <c r="GMC33" s="74"/>
      <c r="GMD33" s="549"/>
      <c r="GME33" s="117"/>
      <c r="GMF33" s="74"/>
      <c r="GMG33" s="74"/>
      <c r="GMS33" s="74"/>
      <c r="GMT33" s="549"/>
      <c r="GMU33" s="117"/>
      <c r="GMV33" s="74"/>
      <c r="GMW33" s="74"/>
      <c r="GNI33" s="74"/>
      <c r="GNJ33" s="549"/>
      <c r="GNK33" s="117"/>
      <c r="GNL33" s="74"/>
      <c r="GNM33" s="74"/>
      <c r="GNY33" s="74"/>
      <c r="GNZ33" s="549"/>
      <c r="GOA33" s="117"/>
      <c r="GOB33" s="74"/>
      <c r="GOC33" s="74"/>
      <c r="GOO33" s="74"/>
      <c r="GOP33" s="549"/>
      <c r="GOQ33" s="117"/>
      <c r="GOR33" s="74"/>
      <c r="GOS33" s="74"/>
      <c r="GPE33" s="74"/>
      <c r="GPF33" s="549"/>
      <c r="GPG33" s="117"/>
      <c r="GPH33" s="74"/>
      <c r="GPI33" s="74"/>
      <c r="GPU33" s="74"/>
      <c r="GPV33" s="549"/>
      <c r="GPW33" s="117"/>
      <c r="GPX33" s="74"/>
      <c r="GPY33" s="74"/>
      <c r="GQK33" s="74"/>
      <c r="GQL33" s="549"/>
      <c r="GQM33" s="117"/>
      <c r="GQN33" s="74"/>
      <c r="GQO33" s="74"/>
      <c r="GRA33" s="74"/>
      <c r="GRB33" s="549"/>
      <c r="GRC33" s="117"/>
      <c r="GRD33" s="74"/>
      <c r="GRE33" s="74"/>
      <c r="GRQ33" s="74"/>
      <c r="GRR33" s="549"/>
      <c r="GRS33" s="117"/>
      <c r="GRT33" s="74"/>
      <c r="GRU33" s="74"/>
      <c r="GSG33" s="74"/>
      <c r="GSH33" s="549"/>
      <c r="GSI33" s="117"/>
      <c r="GSJ33" s="74"/>
      <c r="GSK33" s="74"/>
      <c r="GSW33" s="74"/>
      <c r="GSX33" s="549"/>
      <c r="GSY33" s="117"/>
      <c r="GSZ33" s="74"/>
      <c r="GTA33" s="74"/>
      <c r="GTM33" s="74"/>
      <c r="GTN33" s="549"/>
      <c r="GTO33" s="117"/>
      <c r="GTP33" s="74"/>
      <c r="GTQ33" s="74"/>
      <c r="GUC33" s="74"/>
      <c r="GUD33" s="549"/>
      <c r="GUE33" s="117"/>
      <c r="GUF33" s="74"/>
      <c r="GUG33" s="74"/>
      <c r="GUS33" s="74"/>
      <c r="GUT33" s="549"/>
      <c r="GUU33" s="117"/>
      <c r="GUV33" s="74"/>
      <c r="GUW33" s="74"/>
      <c r="GVI33" s="74"/>
      <c r="GVJ33" s="549"/>
      <c r="GVK33" s="117"/>
      <c r="GVL33" s="74"/>
      <c r="GVM33" s="74"/>
      <c r="GVY33" s="74"/>
      <c r="GVZ33" s="549"/>
      <c r="GWA33" s="117"/>
      <c r="GWB33" s="74"/>
      <c r="GWC33" s="74"/>
      <c r="GWO33" s="74"/>
      <c r="GWP33" s="549"/>
      <c r="GWQ33" s="117"/>
      <c r="GWR33" s="74"/>
      <c r="GWS33" s="74"/>
      <c r="GXE33" s="74"/>
      <c r="GXF33" s="549"/>
      <c r="GXG33" s="117"/>
      <c r="GXH33" s="74"/>
      <c r="GXI33" s="74"/>
      <c r="GXU33" s="74"/>
      <c r="GXV33" s="549"/>
      <c r="GXW33" s="117"/>
      <c r="GXX33" s="74"/>
      <c r="GXY33" s="74"/>
      <c r="GYK33" s="74"/>
      <c r="GYL33" s="549"/>
      <c r="GYM33" s="117"/>
      <c r="GYN33" s="74"/>
      <c r="GYO33" s="74"/>
      <c r="GZA33" s="74"/>
      <c r="GZB33" s="549"/>
      <c r="GZC33" s="117"/>
      <c r="GZD33" s="74"/>
      <c r="GZE33" s="74"/>
      <c r="GZQ33" s="74"/>
      <c r="GZR33" s="549"/>
      <c r="GZS33" s="117"/>
      <c r="GZT33" s="74"/>
      <c r="GZU33" s="74"/>
      <c r="HAG33" s="74"/>
      <c r="HAH33" s="549"/>
      <c r="HAI33" s="117"/>
      <c r="HAJ33" s="74"/>
      <c r="HAK33" s="74"/>
      <c r="HAW33" s="74"/>
      <c r="HAX33" s="549"/>
      <c r="HAY33" s="117"/>
      <c r="HAZ33" s="74"/>
      <c r="HBA33" s="74"/>
      <c r="HBM33" s="74"/>
      <c r="HBN33" s="549"/>
      <c r="HBO33" s="117"/>
      <c r="HBP33" s="74"/>
      <c r="HBQ33" s="74"/>
      <c r="HCC33" s="74"/>
      <c r="HCD33" s="549"/>
      <c r="HCE33" s="117"/>
      <c r="HCF33" s="74"/>
      <c r="HCG33" s="74"/>
      <c r="HCS33" s="74"/>
      <c r="HCT33" s="549"/>
      <c r="HCU33" s="117"/>
      <c r="HCV33" s="74"/>
      <c r="HCW33" s="74"/>
      <c r="HDI33" s="74"/>
      <c r="HDJ33" s="549"/>
      <c r="HDK33" s="117"/>
      <c r="HDL33" s="74"/>
      <c r="HDM33" s="74"/>
      <c r="HDY33" s="74"/>
      <c r="HDZ33" s="549"/>
      <c r="HEA33" s="117"/>
      <c r="HEB33" s="74"/>
      <c r="HEC33" s="74"/>
      <c r="HEO33" s="74"/>
      <c r="HEP33" s="549"/>
      <c r="HEQ33" s="117"/>
      <c r="HER33" s="74"/>
      <c r="HES33" s="74"/>
      <c r="HFE33" s="74"/>
      <c r="HFF33" s="549"/>
      <c r="HFG33" s="117"/>
      <c r="HFH33" s="74"/>
      <c r="HFI33" s="74"/>
      <c r="HFU33" s="74"/>
      <c r="HFV33" s="549"/>
      <c r="HFW33" s="117"/>
      <c r="HFX33" s="74"/>
      <c r="HFY33" s="74"/>
      <c r="HGK33" s="74"/>
      <c r="HGL33" s="549"/>
      <c r="HGM33" s="117"/>
      <c r="HGN33" s="74"/>
      <c r="HGO33" s="74"/>
      <c r="HHA33" s="74"/>
      <c r="HHB33" s="549"/>
      <c r="HHC33" s="117"/>
      <c r="HHD33" s="74"/>
      <c r="HHE33" s="74"/>
      <c r="HHQ33" s="74"/>
      <c r="HHR33" s="549"/>
      <c r="HHS33" s="117"/>
      <c r="HHT33" s="74"/>
      <c r="HHU33" s="74"/>
      <c r="HIG33" s="74"/>
      <c r="HIH33" s="549"/>
      <c r="HII33" s="117"/>
      <c r="HIJ33" s="74"/>
      <c r="HIK33" s="74"/>
      <c r="HIW33" s="74"/>
      <c r="HIX33" s="549"/>
      <c r="HIY33" s="117"/>
      <c r="HIZ33" s="74"/>
      <c r="HJA33" s="74"/>
      <c r="HJM33" s="74"/>
      <c r="HJN33" s="549"/>
      <c r="HJO33" s="117"/>
      <c r="HJP33" s="74"/>
      <c r="HJQ33" s="74"/>
      <c r="HKC33" s="74"/>
      <c r="HKD33" s="549"/>
      <c r="HKE33" s="117"/>
      <c r="HKF33" s="74"/>
      <c r="HKG33" s="74"/>
      <c r="HKS33" s="74"/>
      <c r="HKT33" s="549"/>
      <c r="HKU33" s="117"/>
      <c r="HKV33" s="74"/>
      <c r="HKW33" s="74"/>
      <c r="HLI33" s="74"/>
      <c r="HLJ33" s="549"/>
      <c r="HLK33" s="117"/>
      <c r="HLL33" s="74"/>
      <c r="HLM33" s="74"/>
      <c r="HLY33" s="74"/>
      <c r="HLZ33" s="549"/>
      <c r="HMA33" s="117"/>
      <c r="HMB33" s="74"/>
      <c r="HMC33" s="74"/>
      <c r="HMO33" s="74"/>
      <c r="HMP33" s="549"/>
      <c r="HMQ33" s="117"/>
      <c r="HMR33" s="74"/>
      <c r="HMS33" s="74"/>
      <c r="HNE33" s="74"/>
      <c r="HNF33" s="549"/>
      <c r="HNG33" s="117"/>
      <c r="HNH33" s="74"/>
      <c r="HNI33" s="74"/>
      <c r="HNU33" s="74"/>
      <c r="HNV33" s="549"/>
      <c r="HNW33" s="117"/>
      <c r="HNX33" s="74"/>
      <c r="HNY33" s="74"/>
      <c r="HOK33" s="74"/>
      <c r="HOL33" s="549"/>
      <c r="HOM33" s="117"/>
      <c r="HON33" s="74"/>
      <c r="HOO33" s="74"/>
      <c r="HPA33" s="74"/>
      <c r="HPB33" s="549"/>
      <c r="HPC33" s="117"/>
      <c r="HPD33" s="74"/>
      <c r="HPE33" s="74"/>
      <c r="HPQ33" s="74"/>
      <c r="HPR33" s="549"/>
      <c r="HPS33" s="117"/>
      <c r="HPT33" s="74"/>
      <c r="HPU33" s="74"/>
      <c r="HQG33" s="74"/>
      <c r="HQH33" s="549"/>
      <c r="HQI33" s="117"/>
      <c r="HQJ33" s="74"/>
      <c r="HQK33" s="74"/>
      <c r="HQW33" s="74"/>
      <c r="HQX33" s="549"/>
      <c r="HQY33" s="117"/>
      <c r="HQZ33" s="74"/>
      <c r="HRA33" s="74"/>
      <c r="HRM33" s="74"/>
      <c r="HRN33" s="549"/>
      <c r="HRO33" s="117"/>
      <c r="HRP33" s="74"/>
      <c r="HRQ33" s="74"/>
      <c r="HSC33" s="74"/>
      <c r="HSD33" s="549"/>
      <c r="HSE33" s="117"/>
      <c r="HSF33" s="74"/>
      <c r="HSG33" s="74"/>
      <c r="HSS33" s="74"/>
      <c r="HST33" s="549"/>
      <c r="HSU33" s="117"/>
      <c r="HSV33" s="74"/>
      <c r="HSW33" s="74"/>
      <c r="HTI33" s="74"/>
      <c r="HTJ33" s="549"/>
      <c r="HTK33" s="117"/>
      <c r="HTL33" s="74"/>
      <c r="HTM33" s="74"/>
      <c r="HTY33" s="74"/>
      <c r="HTZ33" s="549"/>
      <c r="HUA33" s="117"/>
      <c r="HUB33" s="74"/>
      <c r="HUC33" s="74"/>
      <c r="HUO33" s="74"/>
      <c r="HUP33" s="549"/>
      <c r="HUQ33" s="117"/>
      <c r="HUR33" s="74"/>
      <c r="HUS33" s="74"/>
      <c r="HVE33" s="74"/>
      <c r="HVF33" s="549"/>
      <c r="HVG33" s="117"/>
      <c r="HVH33" s="74"/>
      <c r="HVI33" s="74"/>
      <c r="HVU33" s="74"/>
      <c r="HVV33" s="549"/>
      <c r="HVW33" s="117"/>
      <c r="HVX33" s="74"/>
      <c r="HVY33" s="74"/>
      <c r="HWK33" s="74"/>
      <c r="HWL33" s="549"/>
      <c r="HWM33" s="117"/>
      <c r="HWN33" s="74"/>
      <c r="HWO33" s="74"/>
      <c r="HXA33" s="74"/>
      <c r="HXB33" s="549"/>
      <c r="HXC33" s="117"/>
      <c r="HXD33" s="74"/>
      <c r="HXE33" s="74"/>
      <c r="HXQ33" s="74"/>
      <c r="HXR33" s="549"/>
      <c r="HXS33" s="117"/>
      <c r="HXT33" s="74"/>
      <c r="HXU33" s="74"/>
      <c r="HYG33" s="74"/>
      <c r="HYH33" s="549"/>
      <c r="HYI33" s="117"/>
      <c r="HYJ33" s="74"/>
      <c r="HYK33" s="74"/>
      <c r="HYW33" s="74"/>
      <c r="HYX33" s="549"/>
      <c r="HYY33" s="117"/>
      <c r="HYZ33" s="74"/>
      <c r="HZA33" s="74"/>
      <c r="HZM33" s="74"/>
      <c r="HZN33" s="549"/>
      <c r="HZO33" s="117"/>
      <c r="HZP33" s="74"/>
      <c r="HZQ33" s="74"/>
      <c r="IAC33" s="74"/>
      <c r="IAD33" s="549"/>
      <c r="IAE33" s="117"/>
      <c r="IAF33" s="74"/>
      <c r="IAG33" s="74"/>
      <c r="IAS33" s="74"/>
      <c r="IAT33" s="549"/>
      <c r="IAU33" s="117"/>
      <c r="IAV33" s="74"/>
      <c r="IAW33" s="74"/>
      <c r="IBI33" s="74"/>
      <c r="IBJ33" s="549"/>
      <c r="IBK33" s="117"/>
      <c r="IBL33" s="74"/>
      <c r="IBM33" s="74"/>
      <c r="IBY33" s="74"/>
      <c r="IBZ33" s="549"/>
      <c r="ICA33" s="117"/>
      <c r="ICB33" s="74"/>
      <c r="ICC33" s="74"/>
      <c r="ICO33" s="74"/>
      <c r="ICP33" s="549"/>
      <c r="ICQ33" s="117"/>
      <c r="ICR33" s="74"/>
      <c r="ICS33" s="74"/>
      <c r="IDE33" s="74"/>
      <c r="IDF33" s="549"/>
      <c r="IDG33" s="117"/>
      <c r="IDH33" s="74"/>
      <c r="IDI33" s="74"/>
      <c r="IDU33" s="74"/>
      <c r="IDV33" s="549"/>
      <c r="IDW33" s="117"/>
      <c r="IDX33" s="74"/>
      <c r="IDY33" s="74"/>
      <c r="IEK33" s="74"/>
      <c r="IEL33" s="549"/>
      <c r="IEM33" s="117"/>
      <c r="IEN33" s="74"/>
      <c r="IEO33" s="74"/>
      <c r="IFA33" s="74"/>
      <c r="IFB33" s="549"/>
      <c r="IFC33" s="117"/>
      <c r="IFD33" s="74"/>
      <c r="IFE33" s="74"/>
      <c r="IFQ33" s="74"/>
      <c r="IFR33" s="549"/>
      <c r="IFS33" s="117"/>
      <c r="IFT33" s="74"/>
      <c r="IFU33" s="74"/>
      <c r="IGG33" s="74"/>
      <c r="IGH33" s="549"/>
      <c r="IGI33" s="117"/>
      <c r="IGJ33" s="74"/>
      <c r="IGK33" s="74"/>
      <c r="IGW33" s="74"/>
      <c r="IGX33" s="549"/>
      <c r="IGY33" s="117"/>
      <c r="IGZ33" s="74"/>
      <c r="IHA33" s="74"/>
      <c r="IHM33" s="74"/>
      <c r="IHN33" s="549"/>
      <c r="IHO33" s="117"/>
      <c r="IHP33" s="74"/>
      <c r="IHQ33" s="74"/>
      <c r="IIC33" s="74"/>
      <c r="IID33" s="549"/>
      <c r="IIE33" s="117"/>
      <c r="IIF33" s="74"/>
      <c r="IIG33" s="74"/>
      <c r="IIS33" s="74"/>
      <c r="IIT33" s="549"/>
      <c r="IIU33" s="117"/>
      <c r="IIV33" s="74"/>
      <c r="IIW33" s="74"/>
      <c r="IJI33" s="74"/>
      <c r="IJJ33" s="549"/>
      <c r="IJK33" s="117"/>
      <c r="IJL33" s="74"/>
      <c r="IJM33" s="74"/>
      <c r="IJY33" s="74"/>
      <c r="IJZ33" s="549"/>
      <c r="IKA33" s="117"/>
      <c r="IKB33" s="74"/>
      <c r="IKC33" s="74"/>
      <c r="IKO33" s="74"/>
      <c r="IKP33" s="549"/>
      <c r="IKQ33" s="117"/>
      <c r="IKR33" s="74"/>
      <c r="IKS33" s="74"/>
      <c r="ILE33" s="74"/>
      <c r="ILF33" s="549"/>
      <c r="ILG33" s="117"/>
      <c r="ILH33" s="74"/>
      <c r="ILI33" s="74"/>
      <c r="ILU33" s="74"/>
      <c r="ILV33" s="549"/>
      <c r="ILW33" s="117"/>
      <c r="ILX33" s="74"/>
      <c r="ILY33" s="74"/>
      <c r="IMK33" s="74"/>
      <c r="IML33" s="549"/>
      <c r="IMM33" s="117"/>
      <c r="IMN33" s="74"/>
      <c r="IMO33" s="74"/>
      <c r="INA33" s="74"/>
      <c r="INB33" s="549"/>
      <c r="INC33" s="117"/>
      <c r="IND33" s="74"/>
      <c r="INE33" s="74"/>
      <c r="INQ33" s="74"/>
      <c r="INR33" s="549"/>
      <c r="INS33" s="117"/>
      <c r="INT33" s="74"/>
      <c r="INU33" s="74"/>
      <c r="IOG33" s="74"/>
      <c r="IOH33" s="549"/>
      <c r="IOI33" s="117"/>
      <c r="IOJ33" s="74"/>
      <c r="IOK33" s="74"/>
      <c r="IOW33" s="74"/>
      <c r="IOX33" s="549"/>
      <c r="IOY33" s="117"/>
      <c r="IOZ33" s="74"/>
      <c r="IPA33" s="74"/>
      <c r="IPM33" s="74"/>
      <c r="IPN33" s="549"/>
      <c r="IPO33" s="117"/>
      <c r="IPP33" s="74"/>
      <c r="IPQ33" s="74"/>
      <c r="IQC33" s="74"/>
      <c r="IQD33" s="549"/>
      <c r="IQE33" s="117"/>
      <c r="IQF33" s="74"/>
      <c r="IQG33" s="74"/>
      <c r="IQS33" s="74"/>
      <c r="IQT33" s="549"/>
      <c r="IQU33" s="117"/>
      <c r="IQV33" s="74"/>
      <c r="IQW33" s="74"/>
      <c r="IRI33" s="74"/>
      <c r="IRJ33" s="549"/>
      <c r="IRK33" s="117"/>
      <c r="IRL33" s="74"/>
      <c r="IRM33" s="74"/>
      <c r="IRY33" s="74"/>
      <c r="IRZ33" s="549"/>
      <c r="ISA33" s="117"/>
      <c r="ISB33" s="74"/>
      <c r="ISC33" s="74"/>
      <c r="ISO33" s="74"/>
      <c r="ISP33" s="549"/>
      <c r="ISQ33" s="117"/>
      <c r="ISR33" s="74"/>
      <c r="ISS33" s="74"/>
      <c r="ITE33" s="74"/>
      <c r="ITF33" s="549"/>
      <c r="ITG33" s="117"/>
      <c r="ITH33" s="74"/>
      <c r="ITI33" s="74"/>
      <c r="ITU33" s="74"/>
      <c r="ITV33" s="549"/>
      <c r="ITW33" s="117"/>
      <c r="ITX33" s="74"/>
      <c r="ITY33" s="74"/>
      <c r="IUK33" s="74"/>
      <c r="IUL33" s="549"/>
      <c r="IUM33" s="117"/>
      <c r="IUN33" s="74"/>
      <c r="IUO33" s="74"/>
      <c r="IVA33" s="74"/>
      <c r="IVB33" s="549"/>
      <c r="IVC33" s="117"/>
      <c r="IVD33" s="74"/>
      <c r="IVE33" s="74"/>
      <c r="IVQ33" s="74"/>
      <c r="IVR33" s="549"/>
      <c r="IVS33" s="117"/>
      <c r="IVT33" s="74"/>
      <c r="IVU33" s="74"/>
      <c r="IWG33" s="74"/>
      <c r="IWH33" s="549"/>
      <c r="IWI33" s="117"/>
      <c r="IWJ33" s="74"/>
      <c r="IWK33" s="74"/>
      <c r="IWW33" s="74"/>
      <c r="IWX33" s="549"/>
      <c r="IWY33" s="117"/>
      <c r="IWZ33" s="74"/>
      <c r="IXA33" s="74"/>
      <c r="IXM33" s="74"/>
      <c r="IXN33" s="549"/>
      <c r="IXO33" s="117"/>
      <c r="IXP33" s="74"/>
      <c r="IXQ33" s="74"/>
      <c r="IYC33" s="74"/>
      <c r="IYD33" s="549"/>
      <c r="IYE33" s="117"/>
      <c r="IYF33" s="74"/>
      <c r="IYG33" s="74"/>
      <c r="IYS33" s="74"/>
      <c r="IYT33" s="549"/>
      <c r="IYU33" s="117"/>
      <c r="IYV33" s="74"/>
      <c r="IYW33" s="74"/>
      <c r="IZI33" s="74"/>
      <c r="IZJ33" s="549"/>
      <c r="IZK33" s="117"/>
      <c r="IZL33" s="74"/>
      <c r="IZM33" s="74"/>
      <c r="IZY33" s="74"/>
      <c r="IZZ33" s="549"/>
      <c r="JAA33" s="117"/>
      <c r="JAB33" s="74"/>
      <c r="JAC33" s="74"/>
      <c r="JAO33" s="74"/>
      <c r="JAP33" s="549"/>
      <c r="JAQ33" s="117"/>
      <c r="JAR33" s="74"/>
      <c r="JAS33" s="74"/>
      <c r="JBE33" s="74"/>
      <c r="JBF33" s="549"/>
      <c r="JBG33" s="117"/>
      <c r="JBH33" s="74"/>
      <c r="JBI33" s="74"/>
      <c r="JBU33" s="74"/>
      <c r="JBV33" s="549"/>
      <c r="JBW33" s="117"/>
      <c r="JBX33" s="74"/>
      <c r="JBY33" s="74"/>
      <c r="JCK33" s="74"/>
      <c r="JCL33" s="549"/>
      <c r="JCM33" s="117"/>
      <c r="JCN33" s="74"/>
      <c r="JCO33" s="74"/>
      <c r="JDA33" s="74"/>
      <c r="JDB33" s="549"/>
      <c r="JDC33" s="117"/>
      <c r="JDD33" s="74"/>
      <c r="JDE33" s="74"/>
      <c r="JDQ33" s="74"/>
      <c r="JDR33" s="549"/>
      <c r="JDS33" s="117"/>
      <c r="JDT33" s="74"/>
      <c r="JDU33" s="74"/>
      <c r="JEG33" s="74"/>
      <c r="JEH33" s="549"/>
      <c r="JEI33" s="117"/>
      <c r="JEJ33" s="74"/>
      <c r="JEK33" s="74"/>
      <c r="JEW33" s="74"/>
      <c r="JEX33" s="549"/>
      <c r="JEY33" s="117"/>
      <c r="JEZ33" s="74"/>
      <c r="JFA33" s="74"/>
      <c r="JFM33" s="74"/>
      <c r="JFN33" s="549"/>
      <c r="JFO33" s="117"/>
      <c r="JFP33" s="74"/>
      <c r="JFQ33" s="74"/>
      <c r="JGC33" s="74"/>
      <c r="JGD33" s="549"/>
      <c r="JGE33" s="117"/>
      <c r="JGF33" s="74"/>
      <c r="JGG33" s="74"/>
      <c r="JGS33" s="74"/>
      <c r="JGT33" s="549"/>
      <c r="JGU33" s="117"/>
      <c r="JGV33" s="74"/>
      <c r="JGW33" s="74"/>
      <c r="JHI33" s="74"/>
      <c r="JHJ33" s="549"/>
      <c r="JHK33" s="117"/>
      <c r="JHL33" s="74"/>
      <c r="JHM33" s="74"/>
      <c r="JHY33" s="74"/>
      <c r="JHZ33" s="549"/>
      <c r="JIA33" s="117"/>
      <c r="JIB33" s="74"/>
      <c r="JIC33" s="74"/>
      <c r="JIO33" s="74"/>
      <c r="JIP33" s="549"/>
      <c r="JIQ33" s="117"/>
      <c r="JIR33" s="74"/>
      <c r="JIS33" s="74"/>
      <c r="JJE33" s="74"/>
      <c r="JJF33" s="549"/>
      <c r="JJG33" s="117"/>
      <c r="JJH33" s="74"/>
      <c r="JJI33" s="74"/>
      <c r="JJU33" s="74"/>
      <c r="JJV33" s="549"/>
      <c r="JJW33" s="117"/>
      <c r="JJX33" s="74"/>
      <c r="JJY33" s="74"/>
      <c r="JKK33" s="74"/>
      <c r="JKL33" s="549"/>
      <c r="JKM33" s="117"/>
      <c r="JKN33" s="74"/>
      <c r="JKO33" s="74"/>
      <c r="JLA33" s="74"/>
      <c r="JLB33" s="549"/>
      <c r="JLC33" s="117"/>
      <c r="JLD33" s="74"/>
      <c r="JLE33" s="74"/>
      <c r="JLQ33" s="74"/>
      <c r="JLR33" s="549"/>
      <c r="JLS33" s="117"/>
      <c r="JLT33" s="74"/>
      <c r="JLU33" s="74"/>
      <c r="JMG33" s="74"/>
      <c r="JMH33" s="549"/>
      <c r="JMI33" s="117"/>
      <c r="JMJ33" s="74"/>
      <c r="JMK33" s="74"/>
      <c r="JMW33" s="74"/>
      <c r="JMX33" s="549"/>
      <c r="JMY33" s="117"/>
      <c r="JMZ33" s="74"/>
      <c r="JNA33" s="74"/>
      <c r="JNM33" s="74"/>
      <c r="JNN33" s="549"/>
      <c r="JNO33" s="117"/>
      <c r="JNP33" s="74"/>
      <c r="JNQ33" s="74"/>
      <c r="JOC33" s="74"/>
      <c r="JOD33" s="549"/>
      <c r="JOE33" s="117"/>
      <c r="JOF33" s="74"/>
      <c r="JOG33" s="74"/>
      <c r="JOS33" s="74"/>
      <c r="JOT33" s="549"/>
      <c r="JOU33" s="117"/>
      <c r="JOV33" s="74"/>
      <c r="JOW33" s="74"/>
      <c r="JPI33" s="74"/>
      <c r="JPJ33" s="549"/>
      <c r="JPK33" s="117"/>
      <c r="JPL33" s="74"/>
      <c r="JPM33" s="74"/>
      <c r="JPY33" s="74"/>
      <c r="JPZ33" s="549"/>
      <c r="JQA33" s="117"/>
      <c r="JQB33" s="74"/>
      <c r="JQC33" s="74"/>
      <c r="JQO33" s="74"/>
      <c r="JQP33" s="549"/>
      <c r="JQQ33" s="117"/>
      <c r="JQR33" s="74"/>
      <c r="JQS33" s="74"/>
      <c r="JRE33" s="74"/>
      <c r="JRF33" s="549"/>
      <c r="JRG33" s="117"/>
      <c r="JRH33" s="74"/>
      <c r="JRI33" s="74"/>
      <c r="JRU33" s="74"/>
      <c r="JRV33" s="549"/>
      <c r="JRW33" s="117"/>
      <c r="JRX33" s="74"/>
      <c r="JRY33" s="74"/>
      <c r="JSK33" s="74"/>
      <c r="JSL33" s="549"/>
      <c r="JSM33" s="117"/>
      <c r="JSN33" s="74"/>
      <c r="JSO33" s="74"/>
      <c r="JTA33" s="74"/>
      <c r="JTB33" s="549"/>
      <c r="JTC33" s="117"/>
      <c r="JTD33" s="74"/>
      <c r="JTE33" s="74"/>
      <c r="JTQ33" s="74"/>
      <c r="JTR33" s="549"/>
      <c r="JTS33" s="117"/>
      <c r="JTT33" s="74"/>
      <c r="JTU33" s="74"/>
      <c r="JUG33" s="74"/>
      <c r="JUH33" s="549"/>
      <c r="JUI33" s="117"/>
      <c r="JUJ33" s="74"/>
      <c r="JUK33" s="74"/>
      <c r="JUW33" s="74"/>
      <c r="JUX33" s="549"/>
      <c r="JUY33" s="117"/>
      <c r="JUZ33" s="74"/>
      <c r="JVA33" s="74"/>
      <c r="JVM33" s="74"/>
      <c r="JVN33" s="549"/>
      <c r="JVO33" s="117"/>
      <c r="JVP33" s="74"/>
      <c r="JVQ33" s="74"/>
      <c r="JWC33" s="74"/>
      <c r="JWD33" s="549"/>
      <c r="JWE33" s="117"/>
      <c r="JWF33" s="74"/>
      <c r="JWG33" s="74"/>
      <c r="JWS33" s="74"/>
      <c r="JWT33" s="549"/>
      <c r="JWU33" s="117"/>
      <c r="JWV33" s="74"/>
      <c r="JWW33" s="74"/>
      <c r="JXI33" s="74"/>
      <c r="JXJ33" s="549"/>
      <c r="JXK33" s="117"/>
      <c r="JXL33" s="74"/>
      <c r="JXM33" s="74"/>
      <c r="JXY33" s="74"/>
      <c r="JXZ33" s="549"/>
      <c r="JYA33" s="117"/>
      <c r="JYB33" s="74"/>
      <c r="JYC33" s="74"/>
      <c r="JYO33" s="74"/>
      <c r="JYP33" s="549"/>
      <c r="JYQ33" s="117"/>
      <c r="JYR33" s="74"/>
      <c r="JYS33" s="74"/>
      <c r="JZE33" s="74"/>
      <c r="JZF33" s="549"/>
      <c r="JZG33" s="117"/>
      <c r="JZH33" s="74"/>
      <c r="JZI33" s="74"/>
      <c r="JZU33" s="74"/>
      <c r="JZV33" s="549"/>
      <c r="JZW33" s="117"/>
      <c r="JZX33" s="74"/>
      <c r="JZY33" s="74"/>
      <c r="KAK33" s="74"/>
      <c r="KAL33" s="549"/>
      <c r="KAM33" s="117"/>
      <c r="KAN33" s="74"/>
      <c r="KAO33" s="74"/>
      <c r="KBA33" s="74"/>
      <c r="KBB33" s="549"/>
      <c r="KBC33" s="117"/>
      <c r="KBD33" s="74"/>
      <c r="KBE33" s="74"/>
      <c r="KBQ33" s="74"/>
      <c r="KBR33" s="549"/>
      <c r="KBS33" s="117"/>
      <c r="KBT33" s="74"/>
      <c r="KBU33" s="74"/>
      <c r="KCG33" s="74"/>
      <c r="KCH33" s="549"/>
      <c r="KCI33" s="117"/>
      <c r="KCJ33" s="74"/>
      <c r="KCK33" s="74"/>
      <c r="KCW33" s="74"/>
      <c r="KCX33" s="549"/>
      <c r="KCY33" s="117"/>
      <c r="KCZ33" s="74"/>
      <c r="KDA33" s="74"/>
      <c r="KDM33" s="74"/>
      <c r="KDN33" s="549"/>
      <c r="KDO33" s="117"/>
      <c r="KDP33" s="74"/>
      <c r="KDQ33" s="74"/>
      <c r="KEC33" s="74"/>
      <c r="KED33" s="549"/>
      <c r="KEE33" s="117"/>
      <c r="KEF33" s="74"/>
      <c r="KEG33" s="74"/>
      <c r="KES33" s="74"/>
      <c r="KET33" s="549"/>
      <c r="KEU33" s="117"/>
      <c r="KEV33" s="74"/>
      <c r="KEW33" s="74"/>
      <c r="KFI33" s="74"/>
      <c r="KFJ33" s="549"/>
      <c r="KFK33" s="117"/>
      <c r="KFL33" s="74"/>
      <c r="KFM33" s="74"/>
      <c r="KFY33" s="74"/>
      <c r="KFZ33" s="549"/>
      <c r="KGA33" s="117"/>
      <c r="KGB33" s="74"/>
      <c r="KGC33" s="74"/>
      <c r="KGO33" s="74"/>
      <c r="KGP33" s="549"/>
      <c r="KGQ33" s="117"/>
      <c r="KGR33" s="74"/>
      <c r="KGS33" s="74"/>
      <c r="KHE33" s="74"/>
      <c r="KHF33" s="549"/>
      <c r="KHG33" s="117"/>
      <c r="KHH33" s="74"/>
      <c r="KHI33" s="74"/>
      <c r="KHU33" s="74"/>
      <c r="KHV33" s="549"/>
      <c r="KHW33" s="117"/>
      <c r="KHX33" s="74"/>
      <c r="KHY33" s="74"/>
      <c r="KIK33" s="74"/>
      <c r="KIL33" s="549"/>
      <c r="KIM33" s="117"/>
      <c r="KIN33" s="74"/>
      <c r="KIO33" s="74"/>
      <c r="KJA33" s="74"/>
      <c r="KJB33" s="549"/>
      <c r="KJC33" s="117"/>
      <c r="KJD33" s="74"/>
      <c r="KJE33" s="74"/>
      <c r="KJQ33" s="74"/>
      <c r="KJR33" s="549"/>
      <c r="KJS33" s="117"/>
      <c r="KJT33" s="74"/>
      <c r="KJU33" s="74"/>
      <c r="KKG33" s="74"/>
      <c r="KKH33" s="549"/>
      <c r="KKI33" s="117"/>
      <c r="KKJ33" s="74"/>
      <c r="KKK33" s="74"/>
      <c r="KKW33" s="74"/>
      <c r="KKX33" s="549"/>
      <c r="KKY33" s="117"/>
      <c r="KKZ33" s="74"/>
      <c r="KLA33" s="74"/>
      <c r="KLM33" s="74"/>
      <c r="KLN33" s="549"/>
      <c r="KLO33" s="117"/>
      <c r="KLP33" s="74"/>
      <c r="KLQ33" s="74"/>
      <c r="KMC33" s="74"/>
      <c r="KMD33" s="549"/>
      <c r="KME33" s="117"/>
      <c r="KMF33" s="74"/>
      <c r="KMG33" s="74"/>
      <c r="KMS33" s="74"/>
      <c r="KMT33" s="549"/>
      <c r="KMU33" s="117"/>
      <c r="KMV33" s="74"/>
      <c r="KMW33" s="74"/>
      <c r="KNI33" s="74"/>
      <c r="KNJ33" s="549"/>
      <c r="KNK33" s="117"/>
      <c r="KNL33" s="74"/>
      <c r="KNM33" s="74"/>
      <c r="KNY33" s="74"/>
      <c r="KNZ33" s="549"/>
      <c r="KOA33" s="117"/>
      <c r="KOB33" s="74"/>
      <c r="KOC33" s="74"/>
      <c r="KOO33" s="74"/>
      <c r="KOP33" s="549"/>
      <c r="KOQ33" s="117"/>
      <c r="KOR33" s="74"/>
      <c r="KOS33" s="74"/>
      <c r="KPE33" s="74"/>
      <c r="KPF33" s="549"/>
      <c r="KPG33" s="117"/>
      <c r="KPH33" s="74"/>
      <c r="KPI33" s="74"/>
      <c r="KPU33" s="74"/>
      <c r="KPV33" s="549"/>
      <c r="KPW33" s="117"/>
      <c r="KPX33" s="74"/>
      <c r="KPY33" s="74"/>
      <c r="KQK33" s="74"/>
      <c r="KQL33" s="549"/>
      <c r="KQM33" s="117"/>
      <c r="KQN33" s="74"/>
      <c r="KQO33" s="74"/>
      <c r="KRA33" s="74"/>
      <c r="KRB33" s="549"/>
      <c r="KRC33" s="117"/>
      <c r="KRD33" s="74"/>
      <c r="KRE33" s="74"/>
      <c r="KRQ33" s="74"/>
      <c r="KRR33" s="549"/>
      <c r="KRS33" s="117"/>
      <c r="KRT33" s="74"/>
      <c r="KRU33" s="74"/>
      <c r="KSG33" s="74"/>
      <c r="KSH33" s="549"/>
      <c r="KSI33" s="117"/>
      <c r="KSJ33" s="74"/>
      <c r="KSK33" s="74"/>
      <c r="KSW33" s="74"/>
      <c r="KSX33" s="549"/>
      <c r="KSY33" s="117"/>
      <c r="KSZ33" s="74"/>
      <c r="KTA33" s="74"/>
      <c r="KTM33" s="74"/>
      <c r="KTN33" s="549"/>
      <c r="KTO33" s="117"/>
      <c r="KTP33" s="74"/>
      <c r="KTQ33" s="74"/>
      <c r="KUC33" s="74"/>
      <c r="KUD33" s="549"/>
      <c r="KUE33" s="117"/>
      <c r="KUF33" s="74"/>
      <c r="KUG33" s="74"/>
      <c r="KUS33" s="74"/>
      <c r="KUT33" s="549"/>
      <c r="KUU33" s="117"/>
      <c r="KUV33" s="74"/>
      <c r="KUW33" s="74"/>
      <c r="KVI33" s="74"/>
      <c r="KVJ33" s="549"/>
      <c r="KVK33" s="117"/>
      <c r="KVL33" s="74"/>
      <c r="KVM33" s="74"/>
      <c r="KVY33" s="74"/>
      <c r="KVZ33" s="549"/>
      <c r="KWA33" s="117"/>
      <c r="KWB33" s="74"/>
      <c r="KWC33" s="74"/>
      <c r="KWO33" s="74"/>
      <c r="KWP33" s="549"/>
      <c r="KWQ33" s="117"/>
      <c r="KWR33" s="74"/>
      <c r="KWS33" s="74"/>
      <c r="KXE33" s="74"/>
      <c r="KXF33" s="549"/>
      <c r="KXG33" s="117"/>
      <c r="KXH33" s="74"/>
      <c r="KXI33" s="74"/>
      <c r="KXU33" s="74"/>
      <c r="KXV33" s="549"/>
      <c r="KXW33" s="117"/>
      <c r="KXX33" s="74"/>
      <c r="KXY33" s="74"/>
      <c r="KYK33" s="74"/>
      <c r="KYL33" s="549"/>
      <c r="KYM33" s="117"/>
      <c r="KYN33" s="74"/>
      <c r="KYO33" s="74"/>
      <c r="KZA33" s="74"/>
      <c r="KZB33" s="549"/>
      <c r="KZC33" s="117"/>
      <c r="KZD33" s="74"/>
      <c r="KZE33" s="74"/>
      <c r="KZQ33" s="74"/>
      <c r="KZR33" s="549"/>
      <c r="KZS33" s="117"/>
      <c r="KZT33" s="74"/>
      <c r="KZU33" s="74"/>
      <c r="LAG33" s="74"/>
      <c r="LAH33" s="549"/>
      <c r="LAI33" s="117"/>
      <c r="LAJ33" s="74"/>
      <c r="LAK33" s="74"/>
      <c r="LAW33" s="74"/>
      <c r="LAX33" s="549"/>
      <c r="LAY33" s="117"/>
      <c r="LAZ33" s="74"/>
      <c r="LBA33" s="74"/>
      <c r="LBM33" s="74"/>
      <c r="LBN33" s="549"/>
      <c r="LBO33" s="117"/>
      <c r="LBP33" s="74"/>
      <c r="LBQ33" s="74"/>
      <c r="LCC33" s="74"/>
      <c r="LCD33" s="549"/>
      <c r="LCE33" s="117"/>
      <c r="LCF33" s="74"/>
      <c r="LCG33" s="74"/>
      <c r="LCS33" s="74"/>
      <c r="LCT33" s="549"/>
      <c r="LCU33" s="117"/>
      <c r="LCV33" s="74"/>
      <c r="LCW33" s="74"/>
      <c r="LDI33" s="74"/>
      <c r="LDJ33" s="549"/>
      <c r="LDK33" s="117"/>
      <c r="LDL33" s="74"/>
      <c r="LDM33" s="74"/>
      <c r="LDY33" s="74"/>
      <c r="LDZ33" s="549"/>
      <c r="LEA33" s="117"/>
      <c r="LEB33" s="74"/>
      <c r="LEC33" s="74"/>
      <c r="LEO33" s="74"/>
      <c r="LEP33" s="549"/>
      <c r="LEQ33" s="117"/>
      <c r="LER33" s="74"/>
      <c r="LES33" s="74"/>
      <c r="LFE33" s="74"/>
      <c r="LFF33" s="549"/>
      <c r="LFG33" s="117"/>
      <c r="LFH33" s="74"/>
      <c r="LFI33" s="74"/>
      <c r="LFU33" s="74"/>
      <c r="LFV33" s="549"/>
      <c r="LFW33" s="117"/>
      <c r="LFX33" s="74"/>
      <c r="LFY33" s="74"/>
      <c r="LGK33" s="74"/>
      <c r="LGL33" s="549"/>
      <c r="LGM33" s="117"/>
      <c r="LGN33" s="74"/>
      <c r="LGO33" s="74"/>
      <c r="LHA33" s="74"/>
      <c r="LHB33" s="549"/>
      <c r="LHC33" s="117"/>
      <c r="LHD33" s="74"/>
      <c r="LHE33" s="74"/>
      <c r="LHQ33" s="74"/>
      <c r="LHR33" s="549"/>
      <c r="LHS33" s="117"/>
      <c r="LHT33" s="74"/>
      <c r="LHU33" s="74"/>
      <c r="LIG33" s="74"/>
      <c r="LIH33" s="549"/>
      <c r="LII33" s="117"/>
      <c r="LIJ33" s="74"/>
      <c r="LIK33" s="74"/>
      <c r="LIW33" s="74"/>
      <c r="LIX33" s="549"/>
      <c r="LIY33" s="117"/>
      <c r="LIZ33" s="74"/>
      <c r="LJA33" s="74"/>
      <c r="LJM33" s="74"/>
      <c r="LJN33" s="549"/>
      <c r="LJO33" s="117"/>
      <c r="LJP33" s="74"/>
      <c r="LJQ33" s="74"/>
      <c r="LKC33" s="74"/>
      <c r="LKD33" s="549"/>
      <c r="LKE33" s="117"/>
      <c r="LKF33" s="74"/>
      <c r="LKG33" s="74"/>
      <c r="LKS33" s="74"/>
      <c r="LKT33" s="549"/>
      <c r="LKU33" s="117"/>
      <c r="LKV33" s="74"/>
      <c r="LKW33" s="74"/>
      <c r="LLI33" s="74"/>
      <c r="LLJ33" s="549"/>
      <c r="LLK33" s="117"/>
      <c r="LLL33" s="74"/>
      <c r="LLM33" s="74"/>
      <c r="LLY33" s="74"/>
      <c r="LLZ33" s="549"/>
      <c r="LMA33" s="117"/>
      <c r="LMB33" s="74"/>
      <c r="LMC33" s="74"/>
      <c r="LMO33" s="74"/>
      <c r="LMP33" s="549"/>
      <c r="LMQ33" s="117"/>
      <c r="LMR33" s="74"/>
      <c r="LMS33" s="74"/>
      <c r="LNE33" s="74"/>
      <c r="LNF33" s="549"/>
      <c r="LNG33" s="117"/>
      <c r="LNH33" s="74"/>
      <c r="LNI33" s="74"/>
      <c r="LNU33" s="74"/>
      <c r="LNV33" s="549"/>
      <c r="LNW33" s="117"/>
      <c r="LNX33" s="74"/>
      <c r="LNY33" s="74"/>
      <c r="LOK33" s="74"/>
      <c r="LOL33" s="549"/>
      <c r="LOM33" s="117"/>
      <c r="LON33" s="74"/>
      <c r="LOO33" s="74"/>
      <c r="LPA33" s="74"/>
      <c r="LPB33" s="549"/>
      <c r="LPC33" s="117"/>
      <c r="LPD33" s="74"/>
      <c r="LPE33" s="74"/>
      <c r="LPQ33" s="74"/>
      <c r="LPR33" s="549"/>
      <c r="LPS33" s="117"/>
      <c r="LPT33" s="74"/>
      <c r="LPU33" s="74"/>
      <c r="LQG33" s="74"/>
      <c r="LQH33" s="549"/>
      <c r="LQI33" s="117"/>
      <c r="LQJ33" s="74"/>
      <c r="LQK33" s="74"/>
      <c r="LQW33" s="74"/>
      <c r="LQX33" s="549"/>
      <c r="LQY33" s="117"/>
      <c r="LQZ33" s="74"/>
      <c r="LRA33" s="74"/>
      <c r="LRM33" s="74"/>
      <c r="LRN33" s="549"/>
      <c r="LRO33" s="117"/>
      <c r="LRP33" s="74"/>
      <c r="LRQ33" s="74"/>
      <c r="LSC33" s="74"/>
      <c r="LSD33" s="549"/>
      <c r="LSE33" s="117"/>
      <c r="LSF33" s="74"/>
      <c r="LSG33" s="74"/>
      <c r="LSS33" s="74"/>
      <c r="LST33" s="549"/>
      <c r="LSU33" s="117"/>
      <c r="LSV33" s="74"/>
      <c r="LSW33" s="74"/>
      <c r="LTI33" s="74"/>
      <c r="LTJ33" s="549"/>
      <c r="LTK33" s="117"/>
      <c r="LTL33" s="74"/>
      <c r="LTM33" s="74"/>
      <c r="LTY33" s="74"/>
      <c r="LTZ33" s="549"/>
      <c r="LUA33" s="117"/>
      <c r="LUB33" s="74"/>
      <c r="LUC33" s="74"/>
      <c r="LUO33" s="74"/>
      <c r="LUP33" s="549"/>
      <c r="LUQ33" s="117"/>
      <c r="LUR33" s="74"/>
      <c r="LUS33" s="74"/>
      <c r="LVE33" s="74"/>
      <c r="LVF33" s="549"/>
      <c r="LVG33" s="117"/>
      <c r="LVH33" s="74"/>
      <c r="LVI33" s="74"/>
      <c r="LVU33" s="74"/>
      <c r="LVV33" s="549"/>
      <c r="LVW33" s="117"/>
      <c r="LVX33" s="74"/>
      <c r="LVY33" s="74"/>
      <c r="LWK33" s="74"/>
      <c r="LWL33" s="549"/>
      <c r="LWM33" s="117"/>
      <c r="LWN33" s="74"/>
      <c r="LWO33" s="74"/>
      <c r="LXA33" s="74"/>
      <c r="LXB33" s="549"/>
      <c r="LXC33" s="117"/>
      <c r="LXD33" s="74"/>
      <c r="LXE33" s="74"/>
      <c r="LXQ33" s="74"/>
      <c r="LXR33" s="549"/>
      <c r="LXS33" s="117"/>
      <c r="LXT33" s="74"/>
      <c r="LXU33" s="74"/>
      <c r="LYG33" s="74"/>
      <c r="LYH33" s="549"/>
      <c r="LYI33" s="117"/>
      <c r="LYJ33" s="74"/>
      <c r="LYK33" s="74"/>
      <c r="LYW33" s="74"/>
      <c r="LYX33" s="549"/>
      <c r="LYY33" s="117"/>
      <c r="LYZ33" s="74"/>
      <c r="LZA33" s="74"/>
      <c r="LZM33" s="74"/>
      <c r="LZN33" s="549"/>
      <c r="LZO33" s="117"/>
      <c r="LZP33" s="74"/>
      <c r="LZQ33" s="74"/>
      <c r="MAC33" s="74"/>
      <c r="MAD33" s="549"/>
      <c r="MAE33" s="117"/>
      <c r="MAF33" s="74"/>
      <c r="MAG33" s="74"/>
      <c r="MAS33" s="74"/>
      <c r="MAT33" s="549"/>
      <c r="MAU33" s="117"/>
      <c r="MAV33" s="74"/>
      <c r="MAW33" s="74"/>
      <c r="MBI33" s="74"/>
      <c r="MBJ33" s="549"/>
      <c r="MBK33" s="117"/>
      <c r="MBL33" s="74"/>
      <c r="MBM33" s="74"/>
      <c r="MBY33" s="74"/>
      <c r="MBZ33" s="549"/>
      <c r="MCA33" s="117"/>
      <c r="MCB33" s="74"/>
      <c r="MCC33" s="74"/>
      <c r="MCO33" s="74"/>
      <c r="MCP33" s="549"/>
      <c r="MCQ33" s="117"/>
      <c r="MCR33" s="74"/>
      <c r="MCS33" s="74"/>
      <c r="MDE33" s="74"/>
      <c r="MDF33" s="549"/>
      <c r="MDG33" s="117"/>
      <c r="MDH33" s="74"/>
      <c r="MDI33" s="74"/>
      <c r="MDU33" s="74"/>
      <c r="MDV33" s="549"/>
      <c r="MDW33" s="117"/>
      <c r="MDX33" s="74"/>
      <c r="MDY33" s="74"/>
      <c r="MEK33" s="74"/>
      <c r="MEL33" s="549"/>
      <c r="MEM33" s="117"/>
      <c r="MEN33" s="74"/>
      <c r="MEO33" s="74"/>
      <c r="MFA33" s="74"/>
      <c r="MFB33" s="549"/>
      <c r="MFC33" s="117"/>
      <c r="MFD33" s="74"/>
      <c r="MFE33" s="74"/>
      <c r="MFQ33" s="74"/>
      <c r="MFR33" s="549"/>
      <c r="MFS33" s="117"/>
      <c r="MFT33" s="74"/>
      <c r="MFU33" s="74"/>
      <c r="MGG33" s="74"/>
      <c r="MGH33" s="549"/>
      <c r="MGI33" s="117"/>
      <c r="MGJ33" s="74"/>
      <c r="MGK33" s="74"/>
      <c r="MGW33" s="74"/>
      <c r="MGX33" s="549"/>
      <c r="MGY33" s="117"/>
      <c r="MGZ33" s="74"/>
      <c r="MHA33" s="74"/>
      <c r="MHM33" s="74"/>
      <c r="MHN33" s="549"/>
      <c r="MHO33" s="117"/>
      <c r="MHP33" s="74"/>
      <c r="MHQ33" s="74"/>
      <c r="MIC33" s="74"/>
      <c r="MID33" s="549"/>
      <c r="MIE33" s="117"/>
      <c r="MIF33" s="74"/>
      <c r="MIG33" s="74"/>
      <c r="MIS33" s="74"/>
      <c r="MIT33" s="549"/>
      <c r="MIU33" s="117"/>
      <c r="MIV33" s="74"/>
      <c r="MIW33" s="74"/>
      <c r="MJI33" s="74"/>
      <c r="MJJ33" s="549"/>
      <c r="MJK33" s="117"/>
      <c r="MJL33" s="74"/>
      <c r="MJM33" s="74"/>
      <c r="MJY33" s="74"/>
      <c r="MJZ33" s="549"/>
      <c r="MKA33" s="117"/>
      <c r="MKB33" s="74"/>
      <c r="MKC33" s="74"/>
      <c r="MKO33" s="74"/>
      <c r="MKP33" s="549"/>
      <c r="MKQ33" s="117"/>
      <c r="MKR33" s="74"/>
      <c r="MKS33" s="74"/>
      <c r="MLE33" s="74"/>
      <c r="MLF33" s="549"/>
      <c r="MLG33" s="117"/>
      <c r="MLH33" s="74"/>
      <c r="MLI33" s="74"/>
      <c r="MLU33" s="74"/>
      <c r="MLV33" s="549"/>
      <c r="MLW33" s="117"/>
      <c r="MLX33" s="74"/>
      <c r="MLY33" s="74"/>
      <c r="MMK33" s="74"/>
      <c r="MML33" s="549"/>
      <c r="MMM33" s="117"/>
      <c r="MMN33" s="74"/>
      <c r="MMO33" s="74"/>
      <c r="MNA33" s="74"/>
      <c r="MNB33" s="549"/>
      <c r="MNC33" s="117"/>
      <c r="MND33" s="74"/>
      <c r="MNE33" s="74"/>
      <c r="MNQ33" s="74"/>
      <c r="MNR33" s="549"/>
      <c r="MNS33" s="117"/>
      <c r="MNT33" s="74"/>
      <c r="MNU33" s="74"/>
      <c r="MOG33" s="74"/>
      <c r="MOH33" s="549"/>
      <c r="MOI33" s="117"/>
      <c r="MOJ33" s="74"/>
      <c r="MOK33" s="74"/>
      <c r="MOW33" s="74"/>
      <c r="MOX33" s="549"/>
      <c r="MOY33" s="117"/>
      <c r="MOZ33" s="74"/>
      <c r="MPA33" s="74"/>
      <c r="MPM33" s="74"/>
      <c r="MPN33" s="549"/>
      <c r="MPO33" s="117"/>
      <c r="MPP33" s="74"/>
      <c r="MPQ33" s="74"/>
      <c r="MQC33" s="74"/>
      <c r="MQD33" s="549"/>
      <c r="MQE33" s="117"/>
      <c r="MQF33" s="74"/>
      <c r="MQG33" s="74"/>
      <c r="MQS33" s="74"/>
      <c r="MQT33" s="549"/>
      <c r="MQU33" s="117"/>
      <c r="MQV33" s="74"/>
      <c r="MQW33" s="74"/>
      <c r="MRI33" s="74"/>
      <c r="MRJ33" s="549"/>
      <c r="MRK33" s="117"/>
      <c r="MRL33" s="74"/>
      <c r="MRM33" s="74"/>
      <c r="MRY33" s="74"/>
      <c r="MRZ33" s="549"/>
      <c r="MSA33" s="117"/>
      <c r="MSB33" s="74"/>
      <c r="MSC33" s="74"/>
      <c r="MSO33" s="74"/>
      <c r="MSP33" s="549"/>
      <c r="MSQ33" s="117"/>
      <c r="MSR33" s="74"/>
      <c r="MSS33" s="74"/>
      <c r="MTE33" s="74"/>
      <c r="MTF33" s="549"/>
      <c r="MTG33" s="117"/>
      <c r="MTH33" s="74"/>
      <c r="MTI33" s="74"/>
      <c r="MTU33" s="74"/>
      <c r="MTV33" s="549"/>
      <c r="MTW33" s="117"/>
      <c r="MTX33" s="74"/>
      <c r="MTY33" s="74"/>
      <c r="MUK33" s="74"/>
      <c r="MUL33" s="549"/>
      <c r="MUM33" s="117"/>
      <c r="MUN33" s="74"/>
      <c r="MUO33" s="74"/>
      <c r="MVA33" s="74"/>
      <c r="MVB33" s="549"/>
      <c r="MVC33" s="117"/>
      <c r="MVD33" s="74"/>
      <c r="MVE33" s="74"/>
      <c r="MVQ33" s="74"/>
      <c r="MVR33" s="549"/>
      <c r="MVS33" s="117"/>
      <c r="MVT33" s="74"/>
      <c r="MVU33" s="74"/>
      <c r="MWG33" s="74"/>
      <c r="MWH33" s="549"/>
      <c r="MWI33" s="117"/>
      <c r="MWJ33" s="74"/>
      <c r="MWK33" s="74"/>
      <c r="MWW33" s="74"/>
      <c r="MWX33" s="549"/>
      <c r="MWY33" s="117"/>
      <c r="MWZ33" s="74"/>
      <c r="MXA33" s="74"/>
      <c r="MXM33" s="74"/>
      <c r="MXN33" s="549"/>
      <c r="MXO33" s="117"/>
      <c r="MXP33" s="74"/>
      <c r="MXQ33" s="74"/>
      <c r="MYC33" s="74"/>
      <c r="MYD33" s="549"/>
      <c r="MYE33" s="117"/>
      <c r="MYF33" s="74"/>
      <c r="MYG33" s="74"/>
      <c r="MYS33" s="74"/>
      <c r="MYT33" s="549"/>
      <c r="MYU33" s="117"/>
      <c r="MYV33" s="74"/>
      <c r="MYW33" s="74"/>
      <c r="MZI33" s="74"/>
      <c r="MZJ33" s="549"/>
      <c r="MZK33" s="117"/>
      <c r="MZL33" s="74"/>
      <c r="MZM33" s="74"/>
      <c r="MZY33" s="74"/>
      <c r="MZZ33" s="549"/>
      <c r="NAA33" s="117"/>
      <c r="NAB33" s="74"/>
      <c r="NAC33" s="74"/>
      <c r="NAO33" s="74"/>
      <c r="NAP33" s="549"/>
      <c r="NAQ33" s="117"/>
      <c r="NAR33" s="74"/>
      <c r="NAS33" s="74"/>
      <c r="NBE33" s="74"/>
      <c r="NBF33" s="549"/>
      <c r="NBG33" s="117"/>
      <c r="NBH33" s="74"/>
      <c r="NBI33" s="74"/>
      <c r="NBU33" s="74"/>
      <c r="NBV33" s="549"/>
      <c r="NBW33" s="117"/>
      <c r="NBX33" s="74"/>
      <c r="NBY33" s="74"/>
      <c r="NCK33" s="74"/>
      <c r="NCL33" s="549"/>
      <c r="NCM33" s="117"/>
      <c r="NCN33" s="74"/>
      <c r="NCO33" s="74"/>
      <c r="NDA33" s="74"/>
      <c r="NDB33" s="549"/>
      <c r="NDC33" s="117"/>
      <c r="NDD33" s="74"/>
      <c r="NDE33" s="74"/>
      <c r="NDQ33" s="74"/>
      <c r="NDR33" s="549"/>
      <c r="NDS33" s="117"/>
      <c r="NDT33" s="74"/>
      <c r="NDU33" s="74"/>
      <c r="NEG33" s="74"/>
      <c r="NEH33" s="549"/>
      <c r="NEI33" s="117"/>
      <c r="NEJ33" s="74"/>
      <c r="NEK33" s="74"/>
      <c r="NEW33" s="74"/>
      <c r="NEX33" s="549"/>
      <c r="NEY33" s="117"/>
      <c r="NEZ33" s="74"/>
      <c r="NFA33" s="74"/>
      <c r="NFM33" s="74"/>
      <c r="NFN33" s="549"/>
      <c r="NFO33" s="117"/>
      <c r="NFP33" s="74"/>
      <c r="NFQ33" s="74"/>
      <c r="NGC33" s="74"/>
      <c r="NGD33" s="549"/>
      <c r="NGE33" s="117"/>
      <c r="NGF33" s="74"/>
      <c r="NGG33" s="74"/>
      <c r="NGS33" s="74"/>
      <c r="NGT33" s="549"/>
      <c r="NGU33" s="117"/>
      <c r="NGV33" s="74"/>
      <c r="NGW33" s="74"/>
      <c r="NHI33" s="74"/>
      <c r="NHJ33" s="549"/>
      <c r="NHK33" s="117"/>
      <c r="NHL33" s="74"/>
      <c r="NHM33" s="74"/>
      <c r="NHY33" s="74"/>
      <c r="NHZ33" s="549"/>
      <c r="NIA33" s="117"/>
      <c r="NIB33" s="74"/>
      <c r="NIC33" s="74"/>
      <c r="NIO33" s="74"/>
      <c r="NIP33" s="549"/>
      <c r="NIQ33" s="117"/>
      <c r="NIR33" s="74"/>
      <c r="NIS33" s="74"/>
      <c r="NJE33" s="74"/>
      <c r="NJF33" s="549"/>
      <c r="NJG33" s="117"/>
      <c r="NJH33" s="74"/>
      <c r="NJI33" s="74"/>
      <c r="NJU33" s="74"/>
      <c r="NJV33" s="549"/>
      <c r="NJW33" s="117"/>
      <c r="NJX33" s="74"/>
      <c r="NJY33" s="74"/>
      <c r="NKK33" s="74"/>
      <c r="NKL33" s="549"/>
      <c r="NKM33" s="117"/>
      <c r="NKN33" s="74"/>
      <c r="NKO33" s="74"/>
      <c r="NLA33" s="74"/>
      <c r="NLB33" s="549"/>
      <c r="NLC33" s="117"/>
      <c r="NLD33" s="74"/>
      <c r="NLE33" s="74"/>
      <c r="NLQ33" s="74"/>
      <c r="NLR33" s="549"/>
      <c r="NLS33" s="117"/>
      <c r="NLT33" s="74"/>
      <c r="NLU33" s="74"/>
      <c r="NMG33" s="74"/>
      <c r="NMH33" s="549"/>
      <c r="NMI33" s="117"/>
      <c r="NMJ33" s="74"/>
      <c r="NMK33" s="74"/>
      <c r="NMW33" s="74"/>
      <c r="NMX33" s="549"/>
      <c r="NMY33" s="117"/>
      <c r="NMZ33" s="74"/>
      <c r="NNA33" s="74"/>
      <c r="NNM33" s="74"/>
      <c r="NNN33" s="549"/>
      <c r="NNO33" s="117"/>
      <c r="NNP33" s="74"/>
      <c r="NNQ33" s="74"/>
      <c r="NOC33" s="74"/>
      <c r="NOD33" s="549"/>
      <c r="NOE33" s="117"/>
      <c r="NOF33" s="74"/>
      <c r="NOG33" s="74"/>
      <c r="NOS33" s="74"/>
      <c r="NOT33" s="549"/>
      <c r="NOU33" s="117"/>
      <c r="NOV33" s="74"/>
      <c r="NOW33" s="74"/>
      <c r="NPI33" s="74"/>
      <c r="NPJ33" s="549"/>
      <c r="NPK33" s="117"/>
      <c r="NPL33" s="74"/>
      <c r="NPM33" s="74"/>
      <c r="NPY33" s="74"/>
      <c r="NPZ33" s="549"/>
      <c r="NQA33" s="117"/>
      <c r="NQB33" s="74"/>
      <c r="NQC33" s="74"/>
      <c r="NQO33" s="74"/>
      <c r="NQP33" s="549"/>
      <c r="NQQ33" s="117"/>
      <c r="NQR33" s="74"/>
      <c r="NQS33" s="74"/>
      <c r="NRE33" s="74"/>
      <c r="NRF33" s="549"/>
      <c r="NRG33" s="117"/>
      <c r="NRH33" s="74"/>
      <c r="NRI33" s="74"/>
      <c r="NRU33" s="74"/>
      <c r="NRV33" s="549"/>
      <c r="NRW33" s="117"/>
      <c r="NRX33" s="74"/>
      <c r="NRY33" s="74"/>
      <c r="NSK33" s="74"/>
      <c r="NSL33" s="549"/>
      <c r="NSM33" s="117"/>
      <c r="NSN33" s="74"/>
      <c r="NSO33" s="74"/>
      <c r="NTA33" s="74"/>
      <c r="NTB33" s="549"/>
      <c r="NTC33" s="117"/>
      <c r="NTD33" s="74"/>
      <c r="NTE33" s="74"/>
      <c r="NTQ33" s="74"/>
      <c r="NTR33" s="549"/>
      <c r="NTS33" s="117"/>
      <c r="NTT33" s="74"/>
      <c r="NTU33" s="74"/>
      <c r="NUG33" s="74"/>
      <c r="NUH33" s="549"/>
      <c r="NUI33" s="117"/>
      <c r="NUJ33" s="74"/>
      <c r="NUK33" s="74"/>
      <c r="NUW33" s="74"/>
      <c r="NUX33" s="549"/>
      <c r="NUY33" s="117"/>
      <c r="NUZ33" s="74"/>
      <c r="NVA33" s="74"/>
      <c r="NVM33" s="74"/>
      <c r="NVN33" s="549"/>
      <c r="NVO33" s="117"/>
      <c r="NVP33" s="74"/>
      <c r="NVQ33" s="74"/>
      <c r="NWC33" s="74"/>
      <c r="NWD33" s="549"/>
      <c r="NWE33" s="117"/>
      <c r="NWF33" s="74"/>
      <c r="NWG33" s="74"/>
      <c r="NWS33" s="74"/>
      <c r="NWT33" s="549"/>
      <c r="NWU33" s="117"/>
      <c r="NWV33" s="74"/>
      <c r="NWW33" s="74"/>
      <c r="NXI33" s="74"/>
      <c r="NXJ33" s="549"/>
      <c r="NXK33" s="117"/>
      <c r="NXL33" s="74"/>
      <c r="NXM33" s="74"/>
      <c r="NXY33" s="74"/>
      <c r="NXZ33" s="549"/>
      <c r="NYA33" s="117"/>
      <c r="NYB33" s="74"/>
      <c r="NYC33" s="74"/>
      <c r="NYO33" s="74"/>
      <c r="NYP33" s="549"/>
      <c r="NYQ33" s="117"/>
      <c r="NYR33" s="74"/>
      <c r="NYS33" s="74"/>
      <c r="NZE33" s="74"/>
      <c r="NZF33" s="549"/>
      <c r="NZG33" s="117"/>
      <c r="NZH33" s="74"/>
      <c r="NZI33" s="74"/>
      <c r="NZU33" s="74"/>
      <c r="NZV33" s="549"/>
      <c r="NZW33" s="117"/>
      <c r="NZX33" s="74"/>
      <c r="NZY33" s="74"/>
      <c r="OAK33" s="74"/>
      <c r="OAL33" s="549"/>
      <c r="OAM33" s="117"/>
      <c r="OAN33" s="74"/>
      <c r="OAO33" s="74"/>
      <c r="OBA33" s="74"/>
      <c r="OBB33" s="549"/>
      <c r="OBC33" s="117"/>
      <c r="OBD33" s="74"/>
      <c r="OBE33" s="74"/>
      <c r="OBQ33" s="74"/>
      <c r="OBR33" s="549"/>
      <c r="OBS33" s="117"/>
      <c r="OBT33" s="74"/>
      <c r="OBU33" s="74"/>
      <c r="OCG33" s="74"/>
      <c r="OCH33" s="549"/>
      <c r="OCI33" s="117"/>
      <c r="OCJ33" s="74"/>
      <c r="OCK33" s="74"/>
      <c r="OCW33" s="74"/>
      <c r="OCX33" s="549"/>
      <c r="OCY33" s="117"/>
      <c r="OCZ33" s="74"/>
      <c r="ODA33" s="74"/>
      <c r="ODM33" s="74"/>
      <c r="ODN33" s="549"/>
      <c r="ODO33" s="117"/>
      <c r="ODP33" s="74"/>
      <c r="ODQ33" s="74"/>
      <c r="OEC33" s="74"/>
      <c r="OED33" s="549"/>
      <c r="OEE33" s="117"/>
      <c r="OEF33" s="74"/>
      <c r="OEG33" s="74"/>
      <c r="OES33" s="74"/>
      <c r="OET33" s="549"/>
      <c r="OEU33" s="117"/>
      <c r="OEV33" s="74"/>
      <c r="OEW33" s="74"/>
      <c r="OFI33" s="74"/>
      <c r="OFJ33" s="549"/>
      <c r="OFK33" s="117"/>
      <c r="OFL33" s="74"/>
      <c r="OFM33" s="74"/>
      <c r="OFY33" s="74"/>
      <c r="OFZ33" s="549"/>
      <c r="OGA33" s="117"/>
      <c r="OGB33" s="74"/>
      <c r="OGC33" s="74"/>
      <c r="OGO33" s="74"/>
      <c r="OGP33" s="549"/>
      <c r="OGQ33" s="117"/>
      <c r="OGR33" s="74"/>
      <c r="OGS33" s="74"/>
      <c r="OHE33" s="74"/>
      <c r="OHF33" s="549"/>
      <c r="OHG33" s="117"/>
      <c r="OHH33" s="74"/>
      <c r="OHI33" s="74"/>
      <c r="OHU33" s="74"/>
      <c r="OHV33" s="549"/>
      <c r="OHW33" s="117"/>
      <c r="OHX33" s="74"/>
      <c r="OHY33" s="74"/>
      <c r="OIK33" s="74"/>
      <c r="OIL33" s="549"/>
      <c r="OIM33" s="117"/>
      <c r="OIN33" s="74"/>
      <c r="OIO33" s="74"/>
      <c r="OJA33" s="74"/>
      <c r="OJB33" s="549"/>
      <c r="OJC33" s="117"/>
      <c r="OJD33" s="74"/>
      <c r="OJE33" s="74"/>
      <c r="OJQ33" s="74"/>
      <c r="OJR33" s="549"/>
      <c r="OJS33" s="117"/>
      <c r="OJT33" s="74"/>
      <c r="OJU33" s="74"/>
      <c r="OKG33" s="74"/>
      <c r="OKH33" s="549"/>
      <c r="OKI33" s="117"/>
      <c r="OKJ33" s="74"/>
      <c r="OKK33" s="74"/>
      <c r="OKW33" s="74"/>
      <c r="OKX33" s="549"/>
      <c r="OKY33" s="117"/>
      <c r="OKZ33" s="74"/>
      <c r="OLA33" s="74"/>
      <c r="OLM33" s="74"/>
      <c r="OLN33" s="549"/>
      <c r="OLO33" s="117"/>
      <c r="OLP33" s="74"/>
      <c r="OLQ33" s="74"/>
      <c r="OMC33" s="74"/>
      <c r="OMD33" s="549"/>
      <c r="OME33" s="117"/>
      <c r="OMF33" s="74"/>
      <c r="OMG33" s="74"/>
      <c r="OMS33" s="74"/>
      <c r="OMT33" s="549"/>
      <c r="OMU33" s="117"/>
      <c r="OMV33" s="74"/>
      <c r="OMW33" s="74"/>
      <c r="ONI33" s="74"/>
      <c r="ONJ33" s="549"/>
      <c r="ONK33" s="117"/>
      <c r="ONL33" s="74"/>
      <c r="ONM33" s="74"/>
      <c r="ONY33" s="74"/>
      <c r="ONZ33" s="549"/>
      <c r="OOA33" s="117"/>
      <c r="OOB33" s="74"/>
      <c r="OOC33" s="74"/>
      <c r="OOO33" s="74"/>
      <c r="OOP33" s="549"/>
      <c r="OOQ33" s="117"/>
      <c r="OOR33" s="74"/>
      <c r="OOS33" s="74"/>
      <c r="OPE33" s="74"/>
      <c r="OPF33" s="549"/>
      <c r="OPG33" s="117"/>
      <c r="OPH33" s="74"/>
      <c r="OPI33" s="74"/>
      <c r="OPU33" s="74"/>
      <c r="OPV33" s="549"/>
      <c r="OPW33" s="117"/>
      <c r="OPX33" s="74"/>
      <c r="OPY33" s="74"/>
      <c r="OQK33" s="74"/>
      <c r="OQL33" s="549"/>
      <c r="OQM33" s="117"/>
      <c r="OQN33" s="74"/>
      <c r="OQO33" s="74"/>
      <c r="ORA33" s="74"/>
      <c r="ORB33" s="549"/>
      <c r="ORC33" s="117"/>
      <c r="ORD33" s="74"/>
      <c r="ORE33" s="74"/>
      <c r="ORQ33" s="74"/>
      <c r="ORR33" s="549"/>
      <c r="ORS33" s="117"/>
      <c r="ORT33" s="74"/>
      <c r="ORU33" s="74"/>
      <c r="OSG33" s="74"/>
      <c r="OSH33" s="549"/>
      <c r="OSI33" s="117"/>
      <c r="OSJ33" s="74"/>
      <c r="OSK33" s="74"/>
      <c r="OSW33" s="74"/>
      <c r="OSX33" s="549"/>
      <c r="OSY33" s="117"/>
      <c r="OSZ33" s="74"/>
      <c r="OTA33" s="74"/>
      <c r="OTM33" s="74"/>
      <c r="OTN33" s="549"/>
      <c r="OTO33" s="117"/>
      <c r="OTP33" s="74"/>
      <c r="OTQ33" s="74"/>
      <c r="OUC33" s="74"/>
      <c r="OUD33" s="549"/>
      <c r="OUE33" s="117"/>
      <c r="OUF33" s="74"/>
      <c r="OUG33" s="74"/>
      <c r="OUS33" s="74"/>
      <c r="OUT33" s="549"/>
      <c r="OUU33" s="117"/>
      <c r="OUV33" s="74"/>
      <c r="OUW33" s="74"/>
      <c r="OVI33" s="74"/>
      <c r="OVJ33" s="549"/>
      <c r="OVK33" s="117"/>
      <c r="OVL33" s="74"/>
      <c r="OVM33" s="74"/>
      <c r="OVY33" s="74"/>
      <c r="OVZ33" s="549"/>
      <c r="OWA33" s="117"/>
      <c r="OWB33" s="74"/>
      <c r="OWC33" s="74"/>
      <c r="OWO33" s="74"/>
      <c r="OWP33" s="549"/>
      <c r="OWQ33" s="117"/>
      <c r="OWR33" s="74"/>
      <c r="OWS33" s="74"/>
      <c r="OXE33" s="74"/>
      <c r="OXF33" s="549"/>
      <c r="OXG33" s="117"/>
      <c r="OXH33" s="74"/>
      <c r="OXI33" s="74"/>
      <c r="OXU33" s="74"/>
      <c r="OXV33" s="549"/>
      <c r="OXW33" s="117"/>
      <c r="OXX33" s="74"/>
      <c r="OXY33" s="74"/>
      <c r="OYK33" s="74"/>
      <c r="OYL33" s="549"/>
      <c r="OYM33" s="117"/>
      <c r="OYN33" s="74"/>
      <c r="OYO33" s="74"/>
      <c r="OZA33" s="74"/>
      <c r="OZB33" s="549"/>
      <c r="OZC33" s="117"/>
      <c r="OZD33" s="74"/>
      <c r="OZE33" s="74"/>
      <c r="OZQ33" s="74"/>
      <c r="OZR33" s="549"/>
      <c r="OZS33" s="117"/>
      <c r="OZT33" s="74"/>
      <c r="OZU33" s="74"/>
      <c r="PAG33" s="74"/>
      <c r="PAH33" s="549"/>
      <c r="PAI33" s="117"/>
      <c r="PAJ33" s="74"/>
      <c r="PAK33" s="74"/>
      <c r="PAW33" s="74"/>
      <c r="PAX33" s="549"/>
      <c r="PAY33" s="117"/>
      <c r="PAZ33" s="74"/>
      <c r="PBA33" s="74"/>
      <c r="PBM33" s="74"/>
      <c r="PBN33" s="549"/>
      <c r="PBO33" s="117"/>
      <c r="PBP33" s="74"/>
      <c r="PBQ33" s="74"/>
      <c r="PCC33" s="74"/>
      <c r="PCD33" s="549"/>
      <c r="PCE33" s="117"/>
      <c r="PCF33" s="74"/>
      <c r="PCG33" s="74"/>
      <c r="PCS33" s="74"/>
      <c r="PCT33" s="549"/>
      <c r="PCU33" s="117"/>
      <c r="PCV33" s="74"/>
      <c r="PCW33" s="74"/>
      <c r="PDI33" s="74"/>
      <c r="PDJ33" s="549"/>
      <c r="PDK33" s="117"/>
      <c r="PDL33" s="74"/>
      <c r="PDM33" s="74"/>
      <c r="PDY33" s="74"/>
      <c r="PDZ33" s="549"/>
      <c r="PEA33" s="117"/>
      <c r="PEB33" s="74"/>
      <c r="PEC33" s="74"/>
      <c r="PEO33" s="74"/>
      <c r="PEP33" s="549"/>
      <c r="PEQ33" s="117"/>
      <c r="PER33" s="74"/>
      <c r="PES33" s="74"/>
      <c r="PFE33" s="74"/>
      <c r="PFF33" s="549"/>
      <c r="PFG33" s="117"/>
      <c r="PFH33" s="74"/>
      <c r="PFI33" s="74"/>
      <c r="PFU33" s="74"/>
      <c r="PFV33" s="549"/>
      <c r="PFW33" s="117"/>
      <c r="PFX33" s="74"/>
      <c r="PFY33" s="74"/>
      <c r="PGK33" s="74"/>
      <c r="PGL33" s="549"/>
      <c r="PGM33" s="117"/>
      <c r="PGN33" s="74"/>
      <c r="PGO33" s="74"/>
      <c r="PHA33" s="74"/>
      <c r="PHB33" s="549"/>
      <c r="PHC33" s="117"/>
      <c r="PHD33" s="74"/>
      <c r="PHE33" s="74"/>
      <c r="PHQ33" s="74"/>
      <c r="PHR33" s="549"/>
      <c r="PHS33" s="117"/>
      <c r="PHT33" s="74"/>
      <c r="PHU33" s="74"/>
      <c r="PIG33" s="74"/>
      <c r="PIH33" s="549"/>
      <c r="PII33" s="117"/>
      <c r="PIJ33" s="74"/>
      <c r="PIK33" s="74"/>
      <c r="PIW33" s="74"/>
      <c r="PIX33" s="549"/>
      <c r="PIY33" s="117"/>
      <c r="PIZ33" s="74"/>
      <c r="PJA33" s="74"/>
      <c r="PJM33" s="74"/>
      <c r="PJN33" s="549"/>
      <c r="PJO33" s="117"/>
      <c r="PJP33" s="74"/>
      <c r="PJQ33" s="74"/>
      <c r="PKC33" s="74"/>
      <c r="PKD33" s="549"/>
      <c r="PKE33" s="117"/>
      <c r="PKF33" s="74"/>
      <c r="PKG33" s="74"/>
      <c r="PKS33" s="74"/>
      <c r="PKT33" s="549"/>
      <c r="PKU33" s="117"/>
      <c r="PKV33" s="74"/>
      <c r="PKW33" s="74"/>
      <c r="PLI33" s="74"/>
      <c r="PLJ33" s="549"/>
      <c r="PLK33" s="117"/>
      <c r="PLL33" s="74"/>
      <c r="PLM33" s="74"/>
      <c r="PLY33" s="74"/>
      <c r="PLZ33" s="549"/>
      <c r="PMA33" s="117"/>
      <c r="PMB33" s="74"/>
      <c r="PMC33" s="74"/>
      <c r="PMO33" s="74"/>
      <c r="PMP33" s="549"/>
      <c r="PMQ33" s="117"/>
      <c r="PMR33" s="74"/>
      <c r="PMS33" s="74"/>
      <c r="PNE33" s="74"/>
      <c r="PNF33" s="549"/>
      <c r="PNG33" s="117"/>
      <c r="PNH33" s="74"/>
      <c r="PNI33" s="74"/>
      <c r="PNU33" s="74"/>
      <c r="PNV33" s="549"/>
      <c r="PNW33" s="117"/>
      <c r="PNX33" s="74"/>
      <c r="PNY33" s="74"/>
      <c r="POK33" s="74"/>
      <c r="POL33" s="549"/>
      <c r="POM33" s="117"/>
      <c r="PON33" s="74"/>
      <c r="POO33" s="74"/>
      <c r="PPA33" s="74"/>
      <c r="PPB33" s="549"/>
      <c r="PPC33" s="117"/>
      <c r="PPD33" s="74"/>
      <c r="PPE33" s="74"/>
      <c r="PPQ33" s="74"/>
      <c r="PPR33" s="549"/>
      <c r="PPS33" s="117"/>
      <c r="PPT33" s="74"/>
      <c r="PPU33" s="74"/>
      <c r="PQG33" s="74"/>
      <c r="PQH33" s="549"/>
      <c r="PQI33" s="117"/>
      <c r="PQJ33" s="74"/>
      <c r="PQK33" s="74"/>
      <c r="PQW33" s="74"/>
      <c r="PQX33" s="549"/>
      <c r="PQY33" s="117"/>
      <c r="PQZ33" s="74"/>
      <c r="PRA33" s="74"/>
      <c r="PRM33" s="74"/>
      <c r="PRN33" s="549"/>
      <c r="PRO33" s="117"/>
      <c r="PRP33" s="74"/>
      <c r="PRQ33" s="74"/>
      <c r="PSC33" s="74"/>
      <c r="PSD33" s="549"/>
      <c r="PSE33" s="117"/>
      <c r="PSF33" s="74"/>
      <c r="PSG33" s="74"/>
      <c r="PSS33" s="74"/>
      <c r="PST33" s="549"/>
      <c r="PSU33" s="117"/>
      <c r="PSV33" s="74"/>
      <c r="PSW33" s="74"/>
      <c r="PTI33" s="74"/>
      <c r="PTJ33" s="549"/>
      <c r="PTK33" s="117"/>
      <c r="PTL33" s="74"/>
      <c r="PTM33" s="74"/>
      <c r="PTY33" s="74"/>
      <c r="PTZ33" s="549"/>
      <c r="PUA33" s="117"/>
      <c r="PUB33" s="74"/>
      <c r="PUC33" s="74"/>
      <c r="PUO33" s="74"/>
      <c r="PUP33" s="549"/>
      <c r="PUQ33" s="117"/>
      <c r="PUR33" s="74"/>
      <c r="PUS33" s="74"/>
      <c r="PVE33" s="74"/>
      <c r="PVF33" s="549"/>
      <c r="PVG33" s="117"/>
      <c r="PVH33" s="74"/>
      <c r="PVI33" s="74"/>
      <c r="PVU33" s="74"/>
      <c r="PVV33" s="549"/>
      <c r="PVW33" s="117"/>
      <c r="PVX33" s="74"/>
      <c r="PVY33" s="74"/>
      <c r="PWK33" s="74"/>
      <c r="PWL33" s="549"/>
      <c r="PWM33" s="117"/>
      <c r="PWN33" s="74"/>
      <c r="PWO33" s="74"/>
      <c r="PXA33" s="74"/>
      <c r="PXB33" s="549"/>
      <c r="PXC33" s="117"/>
      <c r="PXD33" s="74"/>
      <c r="PXE33" s="74"/>
      <c r="PXQ33" s="74"/>
      <c r="PXR33" s="549"/>
      <c r="PXS33" s="117"/>
      <c r="PXT33" s="74"/>
      <c r="PXU33" s="74"/>
      <c r="PYG33" s="74"/>
      <c r="PYH33" s="549"/>
      <c r="PYI33" s="117"/>
      <c r="PYJ33" s="74"/>
      <c r="PYK33" s="74"/>
      <c r="PYW33" s="74"/>
      <c r="PYX33" s="549"/>
      <c r="PYY33" s="117"/>
      <c r="PYZ33" s="74"/>
      <c r="PZA33" s="74"/>
      <c r="PZM33" s="74"/>
      <c r="PZN33" s="549"/>
      <c r="PZO33" s="117"/>
      <c r="PZP33" s="74"/>
      <c r="PZQ33" s="74"/>
      <c r="QAC33" s="74"/>
      <c r="QAD33" s="549"/>
      <c r="QAE33" s="117"/>
      <c r="QAF33" s="74"/>
      <c r="QAG33" s="74"/>
      <c r="QAS33" s="74"/>
      <c r="QAT33" s="549"/>
      <c r="QAU33" s="117"/>
      <c r="QAV33" s="74"/>
      <c r="QAW33" s="74"/>
      <c r="QBI33" s="74"/>
      <c r="QBJ33" s="549"/>
      <c r="QBK33" s="117"/>
      <c r="QBL33" s="74"/>
      <c r="QBM33" s="74"/>
      <c r="QBY33" s="74"/>
      <c r="QBZ33" s="549"/>
      <c r="QCA33" s="117"/>
      <c r="QCB33" s="74"/>
      <c r="QCC33" s="74"/>
      <c r="QCO33" s="74"/>
      <c r="QCP33" s="549"/>
      <c r="QCQ33" s="117"/>
      <c r="QCR33" s="74"/>
      <c r="QCS33" s="74"/>
      <c r="QDE33" s="74"/>
      <c r="QDF33" s="549"/>
      <c r="QDG33" s="117"/>
      <c r="QDH33" s="74"/>
      <c r="QDI33" s="74"/>
      <c r="QDU33" s="74"/>
      <c r="QDV33" s="549"/>
      <c r="QDW33" s="117"/>
      <c r="QDX33" s="74"/>
      <c r="QDY33" s="74"/>
      <c r="QEK33" s="74"/>
      <c r="QEL33" s="549"/>
      <c r="QEM33" s="117"/>
      <c r="QEN33" s="74"/>
      <c r="QEO33" s="74"/>
      <c r="QFA33" s="74"/>
      <c r="QFB33" s="549"/>
      <c r="QFC33" s="117"/>
      <c r="QFD33" s="74"/>
      <c r="QFE33" s="74"/>
      <c r="QFQ33" s="74"/>
      <c r="QFR33" s="549"/>
      <c r="QFS33" s="117"/>
      <c r="QFT33" s="74"/>
      <c r="QFU33" s="74"/>
      <c r="QGG33" s="74"/>
      <c r="QGH33" s="549"/>
      <c r="QGI33" s="117"/>
      <c r="QGJ33" s="74"/>
      <c r="QGK33" s="74"/>
      <c r="QGW33" s="74"/>
      <c r="QGX33" s="549"/>
      <c r="QGY33" s="117"/>
      <c r="QGZ33" s="74"/>
      <c r="QHA33" s="74"/>
      <c r="QHM33" s="74"/>
      <c r="QHN33" s="549"/>
      <c r="QHO33" s="117"/>
      <c r="QHP33" s="74"/>
      <c r="QHQ33" s="74"/>
      <c r="QIC33" s="74"/>
      <c r="QID33" s="549"/>
      <c r="QIE33" s="117"/>
      <c r="QIF33" s="74"/>
      <c r="QIG33" s="74"/>
      <c r="QIS33" s="74"/>
      <c r="QIT33" s="549"/>
      <c r="QIU33" s="117"/>
      <c r="QIV33" s="74"/>
      <c r="QIW33" s="74"/>
      <c r="QJI33" s="74"/>
      <c r="QJJ33" s="549"/>
      <c r="QJK33" s="117"/>
      <c r="QJL33" s="74"/>
      <c r="QJM33" s="74"/>
      <c r="QJY33" s="74"/>
      <c r="QJZ33" s="549"/>
      <c r="QKA33" s="117"/>
      <c r="QKB33" s="74"/>
      <c r="QKC33" s="74"/>
      <c r="QKO33" s="74"/>
      <c r="QKP33" s="549"/>
      <c r="QKQ33" s="117"/>
      <c r="QKR33" s="74"/>
      <c r="QKS33" s="74"/>
      <c r="QLE33" s="74"/>
      <c r="QLF33" s="549"/>
      <c r="QLG33" s="117"/>
      <c r="QLH33" s="74"/>
      <c r="QLI33" s="74"/>
      <c r="QLU33" s="74"/>
      <c r="QLV33" s="549"/>
      <c r="QLW33" s="117"/>
      <c r="QLX33" s="74"/>
      <c r="QLY33" s="74"/>
      <c r="QMK33" s="74"/>
      <c r="QML33" s="549"/>
      <c r="QMM33" s="117"/>
      <c r="QMN33" s="74"/>
      <c r="QMO33" s="74"/>
      <c r="QNA33" s="74"/>
      <c r="QNB33" s="549"/>
      <c r="QNC33" s="117"/>
      <c r="QND33" s="74"/>
      <c r="QNE33" s="74"/>
      <c r="QNQ33" s="74"/>
      <c r="QNR33" s="549"/>
      <c r="QNS33" s="117"/>
      <c r="QNT33" s="74"/>
      <c r="QNU33" s="74"/>
      <c r="QOG33" s="74"/>
      <c r="QOH33" s="549"/>
      <c r="QOI33" s="117"/>
      <c r="QOJ33" s="74"/>
      <c r="QOK33" s="74"/>
      <c r="QOW33" s="74"/>
      <c r="QOX33" s="549"/>
      <c r="QOY33" s="117"/>
      <c r="QOZ33" s="74"/>
      <c r="QPA33" s="74"/>
      <c r="QPM33" s="74"/>
      <c r="QPN33" s="549"/>
      <c r="QPO33" s="117"/>
      <c r="QPP33" s="74"/>
      <c r="QPQ33" s="74"/>
      <c r="QQC33" s="74"/>
      <c r="QQD33" s="549"/>
      <c r="QQE33" s="117"/>
      <c r="QQF33" s="74"/>
      <c r="QQG33" s="74"/>
      <c r="QQS33" s="74"/>
      <c r="QQT33" s="549"/>
      <c r="QQU33" s="117"/>
      <c r="QQV33" s="74"/>
      <c r="QQW33" s="74"/>
      <c r="QRI33" s="74"/>
      <c r="QRJ33" s="549"/>
      <c r="QRK33" s="117"/>
      <c r="QRL33" s="74"/>
      <c r="QRM33" s="74"/>
      <c r="QRY33" s="74"/>
      <c r="QRZ33" s="549"/>
      <c r="QSA33" s="117"/>
      <c r="QSB33" s="74"/>
      <c r="QSC33" s="74"/>
      <c r="QSO33" s="74"/>
      <c r="QSP33" s="549"/>
      <c r="QSQ33" s="117"/>
      <c r="QSR33" s="74"/>
      <c r="QSS33" s="74"/>
      <c r="QTE33" s="74"/>
      <c r="QTF33" s="549"/>
      <c r="QTG33" s="117"/>
      <c r="QTH33" s="74"/>
      <c r="QTI33" s="74"/>
      <c r="QTU33" s="74"/>
      <c r="QTV33" s="549"/>
      <c r="QTW33" s="117"/>
      <c r="QTX33" s="74"/>
      <c r="QTY33" s="74"/>
      <c r="QUK33" s="74"/>
      <c r="QUL33" s="549"/>
      <c r="QUM33" s="117"/>
      <c r="QUN33" s="74"/>
      <c r="QUO33" s="74"/>
      <c r="QVA33" s="74"/>
      <c r="QVB33" s="549"/>
      <c r="QVC33" s="117"/>
      <c r="QVD33" s="74"/>
      <c r="QVE33" s="74"/>
      <c r="QVQ33" s="74"/>
      <c r="QVR33" s="549"/>
      <c r="QVS33" s="117"/>
      <c r="QVT33" s="74"/>
      <c r="QVU33" s="74"/>
      <c r="QWG33" s="74"/>
      <c r="QWH33" s="549"/>
      <c r="QWI33" s="117"/>
      <c r="QWJ33" s="74"/>
      <c r="QWK33" s="74"/>
      <c r="QWW33" s="74"/>
      <c r="QWX33" s="549"/>
      <c r="QWY33" s="117"/>
      <c r="QWZ33" s="74"/>
      <c r="QXA33" s="74"/>
      <c r="QXM33" s="74"/>
      <c r="QXN33" s="549"/>
      <c r="QXO33" s="117"/>
      <c r="QXP33" s="74"/>
      <c r="QXQ33" s="74"/>
      <c r="QYC33" s="74"/>
      <c r="QYD33" s="549"/>
      <c r="QYE33" s="117"/>
      <c r="QYF33" s="74"/>
      <c r="QYG33" s="74"/>
      <c r="QYS33" s="74"/>
      <c r="QYT33" s="549"/>
      <c r="QYU33" s="117"/>
      <c r="QYV33" s="74"/>
      <c r="QYW33" s="74"/>
      <c r="QZI33" s="74"/>
      <c r="QZJ33" s="549"/>
      <c r="QZK33" s="117"/>
      <c r="QZL33" s="74"/>
      <c r="QZM33" s="74"/>
      <c r="QZY33" s="74"/>
      <c r="QZZ33" s="549"/>
      <c r="RAA33" s="117"/>
      <c r="RAB33" s="74"/>
      <c r="RAC33" s="74"/>
      <c r="RAO33" s="74"/>
      <c r="RAP33" s="549"/>
      <c r="RAQ33" s="117"/>
      <c r="RAR33" s="74"/>
      <c r="RAS33" s="74"/>
      <c r="RBE33" s="74"/>
      <c r="RBF33" s="549"/>
      <c r="RBG33" s="117"/>
      <c r="RBH33" s="74"/>
      <c r="RBI33" s="74"/>
      <c r="RBU33" s="74"/>
      <c r="RBV33" s="549"/>
      <c r="RBW33" s="117"/>
      <c r="RBX33" s="74"/>
      <c r="RBY33" s="74"/>
      <c r="RCK33" s="74"/>
      <c r="RCL33" s="549"/>
      <c r="RCM33" s="117"/>
      <c r="RCN33" s="74"/>
      <c r="RCO33" s="74"/>
      <c r="RDA33" s="74"/>
      <c r="RDB33" s="549"/>
      <c r="RDC33" s="117"/>
      <c r="RDD33" s="74"/>
      <c r="RDE33" s="74"/>
      <c r="RDQ33" s="74"/>
      <c r="RDR33" s="549"/>
      <c r="RDS33" s="117"/>
      <c r="RDT33" s="74"/>
      <c r="RDU33" s="74"/>
      <c r="REG33" s="74"/>
      <c r="REH33" s="549"/>
      <c r="REI33" s="117"/>
      <c r="REJ33" s="74"/>
      <c r="REK33" s="74"/>
      <c r="REW33" s="74"/>
      <c r="REX33" s="549"/>
      <c r="REY33" s="117"/>
      <c r="REZ33" s="74"/>
      <c r="RFA33" s="74"/>
      <c r="RFM33" s="74"/>
      <c r="RFN33" s="549"/>
      <c r="RFO33" s="117"/>
      <c r="RFP33" s="74"/>
      <c r="RFQ33" s="74"/>
      <c r="RGC33" s="74"/>
      <c r="RGD33" s="549"/>
      <c r="RGE33" s="117"/>
      <c r="RGF33" s="74"/>
      <c r="RGG33" s="74"/>
      <c r="RGS33" s="74"/>
      <c r="RGT33" s="549"/>
      <c r="RGU33" s="117"/>
      <c r="RGV33" s="74"/>
      <c r="RGW33" s="74"/>
      <c r="RHI33" s="74"/>
      <c r="RHJ33" s="549"/>
      <c r="RHK33" s="117"/>
      <c r="RHL33" s="74"/>
      <c r="RHM33" s="74"/>
      <c r="RHY33" s="74"/>
      <c r="RHZ33" s="549"/>
      <c r="RIA33" s="117"/>
      <c r="RIB33" s="74"/>
      <c r="RIC33" s="74"/>
      <c r="RIO33" s="74"/>
      <c r="RIP33" s="549"/>
      <c r="RIQ33" s="117"/>
      <c r="RIR33" s="74"/>
      <c r="RIS33" s="74"/>
      <c r="RJE33" s="74"/>
      <c r="RJF33" s="549"/>
      <c r="RJG33" s="117"/>
      <c r="RJH33" s="74"/>
      <c r="RJI33" s="74"/>
      <c r="RJU33" s="74"/>
      <c r="RJV33" s="549"/>
      <c r="RJW33" s="117"/>
      <c r="RJX33" s="74"/>
      <c r="RJY33" s="74"/>
      <c r="RKK33" s="74"/>
      <c r="RKL33" s="549"/>
      <c r="RKM33" s="117"/>
      <c r="RKN33" s="74"/>
      <c r="RKO33" s="74"/>
      <c r="RLA33" s="74"/>
      <c r="RLB33" s="549"/>
      <c r="RLC33" s="117"/>
      <c r="RLD33" s="74"/>
      <c r="RLE33" s="74"/>
      <c r="RLQ33" s="74"/>
      <c r="RLR33" s="549"/>
      <c r="RLS33" s="117"/>
      <c r="RLT33" s="74"/>
      <c r="RLU33" s="74"/>
      <c r="RMG33" s="74"/>
      <c r="RMH33" s="549"/>
      <c r="RMI33" s="117"/>
      <c r="RMJ33" s="74"/>
      <c r="RMK33" s="74"/>
      <c r="RMW33" s="74"/>
      <c r="RMX33" s="549"/>
      <c r="RMY33" s="117"/>
      <c r="RMZ33" s="74"/>
      <c r="RNA33" s="74"/>
      <c r="RNM33" s="74"/>
      <c r="RNN33" s="549"/>
      <c r="RNO33" s="117"/>
      <c r="RNP33" s="74"/>
      <c r="RNQ33" s="74"/>
      <c r="ROC33" s="74"/>
      <c r="ROD33" s="549"/>
      <c r="ROE33" s="117"/>
      <c r="ROF33" s="74"/>
      <c r="ROG33" s="74"/>
      <c r="ROS33" s="74"/>
      <c r="ROT33" s="549"/>
      <c r="ROU33" s="117"/>
      <c r="ROV33" s="74"/>
      <c r="ROW33" s="74"/>
      <c r="RPI33" s="74"/>
      <c r="RPJ33" s="549"/>
      <c r="RPK33" s="117"/>
      <c r="RPL33" s="74"/>
      <c r="RPM33" s="74"/>
      <c r="RPY33" s="74"/>
      <c r="RPZ33" s="549"/>
      <c r="RQA33" s="117"/>
      <c r="RQB33" s="74"/>
      <c r="RQC33" s="74"/>
      <c r="RQO33" s="74"/>
      <c r="RQP33" s="549"/>
      <c r="RQQ33" s="117"/>
      <c r="RQR33" s="74"/>
      <c r="RQS33" s="74"/>
      <c r="RRE33" s="74"/>
      <c r="RRF33" s="549"/>
      <c r="RRG33" s="117"/>
      <c r="RRH33" s="74"/>
      <c r="RRI33" s="74"/>
      <c r="RRU33" s="74"/>
      <c r="RRV33" s="549"/>
      <c r="RRW33" s="117"/>
      <c r="RRX33" s="74"/>
      <c r="RRY33" s="74"/>
      <c r="RSK33" s="74"/>
      <c r="RSL33" s="549"/>
      <c r="RSM33" s="117"/>
      <c r="RSN33" s="74"/>
      <c r="RSO33" s="74"/>
      <c r="RTA33" s="74"/>
      <c r="RTB33" s="549"/>
      <c r="RTC33" s="117"/>
      <c r="RTD33" s="74"/>
      <c r="RTE33" s="74"/>
      <c r="RTQ33" s="74"/>
      <c r="RTR33" s="549"/>
      <c r="RTS33" s="117"/>
      <c r="RTT33" s="74"/>
      <c r="RTU33" s="74"/>
      <c r="RUG33" s="74"/>
      <c r="RUH33" s="549"/>
      <c r="RUI33" s="117"/>
      <c r="RUJ33" s="74"/>
      <c r="RUK33" s="74"/>
      <c r="RUW33" s="74"/>
      <c r="RUX33" s="549"/>
      <c r="RUY33" s="117"/>
      <c r="RUZ33" s="74"/>
      <c r="RVA33" s="74"/>
      <c r="RVM33" s="74"/>
      <c r="RVN33" s="549"/>
      <c r="RVO33" s="117"/>
      <c r="RVP33" s="74"/>
      <c r="RVQ33" s="74"/>
      <c r="RWC33" s="74"/>
      <c r="RWD33" s="549"/>
      <c r="RWE33" s="117"/>
      <c r="RWF33" s="74"/>
      <c r="RWG33" s="74"/>
      <c r="RWS33" s="74"/>
      <c r="RWT33" s="549"/>
      <c r="RWU33" s="117"/>
      <c r="RWV33" s="74"/>
      <c r="RWW33" s="74"/>
      <c r="RXI33" s="74"/>
      <c r="RXJ33" s="549"/>
      <c r="RXK33" s="117"/>
      <c r="RXL33" s="74"/>
      <c r="RXM33" s="74"/>
      <c r="RXY33" s="74"/>
      <c r="RXZ33" s="549"/>
      <c r="RYA33" s="117"/>
      <c r="RYB33" s="74"/>
      <c r="RYC33" s="74"/>
      <c r="RYO33" s="74"/>
      <c r="RYP33" s="549"/>
      <c r="RYQ33" s="117"/>
      <c r="RYR33" s="74"/>
      <c r="RYS33" s="74"/>
      <c r="RZE33" s="74"/>
      <c r="RZF33" s="549"/>
      <c r="RZG33" s="117"/>
      <c r="RZH33" s="74"/>
      <c r="RZI33" s="74"/>
      <c r="RZU33" s="74"/>
      <c r="RZV33" s="549"/>
      <c r="RZW33" s="117"/>
      <c r="RZX33" s="74"/>
      <c r="RZY33" s="74"/>
      <c r="SAK33" s="74"/>
      <c r="SAL33" s="549"/>
      <c r="SAM33" s="117"/>
      <c r="SAN33" s="74"/>
      <c r="SAO33" s="74"/>
      <c r="SBA33" s="74"/>
      <c r="SBB33" s="549"/>
      <c r="SBC33" s="117"/>
      <c r="SBD33" s="74"/>
      <c r="SBE33" s="74"/>
      <c r="SBQ33" s="74"/>
      <c r="SBR33" s="549"/>
      <c r="SBS33" s="117"/>
      <c r="SBT33" s="74"/>
      <c r="SBU33" s="74"/>
      <c r="SCG33" s="74"/>
      <c r="SCH33" s="549"/>
      <c r="SCI33" s="117"/>
      <c r="SCJ33" s="74"/>
      <c r="SCK33" s="74"/>
      <c r="SCW33" s="74"/>
      <c r="SCX33" s="549"/>
      <c r="SCY33" s="117"/>
      <c r="SCZ33" s="74"/>
      <c r="SDA33" s="74"/>
      <c r="SDM33" s="74"/>
      <c r="SDN33" s="549"/>
      <c r="SDO33" s="117"/>
      <c r="SDP33" s="74"/>
      <c r="SDQ33" s="74"/>
      <c r="SEC33" s="74"/>
      <c r="SED33" s="549"/>
      <c r="SEE33" s="117"/>
      <c r="SEF33" s="74"/>
      <c r="SEG33" s="74"/>
      <c r="SES33" s="74"/>
      <c r="SET33" s="549"/>
      <c r="SEU33" s="117"/>
      <c r="SEV33" s="74"/>
      <c r="SEW33" s="74"/>
      <c r="SFI33" s="74"/>
      <c r="SFJ33" s="549"/>
      <c r="SFK33" s="117"/>
      <c r="SFL33" s="74"/>
      <c r="SFM33" s="74"/>
      <c r="SFY33" s="74"/>
      <c r="SFZ33" s="549"/>
      <c r="SGA33" s="117"/>
      <c r="SGB33" s="74"/>
      <c r="SGC33" s="74"/>
      <c r="SGO33" s="74"/>
      <c r="SGP33" s="549"/>
      <c r="SGQ33" s="117"/>
      <c r="SGR33" s="74"/>
      <c r="SGS33" s="74"/>
      <c r="SHE33" s="74"/>
      <c r="SHF33" s="549"/>
      <c r="SHG33" s="117"/>
      <c r="SHH33" s="74"/>
      <c r="SHI33" s="74"/>
      <c r="SHU33" s="74"/>
      <c r="SHV33" s="549"/>
      <c r="SHW33" s="117"/>
      <c r="SHX33" s="74"/>
      <c r="SHY33" s="74"/>
      <c r="SIK33" s="74"/>
      <c r="SIL33" s="549"/>
      <c r="SIM33" s="117"/>
      <c r="SIN33" s="74"/>
      <c r="SIO33" s="74"/>
      <c r="SJA33" s="74"/>
      <c r="SJB33" s="549"/>
      <c r="SJC33" s="117"/>
      <c r="SJD33" s="74"/>
      <c r="SJE33" s="74"/>
      <c r="SJQ33" s="74"/>
      <c r="SJR33" s="549"/>
      <c r="SJS33" s="117"/>
      <c r="SJT33" s="74"/>
      <c r="SJU33" s="74"/>
      <c r="SKG33" s="74"/>
      <c r="SKH33" s="549"/>
      <c r="SKI33" s="117"/>
      <c r="SKJ33" s="74"/>
      <c r="SKK33" s="74"/>
      <c r="SKW33" s="74"/>
      <c r="SKX33" s="549"/>
      <c r="SKY33" s="117"/>
      <c r="SKZ33" s="74"/>
      <c r="SLA33" s="74"/>
      <c r="SLM33" s="74"/>
      <c r="SLN33" s="549"/>
      <c r="SLO33" s="117"/>
      <c r="SLP33" s="74"/>
      <c r="SLQ33" s="74"/>
      <c r="SMC33" s="74"/>
      <c r="SMD33" s="549"/>
      <c r="SME33" s="117"/>
      <c r="SMF33" s="74"/>
      <c r="SMG33" s="74"/>
      <c r="SMS33" s="74"/>
      <c r="SMT33" s="549"/>
      <c r="SMU33" s="117"/>
      <c r="SMV33" s="74"/>
      <c r="SMW33" s="74"/>
      <c r="SNI33" s="74"/>
      <c r="SNJ33" s="549"/>
      <c r="SNK33" s="117"/>
      <c r="SNL33" s="74"/>
      <c r="SNM33" s="74"/>
      <c r="SNY33" s="74"/>
      <c r="SNZ33" s="549"/>
      <c r="SOA33" s="117"/>
      <c r="SOB33" s="74"/>
      <c r="SOC33" s="74"/>
      <c r="SOO33" s="74"/>
      <c r="SOP33" s="549"/>
      <c r="SOQ33" s="117"/>
      <c r="SOR33" s="74"/>
      <c r="SOS33" s="74"/>
      <c r="SPE33" s="74"/>
      <c r="SPF33" s="549"/>
      <c r="SPG33" s="117"/>
      <c r="SPH33" s="74"/>
      <c r="SPI33" s="74"/>
      <c r="SPU33" s="74"/>
      <c r="SPV33" s="549"/>
      <c r="SPW33" s="117"/>
      <c r="SPX33" s="74"/>
      <c r="SPY33" s="74"/>
      <c r="SQK33" s="74"/>
      <c r="SQL33" s="549"/>
      <c r="SQM33" s="117"/>
      <c r="SQN33" s="74"/>
      <c r="SQO33" s="74"/>
      <c r="SRA33" s="74"/>
      <c r="SRB33" s="549"/>
      <c r="SRC33" s="117"/>
      <c r="SRD33" s="74"/>
      <c r="SRE33" s="74"/>
      <c r="SRQ33" s="74"/>
      <c r="SRR33" s="549"/>
      <c r="SRS33" s="117"/>
      <c r="SRT33" s="74"/>
      <c r="SRU33" s="74"/>
      <c r="SSG33" s="74"/>
      <c r="SSH33" s="549"/>
      <c r="SSI33" s="117"/>
      <c r="SSJ33" s="74"/>
      <c r="SSK33" s="74"/>
      <c r="SSW33" s="74"/>
      <c r="SSX33" s="549"/>
      <c r="SSY33" s="117"/>
      <c r="SSZ33" s="74"/>
      <c r="STA33" s="74"/>
      <c r="STM33" s="74"/>
      <c r="STN33" s="549"/>
      <c r="STO33" s="117"/>
      <c r="STP33" s="74"/>
      <c r="STQ33" s="74"/>
      <c r="SUC33" s="74"/>
      <c r="SUD33" s="549"/>
      <c r="SUE33" s="117"/>
      <c r="SUF33" s="74"/>
      <c r="SUG33" s="74"/>
      <c r="SUS33" s="74"/>
      <c r="SUT33" s="549"/>
      <c r="SUU33" s="117"/>
      <c r="SUV33" s="74"/>
      <c r="SUW33" s="74"/>
      <c r="SVI33" s="74"/>
      <c r="SVJ33" s="549"/>
      <c r="SVK33" s="117"/>
      <c r="SVL33" s="74"/>
      <c r="SVM33" s="74"/>
      <c r="SVY33" s="74"/>
      <c r="SVZ33" s="549"/>
      <c r="SWA33" s="117"/>
      <c r="SWB33" s="74"/>
      <c r="SWC33" s="74"/>
      <c r="SWO33" s="74"/>
      <c r="SWP33" s="549"/>
      <c r="SWQ33" s="117"/>
      <c r="SWR33" s="74"/>
      <c r="SWS33" s="74"/>
      <c r="SXE33" s="74"/>
      <c r="SXF33" s="549"/>
      <c r="SXG33" s="117"/>
      <c r="SXH33" s="74"/>
      <c r="SXI33" s="74"/>
      <c r="SXU33" s="74"/>
      <c r="SXV33" s="549"/>
      <c r="SXW33" s="117"/>
      <c r="SXX33" s="74"/>
      <c r="SXY33" s="74"/>
      <c r="SYK33" s="74"/>
      <c r="SYL33" s="549"/>
      <c r="SYM33" s="117"/>
      <c r="SYN33" s="74"/>
      <c r="SYO33" s="74"/>
      <c r="SZA33" s="74"/>
      <c r="SZB33" s="549"/>
      <c r="SZC33" s="117"/>
      <c r="SZD33" s="74"/>
      <c r="SZE33" s="74"/>
      <c r="SZQ33" s="74"/>
      <c r="SZR33" s="549"/>
      <c r="SZS33" s="117"/>
      <c r="SZT33" s="74"/>
      <c r="SZU33" s="74"/>
      <c r="TAG33" s="74"/>
      <c r="TAH33" s="549"/>
      <c r="TAI33" s="117"/>
      <c r="TAJ33" s="74"/>
      <c r="TAK33" s="74"/>
      <c r="TAW33" s="74"/>
      <c r="TAX33" s="549"/>
      <c r="TAY33" s="117"/>
      <c r="TAZ33" s="74"/>
      <c r="TBA33" s="74"/>
      <c r="TBM33" s="74"/>
      <c r="TBN33" s="549"/>
      <c r="TBO33" s="117"/>
      <c r="TBP33" s="74"/>
      <c r="TBQ33" s="74"/>
      <c r="TCC33" s="74"/>
      <c r="TCD33" s="549"/>
      <c r="TCE33" s="117"/>
      <c r="TCF33" s="74"/>
      <c r="TCG33" s="74"/>
      <c r="TCS33" s="74"/>
      <c r="TCT33" s="549"/>
      <c r="TCU33" s="117"/>
      <c r="TCV33" s="74"/>
      <c r="TCW33" s="74"/>
      <c r="TDI33" s="74"/>
      <c r="TDJ33" s="549"/>
      <c r="TDK33" s="117"/>
      <c r="TDL33" s="74"/>
      <c r="TDM33" s="74"/>
      <c r="TDY33" s="74"/>
      <c r="TDZ33" s="549"/>
      <c r="TEA33" s="117"/>
      <c r="TEB33" s="74"/>
      <c r="TEC33" s="74"/>
      <c r="TEO33" s="74"/>
      <c r="TEP33" s="549"/>
      <c r="TEQ33" s="117"/>
      <c r="TER33" s="74"/>
      <c r="TES33" s="74"/>
      <c r="TFE33" s="74"/>
      <c r="TFF33" s="549"/>
      <c r="TFG33" s="117"/>
      <c r="TFH33" s="74"/>
      <c r="TFI33" s="74"/>
      <c r="TFU33" s="74"/>
      <c r="TFV33" s="549"/>
      <c r="TFW33" s="117"/>
      <c r="TFX33" s="74"/>
      <c r="TFY33" s="74"/>
      <c r="TGK33" s="74"/>
      <c r="TGL33" s="549"/>
      <c r="TGM33" s="117"/>
      <c r="TGN33" s="74"/>
      <c r="TGO33" s="74"/>
      <c r="THA33" s="74"/>
      <c r="THB33" s="549"/>
      <c r="THC33" s="117"/>
      <c r="THD33" s="74"/>
      <c r="THE33" s="74"/>
      <c r="THQ33" s="74"/>
      <c r="THR33" s="549"/>
      <c r="THS33" s="117"/>
      <c r="THT33" s="74"/>
      <c r="THU33" s="74"/>
      <c r="TIG33" s="74"/>
      <c r="TIH33" s="549"/>
      <c r="TII33" s="117"/>
      <c r="TIJ33" s="74"/>
      <c r="TIK33" s="74"/>
      <c r="TIW33" s="74"/>
      <c r="TIX33" s="549"/>
      <c r="TIY33" s="117"/>
      <c r="TIZ33" s="74"/>
      <c r="TJA33" s="74"/>
      <c r="TJM33" s="74"/>
      <c r="TJN33" s="549"/>
      <c r="TJO33" s="117"/>
      <c r="TJP33" s="74"/>
      <c r="TJQ33" s="74"/>
      <c r="TKC33" s="74"/>
      <c r="TKD33" s="549"/>
      <c r="TKE33" s="117"/>
      <c r="TKF33" s="74"/>
      <c r="TKG33" s="74"/>
      <c r="TKS33" s="74"/>
      <c r="TKT33" s="549"/>
      <c r="TKU33" s="117"/>
      <c r="TKV33" s="74"/>
      <c r="TKW33" s="74"/>
      <c r="TLI33" s="74"/>
      <c r="TLJ33" s="549"/>
      <c r="TLK33" s="117"/>
      <c r="TLL33" s="74"/>
      <c r="TLM33" s="74"/>
      <c r="TLY33" s="74"/>
      <c r="TLZ33" s="549"/>
      <c r="TMA33" s="117"/>
      <c r="TMB33" s="74"/>
      <c r="TMC33" s="74"/>
      <c r="TMO33" s="74"/>
      <c r="TMP33" s="549"/>
      <c r="TMQ33" s="117"/>
      <c r="TMR33" s="74"/>
      <c r="TMS33" s="74"/>
      <c r="TNE33" s="74"/>
      <c r="TNF33" s="549"/>
      <c r="TNG33" s="117"/>
      <c r="TNH33" s="74"/>
      <c r="TNI33" s="74"/>
      <c r="TNU33" s="74"/>
      <c r="TNV33" s="549"/>
      <c r="TNW33" s="117"/>
      <c r="TNX33" s="74"/>
      <c r="TNY33" s="74"/>
      <c r="TOK33" s="74"/>
      <c r="TOL33" s="549"/>
      <c r="TOM33" s="117"/>
      <c r="TON33" s="74"/>
      <c r="TOO33" s="74"/>
      <c r="TPA33" s="74"/>
      <c r="TPB33" s="549"/>
      <c r="TPC33" s="117"/>
      <c r="TPD33" s="74"/>
      <c r="TPE33" s="74"/>
      <c r="TPQ33" s="74"/>
      <c r="TPR33" s="549"/>
      <c r="TPS33" s="117"/>
      <c r="TPT33" s="74"/>
      <c r="TPU33" s="74"/>
      <c r="TQG33" s="74"/>
      <c r="TQH33" s="549"/>
      <c r="TQI33" s="117"/>
      <c r="TQJ33" s="74"/>
      <c r="TQK33" s="74"/>
      <c r="TQW33" s="74"/>
      <c r="TQX33" s="549"/>
      <c r="TQY33" s="117"/>
      <c r="TQZ33" s="74"/>
      <c r="TRA33" s="74"/>
      <c r="TRM33" s="74"/>
      <c r="TRN33" s="549"/>
      <c r="TRO33" s="117"/>
      <c r="TRP33" s="74"/>
      <c r="TRQ33" s="74"/>
      <c r="TSC33" s="74"/>
      <c r="TSD33" s="549"/>
      <c r="TSE33" s="117"/>
      <c r="TSF33" s="74"/>
      <c r="TSG33" s="74"/>
      <c r="TSS33" s="74"/>
      <c r="TST33" s="549"/>
      <c r="TSU33" s="117"/>
      <c r="TSV33" s="74"/>
      <c r="TSW33" s="74"/>
      <c r="TTI33" s="74"/>
      <c r="TTJ33" s="549"/>
      <c r="TTK33" s="117"/>
      <c r="TTL33" s="74"/>
      <c r="TTM33" s="74"/>
      <c r="TTY33" s="74"/>
      <c r="TTZ33" s="549"/>
      <c r="TUA33" s="117"/>
      <c r="TUB33" s="74"/>
      <c r="TUC33" s="74"/>
      <c r="TUO33" s="74"/>
      <c r="TUP33" s="549"/>
      <c r="TUQ33" s="117"/>
      <c r="TUR33" s="74"/>
      <c r="TUS33" s="74"/>
      <c r="TVE33" s="74"/>
      <c r="TVF33" s="549"/>
      <c r="TVG33" s="117"/>
      <c r="TVH33" s="74"/>
      <c r="TVI33" s="74"/>
      <c r="TVU33" s="74"/>
      <c r="TVV33" s="549"/>
      <c r="TVW33" s="117"/>
      <c r="TVX33" s="74"/>
      <c r="TVY33" s="74"/>
      <c r="TWK33" s="74"/>
      <c r="TWL33" s="549"/>
      <c r="TWM33" s="117"/>
      <c r="TWN33" s="74"/>
      <c r="TWO33" s="74"/>
      <c r="TXA33" s="74"/>
      <c r="TXB33" s="549"/>
      <c r="TXC33" s="117"/>
      <c r="TXD33" s="74"/>
      <c r="TXE33" s="74"/>
      <c r="TXQ33" s="74"/>
      <c r="TXR33" s="549"/>
      <c r="TXS33" s="117"/>
      <c r="TXT33" s="74"/>
      <c r="TXU33" s="74"/>
      <c r="TYG33" s="74"/>
      <c r="TYH33" s="549"/>
      <c r="TYI33" s="117"/>
      <c r="TYJ33" s="74"/>
      <c r="TYK33" s="74"/>
      <c r="TYW33" s="74"/>
      <c r="TYX33" s="549"/>
      <c r="TYY33" s="117"/>
      <c r="TYZ33" s="74"/>
      <c r="TZA33" s="74"/>
      <c r="TZM33" s="74"/>
      <c r="TZN33" s="549"/>
      <c r="TZO33" s="117"/>
      <c r="TZP33" s="74"/>
      <c r="TZQ33" s="74"/>
      <c r="UAC33" s="74"/>
      <c r="UAD33" s="549"/>
      <c r="UAE33" s="117"/>
      <c r="UAF33" s="74"/>
      <c r="UAG33" s="74"/>
      <c r="UAS33" s="74"/>
      <c r="UAT33" s="549"/>
      <c r="UAU33" s="117"/>
      <c r="UAV33" s="74"/>
      <c r="UAW33" s="74"/>
      <c r="UBI33" s="74"/>
      <c r="UBJ33" s="549"/>
      <c r="UBK33" s="117"/>
      <c r="UBL33" s="74"/>
      <c r="UBM33" s="74"/>
      <c r="UBY33" s="74"/>
      <c r="UBZ33" s="549"/>
      <c r="UCA33" s="117"/>
      <c r="UCB33" s="74"/>
      <c r="UCC33" s="74"/>
      <c r="UCO33" s="74"/>
      <c r="UCP33" s="549"/>
      <c r="UCQ33" s="117"/>
      <c r="UCR33" s="74"/>
      <c r="UCS33" s="74"/>
      <c r="UDE33" s="74"/>
      <c r="UDF33" s="549"/>
      <c r="UDG33" s="117"/>
      <c r="UDH33" s="74"/>
      <c r="UDI33" s="74"/>
      <c r="UDU33" s="74"/>
      <c r="UDV33" s="549"/>
      <c r="UDW33" s="117"/>
      <c r="UDX33" s="74"/>
      <c r="UDY33" s="74"/>
      <c r="UEK33" s="74"/>
      <c r="UEL33" s="549"/>
      <c r="UEM33" s="117"/>
      <c r="UEN33" s="74"/>
      <c r="UEO33" s="74"/>
      <c r="UFA33" s="74"/>
      <c r="UFB33" s="549"/>
      <c r="UFC33" s="117"/>
      <c r="UFD33" s="74"/>
      <c r="UFE33" s="74"/>
      <c r="UFQ33" s="74"/>
      <c r="UFR33" s="549"/>
      <c r="UFS33" s="117"/>
      <c r="UFT33" s="74"/>
      <c r="UFU33" s="74"/>
      <c r="UGG33" s="74"/>
      <c r="UGH33" s="549"/>
      <c r="UGI33" s="117"/>
      <c r="UGJ33" s="74"/>
      <c r="UGK33" s="74"/>
      <c r="UGW33" s="74"/>
      <c r="UGX33" s="549"/>
      <c r="UGY33" s="117"/>
      <c r="UGZ33" s="74"/>
      <c r="UHA33" s="74"/>
      <c r="UHM33" s="74"/>
      <c r="UHN33" s="549"/>
      <c r="UHO33" s="117"/>
      <c r="UHP33" s="74"/>
      <c r="UHQ33" s="74"/>
      <c r="UIC33" s="74"/>
      <c r="UID33" s="549"/>
      <c r="UIE33" s="117"/>
      <c r="UIF33" s="74"/>
      <c r="UIG33" s="74"/>
      <c r="UIS33" s="74"/>
      <c r="UIT33" s="549"/>
      <c r="UIU33" s="117"/>
      <c r="UIV33" s="74"/>
      <c r="UIW33" s="74"/>
      <c r="UJI33" s="74"/>
      <c r="UJJ33" s="549"/>
      <c r="UJK33" s="117"/>
      <c r="UJL33" s="74"/>
      <c r="UJM33" s="74"/>
      <c r="UJY33" s="74"/>
      <c r="UJZ33" s="549"/>
      <c r="UKA33" s="117"/>
      <c r="UKB33" s="74"/>
      <c r="UKC33" s="74"/>
      <c r="UKO33" s="74"/>
      <c r="UKP33" s="549"/>
      <c r="UKQ33" s="117"/>
      <c r="UKR33" s="74"/>
      <c r="UKS33" s="74"/>
      <c r="ULE33" s="74"/>
      <c r="ULF33" s="549"/>
      <c r="ULG33" s="117"/>
      <c r="ULH33" s="74"/>
      <c r="ULI33" s="74"/>
      <c r="ULU33" s="74"/>
      <c r="ULV33" s="549"/>
      <c r="ULW33" s="117"/>
      <c r="ULX33" s="74"/>
      <c r="ULY33" s="74"/>
      <c r="UMK33" s="74"/>
      <c r="UML33" s="549"/>
      <c r="UMM33" s="117"/>
      <c r="UMN33" s="74"/>
      <c r="UMO33" s="74"/>
      <c r="UNA33" s="74"/>
      <c r="UNB33" s="549"/>
      <c r="UNC33" s="117"/>
      <c r="UND33" s="74"/>
      <c r="UNE33" s="74"/>
      <c r="UNQ33" s="74"/>
      <c r="UNR33" s="549"/>
      <c r="UNS33" s="117"/>
      <c r="UNT33" s="74"/>
      <c r="UNU33" s="74"/>
      <c r="UOG33" s="74"/>
      <c r="UOH33" s="549"/>
      <c r="UOI33" s="117"/>
      <c r="UOJ33" s="74"/>
      <c r="UOK33" s="74"/>
      <c r="UOW33" s="74"/>
      <c r="UOX33" s="549"/>
      <c r="UOY33" s="117"/>
      <c r="UOZ33" s="74"/>
      <c r="UPA33" s="74"/>
      <c r="UPM33" s="74"/>
      <c r="UPN33" s="549"/>
      <c r="UPO33" s="117"/>
      <c r="UPP33" s="74"/>
      <c r="UPQ33" s="74"/>
      <c r="UQC33" s="74"/>
      <c r="UQD33" s="549"/>
      <c r="UQE33" s="117"/>
      <c r="UQF33" s="74"/>
      <c r="UQG33" s="74"/>
      <c r="UQS33" s="74"/>
      <c r="UQT33" s="549"/>
      <c r="UQU33" s="117"/>
      <c r="UQV33" s="74"/>
      <c r="UQW33" s="74"/>
      <c r="URI33" s="74"/>
      <c r="URJ33" s="549"/>
      <c r="URK33" s="117"/>
      <c r="URL33" s="74"/>
      <c r="URM33" s="74"/>
      <c r="URY33" s="74"/>
      <c r="URZ33" s="549"/>
      <c r="USA33" s="117"/>
      <c r="USB33" s="74"/>
      <c r="USC33" s="74"/>
      <c r="USO33" s="74"/>
      <c r="USP33" s="549"/>
      <c r="USQ33" s="117"/>
      <c r="USR33" s="74"/>
      <c r="USS33" s="74"/>
      <c r="UTE33" s="74"/>
      <c r="UTF33" s="549"/>
      <c r="UTG33" s="117"/>
      <c r="UTH33" s="74"/>
      <c r="UTI33" s="74"/>
      <c r="UTU33" s="74"/>
      <c r="UTV33" s="549"/>
      <c r="UTW33" s="117"/>
      <c r="UTX33" s="74"/>
      <c r="UTY33" s="74"/>
      <c r="UUK33" s="74"/>
      <c r="UUL33" s="549"/>
      <c r="UUM33" s="117"/>
      <c r="UUN33" s="74"/>
      <c r="UUO33" s="74"/>
      <c r="UVA33" s="74"/>
      <c r="UVB33" s="549"/>
      <c r="UVC33" s="117"/>
      <c r="UVD33" s="74"/>
      <c r="UVE33" s="74"/>
      <c r="UVQ33" s="74"/>
      <c r="UVR33" s="549"/>
      <c r="UVS33" s="117"/>
      <c r="UVT33" s="74"/>
      <c r="UVU33" s="74"/>
      <c r="UWG33" s="74"/>
      <c r="UWH33" s="549"/>
      <c r="UWI33" s="117"/>
      <c r="UWJ33" s="74"/>
      <c r="UWK33" s="74"/>
      <c r="UWW33" s="74"/>
      <c r="UWX33" s="549"/>
      <c r="UWY33" s="117"/>
      <c r="UWZ33" s="74"/>
      <c r="UXA33" s="74"/>
      <c r="UXM33" s="74"/>
      <c r="UXN33" s="549"/>
      <c r="UXO33" s="117"/>
      <c r="UXP33" s="74"/>
      <c r="UXQ33" s="74"/>
      <c r="UYC33" s="74"/>
      <c r="UYD33" s="549"/>
      <c r="UYE33" s="117"/>
      <c r="UYF33" s="74"/>
      <c r="UYG33" s="74"/>
      <c r="UYS33" s="74"/>
      <c r="UYT33" s="549"/>
      <c r="UYU33" s="117"/>
      <c r="UYV33" s="74"/>
      <c r="UYW33" s="74"/>
      <c r="UZI33" s="74"/>
      <c r="UZJ33" s="549"/>
      <c r="UZK33" s="117"/>
      <c r="UZL33" s="74"/>
      <c r="UZM33" s="74"/>
      <c r="UZY33" s="74"/>
      <c r="UZZ33" s="549"/>
      <c r="VAA33" s="117"/>
      <c r="VAB33" s="74"/>
      <c r="VAC33" s="74"/>
      <c r="VAO33" s="74"/>
      <c r="VAP33" s="549"/>
      <c r="VAQ33" s="117"/>
      <c r="VAR33" s="74"/>
      <c r="VAS33" s="74"/>
      <c r="VBE33" s="74"/>
      <c r="VBF33" s="549"/>
      <c r="VBG33" s="117"/>
      <c r="VBH33" s="74"/>
      <c r="VBI33" s="74"/>
      <c r="VBU33" s="74"/>
      <c r="VBV33" s="549"/>
      <c r="VBW33" s="117"/>
      <c r="VBX33" s="74"/>
      <c r="VBY33" s="74"/>
      <c r="VCK33" s="74"/>
      <c r="VCL33" s="549"/>
      <c r="VCM33" s="117"/>
      <c r="VCN33" s="74"/>
      <c r="VCO33" s="74"/>
      <c r="VDA33" s="74"/>
      <c r="VDB33" s="549"/>
      <c r="VDC33" s="117"/>
      <c r="VDD33" s="74"/>
      <c r="VDE33" s="74"/>
      <c r="VDQ33" s="74"/>
      <c r="VDR33" s="549"/>
      <c r="VDS33" s="117"/>
      <c r="VDT33" s="74"/>
      <c r="VDU33" s="74"/>
      <c r="VEG33" s="74"/>
      <c r="VEH33" s="549"/>
      <c r="VEI33" s="117"/>
      <c r="VEJ33" s="74"/>
      <c r="VEK33" s="74"/>
      <c r="VEW33" s="74"/>
      <c r="VEX33" s="549"/>
      <c r="VEY33" s="117"/>
      <c r="VEZ33" s="74"/>
      <c r="VFA33" s="74"/>
      <c r="VFM33" s="74"/>
      <c r="VFN33" s="549"/>
      <c r="VFO33" s="117"/>
      <c r="VFP33" s="74"/>
      <c r="VFQ33" s="74"/>
      <c r="VGC33" s="74"/>
      <c r="VGD33" s="549"/>
      <c r="VGE33" s="117"/>
      <c r="VGF33" s="74"/>
      <c r="VGG33" s="74"/>
      <c r="VGS33" s="74"/>
      <c r="VGT33" s="549"/>
      <c r="VGU33" s="117"/>
      <c r="VGV33" s="74"/>
      <c r="VGW33" s="74"/>
      <c r="VHI33" s="74"/>
      <c r="VHJ33" s="549"/>
      <c r="VHK33" s="117"/>
      <c r="VHL33" s="74"/>
      <c r="VHM33" s="74"/>
      <c r="VHY33" s="74"/>
      <c r="VHZ33" s="549"/>
      <c r="VIA33" s="117"/>
      <c r="VIB33" s="74"/>
      <c r="VIC33" s="74"/>
      <c r="VIO33" s="74"/>
      <c r="VIP33" s="549"/>
      <c r="VIQ33" s="117"/>
      <c r="VIR33" s="74"/>
      <c r="VIS33" s="74"/>
      <c r="VJE33" s="74"/>
      <c r="VJF33" s="549"/>
      <c r="VJG33" s="117"/>
      <c r="VJH33" s="74"/>
      <c r="VJI33" s="74"/>
      <c r="VJU33" s="74"/>
      <c r="VJV33" s="549"/>
      <c r="VJW33" s="117"/>
      <c r="VJX33" s="74"/>
      <c r="VJY33" s="74"/>
      <c r="VKK33" s="74"/>
      <c r="VKL33" s="549"/>
      <c r="VKM33" s="117"/>
      <c r="VKN33" s="74"/>
      <c r="VKO33" s="74"/>
      <c r="VLA33" s="74"/>
      <c r="VLB33" s="549"/>
      <c r="VLC33" s="117"/>
      <c r="VLD33" s="74"/>
      <c r="VLE33" s="74"/>
      <c r="VLQ33" s="74"/>
      <c r="VLR33" s="549"/>
      <c r="VLS33" s="117"/>
      <c r="VLT33" s="74"/>
      <c r="VLU33" s="74"/>
      <c r="VMG33" s="74"/>
      <c r="VMH33" s="549"/>
      <c r="VMI33" s="117"/>
      <c r="VMJ33" s="74"/>
      <c r="VMK33" s="74"/>
      <c r="VMW33" s="74"/>
      <c r="VMX33" s="549"/>
      <c r="VMY33" s="117"/>
      <c r="VMZ33" s="74"/>
      <c r="VNA33" s="74"/>
      <c r="VNM33" s="74"/>
      <c r="VNN33" s="549"/>
      <c r="VNO33" s="117"/>
      <c r="VNP33" s="74"/>
      <c r="VNQ33" s="74"/>
      <c r="VOC33" s="74"/>
      <c r="VOD33" s="549"/>
      <c r="VOE33" s="117"/>
      <c r="VOF33" s="74"/>
      <c r="VOG33" s="74"/>
      <c r="VOS33" s="74"/>
      <c r="VOT33" s="549"/>
      <c r="VOU33" s="117"/>
      <c r="VOV33" s="74"/>
      <c r="VOW33" s="74"/>
      <c r="VPI33" s="74"/>
      <c r="VPJ33" s="549"/>
      <c r="VPK33" s="117"/>
      <c r="VPL33" s="74"/>
      <c r="VPM33" s="74"/>
      <c r="VPY33" s="74"/>
      <c r="VPZ33" s="549"/>
      <c r="VQA33" s="117"/>
      <c r="VQB33" s="74"/>
      <c r="VQC33" s="74"/>
      <c r="VQO33" s="74"/>
      <c r="VQP33" s="549"/>
      <c r="VQQ33" s="117"/>
      <c r="VQR33" s="74"/>
      <c r="VQS33" s="74"/>
      <c r="VRE33" s="74"/>
      <c r="VRF33" s="549"/>
      <c r="VRG33" s="117"/>
      <c r="VRH33" s="74"/>
      <c r="VRI33" s="74"/>
      <c r="VRU33" s="74"/>
      <c r="VRV33" s="549"/>
      <c r="VRW33" s="117"/>
      <c r="VRX33" s="74"/>
      <c r="VRY33" s="74"/>
      <c r="VSK33" s="74"/>
      <c r="VSL33" s="549"/>
      <c r="VSM33" s="117"/>
      <c r="VSN33" s="74"/>
      <c r="VSO33" s="74"/>
      <c r="VTA33" s="74"/>
      <c r="VTB33" s="549"/>
      <c r="VTC33" s="117"/>
      <c r="VTD33" s="74"/>
      <c r="VTE33" s="74"/>
      <c r="VTQ33" s="74"/>
      <c r="VTR33" s="549"/>
      <c r="VTS33" s="117"/>
      <c r="VTT33" s="74"/>
      <c r="VTU33" s="74"/>
      <c r="VUG33" s="74"/>
      <c r="VUH33" s="549"/>
      <c r="VUI33" s="117"/>
      <c r="VUJ33" s="74"/>
      <c r="VUK33" s="74"/>
      <c r="VUW33" s="74"/>
      <c r="VUX33" s="549"/>
      <c r="VUY33" s="117"/>
      <c r="VUZ33" s="74"/>
      <c r="VVA33" s="74"/>
      <c r="VVM33" s="74"/>
      <c r="VVN33" s="549"/>
      <c r="VVO33" s="117"/>
      <c r="VVP33" s="74"/>
      <c r="VVQ33" s="74"/>
      <c r="VWC33" s="74"/>
      <c r="VWD33" s="549"/>
      <c r="VWE33" s="117"/>
      <c r="VWF33" s="74"/>
      <c r="VWG33" s="74"/>
      <c r="VWS33" s="74"/>
      <c r="VWT33" s="549"/>
      <c r="VWU33" s="117"/>
      <c r="VWV33" s="74"/>
      <c r="VWW33" s="74"/>
      <c r="VXI33" s="74"/>
      <c r="VXJ33" s="549"/>
      <c r="VXK33" s="117"/>
      <c r="VXL33" s="74"/>
      <c r="VXM33" s="74"/>
      <c r="VXY33" s="74"/>
      <c r="VXZ33" s="549"/>
      <c r="VYA33" s="117"/>
      <c r="VYB33" s="74"/>
      <c r="VYC33" s="74"/>
      <c r="VYO33" s="74"/>
      <c r="VYP33" s="549"/>
      <c r="VYQ33" s="117"/>
      <c r="VYR33" s="74"/>
      <c r="VYS33" s="74"/>
      <c r="VZE33" s="74"/>
      <c r="VZF33" s="549"/>
      <c r="VZG33" s="117"/>
      <c r="VZH33" s="74"/>
      <c r="VZI33" s="74"/>
      <c r="VZU33" s="74"/>
      <c r="VZV33" s="549"/>
      <c r="VZW33" s="117"/>
      <c r="VZX33" s="74"/>
      <c r="VZY33" s="74"/>
      <c r="WAK33" s="74"/>
      <c r="WAL33" s="549"/>
      <c r="WAM33" s="117"/>
      <c r="WAN33" s="74"/>
      <c r="WAO33" s="74"/>
      <c r="WBA33" s="74"/>
      <c r="WBB33" s="549"/>
      <c r="WBC33" s="117"/>
      <c r="WBD33" s="74"/>
      <c r="WBE33" s="74"/>
      <c r="WBQ33" s="74"/>
      <c r="WBR33" s="549"/>
      <c r="WBS33" s="117"/>
      <c r="WBT33" s="74"/>
      <c r="WBU33" s="74"/>
      <c r="WCG33" s="74"/>
      <c r="WCH33" s="549"/>
      <c r="WCI33" s="117"/>
      <c r="WCJ33" s="74"/>
      <c r="WCK33" s="74"/>
      <c r="WCW33" s="74"/>
      <c r="WCX33" s="549"/>
      <c r="WCY33" s="117"/>
      <c r="WCZ33" s="74"/>
      <c r="WDA33" s="74"/>
      <c r="WDM33" s="74"/>
      <c r="WDN33" s="549"/>
      <c r="WDO33" s="117"/>
      <c r="WDP33" s="74"/>
      <c r="WDQ33" s="74"/>
      <c r="WEC33" s="74"/>
      <c r="WED33" s="549"/>
      <c r="WEE33" s="117"/>
      <c r="WEF33" s="74"/>
      <c r="WEG33" s="74"/>
      <c r="WES33" s="74"/>
      <c r="WET33" s="549"/>
      <c r="WEU33" s="117"/>
      <c r="WEV33" s="74"/>
      <c r="WEW33" s="74"/>
      <c r="WFI33" s="74"/>
      <c r="WFJ33" s="549"/>
      <c r="WFK33" s="117"/>
      <c r="WFL33" s="74"/>
      <c r="WFM33" s="74"/>
      <c r="WFY33" s="74"/>
      <c r="WFZ33" s="549"/>
      <c r="WGA33" s="117"/>
      <c r="WGB33" s="74"/>
      <c r="WGC33" s="74"/>
      <c r="WGO33" s="74"/>
      <c r="WGP33" s="549"/>
      <c r="WGQ33" s="117"/>
      <c r="WGR33" s="74"/>
      <c r="WGS33" s="74"/>
      <c r="WHE33" s="74"/>
      <c r="WHF33" s="549"/>
      <c r="WHG33" s="117"/>
      <c r="WHH33" s="74"/>
      <c r="WHI33" s="74"/>
      <c r="WHU33" s="74"/>
      <c r="WHV33" s="549"/>
      <c r="WHW33" s="117"/>
      <c r="WHX33" s="74"/>
      <c r="WHY33" s="74"/>
      <c r="WIK33" s="74"/>
      <c r="WIL33" s="549"/>
      <c r="WIM33" s="117"/>
      <c r="WIN33" s="74"/>
      <c r="WIO33" s="74"/>
      <c r="WJA33" s="74"/>
      <c r="WJB33" s="549"/>
      <c r="WJC33" s="117"/>
      <c r="WJD33" s="74"/>
      <c r="WJE33" s="74"/>
      <c r="WJQ33" s="74"/>
      <c r="WJR33" s="549"/>
      <c r="WJS33" s="117"/>
      <c r="WJT33" s="74"/>
      <c r="WJU33" s="74"/>
      <c r="WKG33" s="74"/>
      <c r="WKH33" s="549"/>
      <c r="WKI33" s="117"/>
      <c r="WKJ33" s="74"/>
      <c r="WKK33" s="74"/>
      <c r="WKW33" s="74"/>
      <c r="WKX33" s="549"/>
      <c r="WKY33" s="117"/>
      <c r="WKZ33" s="74"/>
      <c r="WLA33" s="74"/>
      <c r="WLM33" s="74"/>
      <c r="WLN33" s="549"/>
      <c r="WLO33" s="117"/>
      <c r="WLP33" s="74"/>
      <c r="WLQ33" s="74"/>
      <c r="WMC33" s="74"/>
      <c r="WMD33" s="549"/>
      <c r="WME33" s="117"/>
      <c r="WMF33" s="74"/>
      <c r="WMG33" s="74"/>
      <c r="WMS33" s="74"/>
      <c r="WMT33" s="549"/>
      <c r="WMU33" s="117"/>
      <c r="WMV33" s="74"/>
      <c r="WMW33" s="74"/>
      <c r="WNI33" s="74"/>
      <c r="WNJ33" s="549"/>
      <c r="WNK33" s="117"/>
      <c r="WNL33" s="74"/>
      <c r="WNM33" s="74"/>
      <c r="WNY33" s="74"/>
      <c r="WNZ33" s="549"/>
      <c r="WOA33" s="117"/>
      <c r="WOB33" s="74"/>
      <c r="WOC33" s="74"/>
      <c r="WOO33" s="74"/>
      <c r="WOP33" s="549"/>
      <c r="WOQ33" s="117"/>
      <c r="WOR33" s="74"/>
      <c r="WOS33" s="74"/>
      <c r="WPE33" s="74"/>
      <c r="WPF33" s="549"/>
      <c r="WPG33" s="117"/>
      <c r="WPH33" s="74"/>
      <c r="WPI33" s="74"/>
      <c r="WPU33" s="74"/>
      <c r="WPV33" s="549"/>
      <c r="WPW33" s="117"/>
      <c r="WPX33" s="74"/>
      <c r="WPY33" s="74"/>
      <c r="WQK33" s="74"/>
      <c r="WQL33" s="549"/>
      <c r="WQM33" s="117"/>
      <c r="WQN33" s="74"/>
      <c r="WQO33" s="74"/>
      <c r="WRA33" s="74"/>
      <c r="WRB33" s="549"/>
      <c r="WRC33" s="117"/>
      <c r="WRD33" s="74"/>
      <c r="WRE33" s="74"/>
      <c r="WRQ33" s="74"/>
      <c r="WRR33" s="549"/>
      <c r="WRS33" s="117"/>
      <c r="WRT33" s="74"/>
      <c r="WRU33" s="74"/>
      <c r="WSG33" s="74"/>
      <c r="WSH33" s="549"/>
      <c r="WSI33" s="117"/>
      <c r="WSJ33" s="74"/>
      <c r="WSK33" s="74"/>
      <c r="WSW33" s="74"/>
      <c r="WSX33" s="549"/>
      <c r="WSY33" s="117"/>
      <c r="WSZ33" s="74"/>
      <c r="WTA33" s="74"/>
      <c r="WTM33" s="74"/>
      <c r="WTN33" s="549"/>
      <c r="WTO33" s="117"/>
      <c r="WTP33" s="74"/>
      <c r="WTQ33" s="74"/>
      <c r="WUC33" s="74"/>
      <c r="WUD33" s="549"/>
      <c r="WUE33" s="117"/>
      <c r="WUF33" s="74"/>
      <c r="WUG33" s="74"/>
      <c r="WUS33" s="74"/>
      <c r="WUT33" s="549"/>
      <c r="WUU33" s="117"/>
      <c r="WUV33" s="74"/>
      <c r="WUW33" s="74"/>
      <c r="WVI33" s="74"/>
      <c r="WVJ33" s="549"/>
      <c r="WVK33" s="117"/>
      <c r="WVL33" s="74"/>
      <c r="WVM33" s="74"/>
      <c r="WVY33" s="74"/>
      <c r="WVZ33" s="549"/>
      <c r="WWA33" s="117"/>
      <c r="WWB33" s="74"/>
      <c r="WWC33" s="74"/>
      <c r="WWO33" s="74"/>
      <c r="WWP33" s="549"/>
      <c r="WWQ33" s="117"/>
      <c r="WWR33" s="74"/>
      <c r="WWS33" s="74"/>
      <c r="WXE33" s="74"/>
      <c r="WXF33" s="549"/>
      <c r="WXG33" s="117"/>
      <c r="WXH33" s="74"/>
      <c r="WXI33" s="74"/>
      <c r="WXU33" s="74"/>
      <c r="WXV33" s="549"/>
      <c r="WXW33" s="117"/>
      <c r="WXX33" s="74"/>
      <c r="WXY33" s="74"/>
      <c r="WYK33" s="74"/>
      <c r="WYL33" s="549"/>
      <c r="WYM33" s="117"/>
      <c r="WYN33" s="74"/>
      <c r="WYO33" s="74"/>
      <c r="WZA33" s="74"/>
      <c r="WZB33" s="549"/>
      <c r="WZC33" s="117"/>
      <c r="WZD33" s="74"/>
      <c r="WZE33" s="74"/>
      <c r="WZQ33" s="74"/>
      <c r="WZR33" s="549"/>
      <c r="WZS33" s="117"/>
      <c r="WZT33" s="74"/>
      <c r="WZU33" s="74"/>
      <c r="XAG33" s="74"/>
      <c r="XAH33" s="549"/>
      <c r="XAI33" s="117"/>
      <c r="XAJ33" s="74"/>
      <c r="XAK33" s="74"/>
      <c r="XAW33" s="74"/>
      <c r="XAX33" s="549"/>
      <c r="XAY33" s="117"/>
      <c r="XAZ33" s="74"/>
      <c r="XBA33" s="74"/>
      <c r="XBM33" s="74"/>
      <c r="XBN33" s="549"/>
      <c r="XBO33" s="117"/>
      <c r="XBP33" s="74"/>
      <c r="XBQ33" s="74"/>
      <c r="XCC33" s="74"/>
      <c r="XCD33" s="549"/>
      <c r="XCE33" s="117"/>
      <c r="XCF33" s="74"/>
      <c r="XCG33" s="74"/>
      <c r="XCS33" s="74"/>
      <c r="XCT33" s="549"/>
      <c r="XCU33" s="117"/>
      <c r="XCV33" s="74"/>
      <c r="XCW33" s="74"/>
      <c r="XDI33" s="74"/>
      <c r="XDJ33" s="549"/>
      <c r="XDK33" s="117"/>
      <c r="XDL33" s="74"/>
      <c r="XDM33" s="74"/>
      <c r="XDY33" s="74"/>
      <c r="XDZ33" s="549"/>
      <c r="XEA33" s="117"/>
      <c r="XEB33" s="74"/>
      <c r="XEC33" s="74"/>
      <c r="XEO33" s="74"/>
      <c r="XEP33" s="549"/>
      <c r="XEQ33" s="117"/>
      <c r="XER33" s="74"/>
      <c r="XES33" s="74"/>
    </row>
    <row r="34" spans="1:1013 1025:2037 2049:3061 3073:4085 4097:5109 5121:6133 6145:7157 7169:8181 8193:9205 9217:10229 10241:11253 11265:12277 12289:13301 13313:14325 14337:15349 15361:16373" ht="71.849999999999994" customHeight="1">
      <c r="A34" s="84">
        <v>21</v>
      </c>
      <c r="B34" s="77" t="s">
        <v>448</v>
      </c>
      <c r="C34" s="118" t="str">
        <f>IF('AA DATA ENTRY'!C45&lt;&gt;1,"Complete Question 21",IFERROR(INDEX('AA DATA ENTRY'!B37:C44,MATCH(MAX('AA DATA ENTRY'!C37:C44),'AA DATA ENTRY'!C37:C44,0),1),"-"))</f>
        <v>Complete Question 21</v>
      </c>
      <c r="D34" s="79" t="str">
        <f>IFERROR(VLOOKUP(C34,Dominant_Water_Regime,3,FALSE),"-")</f>
        <v>-</v>
      </c>
      <c r="E34" s="80">
        <v>10</v>
      </c>
      <c r="F34" s="676" t="s">
        <v>474</v>
      </c>
      <c r="G34" s="677"/>
      <c r="FE34" s="74"/>
      <c r="FF34" s="669"/>
      <c r="FG34" s="669"/>
      <c r="FH34" s="114"/>
      <c r="FI34" s="74"/>
      <c r="FU34" s="74"/>
      <c r="FV34" s="669"/>
      <c r="FW34" s="669"/>
      <c r="FX34" s="114"/>
      <c r="FY34" s="74"/>
      <c r="GK34" s="74"/>
      <c r="GL34" s="669"/>
      <c r="GM34" s="669"/>
      <c r="GN34" s="114"/>
      <c r="GO34" s="74"/>
      <c r="HA34" s="74"/>
      <c r="HB34" s="669"/>
      <c r="HC34" s="669"/>
      <c r="HD34" s="114"/>
      <c r="HE34" s="74"/>
      <c r="HQ34" s="74"/>
      <c r="HR34" s="669"/>
      <c r="HS34" s="669"/>
      <c r="HT34" s="114"/>
      <c r="HU34" s="74"/>
      <c r="IG34" s="74"/>
      <c r="IH34" s="669"/>
      <c r="II34" s="669"/>
      <c r="IJ34" s="114"/>
      <c r="IK34" s="74"/>
      <c r="IW34" s="74"/>
      <c r="IX34" s="669"/>
      <c r="IY34" s="669"/>
      <c r="IZ34" s="114"/>
      <c r="JA34" s="74"/>
      <c r="JM34" s="74"/>
      <c r="JN34" s="669"/>
      <c r="JO34" s="669"/>
      <c r="JP34" s="114"/>
      <c r="JQ34" s="74"/>
      <c r="KC34" s="74"/>
      <c r="KD34" s="669"/>
      <c r="KE34" s="669"/>
      <c r="KF34" s="114"/>
      <c r="KG34" s="74"/>
      <c r="KS34" s="74"/>
      <c r="KT34" s="669"/>
      <c r="KU34" s="669"/>
      <c r="KV34" s="114"/>
      <c r="KW34" s="74"/>
      <c r="LI34" s="74"/>
      <c r="LJ34" s="669"/>
      <c r="LK34" s="669"/>
      <c r="LL34" s="114"/>
      <c r="LM34" s="74"/>
      <c r="LY34" s="74"/>
      <c r="LZ34" s="669"/>
      <c r="MA34" s="669"/>
      <c r="MB34" s="114"/>
      <c r="MC34" s="74"/>
      <c r="MO34" s="74"/>
      <c r="MP34" s="669"/>
      <c r="MQ34" s="669"/>
      <c r="MR34" s="114"/>
      <c r="MS34" s="74"/>
      <c r="NE34" s="74"/>
      <c r="NF34" s="669"/>
      <c r="NG34" s="669"/>
      <c r="NH34" s="114"/>
      <c r="NI34" s="74"/>
      <c r="NU34" s="74"/>
      <c r="NV34" s="669"/>
      <c r="NW34" s="669"/>
      <c r="NX34" s="114"/>
      <c r="NY34" s="74"/>
      <c r="OK34" s="74"/>
      <c r="OL34" s="669"/>
      <c r="OM34" s="669"/>
      <c r="ON34" s="114"/>
      <c r="OO34" s="74"/>
      <c r="PA34" s="74"/>
      <c r="PB34" s="669"/>
      <c r="PC34" s="669"/>
      <c r="PD34" s="114"/>
      <c r="PE34" s="74"/>
      <c r="PQ34" s="74"/>
      <c r="PR34" s="669"/>
      <c r="PS34" s="669"/>
      <c r="PT34" s="114"/>
      <c r="PU34" s="74"/>
      <c r="QG34" s="74"/>
      <c r="QH34" s="669"/>
      <c r="QI34" s="669"/>
      <c r="QJ34" s="114"/>
      <c r="QK34" s="74"/>
      <c r="QW34" s="74"/>
      <c r="QX34" s="669"/>
      <c r="QY34" s="669"/>
      <c r="QZ34" s="114"/>
      <c r="RA34" s="74"/>
      <c r="RM34" s="74"/>
      <c r="RN34" s="669"/>
      <c r="RO34" s="669"/>
      <c r="RP34" s="114"/>
      <c r="RQ34" s="74"/>
      <c r="SC34" s="74"/>
      <c r="SD34" s="669"/>
      <c r="SE34" s="669"/>
      <c r="SF34" s="114"/>
      <c r="SG34" s="74"/>
      <c r="SS34" s="74"/>
      <c r="ST34" s="669"/>
      <c r="SU34" s="669"/>
      <c r="SV34" s="114"/>
      <c r="SW34" s="74"/>
      <c r="TI34" s="74"/>
      <c r="TJ34" s="669"/>
      <c r="TK34" s="669"/>
      <c r="TL34" s="114"/>
      <c r="TM34" s="74"/>
      <c r="TY34" s="74"/>
      <c r="TZ34" s="669"/>
      <c r="UA34" s="669"/>
      <c r="UB34" s="114"/>
      <c r="UC34" s="74"/>
      <c r="UO34" s="74"/>
      <c r="UP34" s="669"/>
      <c r="UQ34" s="669"/>
      <c r="UR34" s="114"/>
      <c r="US34" s="74"/>
      <c r="VE34" s="74"/>
      <c r="VF34" s="669"/>
      <c r="VG34" s="669"/>
      <c r="VH34" s="114"/>
      <c r="VI34" s="74"/>
      <c r="VU34" s="74"/>
      <c r="VV34" s="669"/>
      <c r="VW34" s="669"/>
      <c r="VX34" s="114"/>
      <c r="VY34" s="74"/>
      <c r="WK34" s="74"/>
      <c r="WL34" s="669"/>
      <c r="WM34" s="669"/>
      <c r="WN34" s="114"/>
      <c r="WO34" s="74"/>
      <c r="XA34" s="74"/>
      <c r="XB34" s="669"/>
      <c r="XC34" s="669"/>
      <c r="XD34" s="114"/>
      <c r="XE34" s="74"/>
      <c r="XQ34" s="74"/>
      <c r="XR34" s="669"/>
      <c r="XS34" s="669"/>
      <c r="XT34" s="114"/>
      <c r="XU34" s="74"/>
      <c r="YG34" s="74"/>
      <c r="YH34" s="669"/>
      <c r="YI34" s="669"/>
      <c r="YJ34" s="114"/>
      <c r="YK34" s="74"/>
      <c r="YW34" s="74"/>
      <c r="YX34" s="669"/>
      <c r="YY34" s="669"/>
      <c r="YZ34" s="114"/>
      <c r="ZA34" s="74"/>
      <c r="ZM34" s="74"/>
      <c r="ZN34" s="669"/>
      <c r="ZO34" s="669"/>
      <c r="ZP34" s="114"/>
      <c r="ZQ34" s="74"/>
      <c r="AAC34" s="74"/>
      <c r="AAD34" s="669"/>
      <c r="AAE34" s="669"/>
      <c r="AAF34" s="114"/>
      <c r="AAG34" s="74"/>
      <c r="AAS34" s="74"/>
      <c r="AAT34" s="669"/>
      <c r="AAU34" s="669"/>
      <c r="AAV34" s="114"/>
      <c r="AAW34" s="74"/>
      <c r="ABI34" s="74"/>
      <c r="ABJ34" s="669"/>
      <c r="ABK34" s="669"/>
      <c r="ABL34" s="114"/>
      <c r="ABM34" s="74"/>
      <c r="ABY34" s="74"/>
      <c r="ABZ34" s="669"/>
      <c r="ACA34" s="669"/>
      <c r="ACB34" s="114"/>
      <c r="ACC34" s="74"/>
      <c r="ACO34" s="74"/>
      <c r="ACP34" s="669"/>
      <c r="ACQ34" s="669"/>
      <c r="ACR34" s="114"/>
      <c r="ACS34" s="74"/>
      <c r="ADE34" s="74"/>
      <c r="ADF34" s="669"/>
      <c r="ADG34" s="669"/>
      <c r="ADH34" s="114"/>
      <c r="ADI34" s="74"/>
      <c r="ADU34" s="74"/>
      <c r="ADV34" s="669"/>
      <c r="ADW34" s="669"/>
      <c r="ADX34" s="114"/>
      <c r="ADY34" s="74"/>
      <c r="AEK34" s="74"/>
      <c r="AEL34" s="669"/>
      <c r="AEM34" s="669"/>
      <c r="AEN34" s="114"/>
      <c r="AEO34" s="74"/>
      <c r="AFA34" s="74"/>
      <c r="AFB34" s="669"/>
      <c r="AFC34" s="669"/>
      <c r="AFD34" s="114"/>
      <c r="AFE34" s="74"/>
      <c r="AFQ34" s="74"/>
      <c r="AFR34" s="669"/>
      <c r="AFS34" s="669"/>
      <c r="AFT34" s="114"/>
      <c r="AFU34" s="74"/>
      <c r="AGG34" s="74"/>
      <c r="AGH34" s="669"/>
      <c r="AGI34" s="669"/>
      <c r="AGJ34" s="114"/>
      <c r="AGK34" s="74"/>
      <c r="AGW34" s="74"/>
      <c r="AGX34" s="669"/>
      <c r="AGY34" s="669"/>
      <c r="AGZ34" s="114"/>
      <c r="AHA34" s="74"/>
      <c r="AHM34" s="74"/>
      <c r="AHN34" s="669"/>
      <c r="AHO34" s="669"/>
      <c r="AHP34" s="114"/>
      <c r="AHQ34" s="74"/>
      <c r="AIC34" s="74"/>
      <c r="AID34" s="669"/>
      <c r="AIE34" s="669"/>
      <c r="AIF34" s="114"/>
      <c r="AIG34" s="74"/>
      <c r="AIS34" s="74"/>
      <c r="AIT34" s="669"/>
      <c r="AIU34" s="669"/>
      <c r="AIV34" s="114"/>
      <c r="AIW34" s="74"/>
      <c r="AJI34" s="74"/>
      <c r="AJJ34" s="669"/>
      <c r="AJK34" s="669"/>
      <c r="AJL34" s="114"/>
      <c r="AJM34" s="74"/>
      <c r="AJY34" s="74"/>
      <c r="AJZ34" s="669"/>
      <c r="AKA34" s="669"/>
      <c r="AKB34" s="114"/>
      <c r="AKC34" s="74"/>
      <c r="AKO34" s="74"/>
      <c r="AKP34" s="669"/>
      <c r="AKQ34" s="669"/>
      <c r="AKR34" s="114"/>
      <c r="AKS34" s="74"/>
      <c r="ALE34" s="74"/>
      <c r="ALF34" s="669"/>
      <c r="ALG34" s="669"/>
      <c r="ALH34" s="114"/>
      <c r="ALI34" s="74"/>
      <c r="ALU34" s="74"/>
      <c r="ALV34" s="669"/>
      <c r="ALW34" s="669"/>
      <c r="ALX34" s="114"/>
      <c r="ALY34" s="74"/>
      <c r="AMK34" s="74"/>
      <c r="AML34" s="669"/>
      <c r="AMM34" s="669"/>
      <c r="AMN34" s="114"/>
      <c r="AMO34" s="74"/>
      <c r="ANA34" s="74"/>
      <c r="ANB34" s="669"/>
      <c r="ANC34" s="669"/>
      <c r="AND34" s="114"/>
      <c r="ANE34" s="74"/>
      <c r="ANQ34" s="74"/>
      <c r="ANR34" s="669"/>
      <c r="ANS34" s="669"/>
      <c r="ANT34" s="114"/>
      <c r="ANU34" s="74"/>
      <c r="AOG34" s="74"/>
      <c r="AOH34" s="669"/>
      <c r="AOI34" s="669"/>
      <c r="AOJ34" s="114"/>
      <c r="AOK34" s="74"/>
      <c r="AOW34" s="74"/>
      <c r="AOX34" s="669"/>
      <c r="AOY34" s="669"/>
      <c r="AOZ34" s="114"/>
      <c r="APA34" s="74"/>
      <c r="APM34" s="74"/>
      <c r="APN34" s="669"/>
      <c r="APO34" s="669"/>
      <c r="APP34" s="114"/>
      <c r="APQ34" s="74"/>
      <c r="AQC34" s="74"/>
      <c r="AQD34" s="669"/>
      <c r="AQE34" s="669"/>
      <c r="AQF34" s="114"/>
      <c r="AQG34" s="74"/>
      <c r="AQS34" s="74"/>
      <c r="AQT34" s="669"/>
      <c r="AQU34" s="669"/>
      <c r="AQV34" s="114"/>
      <c r="AQW34" s="74"/>
      <c r="ARI34" s="74"/>
      <c r="ARJ34" s="669"/>
      <c r="ARK34" s="669"/>
      <c r="ARL34" s="114"/>
      <c r="ARM34" s="74"/>
      <c r="ARY34" s="74"/>
      <c r="ARZ34" s="669"/>
      <c r="ASA34" s="669"/>
      <c r="ASB34" s="114"/>
      <c r="ASC34" s="74"/>
      <c r="ASO34" s="74"/>
      <c r="ASP34" s="669"/>
      <c r="ASQ34" s="669"/>
      <c r="ASR34" s="114"/>
      <c r="ASS34" s="74"/>
      <c r="ATE34" s="74"/>
      <c r="ATF34" s="669"/>
      <c r="ATG34" s="669"/>
      <c r="ATH34" s="114"/>
      <c r="ATI34" s="74"/>
      <c r="ATU34" s="74"/>
      <c r="ATV34" s="669"/>
      <c r="ATW34" s="669"/>
      <c r="ATX34" s="114"/>
      <c r="ATY34" s="74"/>
      <c r="AUK34" s="74"/>
      <c r="AUL34" s="669"/>
      <c r="AUM34" s="669"/>
      <c r="AUN34" s="114"/>
      <c r="AUO34" s="74"/>
      <c r="AVA34" s="74"/>
      <c r="AVB34" s="669"/>
      <c r="AVC34" s="669"/>
      <c r="AVD34" s="114"/>
      <c r="AVE34" s="74"/>
      <c r="AVQ34" s="74"/>
      <c r="AVR34" s="669"/>
      <c r="AVS34" s="669"/>
      <c r="AVT34" s="114"/>
      <c r="AVU34" s="74"/>
      <c r="AWG34" s="74"/>
      <c r="AWH34" s="669"/>
      <c r="AWI34" s="669"/>
      <c r="AWJ34" s="114"/>
      <c r="AWK34" s="74"/>
      <c r="AWW34" s="74"/>
      <c r="AWX34" s="669"/>
      <c r="AWY34" s="669"/>
      <c r="AWZ34" s="114"/>
      <c r="AXA34" s="74"/>
      <c r="AXM34" s="74"/>
      <c r="AXN34" s="669"/>
      <c r="AXO34" s="669"/>
      <c r="AXP34" s="114"/>
      <c r="AXQ34" s="74"/>
      <c r="AYC34" s="74"/>
      <c r="AYD34" s="669"/>
      <c r="AYE34" s="669"/>
      <c r="AYF34" s="114"/>
      <c r="AYG34" s="74"/>
      <c r="AYS34" s="74"/>
      <c r="AYT34" s="669"/>
      <c r="AYU34" s="669"/>
      <c r="AYV34" s="114"/>
      <c r="AYW34" s="74"/>
      <c r="AZI34" s="74"/>
      <c r="AZJ34" s="669"/>
      <c r="AZK34" s="669"/>
      <c r="AZL34" s="114"/>
      <c r="AZM34" s="74"/>
      <c r="AZY34" s="74"/>
      <c r="AZZ34" s="669"/>
      <c r="BAA34" s="669"/>
      <c r="BAB34" s="114"/>
      <c r="BAC34" s="74"/>
      <c r="BAO34" s="74"/>
      <c r="BAP34" s="669"/>
      <c r="BAQ34" s="669"/>
      <c r="BAR34" s="114"/>
      <c r="BAS34" s="74"/>
      <c r="BBE34" s="74"/>
      <c r="BBF34" s="669"/>
      <c r="BBG34" s="669"/>
      <c r="BBH34" s="114"/>
      <c r="BBI34" s="74"/>
      <c r="BBU34" s="74"/>
      <c r="BBV34" s="669"/>
      <c r="BBW34" s="669"/>
      <c r="BBX34" s="114"/>
      <c r="BBY34" s="74"/>
      <c r="BCK34" s="74"/>
      <c r="BCL34" s="669"/>
      <c r="BCM34" s="669"/>
      <c r="BCN34" s="114"/>
      <c r="BCO34" s="74"/>
      <c r="BDA34" s="74"/>
      <c r="BDB34" s="669"/>
      <c r="BDC34" s="669"/>
      <c r="BDD34" s="114"/>
      <c r="BDE34" s="74"/>
      <c r="BDQ34" s="74"/>
      <c r="BDR34" s="669"/>
      <c r="BDS34" s="669"/>
      <c r="BDT34" s="114"/>
      <c r="BDU34" s="74"/>
      <c r="BEG34" s="74"/>
      <c r="BEH34" s="669"/>
      <c r="BEI34" s="669"/>
      <c r="BEJ34" s="114"/>
      <c r="BEK34" s="74"/>
      <c r="BEW34" s="74"/>
      <c r="BEX34" s="669"/>
      <c r="BEY34" s="669"/>
      <c r="BEZ34" s="114"/>
      <c r="BFA34" s="74"/>
      <c r="BFM34" s="74"/>
      <c r="BFN34" s="669"/>
      <c r="BFO34" s="669"/>
      <c r="BFP34" s="114"/>
      <c r="BFQ34" s="74"/>
      <c r="BGC34" s="74"/>
      <c r="BGD34" s="669"/>
      <c r="BGE34" s="669"/>
      <c r="BGF34" s="114"/>
      <c r="BGG34" s="74"/>
      <c r="BGS34" s="74"/>
      <c r="BGT34" s="669"/>
      <c r="BGU34" s="669"/>
      <c r="BGV34" s="114"/>
      <c r="BGW34" s="74"/>
      <c r="BHI34" s="74"/>
      <c r="BHJ34" s="669"/>
      <c r="BHK34" s="669"/>
      <c r="BHL34" s="114"/>
      <c r="BHM34" s="74"/>
      <c r="BHY34" s="74"/>
      <c r="BHZ34" s="669"/>
      <c r="BIA34" s="669"/>
      <c r="BIB34" s="114"/>
      <c r="BIC34" s="74"/>
      <c r="BIO34" s="74"/>
      <c r="BIP34" s="669"/>
      <c r="BIQ34" s="669"/>
      <c r="BIR34" s="114"/>
      <c r="BIS34" s="74"/>
      <c r="BJE34" s="74"/>
      <c r="BJF34" s="669"/>
      <c r="BJG34" s="669"/>
      <c r="BJH34" s="114"/>
      <c r="BJI34" s="74"/>
      <c r="BJU34" s="74"/>
      <c r="BJV34" s="669"/>
      <c r="BJW34" s="669"/>
      <c r="BJX34" s="114"/>
      <c r="BJY34" s="74"/>
      <c r="BKK34" s="74"/>
      <c r="BKL34" s="669"/>
      <c r="BKM34" s="669"/>
      <c r="BKN34" s="114"/>
      <c r="BKO34" s="74"/>
      <c r="BLA34" s="74"/>
      <c r="BLB34" s="669"/>
      <c r="BLC34" s="669"/>
      <c r="BLD34" s="114"/>
      <c r="BLE34" s="74"/>
      <c r="BLQ34" s="74"/>
      <c r="BLR34" s="669"/>
      <c r="BLS34" s="669"/>
      <c r="BLT34" s="114"/>
      <c r="BLU34" s="74"/>
      <c r="BMG34" s="74"/>
      <c r="BMH34" s="669"/>
      <c r="BMI34" s="669"/>
      <c r="BMJ34" s="114"/>
      <c r="BMK34" s="74"/>
      <c r="BMW34" s="74"/>
      <c r="BMX34" s="669"/>
      <c r="BMY34" s="669"/>
      <c r="BMZ34" s="114"/>
      <c r="BNA34" s="74"/>
      <c r="BNM34" s="74"/>
      <c r="BNN34" s="669"/>
      <c r="BNO34" s="669"/>
      <c r="BNP34" s="114"/>
      <c r="BNQ34" s="74"/>
      <c r="BOC34" s="74"/>
      <c r="BOD34" s="669"/>
      <c r="BOE34" s="669"/>
      <c r="BOF34" s="114"/>
      <c r="BOG34" s="74"/>
      <c r="BOS34" s="74"/>
      <c r="BOT34" s="669"/>
      <c r="BOU34" s="669"/>
      <c r="BOV34" s="114"/>
      <c r="BOW34" s="74"/>
      <c r="BPI34" s="74"/>
      <c r="BPJ34" s="669"/>
      <c r="BPK34" s="669"/>
      <c r="BPL34" s="114"/>
      <c r="BPM34" s="74"/>
      <c r="BPY34" s="74"/>
      <c r="BPZ34" s="669"/>
      <c r="BQA34" s="669"/>
      <c r="BQB34" s="114"/>
      <c r="BQC34" s="74"/>
      <c r="BQO34" s="74"/>
      <c r="BQP34" s="669"/>
      <c r="BQQ34" s="669"/>
      <c r="BQR34" s="114"/>
      <c r="BQS34" s="74"/>
      <c r="BRE34" s="74"/>
      <c r="BRF34" s="669"/>
      <c r="BRG34" s="669"/>
      <c r="BRH34" s="114"/>
      <c r="BRI34" s="74"/>
      <c r="BRU34" s="74"/>
      <c r="BRV34" s="669"/>
      <c r="BRW34" s="669"/>
      <c r="BRX34" s="114"/>
      <c r="BRY34" s="74"/>
      <c r="BSK34" s="74"/>
      <c r="BSL34" s="669"/>
      <c r="BSM34" s="669"/>
      <c r="BSN34" s="114"/>
      <c r="BSO34" s="74"/>
      <c r="BTA34" s="74"/>
      <c r="BTB34" s="669"/>
      <c r="BTC34" s="669"/>
      <c r="BTD34" s="114"/>
      <c r="BTE34" s="74"/>
      <c r="BTQ34" s="74"/>
      <c r="BTR34" s="669"/>
      <c r="BTS34" s="669"/>
      <c r="BTT34" s="114"/>
      <c r="BTU34" s="74"/>
      <c r="BUG34" s="74"/>
      <c r="BUH34" s="669"/>
      <c r="BUI34" s="669"/>
      <c r="BUJ34" s="114"/>
      <c r="BUK34" s="74"/>
      <c r="BUW34" s="74"/>
      <c r="BUX34" s="669"/>
      <c r="BUY34" s="669"/>
      <c r="BUZ34" s="114"/>
      <c r="BVA34" s="74"/>
      <c r="BVM34" s="74"/>
      <c r="BVN34" s="669"/>
      <c r="BVO34" s="669"/>
      <c r="BVP34" s="114"/>
      <c r="BVQ34" s="74"/>
      <c r="BWC34" s="74"/>
      <c r="BWD34" s="669"/>
      <c r="BWE34" s="669"/>
      <c r="BWF34" s="114"/>
      <c r="BWG34" s="74"/>
      <c r="BWS34" s="74"/>
      <c r="BWT34" s="669"/>
      <c r="BWU34" s="669"/>
      <c r="BWV34" s="114"/>
      <c r="BWW34" s="74"/>
      <c r="BXI34" s="74"/>
      <c r="BXJ34" s="669"/>
      <c r="BXK34" s="669"/>
      <c r="BXL34" s="114"/>
      <c r="BXM34" s="74"/>
      <c r="BXY34" s="74"/>
      <c r="BXZ34" s="669"/>
      <c r="BYA34" s="669"/>
      <c r="BYB34" s="114"/>
      <c r="BYC34" s="74"/>
      <c r="BYO34" s="74"/>
      <c r="BYP34" s="669"/>
      <c r="BYQ34" s="669"/>
      <c r="BYR34" s="114"/>
      <c r="BYS34" s="74"/>
      <c r="BZE34" s="74"/>
      <c r="BZF34" s="669"/>
      <c r="BZG34" s="669"/>
      <c r="BZH34" s="114"/>
      <c r="BZI34" s="74"/>
      <c r="BZU34" s="74"/>
      <c r="BZV34" s="669"/>
      <c r="BZW34" s="669"/>
      <c r="BZX34" s="114"/>
      <c r="BZY34" s="74"/>
      <c r="CAK34" s="74"/>
      <c r="CAL34" s="669"/>
      <c r="CAM34" s="669"/>
      <c r="CAN34" s="114"/>
      <c r="CAO34" s="74"/>
      <c r="CBA34" s="74"/>
      <c r="CBB34" s="669"/>
      <c r="CBC34" s="669"/>
      <c r="CBD34" s="114"/>
      <c r="CBE34" s="74"/>
      <c r="CBQ34" s="74"/>
      <c r="CBR34" s="669"/>
      <c r="CBS34" s="669"/>
      <c r="CBT34" s="114"/>
      <c r="CBU34" s="74"/>
      <c r="CCG34" s="74"/>
      <c r="CCH34" s="669"/>
      <c r="CCI34" s="669"/>
      <c r="CCJ34" s="114"/>
      <c r="CCK34" s="74"/>
      <c r="CCW34" s="74"/>
      <c r="CCX34" s="669"/>
      <c r="CCY34" s="669"/>
      <c r="CCZ34" s="114"/>
      <c r="CDA34" s="74"/>
      <c r="CDM34" s="74"/>
      <c r="CDN34" s="669"/>
      <c r="CDO34" s="669"/>
      <c r="CDP34" s="114"/>
      <c r="CDQ34" s="74"/>
      <c r="CEC34" s="74"/>
      <c r="CED34" s="669"/>
      <c r="CEE34" s="669"/>
      <c r="CEF34" s="114"/>
      <c r="CEG34" s="74"/>
      <c r="CES34" s="74"/>
      <c r="CET34" s="669"/>
      <c r="CEU34" s="669"/>
      <c r="CEV34" s="114"/>
      <c r="CEW34" s="74"/>
      <c r="CFI34" s="74"/>
      <c r="CFJ34" s="669"/>
      <c r="CFK34" s="669"/>
      <c r="CFL34" s="114"/>
      <c r="CFM34" s="74"/>
      <c r="CFY34" s="74"/>
      <c r="CFZ34" s="669"/>
      <c r="CGA34" s="669"/>
      <c r="CGB34" s="114"/>
      <c r="CGC34" s="74"/>
      <c r="CGO34" s="74"/>
      <c r="CGP34" s="669"/>
      <c r="CGQ34" s="669"/>
      <c r="CGR34" s="114"/>
      <c r="CGS34" s="74"/>
      <c r="CHE34" s="74"/>
      <c r="CHF34" s="669"/>
      <c r="CHG34" s="669"/>
      <c r="CHH34" s="114"/>
      <c r="CHI34" s="74"/>
      <c r="CHU34" s="74"/>
      <c r="CHV34" s="669"/>
      <c r="CHW34" s="669"/>
      <c r="CHX34" s="114"/>
      <c r="CHY34" s="74"/>
      <c r="CIK34" s="74"/>
      <c r="CIL34" s="669"/>
      <c r="CIM34" s="669"/>
      <c r="CIN34" s="114"/>
      <c r="CIO34" s="74"/>
      <c r="CJA34" s="74"/>
      <c r="CJB34" s="669"/>
      <c r="CJC34" s="669"/>
      <c r="CJD34" s="114"/>
      <c r="CJE34" s="74"/>
      <c r="CJQ34" s="74"/>
      <c r="CJR34" s="669"/>
      <c r="CJS34" s="669"/>
      <c r="CJT34" s="114"/>
      <c r="CJU34" s="74"/>
      <c r="CKG34" s="74"/>
      <c r="CKH34" s="669"/>
      <c r="CKI34" s="669"/>
      <c r="CKJ34" s="114"/>
      <c r="CKK34" s="74"/>
      <c r="CKW34" s="74"/>
      <c r="CKX34" s="669"/>
      <c r="CKY34" s="669"/>
      <c r="CKZ34" s="114"/>
      <c r="CLA34" s="74"/>
      <c r="CLM34" s="74"/>
      <c r="CLN34" s="669"/>
      <c r="CLO34" s="669"/>
      <c r="CLP34" s="114"/>
      <c r="CLQ34" s="74"/>
      <c r="CMC34" s="74"/>
      <c r="CMD34" s="669"/>
      <c r="CME34" s="669"/>
      <c r="CMF34" s="114"/>
      <c r="CMG34" s="74"/>
      <c r="CMS34" s="74"/>
      <c r="CMT34" s="669"/>
      <c r="CMU34" s="669"/>
      <c r="CMV34" s="114"/>
      <c r="CMW34" s="74"/>
      <c r="CNI34" s="74"/>
      <c r="CNJ34" s="669"/>
      <c r="CNK34" s="669"/>
      <c r="CNL34" s="114"/>
      <c r="CNM34" s="74"/>
      <c r="CNY34" s="74"/>
      <c r="CNZ34" s="669"/>
      <c r="COA34" s="669"/>
      <c r="COB34" s="114"/>
      <c r="COC34" s="74"/>
      <c r="COO34" s="74"/>
      <c r="COP34" s="669"/>
      <c r="COQ34" s="669"/>
      <c r="COR34" s="114"/>
      <c r="COS34" s="74"/>
      <c r="CPE34" s="74"/>
      <c r="CPF34" s="669"/>
      <c r="CPG34" s="669"/>
      <c r="CPH34" s="114"/>
      <c r="CPI34" s="74"/>
      <c r="CPU34" s="74"/>
      <c r="CPV34" s="669"/>
      <c r="CPW34" s="669"/>
      <c r="CPX34" s="114"/>
      <c r="CPY34" s="74"/>
      <c r="CQK34" s="74"/>
      <c r="CQL34" s="669"/>
      <c r="CQM34" s="669"/>
      <c r="CQN34" s="114"/>
      <c r="CQO34" s="74"/>
      <c r="CRA34" s="74"/>
      <c r="CRB34" s="669"/>
      <c r="CRC34" s="669"/>
      <c r="CRD34" s="114"/>
      <c r="CRE34" s="74"/>
      <c r="CRQ34" s="74"/>
      <c r="CRR34" s="669"/>
      <c r="CRS34" s="669"/>
      <c r="CRT34" s="114"/>
      <c r="CRU34" s="74"/>
      <c r="CSG34" s="74"/>
      <c r="CSH34" s="669"/>
      <c r="CSI34" s="669"/>
      <c r="CSJ34" s="114"/>
      <c r="CSK34" s="74"/>
      <c r="CSW34" s="74"/>
      <c r="CSX34" s="669"/>
      <c r="CSY34" s="669"/>
      <c r="CSZ34" s="114"/>
      <c r="CTA34" s="74"/>
      <c r="CTM34" s="74"/>
      <c r="CTN34" s="669"/>
      <c r="CTO34" s="669"/>
      <c r="CTP34" s="114"/>
      <c r="CTQ34" s="74"/>
      <c r="CUC34" s="74"/>
      <c r="CUD34" s="669"/>
      <c r="CUE34" s="669"/>
      <c r="CUF34" s="114"/>
      <c r="CUG34" s="74"/>
      <c r="CUS34" s="74"/>
      <c r="CUT34" s="669"/>
      <c r="CUU34" s="669"/>
      <c r="CUV34" s="114"/>
      <c r="CUW34" s="74"/>
      <c r="CVI34" s="74"/>
      <c r="CVJ34" s="669"/>
      <c r="CVK34" s="669"/>
      <c r="CVL34" s="114"/>
      <c r="CVM34" s="74"/>
      <c r="CVY34" s="74"/>
      <c r="CVZ34" s="669"/>
      <c r="CWA34" s="669"/>
      <c r="CWB34" s="114"/>
      <c r="CWC34" s="74"/>
      <c r="CWO34" s="74"/>
      <c r="CWP34" s="669"/>
      <c r="CWQ34" s="669"/>
      <c r="CWR34" s="114"/>
      <c r="CWS34" s="74"/>
      <c r="CXE34" s="74"/>
      <c r="CXF34" s="669"/>
      <c r="CXG34" s="669"/>
      <c r="CXH34" s="114"/>
      <c r="CXI34" s="74"/>
      <c r="CXU34" s="74"/>
      <c r="CXV34" s="669"/>
      <c r="CXW34" s="669"/>
      <c r="CXX34" s="114"/>
      <c r="CXY34" s="74"/>
      <c r="CYK34" s="74"/>
      <c r="CYL34" s="669"/>
      <c r="CYM34" s="669"/>
      <c r="CYN34" s="114"/>
      <c r="CYO34" s="74"/>
      <c r="CZA34" s="74"/>
      <c r="CZB34" s="669"/>
      <c r="CZC34" s="669"/>
      <c r="CZD34" s="114"/>
      <c r="CZE34" s="74"/>
      <c r="CZQ34" s="74"/>
      <c r="CZR34" s="669"/>
      <c r="CZS34" s="669"/>
      <c r="CZT34" s="114"/>
      <c r="CZU34" s="74"/>
      <c r="DAG34" s="74"/>
      <c r="DAH34" s="669"/>
      <c r="DAI34" s="669"/>
      <c r="DAJ34" s="114"/>
      <c r="DAK34" s="74"/>
      <c r="DAW34" s="74"/>
      <c r="DAX34" s="669"/>
      <c r="DAY34" s="669"/>
      <c r="DAZ34" s="114"/>
      <c r="DBA34" s="74"/>
      <c r="DBM34" s="74"/>
      <c r="DBN34" s="669"/>
      <c r="DBO34" s="669"/>
      <c r="DBP34" s="114"/>
      <c r="DBQ34" s="74"/>
      <c r="DCC34" s="74"/>
      <c r="DCD34" s="669"/>
      <c r="DCE34" s="669"/>
      <c r="DCF34" s="114"/>
      <c r="DCG34" s="74"/>
      <c r="DCS34" s="74"/>
      <c r="DCT34" s="669"/>
      <c r="DCU34" s="669"/>
      <c r="DCV34" s="114"/>
      <c r="DCW34" s="74"/>
      <c r="DDI34" s="74"/>
      <c r="DDJ34" s="669"/>
      <c r="DDK34" s="669"/>
      <c r="DDL34" s="114"/>
      <c r="DDM34" s="74"/>
      <c r="DDY34" s="74"/>
      <c r="DDZ34" s="669"/>
      <c r="DEA34" s="669"/>
      <c r="DEB34" s="114"/>
      <c r="DEC34" s="74"/>
      <c r="DEO34" s="74"/>
      <c r="DEP34" s="669"/>
      <c r="DEQ34" s="669"/>
      <c r="DER34" s="114"/>
      <c r="DES34" s="74"/>
      <c r="DFE34" s="74"/>
      <c r="DFF34" s="669"/>
      <c r="DFG34" s="669"/>
      <c r="DFH34" s="114"/>
      <c r="DFI34" s="74"/>
      <c r="DFU34" s="74"/>
      <c r="DFV34" s="669"/>
      <c r="DFW34" s="669"/>
      <c r="DFX34" s="114"/>
      <c r="DFY34" s="74"/>
      <c r="DGK34" s="74"/>
      <c r="DGL34" s="669"/>
      <c r="DGM34" s="669"/>
      <c r="DGN34" s="114"/>
      <c r="DGO34" s="74"/>
      <c r="DHA34" s="74"/>
      <c r="DHB34" s="669"/>
      <c r="DHC34" s="669"/>
      <c r="DHD34" s="114"/>
      <c r="DHE34" s="74"/>
      <c r="DHQ34" s="74"/>
      <c r="DHR34" s="669"/>
      <c r="DHS34" s="669"/>
      <c r="DHT34" s="114"/>
      <c r="DHU34" s="74"/>
      <c r="DIG34" s="74"/>
      <c r="DIH34" s="669"/>
      <c r="DII34" s="669"/>
      <c r="DIJ34" s="114"/>
      <c r="DIK34" s="74"/>
      <c r="DIW34" s="74"/>
      <c r="DIX34" s="669"/>
      <c r="DIY34" s="669"/>
      <c r="DIZ34" s="114"/>
      <c r="DJA34" s="74"/>
      <c r="DJM34" s="74"/>
      <c r="DJN34" s="669"/>
      <c r="DJO34" s="669"/>
      <c r="DJP34" s="114"/>
      <c r="DJQ34" s="74"/>
      <c r="DKC34" s="74"/>
      <c r="DKD34" s="669"/>
      <c r="DKE34" s="669"/>
      <c r="DKF34" s="114"/>
      <c r="DKG34" s="74"/>
      <c r="DKS34" s="74"/>
      <c r="DKT34" s="669"/>
      <c r="DKU34" s="669"/>
      <c r="DKV34" s="114"/>
      <c r="DKW34" s="74"/>
      <c r="DLI34" s="74"/>
      <c r="DLJ34" s="669"/>
      <c r="DLK34" s="669"/>
      <c r="DLL34" s="114"/>
      <c r="DLM34" s="74"/>
      <c r="DLY34" s="74"/>
      <c r="DLZ34" s="669"/>
      <c r="DMA34" s="669"/>
      <c r="DMB34" s="114"/>
      <c r="DMC34" s="74"/>
      <c r="DMO34" s="74"/>
      <c r="DMP34" s="669"/>
      <c r="DMQ34" s="669"/>
      <c r="DMR34" s="114"/>
      <c r="DMS34" s="74"/>
      <c r="DNE34" s="74"/>
      <c r="DNF34" s="669"/>
      <c r="DNG34" s="669"/>
      <c r="DNH34" s="114"/>
      <c r="DNI34" s="74"/>
      <c r="DNU34" s="74"/>
      <c r="DNV34" s="669"/>
      <c r="DNW34" s="669"/>
      <c r="DNX34" s="114"/>
      <c r="DNY34" s="74"/>
      <c r="DOK34" s="74"/>
      <c r="DOL34" s="669"/>
      <c r="DOM34" s="669"/>
      <c r="DON34" s="114"/>
      <c r="DOO34" s="74"/>
      <c r="DPA34" s="74"/>
      <c r="DPB34" s="669"/>
      <c r="DPC34" s="669"/>
      <c r="DPD34" s="114"/>
      <c r="DPE34" s="74"/>
      <c r="DPQ34" s="74"/>
      <c r="DPR34" s="669"/>
      <c r="DPS34" s="669"/>
      <c r="DPT34" s="114"/>
      <c r="DPU34" s="74"/>
      <c r="DQG34" s="74"/>
      <c r="DQH34" s="669"/>
      <c r="DQI34" s="669"/>
      <c r="DQJ34" s="114"/>
      <c r="DQK34" s="74"/>
      <c r="DQW34" s="74"/>
      <c r="DQX34" s="669"/>
      <c r="DQY34" s="669"/>
      <c r="DQZ34" s="114"/>
      <c r="DRA34" s="74"/>
      <c r="DRM34" s="74"/>
      <c r="DRN34" s="669"/>
      <c r="DRO34" s="669"/>
      <c r="DRP34" s="114"/>
      <c r="DRQ34" s="74"/>
      <c r="DSC34" s="74"/>
      <c r="DSD34" s="669"/>
      <c r="DSE34" s="669"/>
      <c r="DSF34" s="114"/>
      <c r="DSG34" s="74"/>
      <c r="DSS34" s="74"/>
      <c r="DST34" s="669"/>
      <c r="DSU34" s="669"/>
      <c r="DSV34" s="114"/>
      <c r="DSW34" s="74"/>
      <c r="DTI34" s="74"/>
      <c r="DTJ34" s="669"/>
      <c r="DTK34" s="669"/>
      <c r="DTL34" s="114"/>
      <c r="DTM34" s="74"/>
      <c r="DTY34" s="74"/>
      <c r="DTZ34" s="669"/>
      <c r="DUA34" s="669"/>
      <c r="DUB34" s="114"/>
      <c r="DUC34" s="74"/>
      <c r="DUO34" s="74"/>
      <c r="DUP34" s="669"/>
      <c r="DUQ34" s="669"/>
      <c r="DUR34" s="114"/>
      <c r="DUS34" s="74"/>
      <c r="DVE34" s="74"/>
      <c r="DVF34" s="669"/>
      <c r="DVG34" s="669"/>
      <c r="DVH34" s="114"/>
      <c r="DVI34" s="74"/>
      <c r="DVU34" s="74"/>
      <c r="DVV34" s="669"/>
      <c r="DVW34" s="669"/>
      <c r="DVX34" s="114"/>
      <c r="DVY34" s="74"/>
      <c r="DWK34" s="74"/>
      <c r="DWL34" s="669"/>
      <c r="DWM34" s="669"/>
      <c r="DWN34" s="114"/>
      <c r="DWO34" s="74"/>
      <c r="DXA34" s="74"/>
      <c r="DXB34" s="669"/>
      <c r="DXC34" s="669"/>
      <c r="DXD34" s="114"/>
      <c r="DXE34" s="74"/>
      <c r="DXQ34" s="74"/>
      <c r="DXR34" s="669"/>
      <c r="DXS34" s="669"/>
      <c r="DXT34" s="114"/>
      <c r="DXU34" s="74"/>
      <c r="DYG34" s="74"/>
      <c r="DYH34" s="669"/>
      <c r="DYI34" s="669"/>
      <c r="DYJ34" s="114"/>
      <c r="DYK34" s="74"/>
      <c r="DYW34" s="74"/>
      <c r="DYX34" s="669"/>
      <c r="DYY34" s="669"/>
      <c r="DYZ34" s="114"/>
      <c r="DZA34" s="74"/>
      <c r="DZM34" s="74"/>
      <c r="DZN34" s="669"/>
      <c r="DZO34" s="669"/>
      <c r="DZP34" s="114"/>
      <c r="DZQ34" s="74"/>
      <c r="EAC34" s="74"/>
      <c r="EAD34" s="669"/>
      <c r="EAE34" s="669"/>
      <c r="EAF34" s="114"/>
      <c r="EAG34" s="74"/>
      <c r="EAS34" s="74"/>
      <c r="EAT34" s="669"/>
      <c r="EAU34" s="669"/>
      <c r="EAV34" s="114"/>
      <c r="EAW34" s="74"/>
      <c r="EBI34" s="74"/>
      <c r="EBJ34" s="669"/>
      <c r="EBK34" s="669"/>
      <c r="EBL34" s="114"/>
      <c r="EBM34" s="74"/>
      <c r="EBY34" s="74"/>
      <c r="EBZ34" s="669"/>
      <c r="ECA34" s="669"/>
      <c r="ECB34" s="114"/>
      <c r="ECC34" s="74"/>
      <c r="ECO34" s="74"/>
      <c r="ECP34" s="669"/>
      <c r="ECQ34" s="669"/>
      <c r="ECR34" s="114"/>
      <c r="ECS34" s="74"/>
      <c r="EDE34" s="74"/>
      <c r="EDF34" s="669"/>
      <c r="EDG34" s="669"/>
      <c r="EDH34" s="114"/>
      <c r="EDI34" s="74"/>
      <c r="EDU34" s="74"/>
      <c r="EDV34" s="669"/>
      <c r="EDW34" s="669"/>
      <c r="EDX34" s="114"/>
      <c r="EDY34" s="74"/>
      <c r="EEK34" s="74"/>
      <c r="EEL34" s="669"/>
      <c r="EEM34" s="669"/>
      <c r="EEN34" s="114"/>
      <c r="EEO34" s="74"/>
      <c r="EFA34" s="74"/>
      <c r="EFB34" s="669"/>
      <c r="EFC34" s="669"/>
      <c r="EFD34" s="114"/>
      <c r="EFE34" s="74"/>
      <c r="EFQ34" s="74"/>
      <c r="EFR34" s="669"/>
      <c r="EFS34" s="669"/>
      <c r="EFT34" s="114"/>
      <c r="EFU34" s="74"/>
      <c r="EGG34" s="74"/>
      <c r="EGH34" s="669"/>
      <c r="EGI34" s="669"/>
      <c r="EGJ34" s="114"/>
      <c r="EGK34" s="74"/>
      <c r="EGW34" s="74"/>
      <c r="EGX34" s="669"/>
      <c r="EGY34" s="669"/>
      <c r="EGZ34" s="114"/>
      <c r="EHA34" s="74"/>
      <c r="EHM34" s="74"/>
      <c r="EHN34" s="669"/>
      <c r="EHO34" s="669"/>
      <c r="EHP34" s="114"/>
      <c r="EHQ34" s="74"/>
      <c r="EIC34" s="74"/>
      <c r="EID34" s="669"/>
      <c r="EIE34" s="669"/>
      <c r="EIF34" s="114"/>
      <c r="EIG34" s="74"/>
      <c r="EIS34" s="74"/>
      <c r="EIT34" s="669"/>
      <c r="EIU34" s="669"/>
      <c r="EIV34" s="114"/>
      <c r="EIW34" s="74"/>
      <c r="EJI34" s="74"/>
      <c r="EJJ34" s="669"/>
      <c r="EJK34" s="669"/>
      <c r="EJL34" s="114"/>
      <c r="EJM34" s="74"/>
      <c r="EJY34" s="74"/>
      <c r="EJZ34" s="669"/>
      <c r="EKA34" s="669"/>
      <c r="EKB34" s="114"/>
      <c r="EKC34" s="74"/>
      <c r="EKO34" s="74"/>
      <c r="EKP34" s="669"/>
      <c r="EKQ34" s="669"/>
      <c r="EKR34" s="114"/>
      <c r="EKS34" s="74"/>
      <c r="ELE34" s="74"/>
      <c r="ELF34" s="669"/>
      <c r="ELG34" s="669"/>
      <c r="ELH34" s="114"/>
      <c r="ELI34" s="74"/>
      <c r="ELU34" s="74"/>
      <c r="ELV34" s="669"/>
      <c r="ELW34" s="669"/>
      <c r="ELX34" s="114"/>
      <c r="ELY34" s="74"/>
      <c r="EMK34" s="74"/>
      <c r="EML34" s="669"/>
      <c r="EMM34" s="669"/>
      <c r="EMN34" s="114"/>
      <c r="EMO34" s="74"/>
      <c r="ENA34" s="74"/>
      <c r="ENB34" s="669"/>
      <c r="ENC34" s="669"/>
      <c r="END34" s="114"/>
      <c r="ENE34" s="74"/>
      <c r="ENQ34" s="74"/>
      <c r="ENR34" s="669"/>
      <c r="ENS34" s="669"/>
      <c r="ENT34" s="114"/>
      <c r="ENU34" s="74"/>
      <c r="EOG34" s="74"/>
      <c r="EOH34" s="669"/>
      <c r="EOI34" s="669"/>
      <c r="EOJ34" s="114"/>
      <c r="EOK34" s="74"/>
      <c r="EOW34" s="74"/>
      <c r="EOX34" s="669"/>
      <c r="EOY34" s="669"/>
      <c r="EOZ34" s="114"/>
      <c r="EPA34" s="74"/>
      <c r="EPM34" s="74"/>
      <c r="EPN34" s="669"/>
      <c r="EPO34" s="669"/>
      <c r="EPP34" s="114"/>
      <c r="EPQ34" s="74"/>
      <c r="EQC34" s="74"/>
      <c r="EQD34" s="669"/>
      <c r="EQE34" s="669"/>
      <c r="EQF34" s="114"/>
      <c r="EQG34" s="74"/>
      <c r="EQS34" s="74"/>
      <c r="EQT34" s="669"/>
      <c r="EQU34" s="669"/>
      <c r="EQV34" s="114"/>
      <c r="EQW34" s="74"/>
      <c r="ERI34" s="74"/>
      <c r="ERJ34" s="669"/>
      <c r="ERK34" s="669"/>
      <c r="ERL34" s="114"/>
      <c r="ERM34" s="74"/>
      <c r="ERY34" s="74"/>
      <c r="ERZ34" s="669"/>
      <c r="ESA34" s="669"/>
      <c r="ESB34" s="114"/>
      <c r="ESC34" s="74"/>
      <c r="ESO34" s="74"/>
      <c r="ESP34" s="669"/>
      <c r="ESQ34" s="669"/>
      <c r="ESR34" s="114"/>
      <c r="ESS34" s="74"/>
      <c r="ETE34" s="74"/>
      <c r="ETF34" s="669"/>
      <c r="ETG34" s="669"/>
      <c r="ETH34" s="114"/>
      <c r="ETI34" s="74"/>
      <c r="ETU34" s="74"/>
      <c r="ETV34" s="669"/>
      <c r="ETW34" s="669"/>
      <c r="ETX34" s="114"/>
      <c r="ETY34" s="74"/>
      <c r="EUK34" s="74"/>
      <c r="EUL34" s="669"/>
      <c r="EUM34" s="669"/>
      <c r="EUN34" s="114"/>
      <c r="EUO34" s="74"/>
      <c r="EVA34" s="74"/>
      <c r="EVB34" s="669"/>
      <c r="EVC34" s="669"/>
      <c r="EVD34" s="114"/>
      <c r="EVE34" s="74"/>
      <c r="EVQ34" s="74"/>
      <c r="EVR34" s="669"/>
      <c r="EVS34" s="669"/>
      <c r="EVT34" s="114"/>
      <c r="EVU34" s="74"/>
      <c r="EWG34" s="74"/>
      <c r="EWH34" s="669"/>
      <c r="EWI34" s="669"/>
      <c r="EWJ34" s="114"/>
      <c r="EWK34" s="74"/>
      <c r="EWW34" s="74"/>
      <c r="EWX34" s="669"/>
      <c r="EWY34" s="669"/>
      <c r="EWZ34" s="114"/>
      <c r="EXA34" s="74"/>
      <c r="EXM34" s="74"/>
      <c r="EXN34" s="669"/>
      <c r="EXO34" s="669"/>
      <c r="EXP34" s="114"/>
      <c r="EXQ34" s="74"/>
      <c r="EYC34" s="74"/>
      <c r="EYD34" s="669"/>
      <c r="EYE34" s="669"/>
      <c r="EYF34" s="114"/>
      <c r="EYG34" s="74"/>
      <c r="EYS34" s="74"/>
      <c r="EYT34" s="669"/>
      <c r="EYU34" s="669"/>
      <c r="EYV34" s="114"/>
      <c r="EYW34" s="74"/>
      <c r="EZI34" s="74"/>
      <c r="EZJ34" s="669"/>
      <c r="EZK34" s="669"/>
      <c r="EZL34" s="114"/>
      <c r="EZM34" s="74"/>
      <c r="EZY34" s="74"/>
      <c r="EZZ34" s="669"/>
      <c r="FAA34" s="669"/>
      <c r="FAB34" s="114"/>
      <c r="FAC34" s="74"/>
      <c r="FAO34" s="74"/>
      <c r="FAP34" s="669"/>
      <c r="FAQ34" s="669"/>
      <c r="FAR34" s="114"/>
      <c r="FAS34" s="74"/>
      <c r="FBE34" s="74"/>
      <c r="FBF34" s="669"/>
      <c r="FBG34" s="669"/>
      <c r="FBH34" s="114"/>
      <c r="FBI34" s="74"/>
      <c r="FBU34" s="74"/>
      <c r="FBV34" s="669"/>
      <c r="FBW34" s="669"/>
      <c r="FBX34" s="114"/>
      <c r="FBY34" s="74"/>
      <c r="FCK34" s="74"/>
      <c r="FCL34" s="669"/>
      <c r="FCM34" s="669"/>
      <c r="FCN34" s="114"/>
      <c r="FCO34" s="74"/>
      <c r="FDA34" s="74"/>
      <c r="FDB34" s="669"/>
      <c r="FDC34" s="669"/>
      <c r="FDD34" s="114"/>
      <c r="FDE34" s="74"/>
      <c r="FDQ34" s="74"/>
      <c r="FDR34" s="669"/>
      <c r="FDS34" s="669"/>
      <c r="FDT34" s="114"/>
      <c r="FDU34" s="74"/>
      <c r="FEG34" s="74"/>
      <c r="FEH34" s="669"/>
      <c r="FEI34" s="669"/>
      <c r="FEJ34" s="114"/>
      <c r="FEK34" s="74"/>
      <c r="FEW34" s="74"/>
      <c r="FEX34" s="669"/>
      <c r="FEY34" s="669"/>
      <c r="FEZ34" s="114"/>
      <c r="FFA34" s="74"/>
      <c r="FFM34" s="74"/>
      <c r="FFN34" s="669"/>
      <c r="FFO34" s="669"/>
      <c r="FFP34" s="114"/>
      <c r="FFQ34" s="74"/>
      <c r="FGC34" s="74"/>
      <c r="FGD34" s="669"/>
      <c r="FGE34" s="669"/>
      <c r="FGF34" s="114"/>
      <c r="FGG34" s="74"/>
      <c r="FGS34" s="74"/>
      <c r="FGT34" s="669"/>
      <c r="FGU34" s="669"/>
      <c r="FGV34" s="114"/>
      <c r="FGW34" s="74"/>
      <c r="FHI34" s="74"/>
      <c r="FHJ34" s="669"/>
      <c r="FHK34" s="669"/>
      <c r="FHL34" s="114"/>
      <c r="FHM34" s="74"/>
      <c r="FHY34" s="74"/>
      <c r="FHZ34" s="669"/>
      <c r="FIA34" s="669"/>
      <c r="FIB34" s="114"/>
      <c r="FIC34" s="74"/>
      <c r="FIO34" s="74"/>
      <c r="FIP34" s="669"/>
      <c r="FIQ34" s="669"/>
      <c r="FIR34" s="114"/>
      <c r="FIS34" s="74"/>
      <c r="FJE34" s="74"/>
      <c r="FJF34" s="669"/>
      <c r="FJG34" s="669"/>
      <c r="FJH34" s="114"/>
      <c r="FJI34" s="74"/>
      <c r="FJU34" s="74"/>
      <c r="FJV34" s="669"/>
      <c r="FJW34" s="669"/>
      <c r="FJX34" s="114"/>
      <c r="FJY34" s="74"/>
      <c r="FKK34" s="74"/>
      <c r="FKL34" s="669"/>
      <c r="FKM34" s="669"/>
      <c r="FKN34" s="114"/>
      <c r="FKO34" s="74"/>
      <c r="FLA34" s="74"/>
      <c r="FLB34" s="669"/>
      <c r="FLC34" s="669"/>
      <c r="FLD34" s="114"/>
      <c r="FLE34" s="74"/>
      <c r="FLQ34" s="74"/>
      <c r="FLR34" s="669"/>
      <c r="FLS34" s="669"/>
      <c r="FLT34" s="114"/>
      <c r="FLU34" s="74"/>
      <c r="FMG34" s="74"/>
      <c r="FMH34" s="669"/>
      <c r="FMI34" s="669"/>
      <c r="FMJ34" s="114"/>
      <c r="FMK34" s="74"/>
      <c r="FMW34" s="74"/>
      <c r="FMX34" s="669"/>
      <c r="FMY34" s="669"/>
      <c r="FMZ34" s="114"/>
      <c r="FNA34" s="74"/>
      <c r="FNM34" s="74"/>
      <c r="FNN34" s="669"/>
      <c r="FNO34" s="669"/>
      <c r="FNP34" s="114"/>
      <c r="FNQ34" s="74"/>
      <c r="FOC34" s="74"/>
      <c r="FOD34" s="669"/>
      <c r="FOE34" s="669"/>
      <c r="FOF34" s="114"/>
      <c r="FOG34" s="74"/>
      <c r="FOS34" s="74"/>
      <c r="FOT34" s="669"/>
      <c r="FOU34" s="669"/>
      <c r="FOV34" s="114"/>
      <c r="FOW34" s="74"/>
      <c r="FPI34" s="74"/>
      <c r="FPJ34" s="669"/>
      <c r="FPK34" s="669"/>
      <c r="FPL34" s="114"/>
      <c r="FPM34" s="74"/>
      <c r="FPY34" s="74"/>
      <c r="FPZ34" s="669"/>
      <c r="FQA34" s="669"/>
      <c r="FQB34" s="114"/>
      <c r="FQC34" s="74"/>
      <c r="FQO34" s="74"/>
      <c r="FQP34" s="669"/>
      <c r="FQQ34" s="669"/>
      <c r="FQR34" s="114"/>
      <c r="FQS34" s="74"/>
      <c r="FRE34" s="74"/>
      <c r="FRF34" s="669"/>
      <c r="FRG34" s="669"/>
      <c r="FRH34" s="114"/>
      <c r="FRI34" s="74"/>
      <c r="FRU34" s="74"/>
      <c r="FRV34" s="669"/>
      <c r="FRW34" s="669"/>
      <c r="FRX34" s="114"/>
      <c r="FRY34" s="74"/>
      <c r="FSK34" s="74"/>
      <c r="FSL34" s="669"/>
      <c r="FSM34" s="669"/>
      <c r="FSN34" s="114"/>
      <c r="FSO34" s="74"/>
      <c r="FTA34" s="74"/>
      <c r="FTB34" s="669"/>
      <c r="FTC34" s="669"/>
      <c r="FTD34" s="114"/>
      <c r="FTE34" s="74"/>
      <c r="FTQ34" s="74"/>
      <c r="FTR34" s="669"/>
      <c r="FTS34" s="669"/>
      <c r="FTT34" s="114"/>
      <c r="FTU34" s="74"/>
      <c r="FUG34" s="74"/>
      <c r="FUH34" s="669"/>
      <c r="FUI34" s="669"/>
      <c r="FUJ34" s="114"/>
      <c r="FUK34" s="74"/>
      <c r="FUW34" s="74"/>
      <c r="FUX34" s="669"/>
      <c r="FUY34" s="669"/>
      <c r="FUZ34" s="114"/>
      <c r="FVA34" s="74"/>
      <c r="FVM34" s="74"/>
      <c r="FVN34" s="669"/>
      <c r="FVO34" s="669"/>
      <c r="FVP34" s="114"/>
      <c r="FVQ34" s="74"/>
      <c r="FWC34" s="74"/>
      <c r="FWD34" s="669"/>
      <c r="FWE34" s="669"/>
      <c r="FWF34" s="114"/>
      <c r="FWG34" s="74"/>
      <c r="FWS34" s="74"/>
      <c r="FWT34" s="669"/>
      <c r="FWU34" s="669"/>
      <c r="FWV34" s="114"/>
      <c r="FWW34" s="74"/>
      <c r="FXI34" s="74"/>
      <c r="FXJ34" s="669"/>
      <c r="FXK34" s="669"/>
      <c r="FXL34" s="114"/>
      <c r="FXM34" s="74"/>
      <c r="FXY34" s="74"/>
      <c r="FXZ34" s="669"/>
      <c r="FYA34" s="669"/>
      <c r="FYB34" s="114"/>
      <c r="FYC34" s="74"/>
      <c r="FYO34" s="74"/>
      <c r="FYP34" s="669"/>
      <c r="FYQ34" s="669"/>
      <c r="FYR34" s="114"/>
      <c r="FYS34" s="74"/>
      <c r="FZE34" s="74"/>
      <c r="FZF34" s="669"/>
      <c r="FZG34" s="669"/>
      <c r="FZH34" s="114"/>
      <c r="FZI34" s="74"/>
      <c r="FZU34" s="74"/>
      <c r="FZV34" s="669"/>
      <c r="FZW34" s="669"/>
      <c r="FZX34" s="114"/>
      <c r="FZY34" s="74"/>
      <c r="GAK34" s="74"/>
      <c r="GAL34" s="669"/>
      <c r="GAM34" s="669"/>
      <c r="GAN34" s="114"/>
      <c r="GAO34" s="74"/>
      <c r="GBA34" s="74"/>
      <c r="GBB34" s="669"/>
      <c r="GBC34" s="669"/>
      <c r="GBD34" s="114"/>
      <c r="GBE34" s="74"/>
      <c r="GBQ34" s="74"/>
      <c r="GBR34" s="669"/>
      <c r="GBS34" s="669"/>
      <c r="GBT34" s="114"/>
      <c r="GBU34" s="74"/>
      <c r="GCG34" s="74"/>
      <c r="GCH34" s="669"/>
      <c r="GCI34" s="669"/>
      <c r="GCJ34" s="114"/>
      <c r="GCK34" s="74"/>
      <c r="GCW34" s="74"/>
      <c r="GCX34" s="669"/>
      <c r="GCY34" s="669"/>
      <c r="GCZ34" s="114"/>
      <c r="GDA34" s="74"/>
      <c r="GDM34" s="74"/>
      <c r="GDN34" s="669"/>
      <c r="GDO34" s="669"/>
      <c r="GDP34" s="114"/>
      <c r="GDQ34" s="74"/>
      <c r="GEC34" s="74"/>
      <c r="GED34" s="669"/>
      <c r="GEE34" s="669"/>
      <c r="GEF34" s="114"/>
      <c r="GEG34" s="74"/>
      <c r="GES34" s="74"/>
      <c r="GET34" s="669"/>
      <c r="GEU34" s="669"/>
      <c r="GEV34" s="114"/>
      <c r="GEW34" s="74"/>
      <c r="GFI34" s="74"/>
      <c r="GFJ34" s="669"/>
      <c r="GFK34" s="669"/>
      <c r="GFL34" s="114"/>
      <c r="GFM34" s="74"/>
      <c r="GFY34" s="74"/>
      <c r="GFZ34" s="669"/>
      <c r="GGA34" s="669"/>
      <c r="GGB34" s="114"/>
      <c r="GGC34" s="74"/>
      <c r="GGO34" s="74"/>
      <c r="GGP34" s="669"/>
      <c r="GGQ34" s="669"/>
      <c r="GGR34" s="114"/>
      <c r="GGS34" s="74"/>
      <c r="GHE34" s="74"/>
      <c r="GHF34" s="669"/>
      <c r="GHG34" s="669"/>
      <c r="GHH34" s="114"/>
      <c r="GHI34" s="74"/>
      <c r="GHU34" s="74"/>
      <c r="GHV34" s="669"/>
      <c r="GHW34" s="669"/>
      <c r="GHX34" s="114"/>
      <c r="GHY34" s="74"/>
      <c r="GIK34" s="74"/>
      <c r="GIL34" s="669"/>
      <c r="GIM34" s="669"/>
      <c r="GIN34" s="114"/>
      <c r="GIO34" s="74"/>
      <c r="GJA34" s="74"/>
      <c r="GJB34" s="669"/>
      <c r="GJC34" s="669"/>
      <c r="GJD34" s="114"/>
      <c r="GJE34" s="74"/>
      <c r="GJQ34" s="74"/>
      <c r="GJR34" s="669"/>
      <c r="GJS34" s="669"/>
      <c r="GJT34" s="114"/>
      <c r="GJU34" s="74"/>
      <c r="GKG34" s="74"/>
      <c r="GKH34" s="669"/>
      <c r="GKI34" s="669"/>
      <c r="GKJ34" s="114"/>
      <c r="GKK34" s="74"/>
      <c r="GKW34" s="74"/>
      <c r="GKX34" s="669"/>
      <c r="GKY34" s="669"/>
      <c r="GKZ34" s="114"/>
      <c r="GLA34" s="74"/>
      <c r="GLM34" s="74"/>
      <c r="GLN34" s="669"/>
      <c r="GLO34" s="669"/>
      <c r="GLP34" s="114"/>
      <c r="GLQ34" s="74"/>
      <c r="GMC34" s="74"/>
      <c r="GMD34" s="669"/>
      <c r="GME34" s="669"/>
      <c r="GMF34" s="114"/>
      <c r="GMG34" s="74"/>
      <c r="GMS34" s="74"/>
      <c r="GMT34" s="669"/>
      <c r="GMU34" s="669"/>
      <c r="GMV34" s="114"/>
      <c r="GMW34" s="74"/>
      <c r="GNI34" s="74"/>
      <c r="GNJ34" s="669"/>
      <c r="GNK34" s="669"/>
      <c r="GNL34" s="114"/>
      <c r="GNM34" s="74"/>
      <c r="GNY34" s="74"/>
      <c r="GNZ34" s="669"/>
      <c r="GOA34" s="669"/>
      <c r="GOB34" s="114"/>
      <c r="GOC34" s="74"/>
      <c r="GOO34" s="74"/>
      <c r="GOP34" s="669"/>
      <c r="GOQ34" s="669"/>
      <c r="GOR34" s="114"/>
      <c r="GOS34" s="74"/>
      <c r="GPE34" s="74"/>
      <c r="GPF34" s="669"/>
      <c r="GPG34" s="669"/>
      <c r="GPH34" s="114"/>
      <c r="GPI34" s="74"/>
      <c r="GPU34" s="74"/>
      <c r="GPV34" s="669"/>
      <c r="GPW34" s="669"/>
      <c r="GPX34" s="114"/>
      <c r="GPY34" s="74"/>
      <c r="GQK34" s="74"/>
      <c r="GQL34" s="669"/>
      <c r="GQM34" s="669"/>
      <c r="GQN34" s="114"/>
      <c r="GQO34" s="74"/>
      <c r="GRA34" s="74"/>
      <c r="GRB34" s="669"/>
      <c r="GRC34" s="669"/>
      <c r="GRD34" s="114"/>
      <c r="GRE34" s="74"/>
      <c r="GRQ34" s="74"/>
      <c r="GRR34" s="669"/>
      <c r="GRS34" s="669"/>
      <c r="GRT34" s="114"/>
      <c r="GRU34" s="74"/>
      <c r="GSG34" s="74"/>
      <c r="GSH34" s="669"/>
      <c r="GSI34" s="669"/>
      <c r="GSJ34" s="114"/>
      <c r="GSK34" s="74"/>
      <c r="GSW34" s="74"/>
      <c r="GSX34" s="669"/>
      <c r="GSY34" s="669"/>
      <c r="GSZ34" s="114"/>
      <c r="GTA34" s="74"/>
      <c r="GTM34" s="74"/>
      <c r="GTN34" s="669"/>
      <c r="GTO34" s="669"/>
      <c r="GTP34" s="114"/>
      <c r="GTQ34" s="74"/>
      <c r="GUC34" s="74"/>
      <c r="GUD34" s="669"/>
      <c r="GUE34" s="669"/>
      <c r="GUF34" s="114"/>
      <c r="GUG34" s="74"/>
      <c r="GUS34" s="74"/>
      <c r="GUT34" s="669"/>
      <c r="GUU34" s="669"/>
      <c r="GUV34" s="114"/>
      <c r="GUW34" s="74"/>
      <c r="GVI34" s="74"/>
      <c r="GVJ34" s="669"/>
      <c r="GVK34" s="669"/>
      <c r="GVL34" s="114"/>
      <c r="GVM34" s="74"/>
      <c r="GVY34" s="74"/>
      <c r="GVZ34" s="669"/>
      <c r="GWA34" s="669"/>
      <c r="GWB34" s="114"/>
      <c r="GWC34" s="74"/>
      <c r="GWO34" s="74"/>
      <c r="GWP34" s="669"/>
      <c r="GWQ34" s="669"/>
      <c r="GWR34" s="114"/>
      <c r="GWS34" s="74"/>
      <c r="GXE34" s="74"/>
      <c r="GXF34" s="669"/>
      <c r="GXG34" s="669"/>
      <c r="GXH34" s="114"/>
      <c r="GXI34" s="74"/>
      <c r="GXU34" s="74"/>
      <c r="GXV34" s="669"/>
      <c r="GXW34" s="669"/>
      <c r="GXX34" s="114"/>
      <c r="GXY34" s="74"/>
      <c r="GYK34" s="74"/>
      <c r="GYL34" s="669"/>
      <c r="GYM34" s="669"/>
      <c r="GYN34" s="114"/>
      <c r="GYO34" s="74"/>
      <c r="GZA34" s="74"/>
      <c r="GZB34" s="669"/>
      <c r="GZC34" s="669"/>
      <c r="GZD34" s="114"/>
      <c r="GZE34" s="74"/>
      <c r="GZQ34" s="74"/>
      <c r="GZR34" s="669"/>
      <c r="GZS34" s="669"/>
      <c r="GZT34" s="114"/>
      <c r="GZU34" s="74"/>
      <c r="HAG34" s="74"/>
      <c r="HAH34" s="669"/>
      <c r="HAI34" s="669"/>
      <c r="HAJ34" s="114"/>
      <c r="HAK34" s="74"/>
      <c r="HAW34" s="74"/>
      <c r="HAX34" s="669"/>
      <c r="HAY34" s="669"/>
      <c r="HAZ34" s="114"/>
      <c r="HBA34" s="74"/>
      <c r="HBM34" s="74"/>
      <c r="HBN34" s="669"/>
      <c r="HBO34" s="669"/>
      <c r="HBP34" s="114"/>
      <c r="HBQ34" s="74"/>
      <c r="HCC34" s="74"/>
      <c r="HCD34" s="669"/>
      <c r="HCE34" s="669"/>
      <c r="HCF34" s="114"/>
      <c r="HCG34" s="74"/>
      <c r="HCS34" s="74"/>
      <c r="HCT34" s="669"/>
      <c r="HCU34" s="669"/>
      <c r="HCV34" s="114"/>
      <c r="HCW34" s="74"/>
      <c r="HDI34" s="74"/>
      <c r="HDJ34" s="669"/>
      <c r="HDK34" s="669"/>
      <c r="HDL34" s="114"/>
      <c r="HDM34" s="74"/>
      <c r="HDY34" s="74"/>
      <c r="HDZ34" s="669"/>
      <c r="HEA34" s="669"/>
      <c r="HEB34" s="114"/>
      <c r="HEC34" s="74"/>
      <c r="HEO34" s="74"/>
      <c r="HEP34" s="669"/>
      <c r="HEQ34" s="669"/>
      <c r="HER34" s="114"/>
      <c r="HES34" s="74"/>
      <c r="HFE34" s="74"/>
      <c r="HFF34" s="669"/>
      <c r="HFG34" s="669"/>
      <c r="HFH34" s="114"/>
      <c r="HFI34" s="74"/>
      <c r="HFU34" s="74"/>
      <c r="HFV34" s="669"/>
      <c r="HFW34" s="669"/>
      <c r="HFX34" s="114"/>
      <c r="HFY34" s="74"/>
      <c r="HGK34" s="74"/>
      <c r="HGL34" s="669"/>
      <c r="HGM34" s="669"/>
      <c r="HGN34" s="114"/>
      <c r="HGO34" s="74"/>
      <c r="HHA34" s="74"/>
      <c r="HHB34" s="669"/>
      <c r="HHC34" s="669"/>
      <c r="HHD34" s="114"/>
      <c r="HHE34" s="74"/>
      <c r="HHQ34" s="74"/>
      <c r="HHR34" s="669"/>
      <c r="HHS34" s="669"/>
      <c r="HHT34" s="114"/>
      <c r="HHU34" s="74"/>
      <c r="HIG34" s="74"/>
      <c r="HIH34" s="669"/>
      <c r="HII34" s="669"/>
      <c r="HIJ34" s="114"/>
      <c r="HIK34" s="74"/>
      <c r="HIW34" s="74"/>
      <c r="HIX34" s="669"/>
      <c r="HIY34" s="669"/>
      <c r="HIZ34" s="114"/>
      <c r="HJA34" s="74"/>
      <c r="HJM34" s="74"/>
      <c r="HJN34" s="669"/>
      <c r="HJO34" s="669"/>
      <c r="HJP34" s="114"/>
      <c r="HJQ34" s="74"/>
      <c r="HKC34" s="74"/>
      <c r="HKD34" s="669"/>
      <c r="HKE34" s="669"/>
      <c r="HKF34" s="114"/>
      <c r="HKG34" s="74"/>
      <c r="HKS34" s="74"/>
      <c r="HKT34" s="669"/>
      <c r="HKU34" s="669"/>
      <c r="HKV34" s="114"/>
      <c r="HKW34" s="74"/>
      <c r="HLI34" s="74"/>
      <c r="HLJ34" s="669"/>
      <c r="HLK34" s="669"/>
      <c r="HLL34" s="114"/>
      <c r="HLM34" s="74"/>
      <c r="HLY34" s="74"/>
      <c r="HLZ34" s="669"/>
      <c r="HMA34" s="669"/>
      <c r="HMB34" s="114"/>
      <c r="HMC34" s="74"/>
      <c r="HMO34" s="74"/>
      <c r="HMP34" s="669"/>
      <c r="HMQ34" s="669"/>
      <c r="HMR34" s="114"/>
      <c r="HMS34" s="74"/>
      <c r="HNE34" s="74"/>
      <c r="HNF34" s="669"/>
      <c r="HNG34" s="669"/>
      <c r="HNH34" s="114"/>
      <c r="HNI34" s="74"/>
      <c r="HNU34" s="74"/>
      <c r="HNV34" s="669"/>
      <c r="HNW34" s="669"/>
      <c r="HNX34" s="114"/>
      <c r="HNY34" s="74"/>
      <c r="HOK34" s="74"/>
      <c r="HOL34" s="669"/>
      <c r="HOM34" s="669"/>
      <c r="HON34" s="114"/>
      <c r="HOO34" s="74"/>
      <c r="HPA34" s="74"/>
      <c r="HPB34" s="669"/>
      <c r="HPC34" s="669"/>
      <c r="HPD34" s="114"/>
      <c r="HPE34" s="74"/>
      <c r="HPQ34" s="74"/>
      <c r="HPR34" s="669"/>
      <c r="HPS34" s="669"/>
      <c r="HPT34" s="114"/>
      <c r="HPU34" s="74"/>
      <c r="HQG34" s="74"/>
      <c r="HQH34" s="669"/>
      <c r="HQI34" s="669"/>
      <c r="HQJ34" s="114"/>
      <c r="HQK34" s="74"/>
      <c r="HQW34" s="74"/>
      <c r="HQX34" s="669"/>
      <c r="HQY34" s="669"/>
      <c r="HQZ34" s="114"/>
      <c r="HRA34" s="74"/>
      <c r="HRM34" s="74"/>
      <c r="HRN34" s="669"/>
      <c r="HRO34" s="669"/>
      <c r="HRP34" s="114"/>
      <c r="HRQ34" s="74"/>
      <c r="HSC34" s="74"/>
      <c r="HSD34" s="669"/>
      <c r="HSE34" s="669"/>
      <c r="HSF34" s="114"/>
      <c r="HSG34" s="74"/>
      <c r="HSS34" s="74"/>
      <c r="HST34" s="669"/>
      <c r="HSU34" s="669"/>
      <c r="HSV34" s="114"/>
      <c r="HSW34" s="74"/>
      <c r="HTI34" s="74"/>
      <c r="HTJ34" s="669"/>
      <c r="HTK34" s="669"/>
      <c r="HTL34" s="114"/>
      <c r="HTM34" s="74"/>
      <c r="HTY34" s="74"/>
      <c r="HTZ34" s="669"/>
      <c r="HUA34" s="669"/>
      <c r="HUB34" s="114"/>
      <c r="HUC34" s="74"/>
      <c r="HUO34" s="74"/>
      <c r="HUP34" s="669"/>
      <c r="HUQ34" s="669"/>
      <c r="HUR34" s="114"/>
      <c r="HUS34" s="74"/>
      <c r="HVE34" s="74"/>
      <c r="HVF34" s="669"/>
      <c r="HVG34" s="669"/>
      <c r="HVH34" s="114"/>
      <c r="HVI34" s="74"/>
      <c r="HVU34" s="74"/>
      <c r="HVV34" s="669"/>
      <c r="HVW34" s="669"/>
      <c r="HVX34" s="114"/>
      <c r="HVY34" s="74"/>
      <c r="HWK34" s="74"/>
      <c r="HWL34" s="669"/>
      <c r="HWM34" s="669"/>
      <c r="HWN34" s="114"/>
      <c r="HWO34" s="74"/>
      <c r="HXA34" s="74"/>
      <c r="HXB34" s="669"/>
      <c r="HXC34" s="669"/>
      <c r="HXD34" s="114"/>
      <c r="HXE34" s="74"/>
      <c r="HXQ34" s="74"/>
      <c r="HXR34" s="669"/>
      <c r="HXS34" s="669"/>
      <c r="HXT34" s="114"/>
      <c r="HXU34" s="74"/>
      <c r="HYG34" s="74"/>
      <c r="HYH34" s="669"/>
      <c r="HYI34" s="669"/>
      <c r="HYJ34" s="114"/>
      <c r="HYK34" s="74"/>
      <c r="HYW34" s="74"/>
      <c r="HYX34" s="669"/>
      <c r="HYY34" s="669"/>
      <c r="HYZ34" s="114"/>
      <c r="HZA34" s="74"/>
      <c r="HZM34" s="74"/>
      <c r="HZN34" s="669"/>
      <c r="HZO34" s="669"/>
      <c r="HZP34" s="114"/>
      <c r="HZQ34" s="74"/>
      <c r="IAC34" s="74"/>
      <c r="IAD34" s="669"/>
      <c r="IAE34" s="669"/>
      <c r="IAF34" s="114"/>
      <c r="IAG34" s="74"/>
      <c r="IAS34" s="74"/>
      <c r="IAT34" s="669"/>
      <c r="IAU34" s="669"/>
      <c r="IAV34" s="114"/>
      <c r="IAW34" s="74"/>
      <c r="IBI34" s="74"/>
      <c r="IBJ34" s="669"/>
      <c r="IBK34" s="669"/>
      <c r="IBL34" s="114"/>
      <c r="IBM34" s="74"/>
      <c r="IBY34" s="74"/>
      <c r="IBZ34" s="669"/>
      <c r="ICA34" s="669"/>
      <c r="ICB34" s="114"/>
      <c r="ICC34" s="74"/>
      <c r="ICO34" s="74"/>
      <c r="ICP34" s="669"/>
      <c r="ICQ34" s="669"/>
      <c r="ICR34" s="114"/>
      <c r="ICS34" s="74"/>
      <c r="IDE34" s="74"/>
      <c r="IDF34" s="669"/>
      <c r="IDG34" s="669"/>
      <c r="IDH34" s="114"/>
      <c r="IDI34" s="74"/>
      <c r="IDU34" s="74"/>
      <c r="IDV34" s="669"/>
      <c r="IDW34" s="669"/>
      <c r="IDX34" s="114"/>
      <c r="IDY34" s="74"/>
      <c r="IEK34" s="74"/>
      <c r="IEL34" s="669"/>
      <c r="IEM34" s="669"/>
      <c r="IEN34" s="114"/>
      <c r="IEO34" s="74"/>
      <c r="IFA34" s="74"/>
      <c r="IFB34" s="669"/>
      <c r="IFC34" s="669"/>
      <c r="IFD34" s="114"/>
      <c r="IFE34" s="74"/>
      <c r="IFQ34" s="74"/>
      <c r="IFR34" s="669"/>
      <c r="IFS34" s="669"/>
      <c r="IFT34" s="114"/>
      <c r="IFU34" s="74"/>
      <c r="IGG34" s="74"/>
      <c r="IGH34" s="669"/>
      <c r="IGI34" s="669"/>
      <c r="IGJ34" s="114"/>
      <c r="IGK34" s="74"/>
      <c r="IGW34" s="74"/>
      <c r="IGX34" s="669"/>
      <c r="IGY34" s="669"/>
      <c r="IGZ34" s="114"/>
      <c r="IHA34" s="74"/>
      <c r="IHM34" s="74"/>
      <c r="IHN34" s="669"/>
      <c r="IHO34" s="669"/>
      <c r="IHP34" s="114"/>
      <c r="IHQ34" s="74"/>
      <c r="IIC34" s="74"/>
      <c r="IID34" s="669"/>
      <c r="IIE34" s="669"/>
      <c r="IIF34" s="114"/>
      <c r="IIG34" s="74"/>
      <c r="IIS34" s="74"/>
      <c r="IIT34" s="669"/>
      <c r="IIU34" s="669"/>
      <c r="IIV34" s="114"/>
      <c r="IIW34" s="74"/>
      <c r="IJI34" s="74"/>
      <c r="IJJ34" s="669"/>
      <c r="IJK34" s="669"/>
      <c r="IJL34" s="114"/>
      <c r="IJM34" s="74"/>
      <c r="IJY34" s="74"/>
      <c r="IJZ34" s="669"/>
      <c r="IKA34" s="669"/>
      <c r="IKB34" s="114"/>
      <c r="IKC34" s="74"/>
      <c r="IKO34" s="74"/>
      <c r="IKP34" s="669"/>
      <c r="IKQ34" s="669"/>
      <c r="IKR34" s="114"/>
      <c r="IKS34" s="74"/>
      <c r="ILE34" s="74"/>
      <c r="ILF34" s="669"/>
      <c r="ILG34" s="669"/>
      <c r="ILH34" s="114"/>
      <c r="ILI34" s="74"/>
      <c r="ILU34" s="74"/>
      <c r="ILV34" s="669"/>
      <c r="ILW34" s="669"/>
      <c r="ILX34" s="114"/>
      <c r="ILY34" s="74"/>
      <c r="IMK34" s="74"/>
      <c r="IML34" s="669"/>
      <c r="IMM34" s="669"/>
      <c r="IMN34" s="114"/>
      <c r="IMO34" s="74"/>
      <c r="INA34" s="74"/>
      <c r="INB34" s="669"/>
      <c r="INC34" s="669"/>
      <c r="IND34" s="114"/>
      <c r="INE34" s="74"/>
      <c r="INQ34" s="74"/>
      <c r="INR34" s="669"/>
      <c r="INS34" s="669"/>
      <c r="INT34" s="114"/>
      <c r="INU34" s="74"/>
      <c r="IOG34" s="74"/>
      <c r="IOH34" s="669"/>
      <c r="IOI34" s="669"/>
      <c r="IOJ34" s="114"/>
      <c r="IOK34" s="74"/>
      <c r="IOW34" s="74"/>
      <c r="IOX34" s="669"/>
      <c r="IOY34" s="669"/>
      <c r="IOZ34" s="114"/>
      <c r="IPA34" s="74"/>
      <c r="IPM34" s="74"/>
      <c r="IPN34" s="669"/>
      <c r="IPO34" s="669"/>
      <c r="IPP34" s="114"/>
      <c r="IPQ34" s="74"/>
      <c r="IQC34" s="74"/>
      <c r="IQD34" s="669"/>
      <c r="IQE34" s="669"/>
      <c r="IQF34" s="114"/>
      <c r="IQG34" s="74"/>
      <c r="IQS34" s="74"/>
      <c r="IQT34" s="669"/>
      <c r="IQU34" s="669"/>
      <c r="IQV34" s="114"/>
      <c r="IQW34" s="74"/>
      <c r="IRI34" s="74"/>
      <c r="IRJ34" s="669"/>
      <c r="IRK34" s="669"/>
      <c r="IRL34" s="114"/>
      <c r="IRM34" s="74"/>
      <c r="IRY34" s="74"/>
      <c r="IRZ34" s="669"/>
      <c r="ISA34" s="669"/>
      <c r="ISB34" s="114"/>
      <c r="ISC34" s="74"/>
      <c r="ISO34" s="74"/>
      <c r="ISP34" s="669"/>
      <c r="ISQ34" s="669"/>
      <c r="ISR34" s="114"/>
      <c r="ISS34" s="74"/>
      <c r="ITE34" s="74"/>
      <c r="ITF34" s="669"/>
      <c r="ITG34" s="669"/>
      <c r="ITH34" s="114"/>
      <c r="ITI34" s="74"/>
      <c r="ITU34" s="74"/>
      <c r="ITV34" s="669"/>
      <c r="ITW34" s="669"/>
      <c r="ITX34" s="114"/>
      <c r="ITY34" s="74"/>
      <c r="IUK34" s="74"/>
      <c r="IUL34" s="669"/>
      <c r="IUM34" s="669"/>
      <c r="IUN34" s="114"/>
      <c r="IUO34" s="74"/>
      <c r="IVA34" s="74"/>
      <c r="IVB34" s="669"/>
      <c r="IVC34" s="669"/>
      <c r="IVD34" s="114"/>
      <c r="IVE34" s="74"/>
      <c r="IVQ34" s="74"/>
      <c r="IVR34" s="669"/>
      <c r="IVS34" s="669"/>
      <c r="IVT34" s="114"/>
      <c r="IVU34" s="74"/>
      <c r="IWG34" s="74"/>
      <c r="IWH34" s="669"/>
      <c r="IWI34" s="669"/>
      <c r="IWJ34" s="114"/>
      <c r="IWK34" s="74"/>
      <c r="IWW34" s="74"/>
      <c r="IWX34" s="669"/>
      <c r="IWY34" s="669"/>
      <c r="IWZ34" s="114"/>
      <c r="IXA34" s="74"/>
      <c r="IXM34" s="74"/>
      <c r="IXN34" s="669"/>
      <c r="IXO34" s="669"/>
      <c r="IXP34" s="114"/>
      <c r="IXQ34" s="74"/>
      <c r="IYC34" s="74"/>
      <c r="IYD34" s="669"/>
      <c r="IYE34" s="669"/>
      <c r="IYF34" s="114"/>
      <c r="IYG34" s="74"/>
      <c r="IYS34" s="74"/>
      <c r="IYT34" s="669"/>
      <c r="IYU34" s="669"/>
      <c r="IYV34" s="114"/>
      <c r="IYW34" s="74"/>
      <c r="IZI34" s="74"/>
      <c r="IZJ34" s="669"/>
      <c r="IZK34" s="669"/>
      <c r="IZL34" s="114"/>
      <c r="IZM34" s="74"/>
      <c r="IZY34" s="74"/>
      <c r="IZZ34" s="669"/>
      <c r="JAA34" s="669"/>
      <c r="JAB34" s="114"/>
      <c r="JAC34" s="74"/>
      <c r="JAO34" s="74"/>
      <c r="JAP34" s="669"/>
      <c r="JAQ34" s="669"/>
      <c r="JAR34" s="114"/>
      <c r="JAS34" s="74"/>
      <c r="JBE34" s="74"/>
      <c r="JBF34" s="669"/>
      <c r="JBG34" s="669"/>
      <c r="JBH34" s="114"/>
      <c r="JBI34" s="74"/>
      <c r="JBU34" s="74"/>
      <c r="JBV34" s="669"/>
      <c r="JBW34" s="669"/>
      <c r="JBX34" s="114"/>
      <c r="JBY34" s="74"/>
      <c r="JCK34" s="74"/>
      <c r="JCL34" s="669"/>
      <c r="JCM34" s="669"/>
      <c r="JCN34" s="114"/>
      <c r="JCO34" s="74"/>
      <c r="JDA34" s="74"/>
      <c r="JDB34" s="669"/>
      <c r="JDC34" s="669"/>
      <c r="JDD34" s="114"/>
      <c r="JDE34" s="74"/>
      <c r="JDQ34" s="74"/>
      <c r="JDR34" s="669"/>
      <c r="JDS34" s="669"/>
      <c r="JDT34" s="114"/>
      <c r="JDU34" s="74"/>
      <c r="JEG34" s="74"/>
      <c r="JEH34" s="669"/>
      <c r="JEI34" s="669"/>
      <c r="JEJ34" s="114"/>
      <c r="JEK34" s="74"/>
      <c r="JEW34" s="74"/>
      <c r="JEX34" s="669"/>
      <c r="JEY34" s="669"/>
      <c r="JEZ34" s="114"/>
      <c r="JFA34" s="74"/>
      <c r="JFM34" s="74"/>
      <c r="JFN34" s="669"/>
      <c r="JFO34" s="669"/>
      <c r="JFP34" s="114"/>
      <c r="JFQ34" s="74"/>
      <c r="JGC34" s="74"/>
      <c r="JGD34" s="669"/>
      <c r="JGE34" s="669"/>
      <c r="JGF34" s="114"/>
      <c r="JGG34" s="74"/>
      <c r="JGS34" s="74"/>
      <c r="JGT34" s="669"/>
      <c r="JGU34" s="669"/>
      <c r="JGV34" s="114"/>
      <c r="JGW34" s="74"/>
      <c r="JHI34" s="74"/>
      <c r="JHJ34" s="669"/>
      <c r="JHK34" s="669"/>
      <c r="JHL34" s="114"/>
      <c r="JHM34" s="74"/>
      <c r="JHY34" s="74"/>
      <c r="JHZ34" s="669"/>
      <c r="JIA34" s="669"/>
      <c r="JIB34" s="114"/>
      <c r="JIC34" s="74"/>
      <c r="JIO34" s="74"/>
      <c r="JIP34" s="669"/>
      <c r="JIQ34" s="669"/>
      <c r="JIR34" s="114"/>
      <c r="JIS34" s="74"/>
      <c r="JJE34" s="74"/>
      <c r="JJF34" s="669"/>
      <c r="JJG34" s="669"/>
      <c r="JJH34" s="114"/>
      <c r="JJI34" s="74"/>
      <c r="JJU34" s="74"/>
      <c r="JJV34" s="669"/>
      <c r="JJW34" s="669"/>
      <c r="JJX34" s="114"/>
      <c r="JJY34" s="74"/>
      <c r="JKK34" s="74"/>
      <c r="JKL34" s="669"/>
      <c r="JKM34" s="669"/>
      <c r="JKN34" s="114"/>
      <c r="JKO34" s="74"/>
      <c r="JLA34" s="74"/>
      <c r="JLB34" s="669"/>
      <c r="JLC34" s="669"/>
      <c r="JLD34" s="114"/>
      <c r="JLE34" s="74"/>
      <c r="JLQ34" s="74"/>
      <c r="JLR34" s="669"/>
      <c r="JLS34" s="669"/>
      <c r="JLT34" s="114"/>
      <c r="JLU34" s="74"/>
      <c r="JMG34" s="74"/>
      <c r="JMH34" s="669"/>
      <c r="JMI34" s="669"/>
      <c r="JMJ34" s="114"/>
      <c r="JMK34" s="74"/>
      <c r="JMW34" s="74"/>
      <c r="JMX34" s="669"/>
      <c r="JMY34" s="669"/>
      <c r="JMZ34" s="114"/>
      <c r="JNA34" s="74"/>
      <c r="JNM34" s="74"/>
      <c r="JNN34" s="669"/>
      <c r="JNO34" s="669"/>
      <c r="JNP34" s="114"/>
      <c r="JNQ34" s="74"/>
      <c r="JOC34" s="74"/>
      <c r="JOD34" s="669"/>
      <c r="JOE34" s="669"/>
      <c r="JOF34" s="114"/>
      <c r="JOG34" s="74"/>
      <c r="JOS34" s="74"/>
      <c r="JOT34" s="669"/>
      <c r="JOU34" s="669"/>
      <c r="JOV34" s="114"/>
      <c r="JOW34" s="74"/>
      <c r="JPI34" s="74"/>
      <c r="JPJ34" s="669"/>
      <c r="JPK34" s="669"/>
      <c r="JPL34" s="114"/>
      <c r="JPM34" s="74"/>
      <c r="JPY34" s="74"/>
      <c r="JPZ34" s="669"/>
      <c r="JQA34" s="669"/>
      <c r="JQB34" s="114"/>
      <c r="JQC34" s="74"/>
      <c r="JQO34" s="74"/>
      <c r="JQP34" s="669"/>
      <c r="JQQ34" s="669"/>
      <c r="JQR34" s="114"/>
      <c r="JQS34" s="74"/>
      <c r="JRE34" s="74"/>
      <c r="JRF34" s="669"/>
      <c r="JRG34" s="669"/>
      <c r="JRH34" s="114"/>
      <c r="JRI34" s="74"/>
      <c r="JRU34" s="74"/>
      <c r="JRV34" s="669"/>
      <c r="JRW34" s="669"/>
      <c r="JRX34" s="114"/>
      <c r="JRY34" s="74"/>
      <c r="JSK34" s="74"/>
      <c r="JSL34" s="669"/>
      <c r="JSM34" s="669"/>
      <c r="JSN34" s="114"/>
      <c r="JSO34" s="74"/>
      <c r="JTA34" s="74"/>
      <c r="JTB34" s="669"/>
      <c r="JTC34" s="669"/>
      <c r="JTD34" s="114"/>
      <c r="JTE34" s="74"/>
      <c r="JTQ34" s="74"/>
      <c r="JTR34" s="669"/>
      <c r="JTS34" s="669"/>
      <c r="JTT34" s="114"/>
      <c r="JTU34" s="74"/>
      <c r="JUG34" s="74"/>
      <c r="JUH34" s="669"/>
      <c r="JUI34" s="669"/>
      <c r="JUJ34" s="114"/>
      <c r="JUK34" s="74"/>
      <c r="JUW34" s="74"/>
      <c r="JUX34" s="669"/>
      <c r="JUY34" s="669"/>
      <c r="JUZ34" s="114"/>
      <c r="JVA34" s="74"/>
      <c r="JVM34" s="74"/>
      <c r="JVN34" s="669"/>
      <c r="JVO34" s="669"/>
      <c r="JVP34" s="114"/>
      <c r="JVQ34" s="74"/>
      <c r="JWC34" s="74"/>
      <c r="JWD34" s="669"/>
      <c r="JWE34" s="669"/>
      <c r="JWF34" s="114"/>
      <c r="JWG34" s="74"/>
      <c r="JWS34" s="74"/>
      <c r="JWT34" s="669"/>
      <c r="JWU34" s="669"/>
      <c r="JWV34" s="114"/>
      <c r="JWW34" s="74"/>
      <c r="JXI34" s="74"/>
      <c r="JXJ34" s="669"/>
      <c r="JXK34" s="669"/>
      <c r="JXL34" s="114"/>
      <c r="JXM34" s="74"/>
      <c r="JXY34" s="74"/>
      <c r="JXZ34" s="669"/>
      <c r="JYA34" s="669"/>
      <c r="JYB34" s="114"/>
      <c r="JYC34" s="74"/>
      <c r="JYO34" s="74"/>
      <c r="JYP34" s="669"/>
      <c r="JYQ34" s="669"/>
      <c r="JYR34" s="114"/>
      <c r="JYS34" s="74"/>
      <c r="JZE34" s="74"/>
      <c r="JZF34" s="669"/>
      <c r="JZG34" s="669"/>
      <c r="JZH34" s="114"/>
      <c r="JZI34" s="74"/>
      <c r="JZU34" s="74"/>
      <c r="JZV34" s="669"/>
      <c r="JZW34" s="669"/>
      <c r="JZX34" s="114"/>
      <c r="JZY34" s="74"/>
      <c r="KAK34" s="74"/>
      <c r="KAL34" s="669"/>
      <c r="KAM34" s="669"/>
      <c r="KAN34" s="114"/>
      <c r="KAO34" s="74"/>
      <c r="KBA34" s="74"/>
      <c r="KBB34" s="669"/>
      <c r="KBC34" s="669"/>
      <c r="KBD34" s="114"/>
      <c r="KBE34" s="74"/>
      <c r="KBQ34" s="74"/>
      <c r="KBR34" s="669"/>
      <c r="KBS34" s="669"/>
      <c r="KBT34" s="114"/>
      <c r="KBU34" s="74"/>
      <c r="KCG34" s="74"/>
      <c r="KCH34" s="669"/>
      <c r="KCI34" s="669"/>
      <c r="KCJ34" s="114"/>
      <c r="KCK34" s="74"/>
      <c r="KCW34" s="74"/>
      <c r="KCX34" s="669"/>
      <c r="KCY34" s="669"/>
      <c r="KCZ34" s="114"/>
      <c r="KDA34" s="74"/>
      <c r="KDM34" s="74"/>
      <c r="KDN34" s="669"/>
      <c r="KDO34" s="669"/>
      <c r="KDP34" s="114"/>
      <c r="KDQ34" s="74"/>
      <c r="KEC34" s="74"/>
      <c r="KED34" s="669"/>
      <c r="KEE34" s="669"/>
      <c r="KEF34" s="114"/>
      <c r="KEG34" s="74"/>
      <c r="KES34" s="74"/>
      <c r="KET34" s="669"/>
      <c r="KEU34" s="669"/>
      <c r="KEV34" s="114"/>
      <c r="KEW34" s="74"/>
      <c r="KFI34" s="74"/>
      <c r="KFJ34" s="669"/>
      <c r="KFK34" s="669"/>
      <c r="KFL34" s="114"/>
      <c r="KFM34" s="74"/>
      <c r="KFY34" s="74"/>
      <c r="KFZ34" s="669"/>
      <c r="KGA34" s="669"/>
      <c r="KGB34" s="114"/>
      <c r="KGC34" s="74"/>
      <c r="KGO34" s="74"/>
      <c r="KGP34" s="669"/>
      <c r="KGQ34" s="669"/>
      <c r="KGR34" s="114"/>
      <c r="KGS34" s="74"/>
      <c r="KHE34" s="74"/>
      <c r="KHF34" s="669"/>
      <c r="KHG34" s="669"/>
      <c r="KHH34" s="114"/>
      <c r="KHI34" s="74"/>
      <c r="KHU34" s="74"/>
      <c r="KHV34" s="669"/>
      <c r="KHW34" s="669"/>
      <c r="KHX34" s="114"/>
      <c r="KHY34" s="74"/>
      <c r="KIK34" s="74"/>
      <c r="KIL34" s="669"/>
      <c r="KIM34" s="669"/>
      <c r="KIN34" s="114"/>
      <c r="KIO34" s="74"/>
      <c r="KJA34" s="74"/>
      <c r="KJB34" s="669"/>
      <c r="KJC34" s="669"/>
      <c r="KJD34" s="114"/>
      <c r="KJE34" s="74"/>
      <c r="KJQ34" s="74"/>
      <c r="KJR34" s="669"/>
      <c r="KJS34" s="669"/>
      <c r="KJT34" s="114"/>
      <c r="KJU34" s="74"/>
      <c r="KKG34" s="74"/>
      <c r="KKH34" s="669"/>
      <c r="KKI34" s="669"/>
      <c r="KKJ34" s="114"/>
      <c r="KKK34" s="74"/>
      <c r="KKW34" s="74"/>
      <c r="KKX34" s="669"/>
      <c r="KKY34" s="669"/>
      <c r="KKZ34" s="114"/>
      <c r="KLA34" s="74"/>
      <c r="KLM34" s="74"/>
      <c r="KLN34" s="669"/>
      <c r="KLO34" s="669"/>
      <c r="KLP34" s="114"/>
      <c r="KLQ34" s="74"/>
      <c r="KMC34" s="74"/>
      <c r="KMD34" s="669"/>
      <c r="KME34" s="669"/>
      <c r="KMF34" s="114"/>
      <c r="KMG34" s="74"/>
      <c r="KMS34" s="74"/>
      <c r="KMT34" s="669"/>
      <c r="KMU34" s="669"/>
      <c r="KMV34" s="114"/>
      <c r="KMW34" s="74"/>
      <c r="KNI34" s="74"/>
      <c r="KNJ34" s="669"/>
      <c r="KNK34" s="669"/>
      <c r="KNL34" s="114"/>
      <c r="KNM34" s="74"/>
      <c r="KNY34" s="74"/>
      <c r="KNZ34" s="669"/>
      <c r="KOA34" s="669"/>
      <c r="KOB34" s="114"/>
      <c r="KOC34" s="74"/>
      <c r="KOO34" s="74"/>
      <c r="KOP34" s="669"/>
      <c r="KOQ34" s="669"/>
      <c r="KOR34" s="114"/>
      <c r="KOS34" s="74"/>
      <c r="KPE34" s="74"/>
      <c r="KPF34" s="669"/>
      <c r="KPG34" s="669"/>
      <c r="KPH34" s="114"/>
      <c r="KPI34" s="74"/>
      <c r="KPU34" s="74"/>
      <c r="KPV34" s="669"/>
      <c r="KPW34" s="669"/>
      <c r="KPX34" s="114"/>
      <c r="KPY34" s="74"/>
      <c r="KQK34" s="74"/>
      <c r="KQL34" s="669"/>
      <c r="KQM34" s="669"/>
      <c r="KQN34" s="114"/>
      <c r="KQO34" s="74"/>
      <c r="KRA34" s="74"/>
      <c r="KRB34" s="669"/>
      <c r="KRC34" s="669"/>
      <c r="KRD34" s="114"/>
      <c r="KRE34" s="74"/>
      <c r="KRQ34" s="74"/>
      <c r="KRR34" s="669"/>
      <c r="KRS34" s="669"/>
      <c r="KRT34" s="114"/>
      <c r="KRU34" s="74"/>
      <c r="KSG34" s="74"/>
      <c r="KSH34" s="669"/>
      <c r="KSI34" s="669"/>
      <c r="KSJ34" s="114"/>
      <c r="KSK34" s="74"/>
      <c r="KSW34" s="74"/>
      <c r="KSX34" s="669"/>
      <c r="KSY34" s="669"/>
      <c r="KSZ34" s="114"/>
      <c r="KTA34" s="74"/>
      <c r="KTM34" s="74"/>
      <c r="KTN34" s="669"/>
      <c r="KTO34" s="669"/>
      <c r="KTP34" s="114"/>
      <c r="KTQ34" s="74"/>
      <c r="KUC34" s="74"/>
      <c r="KUD34" s="669"/>
      <c r="KUE34" s="669"/>
      <c r="KUF34" s="114"/>
      <c r="KUG34" s="74"/>
      <c r="KUS34" s="74"/>
      <c r="KUT34" s="669"/>
      <c r="KUU34" s="669"/>
      <c r="KUV34" s="114"/>
      <c r="KUW34" s="74"/>
      <c r="KVI34" s="74"/>
      <c r="KVJ34" s="669"/>
      <c r="KVK34" s="669"/>
      <c r="KVL34" s="114"/>
      <c r="KVM34" s="74"/>
      <c r="KVY34" s="74"/>
      <c r="KVZ34" s="669"/>
      <c r="KWA34" s="669"/>
      <c r="KWB34" s="114"/>
      <c r="KWC34" s="74"/>
      <c r="KWO34" s="74"/>
      <c r="KWP34" s="669"/>
      <c r="KWQ34" s="669"/>
      <c r="KWR34" s="114"/>
      <c r="KWS34" s="74"/>
      <c r="KXE34" s="74"/>
      <c r="KXF34" s="669"/>
      <c r="KXG34" s="669"/>
      <c r="KXH34" s="114"/>
      <c r="KXI34" s="74"/>
      <c r="KXU34" s="74"/>
      <c r="KXV34" s="669"/>
      <c r="KXW34" s="669"/>
      <c r="KXX34" s="114"/>
      <c r="KXY34" s="74"/>
      <c r="KYK34" s="74"/>
      <c r="KYL34" s="669"/>
      <c r="KYM34" s="669"/>
      <c r="KYN34" s="114"/>
      <c r="KYO34" s="74"/>
      <c r="KZA34" s="74"/>
      <c r="KZB34" s="669"/>
      <c r="KZC34" s="669"/>
      <c r="KZD34" s="114"/>
      <c r="KZE34" s="74"/>
      <c r="KZQ34" s="74"/>
      <c r="KZR34" s="669"/>
      <c r="KZS34" s="669"/>
      <c r="KZT34" s="114"/>
      <c r="KZU34" s="74"/>
      <c r="LAG34" s="74"/>
      <c r="LAH34" s="669"/>
      <c r="LAI34" s="669"/>
      <c r="LAJ34" s="114"/>
      <c r="LAK34" s="74"/>
      <c r="LAW34" s="74"/>
      <c r="LAX34" s="669"/>
      <c r="LAY34" s="669"/>
      <c r="LAZ34" s="114"/>
      <c r="LBA34" s="74"/>
      <c r="LBM34" s="74"/>
      <c r="LBN34" s="669"/>
      <c r="LBO34" s="669"/>
      <c r="LBP34" s="114"/>
      <c r="LBQ34" s="74"/>
      <c r="LCC34" s="74"/>
      <c r="LCD34" s="669"/>
      <c r="LCE34" s="669"/>
      <c r="LCF34" s="114"/>
      <c r="LCG34" s="74"/>
      <c r="LCS34" s="74"/>
      <c r="LCT34" s="669"/>
      <c r="LCU34" s="669"/>
      <c r="LCV34" s="114"/>
      <c r="LCW34" s="74"/>
      <c r="LDI34" s="74"/>
      <c r="LDJ34" s="669"/>
      <c r="LDK34" s="669"/>
      <c r="LDL34" s="114"/>
      <c r="LDM34" s="74"/>
      <c r="LDY34" s="74"/>
      <c r="LDZ34" s="669"/>
      <c r="LEA34" s="669"/>
      <c r="LEB34" s="114"/>
      <c r="LEC34" s="74"/>
      <c r="LEO34" s="74"/>
      <c r="LEP34" s="669"/>
      <c r="LEQ34" s="669"/>
      <c r="LER34" s="114"/>
      <c r="LES34" s="74"/>
      <c r="LFE34" s="74"/>
      <c r="LFF34" s="669"/>
      <c r="LFG34" s="669"/>
      <c r="LFH34" s="114"/>
      <c r="LFI34" s="74"/>
      <c r="LFU34" s="74"/>
      <c r="LFV34" s="669"/>
      <c r="LFW34" s="669"/>
      <c r="LFX34" s="114"/>
      <c r="LFY34" s="74"/>
      <c r="LGK34" s="74"/>
      <c r="LGL34" s="669"/>
      <c r="LGM34" s="669"/>
      <c r="LGN34" s="114"/>
      <c r="LGO34" s="74"/>
      <c r="LHA34" s="74"/>
      <c r="LHB34" s="669"/>
      <c r="LHC34" s="669"/>
      <c r="LHD34" s="114"/>
      <c r="LHE34" s="74"/>
      <c r="LHQ34" s="74"/>
      <c r="LHR34" s="669"/>
      <c r="LHS34" s="669"/>
      <c r="LHT34" s="114"/>
      <c r="LHU34" s="74"/>
      <c r="LIG34" s="74"/>
      <c r="LIH34" s="669"/>
      <c r="LII34" s="669"/>
      <c r="LIJ34" s="114"/>
      <c r="LIK34" s="74"/>
      <c r="LIW34" s="74"/>
      <c r="LIX34" s="669"/>
      <c r="LIY34" s="669"/>
      <c r="LIZ34" s="114"/>
      <c r="LJA34" s="74"/>
      <c r="LJM34" s="74"/>
      <c r="LJN34" s="669"/>
      <c r="LJO34" s="669"/>
      <c r="LJP34" s="114"/>
      <c r="LJQ34" s="74"/>
      <c r="LKC34" s="74"/>
      <c r="LKD34" s="669"/>
      <c r="LKE34" s="669"/>
      <c r="LKF34" s="114"/>
      <c r="LKG34" s="74"/>
      <c r="LKS34" s="74"/>
      <c r="LKT34" s="669"/>
      <c r="LKU34" s="669"/>
      <c r="LKV34" s="114"/>
      <c r="LKW34" s="74"/>
      <c r="LLI34" s="74"/>
      <c r="LLJ34" s="669"/>
      <c r="LLK34" s="669"/>
      <c r="LLL34" s="114"/>
      <c r="LLM34" s="74"/>
      <c r="LLY34" s="74"/>
      <c r="LLZ34" s="669"/>
      <c r="LMA34" s="669"/>
      <c r="LMB34" s="114"/>
      <c r="LMC34" s="74"/>
      <c r="LMO34" s="74"/>
      <c r="LMP34" s="669"/>
      <c r="LMQ34" s="669"/>
      <c r="LMR34" s="114"/>
      <c r="LMS34" s="74"/>
      <c r="LNE34" s="74"/>
      <c r="LNF34" s="669"/>
      <c r="LNG34" s="669"/>
      <c r="LNH34" s="114"/>
      <c r="LNI34" s="74"/>
      <c r="LNU34" s="74"/>
      <c r="LNV34" s="669"/>
      <c r="LNW34" s="669"/>
      <c r="LNX34" s="114"/>
      <c r="LNY34" s="74"/>
      <c r="LOK34" s="74"/>
      <c r="LOL34" s="669"/>
      <c r="LOM34" s="669"/>
      <c r="LON34" s="114"/>
      <c r="LOO34" s="74"/>
      <c r="LPA34" s="74"/>
      <c r="LPB34" s="669"/>
      <c r="LPC34" s="669"/>
      <c r="LPD34" s="114"/>
      <c r="LPE34" s="74"/>
      <c r="LPQ34" s="74"/>
      <c r="LPR34" s="669"/>
      <c r="LPS34" s="669"/>
      <c r="LPT34" s="114"/>
      <c r="LPU34" s="74"/>
      <c r="LQG34" s="74"/>
      <c r="LQH34" s="669"/>
      <c r="LQI34" s="669"/>
      <c r="LQJ34" s="114"/>
      <c r="LQK34" s="74"/>
      <c r="LQW34" s="74"/>
      <c r="LQX34" s="669"/>
      <c r="LQY34" s="669"/>
      <c r="LQZ34" s="114"/>
      <c r="LRA34" s="74"/>
      <c r="LRM34" s="74"/>
      <c r="LRN34" s="669"/>
      <c r="LRO34" s="669"/>
      <c r="LRP34" s="114"/>
      <c r="LRQ34" s="74"/>
      <c r="LSC34" s="74"/>
      <c r="LSD34" s="669"/>
      <c r="LSE34" s="669"/>
      <c r="LSF34" s="114"/>
      <c r="LSG34" s="74"/>
      <c r="LSS34" s="74"/>
      <c r="LST34" s="669"/>
      <c r="LSU34" s="669"/>
      <c r="LSV34" s="114"/>
      <c r="LSW34" s="74"/>
      <c r="LTI34" s="74"/>
      <c r="LTJ34" s="669"/>
      <c r="LTK34" s="669"/>
      <c r="LTL34" s="114"/>
      <c r="LTM34" s="74"/>
      <c r="LTY34" s="74"/>
      <c r="LTZ34" s="669"/>
      <c r="LUA34" s="669"/>
      <c r="LUB34" s="114"/>
      <c r="LUC34" s="74"/>
      <c r="LUO34" s="74"/>
      <c r="LUP34" s="669"/>
      <c r="LUQ34" s="669"/>
      <c r="LUR34" s="114"/>
      <c r="LUS34" s="74"/>
      <c r="LVE34" s="74"/>
      <c r="LVF34" s="669"/>
      <c r="LVG34" s="669"/>
      <c r="LVH34" s="114"/>
      <c r="LVI34" s="74"/>
      <c r="LVU34" s="74"/>
      <c r="LVV34" s="669"/>
      <c r="LVW34" s="669"/>
      <c r="LVX34" s="114"/>
      <c r="LVY34" s="74"/>
      <c r="LWK34" s="74"/>
      <c r="LWL34" s="669"/>
      <c r="LWM34" s="669"/>
      <c r="LWN34" s="114"/>
      <c r="LWO34" s="74"/>
      <c r="LXA34" s="74"/>
      <c r="LXB34" s="669"/>
      <c r="LXC34" s="669"/>
      <c r="LXD34" s="114"/>
      <c r="LXE34" s="74"/>
      <c r="LXQ34" s="74"/>
      <c r="LXR34" s="669"/>
      <c r="LXS34" s="669"/>
      <c r="LXT34" s="114"/>
      <c r="LXU34" s="74"/>
      <c r="LYG34" s="74"/>
      <c r="LYH34" s="669"/>
      <c r="LYI34" s="669"/>
      <c r="LYJ34" s="114"/>
      <c r="LYK34" s="74"/>
      <c r="LYW34" s="74"/>
      <c r="LYX34" s="669"/>
      <c r="LYY34" s="669"/>
      <c r="LYZ34" s="114"/>
      <c r="LZA34" s="74"/>
      <c r="LZM34" s="74"/>
      <c r="LZN34" s="669"/>
      <c r="LZO34" s="669"/>
      <c r="LZP34" s="114"/>
      <c r="LZQ34" s="74"/>
      <c r="MAC34" s="74"/>
      <c r="MAD34" s="669"/>
      <c r="MAE34" s="669"/>
      <c r="MAF34" s="114"/>
      <c r="MAG34" s="74"/>
      <c r="MAS34" s="74"/>
      <c r="MAT34" s="669"/>
      <c r="MAU34" s="669"/>
      <c r="MAV34" s="114"/>
      <c r="MAW34" s="74"/>
      <c r="MBI34" s="74"/>
      <c r="MBJ34" s="669"/>
      <c r="MBK34" s="669"/>
      <c r="MBL34" s="114"/>
      <c r="MBM34" s="74"/>
      <c r="MBY34" s="74"/>
      <c r="MBZ34" s="669"/>
      <c r="MCA34" s="669"/>
      <c r="MCB34" s="114"/>
      <c r="MCC34" s="74"/>
      <c r="MCO34" s="74"/>
      <c r="MCP34" s="669"/>
      <c r="MCQ34" s="669"/>
      <c r="MCR34" s="114"/>
      <c r="MCS34" s="74"/>
      <c r="MDE34" s="74"/>
      <c r="MDF34" s="669"/>
      <c r="MDG34" s="669"/>
      <c r="MDH34" s="114"/>
      <c r="MDI34" s="74"/>
      <c r="MDU34" s="74"/>
      <c r="MDV34" s="669"/>
      <c r="MDW34" s="669"/>
      <c r="MDX34" s="114"/>
      <c r="MDY34" s="74"/>
      <c r="MEK34" s="74"/>
      <c r="MEL34" s="669"/>
      <c r="MEM34" s="669"/>
      <c r="MEN34" s="114"/>
      <c r="MEO34" s="74"/>
      <c r="MFA34" s="74"/>
      <c r="MFB34" s="669"/>
      <c r="MFC34" s="669"/>
      <c r="MFD34" s="114"/>
      <c r="MFE34" s="74"/>
      <c r="MFQ34" s="74"/>
      <c r="MFR34" s="669"/>
      <c r="MFS34" s="669"/>
      <c r="MFT34" s="114"/>
      <c r="MFU34" s="74"/>
      <c r="MGG34" s="74"/>
      <c r="MGH34" s="669"/>
      <c r="MGI34" s="669"/>
      <c r="MGJ34" s="114"/>
      <c r="MGK34" s="74"/>
      <c r="MGW34" s="74"/>
      <c r="MGX34" s="669"/>
      <c r="MGY34" s="669"/>
      <c r="MGZ34" s="114"/>
      <c r="MHA34" s="74"/>
      <c r="MHM34" s="74"/>
      <c r="MHN34" s="669"/>
      <c r="MHO34" s="669"/>
      <c r="MHP34" s="114"/>
      <c r="MHQ34" s="74"/>
      <c r="MIC34" s="74"/>
      <c r="MID34" s="669"/>
      <c r="MIE34" s="669"/>
      <c r="MIF34" s="114"/>
      <c r="MIG34" s="74"/>
      <c r="MIS34" s="74"/>
      <c r="MIT34" s="669"/>
      <c r="MIU34" s="669"/>
      <c r="MIV34" s="114"/>
      <c r="MIW34" s="74"/>
      <c r="MJI34" s="74"/>
      <c r="MJJ34" s="669"/>
      <c r="MJK34" s="669"/>
      <c r="MJL34" s="114"/>
      <c r="MJM34" s="74"/>
      <c r="MJY34" s="74"/>
      <c r="MJZ34" s="669"/>
      <c r="MKA34" s="669"/>
      <c r="MKB34" s="114"/>
      <c r="MKC34" s="74"/>
      <c r="MKO34" s="74"/>
      <c r="MKP34" s="669"/>
      <c r="MKQ34" s="669"/>
      <c r="MKR34" s="114"/>
      <c r="MKS34" s="74"/>
      <c r="MLE34" s="74"/>
      <c r="MLF34" s="669"/>
      <c r="MLG34" s="669"/>
      <c r="MLH34" s="114"/>
      <c r="MLI34" s="74"/>
      <c r="MLU34" s="74"/>
      <c r="MLV34" s="669"/>
      <c r="MLW34" s="669"/>
      <c r="MLX34" s="114"/>
      <c r="MLY34" s="74"/>
      <c r="MMK34" s="74"/>
      <c r="MML34" s="669"/>
      <c r="MMM34" s="669"/>
      <c r="MMN34" s="114"/>
      <c r="MMO34" s="74"/>
      <c r="MNA34" s="74"/>
      <c r="MNB34" s="669"/>
      <c r="MNC34" s="669"/>
      <c r="MND34" s="114"/>
      <c r="MNE34" s="74"/>
      <c r="MNQ34" s="74"/>
      <c r="MNR34" s="669"/>
      <c r="MNS34" s="669"/>
      <c r="MNT34" s="114"/>
      <c r="MNU34" s="74"/>
      <c r="MOG34" s="74"/>
      <c r="MOH34" s="669"/>
      <c r="MOI34" s="669"/>
      <c r="MOJ34" s="114"/>
      <c r="MOK34" s="74"/>
      <c r="MOW34" s="74"/>
      <c r="MOX34" s="669"/>
      <c r="MOY34" s="669"/>
      <c r="MOZ34" s="114"/>
      <c r="MPA34" s="74"/>
      <c r="MPM34" s="74"/>
      <c r="MPN34" s="669"/>
      <c r="MPO34" s="669"/>
      <c r="MPP34" s="114"/>
      <c r="MPQ34" s="74"/>
      <c r="MQC34" s="74"/>
      <c r="MQD34" s="669"/>
      <c r="MQE34" s="669"/>
      <c r="MQF34" s="114"/>
      <c r="MQG34" s="74"/>
      <c r="MQS34" s="74"/>
      <c r="MQT34" s="669"/>
      <c r="MQU34" s="669"/>
      <c r="MQV34" s="114"/>
      <c r="MQW34" s="74"/>
      <c r="MRI34" s="74"/>
      <c r="MRJ34" s="669"/>
      <c r="MRK34" s="669"/>
      <c r="MRL34" s="114"/>
      <c r="MRM34" s="74"/>
      <c r="MRY34" s="74"/>
      <c r="MRZ34" s="669"/>
      <c r="MSA34" s="669"/>
      <c r="MSB34" s="114"/>
      <c r="MSC34" s="74"/>
      <c r="MSO34" s="74"/>
      <c r="MSP34" s="669"/>
      <c r="MSQ34" s="669"/>
      <c r="MSR34" s="114"/>
      <c r="MSS34" s="74"/>
      <c r="MTE34" s="74"/>
      <c r="MTF34" s="669"/>
      <c r="MTG34" s="669"/>
      <c r="MTH34" s="114"/>
      <c r="MTI34" s="74"/>
      <c r="MTU34" s="74"/>
      <c r="MTV34" s="669"/>
      <c r="MTW34" s="669"/>
      <c r="MTX34" s="114"/>
      <c r="MTY34" s="74"/>
      <c r="MUK34" s="74"/>
      <c r="MUL34" s="669"/>
      <c r="MUM34" s="669"/>
      <c r="MUN34" s="114"/>
      <c r="MUO34" s="74"/>
      <c r="MVA34" s="74"/>
      <c r="MVB34" s="669"/>
      <c r="MVC34" s="669"/>
      <c r="MVD34" s="114"/>
      <c r="MVE34" s="74"/>
      <c r="MVQ34" s="74"/>
      <c r="MVR34" s="669"/>
      <c r="MVS34" s="669"/>
      <c r="MVT34" s="114"/>
      <c r="MVU34" s="74"/>
      <c r="MWG34" s="74"/>
      <c r="MWH34" s="669"/>
      <c r="MWI34" s="669"/>
      <c r="MWJ34" s="114"/>
      <c r="MWK34" s="74"/>
      <c r="MWW34" s="74"/>
      <c r="MWX34" s="669"/>
      <c r="MWY34" s="669"/>
      <c r="MWZ34" s="114"/>
      <c r="MXA34" s="74"/>
      <c r="MXM34" s="74"/>
      <c r="MXN34" s="669"/>
      <c r="MXO34" s="669"/>
      <c r="MXP34" s="114"/>
      <c r="MXQ34" s="74"/>
      <c r="MYC34" s="74"/>
      <c r="MYD34" s="669"/>
      <c r="MYE34" s="669"/>
      <c r="MYF34" s="114"/>
      <c r="MYG34" s="74"/>
      <c r="MYS34" s="74"/>
      <c r="MYT34" s="669"/>
      <c r="MYU34" s="669"/>
      <c r="MYV34" s="114"/>
      <c r="MYW34" s="74"/>
      <c r="MZI34" s="74"/>
      <c r="MZJ34" s="669"/>
      <c r="MZK34" s="669"/>
      <c r="MZL34" s="114"/>
      <c r="MZM34" s="74"/>
      <c r="MZY34" s="74"/>
      <c r="MZZ34" s="669"/>
      <c r="NAA34" s="669"/>
      <c r="NAB34" s="114"/>
      <c r="NAC34" s="74"/>
      <c r="NAO34" s="74"/>
      <c r="NAP34" s="669"/>
      <c r="NAQ34" s="669"/>
      <c r="NAR34" s="114"/>
      <c r="NAS34" s="74"/>
      <c r="NBE34" s="74"/>
      <c r="NBF34" s="669"/>
      <c r="NBG34" s="669"/>
      <c r="NBH34" s="114"/>
      <c r="NBI34" s="74"/>
      <c r="NBU34" s="74"/>
      <c r="NBV34" s="669"/>
      <c r="NBW34" s="669"/>
      <c r="NBX34" s="114"/>
      <c r="NBY34" s="74"/>
      <c r="NCK34" s="74"/>
      <c r="NCL34" s="669"/>
      <c r="NCM34" s="669"/>
      <c r="NCN34" s="114"/>
      <c r="NCO34" s="74"/>
      <c r="NDA34" s="74"/>
      <c r="NDB34" s="669"/>
      <c r="NDC34" s="669"/>
      <c r="NDD34" s="114"/>
      <c r="NDE34" s="74"/>
      <c r="NDQ34" s="74"/>
      <c r="NDR34" s="669"/>
      <c r="NDS34" s="669"/>
      <c r="NDT34" s="114"/>
      <c r="NDU34" s="74"/>
      <c r="NEG34" s="74"/>
      <c r="NEH34" s="669"/>
      <c r="NEI34" s="669"/>
      <c r="NEJ34" s="114"/>
      <c r="NEK34" s="74"/>
      <c r="NEW34" s="74"/>
      <c r="NEX34" s="669"/>
      <c r="NEY34" s="669"/>
      <c r="NEZ34" s="114"/>
      <c r="NFA34" s="74"/>
      <c r="NFM34" s="74"/>
      <c r="NFN34" s="669"/>
      <c r="NFO34" s="669"/>
      <c r="NFP34" s="114"/>
      <c r="NFQ34" s="74"/>
      <c r="NGC34" s="74"/>
      <c r="NGD34" s="669"/>
      <c r="NGE34" s="669"/>
      <c r="NGF34" s="114"/>
      <c r="NGG34" s="74"/>
      <c r="NGS34" s="74"/>
      <c r="NGT34" s="669"/>
      <c r="NGU34" s="669"/>
      <c r="NGV34" s="114"/>
      <c r="NGW34" s="74"/>
      <c r="NHI34" s="74"/>
      <c r="NHJ34" s="669"/>
      <c r="NHK34" s="669"/>
      <c r="NHL34" s="114"/>
      <c r="NHM34" s="74"/>
      <c r="NHY34" s="74"/>
      <c r="NHZ34" s="669"/>
      <c r="NIA34" s="669"/>
      <c r="NIB34" s="114"/>
      <c r="NIC34" s="74"/>
      <c r="NIO34" s="74"/>
      <c r="NIP34" s="669"/>
      <c r="NIQ34" s="669"/>
      <c r="NIR34" s="114"/>
      <c r="NIS34" s="74"/>
      <c r="NJE34" s="74"/>
      <c r="NJF34" s="669"/>
      <c r="NJG34" s="669"/>
      <c r="NJH34" s="114"/>
      <c r="NJI34" s="74"/>
      <c r="NJU34" s="74"/>
      <c r="NJV34" s="669"/>
      <c r="NJW34" s="669"/>
      <c r="NJX34" s="114"/>
      <c r="NJY34" s="74"/>
      <c r="NKK34" s="74"/>
      <c r="NKL34" s="669"/>
      <c r="NKM34" s="669"/>
      <c r="NKN34" s="114"/>
      <c r="NKO34" s="74"/>
      <c r="NLA34" s="74"/>
      <c r="NLB34" s="669"/>
      <c r="NLC34" s="669"/>
      <c r="NLD34" s="114"/>
      <c r="NLE34" s="74"/>
      <c r="NLQ34" s="74"/>
      <c r="NLR34" s="669"/>
      <c r="NLS34" s="669"/>
      <c r="NLT34" s="114"/>
      <c r="NLU34" s="74"/>
      <c r="NMG34" s="74"/>
      <c r="NMH34" s="669"/>
      <c r="NMI34" s="669"/>
      <c r="NMJ34" s="114"/>
      <c r="NMK34" s="74"/>
      <c r="NMW34" s="74"/>
      <c r="NMX34" s="669"/>
      <c r="NMY34" s="669"/>
      <c r="NMZ34" s="114"/>
      <c r="NNA34" s="74"/>
      <c r="NNM34" s="74"/>
      <c r="NNN34" s="669"/>
      <c r="NNO34" s="669"/>
      <c r="NNP34" s="114"/>
      <c r="NNQ34" s="74"/>
      <c r="NOC34" s="74"/>
      <c r="NOD34" s="669"/>
      <c r="NOE34" s="669"/>
      <c r="NOF34" s="114"/>
      <c r="NOG34" s="74"/>
      <c r="NOS34" s="74"/>
      <c r="NOT34" s="669"/>
      <c r="NOU34" s="669"/>
      <c r="NOV34" s="114"/>
      <c r="NOW34" s="74"/>
      <c r="NPI34" s="74"/>
      <c r="NPJ34" s="669"/>
      <c r="NPK34" s="669"/>
      <c r="NPL34" s="114"/>
      <c r="NPM34" s="74"/>
      <c r="NPY34" s="74"/>
      <c r="NPZ34" s="669"/>
      <c r="NQA34" s="669"/>
      <c r="NQB34" s="114"/>
      <c r="NQC34" s="74"/>
      <c r="NQO34" s="74"/>
      <c r="NQP34" s="669"/>
      <c r="NQQ34" s="669"/>
      <c r="NQR34" s="114"/>
      <c r="NQS34" s="74"/>
      <c r="NRE34" s="74"/>
      <c r="NRF34" s="669"/>
      <c r="NRG34" s="669"/>
      <c r="NRH34" s="114"/>
      <c r="NRI34" s="74"/>
      <c r="NRU34" s="74"/>
      <c r="NRV34" s="669"/>
      <c r="NRW34" s="669"/>
      <c r="NRX34" s="114"/>
      <c r="NRY34" s="74"/>
      <c r="NSK34" s="74"/>
      <c r="NSL34" s="669"/>
      <c r="NSM34" s="669"/>
      <c r="NSN34" s="114"/>
      <c r="NSO34" s="74"/>
      <c r="NTA34" s="74"/>
      <c r="NTB34" s="669"/>
      <c r="NTC34" s="669"/>
      <c r="NTD34" s="114"/>
      <c r="NTE34" s="74"/>
      <c r="NTQ34" s="74"/>
      <c r="NTR34" s="669"/>
      <c r="NTS34" s="669"/>
      <c r="NTT34" s="114"/>
      <c r="NTU34" s="74"/>
      <c r="NUG34" s="74"/>
      <c r="NUH34" s="669"/>
      <c r="NUI34" s="669"/>
      <c r="NUJ34" s="114"/>
      <c r="NUK34" s="74"/>
      <c r="NUW34" s="74"/>
      <c r="NUX34" s="669"/>
      <c r="NUY34" s="669"/>
      <c r="NUZ34" s="114"/>
      <c r="NVA34" s="74"/>
      <c r="NVM34" s="74"/>
      <c r="NVN34" s="669"/>
      <c r="NVO34" s="669"/>
      <c r="NVP34" s="114"/>
      <c r="NVQ34" s="74"/>
      <c r="NWC34" s="74"/>
      <c r="NWD34" s="669"/>
      <c r="NWE34" s="669"/>
      <c r="NWF34" s="114"/>
      <c r="NWG34" s="74"/>
      <c r="NWS34" s="74"/>
      <c r="NWT34" s="669"/>
      <c r="NWU34" s="669"/>
      <c r="NWV34" s="114"/>
      <c r="NWW34" s="74"/>
      <c r="NXI34" s="74"/>
      <c r="NXJ34" s="669"/>
      <c r="NXK34" s="669"/>
      <c r="NXL34" s="114"/>
      <c r="NXM34" s="74"/>
      <c r="NXY34" s="74"/>
      <c r="NXZ34" s="669"/>
      <c r="NYA34" s="669"/>
      <c r="NYB34" s="114"/>
      <c r="NYC34" s="74"/>
      <c r="NYO34" s="74"/>
      <c r="NYP34" s="669"/>
      <c r="NYQ34" s="669"/>
      <c r="NYR34" s="114"/>
      <c r="NYS34" s="74"/>
      <c r="NZE34" s="74"/>
      <c r="NZF34" s="669"/>
      <c r="NZG34" s="669"/>
      <c r="NZH34" s="114"/>
      <c r="NZI34" s="74"/>
      <c r="NZU34" s="74"/>
      <c r="NZV34" s="669"/>
      <c r="NZW34" s="669"/>
      <c r="NZX34" s="114"/>
      <c r="NZY34" s="74"/>
      <c r="OAK34" s="74"/>
      <c r="OAL34" s="669"/>
      <c r="OAM34" s="669"/>
      <c r="OAN34" s="114"/>
      <c r="OAO34" s="74"/>
      <c r="OBA34" s="74"/>
      <c r="OBB34" s="669"/>
      <c r="OBC34" s="669"/>
      <c r="OBD34" s="114"/>
      <c r="OBE34" s="74"/>
      <c r="OBQ34" s="74"/>
      <c r="OBR34" s="669"/>
      <c r="OBS34" s="669"/>
      <c r="OBT34" s="114"/>
      <c r="OBU34" s="74"/>
      <c r="OCG34" s="74"/>
      <c r="OCH34" s="669"/>
      <c r="OCI34" s="669"/>
      <c r="OCJ34" s="114"/>
      <c r="OCK34" s="74"/>
      <c r="OCW34" s="74"/>
      <c r="OCX34" s="669"/>
      <c r="OCY34" s="669"/>
      <c r="OCZ34" s="114"/>
      <c r="ODA34" s="74"/>
      <c r="ODM34" s="74"/>
      <c r="ODN34" s="669"/>
      <c r="ODO34" s="669"/>
      <c r="ODP34" s="114"/>
      <c r="ODQ34" s="74"/>
      <c r="OEC34" s="74"/>
      <c r="OED34" s="669"/>
      <c r="OEE34" s="669"/>
      <c r="OEF34" s="114"/>
      <c r="OEG34" s="74"/>
      <c r="OES34" s="74"/>
      <c r="OET34" s="669"/>
      <c r="OEU34" s="669"/>
      <c r="OEV34" s="114"/>
      <c r="OEW34" s="74"/>
      <c r="OFI34" s="74"/>
      <c r="OFJ34" s="669"/>
      <c r="OFK34" s="669"/>
      <c r="OFL34" s="114"/>
      <c r="OFM34" s="74"/>
      <c r="OFY34" s="74"/>
      <c r="OFZ34" s="669"/>
      <c r="OGA34" s="669"/>
      <c r="OGB34" s="114"/>
      <c r="OGC34" s="74"/>
      <c r="OGO34" s="74"/>
      <c r="OGP34" s="669"/>
      <c r="OGQ34" s="669"/>
      <c r="OGR34" s="114"/>
      <c r="OGS34" s="74"/>
      <c r="OHE34" s="74"/>
      <c r="OHF34" s="669"/>
      <c r="OHG34" s="669"/>
      <c r="OHH34" s="114"/>
      <c r="OHI34" s="74"/>
      <c r="OHU34" s="74"/>
      <c r="OHV34" s="669"/>
      <c r="OHW34" s="669"/>
      <c r="OHX34" s="114"/>
      <c r="OHY34" s="74"/>
      <c r="OIK34" s="74"/>
      <c r="OIL34" s="669"/>
      <c r="OIM34" s="669"/>
      <c r="OIN34" s="114"/>
      <c r="OIO34" s="74"/>
      <c r="OJA34" s="74"/>
      <c r="OJB34" s="669"/>
      <c r="OJC34" s="669"/>
      <c r="OJD34" s="114"/>
      <c r="OJE34" s="74"/>
      <c r="OJQ34" s="74"/>
      <c r="OJR34" s="669"/>
      <c r="OJS34" s="669"/>
      <c r="OJT34" s="114"/>
      <c r="OJU34" s="74"/>
      <c r="OKG34" s="74"/>
      <c r="OKH34" s="669"/>
      <c r="OKI34" s="669"/>
      <c r="OKJ34" s="114"/>
      <c r="OKK34" s="74"/>
      <c r="OKW34" s="74"/>
      <c r="OKX34" s="669"/>
      <c r="OKY34" s="669"/>
      <c r="OKZ34" s="114"/>
      <c r="OLA34" s="74"/>
      <c r="OLM34" s="74"/>
      <c r="OLN34" s="669"/>
      <c r="OLO34" s="669"/>
      <c r="OLP34" s="114"/>
      <c r="OLQ34" s="74"/>
      <c r="OMC34" s="74"/>
      <c r="OMD34" s="669"/>
      <c r="OME34" s="669"/>
      <c r="OMF34" s="114"/>
      <c r="OMG34" s="74"/>
      <c r="OMS34" s="74"/>
      <c r="OMT34" s="669"/>
      <c r="OMU34" s="669"/>
      <c r="OMV34" s="114"/>
      <c r="OMW34" s="74"/>
      <c r="ONI34" s="74"/>
      <c r="ONJ34" s="669"/>
      <c r="ONK34" s="669"/>
      <c r="ONL34" s="114"/>
      <c r="ONM34" s="74"/>
      <c r="ONY34" s="74"/>
      <c r="ONZ34" s="669"/>
      <c r="OOA34" s="669"/>
      <c r="OOB34" s="114"/>
      <c r="OOC34" s="74"/>
      <c r="OOO34" s="74"/>
      <c r="OOP34" s="669"/>
      <c r="OOQ34" s="669"/>
      <c r="OOR34" s="114"/>
      <c r="OOS34" s="74"/>
      <c r="OPE34" s="74"/>
      <c r="OPF34" s="669"/>
      <c r="OPG34" s="669"/>
      <c r="OPH34" s="114"/>
      <c r="OPI34" s="74"/>
      <c r="OPU34" s="74"/>
      <c r="OPV34" s="669"/>
      <c r="OPW34" s="669"/>
      <c r="OPX34" s="114"/>
      <c r="OPY34" s="74"/>
      <c r="OQK34" s="74"/>
      <c r="OQL34" s="669"/>
      <c r="OQM34" s="669"/>
      <c r="OQN34" s="114"/>
      <c r="OQO34" s="74"/>
      <c r="ORA34" s="74"/>
      <c r="ORB34" s="669"/>
      <c r="ORC34" s="669"/>
      <c r="ORD34" s="114"/>
      <c r="ORE34" s="74"/>
      <c r="ORQ34" s="74"/>
      <c r="ORR34" s="669"/>
      <c r="ORS34" s="669"/>
      <c r="ORT34" s="114"/>
      <c r="ORU34" s="74"/>
      <c r="OSG34" s="74"/>
      <c r="OSH34" s="669"/>
      <c r="OSI34" s="669"/>
      <c r="OSJ34" s="114"/>
      <c r="OSK34" s="74"/>
      <c r="OSW34" s="74"/>
      <c r="OSX34" s="669"/>
      <c r="OSY34" s="669"/>
      <c r="OSZ34" s="114"/>
      <c r="OTA34" s="74"/>
      <c r="OTM34" s="74"/>
      <c r="OTN34" s="669"/>
      <c r="OTO34" s="669"/>
      <c r="OTP34" s="114"/>
      <c r="OTQ34" s="74"/>
      <c r="OUC34" s="74"/>
      <c r="OUD34" s="669"/>
      <c r="OUE34" s="669"/>
      <c r="OUF34" s="114"/>
      <c r="OUG34" s="74"/>
      <c r="OUS34" s="74"/>
      <c r="OUT34" s="669"/>
      <c r="OUU34" s="669"/>
      <c r="OUV34" s="114"/>
      <c r="OUW34" s="74"/>
      <c r="OVI34" s="74"/>
      <c r="OVJ34" s="669"/>
      <c r="OVK34" s="669"/>
      <c r="OVL34" s="114"/>
      <c r="OVM34" s="74"/>
      <c r="OVY34" s="74"/>
      <c r="OVZ34" s="669"/>
      <c r="OWA34" s="669"/>
      <c r="OWB34" s="114"/>
      <c r="OWC34" s="74"/>
      <c r="OWO34" s="74"/>
      <c r="OWP34" s="669"/>
      <c r="OWQ34" s="669"/>
      <c r="OWR34" s="114"/>
      <c r="OWS34" s="74"/>
      <c r="OXE34" s="74"/>
      <c r="OXF34" s="669"/>
      <c r="OXG34" s="669"/>
      <c r="OXH34" s="114"/>
      <c r="OXI34" s="74"/>
      <c r="OXU34" s="74"/>
      <c r="OXV34" s="669"/>
      <c r="OXW34" s="669"/>
      <c r="OXX34" s="114"/>
      <c r="OXY34" s="74"/>
      <c r="OYK34" s="74"/>
      <c r="OYL34" s="669"/>
      <c r="OYM34" s="669"/>
      <c r="OYN34" s="114"/>
      <c r="OYO34" s="74"/>
      <c r="OZA34" s="74"/>
      <c r="OZB34" s="669"/>
      <c r="OZC34" s="669"/>
      <c r="OZD34" s="114"/>
      <c r="OZE34" s="74"/>
      <c r="OZQ34" s="74"/>
      <c r="OZR34" s="669"/>
      <c r="OZS34" s="669"/>
      <c r="OZT34" s="114"/>
      <c r="OZU34" s="74"/>
      <c r="PAG34" s="74"/>
      <c r="PAH34" s="669"/>
      <c r="PAI34" s="669"/>
      <c r="PAJ34" s="114"/>
      <c r="PAK34" s="74"/>
      <c r="PAW34" s="74"/>
      <c r="PAX34" s="669"/>
      <c r="PAY34" s="669"/>
      <c r="PAZ34" s="114"/>
      <c r="PBA34" s="74"/>
      <c r="PBM34" s="74"/>
      <c r="PBN34" s="669"/>
      <c r="PBO34" s="669"/>
      <c r="PBP34" s="114"/>
      <c r="PBQ34" s="74"/>
      <c r="PCC34" s="74"/>
      <c r="PCD34" s="669"/>
      <c r="PCE34" s="669"/>
      <c r="PCF34" s="114"/>
      <c r="PCG34" s="74"/>
      <c r="PCS34" s="74"/>
      <c r="PCT34" s="669"/>
      <c r="PCU34" s="669"/>
      <c r="PCV34" s="114"/>
      <c r="PCW34" s="74"/>
      <c r="PDI34" s="74"/>
      <c r="PDJ34" s="669"/>
      <c r="PDK34" s="669"/>
      <c r="PDL34" s="114"/>
      <c r="PDM34" s="74"/>
      <c r="PDY34" s="74"/>
      <c r="PDZ34" s="669"/>
      <c r="PEA34" s="669"/>
      <c r="PEB34" s="114"/>
      <c r="PEC34" s="74"/>
      <c r="PEO34" s="74"/>
      <c r="PEP34" s="669"/>
      <c r="PEQ34" s="669"/>
      <c r="PER34" s="114"/>
      <c r="PES34" s="74"/>
      <c r="PFE34" s="74"/>
      <c r="PFF34" s="669"/>
      <c r="PFG34" s="669"/>
      <c r="PFH34" s="114"/>
      <c r="PFI34" s="74"/>
      <c r="PFU34" s="74"/>
      <c r="PFV34" s="669"/>
      <c r="PFW34" s="669"/>
      <c r="PFX34" s="114"/>
      <c r="PFY34" s="74"/>
      <c r="PGK34" s="74"/>
      <c r="PGL34" s="669"/>
      <c r="PGM34" s="669"/>
      <c r="PGN34" s="114"/>
      <c r="PGO34" s="74"/>
      <c r="PHA34" s="74"/>
      <c r="PHB34" s="669"/>
      <c r="PHC34" s="669"/>
      <c r="PHD34" s="114"/>
      <c r="PHE34" s="74"/>
      <c r="PHQ34" s="74"/>
      <c r="PHR34" s="669"/>
      <c r="PHS34" s="669"/>
      <c r="PHT34" s="114"/>
      <c r="PHU34" s="74"/>
      <c r="PIG34" s="74"/>
      <c r="PIH34" s="669"/>
      <c r="PII34" s="669"/>
      <c r="PIJ34" s="114"/>
      <c r="PIK34" s="74"/>
      <c r="PIW34" s="74"/>
      <c r="PIX34" s="669"/>
      <c r="PIY34" s="669"/>
      <c r="PIZ34" s="114"/>
      <c r="PJA34" s="74"/>
      <c r="PJM34" s="74"/>
      <c r="PJN34" s="669"/>
      <c r="PJO34" s="669"/>
      <c r="PJP34" s="114"/>
      <c r="PJQ34" s="74"/>
      <c r="PKC34" s="74"/>
      <c r="PKD34" s="669"/>
      <c r="PKE34" s="669"/>
      <c r="PKF34" s="114"/>
      <c r="PKG34" s="74"/>
      <c r="PKS34" s="74"/>
      <c r="PKT34" s="669"/>
      <c r="PKU34" s="669"/>
      <c r="PKV34" s="114"/>
      <c r="PKW34" s="74"/>
      <c r="PLI34" s="74"/>
      <c r="PLJ34" s="669"/>
      <c r="PLK34" s="669"/>
      <c r="PLL34" s="114"/>
      <c r="PLM34" s="74"/>
      <c r="PLY34" s="74"/>
      <c r="PLZ34" s="669"/>
      <c r="PMA34" s="669"/>
      <c r="PMB34" s="114"/>
      <c r="PMC34" s="74"/>
      <c r="PMO34" s="74"/>
      <c r="PMP34" s="669"/>
      <c r="PMQ34" s="669"/>
      <c r="PMR34" s="114"/>
      <c r="PMS34" s="74"/>
      <c r="PNE34" s="74"/>
      <c r="PNF34" s="669"/>
      <c r="PNG34" s="669"/>
      <c r="PNH34" s="114"/>
      <c r="PNI34" s="74"/>
      <c r="PNU34" s="74"/>
      <c r="PNV34" s="669"/>
      <c r="PNW34" s="669"/>
      <c r="PNX34" s="114"/>
      <c r="PNY34" s="74"/>
      <c r="POK34" s="74"/>
      <c r="POL34" s="669"/>
      <c r="POM34" s="669"/>
      <c r="PON34" s="114"/>
      <c r="POO34" s="74"/>
      <c r="PPA34" s="74"/>
      <c r="PPB34" s="669"/>
      <c r="PPC34" s="669"/>
      <c r="PPD34" s="114"/>
      <c r="PPE34" s="74"/>
      <c r="PPQ34" s="74"/>
      <c r="PPR34" s="669"/>
      <c r="PPS34" s="669"/>
      <c r="PPT34" s="114"/>
      <c r="PPU34" s="74"/>
      <c r="PQG34" s="74"/>
      <c r="PQH34" s="669"/>
      <c r="PQI34" s="669"/>
      <c r="PQJ34" s="114"/>
      <c r="PQK34" s="74"/>
      <c r="PQW34" s="74"/>
      <c r="PQX34" s="669"/>
      <c r="PQY34" s="669"/>
      <c r="PQZ34" s="114"/>
      <c r="PRA34" s="74"/>
      <c r="PRM34" s="74"/>
      <c r="PRN34" s="669"/>
      <c r="PRO34" s="669"/>
      <c r="PRP34" s="114"/>
      <c r="PRQ34" s="74"/>
      <c r="PSC34" s="74"/>
      <c r="PSD34" s="669"/>
      <c r="PSE34" s="669"/>
      <c r="PSF34" s="114"/>
      <c r="PSG34" s="74"/>
      <c r="PSS34" s="74"/>
      <c r="PST34" s="669"/>
      <c r="PSU34" s="669"/>
      <c r="PSV34" s="114"/>
      <c r="PSW34" s="74"/>
      <c r="PTI34" s="74"/>
      <c r="PTJ34" s="669"/>
      <c r="PTK34" s="669"/>
      <c r="PTL34" s="114"/>
      <c r="PTM34" s="74"/>
      <c r="PTY34" s="74"/>
      <c r="PTZ34" s="669"/>
      <c r="PUA34" s="669"/>
      <c r="PUB34" s="114"/>
      <c r="PUC34" s="74"/>
      <c r="PUO34" s="74"/>
      <c r="PUP34" s="669"/>
      <c r="PUQ34" s="669"/>
      <c r="PUR34" s="114"/>
      <c r="PUS34" s="74"/>
      <c r="PVE34" s="74"/>
      <c r="PVF34" s="669"/>
      <c r="PVG34" s="669"/>
      <c r="PVH34" s="114"/>
      <c r="PVI34" s="74"/>
      <c r="PVU34" s="74"/>
      <c r="PVV34" s="669"/>
      <c r="PVW34" s="669"/>
      <c r="PVX34" s="114"/>
      <c r="PVY34" s="74"/>
      <c r="PWK34" s="74"/>
      <c r="PWL34" s="669"/>
      <c r="PWM34" s="669"/>
      <c r="PWN34" s="114"/>
      <c r="PWO34" s="74"/>
      <c r="PXA34" s="74"/>
      <c r="PXB34" s="669"/>
      <c r="PXC34" s="669"/>
      <c r="PXD34" s="114"/>
      <c r="PXE34" s="74"/>
      <c r="PXQ34" s="74"/>
      <c r="PXR34" s="669"/>
      <c r="PXS34" s="669"/>
      <c r="PXT34" s="114"/>
      <c r="PXU34" s="74"/>
      <c r="PYG34" s="74"/>
      <c r="PYH34" s="669"/>
      <c r="PYI34" s="669"/>
      <c r="PYJ34" s="114"/>
      <c r="PYK34" s="74"/>
      <c r="PYW34" s="74"/>
      <c r="PYX34" s="669"/>
      <c r="PYY34" s="669"/>
      <c r="PYZ34" s="114"/>
      <c r="PZA34" s="74"/>
      <c r="PZM34" s="74"/>
      <c r="PZN34" s="669"/>
      <c r="PZO34" s="669"/>
      <c r="PZP34" s="114"/>
      <c r="PZQ34" s="74"/>
      <c r="QAC34" s="74"/>
      <c r="QAD34" s="669"/>
      <c r="QAE34" s="669"/>
      <c r="QAF34" s="114"/>
      <c r="QAG34" s="74"/>
      <c r="QAS34" s="74"/>
      <c r="QAT34" s="669"/>
      <c r="QAU34" s="669"/>
      <c r="QAV34" s="114"/>
      <c r="QAW34" s="74"/>
      <c r="QBI34" s="74"/>
      <c r="QBJ34" s="669"/>
      <c r="QBK34" s="669"/>
      <c r="QBL34" s="114"/>
      <c r="QBM34" s="74"/>
      <c r="QBY34" s="74"/>
      <c r="QBZ34" s="669"/>
      <c r="QCA34" s="669"/>
      <c r="QCB34" s="114"/>
      <c r="QCC34" s="74"/>
      <c r="QCO34" s="74"/>
      <c r="QCP34" s="669"/>
      <c r="QCQ34" s="669"/>
      <c r="QCR34" s="114"/>
      <c r="QCS34" s="74"/>
      <c r="QDE34" s="74"/>
      <c r="QDF34" s="669"/>
      <c r="QDG34" s="669"/>
      <c r="QDH34" s="114"/>
      <c r="QDI34" s="74"/>
      <c r="QDU34" s="74"/>
      <c r="QDV34" s="669"/>
      <c r="QDW34" s="669"/>
      <c r="QDX34" s="114"/>
      <c r="QDY34" s="74"/>
      <c r="QEK34" s="74"/>
      <c r="QEL34" s="669"/>
      <c r="QEM34" s="669"/>
      <c r="QEN34" s="114"/>
      <c r="QEO34" s="74"/>
      <c r="QFA34" s="74"/>
      <c r="QFB34" s="669"/>
      <c r="QFC34" s="669"/>
      <c r="QFD34" s="114"/>
      <c r="QFE34" s="74"/>
      <c r="QFQ34" s="74"/>
      <c r="QFR34" s="669"/>
      <c r="QFS34" s="669"/>
      <c r="QFT34" s="114"/>
      <c r="QFU34" s="74"/>
      <c r="QGG34" s="74"/>
      <c r="QGH34" s="669"/>
      <c r="QGI34" s="669"/>
      <c r="QGJ34" s="114"/>
      <c r="QGK34" s="74"/>
      <c r="QGW34" s="74"/>
      <c r="QGX34" s="669"/>
      <c r="QGY34" s="669"/>
      <c r="QGZ34" s="114"/>
      <c r="QHA34" s="74"/>
      <c r="QHM34" s="74"/>
      <c r="QHN34" s="669"/>
      <c r="QHO34" s="669"/>
      <c r="QHP34" s="114"/>
      <c r="QHQ34" s="74"/>
      <c r="QIC34" s="74"/>
      <c r="QID34" s="669"/>
      <c r="QIE34" s="669"/>
      <c r="QIF34" s="114"/>
      <c r="QIG34" s="74"/>
      <c r="QIS34" s="74"/>
      <c r="QIT34" s="669"/>
      <c r="QIU34" s="669"/>
      <c r="QIV34" s="114"/>
      <c r="QIW34" s="74"/>
      <c r="QJI34" s="74"/>
      <c r="QJJ34" s="669"/>
      <c r="QJK34" s="669"/>
      <c r="QJL34" s="114"/>
      <c r="QJM34" s="74"/>
      <c r="QJY34" s="74"/>
      <c r="QJZ34" s="669"/>
      <c r="QKA34" s="669"/>
      <c r="QKB34" s="114"/>
      <c r="QKC34" s="74"/>
      <c r="QKO34" s="74"/>
      <c r="QKP34" s="669"/>
      <c r="QKQ34" s="669"/>
      <c r="QKR34" s="114"/>
      <c r="QKS34" s="74"/>
      <c r="QLE34" s="74"/>
      <c r="QLF34" s="669"/>
      <c r="QLG34" s="669"/>
      <c r="QLH34" s="114"/>
      <c r="QLI34" s="74"/>
      <c r="QLU34" s="74"/>
      <c r="QLV34" s="669"/>
      <c r="QLW34" s="669"/>
      <c r="QLX34" s="114"/>
      <c r="QLY34" s="74"/>
      <c r="QMK34" s="74"/>
      <c r="QML34" s="669"/>
      <c r="QMM34" s="669"/>
      <c r="QMN34" s="114"/>
      <c r="QMO34" s="74"/>
      <c r="QNA34" s="74"/>
      <c r="QNB34" s="669"/>
      <c r="QNC34" s="669"/>
      <c r="QND34" s="114"/>
      <c r="QNE34" s="74"/>
      <c r="QNQ34" s="74"/>
      <c r="QNR34" s="669"/>
      <c r="QNS34" s="669"/>
      <c r="QNT34" s="114"/>
      <c r="QNU34" s="74"/>
      <c r="QOG34" s="74"/>
      <c r="QOH34" s="669"/>
      <c r="QOI34" s="669"/>
      <c r="QOJ34" s="114"/>
      <c r="QOK34" s="74"/>
      <c r="QOW34" s="74"/>
      <c r="QOX34" s="669"/>
      <c r="QOY34" s="669"/>
      <c r="QOZ34" s="114"/>
      <c r="QPA34" s="74"/>
      <c r="QPM34" s="74"/>
      <c r="QPN34" s="669"/>
      <c r="QPO34" s="669"/>
      <c r="QPP34" s="114"/>
      <c r="QPQ34" s="74"/>
      <c r="QQC34" s="74"/>
      <c r="QQD34" s="669"/>
      <c r="QQE34" s="669"/>
      <c r="QQF34" s="114"/>
      <c r="QQG34" s="74"/>
      <c r="QQS34" s="74"/>
      <c r="QQT34" s="669"/>
      <c r="QQU34" s="669"/>
      <c r="QQV34" s="114"/>
      <c r="QQW34" s="74"/>
      <c r="QRI34" s="74"/>
      <c r="QRJ34" s="669"/>
      <c r="QRK34" s="669"/>
      <c r="QRL34" s="114"/>
      <c r="QRM34" s="74"/>
      <c r="QRY34" s="74"/>
      <c r="QRZ34" s="669"/>
      <c r="QSA34" s="669"/>
      <c r="QSB34" s="114"/>
      <c r="QSC34" s="74"/>
      <c r="QSO34" s="74"/>
      <c r="QSP34" s="669"/>
      <c r="QSQ34" s="669"/>
      <c r="QSR34" s="114"/>
      <c r="QSS34" s="74"/>
      <c r="QTE34" s="74"/>
      <c r="QTF34" s="669"/>
      <c r="QTG34" s="669"/>
      <c r="QTH34" s="114"/>
      <c r="QTI34" s="74"/>
      <c r="QTU34" s="74"/>
      <c r="QTV34" s="669"/>
      <c r="QTW34" s="669"/>
      <c r="QTX34" s="114"/>
      <c r="QTY34" s="74"/>
      <c r="QUK34" s="74"/>
      <c r="QUL34" s="669"/>
      <c r="QUM34" s="669"/>
      <c r="QUN34" s="114"/>
      <c r="QUO34" s="74"/>
      <c r="QVA34" s="74"/>
      <c r="QVB34" s="669"/>
      <c r="QVC34" s="669"/>
      <c r="QVD34" s="114"/>
      <c r="QVE34" s="74"/>
      <c r="QVQ34" s="74"/>
      <c r="QVR34" s="669"/>
      <c r="QVS34" s="669"/>
      <c r="QVT34" s="114"/>
      <c r="QVU34" s="74"/>
      <c r="QWG34" s="74"/>
      <c r="QWH34" s="669"/>
      <c r="QWI34" s="669"/>
      <c r="QWJ34" s="114"/>
      <c r="QWK34" s="74"/>
      <c r="QWW34" s="74"/>
      <c r="QWX34" s="669"/>
      <c r="QWY34" s="669"/>
      <c r="QWZ34" s="114"/>
      <c r="QXA34" s="74"/>
      <c r="QXM34" s="74"/>
      <c r="QXN34" s="669"/>
      <c r="QXO34" s="669"/>
      <c r="QXP34" s="114"/>
      <c r="QXQ34" s="74"/>
      <c r="QYC34" s="74"/>
      <c r="QYD34" s="669"/>
      <c r="QYE34" s="669"/>
      <c r="QYF34" s="114"/>
      <c r="QYG34" s="74"/>
      <c r="QYS34" s="74"/>
      <c r="QYT34" s="669"/>
      <c r="QYU34" s="669"/>
      <c r="QYV34" s="114"/>
      <c r="QYW34" s="74"/>
      <c r="QZI34" s="74"/>
      <c r="QZJ34" s="669"/>
      <c r="QZK34" s="669"/>
      <c r="QZL34" s="114"/>
      <c r="QZM34" s="74"/>
      <c r="QZY34" s="74"/>
      <c r="QZZ34" s="669"/>
      <c r="RAA34" s="669"/>
      <c r="RAB34" s="114"/>
      <c r="RAC34" s="74"/>
      <c r="RAO34" s="74"/>
      <c r="RAP34" s="669"/>
      <c r="RAQ34" s="669"/>
      <c r="RAR34" s="114"/>
      <c r="RAS34" s="74"/>
      <c r="RBE34" s="74"/>
      <c r="RBF34" s="669"/>
      <c r="RBG34" s="669"/>
      <c r="RBH34" s="114"/>
      <c r="RBI34" s="74"/>
      <c r="RBU34" s="74"/>
      <c r="RBV34" s="669"/>
      <c r="RBW34" s="669"/>
      <c r="RBX34" s="114"/>
      <c r="RBY34" s="74"/>
      <c r="RCK34" s="74"/>
      <c r="RCL34" s="669"/>
      <c r="RCM34" s="669"/>
      <c r="RCN34" s="114"/>
      <c r="RCO34" s="74"/>
      <c r="RDA34" s="74"/>
      <c r="RDB34" s="669"/>
      <c r="RDC34" s="669"/>
      <c r="RDD34" s="114"/>
      <c r="RDE34" s="74"/>
      <c r="RDQ34" s="74"/>
      <c r="RDR34" s="669"/>
      <c r="RDS34" s="669"/>
      <c r="RDT34" s="114"/>
      <c r="RDU34" s="74"/>
      <c r="REG34" s="74"/>
      <c r="REH34" s="669"/>
      <c r="REI34" s="669"/>
      <c r="REJ34" s="114"/>
      <c r="REK34" s="74"/>
      <c r="REW34" s="74"/>
      <c r="REX34" s="669"/>
      <c r="REY34" s="669"/>
      <c r="REZ34" s="114"/>
      <c r="RFA34" s="74"/>
      <c r="RFM34" s="74"/>
      <c r="RFN34" s="669"/>
      <c r="RFO34" s="669"/>
      <c r="RFP34" s="114"/>
      <c r="RFQ34" s="74"/>
      <c r="RGC34" s="74"/>
      <c r="RGD34" s="669"/>
      <c r="RGE34" s="669"/>
      <c r="RGF34" s="114"/>
      <c r="RGG34" s="74"/>
      <c r="RGS34" s="74"/>
      <c r="RGT34" s="669"/>
      <c r="RGU34" s="669"/>
      <c r="RGV34" s="114"/>
      <c r="RGW34" s="74"/>
      <c r="RHI34" s="74"/>
      <c r="RHJ34" s="669"/>
      <c r="RHK34" s="669"/>
      <c r="RHL34" s="114"/>
      <c r="RHM34" s="74"/>
      <c r="RHY34" s="74"/>
      <c r="RHZ34" s="669"/>
      <c r="RIA34" s="669"/>
      <c r="RIB34" s="114"/>
      <c r="RIC34" s="74"/>
      <c r="RIO34" s="74"/>
      <c r="RIP34" s="669"/>
      <c r="RIQ34" s="669"/>
      <c r="RIR34" s="114"/>
      <c r="RIS34" s="74"/>
      <c r="RJE34" s="74"/>
      <c r="RJF34" s="669"/>
      <c r="RJG34" s="669"/>
      <c r="RJH34" s="114"/>
      <c r="RJI34" s="74"/>
      <c r="RJU34" s="74"/>
      <c r="RJV34" s="669"/>
      <c r="RJW34" s="669"/>
      <c r="RJX34" s="114"/>
      <c r="RJY34" s="74"/>
      <c r="RKK34" s="74"/>
      <c r="RKL34" s="669"/>
      <c r="RKM34" s="669"/>
      <c r="RKN34" s="114"/>
      <c r="RKO34" s="74"/>
      <c r="RLA34" s="74"/>
      <c r="RLB34" s="669"/>
      <c r="RLC34" s="669"/>
      <c r="RLD34" s="114"/>
      <c r="RLE34" s="74"/>
      <c r="RLQ34" s="74"/>
      <c r="RLR34" s="669"/>
      <c r="RLS34" s="669"/>
      <c r="RLT34" s="114"/>
      <c r="RLU34" s="74"/>
      <c r="RMG34" s="74"/>
      <c r="RMH34" s="669"/>
      <c r="RMI34" s="669"/>
      <c r="RMJ34" s="114"/>
      <c r="RMK34" s="74"/>
      <c r="RMW34" s="74"/>
      <c r="RMX34" s="669"/>
      <c r="RMY34" s="669"/>
      <c r="RMZ34" s="114"/>
      <c r="RNA34" s="74"/>
      <c r="RNM34" s="74"/>
      <c r="RNN34" s="669"/>
      <c r="RNO34" s="669"/>
      <c r="RNP34" s="114"/>
      <c r="RNQ34" s="74"/>
      <c r="ROC34" s="74"/>
      <c r="ROD34" s="669"/>
      <c r="ROE34" s="669"/>
      <c r="ROF34" s="114"/>
      <c r="ROG34" s="74"/>
      <c r="ROS34" s="74"/>
      <c r="ROT34" s="669"/>
      <c r="ROU34" s="669"/>
      <c r="ROV34" s="114"/>
      <c r="ROW34" s="74"/>
      <c r="RPI34" s="74"/>
      <c r="RPJ34" s="669"/>
      <c r="RPK34" s="669"/>
      <c r="RPL34" s="114"/>
      <c r="RPM34" s="74"/>
      <c r="RPY34" s="74"/>
      <c r="RPZ34" s="669"/>
      <c r="RQA34" s="669"/>
      <c r="RQB34" s="114"/>
      <c r="RQC34" s="74"/>
      <c r="RQO34" s="74"/>
      <c r="RQP34" s="669"/>
      <c r="RQQ34" s="669"/>
      <c r="RQR34" s="114"/>
      <c r="RQS34" s="74"/>
      <c r="RRE34" s="74"/>
      <c r="RRF34" s="669"/>
      <c r="RRG34" s="669"/>
      <c r="RRH34" s="114"/>
      <c r="RRI34" s="74"/>
      <c r="RRU34" s="74"/>
      <c r="RRV34" s="669"/>
      <c r="RRW34" s="669"/>
      <c r="RRX34" s="114"/>
      <c r="RRY34" s="74"/>
      <c r="RSK34" s="74"/>
      <c r="RSL34" s="669"/>
      <c r="RSM34" s="669"/>
      <c r="RSN34" s="114"/>
      <c r="RSO34" s="74"/>
      <c r="RTA34" s="74"/>
      <c r="RTB34" s="669"/>
      <c r="RTC34" s="669"/>
      <c r="RTD34" s="114"/>
      <c r="RTE34" s="74"/>
      <c r="RTQ34" s="74"/>
      <c r="RTR34" s="669"/>
      <c r="RTS34" s="669"/>
      <c r="RTT34" s="114"/>
      <c r="RTU34" s="74"/>
      <c r="RUG34" s="74"/>
      <c r="RUH34" s="669"/>
      <c r="RUI34" s="669"/>
      <c r="RUJ34" s="114"/>
      <c r="RUK34" s="74"/>
      <c r="RUW34" s="74"/>
      <c r="RUX34" s="669"/>
      <c r="RUY34" s="669"/>
      <c r="RUZ34" s="114"/>
      <c r="RVA34" s="74"/>
      <c r="RVM34" s="74"/>
      <c r="RVN34" s="669"/>
      <c r="RVO34" s="669"/>
      <c r="RVP34" s="114"/>
      <c r="RVQ34" s="74"/>
      <c r="RWC34" s="74"/>
      <c r="RWD34" s="669"/>
      <c r="RWE34" s="669"/>
      <c r="RWF34" s="114"/>
      <c r="RWG34" s="74"/>
      <c r="RWS34" s="74"/>
      <c r="RWT34" s="669"/>
      <c r="RWU34" s="669"/>
      <c r="RWV34" s="114"/>
      <c r="RWW34" s="74"/>
      <c r="RXI34" s="74"/>
      <c r="RXJ34" s="669"/>
      <c r="RXK34" s="669"/>
      <c r="RXL34" s="114"/>
      <c r="RXM34" s="74"/>
      <c r="RXY34" s="74"/>
      <c r="RXZ34" s="669"/>
      <c r="RYA34" s="669"/>
      <c r="RYB34" s="114"/>
      <c r="RYC34" s="74"/>
      <c r="RYO34" s="74"/>
      <c r="RYP34" s="669"/>
      <c r="RYQ34" s="669"/>
      <c r="RYR34" s="114"/>
      <c r="RYS34" s="74"/>
      <c r="RZE34" s="74"/>
      <c r="RZF34" s="669"/>
      <c r="RZG34" s="669"/>
      <c r="RZH34" s="114"/>
      <c r="RZI34" s="74"/>
      <c r="RZU34" s="74"/>
      <c r="RZV34" s="669"/>
      <c r="RZW34" s="669"/>
      <c r="RZX34" s="114"/>
      <c r="RZY34" s="74"/>
      <c r="SAK34" s="74"/>
      <c r="SAL34" s="669"/>
      <c r="SAM34" s="669"/>
      <c r="SAN34" s="114"/>
      <c r="SAO34" s="74"/>
      <c r="SBA34" s="74"/>
      <c r="SBB34" s="669"/>
      <c r="SBC34" s="669"/>
      <c r="SBD34" s="114"/>
      <c r="SBE34" s="74"/>
      <c r="SBQ34" s="74"/>
      <c r="SBR34" s="669"/>
      <c r="SBS34" s="669"/>
      <c r="SBT34" s="114"/>
      <c r="SBU34" s="74"/>
      <c r="SCG34" s="74"/>
      <c r="SCH34" s="669"/>
      <c r="SCI34" s="669"/>
      <c r="SCJ34" s="114"/>
      <c r="SCK34" s="74"/>
      <c r="SCW34" s="74"/>
      <c r="SCX34" s="669"/>
      <c r="SCY34" s="669"/>
      <c r="SCZ34" s="114"/>
      <c r="SDA34" s="74"/>
      <c r="SDM34" s="74"/>
      <c r="SDN34" s="669"/>
      <c r="SDO34" s="669"/>
      <c r="SDP34" s="114"/>
      <c r="SDQ34" s="74"/>
      <c r="SEC34" s="74"/>
      <c r="SED34" s="669"/>
      <c r="SEE34" s="669"/>
      <c r="SEF34" s="114"/>
      <c r="SEG34" s="74"/>
      <c r="SES34" s="74"/>
      <c r="SET34" s="669"/>
      <c r="SEU34" s="669"/>
      <c r="SEV34" s="114"/>
      <c r="SEW34" s="74"/>
      <c r="SFI34" s="74"/>
      <c r="SFJ34" s="669"/>
      <c r="SFK34" s="669"/>
      <c r="SFL34" s="114"/>
      <c r="SFM34" s="74"/>
      <c r="SFY34" s="74"/>
      <c r="SFZ34" s="669"/>
      <c r="SGA34" s="669"/>
      <c r="SGB34" s="114"/>
      <c r="SGC34" s="74"/>
      <c r="SGO34" s="74"/>
      <c r="SGP34" s="669"/>
      <c r="SGQ34" s="669"/>
      <c r="SGR34" s="114"/>
      <c r="SGS34" s="74"/>
      <c r="SHE34" s="74"/>
      <c r="SHF34" s="669"/>
      <c r="SHG34" s="669"/>
      <c r="SHH34" s="114"/>
      <c r="SHI34" s="74"/>
      <c r="SHU34" s="74"/>
      <c r="SHV34" s="669"/>
      <c r="SHW34" s="669"/>
      <c r="SHX34" s="114"/>
      <c r="SHY34" s="74"/>
      <c r="SIK34" s="74"/>
      <c r="SIL34" s="669"/>
      <c r="SIM34" s="669"/>
      <c r="SIN34" s="114"/>
      <c r="SIO34" s="74"/>
      <c r="SJA34" s="74"/>
      <c r="SJB34" s="669"/>
      <c r="SJC34" s="669"/>
      <c r="SJD34" s="114"/>
      <c r="SJE34" s="74"/>
      <c r="SJQ34" s="74"/>
      <c r="SJR34" s="669"/>
      <c r="SJS34" s="669"/>
      <c r="SJT34" s="114"/>
      <c r="SJU34" s="74"/>
      <c r="SKG34" s="74"/>
      <c r="SKH34" s="669"/>
      <c r="SKI34" s="669"/>
      <c r="SKJ34" s="114"/>
      <c r="SKK34" s="74"/>
      <c r="SKW34" s="74"/>
      <c r="SKX34" s="669"/>
      <c r="SKY34" s="669"/>
      <c r="SKZ34" s="114"/>
      <c r="SLA34" s="74"/>
      <c r="SLM34" s="74"/>
      <c r="SLN34" s="669"/>
      <c r="SLO34" s="669"/>
      <c r="SLP34" s="114"/>
      <c r="SLQ34" s="74"/>
      <c r="SMC34" s="74"/>
      <c r="SMD34" s="669"/>
      <c r="SME34" s="669"/>
      <c r="SMF34" s="114"/>
      <c r="SMG34" s="74"/>
      <c r="SMS34" s="74"/>
      <c r="SMT34" s="669"/>
      <c r="SMU34" s="669"/>
      <c r="SMV34" s="114"/>
      <c r="SMW34" s="74"/>
      <c r="SNI34" s="74"/>
      <c r="SNJ34" s="669"/>
      <c r="SNK34" s="669"/>
      <c r="SNL34" s="114"/>
      <c r="SNM34" s="74"/>
      <c r="SNY34" s="74"/>
      <c r="SNZ34" s="669"/>
      <c r="SOA34" s="669"/>
      <c r="SOB34" s="114"/>
      <c r="SOC34" s="74"/>
      <c r="SOO34" s="74"/>
      <c r="SOP34" s="669"/>
      <c r="SOQ34" s="669"/>
      <c r="SOR34" s="114"/>
      <c r="SOS34" s="74"/>
      <c r="SPE34" s="74"/>
      <c r="SPF34" s="669"/>
      <c r="SPG34" s="669"/>
      <c r="SPH34" s="114"/>
      <c r="SPI34" s="74"/>
      <c r="SPU34" s="74"/>
      <c r="SPV34" s="669"/>
      <c r="SPW34" s="669"/>
      <c r="SPX34" s="114"/>
      <c r="SPY34" s="74"/>
      <c r="SQK34" s="74"/>
      <c r="SQL34" s="669"/>
      <c r="SQM34" s="669"/>
      <c r="SQN34" s="114"/>
      <c r="SQO34" s="74"/>
      <c r="SRA34" s="74"/>
      <c r="SRB34" s="669"/>
      <c r="SRC34" s="669"/>
      <c r="SRD34" s="114"/>
      <c r="SRE34" s="74"/>
      <c r="SRQ34" s="74"/>
      <c r="SRR34" s="669"/>
      <c r="SRS34" s="669"/>
      <c r="SRT34" s="114"/>
      <c r="SRU34" s="74"/>
      <c r="SSG34" s="74"/>
      <c r="SSH34" s="669"/>
      <c r="SSI34" s="669"/>
      <c r="SSJ34" s="114"/>
      <c r="SSK34" s="74"/>
      <c r="SSW34" s="74"/>
      <c r="SSX34" s="669"/>
      <c r="SSY34" s="669"/>
      <c r="SSZ34" s="114"/>
      <c r="STA34" s="74"/>
      <c r="STM34" s="74"/>
      <c r="STN34" s="669"/>
      <c r="STO34" s="669"/>
      <c r="STP34" s="114"/>
      <c r="STQ34" s="74"/>
      <c r="SUC34" s="74"/>
      <c r="SUD34" s="669"/>
      <c r="SUE34" s="669"/>
      <c r="SUF34" s="114"/>
      <c r="SUG34" s="74"/>
      <c r="SUS34" s="74"/>
      <c r="SUT34" s="669"/>
      <c r="SUU34" s="669"/>
      <c r="SUV34" s="114"/>
      <c r="SUW34" s="74"/>
      <c r="SVI34" s="74"/>
      <c r="SVJ34" s="669"/>
      <c r="SVK34" s="669"/>
      <c r="SVL34" s="114"/>
      <c r="SVM34" s="74"/>
      <c r="SVY34" s="74"/>
      <c r="SVZ34" s="669"/>
      <c r="SWA34" s="669"/>
      <c r="SWB34" s="114"/>
      <c r="SWC34" s="74"/>
      <c r="SWO34" s="74"/>
      <c r="SWP34" s="669"/>
      <c r="SWQ34" s="669"/>
      <c r="SWR34" s="114"/>
      <c r="SWS34" s="74"/>
      <c r="SXE34" s="74"/>
      <c r="SXF34" s="669"/>
      <c r="SXG34" s="669"/>
      <c r="SXH34" s="114"/>
      <c r="SXI34" s="74"/>
      <c r="SXU34" s="74"/>
      <c r="SXV34" s="669"/>
      <c r="SXW34" s="669"/>
      <c r="SXX34" s="114"/>
      <c r="SXY34" s="74"/>
      <c r="SYK34" s="74"/>
      <c r="SYL34" s="669"/>
      <c r="SYM34" s="669"/>
      <c r="SYN34" s="114"/>
      <c r="SYO34" s="74"/>
      <c r="SZA34" s="74"/>
      <c r="SZB34" s="669"/>
      <c r="SZC34" s="669"/>
      <c r="SZD34" s="114"/>
      <c r="SZE34" s="74"/>
      <c r="SZQ34" s="74"/>
      <c r="SZR34" s="669"/>
      <c r="SZS34" s="669"/>
      <c r="SZT34" s="114"/>
      <c r="SZU34" s="74"/>
      <c r="TAG34" s="74"/>
      <c r="TAH34" s="669"/>
      <c r="TAI34" s="669"/>
      <c r="TAJ34" s="114"/>
      <c r="TAK34" s="74"/>
      <c r="TAW34" s="74"/>
      <c r="TAX34" s="669"/>
      <c r="TAY34" s="669"/>
      <c r="TAZ34" s="114"/>
      <c r="TBA34" s="74"/>
      <c r="TBM34" s="74"/>
      <c r="TBN34" s="669"/>
      <c r="TBO34" s="669"/>
      <c r="TBP34" s="114"/>
      <c r="TBQ34" s="74"/>
      <c r="TCC34" s="74"/>
      <c r="TCD34" s="669"/>
      <c r="TCE34" s="669"/>
      <c r="TCF34" s="114"/>
      <c r="TCG34" s="74"/>
      <c r="TCS34" s="74"/>
      <c r="TCT34" s="669"/>
      <c r="TCU34" s="669"/>
      <c r="TCV34" s="114"/>
      <c r="TCW34" s="74"/>
      <c r="TDI34" s="74"/>
      <c r="TDJ34" s="669"/>
      <c r="TDK34" s="669"/>
      <c r="TDL34" s="114"/>
      <c r="TDM34" s="74"/>
      <c r="TDY34" s="74"/>
      <c r="TDZ34" s="669"/>
      <c r="TEA34" s="669"/>
      <c r="TEB34" s="114"/>
      <c r="TEC34" s="74"/>
      <c r="TEO34" s="74"/>
      <c r="TEP34" s="669"/>
      <c r="TEQ34" s="669"/>
      <c r="TER34" s="114"/>
      <c r="TES34" s="74"/>
      <c r="TFE34" s="74"/>
      <c r="TFF34" s="669"/>
      <c r="TFG34" s="669"/>
      <c r="TFH34" s="114"/>
      <c r="TFI34" s="74"/>
      <c r="TFU34" s="74"/>
      <c r="TFV34" s="669"/>
      <c r="TFW34" s="669"/>
      <c r="TFX34" s="114"/>
      <c r="TFY34" s="74"/>
      <c r="TGK34" s="74"/>
      <c r="TGL34" s="669"/>
      <c r="TGM34" s="669"/>
      <c r="TGN34" s="114"/>
      <c r="TGO34" s="74"/>
      <c r="THA34" s="74"/>
      <c r="THB34" s="669"/>
      <c r="THC34" s="669"/>
      <c r="THD34" s="114"/>
      <c r="THE34" s="74"/>
      <c r="THQ34" s="74"/>
      <c r="THR34" s="669"/>
      <c r="THS34" s="669"/>
      <c r="THT34" s="114"/>
      <c r="THU34" s="74"/>
      <c r="TIG34" s="74"/>
      <c r="TIH34" s="669"/>
      <c r="TII34" s="669"/>
      <c r="TIJ34" s="114"/>
      <c r="TIK34" s="74"/>
      <c r="TIW34" s="74"/>
      <c r="TIX34" s="669"/>
      <c r="TIY34" s="669"/>
      <c r="TIZ34" s="114"/>
      <c r="TJA34" s="74"/>
      <c r="TJM34" s="74"/>
      <c r="TJN34" s="669"/>
      <c r="TJO34" s="669"/>
      <c r="TJP34" s="114"/>
      <c r="TJQ34" s="74"/>
      <c r="TKC34" s="74"/>
      <c r="TKD34" s="669"/>
      <c r="TKE34" s="669"/>
      <c r="TKF34" s="114"/>
      <c r="TKG34" s="74"/>
      <c r="TKS34" s="74"/>
      <c r="TKT34" s="669"/>
      <c r="TKU34" s="669"/>
      <c r="TKV34" s="114"/>
      <c r="TKW34" s="74"/>
      <c r="TLI34" s="74"/>
      <c r="TLJ34" s="669"/>
      <c r="TLK34" s="669"/>
      <c r="TLL34" s="114"/>
      <c r="TLM34" s="74"/>
      <c r="TLY34" s="74"/>
      <c r="TLZ34" s="669"/>
      <c r="TMA34" s="669"/>
      <c r="TMB34" s="114"/>
      <c r="TMC34" s="74"/>
      <c r="TMO34" s="74"/>
      <c r="TMP34" s="669"/>
      <c r="TMQ34" s="669"/>
      <c r="TMR34" s="114"/>
      <c r="TMS34" s="74"/>
      <c r="TNE34" s="74"/>
      <c r="TNF34" s="669"/>
      <c r="TNG34" s="669"/>
      <c r="TNH34" s="114"/>
      <c r="TNI34" s="74"/>
      <c r="TNU34" s="74"/>
      <c r="TNV34" s="669"/>
      <c r="TNW34" s="669"/>
      <c r="TNX34" s="114"/>
      <c r="TNY34" s="74"/>
      <c r="TOK34" s="74"/>
      <c r="TOL34" s="669"/>
      <c r="TOM34" s="669"/>
      <c r="TON34" s="114"/>
      <c r="TOO34" s="74"/>
      <c r="TPA34" s="74"/>
      <c r="TPB34" s="669"/>
      <c r="TPC34" s="669"/>
      <c r="TPD34" s="114"/>
      <c r="TPE34" s="74"/>
      <c r="TPQ34" s="74"/>
      <c r="TPR34" s="669"/>
      <c r="TPS34" s="669"/>
      <c r="TPT34" s="114"/>
      <c r="TPU34" s="74"/>
      <c r="TQG34" s="74"/>
      <c r="TQH34" s="669"/>
      <c r="TQI34" s="669"/>
      <c r="TQJ34" s="114"/>
      <c r="TQK34" s="74"/>
      <c r="TQW34" s="74"/>
      <c r="TQX34" s="669"/>
      <c r="TQY34" s="669"/>
      <c r="TQZ34" s="114"/>
      <c r="TRA34" s="74"/>
      <c r="TRM34" s="74"/>
      <c r="TRN34" s="669"/>
      <c r="TRO34" s="669"/>
      <c r="TRP34" s="114"/>
      <c r="TRQ34" s="74"/>
      <c r="TSC34" s="74"/>
      <c r="TSD34" s="669"/>
      <c r="TSE34" s="669"/>
      <c r="TSF34" s="114"/>
      <c r="TSG34" s="74"/>
      <c r="TSS34" s="74"/>
      <c r="TST34" s="669"/>
      <c r="TSU34" s="669"/>
      <c r="TSV34" s="114"/>
      <c r="TSW34" s="74"/>
      <c r="TTI34" s="74"/>
      <c r="TTJ34" s="669"/>
      <c r="TTK34" s="669"/>
      <c r="TTL34" s="114"/>
      <c r="TTM34" s="74"/>
      <c r="TTY34" s="74"/>
      <c r="TTZ34" s="669"/>
      <c r="TUA34" s="669"/>
      <c r="TUB34" s="114"/>
      <c r="TUC34" s="74"/>
      <c r="TUO34" s="74"/>
      <c r="TUP34" s="669"/>
      <c r="TUQ34" s="669"/>
      <c r="TUR34" s="114"/>
      <c r="TUS34" s="74"/>
      <c r="TVE34" s="74"/>
      <c r="TVF34" s="669"/>
      <c r="TVG34" s="669"/>
      <c r="TVH34" s="114"/>
      <c r="TVI34" s="74"/>
      <c r="TVU34" s="74"/>
      <c r="TVV34" s="669"/>
      <c r="TVW34" s="669"/>
      <c r="TVX34" s="114"/>
      <c r="TVY34" s="74"/>
      <c r="TWK34" s="74"/>
      <c r="TWL34" s="669"/>
      <c r="TWM34" s="669"/>
      <c r="TWN34" s="114"/>
      <c r="TWO34" s="74"/>
      <c r="TXA34" s="74"/>
      <c r="TXB34" s="669"/>
      <c r="TXC34" s="669"/>
      <c r="TXD34" s="114"/>
      <c r="TXE34" s="74"/>
      <c r="TXQ34" s="74"/>
      <c r="TXR34" s="669"/>
      <c r="TXS34" s="669"/>
      <c r="TXT34" s="114"/>
      <c r="TXU34" s="74"/>
      <c r="TYG34" s="74"/>
      <c r="TYH34" s="669"/>
      <c r="TYI34" s="669"/>
      <c r="TYJ34" s="114"/>
      <c r="TYK34" s="74"/>
      <c r="TYW34" s="74"/>
      <c r="TYX34" s="669"/>
      <c r="TYY34" s="669"/>
      <c r="TYZ34" s="114"/>
      <c r="TZA34" s="74"/>
      <c r="TZM34" s="74"/>
      <c r="TZN34" s="669"/>
      <c r="TZO34" s="669"/>
      <c r="TZP34" s="114"/>
      <c r="TZQ34" s="74"/>
      <c r="UAC34" s="74"/>
      <c r="UAD34" s="669"/>
      <c r="UAE34" s="669"/>
      <c r="UAF34" s="114"/>
      <c r="UAG34" s="74"/>
      <c r="UAS34" s="74"/>
      <c r="UAT34" s="669"/>
      <c r="UAU34" s="669"/>
      <c r="UAV34" s="114"/>
      <c r="UAW34" s="74"/>
      <c r="UBI34" s="74"/>
      <c r="UBJ34" s="669"/>
      <c r="UBK34" s="669"/>
      <c r="UBL34" s="114"/>
      <c r="UBM34" s="74"/>
      <c r="UBY34" s="74"/>
      <c r="UBZ34" s="669"/>
      <c r="UCA34" s="669"/>
      <c r="UCB34" s="114"/>
      <c r="UCC34" s="74"/>
      <c r="UCO34" s="74"/>
      <c r="UCP34" s="669"/>
      <c r="UCQ34" s="669"/>
      <c r="UCR34" s="114"/>
      <c r="UCS34" s="74"/>
      <c r="UDE34" s="74"/>
      <c r="UDF34" s="669"/>
      <c r="UDG34" s="669"/>
      <c r="UDH34" s="114"/>
      <c r="UDI34" s="74"/>
      <c r="UDU34" s="74"/>
      <c r="UDV34" s="669"/>
      <c r="UDW34" s="669"/>
      <c r="UDX34" s="114"/>
      <c r="UDY34" s="74"/>
      <c r="UEK34" s="74"/>
      <c r="UEL34" s="669"/>
      <c r="UEM34" s="669"/>
      <c r="UEN34" s="114"/>
      <c r="UEO34" s="74"/>
      <c r="UFA34" s="74"/>
      <c r="UFB34" s="669"/>
      <c r="UFC34" s="669"/>
      <c r="UFD34" s="114"/>
      <c r="UFE34" s="74"/>
      <c r="UFQ34" s="74"/>
      <c r="UFR34" s="669"/>
      <c r="UFS34" s="669"/>
      <c r="UFT34" s="114"/>
      <c r="UFU34" s="74"/>
      <c r="UGG34" s="74"/>
      <c r="UGH34" s="669"/>
      <c r="UGI34" s="669"/>
      <c r="UGJ34" s="114"/>
      <c r="UGK34" s="74"/>
      <c r="UGW34" s="74"/>
      <c r="UGX34" s="669"/>
      <c r="UGY34" s="669"/>
      <c r="UGZ34" s="114"/>
      <c r="UHA34" s="74"/>
      <c r="UHM34" s="74"/>
      <c r="UHN34" s="669"/>
      <c r="UHO34" s="669"/>
      <c r="UHP34" s="114"/>
      <c r="UHQ34" s="74"/>
      <c r="UIC34" s="74"/>
      <c r="UID34" s="669"/>
      <c r="UIE34" s="669"/>
      <c r="UIF34" s="114"/>
      <c r="UIG34" s="74"/>
      <c r="UIS34" s="74"/>
      <c r="UIT34" s="669"/>
      <c r="UIU34" s="669"/>
      <c r="UIV34" s="114"/>
      <c r="UIW34" s="74"/>
      <c r="UJI34" s="74"/>
      <c r="UJJ34" s="669"/>
      <c r="UJK34" s="669"/>
      <c r="UJL34" s="114"/>
      <c r="UJM34" s="74"/>
      <c r="UJY34" s="74"/>
      <c r="UJZ34" s="669"/>
      <c r="UKA34" s="669"/>
      <c r="UKB34" s="114"/>
      <c r="UKC34" s="74"/>
      <c r="UKO34" s="74"/>
      <c r="UKP34" s="669"/>
      <c r="UKQ34" s="669"/>
      <c r="UKR34" s="114"/>
      <c r="UKS34" s="74"/>
      <c r="ULE34" s="74"/>
      <c r="ULF34" s="669"/>
      <c r="ULG34" s="669"/>
      <c r="ULH34" s="114"/>
      <c r="ULI34" s="74"/>
      <c r="ULU34" s="74"/>
      <c r="ULV34" s="669"/>
      <c r="ULW34" s="669"/>
      <c r="ULX34" s="114"/>
      <c r="ULY34" s="74"/>
      <c r="UMK34" s="74"/>
      <c r="UML34" s="669"/>
      <c r="UMM34" s="669"/>
      <c r="UMN34" s="114"/>
      <c r="UMO34" s="74"/>
      <c r="UNA34" s="74"/>
      <c r="UNB34" s="669"/>
      <c r="UNC34" s="669"/>
      <c r="UND34" s="114"/>
      <c r="UNE34" s="74"/>
      <c r="UNQ34" s="74"/>
      <c r="UNR34" s="669"/>
      <c r="UNS34" s="669"/>
      <c r="UNT34" s="114"/>
      <c r="UNU34" s="74"/>
      <c r="UOG34" s="74"/>
      <c r="UOH34" s="669"/>
      <c r="UOI34" s="669"/>
      <c r="UOJ34" s="114"/>
      <c r="UOK34" s="74"/>
      <c r="UOW34" s="74"/>
      <c r="UOX34" s="669"/>
      <c r="UOY34" s="669"/>
      <c r="UOZ34" s="114"/>
      <c r="UPA34" s="74"/>
      <c r="UPM34" s="74"/>
      <c r="UPN34" s="669"/>
      <c r="UPO34" s="669"/>
      <c r="UPP34" s="114"/>
      <c r="UPQ34" s="74"/>
      <c r="UQC34" s="74"/>
      <c r="UQD34" s="669"/>
      <c r="UQE34" s="669"/>
      <c r="UQF34" s="114"/>
      <c r="UQG34" s="74"/>
      <c r="UQS34" s="74"/>
      <c r="UQT34" s="669"/>
      <c r="UQU34" s="669"/>
      <c r="UQV34" s="114"/>
      <c r="UQW34" s="74"/>
      <c r="URI34" s="74"/>
      <c r="URJ34" s="669"/>
      <c r="URK34" s="669"/>
      <c r="URL34" s="114"/>
      <c r="URM34" s="74"/>
      <c r="URY34" s="74"/>
      <c r="URZ34" s="669"/>
      <c r="USA34" s="669"/>
      <c r="USB34" s="114"/>
      <c r="USC34" s="74"/>
      <c r="USO34" s="74"/>
      <c r="USP34" s="669"/>
      <c r="USQ34" s="669"/>
      <c r="USR34" s="114"/>
      <c r="USS34" s="74"/>
      <c r="UTE34" s="74"/>
      <c r="UTF34" s="669"/>
      <c r="UTG34" s="669"/>
      <c r="UTH34" s="114"/>
      <c r="UTI34" s="74"/>
      <c r="UTU34" s="74"/>
      <c r="UTV34" s="669"/>
      <c r="UTW34" s="669"/>
      <c r="UTX34" s="114"/>
      <c r="UTY34" s="74"/>
      <c r="UUK34" s="74"/>
      <c r="UUL34" s="669"/>
      <c r="UUM34" s="669"/>
      <c r="UUN34" s="114"/>
      <c r="UUO34" s="74"/>
      <c r="UVA34" s="74"/>
      <c r="UVB34" s="669"/>
      <c r="UVC34" s="669"/>
      <c r="UVD34" s="114"/>
      <c r="UVE34" s="74"/>
      <c r="UVQ34" s="74"/>
      <c r="UVR34" s="669"/>
      <c r="UVS34" s="669"/>
      <c r="UVT34" s="114"/>
      <c r="UVU34" s="74"/>
      <c r="UWG34" s="74"/>
      <c r="UWH34" s="669"/>
      <c r="UWI34" s="669"/>
      <c r="UWJ34" s="114"/>
      <c r="UWK34" s="74"/>
      <c r="UWW34" s="74"/>
      <c r="UWX34" s="669"/>
      <c r="UWY34" s="669"/>
      <c r="UWZ34" s="114"/>
      <c r="UXA34" s="74"/>
      <c r="UXM34" s="74"/>
      <c r="UXN34" s="669"/>
      <c r="UXO34" s="669"/>
      <c r="UXP34" s="114"/>
      <c r="UXQ34" s="74"/>
      <c r="UYC34" s="74"/>
      <c r="UYD34" s="669"/>
      <c r="UYE34" s="669"/>
      <c r="UYF34" s="114"/>
      <c r="UYG34" s="74"/>
      <c r="UYS34" s="74"/>
      <c r="UYT34" s="669"/>
      <c r="UYU34" s="669"/>
      <c r="UYV34" s="114"/>
      <c r="UYW34" s="74"/>
      <c r="UZI34" s="74"/>
      <c r="UZJ34" s="669"/>
      <c r="UZK34" s="669"/>
      <c r="UZL34" s="114"/>
      <c r="UZM34" s="74"/>
      <c r="UZY34" s="74"/>
      <c r="UZZ34" s="669"/>
      <c r="VAA34" s="669"/>
      <c r="VAB34" s="114"/>
      <c r="VAC34" s="74"/>
      <c r="VAO34" s="74"/>
      <c r="VAP34" s="669"/>
      <c r="VAQ34" s="669"/>
      <c r="VAR34" s="114"/>
      <c r="VAS34" s="74"/>
      <c r="VBE34" s="74"/>
      <c r="VBF34" s="669"/>
      <c r="VBG34" s="669"/>
      <c r="VBH34" s="114"/>
      <c r="VBI34" s="74"/>
      <c r="VBU34" s="74"/>
      <c r="VBV34" s="669"/>
      <c r="VBW34" s="669"/>
      <c r="VBX34" s="114"/>
      <c r="VBY34" s="74"/>
      <c r="VCK34" s="74"/>
      <c r="VCL34" s="669"/>
      <c r="VCM34" s="669"/>
      <c r="VCN34" s="114"/>
      <c r="VCO34" s="74"/>
      <c r="VDA34" s="74"/>
      <c r="VDB34" s="669"/>
      <c r="VDC34" s="669"/>
      <c r="VDD34" s="114"/>
      <c r="VDE34" s="74"/>
      <c r="VDQ34" s="74"/>
      <c r="VDR34" s="669"/>
      <c r="VDS34" s="669"/>
      <c r="VDT34" s="114"/>
      <c r="VDU34" s="74"/>
      <c r="VEG34" s="74"/>
      <c r="VEH34" s="669"/>
      <c r="VEI34" s="669"/>
      <c r="VEJ34" s="114"/>
      <c r="VEK34" s="74"/>
      <c r="VEW34" s="74"/>
      <c r="VEX34" s="669"/>
      <c r="VEY34" s="669"/>
      <c r="VEZ34" s="114"/>
      <c r="VFA34" s="74"/>
      <c r="VFM34" s="74"/>
      <c r="VFN34" s="669"/>
      <c r="VFO34" s="669"/>
      <c r="VFP34" s="114"/>
      <c r="VFQ34" s="74"/>
      <c r="VGC34" s="74"/>
      <c r="VGD34" s="669"/>
      <c r="VGE34" s="669"/>
      <c r="VGF34" s="114"/>
      <c r="VGG34" s="74"/>
      <c r="VGS34" s="74"/>
      <c r="VGT34" s="669"/>
      <c r="VGU34" s="669"/>
      <c r="VGV34" s="114"/>
      <c r="VGW34" s="74"/>
      <c r="VHI34" s="74"/>
      <c r="VHJ34" s="669"/>
      <c r="VHK34" s="669"/>
      <c r="VHL34" s="114"/>
      <c r="VHM34" s="74"/>
      <c r="VHY34" s="74"/>
      <c r="VHZ34" s="669"/>
      <c r="VIA34" s="669"/>
      <c r="VIB34" s="114"/>
      <c r="VIC34" s="74"/>
      <c r="VIO34" s="74"/>
      <c r="VIP34" s="669"/>
      <c r="VIQ34" s="669"/>
      <c r="VIR34" s="114"/>
      <c r="VIS34" s="74"/>
      <c r="VJE34" s="74"/>
      <c r="VJF34" s="669"/>
      <c r="VJG34" s="669"/>
      <c r="VJH34" s="114"/>
      <c r="VJI34" s="74"/>
      <c r="VJU34" s="74"/>
      <c r="VJV34" s="669"/>
      <c r="VJW34" s="669"/>
      <c r="VJX34" s="114"/>
      <c r="VJY34" s="74"/>
      <c r="VKK34" s="74"/>
      <c r="VKL34" s="669"/>
      <c r="VKM34" s="669"/>
      <c r="VKN34" s="114"/>
      <c r="VKO34" s="74"/>
      <c r="VLA34" s="74"/>
      <c r="VLB34" s="669"/>
      <c r="VLC34" s="669"/>
      <c r="VLD34" s="114"/>
      <c r="VLE34" s="74"/>
      <c r="VLQ34" s="74"/>
      <c r="VLR34" s="669"/>
      <c r="VLS34" s="669"/>
      <c r="VLT34" s="114"/>
      <c r="VLU34" s="74"/>
      <c r="VMG34" s="74"/>
      <c r="VMH34" s="669"/>
      <c r="VMI34" s="669"/>
      <c r="VMJ34" s="114"/>
      <c r="VMK34" s="74"/>
      <c r="VMW34" s="74"/>
      <c r="VMX34" s="669"/>
      <c r="VMY34" s="669"/>
      <c r="VMZ34" s="114"/>
      <c r="VNA34" s="74"/>
      <c r="VNM34" s="74"/>
      <c r="VNN34" s="669"/>
      <c r="VNO34" s="669"/>
      <c r="VNP34" s="114"/>
      <c r="VNQ34" s="74"/>
      <c r="VOC34" s="74"/>
      <c r="VOD34" s="669"/>
      <c r="VOE34" s="669"/>
      <c r="VOF34" s="114"/>
      <c r="VOG34" s="74"/>
      <c r="VOS34" s="74"/>
      <c r="VOT34" s="669"/>
      <c r="VOU34" s="669"/>
      <c r="VOV34" s="114"/>
      <c r="VOW34" s="74"/>
      <c r="VPI34" s="74"/>
      <c r="VPJ34" s="669"/>
      <c r="VPK34" s="669"/>
      <c r="VPL34" s="114"/>
      <c r="VPM34" s="74"/>
      <c r="VPY34" s="74"/>
      <c r="VPZ34" s="669"/>
      <c r="VQA34" s="669"/>
      <c r="VQB34" s="114"/>
      <c r="VQC34" s="74"/>
      <c r="VQO34" s="74"/>
      <c r="VQP34" s="669"/>
      <c r="VQQ34" s="669"/>
      <c r="VQR34" s="114"/>
      <c r="VQS34" s="74"/>
      <c r="VRE34" s="74"/>
      <c r="VRF34" s="669"/>
      <c r="VRG34" s="669"/>
      <c r="VRH34" s="114"/>
      <c r="VRI34" s="74"/>
      <c r="VRU34" s="74"/>
      <c r="VRV34" s="669"/>
      <c r="VRW34" s="669"/>
      <c r="VRX34" s="114"/>
      <c r="VRY34" s="74"/>
      <c r="VSK34" s="74"/>
      <c r="VSL34" s="669"/>
      <c r="VSM34" s="669"/>
      <c r="VSN34" s="114"/>
      <c r="VSO34" s="74"/>
      <c r="VTA34" s="74"/>
      <c r="VTB34" s="669"/>
      <c r="VTC34" s="669"/>
      <c r="VTD34" s="114"/>
      <c r="VTE34" s="74"/>
      <c r="VTQ34" s="74"/>
      <c r="VTR34" s="669"/>
      <c r="VTS34" s="669"/>
      <c r="VTT34" s="114"/>
      <c r="VTU34" s="74"/>
      <c r="VUG34" s="74"/>
      <c r="VUH34" s="669"/>
      <c r="VUI34" s="669"/>
      <c r="VUJ34" s="114"/>
      <c r="VUK34" s="74"/>
      <c r="VUW34" s="74"/>
      <c r="VUX34" s="669"/>
      <c r="VUY34" s="669"/>
      <c r="VUZ34" s="114"/>
      <c r="VVA34" s="74"/>
      <c r="VVM34" s="74"/>
      <c r="VVN34" s="669"/>
      <c r="VVO34" s="669"/>
      <c r="VVP34" s="114"/>
      <c r="VVQ34" s="74"/>
      <c r="VWC34" s="74"/>
      <c r="VWD34" s="669"/>
      <c r="VWE34" s="669"/>
      <c r="VWF34" s="114"/>
      <c r="VWG34" s="74"/>
      <c r="VWS34" s="74"/>
      <c r="VWT34" s="669"/>
      <c r="VWU34" s="669"/>
      <c r="VWV34" s="114"/>
      <c r="VWW34" s="74"/>
      <c r="VXI34" s="74"/>
      <c r="VXJ34" s="669"/>
      <c r="VXK34" s="669"/>
      <c r="VXL34" s="114"/>
      <c r="VXM34" s="74"/>
      <c r="VXY34" s="74"/>
      <c r="VXZ34" s="669"/>
      <c r="VYA34" s="669"/>
      <c r="VYB34" s="114"/>
      <c r="VYC34" s="74"/>
      <c r="VYO34" s="74"/>
      <c r="VYP34" s="669"/>
      <c r="VYQ34" s="669"/>
      <c r="VYR34" s="114"/>
      <c r="VYS34" s="74"/>
      <c r="VZE34" s="74"/>
      <c r="VZF34" s="669"/>
      <c r="VZG34" s="669"/>
      <c r="VZH34" s="114"/>
      <c r="VZI34" s="74"/>
      <c r="VZU34" s="74"/>
      <c r="VZV34" s="669"/>
      <c r="VZW34" s="669"/>
      <c r="VZX34" s="114"/>
      <c r="VZY34" s="74"/>
      <c r="WAK34" s="74"/>
      <c r="WAL34" s="669"/>
      <c r="WAM34" s="669"/>
      <c r="WAN34" s="114"/>
      <c r="WAO34" s="74"/>
      <c r="WBA34" s="74"/>
      <c r="WBB34" s="669"/>
      <c r="WBC34" s="669"/>
      <c r="WBD34" s="114"/>
      <c r="WBE34" s="74"/>
      <c r="WBQ34" s="74"/>
      <c r="WBR34" s="669"/>
      <c r="WBS34" s="669"/>
      <c r="WBT34" s="114"/>
      <c r="WBU34" s="74"/>
      <c r="WCG34" s="74"/>
      <c r="WCH34" s="669"/>
      <c r="WCI34" s="669"/>
      <c r="WCJ34" s="114"/>
      <c r="WCK34" s="74"/>
      <c r="WCW34" s="74"/>
      <c r="WCX34" s="669"/>
      <c r="WCY34" s="669"/>
      <c r="WCZ34" s="114"/>
      <c r="WDA34" s="74"/>
      <c r="WDM34" s="74"/>
      <c r="WDN34" s="669"/>
      <c r="WDO34" s="669"/>
      <c r="WDP34" s="114"/>
      <c r="WDQ34" s="74"/>
      <c r="WEC34" s="74"/>
      <c r="WED34" s="669"/>
      <c r="WEE34" s="669"/>
      <c r="WEF34" s="114"/>
      <c r="WEG34" s="74"/>
      <c r="WES34" s="74"/>
      <c r="WET34" s="669"/>
      <c r="WEU34" s="669"/>
      <c r="WEV34" s="114"/>
      <c r="WEW34" s="74"/>
      <c r="WFI34" s="74"/>
      <c r="WFJ34" s="669"/>
      <c r="WFK34" s="669"/>
      <c r="WFL34" s="114"/>
      <c r="WFM34" s="74"/>
      <c r="WFY34" s="74"/>
      <c r="WFZ34" s="669"/>
      <c r="WGA34" s="669"/>
      <c r="WGB34" s="114"/>
      <c r="WGC34" s="74"/>
      <c r="WGO34" s="74"/>
      <c r="WGP34" s="669"/>
      <c r="WGQ34" s="669"/>
      <c r="WGR34" s="114"/>
      <c r="WGS34" s="74"/>
      <c r="WHE34" s="74"/>
      <c r="WHF34" s="669"/>
      <c r="WHG34" s="669"/>
      <c r="WHH34" s="114"/>
      <c r="WHI34" s="74"/>
      <c r="WHU34" s="74"/>
      <c r="WHV34" s="669"/>
      <c r="WHW34" s="669"/>
      <c r="WHX34" s="114"/>
      <c r="WHY34" s="74"/>
      <c r="WIK34" s="74"/>
      <c r="WIL34" s="669"/>
      <c r="WIM34" s="669"/>
      <c r="WIN34" s="114"/>
      <c r="WIO34" s="74"/>
      <c r="WJA34" s="74"/>
      <c r="WJB34" s="669"/>
      <c r="WJC34" s="669"/>
      <c r="WJD34" s="114"/>
      <c r="WJE34" s="74"/>
      <c r="WJQ34" s="74"/>
      <c r="WJR34" s="669"/>
      <c r="WJS34" s="669"/>
      <c r="WJT34" s="114"/>
      <c r="WJU34" s="74"/>
      <c r="WKG34" s="74"/>
      <c r="WKH34" s="669"/>
      <c r="WKI34" s="669"/>
      <c r="WKJ34" s="114"/>
      <c r="WKK34" s="74"/>
      <c r="WKW34" s="74"/>
      <c r="WKX34" s="669"/>
      <c r="WKY34" s="669"/>
      <c r="WKZ34" s="114"/>
      <c r="WLA34" s="74"/>
      <c r="WLM34" s="74"/>
      <c r="WLN34" s="669"/>
      <c r="WLO34" s="669"/>
      <c r="WLP34" s="114"/>
      <c r="WLQ34" s="74"/>
      <c r="WMC34" s="74"/>
      <c r="WMD34" s="669"/>
      <c r="WME34" s="669"/>
      <c r="WMF34" s="114"/>
      <c r="WMG34" s="74"/>
      <c r="WMS34" s="74"/>
      <c r="WMT34" s="669"/>
      <c r="WMU34" s="669"/>
      <c r="WMV34" s="114"/>
      <c r="WMW34" s="74"/>
      <c r="WNI34" s="74"/>
      <c r="WNJ34" s="669"/>
      <c r="WNK34" s="669"/>
      <c r="WNL34" s="114"/>
      <c r="WNM34" s="74"/>
      <c r="WNY34" s="74"/>
      <c r="WNZ34" s="669"/>
      <c r="WOA34" s="669"/>
      <c r="WOB34" s="114"/>
      <c r="WOC34" s="74"/>
      <c r="WOO34" s="74"/>
      <c r="WOP34" s="669"/>
      <c r="WOQ34" s="669"/>
      <c r="WOR34" s="114"/>
      <c r="WOS34" s="74"/>
      <c r="WPE34" s="74"/>
      <c r="WPF34" s="669"/>
      <c r="WPG34" s="669"/>
      <c r="WPH34" s="114"/>
      <c r="WPI34" s="74"/>
      <c r="WPU34" s="74"/>
      <c r="WPV34" s="669"/>
      <c r="WPW34" s="669"/>
      <c r="WPX34" s="114"/>
      <c r="WPY34" s="74"/>
      <c r="WQK34" s="74"/>
      <c r="WQL34" s="669"/>
      <c r="WQM34" s="669"/>
      <c r="WQN34" s="114"/>
      <c r="WQO34" s="74"/>
      <c r="WRA34" s="74"/>
      <c r="WRB34" s="669"/>
      <c r="WRC34" s="669"/>
      <c r="WRD34" s="114"/>
      <c r="WRE34" s="74"/>
      <c r="WRQ34" s="74"/>
      <c r="WRR34" s="669"/>
      <c r="WRS34" s="669"/>
      <c r="WRT34" s="114"/>
      <c r="WRU34" s="74"/>
      <c r="WSG34" s="74"/>
      <c r="WSH34" s="669"/>
      <c r="WSI34" s="669"/>
      <c r="WSJ34" s="114"/>
      <c r="WSK34" s="74"/>
      <c r="WSW34" s="74"/>
      <c r="WSX34" s="669"/>
      <c r="WSY34" s="669"/>
      <c r="WSZ34" s="114"/>
      <c r="WTA34" s="74"/>
      <c r="WTM34" s="74"/>
      <c r="WTN34" s="669"/>
      <c r="WTO34" s="669"/>
      <c r="WTP34" s="114"/>
      <c r="WTQ34" s="74"/>
      <c r="WUC34" s="74"/>
      <c r="WUD34" s="669"/>
      <c r="WUE34" s="669"/>
      <c r="WUF34" s="114"/>
      <c r="WUG34" s="74"/>
      <c r="WUS34" s="74"/>
      <c r="WUT34" s="669"/>
      <c r="WUU34" s="669"/>
      <c r="WUV34" s="114"/>
      <c r="WUW34" s="74"/>
      <c r="WVI34" s="74"/>
      <c r="WVJ34" s="669"/>
      <c r="WVK34" s="669"/>
      <c r="WVL34" s="114"/>
      <c r="WVM34" s="74"/>
      <c r="WVY34" s="74"/>
      <c r="WVZ34" s="669"/>
      <c r="WWA34" s="669"/>
      <c r="WWB34" s="114"/>
      <c r="WWC34" s="74"/>
      <c r="WWO34" s="74"/>
      <c r="WWP34" s="669"/>
      <c r="WWQ34" s="669"/>
      <c r="WWR34" s="114"/>
      <c r="WWS34" s="74"/>
      <c r="WXE34" s="74"/>
      <c r="WXF34" s="669"/>
      <c r="WXG34" s="669"/>
      <c r="WXH34" s="114"/>
      <c r="WXI34" s="74"/>
      <c r="WXU34" s="74"/>
      <c r="WXV34" s="669"/>
      <c r="WXW34" s="669"/>
      <c r="WXX34" s="114"/>
      <c r="WXY34" s="74"/>
      <c r="WYK34" s="74"/>
      <c r="WYL34" s="669"/>
      <c r="WYM34" s="669"/>
      <c r="WYN34" s="114"/>
      <c r="WYO34" s="74"/>
      <c r="WZA34" s="74"/>
      <c r="WZB34" s="669"/>
      <c r="WZC34" s="669"/>
      <c r="WZD34" s="114"/>
      <c r="WZE34" s="74"/>
      <c r="WZQ34" s="74"/>
      <c r="WZR34" s="669"/>
      <c r="WZS34" s="669"/>
      <c r="WZT34" s="114"/>
      <c r="WZU34" s="74"/>
      <c r="XAG34" s="74"/>
      <c r="XAH34" s="669"/>
      <c r="XAI34" s="669"/>
      <c r="XAJ34" s="114"/>
      <c r="XAK34" s="74"/>
      <c r="XAW34" s="74"/>
      <c r="XAX34" s="669"/>
      <c r="XAY34" s="669"/>
      <c r="XAZ34" s="114"/>
      <c r="XBA34" s="74"/>
      <c r="XBM34" s="74"/>
      <c r="XBN34" s="669"/>
      <c r="XBO34" s="669"/>
      <c r="XBP34" s="114"/>
      <c r="XBQ34" s="74"/>
      <c r="XCC34" s="74"/>
      <c r="XCD34" s="669"/>
      <c r="XCE34" s="669"/>
      <c r="XCF34" s="114"/>
      <c r="XCG34" s="74"/>
      <c r="XCS34" s="74"/>
      <c r="XCT34" s="669"/>
      <c r="XCU34" s="669"/>
      <c r="XCV34" s="114"/>
      <c r="XCW34" s="74"/>
      <c r="XDI34" s="74"/>
      <c r="XDJ34" s="669"/>
      <c r="XDK34" s="669"/>
      <c r="XDL34" s="114"/>
      <c r="XDM34" s="74"/>
      <c r="XDY34" s="74"/>
      <c r="XDZ34" s="669"/>
      <c r="XEA34" s="669"/>
      <c r="XEB34" s="114"/>
      <c r="XEC34" s="74"/>
      <c r="XEO34" s="74"/>
      <c r="XEP34" s="669"/>
      <c r="XEQ34" s="669"/>
      <c r="XER34" s="114"/>
      <c r="XES34" s="74"/>
    </row>
    <row r="35" spans="1:1013 1025:2037 2049:3061 3073:4085 4097:5109 5121:6133 6145:7157 7169:8181 8193:9205 9217:10229 10241:11253 11265:12277 12289:13301 13313:14325 14337:15349 15361:16373" ht="46.5" customHeight="1">
      <c r="A35" s="74">
        <v>26</v>
      </c>
      <c r="B35" s="81" t="s">
        <v>445</v>
      </c>
      <c r="C35" s="83" t="str">
        <f>IF(ISBLANK('AA DATA ENTRY'!C50),"Complete Question 26",'AA DATA ENTRY'!C50)</f>
        <v>Complete Question 26</v>
      </c>
      <c r="D35" s="79" t="str">
        <f>IFERROR(VLOOKUP(C35,Flow_Within[],3,FALSE),"-")</f>
        <v>-</v>
      </c>
      <c r="E35" s="80">
        <v>10</v>
      </c>
      <c r="F35" s="676" t="s">
        <v>475</v>
      </c>
      <c r="G35" s="677"/>
    </row>
    <row r="36" spans="1:1013 1025:2037 2049:3061 3073:4085 4097:5109 5121:6133 6145:7157 7169:8181 8193:9205 9217:10229 10241:11253 11265:12277 12289:13301 13313:14325 14337:15349 15361:16373" s="81" customFormat="1" ht="72" customHeight="1" thickBot="1">
      <c r="A36" s="74" t="s">
        <v>450</v>
      </c>
      <c r="B36" s="88" t="s">
        <v>451</v>
      </c>
      <c r="C36" s="83" t="str">
        <f>IF('AA DATA ENTRY'!C77="Fill out soils table to proceed","Complete questions 21 and 37",'AA DATA ENTRY'!C77)</f>
        <v>Complete questions 21 and 37</v>
      </c>
      <c r="D36" s="79" t="str">
        <f>IF(SUM('AA DATA ENTRY'!C37:C40)&gt;0,IFERROR(VLOOKUP(C36,Texture_Class[],2,FALSE),"-"),"-")</f>
        <v>-</v>
      </c>
      <c r="E36" s="80">
        <v>10</v>
      </c>
      <c r="F36" s="678" t="s">
        <v>476</v>
      </c>
      <c r="G36" s="679"/>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FE36" s="119"/>
      <c r="FF36" s="96"/>
      <c r="FG36" s="120"/>
      <c r="FH36" s="74"/>
      <c r="FI36" s="74"/>
      <c r="FU36" s="119"/>
      <c r="FV36" s="96"/>
      <c r="FW36" s="120"/>
      <c r="FX36" s="74"/>
      <c r="FY36" s="74"/>
      <c r="GK36" s="119"/>
      <c r="GL36" s="96"/>
      <c r="GM36" s="120"/>
      <c r="GN36" s="74"/>
      <c r="GO36" s="74"/>
      <c r="HA36" s="119"/>
      <c r="HB36" s="96"/>
      <c r="HC36" s="120"/>
      <c r="HD36" s="74"/>
      <c r="HE36" s="74"/>
      <c r="HQ36" s="119"/>
      <c r="HR36" s="96"/>
      <c r="HS36" s="120"/>
      <c r="HT36" s="74"/>
      <c r="HU36" s="74"/>
      <c r="IG36" s="119"/>
      <c r="IH36" s="96"/>
      <c r="II36" s="120"/>
      <c r="IJ36" s="74"/>
      <c r="IK36" s="74"/>
      <c r="IW36" s="119"/>
      <c r="IX36" s="96"/>
      <c r="IY36" s="120"/>
      <c r="IZ36" s="74"/>
      <c r="JA36" s="74"/>
      <c r="JM36" s="119"/>
      <c r="JN36" s="96"/>
      <c r="JO36" s="120"/>
      <c r="JP36" s="74"/>
      <c r="JQ36" s="74"/>
      <c r="KC36" s="119"/>
      <c r="KD36" s="96"/>
      <c r="KE36" s="120"/>
      <c r="KF36" s="74"/>
      <c r="KG36" s="74"/>
      <c r="KS36" s="119"/>
      <c r="KT36" s="96"/>
      <c r="KU36" s="120"/>
      <c r="KV36" s="74"/>
      <c r="KW36" s="74"/>
      <c r="LI36" s="119"/>
      <c r="LJ36" s="96"/>
      <c r="LK36" s="120"/>
      <c r="LL36" s="74"/>
      <c r="LM36" s="74"/>
      <c r="LY36" s="119"/>
      <c r="LZ36" s="96"/>
      <c r="MA36" s="120"/>
      <c r="MB36" s="74"/>
      <c r="MC36" s="74"/>
      <c r="MO36" s="119"/>
      <c r="MP36" s="96"/>
      <c r="MQ36" s="120"/>
      <c r="MR36" s="74"/>
      <c r="MS36" s="74"/>
      <c r="NE36" s="119"/>
      <c r="NF36" s="96"/>
      <c r="NG36" s="120"/>
      <c r="NH36" s="74"/>
      <c r="NI36" s="74"/>
      <c r="NU36" s="119"/>
      <c r="NV36" s="96"/>
      <c r="NW36" s="120"/>
      <c r="NX36" s="74"/>
      <c r="NY36" s="74"/>
      <c r="OK36" s="119"/>
      <c r="OL36" s="96"/>
      <c r="OM36" s="120"/>
      <c r="ON36" s="74"/>
      <c r="OO36" s="74"/>
      <c r="PA36" s="119"/>
      <c r="PB36" s="96"/>
      <c r="PC36" s="120"/>
      <c r="PD36" s="74"/>
      <c r="PE36" s="74"/>
      <c r="PQ36" s="119"/>
      <c r="PR36" s="96"/>
      <c r="PS36" s="120"/>
      <c r="PT36" s="74"/>
      <c r="PU36" s="74"/>
      <c r="QG36" s="119"/>
      <c r="QH36" s="96"/>
      <c r="QI36" s="120"/>
      <c r="QJ36" s="74"/>
      <c r="QK36" s="74"/>
      <c r="QW36" s="119"/>
      <c r="QX36" s="96"/>
      <c r="QY36" s="120"/>
      <c r="QZ36" s="74"/>
      <c r="RA36" s="74"/>
      <c r="RM36" s="119"/>
      <c r="RN36" s="96"/>
      <c r="RO36" s="120"/>
      <c r="RP36" s="74"/>
      <c r="RQ36" s="74"/>
      <c r="SC36" s="119"/>
      <c r="SD36" s="96"/>
      <c r="SE36" s="120"/>
      <c r="SF36" s="74"/>
      <c r="SG36" s="74"/>
      <c r="SS36" s="119"/>
      <c r="ST36" s="96"/>
      <c r="SU36" s="120"/>
      <c r="SV36" s="74"/>
      <c r="SW36" s="74"/>
      <c r="TI36" s="119"/>
      <c r="TJ36" s="96"/>
      <c r="TK36" s="120"/>
      <c r="TL36" s="74"/>
      <c r="TM36" s="74"/>
      <c r="TY36" s="119"/>
      <c r="TZ36" s="96"/>
      <c r="UA36" s="120"/>
      <c r="UB36" s="74"/>
      <c r="UC36" s="74"/>
      <c r="UO36" s="119"/>
      <c r="UP36" s="96"/>
      <c r="UQ36" s="120"/>
      <c r="UR36" s="74"/>
      <c r="US36" s="74"/>
      <c r="VE36" s="119"/>
      <c r="VF36" s="96"/>
      <c r="VG36" s="120"/>
      <c r="VH36" s="74"/>
      <c r="VI36" s="74"/>
      <c r="VU36" s="119"/>
      <c r="VV36" s="96"/>
      <c r="VW36" s="120"/>
      <c r="VX36" s="74"/>
      <c r="VY36" s="74"/>
      <c r="WK36" s="119"/>
      <c r="WL36" s="96"/>
      <c r="WM36" s="120"/>
      <c r="WN36" s="74"/>
      <c r="WO36" s="74"/>
      <c r="XA36" s="119"/>
      <c r="XB36" s="96"/>
      <c r="XC36" s="120"/>
      <c r="XD36" s="74"/>
      <c r="XE36" s="74"/>
      <c r="XQ36" s="119"/>
      <c r="XR36" s="96"/>
      <c r="XS36" s="120"/>
      <c r="XT36" s="74"/>
      <c r="XU36" s="74"/>
      <c r="YG36" s="119"/>
      <c r="YH36" s="96"/>
      <c r="YI36" s="120"/>
      <c r="YJ36" s="74"/>
      <c r="YK36" s="74"/>
      <c r="YW36" s="119"/>
      <c r="YX36" s="96"/>
      <c r="YY36" s="120"/>
      <c r="YZ36" s="74"/>
      <c r="ZA36" s="74"/>
      <c r="ZM36" s="119"/>
      <c r="ZN36" s="96"/>
      <c r="ZO36" s="120"/>
      <c r="ZP36" s="74"/>
      <c r="ZQ36" s="74"/>
      <c r="AAC36" s="119"/>
      <c r="AAD36" s="96"/>
      <c r="AAE36" s="120"/>
      <c r="AAF36" s="74"/>
      <c r="AAG36" s="74"/>
      <c r="AAS36" s="119"/>
      <c r="AAT36" s="96"/>
      <c r="AAU36" s="120"/>
      <c r="AAV36" s="74"/>
      <c r="AAW36" s="74"/>
      <c r="ABI36" s="119"/>
      <c r="ABJ36" s="96"/>
      <c r="ABK36" s="120"/>
      <c r="ABL36" s="74"/>
      <c r="ABM36" s="74"/>
      <c r="ABY36" s="119"/>
      <c r="ABZ36" s="96"/>
      <c r="ACA36" s="120"/>
      <c r="ACB36" s="74"/>
      <c r="ACC36" s="74"/>
      <c r="ACO36" s="119"/>
      <c r="ACP36" s="96"/>
      <c r="ACQ36" s="120"/>
      <c r="ACR36" s="74"/>
      <c r="ACS36" s="74"/>
      <c r="ADE36" s="119"/>
      <c r="ADF36" s="96"/>
      <c r="ADG36" s="120"/>
      <c r="ADH36" s="74"/>
      <c r="ADI36" s="74"/>
      <c r="ADU36" s="119"/>
      <c r="ADV36" s="96"/>
      <c r="ADW36" s="120"/>
      <c r="ADX36" s="74"/>
      <c r="ADY36" s="74"/>
      <c r="AEK36" s="119"/>
      <c r="AEL36" s="96"/>
      <c r="AEM36" s="120"/>
      <c r="AEN36" s="74"/>
      <c r="AEO36" s="74"/>
      <c r="AFA36" s="119"/>
      <c r="AFB36" s="96"/>
      <c r="AFC36" s="120"/>
      <c r="AFD36" s="74"/>
      <c r="AFE36" s="74"/>
      <c r="AFQ36" s="119"/>
      <c r="AFR36" s="96"/>
      <c r="AFS36" s="120"/>
      <c r="AFT36" s="74"/>
      <c r="AFU36" s="74"/>
      <c r="AGG36" s="119"/>
      <c r="AGH36" s="96"/>
      <c r="AGI36" s="120"/>
      <c r="AGJ36" s="74"/>
      <c r="AGK36" s="74"/>
      <c r="AGW36" s="119"/>
      <c r="AGX36" s="96"/>
      <c r="AGY36" s="120"/>
      <c r="AGZ36" s="74"/>
      <c r="AHA36" s="74"/>
      <c r="AHM36" s="119"/>
      <c r="AHN36" s="96"/>
      <c r="AHO36" s="120"/>
      <c r="AHP36" s="74"/>
      <c r="AHQ36" s="74"/>
      <c r="AIC36" s="119"/>
      <c r="AID36" s="96"/>
      <c r="AIE36" s="120"/>
      <c r="AIF36" s="74"/>
      <c r="AIG36" s="74"/>
      <c r="AIS36" s="119"/>
      <c r="AIT36" s="96"/>
      <c r="AIU36" s="120"/>
      <c r="AIV36" s="74"/>
      <c r="AIW36" s="74"/>
      <c r="AJI36" s="119"/>
      <c r="AJJ36" s="96"/>
      <c r="AJK36" s="120"/>
      <c r="AJL36" s="74"/>
      <c r="AJM36" s="74"/>
      <c r="AJY36" s="119"/>
      <c r="AJZ36" s="96"/>
      <c r="AKA36" s="120"/>
      <c r="AKB36" s="74"/>
      <c r="AKC36" s="74"/>
      <c r="AKO36" s="119"/>
      <c r="AKP36" s="96"/>
      <c r="AKQ36" s="120"/>
      <c r="AKR36" s="74"/>
      <c r="AKS36" s="74"/>
      <c r="ALE36" s="119"/>
      <c r="ALF36" s="96"/>
      <c r="ALG36" s="120"/>
      <c r="ALH36" s="74"/>
      <c r="ALI36" s="74"/>
      <c r="ALU36" s="119"/>
      <c r="ALV36" s="96"/>
      <c r="ALW36" s="120"/>
      <c r="ALX36" s="74"/>
      <c r="ALY36" s="74"/>
      <c r="AMK36" s="119"/>
      <c r="AML36" s="96"/>
      <c r="AMM36" s="120"/>
      <c r="AMN36" s="74"/>
      <c r="AMO36" s="74"/>
      <c r="ANA36" s="119"/>
      <c r="ANB36" s="96"/>
      <c r="ANC36" s="120"/>
      <c r="AND36" s="74"/>
      <c r="ANE36" s="74"/>
      <c r="ANQ36" s="119"/>
      <c r="ANR36" s="96"/>
      <c r="ANS36" s="120"/>
      <c r="ANT36" s="74"/>
      <c r="ANU36" s="74"/>
      <c r="AOG36" s="119"/>
      <c r="AOH36" s="96"/>
      <c r="AOI36" s="120"/>
      <c r="AOJ36" s="74"/>
      <c r="AOK36" s="74"/>
      <c r="AOW36" s="119"/>
      <c r="AOX36" s="96"/>
      <c r="AOY36" s="120"/>
      <c r="AOZ36" s="74"/>
      <c r="APA36" s="74"/>
      <c r="APM36" s="119"/>
      <c r="APN36" s="96"/>
      <c r="APO36" s="120"/>
      <c r="APP36" s="74"/>
      <c r="APQ36" s="74"/>
      <c r="AQC36" s="119"/>
      <c r="AQD36" s="96"/>
      <c r="AQE36" s="120"/>
      <c r="AQF36" s="74"/>
      <c r="AQG36" s="74"/>
      <c r="AQS36" s="119"/>
      <c r="AQT36" s="96"/>
      <c r="AQU36" s="120"/>
      <c r="AQV36" s="74"/>
      <c r="AQW36" s="74"/>
      <c r="ARI36" s="119"/>
      <c r="ARJ36" s="96"/>
      <c r="ARK36" s="120"/>
      <c r="ARL36" s="74"/>
      <c r="ARM36" s="74"/>
      <c r="ARY36" s="119"/>
      <c r="ARZ36" s="96"/>
      <c r="ASA36" s="120"/>
      <c r="ASB36" s="74"/>
      <c r="ASC36" s="74"/>
      <c r="ASO36" s="119"/>
      <c r="ASP36" s="96"/>
      <c r="ASQ36" s="120"/>
      <c r="ASR36" s="74"/>
      <c r="ASS36" s="74"/>
      <c r="ATE36" s="119"/>
      <c r="ATF36" s="96"/>
      <c r="ATG36" s="120"/>
      <c r="ATH36" s="74"/>
      <c r="ATI36" s="74"/>
      <c r="ATU36" s="119"/>
      <c r="ATV36" s="96"/>
      <c r="ATW36" s="120"/>
      <c r="ATX36" s="74"/>
      <c r="ATY36" s="74"/>
      <c r="AUK36" s="119"/>
      <c r="AUL36" s="96"/>
      <c r="AUM36" s="120"/>
      <c r="AUN36" s="74"/>
      <c r="AUO36" s="74"/>
      <c r="AVA36" s="119"/>
      <c r="AVB36" s="96"/>
      <c r="AVC36" s="120"/>
      <c r="AVD36" s="74"/>
      <c r="AVE36" s="74"/>
      <c r="AVQ36" s="119"/>
      <c r="AVR36" s="96"/>
      <c r="AVS36" s="120"/>
      <c r="AVT36" s="74"/>
      <c r="AVU36" s="74"/>
      <c r="AWG36" s="119"/>
      <c r="AWH36" s="96"/>
      <c r="AWI36" s="120"/>
      <c r="AWJ36" s="74"/>
      <c r="AWK36" s="74"/>
      <c r="AWW36" s="119"/>
      <c r="AWX36" s="96"/>
      <c r="AWY36" s="120"/>
      <c r="AWZ36" s="74"/>
      <c r="AXA36" s="74"/>
      <c r="AXM36" s="119"/>
      <c r="AXN36" s="96"/>
      <c r="AXO36" s="120"/>
      <c r="AXP36" s="74"/>
      <c r="AXQ36" s="74"/>
      <c r="AYC36" s="119"/>
      <c r="AYD36" s="96"/>
      <c r="AYE36" s="120"/>
      <c r="AYF36" s="74"/>
      <c r="AYG36" s="74"/>
      <c r="AYS36" s="119"/>
      <c r="AYT36" s="96"/>
      <c r="AYU36" s="120"/>
      <c r="AYV36" s="74"/>
      <c r="AYW36" s="74"/>
      <c r="AZI36" s="119"/>
      <c r="AZJ36" s="96"/>
      <c r="AZK36" s="120"/>
      <c r="AZL36" s="74"/>
      <c r="AZM36" s="74"/>
      <c r="AZY36" s="119"/>
      <c r="AZZ36" s="96"/>
      <c r="BAA36" s="120"/>
      <c r="BAB36" s="74"/>
      <c r="BAC36" s="74"/>
      <c r="BAO36" s="119"/>
      <c r="BAP36" s="96"/>
      <c r="BAQ36" s="120"/>
      <c r="BAR36" s="74"/>
      <c r="BAS36" s="74"/>
      <c r="BBE36" s="119"/>
      <c r="BBF36" s="96"/>
      <c r="BBG36" s="120"/>
      <c r="BBH36" s="74"/>
      <c r="BBI36" s="74"/>
      <c r="BBU36" s="119"/>
      <c r="BBV36" s="96"/>
      <c r="BBW36" s="120"/>
      <c r="BBX36" s="74"/>
      <c r="BBY36" s="74"/>
      <c r="BCK36" s="119"/>
      <c r="BCL36" s="96"/>
      <c r="BCM36" s="120"/>
      <c r="BCN36" s="74"/>
      <c r="BCO36" s="74"/>
      <c r="BDA36" s="119"/>
      <c r="BDB36" s="96"/>
      <c r="BDC36" s="120"/>
      <c r="BDD36" s="74"/>
      <c r="BDE36" s="74"/>
      <c r="BDQ36" s="119"/>
      <c r="BDR36" s="96"/>
      <c r="BDS36" s="120"/>
      <c r="BDT36" s="74"/>
      <c r="BDU36" s="74"/>
      <c r="BEG36" s="119"/>
      <c r="BEH36" s="96"/>
      <c r="BEI36" s="120"/>
      <c r="BEJ36" s="74"/>
      <c r="BEK36" s="74"/>
      <c r="BEW36" s="119"/>
      <c r="BEX36" s="96"/>
      <c r="BEY36" s="120"/>
      <c r="BEZ36" s="74"/>
      <c r="BFA36" s="74"/>
      <c r="BFM36" s="119"/>
      <c r="BFN36" s="96"/>
      <c r="BFO36" s="120"/>
      <c r="BFP36" s="74"/>
      <c r="BFQ36" s="74"/>
      <c r="BGC36" s="119"/>
      <c r="BGD36" s="96"/>
      <c r="BGE36" s="120"/>
      <c r="BGF36" s="74"/>
      <c r="BGG36" s="74"/>
      <c r="BGS36" s="119"/>
      <c r="BGT36" s="96"/>
      <c r="BGU36" s="120"/>
      <c r="BGV36" s="74"/>
      <c r="BGW36" s="74"/>
      <c r="BHI36" s="119"/>
      <c r="BHJ36" s="96"/>
      <c r="BHK36" s="120"/>
      <c r="BHL36" s="74"/>
      <c r="BHM36" s="74"/>
      <c r="BHY36" s="119"/>
      <c r="BHZ36" s="96"/>
      <c r="BIA36" s="120"/>
      <c r="BIB36" s="74"/>
      <c r="BIC36" s="74"/>
      <c r="BIO36" s="119"/>
      <c r="BIP36" s="96"/>
      <c r="BIQ36" s="120"/>
      <c r="BIR36" s="74"/>
      <c r="BIS36" s="74"/>
      <c r="BJE36" s="119"/>
      <c r="BJF36" s="96"/>
      <c r="BJG36" s="120"/>
      <c r="BJH36" s="74"/>
      <c r="BJI36" s="74"/>
      <c r="BJU36" s="119"/>
      <c r="BJV36" s="96"/>
      <c r="BJW36" s="120"/>
      <c r="BJX36" s="74"/>
      <c r="BJY36" s="74"/>
      <c r="BKK36" s="119"/>
      <c r="BKL36" s="96"/>
      <c r="BKM36" s="120"/>
      <c r="BKN36" s="74"/>
      <c r="BKO36" s="74"/>
      <c r="BLA36" s="119"/>
      <c r="BLB36" s="96"/>
      <c r="BLC36" s="120"/>
      <c r="BLD36" s="74"/>
      <c r="BLE36" s="74"/>
      <c r="BLQ36" s="119"/>
      <c r="BLR36" s="96"/>
      <c r="BLS36" s="120"/>
      <c r="BLT36" s="74"/>
      <c r="BLU36" s="74"/>
      <c r="BMG36" s="119"/>
      <c r="BMH36" s="96"/>
      <c r="BMI36" s="120"/>
      <c r="BMJ36" s="74"/>
      <c r="BMK36" s="74"/>
      <c r="BMW36" s="119"/>
      <c r="BMX36" s="96"/>
      <c r="BMY36" s="120"/>
      <c r="BMZ36" s="74"/>
      <c r="BNA36" s="74"/>
      <c r="BNM36" s="119"/>
      <c r="BNN36" s="96"/>
      <c r="BNO36" s="120"/>
      <c r="BNP36" s="74"/>
      <c r="BNQ36" s="74"/>
      <c r="BOC36" s="119"/>
      <c r="BOD36" s="96"/>
      <c r="BOE36" s="120"/>
      <c r="BOF36" s="74"/>
      <c r="BOG36" s="74"/>
      <c r="BOS36" s="119"/>
      <c r="BOT36" s="96"/>
      <c r="BOU36" s="120"/>
      <c r="BOV36" s="74"/>
      <c r="BOW36" s="74"/>
      <c r="BPI36" s="119"/>
      <c r="BPJ36" s="96"/>
      <c r="BPK36" s="120"/>
      <c r="BPL36" s="74"/>
      <c r="BPM36" s="74"/>
      <c r="BPY36" s="119"/>
      <c r="BPZ36" s="96"/>
      <c r="BQA36" s="120"/>
      <c r="BQB36" s="74"/>
      <c r="BQC36" s="74"/>
      <c r="BQO36" s="119"/>
      <c r="BQP36" s="96"/>
      <c r="BQQ36" s="120"/>
      <c r="BQR36" s="74"/>
      <c r="BQS36" s="74"/>
      <c r="BRE36" s="119"/>
      <c r="BRF36" s="96"/>
      <c r="BRG36" s="120"/>
      <c r="BRH36" s="74"/>
      <c r="BRI36" s="74"/>
      <c r="BRU36" s="119"/>
      <c r="BRV36" s="96"/>
      <c r="BRW36" s="120"/>
      <c r="BRX36" s="74"/>
      <c r="BRY36" s="74"/>
      <c r="BSK36" s="119"/>
      <c r="BSL36" s="96"/>
      <c r="BSM36" s="120"/>
      <c r="BSN36" s="74"/>
      <c r="BSO36" s="74"/>
      <c r="BTA36" s="119"/>
      <c r="BTB36" s="96"/>
      <c r="BTC36" s="120"/>
      <c r="BTD36" s="74"/>
      <c r="BTE36" s="74"/>
      <c r="BTQ36" s="119"/>
      <c r="BTR36" s="96"/>
      <c r="BTS36" s="120"/>
      <c r="BTT36" s="74"/>
      <c r="BTU36" s="74"/>
      <c r="BUG36" s="119"/>
      <c r="BUH36" s="96"/>
      <c r="BUI36" s="120"/>
      <c r="BUJ36" s="74"/>
      <c r="BUK36" s="74"/>
      <c r="BUW36" s="119"/>
      <c r="BUX36" s="96"/>
      <c r="BUY36" s="120"/>
      <c r="BUZ36" s="74"/>
      <c r="BVA36" s="74"/>
      <c r="BVM36" s="119"/>
      <c r="BVN36" s="96"/>
      <c r="BVO36" s="120"/>
      <c r="BVP36" s="74"/>
      <c r="BVQ36" s="74"/>
      <c r="BWC36" s="119"/>
      <c r="BWD36" s="96"/>
      <c r="BWE36" s="120"/>
      <c r="BWF36" s="74"/>
      <c r="BWG36" s="74"/>
      <c r="BWS36" s="119"/>
      <c r="BWT36" s="96"/>
      <c r="BWU36" s="120"/>
      <c r="BWV36" s="74"/>
      <c r="BWW36" s="74"/>
      <c r="BXI36" s="119"/>
      <c r="BXJ36" s="96"/>
      <c r="BXK36" s="120"/>
      <c r="BXL36" s="74"/>
      <c r="BXM36" s="74"/>
      <c r="BXY36" s="119"/>
      <c r="BXZ36" s="96"/>
      <c r="BYA36" s="120"/>
      <c r="BYB36" s="74"/>
      <c r="BYC36" s="74"/>
      <c r="BYO36" s="119"/>
      <c r="BYP36" s="96"/>
      <c r="BYQ36" s="120"/>
      <c r="BYR36" s="74"/>
      <c r="BYS36" s="74"/>
      <c r="BZE36" s="119"/>
      <c r="BZF36" s="96"/>
      <c r="BZG36" s="120"/>
      <c r="BZH36" s="74"/>
      <c r="BZI36" s="74"/>
      <c r="BZU36" s="119"/>
      <c r="BZV36" s="96"/>
      <c r="BZW36" s="120"/>
      <c r="BZX36" s="74"/>
      <c r="BZY36" s="74"/>
      <c r="CAK36" s="119"/>
      <c r="CAL36" s="96"/>
      <c r="CAM36" s="120"/>
      <c r="CAN36" s="74"/>
      <c r="CAO36" s="74"/>
      <c r="CBA36" s="119"/>
      <c r="CBB36" s="96"/>
      <c r="CBC36" s="120"/>
      <c r="CBD36" s="74"/>
      <c r="CBE36" s="74"/>
      <c r="CBQ36" s="119"/>
      <c r="CBR36" s="96"/>
      <c r="CBS36" s="120"/>
      <c r="CBT36" s="74"/>
      <c r="CBU36" s="74"/>
      <c r="CCG36" s="119"/>
      <c r="CCH36" s="96"/>
      <c r="CCI36" s="120"/>
      <c r="CCJ36" s="74"/>
      <c r="CCK36" s="74"/>
      <c r="CCW36" s="119"/>
      <c r="CCX36" s="96"/>
      <c r="CCY36" s="120"/>
      <c r="CCZ36" s="74"/>
      <c r="CDA36" s="74"/>
      <c r="CDM36" s="119"/>
      <c r="CDN36" s="96"/>
      <c r="CDO36" s="120"/>
      <c r="CDP36" s="74"/>
      <c r="CDQ36" s="74"/>
      <c r="CEC36" s="119"/>
      <c r="CED36" s="96"/>
      <c r="CEE36" s="120"/>
      <c r="CEF36" s="74"/>
      <c r="CEG36" s="74"/>
      <c r="CES36" s="119"/>
      <c r="CET36" s="96"/>
      <c r="CEU36" s="120"/>
      <c r="CEV36" s="74"/>
      <c r="CEW36" s="74"/>
      <c r="CFI36" s="119"/>
      <c r="CFJ36" s="96"/>
      <c r="CFK36" s="120"/>
      <c r="CFL36" s="74"/>
      <c r="CFM36" s="74"/>
      <c r="CFY36" s="119"/>
      <c r="CFZ36" s="96"/>
      <c r="CGA36" s="120"/>
      <c r="CGB36" s="74"/>
      <c r="CGC36" s="74"/>
      <c r="CGO36" s="119"/>
      <c r="CGP36" s="96"/>
      <c r="CGQ36" s="120"/>
      <c r="CGR36" s="74"/>
      <c r="CGS36" s="74"/>
      <c r="CHE36" s="119"/>
      <c r="CHF36" s="96"/>
      <c r="CHG36" s="120"/>
      <c r="CHH36" s="74"/>
      <c r="CHI36" s="74"/>
      <c r="CHU36" s="119"/>
      <c r="CHV36" s="96"/>
      <c r="CHW36" s="120"/>
      <c r="CHX36" s="74"/>
      <c r="CHY36" s="74"/>
      <c r="CIK36" s="119"/>
      <c r="CIL36" s="96"/>
      <c r="CIM36" s="120"/>
      <c r="CIN36" s="74"/>
      <c r="CIO36" s="74"/>
      <c r="CJA36" s="119"/>
      <c r="CJB36" s="96"/>
      <c r="CJC36" s="120"/>
      <c r="CJD36" s="74"/>
      <c r="CJE36" s="74"/>
      <c r="CJQ36" s="119"/>
      <c r="CJR36" s="96"/>
      <c r="CJS36" s="120"/>
      <c r="CJT36" s="74"/>
      <c r="CJU36" s="74"/>
      <c r="CKG36" s="119"/>
      <c r="CKH36" s="96"/>
      <c r="CKI36" s="120"/>
      <c r="CKJ36" s="74"/>
      <c r="CKK36" s="74"/>
      <c r="CKW36" s="119"/>
      <c r="CKX36" s="96"/>
      <c r="CKY36" s="120"/>
      <c r="CKZ36" s="74"/>
      <c r="CLA36" s="74"/>
      <c r="CLM36" s="119"/>
      <c r="CLN36" s="96"/>
      <c r="CLO36" s="120"/>
      <c r="CLP36" s="74"/>
      <c r="CLQ36" s="74"/>
      <c r="CMC36" s="119"/>
      <c r="CMD36" s="96"/>
      <c r="CME36" s="120"/>
      <c r="CMF36" s="74"/>
      <c r="CMG36" s="74"/>
      <c r="CMS36" s="119"/>
      <c r="CMT36" s="96"/>
      <c r="CMU36" s="120"/>
      <c r="CMV36" s="74"/>
      <c r="CMW36" s="74"/>
      <c r="CNI36" s="119"/>
      <c r="CNJ36" s="96"/>
      <c r="CNK36" s="120"/>
      <c r="CNL36" s="74"/>
      <c r="CNM36" s="74"/>
      <c r="CNY36" s="119"/>
      <c r="CNZ36" s="96"/>
      <c r="COA36" s="120"/>
      <c r="COB36" s="74"/>
      <c r="COC36" s="74"/>
      <c r="COO36" s="119"/>
      <c r="COP36" s="96"/>
      <c r="COQ36" s="120"/>
      <c r="COR36" s="74"/>
      <c r="COS36" s="74"/>
      <c r="CPE36" s="119"/>
      <c r="CPF36" s="96"/>
      <c r="CPG36" s="120"/>
      <c r="CPH36" s="74"/>
      <c r="CPI36" s="74"/>
      <c r="CPU36" s="119"/>
      <c r="CPV36" s="96"/>
      <c r="CPW36" s="120"/>
      <c r="CPX36" s="74"/>
      <c r="CPY36" s="74"/>
      <c r="CQK36" s="119"/>
      <c r="CQL36" s="96"/>
      <c r="CQM36" s="120"/>
      <c r="CQN36" s="74"/>
      <c r="CQO36" s="74"/>
      <c r="CRA36" s="119"/>
      <c r="CRB36" s="96"/>
      <c r="CRC36" s="120"/>
      <c r="CRD36" s="74"/>
      <c r="CRE36" s="74"/>
      <c r="CRQ36" s="119"/>
      <c r="CRR36" s="96"/>
      <c r="CRS36" s="120"/>
      <c r="CRT36" s="74"/>
      <c r="CRU36" s="74"/>
      <c r="CSG36" s="119"/>
      <c r="CSH36" s="96"/>
      <c r="CSI36" s="120"/>
      <c r="CSJ36" s="74"/>
      <c r="CSK36" s="74"/>
      <c r="CSW36" s="119"/>
      <c r="CSX36" s="96"/>
      <c r="CSY36" s="120"/>
      <c r="CSZ36" s="74"/>
      <c r="CTA36" s="74"/>
      <c r="CTM36" s="119"/>
      <c r="CTN36" s="96"/>
      <c r="CTO36" s="120"/>
      <c r="CTP36" s="74"/>
      <c r="CTQ36" s="74"/>
      <c r="CUC36" s="119"/>
      <c r="CUD36" s="96"/>
      <c r="CUE36" s="120"/>
      <c r="CUF36" s="74"/>
      <c r="CUG36" s="74"/>
      <c r="CUS36" s="119"/>
      <c r="CUT36" s="96"/>
      <c r="CUU36" s="120"/>
      <c r="CUV36" s="74"/>
      <c r="CUW36" s="74"/>
      <c r="CVI36" s="119"/>
      <c r="CVJ36" s="96"/>
      <c r="CVK36" s="120"/>
      <c r="CVL36" s="74"/>
      <c r="CVM36" s="74"/>
      <c r="CVY36" s="119"/>
      <c r="CVZ36" s="96"/>
      <c r="CWA36" s="120"/>
      <c r="CWB36" s="74"/>
      <c r="CWC36" s="74"/>
      <c r="CWO36" s="119"/>
      <c r="CWP36" s="96"/>
      <c r="CWQ36" s="120"/>
      <c r="CWR36" s="74"/>
      <c r="CWS36" s="74"/>
      <c r="CXE36" s="119"/>
      <c r="CXF36" s="96"/>
      <c r="CXG36" s="120"/>
      <c r="CXH36" s="74"/>
      <c r="CXI36" s="74"/>
      <c r="CXU36" s="119"/>
      <c r="CXV36" s="96"/>
      <c r="CXW36" s="120"/>
      <c r="CXX36" s="74"/>
      <c r="CXY36" s="74"/>
      <c r="CYK36" s="119"/>
      <c r="CYL36" s="96"/>
      <c r="CYM36" s="120"/>
      <c r="CYN36" s="74"/>
      <c r="CYO36" s="74"/>
      <c r="CZA36" s="119"/>
      <c r="CZB36" s="96"/>
      <c r="CZC36" s="120"/>
      <c r="CZD36" s="74"/>
      <c r="CZE36" s="74"/>
      <c r="CZQ36" s="119"/>
      <c r="CZR36" s="96"/>
      <c r="CZS36" s="120"/>
      <c r="CZT36" s="74"/>
      <c r="CZU36" s="74"/>
      <c r="DAG36" s="119"/>
      <c r="DAH36" s="96"/>
      <c r="DAI36" s="120"/>
      <c r="DAJ36" s="74"/>
      <c r="DAK36" s="74"/>
      <c r="DAW36" s="119"/>
      <c r="DAX36" s="96"/>
      <c r="DAY36" s="120"/>
      <c r="DAZ36" s="74"/>
      <c r="DBA36" s="74"/>
      <c r="DBM36" s="119"/>
      <c r="DBN36" s="96"/>
      <c r="DBO36" s="120"/>
      <c r="DBP36" s="74"/>
      <c r="DBQ36" s="74"/>
      <c r="DCC36" s="119"/>
      <c r="DCD36" s="96"/>
      <c r="DCE36" s="120"/>
      <c r="DCF36" s="74"/>
      <c r="DCG36" s="74"/>
      <c r="DCS36" s="119"/>
      <c r="DCT36" s="96"/>
      <c r="DCU36" s="120"/>
      <c r="DCV36" s="74"/>
      <c r="DCW36" s="74"/>
      <c r="DDI36" s="119"/>
      <c r="DDJ36" s="96"/>
      <c r="DDK36" s="120"/>
      <c r="DDL36" s="74"/>
      <c r="DDM36" s="74"/>
      <c r="DDY36" s="119"/>
      <c r="DDZ36" s="96"/>
      <c r="DEA36" s="120"/>
      <c r="DEB36" s="74"/>
      <c r="DEC36" s="74"/>
      <c r="DEO36" s="119"/>
      <c r="DEP36" s="96"/>
      <c r="DEQ36" s="120"/>
      <c r="DER36" s="74"/>
      <c r="DES36" s="74"/>
      <c r="DFE36" s="119"/>
      <c r="DFF36" s="96"/>
      <c r="DFG36" s="120"/>
      <c r="DFH36" s="74"/>
      <c r="DFI36" s="74"/>
      <c r="DFU36" s="119"/>
      <c r="DFV36" s="96"/>
      <c r="DFW36" s="120"/>
      <c r="DFX36" s="74"/>
      <c r="DFY36" s="74"/>
      <c r="DGK36" s="119"/>
      <c r="DGL36" s="96"/>
      <c r="DGM36" s="120"/>
      <c r="DGN36" s="74"/>
      <c r="DGO36" s="74"/>
      <c r="DHA36" s="119"/>
      <c r="DHB36" s="96"/>
      <c r="DHC36" s="120"/>
      <c r="DHD36" s="74"/>
      <c r="DHE36" s="74"/>
      <c r="DHQ36" s="119"/>
      <c r="DHR36" s="96"/>
      <c r="DHS36" s="120"/>
      <c r="DHT36" s="74"/>
      <c r="DHU36" s="74"/>
      <c r="DIG36" s="119"/>
      <c r="DIH36" s="96"/>
      <c r="DII36" s="120"/>
      <c r="DIJ36" s="74"/>
      <c r="DIK36" s="74"/>
      <c r="DIW36" s="119"/>
      <c r="DIX36" s="96"/>
      <c r="DIY36" s="120"/>
      <c r="DIZ36" s="74"/>
      <c r="DJA36" s="74"/>
      <c r="DJM36" s="119"/>
      <c r="DJN36" s="96"/>
      <c r="DJO36" s="120"/>
      <c r="DJP36" s="74"/>
      <c r="DJQ36" s="74"/>
      <c r="DKC36" s="119"/>
      <c r="DKD36" s="96"/>
      <c r="DKE36" s="120"/>
      <c r="DKF36" s="74"/>
      <c r="DKG36" s="74"/>
      <c r="DKS36" s="119"/>
      <c r="DKT36" s="96"/>
      <c r="DKU36" s="120"/>
      <c r="DKV36" s="74"/>
      <c r="DKW36" s="74"/>
      <c r="DLI36" s="119"/>
      <c r="DLJ36" s="96"/>
      <c r="DLK36" s="120"/>
      <c r="DLL36" s="74"/>
      <c r="DLM36" s="74"/>
      <c r="DLY36" s="119"/>
      <c r="DLZ36" s="96"/>
      <c r="DMA36" s="120"/>
      <c r="DMB36" s="74"/>
      <c r="DMC36" s="74"/>
      <c r="DMO36" s="119"/>
      <c r="DMP36" s="96"/>
      <c r="DMQ36" s="120"/>
      <c r="DMR36" s="74"/>
      <c r="DMS36" s="74"/>
      <c r="DNE36" s="119"/>
      <c r="DNF36" s="96"/>
      <c r="DNG36" s="120"/>
      <c r="DNH36" s="74"/>
      <c r="DNI36" s="74"/>
      <c r="DNU36" s="119"/>
      <c r="DNV36" s="96"/>
      <c r="DNW36" s="120"/>
      <c r="DNX36" s="74"/>
      <c r="DNY36" s="74"/>
      <c r="DOK36" s="119"/>
      <c r="DOL36" s="96"/>
      <c r="DOM36" s="120"/>
      <c r="DON36" s="74"/>
      <c r="DOO36" s="74"/>
      <c r="DPA36" s="119"/>
      <c r="DPB36" s="96"/>
      <c r="DPC36" s="120"/>
      <c r="DPD36" s="74"/>
      <c r="DPE36" s="74"/>
      <c r="DPQ36" s="119"/>
      <c r="DPR36" s="96"/>
      <c r="DPS36" s="120"/>
      <c r="DPT36" s="74"/>
      <c r="DPU36" s="74"/>
      <c r="DQG36" s="119"/>
      <c r="DQH36" s="96"/>
      <c r="DQI36" s="120"/>
      <c r="DQJ36" s="74"/>
      <c r="DQK36" s="74"/>
      <c r="DQW36" s="119"/>
      <c r="DQX36" s="96"/>
      <c r="DQY36" s="120"/>
      <c r="DQZ36" s="74"/>
      <c r="DRA36" s="74"/>
      <c r="DRM36" s="119"/>
      <c r="DRN36" s="96"/>
      <c r="DRO36" s="120"/>
      <c r="DRP36" s="74"/>
      <c r="DRQ36" s="74"/>
      <c r="DSC36" s="119"/>
      <c r="DSD36" s="96"/>
      <c r="DSE36" s="120"/>
      <c r="DSF36" s="74"/>
      <c r="DSG36" s="74"/>
      <c r="DSS36" s="119"/>
      <c r="DST36" s="96"/>
      <c r="DSU36" s="120"/>
      <c r="DSV36" s="74"/>
      <c r="DSW36" s="74"/>
      <c r="DTI36" s="119"/>
      <c r="DTJ36" s="96"/>
      <c r="DTK36" s="120"/>
      <c r="DTL36" s="74"/>
      <c r="DTM36" s="74"/>
      <c r="DTY36" s="119"/>
      <c r="DTZ36" s="96"/>
      <c r="DUA36" s="120"/>
      <c r="DUB36" s="74"/>
      <c r="DUC36" s="74"/>
      <c r="DUO36" s="119"/>
      <c r="DUP36" s="96"/>
      <c r="DUQ36" s="120"/>
      <c r="DUR36" s="74"/>
      <c r="DUS36" s="74"/>
      <c r="DVE36" s="119"/>
      <c r="DVF36" s="96"/>
      <c r="DVG36" s="120"/>
      <c r="DVH36" s="74"/>
      <c r="DVI36" s="74"/>
      <c r="DVU36" s="119"/>
      <c r="DVV36" s="96"/>
      <c r="DVW36" s="120"/>
      <c r="DVX36" s="74"/>
      <c r="DVY36" s="74"/>
      <c r="DWK36" s="119"/>
      <c r="DWL36" s="96"/>
      <c r="DWM36" s="120"/>
      <c r="DWN36" s="74"/>
      <c r="DWO36" s="74"/>
      <c r="DXA36" s="119"/>
      <c r="DXB36" s="96"/>
      <c r="DXC36" s="120"/>
      <c r="DXD36" s="74"/>
      <c r="DXE36" s="74"/>
      <c r="DXQ36" s="119"/>
      <c r="DXR36" s="96"/>
      <c r="DXS36" s="120"/>
      <c r="DXT36" s="74"/>
      <c r="DXU36" s="74"/>
      <c r="DYG36" s="119"/>
      <c r="DYH36" s="96"/>
      <c r="DYI36" s="120"/>
      <c r="DYJ36" s="74"/>
      <c r="DYK36" s="74"/>
      <c r="DYW36" s="119"/>
      <c r="DYX36" s="96"/>
      <c r="DYY36" s="120"/>
      <c r="DYZ36" s="74"/>
      <c r="DZA36" s="74"/>
      <c r="DZM36" s="119"/>
      <c r="DZN36" s="96"/>
      <c r="DZO36" s="120"/>
      <c r="DZP36" s="74"/>
      <c r="DZQ36" s="74"/>
      <c r="EAC36" s="119"/>
      <c r="EAD36" s="96"/>
      <c r="EAE36" s="120"/>
      <c r="EAF36" s="74"/>
      <c r="EAG36" s="74"/>
      <c r="EAS36" s="119"/>
      <c r="EAT36" s="96"/>
      <c r="EAU36" s="120"/>
      <c r="EAV36" s="74"/>
      <c r="EAW36" s="74"/>
      <c r="EBI36" s="119"/>
      <c r="EBJ36" s="96"/>
      <c r="EBK36" s="120"/>
      <c r="EBL36" s="74"/>
      <c r="EBM36" s="74"/>
      <c r="EBY36" s="119"/>
      <c r="EBZ36" s="96"/>
      <c r="ECA36" s="120"/>
      <c r="ECB36" s="74"/>
      <c r="ECC36" s="74"/>
      <c r="ECO36" s="119"/>
      <c r="ECP36" s="96"/>
      <c r="ECQ36" s="120"/>
      <c r="ECR36" s="74"/>
      <c r="ECS36" s="74"/>
      <c r="EDE36" s="119"/>
      <c r="EDF36" s="96"/>
      <c r="EDG36" s="120"/>
      <c r="EDH36" s="74"/>
      <c r="EDI36" s="74"/>
      <c r="EDU36" s="119"/>
      <c r="EDV36" s="96"/>
      <c r="EDW36" s="120"/>
      <c r="EDX36" s="74"/>
      <c r="EDY36" s="74"/>
      <c r="EEK36" s="119"/>
      <c r="EEL36" s="96"/>
      <c r="EEM36" s="120"/>
      <c r="EEN36" s="74"/>
      <c r="EEO36" s="74"/>
      <c r="EFA36" s="119"/>
      <c r="EFB36" s="96"/>
      <c r="EFC36" s="120"/>
      <c r="EFD36" s="74"/>
      <c r="EFE36" s="74"/>
      <c r="EFQ36" s="119"/>
      <c r="EFR36" s="96"/>
      <c r="EFS36" s="120"/>
      <c r="EFT36" s="74"/>
      <c r="EFU36" s="74"/>
      <c r="EGG36" s="119"/>
      <c r="EGH36" s="96"/>
      <c r="EGI36" s="120"/>
      <c r="EGJ36" s="74"/>
      <c r="EGK36" s="74"/>
      <c r="EGW36" s="119"/>
      <c r="EGX36" s="96"/>
      <c r="EGY36" s="120"/>
      <c r="EGZ36" s="74"/>
      <c r="EHA36" s="74"/>
      <c r="EHM36" s="119"/>
      <c r="EHN36" s="96"/>
      <c r="EHO36" s="120"/>
      <c r="EHP36" s="74"/>
      <c r="EHQ36" s="74"/>
      <c r="EIC36" s="119"/>
      <c r="EID36" s="96"/>
      <c r="EIE36" s="120"/>
      <c r="EIF36" s="74"/>
      <c r="EIG36" s="74"/>
      <c r="EIS36" s="119"/>
      <c r="EIT36" s="96"/>
      <c r="EIU36" s="120"/>
      <c r="EIV36" s="74"/>
      <c r="EIW36" s="74"/>
      <c r="EJI36" s="119"/>
      <c r="EJJ36" s="96"/>
      <c r="EJK36" s="120"/>
      <c r="EJL36" s="74"/>
      <c r="EJM36" s="74"/>
      <c r="EJY36" s="119"/>
      <c r="EJZ36" s="96"/>
      <c r="EKA36" s="120"/>
      <c r="EKB36" s="74"/>
      <c r="EKC36" s="74"/>
      <c r="EKO36" s="119"/>
      <c r="EKP36" s="96"/>
      <c r="EKQ36" s="120"/>
      <c r="EKR36" s="74"/>
      <c r="EKS36" s="74"/>
      <c r="ELE36" s="119"/>
      <c r="ELF36" s="96"/>
      <c r="ELG36" s="120"/>
      <c r="ELH36" s="74"/>
      <c r="ELI36" s="74"/>
      <c r="ELU36" s="119"/>
      <c r="ELV36" s="96"/>
      <c r="ELW36" s="120"/>
      <c r="ELX36" s="74"/>
      <c r="ELY36" s="74"/>
      <c r="EMK36" s="119"/>
      <c r="EML36" s="96"/>
      <c r="EMM36" s="120"/>
      <c r="EMN36" s="74"/>
      <c r="EMO36" s="74"/>
      <c r="ENA36" s="119"/>
      <c r="ENB36" s="96"/>
      <c r="ENC36" s="120"/>
      <c r="END36" s="74"/>
      <c r="ENE36" s="74"/>
      <c r="ENQ36" s="119"/>
      <c r="ENR36" s="96"/>
      <c r="ENS36" s="120"/>
      <c r="ENT36" s="74"/>
      <c r="ENU36" s="74"/>
      <c r="EOG36" s="119"/>
      <c r="EOH36" s="96"/>
      <c r="EOI36" s="120"/>
      <c r="EOJ36" s="74"/>
      <c r="EOK36" s="74"/>
      <c r="EOW36" s="119"/>
      <c r="EOX36" s="96"/>
      <c r="EOY36" s="120"/>
      <c r="EOZ36" s="74"/>
      <c r="EPA36" s="74"/>
      <c r="EPM36" s="119"/>
      <c r="EPN36" s="96"/>
      <c r="EPO36" s="120"/>
      <c r="EPP36" s="74"/>
      <c r="EPQ36" s="74"/>
      <c r="EQC36" s="119"/>
      <c r="EQD36" s="96"/>
      <c r="EQE36" s="120"/>
      <c r="EQF36" s="74"/>
      <c r="EQG36" s="74"/>
      <c r="EQS36" s="119"/>
      <c r="EQT36" s="96"/>
      <c r="EQU36" s="120"/>
      <c r="EQV36" s="74"/>
      <c r="EQW36" s="74"/>
      <c r="ERI36" s="119"/>
      <c r="ERJ36" s="96"/>
      <c r="ERK36" s="120"/>
      <c r="ERL36" s="74"/>
      <c r="ERM36" s="74"/>
      <c r="ERY36" s="119"/>
      <c r="ERZ36" s="96"/>
      <c r="ESA36" s="120"/>
      <c r="ESB36" s="74"/>
      <c r="ESC36" s="74"/>
      <c r="ESO36" s="119"/>
      <c r="ESP36" s="96"/>
      <c r="ESQ36" s="120"/>
      <c r="ESR36" s="74"/>
      <c r="ESS36" s="74"/>
      <c r="ETE36" s="119"/>
      <c r="ETF36" s="96"/>
      <c r="ETG36" s="120"/>
      <c r="ETH36" s="74"/>
      <c r="ETI36" s="74"/>
      <c r="ETU36" s="119"/>
      <c r="ETV36" s="96"/>
      <c r="ETW36" s="120"/>
      <c r="ETX36" s="74"/>
      <c r="ETY36" s="74"/>
      <c r="EUK36" s="119"/>
      <c r="EUL36" s="96"/>
      <c r="EUM36" s="120"/>
      <c r="EUN36" s="74"/>
      <c r="EUO36" s="74"/>
      <c r="EVA36" s="119"/>
      <c r="EVB36" s="96"/>
      <c r="EVC36" s="120"/>
      <c r="EVD36" s="74"/>
      <c r="EVE36" s="74"/>
      <c r="EVQ36" s="119"/>
      <c r="EVR36" s="96"/>
      <c r="EVS36" s="120"/>
      <c r="EVT36" s="74"/>
      <c r="EVU36" s="74"/>
      <c r="EWG36" s="119"/>
      <c r="EWH36" s="96"/>
      <c r="EWI36" s="120"/>
      <c r="EWJ36" s="74"/>
      <c r="EWK36" s="74"/>
      <c r="EWW36" s="119"/>
      <c r="EWX36" s="96"/>
      <c r="EWY36" s="120"/>
      <c r="EWZ36" s="74"/>
      <c r="EXA36" s="74"/>
      <c r="EXM36" s="119"/>
      <c r="EXN36" s="96"/>
      <c r="EXO36" s="120"/>
      <c r="EXP36" s="74"/>
      <c r="EXQ36" s="74"/>
      <c r="EYC36" s="119"/>
      <c r="EYD36" s="96"/>
      <c r="EYE36" s="120"/>
      <c r="EYF36" s="74"/>
      <c r="EYG36" s="74"/>
      <c r="EYS36" s="119"/>
      <c r="EYT36" s="96"/>
      <c r="EYU36" s="120"/>
      <c r="EYV36" s="74"/>
      <c r="EYW36" s="74"/>
      <c r="EZI36" s="119"/>
      <c r="EZJ36" s="96"/>
      <c r="EZK36" s="120"/>
      <c r="EZL36" s="74"/>
      <c r="EZM36" s="74"/>
      <c r="EZY36" s="119"/>
      <c r="EZZ36" s="96"/>
      <c r="FAA36" s="120"/>
      <c r="FAB36" s="74"/>
      <c r="FAC36" s="74"/>
      <c r="FAO36" s="119"/>
      <c r="FAP36" s="96"/>
      <c r="FAQ36" s="120"/>
      <c r="FAR36" s="74"/>
      <c r="FAS36" s="74"/>
      <c r="FBE36" s="119"/>
      <c r="FBF36" s="96"/>
      <c r="FBG36" s="120"/>
      <c r="FBH36" s="74"/>
      <c r="FBI36" s="74"/>
      <c r="FBU36" s="119"/>
      <c r="FBV36" s="96"/>
      <c r="FBW36" s="120"/>
      <c r="FBX36" s="74"/>
      <c r="FBY36" s="74"/>
      <c r="FCK36" s="119"/>
      <c r="FCL36" s="96"/>
      <c r="FCM36" s="120"/>
      <c r="FCN36" s="74"/>
      <c r="FCO36" s="74"/>
      <c r="FDA36" s="119"/>
      <c r="FDB36" s="96"/>
      <c r="FDC36" s="120"/>
      <c r="FDD36" s="74"/>
      <c r="FDE36" s="74"/>
      <c r="FDQ36" s="119"/>
      <c r="FDR36" s="96"/>
      <c r="FDS36" s="120"/>
      <c r="FDT36" s="74"/>
      <c r="FDU36" s="74"/>
      <c r="FEG36" s="119"/>
      <c r="FEH36" s="96"/>
      <c r="FEI36" s="120"/>
      <c r="FEJ36" s="74"/>
      <c r="FEK36" s="74"/>
      <c r="FEW36" s="119"/>
      <c r="FEX36" s="96"/>
      <c r="FEY36" s="120"/>
      <c r="FEZ36" s="74"/>
      <c r="FFA36" s="74"/>
      <c r="FFM36" s="119"/>
      <c r="FFN36" s="96"/>
      <c r="FFO36" s="120"/>
      <c r="FFP36" s="74"/>
      <c r="FFQ36" s="74"/>
      <c r="FGC36" s="119"/>
      <c r="FGD36" s="96"/>
      <c r="FGE36" s="120"/>
      <c r="FGF36" s="74"/>
      <c r="FGG36" s="74"/>
      <c r="FGS36" s="119"/>
      <c r="FGT36" s="96"/>
      <c r="FGU36" s="120"/>
      <c r="FGV36" s="74"/>
      <c r="FGW36" s="74"/>
      <c r="FHI36" s="119"/>
      <c r="FHJ36" s="96"/>
      <c r="FHK36" s="120"/>
      <c r="FHL36" s="74"/>
      <c r="FHM36" s="74"/>
      <c r="FHY36" s="119"/>
      <c r="FHZ36" s="96"/>
      <c r="FIA36" s="120"/>
      <c r="FIB36" s="74"/>
      <c r="FIC36" s="74"/>
      <c r="FIO36" s="119"/>
      <c r="FIP36" s="96"/>
      <c r="FIQ36" s="120"/>
      <c r="FIR36" s="74"/>
      <c r="FIS36" s="74"/>
      <c r="FJE36" s="119"/>
      <c r="FJF36" s="96"/>
      <c r="FJG36" s="120"/>
      <c r="FJH36" s="74"/>
      <c r="FJI36" s="74"/>
      <c r="FJU36" s="119"/>
      <c r="FJV36" s="96"/>
      <c r="FJW36" s="120"/>
      <c r="FJX36" s="74"/>
      <c r="FJY36" s="74"/>
      <c r="FKK36" s="119"/>
      <c r="FKL36" s="96"/>
      <c r="FKM36" s="120"/>
      <c r="FKN36" s="74"/>
      <c r="FKO36" s="74"/>
      <c r="FLA36" s="119"/>
      <c r="FLB36" s="96"/>
      <c r="FLC36" s="120"/>
      <c r="FLD36" s="74"/>
      <c r="FLE36" s="74"/>
      <c r="FLQ36" s="119"/>
      <c r="FLR36" s="96"/>
      <c r="FLS36" s="120"/>
      <c r="FLT36" s="74"/>
      <c r="FLU36" s="74"/>
      <c r="FMG36" s="119"/>
      <c r="FMH36" s="96"/>
      <c r="FMI36" s="120"/>
      <c r="FMJ36" s="74"/>
      <c r="FMK36" s="74"/>
      <c r="FMW36" s="119"/>
      <c r="FMX36" s="96"/>
      <c r="FMY36" s="120"/>
      <c r="FMZ36" s="74"/>
      <c r="FNA36" s="74"/>
      <c r="FNM36" s="119"/>
      <c r="FNN36" s="96"/>
      <c r="FNO36" s="120"/>
      <c r="FNP36" s="74"/>
      <c r="FNQ36" s="74"/>
      <c r="FOC36" s="119"/>
      <c r="FOD36" s="96"/>
      <c r="FOE36" s="120"/>
      <c r="FOF36" s="74"/>
      <c r="FOG36" s="74"/>
      <c r="FOS36" s="119"/>
      <c r="FOT36" s="96"/>
      <c r="FOU36" s="120"/>
      <c r="FOV36" s="74"/>
      <c r="FOW36" s="74"/>
      <c r="FPI36" s="119"/>
      <c r="FPJ36" s="96"/>
      <c r="FPK36" s="120"/>
      <c r="FPL36" s="74"/>
      <c r="FPM36" s="74"/>
      <c r="FPY36" s="119"/>
      <c r="FPZ36" s="96"/>
      <c r="FQA36" s="120"/>
      <c r="FQB36" s="74"/>
      <c r="FQC36" s="74"/>
      <c r="FQO36" s="119"/>
      <c r="FQP36" s="96"/>
      <c r="FQQ36" s="120"/>
      <c r="FQR36" s="74"/>
      <c r="FQS36" s="74"/>
      <c r="FRE36" s="119"/>
      <c r="FRF36" s="96"/>
      <c r="FRG36" s="120"/>
      <c r="FRH36" s="74"/>
      <c r="FRI36" s="74"/>
      <c r="FRU36" s="119"/>
      <c r="FRV36" s="96"/>
      <c r="FRW36" s="120"/>
      <c r="FRX36" s="74"/>
      <c r="FRY36" s="74"/>
      <c r="FSK36" s="119"/>
      <c r="FSL36" s="96"/>
      <c r="FSM36" s="120"/>
      <c r="FSN36" s="74"/>
      <c r="FSO36" s="74"/>
      <c r="FTA36" s="119"/>
      <c r="FTB36" s="96"/>
      <c r="FTC36" s="120"/>
      <c r="FTD36" s="74"/>
      <c r="FTE36" s="74"/>
      <c r="FTQ36" s="119"/>
      <c r="FTR36" s="96"/>
      <c r="FTS36" s="120"/>
      <c r="FTT36" s="74"/>
      <c r="FTU36" s="74"/>
      <c r="FUG36" s="119"/>
      <c r="FUH36" s="96"/>
      <c r="FUI36" s="120"/>
      <c r="FUJ36" s="74"/>
      <c r="FUK36" s="74"/>
      <c r="FUW36" s="119"/>
      <c r="FUX36" s="96"/>
      <c r="FUY36" s="120"/>
      <c r="FUZ36" s="74"/>
      <c r="FVA36" s="74"/>
      <c r="FVM36" s="119"/>
      <c r="FVN36" s="96"/>
      <c r="FVO36" s="120"/>
      <c r="FVP36" s="74"/>
      <c r="FVQ36" s="74"/>
      <c r="FWC36" s="119"/>
      <c r="FWD36" s="96"/>
      <c r="FWE36" s="120"/>
      <c r="FWF36" s="74"/>
      <c r="FWG36" s="74"/>
      <c r="FWS36" s="119"/>
      <c r="FWT36" s="96"/>
      <c r="FWU36" s="120"/>
      <c r="FWV36" s="74"/>
      <c r="FWW36" s="74"/>
      <c r="FXI36" s="119"/>
      <c r="FXJ36" s="96"/>
      <c r="FXK36" s="120"/>
      <c r="FXL36" s="74"/>
      <c r="FXM36" s="74"/>
      <c r="FXY36" s="119"/>
      <c r="FXZ36" s="96"/>
      <c r="FYA36" s="120"/>
      <c r="FYB36" s="74"/>
      <c r="FYC36" s="74"/>
      <c r="FYO36" s="119"/>
      <c r="FYP36" s="96"/>
      <c r="FYQ36" s="120"/>
      <c r="FYR36" s="74"/>
      <c r="FYS36" s="74"/>
      <c r="FZE36" s="119"/>
      <c r="FZF36" s="96"/>
      <c r="FZG36" s="120"/>
      <c r="FZH36" s="74"/>
      <c r="FZI36" s="74"/>
      <c r="FZU36" s="119"/>
      <c r="FZV36" s="96"/>
      <c r="FZW36" s="120"/>
      <c r="FZX36" s="74"/>
      <c r="FZY36" s="74"/>
      <c r="GAK36" s="119"/>
      <c r="GAL36" s="96"/>
      <c r="GAM36" s="120"/>
      <c r="GAN36" s="74"/>
      <c r="GAO36" s="74"/>
      <c r="GBA36" s="119"/>
      <c r="GBB36" s="96"/>
      <c r="GBC36" s="120"/>
      <c r="GBD36" s="74"/>
      <c r="GBE36" s="74"/>
      <c r="GBQ36" s="119"/>
      <c r="GBR36" s="96"/>
      <c r="GBS36" s="120"/>
      <c r="GBT36" s="74"/>
      <c r="GBU36" s="74"/>
      <c r="GCG36" s="119"/>
      <c r="GCH36" s="96"/>
      <c r="GCI36" s="120"/>
      <c r="GCJ36" s="74"/>
      <c r="GCK36" s="74"/>
      <c r="GCW36" s="119"/>
      <c r="GCX36" s="96"/>
      <c r="GCY36" s="120"/>
      <c r="GCZ36" s="74"/>
      <c r="GDA36" s="74"/>
      <c r="GDM36" s="119"/>
      <c r="GDN36" s="96"/>
      <c r="GDO36" s="120"/>
      <c r="GDP36" s="74"/>
      <c r="GDQ36" s="74"/>
      <c r="GEC36" s="119"/>
      <c r="GED36" s="96"/>
      <c r="GEE36" s="120"/>
      <c r="GEF36" s="74"/>
      <c r="GEG36" s="74"/>
      <c r="GES36" s="119"/>
      <c r="GET36" s="96"/>
      <c r="GEU36" s="120"/>
      <c r="GEV36" s="74"/>
      <c r="GEW36" s="74"/>
      <c r="GFI36" s="119"/>
      <c r="GFJ36" s="96"/>
      <c r="GFK36" s="120"/>
      <c r="GFL36" s="74"/>
      <c r="GFM36" s="74"/>
      <c r="GFY36" s="119"/>
      <c r="GFZ36" s="96"/>
      <c r="GGA36" s="120"/>
      <c r="GGB36" s="74"/>
      <c r="GGC36" s="74"/>
      <c r="GGO36" s="119"/>
      <c r="GGP36" s="96"/>
      <c r="GGQ36" s="120"/>
      <c r="GGR36" s="74"/>
      <c r="GGS36" s="74"/>
      <c r="GHE36" s="119"/>
      <c r="GHF36" s="96"/>
      <c r="GHG36" s="120"/>
      <c r="GHH36" s="74"/>
      <c r="GHI36" s="74"/>
      <c r="GHU36" s="119"/>
      <c r="GHV36" s="96"/>
      <c r="GHW36" s="120"/>
      <c r="GHX36" s="74"/>
      <c r="GHY36" s="74"/>
      <c r="GIK36" s="119"/>
      <c r="GIL36" s="96"/>
      <c r="GIM36" s="120"/>
      <c r="GIN36" s="74"/>
      <c r="GIO36" s="74"/>
      <c r="GJA36" s="119"/>
      <c r="GJB36" s="96"/>
      <c r="GJC36" s="120"/>
      <c r="GJD36" s="74"/>
      <c r="GJE36" s="74"/>
      <c r="GJQ36" s="119"/>
      <c r="GJR36" s="96"/>
      <c r="GJS36" s="120"/>
      <c r="GJT36" s="74"/>
      <c r="GJU36" s="74"/>
      <c r="GKG36" s="119"/>
      <c r="GKH36" s="96"/>
      <c r="GKI36" s="120"/>
      <c r="GKJ36" s="74"/>
      <c r="GKK36" s="74"/>
      <c r="GKW36" s="119"/>
      <c r="GKX36" s="96"/>
      <c r="GKY36" s="120"/>
      <c r="GKZ36" s="74"/>
      <c r="GLA36" s="74"/>
      <c r="GLM36" s="119"/>
      <c r="GLN36" s="96"/>
      <c r="GLO36" s="120"/>
      <c r="GLP36" s="74"/>
      <c r="GLQ36" s="74"/>
      <c r="GMC36" s="119"/>
      <c r="GMD36" s="96"/>
      <c r="GME36" s="120"/>
      <c r="GMF36" s="74"/>
      <c r="GMG36" s="74"/>
      <c r="GMS36" s="119"/>
      <c r="GMT36" s="96"/>
      <c r="GMU36" s="120"/>
      <c r="GMV36" s="74"/>
      <c r="GMW36" s="74"/>
      <c r="GNI36" s="119"/>
      <c r="GNJ36" s="96"/>
      <c r="GNK36" s="120"/>
      <c r="GNL36" s="74"/>
      <c r="GNM36" s="74"/>
      <c r="GNY36" s="119"/>
      <c r="GNZ36" s="96"/>
      <c r="GOA36" s="120"/>
      <c r="GOB36" s="74"/>
      <c r="GOC36" s="74"/>
      <c r="GOO36" s="119"/>
      <c r="GOP36" s="96"/>
      <c r="GOQ36" s="120"/>
      <c r="GOR36" s="74"/>
      <c r="GOS36" s="74"/>
      <c r="GPE36" s="119"/>
      <c r="GPF36" s="96"/>
      <c r="GPG36" s="120"/>
      <c r="GPH36" s="74"/>
      <c r="GPI36" s="74"/>
      <c r="GPU36" s="119"/>
      <c r="GPV36" s="96"/>
      <c r="GPW36" s="120"/>
      <c r="GPX36" s="74"/>
      <c r="GPY36" s="74"/>
      <c r="GQK36" s="119"/>
      <c r="GQL36" s="96"/>
      <c r="GQM36" s="120"/>
      <c r="GQN36" s="74"/>
      <c r="GQO36" s="74"/>
      <c r="GRA36" s="119"/>
      <c r="GRB36" s="96"/>
      <c r="GRC36" s="120"/>
      <c r="GRD36" s="74"/>
      <c r="GRE36" s="74"/>
      <c r="GRQ36" s="119"/>
      <c r="GRR36" s="96"/>
      <c r="GRS36" s="120"/>
      <c r="GRT36" s="74"/>
      <c r="GRU36" s="74"/>
      <c r="GSG36" s="119"/>
      <c r="GSH36" s="96"/>
      <c r="GSI36" s="120"/>
      <c r="GSJ36" s="74"/>
      <c r="GSK36" s="74"/>
      <c r="GSW36" s="119"/>
      <c r="GSX36" s="96"/>
      <c r="GSY36" s="120"/>
      <c r="GSZ36" s="74"/>
      <c r="GTA36" s="74"/>
      <c r="GTM36" s="119"/>
      <c r="GTN36" s="96"/>
      <c r="GTO36" s="120"/>
      <c r="GTP36" s="74"/>
      <c r="GTQ36" s="74"/>
      <c r="GUC36" s="119"/>
      <c r="GUD36" s="96"/>
      <c r="GUE36" s="120"/>
      <c r="GUF36" s="74"/>
      <c r="GUG36" s="74"/>
      <c r="GUS36" s="119"/>
      <c r="GUT36" s="96"/>
      <c r="GUU36" s="120"/>
      <c r="GUV36" s="74"/>
      <c r="GUW36" s="74"/>
      <c r="GVI36" s="119"/>
      <c r="GVJ36" s="96"/>
      <c r="GVK36" s="120"/>
      <c r="GVL36" s="74"/>
      <c r="GVM36" s="74"/>
      <c r="GVY36" s="119"/>
      <c r="GVZ36" s="96"/>
      <c r="GWA36" s="120"/>
      <c r="GWB36" s="74"/>
      <c r="GWC36" s="74"/>
      <c r="GWO36" s="119"/>
      <c r="GWP36" s="96"/>
      <c r="GWQ36" s="120"/>
      <c r="GWR36" s="74"/>
      <c r="GWS36" s="74"/>
      <c r="GXE36" s="119"/>
      <c r="GXF36" s="96"/>
      <c r="GXG36" s="120"/>
      <c r="GXH36" s="74"/>
      <c r="GXI36" s="74"/>
      <c r="GXU36" s="119"/>
      <c r="GXV36" s="96"/>
      <c r="GXW36" s="120"/>
      <c r="GXX36" s="74"/>
      <c r="GXY36" s="74"/>
      <c r="GYK36" s="119"/>
      <c r="GYL36" s="96"/>
      <c r="GYM36" s="120"/>
      <c r="GYN36" s="74"/>
      <c r="GYO36" s="74"/>
      <c r="GZA36" s="119"/>
      <c r="GZB36" s="96"/>
      <c r="GZC36" s="120"/>
      <c r="GZD36" s="74"/>
      <c r="GZE36" s="74"/>
      <c r="GZQ36" s="119"/>
      <c r="GZR36" s="96"/>
      <c r="GZS36" s="120"/>
      <c r="GZT36" s="74"/>
      <c r="GZU36" s="74"/>
      <c r="HAG36" s="119"/>
      <c r="HAH36" s="96"/>
      <c r="HAI36" s="120"/>
      <c r="HAJ36" s="74"/>
      <c r="HAK36" s="74"/>
      <c r="HAW36" s="119"/>
      <c r="HAX36" s="96"/>
      <c r="HAY36" s="120"/>
      <c r="HAZ36" s="74"/>
      <c r="HBA36" s="74"/>
      <c r="HBM36" s="119"/>
      <c r="HBN36" s="96"/>
      <c r="HBO36" s="120"/>
      <c r="HBP36" s="74"/>
      <c r="HBQ36" s="74"/>
      <c r="HCC36" s="119"/>
      <c r="HCD36" s="96"/>
      <c r="HCE36" s="120"/>
      <c r="HCF36" s="74"/>
      <c r="HCG36" s="74"/>
      <c r="HCS36" s="119"/>
      <c r="HCT36" s="96"/>
      <c r="HCU36" s="120"/>
      <c r="HCV36" s="74"/>
      <c r="HCW36" s="74"/>
      <c r="HDI36" s="119"/>
      <c r="HDJ36" s="96"/>
      <c r="HDK36" s="120"/>
      <c r="HDL36" s="74"/>
      <c r="HDM36" s="74"/>
      <c r="HDY36" s="119"/>
      <c r="HDZ36" s="96"/>
      <c r="HEA36" s="120"/>
      <c r="HEB36" s="74"/>
      <c r="HEC36" s="74"/>
      <c r="HEO36" s="119"/>
      <c r="HEP36" s="96"/>
      <c r="HEQ36" s="120"/>
      <c r="HER36" s="74"/>
      <c r="HES36" s="74"/>
      <c r="HFE36" s="119"/>
      <c r="HFF36" s="96"/>
      <c r="HFG36" s="120"/>
      <c r="HFH36" s="74"/>
      <c r="HFI36" s="74"/>
      <c r="HFU36" s="119"/>
      <c r="HFV36" s="96"/>
      <c r="HFW36" s="120"/>
      <c r="HFX36" s="74"/>
      <c r="HFY36" s="74"/>
      <c r="HGK36" s="119"/>
      <c r="HGL36" s="96"/>
      <c r="HGM36" s="120"/>
      <c r="HGN36" s="74"/>
      <c r="HGO36" s="74"/>
      <c r="HHA36" s="119"/>
      <c r="HHB36" s="96"/>
      <c r="HHC36" s="120"/>
      <c r="HHD36" s="74"/>
      <c r="HHE36" s="74"/>
      <c r="HHQ36" s="119"/>
      <c r="HHR36" s="96"/>
      <c r="HHS36" s="120"/>
      <c r="HHT36" s="74"/>
      <c r="HHU36" s="74"/>
      <c r="HIG36" s="119"/>
      <c r="HIH36" s="96"/>
      <c r="HII36" s="120"/>
      <c r="HIJ36" s="74"/>
      <c r="HIK36" s="74"/>
      <c r="HIW36" s="119"/>
      <c r="HIX36" s="96"/>
      <c r="HIY36" s="120"/>
      <c r="HIZ36" s="74"/>
      <c r="HJA36" s="74"/>
      <c r="HJM36" s="119"/>
      <c r="HJN36" s="96"/>
      <c r="HJO36" s="120"/>
      <c r="HJP36" s="74"/>
      <c r="HJQ36" s="74"/>
      <c r="HKC36" s="119"/>
      <c r="HKD36" s="96"/>
      <c r="HKE36" s="120"/>
      <c r="HKF36" s="74"/>
      <c r="HKG36" s="74"/>
      <c r="HKS36" s="119"/>
      <c r="HKT36" s="96"/>
      <c r="HKU36" s="120"/>
      <c r="HKV36" s="74"/>
      <c r="HKW36" s="74"/>
      <c r="HLI36" s="119"/>
      <c r="HLJ36" s="96"/>
      <c r="HLK36" s="120"/>
      <c r="HLL36" s="74"/>
      <c r="HLM36" s="74"/>
      <c r="HLY36" s="119"/>
      <c r="HLZ36" s="96"/>
      <c r="HMA36" s="120"/>
      <c r="HMB36" s="74"/>
      <c r="HMC36" s="74"/>
      <c r="HMO36" s="119"/>
      <c r="HMP36" s="96"/>
      <c r="HMQ36" s="120"/>
      <c r="HMR36" s="74"/>
      <c r="HMS36" s="74"/>
      <c r="HNE36" s="119"/>
      <c r="HNF36" s="96"/>
      <c r="HNG36" s="120"/>
      <c r="HNH36" s="74"/>
      <c r="HNI36" s="74"/>
      <c r="HNU36" s="119"/>
      <c r="HNV36" s="96"/>
      <c r="HNW36" s="120"/>
      <c r="HNX36" s="74"/>
      <c r="HNY36" s="74"/>
      <c r="HOK36" s="119"/>
      <c r="HOL36" s="96"/>
      <c r="HOM36" s="120"/>
      <c r="HON36" s="74"/>
      <c r="HOO36" s="74"/>
      <c r="HPA36" s="119"/>
      <c r="HPB36" s="96"/>
      <c r="HPC36" s="120"/>
      <c r="HPD36" s="74"/>
      <c r="HPE36" s="74"/>
      <c r="HPQ36" s="119"/>
      <c r="HPR36" s="96"/>
      <c r="HPS36" s="120"/>
      <c r="HPT36" s="74"/>
      <c r="HPU36" s="74"/>
      <c r="HQG36" s="119"/>
      <c r="HQH36" s="96"/>
      <c r="HQI36" s="120"/>
      <c r="HQJ36" s="74"/>
      <c r="HQK36" s="74"/>
      <c r="HQW36" s="119"/>
      <c r="HQX36" s="96"/>
      <c r="HQY36" s="120"/>
      <c r="HQZ36" s="74"/>
      <c r="HRA36" s="74"/>
      <c r="HRM36" s="119"/>
      <c r="HRN36" s="96"/>
      <c r="HRO36" s="120"/>
      <c r="HRP36" s="74"/>
      <c r="HRQ36" s="74"/>
      <c r="HSC36" s="119"/>
      <c r="HSD36" s="96"/>
      <c r="HSE36" s="120"/>
      <c r="HSF36" s="74"/>
      <c r="HSG36" s="74"/>
      <c r="HSS36" s="119"/>
      <c r="HST36" s="96"/>
      <c r="HSU36" s="120"/>
      <c r="HSV36" s="74"/>
      <c r="HSW36" s="74"/>
      <c r="HTI36" s="119"/>
      <c r="HTJ36" s="96"/>
      <c r="HTK36" s="120"/>
      <c r="HTL36" s="74"/>
      <c r="HTM36" s="74"/>
      <c r="HTY36" s="119"/>
      <c r="HTZ36" s="96"/>
      <c r="HUA36" s="120"/>
      <c r="HUB36" s="74"/>
      <c r="HUC36" s="74"/>
      <c r="HUO36" s="119"/>
      <c r="HUP36" s="96"/>
      <c r="HUQ36" s="120"/>
      <c r="HUR36" s="74"/>
      <c r="HUS36" s="74"/>
      <c r="HVE36" s="119"/>
      <c r="HVF36" s="96"/>
      <c r="HVG36" s="120"/>
      <c r="HVH36" s="74"/>
      <c r="HVI36" s="74"/>
      <c r="HVU36" s="119"/>
      <c r="HVV36" s="96"/>
      <c r="HVW36" s="120"/>
      <c r="HVX36" s="74"/>
      <c r="HVY36" s="74"/>
      <c r="HWK36" s="119"/>
      <c r="HWL36" s="96"/>
      <c r="HWM36" s="120"/>
      <c r="HWN36" s="74"/>
      <c r="HWO36" s="74"/>
      <c r="HXA36" s="119"/>
      <c r="HXB36" s="96"/>
      <c r="HXC36" s="120"/>
      <c r="HXD36" s="74"/>
      <c r="HXE36" s="74"/>
      <c r="HXQ36" s="119"/>
      <c r="HXR36" s="96"/>
      <c r="HXS36" s="120"/>
      <c r="HXT36" s="74"/>
      <c r="HXU36" s="74"/>
      <c r="HYG36" s="119"/>
      <c r="HYH36" s="96"/>
      <c r="HYI36" s="120"/>
      <c r="HYJ36" s="74"/>
      <c r="HYK36" s="74"/>
      <c r="HYW36" s="119"/>
      <c r="HYX36" s="96"/>
      <c r="HYY36" s="120"/>
      <c r="HYZ36" s="74"/>
      <c r="HZA36" s="74"/>
      <c r="HZM36" s="119"/>
      <c r="HZN36" s="96"/>
      <c r="HZO36" s="120"/>
      <c r="HZP36" s="74"/>
      <c r="HZQ36" s="74"/>
      <c r="IAC36" s="119"/>
      <c r="IAD36" s="96"/>
      <c r="IAE36" s="120"/>
      <c r="IAF36" s="74"/>
      <c r="IAG36" s="74"/>
      <c r="IAS36" s="119"/>
      <c r="IAT36" s="96"/>
      <c r="IAU36" s="120"/>
      <c r="IAV36" s="74"/>
      <c r="IAW36" s="74"/>
      <c r="IBI36" s="119"/>
      <c r="IBJ36" s="96"/>
      <c r="IBK36" s="120"/>
      <c r="IBL36" s="74"/>
      <c r="IBM36" s="74"/>
      <c r="IBY36" s="119"/>
      <c r="IBZ36" s="96"/>
      <c r="ICA36" s="120"/>
      <c r="ICB36" s="74"/>
      <c r="ICC36" s="74"/>
      <c r="ICO36" s="119"/>
      <c r="ICP36" s="96"/>
      <c r="ICQ36" s="120"/>
      <c r="ICR36" s="74"/>
      <c r="ICS36" s="74"/>
      <c r="IDE36" s="119"/>
      <c r="IDF36" s="96"/>
      <c r="IDG36" s="120"/>
      <c r="IDH36" s="74"/>
      <c r="IDI36" s="74"/>
      <c r="IDU36" s="119"/>
      <c r="IDV36" s="96"/>
      <c r="IDW36" s="120"/>
      <c r="IDX36" s="74"/>
      <c r="IDY36" s="74"/>
      <c r="IEK36" s="119"/>
      <c r="IEL36" s="96"/>
      <c r="IEM36" s="120"/>
      <c r="IEN36" s="74"/>
      <c r="IEO36" s="74"/>
      <c r="IFA36" s="119"/>
      <c r="IFB36" s="96"/>
      <c r="IFC36" s="120"/>
      <c r="IFD36" s="74"/>
      <c r="IFE36" s="74"/>
      <c r="IFQ36" s="119"/>
      <c r="IFR36" s="96"/>
      <c r="IFS36" s="120"/>
      <c r="IFT36" s="74"/>
      <c r="IFU36" s="74"/>
      <c r="IGG36" s="119"/>
      <c r="IGH36" s="96"/>
      <c r="IGI36" s="120"/>
      <c r="IGJ36" s="74"/>
      <c r="IGK36" s="74"/>
      <c r="IGW36" s="119"/>
      <c r="IGX36" s="96"/>
      <c r="IGY36" s="120"/>
      <c r="IGZ36" s="74"/>
      <c r="IHA36" s="74"/>
      <c r="IHM36" s="119"/>
      <c r="IHN36" s="96"/>
      <c r="IHO36" s="120"/>
      <c r="IHP36" s="74"/>
      <c r="IHQ36" s="74"/>
      <c r="IIC36" s="119"/>
      <c r="IID36" s="96"/>
      <c r="IIE36" s="120"/>
      <c r="IIF36" s="74"/>
      <c r="IIG36" s="74"/>
      <c r="IIS36" s="119"/>
      <c r="IIT36" s="96"/>
      <c r="IIU36" s="120"/>
      <c r="IIV36" s="74"/>
      <c r="IIW36" s="74"/>
      <c r="IJI36" s="119"/>
      <c r="IJJ36" s="96"/>
      <c r="IJK36" s="120"/>
      <c r="IJL36" s="74"/>
      <c r="IJM36" s="74"/>
      <c r="IJY36" s="119"/>
      <c r="IJZ36" s="96"/>
      <c r="IKA36" s="120"/>
      <c r="IKB36" s="74"/>
      <c r="IKC36" s="74"/>
      <c r="IKO36" s="119"/>
      <c r="IKP36" s="96"/>
      <c r="IKQ36" s="120"/>
      <c r="IKR36" s="74"/>
      <c r="IKS36" s="74"/>
      <c r="ILE36" s="119"/>
      <c r="ILF36" s="96"/>
      <c r="ILG36" s="120"/>
      <c r="ILH36" s="74"/>
      <c r="ILI36" s="74"/>
      <c r="ILU36" s="119"/>
      <c r="ILV36" s="96"/>
      <c r="ILW36" s="120"/>
      <c r="ILX36" s="74"/>
      <c r="ILY36" s="74"/>
      <c r="IMK36" s="119"/>
      <c r="IML36" s="96"/>
      <c r="IMM36" s="120"/>
      <c r="IMN36" s="74"/>
      <c r="IMO36" s="74"/>
      <c r="INA36" s="119"/>
      <c r="INB36" s="96"/>
      <c r="INC36" s="120"/>
      <c r="IND36" s="74"/>
      <c r="INE36" s="74"/>
      <c r="INQ36" s="119"/>
      <c r="INR36" s="96"/>
      <c r="INS36" s="120"/>
      <c r="INT36" s="74"/>
      <c r="INU36" s="74"/>
      <c r="IOG36" s="119"/>
      <c r="IOH36" s="96"/>
      <c r="IOI36" s="120"/>
      <c r="IOJ36" s="74"/>
      <c r="IOK36" s="74"/>
      <c r="IOW36" s="119"/>
      <c r="IOX36" s="96"/>
      <c r="IOY36" s="120"/>
      <c r="IOZ36" s="74"/>
      <c r="IPA36" s="74"/>
      <c r="IPM36" s="119"/>
      <c r="IPN36" s="96"/>
      <c r="IPO36" s="120"/>
      <c r="IPP36" s="74"/>
      <c r="IPQ36" s="74"/>
      <c r="IQC36" s="119"/>
      <c r="IQD36" s="96"/>
      <c r="IQE36" s="120"/>
      <c r="IQF36" s="74"/>
      <c r="IQG36" s="74"/>
      <c r="IQS36" s="119"/>
      <c r="IQT36" s="96"/>
      <c r="IQU36" s="120"/>
      <c r="IQV36" s="74"/>
      <c r="IQW36" s="74"/>
      <c r="IRI36" s="119"/>
      <c r="IRJ36" s="96"/>
      <c r="IRK36" s="120"/>
      <c r="IRL36" s="74"/>
      <c r="IRM36" s="74"/>
      <c r="IRY36" s="119"/>
      <c r="IRZ36" s="96"/>
      <c r="ISA36" s="120"/>
      <c r="ISB36" s="74"/>
      <c r="ISC36" s="74"/>
      <c r="ISO36" s="119"/>
      <c r="ISP36" s="96"/>
      <c r="ISQ36" s="120"/>
      <c r="ISR36" s="74"/>
      <c r="ISS36" s="74"/>
      <c r="ITE36" s="119"/>
      <c r="ITF36" s="96"/>
      <c r="ITG36" s="120"/>
      <c r="ITH36" s="74"/>
      <c r="ITI36" s="74"/>
      <c r="ITU36" s="119"/>
      <c r="ITV36" s="96"/>
      <c r="ITW36" s="120"/>
      <c r="ITX36" s="74"/>
      <c r="ITY36" s="74"/>
      <c r="IUK36" s="119"/>
      <c r="IUL36" s="96"/>
      <c r="IUM36" s="120"/>
      <c r="IUN36" s="74"/>
      <c r="IUO36" s="74"/>
      <c r="IVA36" s="119"/>
      <c r="IVB36" s="96"/>
      <c r="IVC36" s="120"/>
      <c r="IVD36" s="74"/>
      <c r="IVE36" s="74"/>
      <c r="IVQ36" s="119"/>
      <c r="IVR36" s="96"/>
      <c r="IVS36" s="120"/>
      <c r="IVT36" s="74"/>
      <c r="IVU36" s="74"/>
      <c r="IWG36" s="119"/>
      <c r="IWH36" s="96"/>
      <c r="IWI36" s="120"/>
      <c r="IWJ36" s="74"/>
      <c r="IWK36" s="74"/>
      <c r="IWW36" s="119"/>
      <c r="IWX36" s="96"/>
      <c r="IWY36" s="120"/>
      <c r="IWZ36" s="74"/>
      <c r="IXA36" s="74"/>
      <c r="IXM36" s="119"/>
      <c r="IXN36" s="96"/>
      <c r="IXO36" s="120"/>
      <c r="IXP36" s="74"/>
      <c r="IXQ36" s="74"/>
      <c r="IYC36" s="119"/>
      <c r="IYD36" s="96"/>
      <c r="IYE36" s="120"/>
      <c r="IYF36" s="74"/>
      <c r="IYG36" s="74"/>
      <c r="IYS36" s="119"/>
      <c r="IYT36" s="96"/>
      <c r="IYU36" s="120"/>
      <c r="IYV36" s="74"/>
      <c r="IYW36" s="74"/>
      <c r="IZI36" s="119"/>
      <c r="IZJ36" s="96"/>
      <c r="IZK36" s="120"/>
      <c r="IZL36" s="74"/>
      <c r="IZM36" s="74"/>
      <c r="IZY36" s="119"/>
      <c r="IZZ36" s="96"/>
      <c r="JAA36" s="120"/>
      <c r="JAB36" s="74"/>
      <c r="JAC36" s="74"/>
      <c r="JAO36" s="119"/>
      <c r="JAP36" s="96"/>
      <c r="JAQ36" s="120"/>
      <c r="JAR36" s="74"/>
      <c r="JAS36" s="74"/>
      <c r="JBE36" s="119"/>
      <c r="JBF36" s="96"/>
      <c r="JBG36" s="120"/>
      <c r="JBH36" s="74"/>
      <c r="JBI36" s="74"/>
      <c r="JBU36" s="119"/>
      <c r="JBV36" s="96"/>
      <c r="JBW36" s="120"/>
      <c r="JBX36" s="74"/>
      <c r="JBY36" s="74"/>
      <c r="JCK36" s="119"/>
      <c r="JCL36" s="96"/>
      <c r="JCM36" s="120"/>
      <c r="JCN36" s="74"/>
      <c r="JCO36" s="74"/>
      <c r="JDA36" s="119"/>
      <c r="JDB36" s="96"/>
      <c r="JDC36" s="120"/>
      <c r="JDD36" s="74"/>
      <c r="JDE36" s="74"/>
      <c r="JDQ36" s="119"/>
      <c r="JDR36" s="96"/>
      <c r="JDS36" s="120"/>
      <c r="JDT36" s="74"/>
      <c r="JDU36" s="74"/>
      <c r="JEG36" s="119"/>
      <c r="JEH36" s="96"/>
      <c r="JEI36" s="120"/>
      <c r="JEJ36" s="74"/>
      <c r="JEK36" s="74"/>
      <c r="JEW36" s="119"/>
      <c r="JEX36" s="96"/>
      <c r="JEY36" s="120"/>
      <c r="JEZ36" s="74"/>
      <c r="JFA36" s="74"/>
      <c r="JFM36" s="119"/>
      <c r="JFN36" s="96"/>
      <c r="JFO36" s="120"/>
      <c r="JFP36" s="74"/>
      <c r="JFQ36" s="74"/>
      <c r="JGC36" s="119"/>
      <c r="JGD36" s="96"/>
      <c r="JGE36" s="120"/>
      <c r="JGF36" s="74"/>
      <c r="JGG36" s="74"/>
      <c r="JGS36" s="119"/>
      <c r="JGT36" s="96"/>
      <c r="JGU36" s="120"/>
      <c r="JGV36" s="74"/>
      <c r="JGW36" s="74"/>
      <c r="JHI36" s="119"/>
      <c r="JHJ36" s="96"/>
      <c r="JHK36" s="120"/>
      <c r="JHL36" s="74"/>
      <c r="JHM36" s="74"/>
      <c r="JHY36" s="119"/>
      <c r="JHZ36" s="96"/>
      <c r="JIA36" s="120"/>
      <c r="JIB36" s="74"/>
      <c r="JIC36" s="74"/>
      <c r="JIO36" s="119"/>
      <c r="JIP36" s="96"/>
      <c r="JIQ36" s="120"/>
      <c r="JIR36" s="74"/>
      <c r="JIS36" s="74"/>
      <c r="JJE36" s="119"/>
      <c r="JJF36" s="96"/>
      <c r="JJG36" s="120"/>
      <c r="JJH36" s="74"/>
      <c r="JJI36" s="74"/>
      <c r="JJU36" s="119"/>
      <c r="JJV36" s="96"/>
      <c r="JJW36" s="120"/>
      <c r="JJX36" s="74"/>
      <c r="JJY36" s="74"/>
      <c r="JKK36" s="119"/>
      <c r="JKL36" s="96"/>
      <c r="JKM36" s="120"/>
      <c r="JKN36" s="74"/>
      <c r="JKO36" s="74"/>
      <c r="JLA36" s="119"/>
      <c r="JLB36" s="96"/>
      <c r="JLC36" s="120"/>
      <c r="JLD36" s="74"/>
      <c r="JLE36" s="74"/>
      <c r="JLQ36" s="119"/>
      <c r="JLR36" s="96"/>
      <c r="JLS36" s="120"/>
      <c r="JLT36" s="74"/>
      <c r="JLU36" s="74"/>
      <c r="JMG36" s="119"/>
      <c r="JMH36" s="96"/>
      <c r="JMI36" s="120"/>
      <c r="JMJ36" s="74"/>
      <c r="JMK36" s="74"/>
      <c r="JMW36" s="119"/>
      <c r="JMX36" s="96"/>
      <c r="JMY36" s="120"/>
      <c r="JMZ36" s="74"/>
      <c r="JNA36" s="74"/>
      <c r="JNM36" s="119"/>
      <c r="JNN36" s="96"/>
      <c r="JNO36" s="120"/>
      <c r="JNP36" s="74"/>
      <c r="JNQ36" s="74"/>
      <c r="JOC36" s="119"/>
      <c r="JOD36" s="96"/>
      <c r="JOE36" s="120"/>
      <c r="JOF36" s="74"/>
      <c r="JOG36" s="74"/>
      <c r="JOS36" s="119"/>
      <c r="JOT36" s="96"/>
      <c r="JOU36" s="120"/>
      <c r="JOV36" s="74"/>
      <c r="JOW36" s="74"/>
      <c r="JPI36" s="119"/>
      <c r="JPJ36" s="96"/>
      <c r="JPK36" s="120"/>
      <c r="JPL36" s="74"/>
      <c r="JPM36" s="74"/>
      <c r="JPY36" s="119"/>
      <c r="JPZ36" s="96"/>
      <c r="JQA36" s="120"/>
      <c r="JQB36" s="74"/>
      <c r="JQC36" s="74"/>
      <c r="JQO36" s="119"/>
      <c r="JQP36" s="96"/>
      <c r="JQQ36" s="120"/>
      <c r="JQR36" s="74"/>
      <c r="JQS36" s="74"/>
      <c r="JRE36" s="119"/>
      <c r="JRF36" s="96"/>
      <c r="JRG36" s="120"/>
      <c r="JRH36" s="74"/>
      <c r="JRI36" s="74"/>
      <c r="JRU36" s="119"/>
      <c r="JRV36" s="96"/>
      <c r="JRW36" s="120"/>
      <c r="JRX36" s="74"/>
      <c r="JRY36" s="74"/>
      <c r="JSK36" s="119"/>
      <c r="JSL36" s="96"/>
      <c r="JSM36" s="120"/>
      <c r="JSN36" s="74"/>
      <c r="JSO36" s="74"/>
      <c r="JTA36" s="119"/>
      <c r="JTB36" s="96"/>
      <c r="JTC36" s="120"/>
      <c r="JTD36" s="74"/>
      <c r="JTE36" s="74"/>
      <c r="JTQ36" s="119"/>
      <c r="JTR36" s="96"/>
      <c r="JTS36" s="120"/>
      <c r="JTT36" s="74"/>
      <c r="JTU36" s="74"/>
      <c r="JUG36" s="119"/>
      <c r="JUH36" s="96"/>
      <c r="JUI36" s="120"/>
      <c r="JUJ36" s="74"/>
      <c r="JUK36" s="74"/>
      <c r="JUW36" s="119"/>
      <c r="JUX36" s="96"/>
      <c r="JUY36" s="120"/>
      <c r="JUZ36" s="74"/>
      <c r="JVA36" s="74"/>
      <c r="JVM36" s="119"/>
      <c r="JVN36" s="96"/>
      <c r="JVO36" s="120"/>
      <c r="JVP36" s="74"/>
      <c r="JVQ36" s="74"/>
      <c r="JWC36" s="119"/>
      <c r="JWD36" s="96"/>
      <c r="JWE36" s="120"/>
      <c r="JWF36" s="74"/>
      <c r="JWG36" s="74"/>
      <c r="JWS36" s="119"/>
      <c r="JWT36" s="96"/>
      <c r="JWU36" s="120"/>
      <c r="JWV36" s="74"/>
      <c r="JWW36" s="74"/>
      <c r="JXI36" s="119"/>
      <c r="JXJ36" s="96"/>
      <c r="JXK36" s="120"/>
      <c r="JXL36" s="74"/>
      <c r="JXM36" s="74"/>
      <c r="JXY36" s="119"/>
      <c r="JXZ36" s="96"/>
      <c r="JYA36" s="120"/>
      <c r="JYB36" s="74"/>
      <c r="JYC36" s="74"/>
      <c r="JYO36" s="119"/>
      <c r="JYP36" s="96"/>
      <c r="JYQ36" s="120"/>
      <c r="JYR36" s="74"/>
      <c r="JYS36" s="74"/>
      <c r="JZE36" s="119"/>
      <c r="JZF36" s="96"/>
      <c r="JZG36" s="120"/>
      <c r="JZH36" s="74"/>
      <c r="JZI36" s="74"/>
      <c r="JZU36" s="119"/>
      <c r="JZV36" s="96"/>
      <c r="JZW36" s="120"/>
      <c r="JZX36" s="74"/>
      <c r="JZY36" s="74"/>
      <c r="KAK36" s="119"/>
      <c r="KAL36" s="96"/>
      <c r="KAM36" s="120"/>
      <c r="KAN36" s="74"/>
      <c r="KAO36" s="74"/>
      <c r="KBA36" s="119"/>
      <c r="KBB36" s="96"/>
      <c r="KBC36" s="120"/>
      <c r="KBD36" s="74"/>
      <c r="KBE36" s="74"/>
      <c r="KBQ36" s="119"/>
      <c r="KBR36" s="96"/>
      <c r="KBS36" s="120"/>
      <c r="KBT36" s="74"/>
      <c r="KBU36" s="74"/>
      <c r="KCG36" s="119"/>
      <c r="KCH36" s="96"/>
      <c r="KCI36" s="120"/>
      <c r="KCJ36" s="74"/>
      <c r="KCK36" s="74"/>
      <c r="KCW36" s="119"/>
      <c r="KCX36" s="96"/>
      <c r="KCY36" s="120"/>
      <c r="KCZ36" s="74"/>
      <c r="KDA36" s="74"/>
      <c r="KDM36" s="119"/>
      <c r="KDN36" s="96"/>
      <c r="KDO36" s="120"/>
      <c r="KDP36" s="74"/>
      <c r="KDQ36" s="74"/>
      <c r="KEC36" s="119"/>
      <c r="KED36" s="96"/>
      <c r="KEE36" s="120"/>
      <c r="KEF36" s="74"/>
      <c r="KEG36" s="74"/>
      <c r="KES36" s="119"/>
      <c r="KET36" s="96"/>
      <c r="KEU36" s="120"/>
      <c r="KEV36" s="74"/>
      <c r="KEW36" s="74"/>
      <c r="KFI36" s="119"/>
      <c r="KFJ36" s="96"/>
      <c r="KFK36" s="120"/>
      <c r="KFL36" s="74"/>
      <c r="KFM36" s="74"/>
      <c r="KFY36" s="119"/>
      <c r="KFZ36" s="96"/>
      <c r="KGA36" s="120"/>
      <c r="KGB36" s="74"/>
      <c r="KGC36" s="74"/>
      <c r="KGO36" s="119"/>
      <c r="KGP36" s="96"/>
      <c r="KGQ36" s="120"/>
      <c r="KGR36" s="74"/>
      <c r="KGS36" s="74"/>
      <c r="KHE36" s="119"/>
      <c r="KHF36" s="96"/>
      <c r="KHG36" s="120"/>
      <c r="KHH36" s="74"/>
      <c r="KHI36" s="74"/>
      <c r="KHU36" s="119"/>
      <c r="KHV36" s="96"/>
      <c r="KHW36" s="120"/>
      <c r="KHX36" s="74"/>
      <c r="KHY36" s="74"/>
      <c r="KIK36" s="119"/>
      <c r="KIL36" s="96"/>
      <c r="KIM36" s="120"/>
      <c r="KIN36" s="74"/>
      <c r="KIO36" s="74"/>
      <c r="KJA36" s="119"/>
      <c r="KJB36" s="96"/>
      <c r="KJC36" s="120"/>
      <c r="KJD36" s="74"/>
      <c r="KJE36" s="74"/>
      <c r="KJQ36" s="119"/>
      <c r="KJR36" s="96"/>
      <c r="KJS36" s="120"/>
      <c r="KJT36" s="74"/>
      <c r="KJU36" s="74"/>
      <c r="KKG36" s="119"/>
      <c r="KKH36" s="96"/>
      <c r="KKI36" s="120"/>
      <c r="KKJ36" s="74"/>
      <c r="KKK36" s="74"/>
      <c r="KKW36" s="119"/>
      <c r="KKX36" s="96"/>
      <c r="KKY36" s="120"/>
      <c r="KKZ36" s="74"/>
      <c r="KLA36" s="74"/>
      <c r="KLM36" s="119"/>
      <c r="KLN36" s="96"/>
      <c r="KLO36" s="120"/>
      <c r="KLP36" s="74"/>
      <c r="KLQ36" s="74"/>
      <c r="KMC36" s="119"/>
      <c r="KMD36" s="96"/>
      <c r="KME36" s="120"/>
      <c r="KMF36" s="74"/>
      <c r="KMG36" s="74"/>
      <c r="KMS36" s="119"/>
      <c r="KMT36" s="96"/>
      <c r="KMU36" s="120"/>
      <c r="KMV36" s="74"/>
      <c r="KMW36" s="74"/>
      <c r="KNI36" s="119"/>
      <c r="KNJ36" s="96"/>
      <c r="KNK36" s="120"/>
      <c r="KNL36" s="74"/>
      <c r="KNM36" s="74"/>
      <c r="KNY36" s="119"/>
      <c r="KNZ36" s="96"/>
      <c r="KOA36" s="120"/>
      <c r="KOB36" s="74"/>
      <c r="KOC36" s="74"/>
      <c r="KOO36" s="119"/>
      <c r="KOP36" s="96"/>
      <c r="KOQ36" s="120"/>
      <c r="KOR36" s="74"/>
      <c r="KOS36" s="74"/>
      <c r="KPE36" s="119"/>
      <c r="KPF36" s="96"/>
      <c r="KPG36" s="120"/>
      <c r="KPH36" s="74"/>
      <c r="KPI36" s="74"/>
      <c r="KPU36" s="119"/>
      <c r="KPV36" s="96"/>
      <c r="KPW36" s="120"/>
      <c r="KPX36" s="74"/>
      <c r="KPY36" s="74"/>
      <c r="KQK36" s="119"/>
      <c r="KQL36" s="96"/>
      <c r="KQM36" s="120"/>
      <c r="KQN36" s="74"/>
      <c r="KQO36" s="74"/>
      <c r="KRA36" s="119"/>
      <c r="KRB36" s="96"/>
      <c r="KRC36" s="120"/>
      <c r="KRD36" s="74"/>
      <c r="KRE36" s="74"/>
      <c r="KRQ36" s="119"/>
      <c r="KRR36" s="96"/>
      <c r="KRS36" s="120"/>
      <c r="KRT36" s="74"/>
      <c r="KRU36" s="74"/>
      <c r="KSG36" s="119"/>
      <c r="KSH36" s="96"/>
      <c r="KSI36" s="120"/>
      <c r="KSJ36" s="74"/>
      <c r="KSK36" s="74"/>
      <c r="KSW36" s="119"/>
      <c r="KSX36" s="96"/>
      <c r="KSY36" s="120"/>
      <c r="KSZ36" s="74"/>
      <c r="KTA36" s="74"/>
      <c r="KTM36" s="119"/>
      <c r="KTN36" s="96"/>
      <c r="KTO36" s="120"/>
      <c r="KTP36" s="74"/>
      <c r="KTQ36" s="74"/>
      <c r="KUC36" s="119"/>
      <c r="KUD36" s="96"/>
      <c r="KUE36" s="120"/>
      <c r="KUF36" s="74"/>
      <c r="KUG36" s="74"/>
      <c r="KUS36" s="119"/>
      <c r="KUT36" s="96"/>
      <c r="KUU36" s="120"/>
      <c r="KUV36" s="74"/>
      <c r="KUW36" s="74"/>
      <c r="KVI36" s="119"/>
      <c r="KVJ36" s="96"/>
      <c r="KVK36" s="120"/>
      <c r="KVL36" s="74"/>
      <c r="KVM36" s="74"/>
      <c r="KVY36" s="119"/>
      <c r="KVZ36" s="96"/>
      <c r="KWA36" s="120"/>
      <c r="KWB36" s="74"/>
      <c r="KWC36" s="74"/>
      <c r="KWO36" s="119"/>
      <c r="KWP36" s="96"/>
      <c r="KWQ36" s="120"/>
      <c r="KWR36" s="74"/>
      <c r="KWS36" s="74"/>
      <c r="KXE36" s="119"/>
      <c r="KXF36" s="96"/>
      <c r="KXG36" s="120"/>
      <c r="KXH36" s="74"/>
      <c r="KXI36" s="74"/>
      <c r="KXU36" s="119"/>
      <c r="KXV36" s="96"/>
      <c r="KXW36" s="120"/>
      <c r="KXX36" s="74"/>
      <c r="KXY36" s="74"/>
      <c r="KYK36" s="119"/>
      <c r="KYL36" s="96"/>
      <c r="KYM36" s="120"/>
      <c r="KYN36" s="74"/>
      <c r="KYO36" s="74"/>
      <c r="KZA36" s="119"/>
      <c r="KZB36" s="96"/>
      <c r="KZC36" s="120"/>
      <c r="KZD36" s="74"/>
      <c r="KZE36" s="74"/>
      <c r="KZQ36" s="119"/>
      <c r="KZR36" s="96"/>
      <c r="KZS36" s="120"/>
      <c r="KZT36" s="74"/>
      <c r="KZU36" s="74"/>
      <c r="LAG36" s="119"/>
      <c r="LAH36" s="96"/>
      <c r="LAI36" s="120"/>
      <c r="LAJ36" s="74"/>
      <c r="LAK36" s="74"/>
      <c r="LAW36" s="119"/>
      <c r="LAX36" s="96"/>
      <c r="LAY36" s="120"/>
      <c r="LAZ36" s="74"/>
      <c r="LBA36" s="74"/>
      <c r="LBM36" s="119"/>
      <c r="LBN36" s="96"/>
      <c r="LBO36" s="120"/>
      <c r="LBP36" s="74"/>
      <c r="LBQ36" s="74"/>
      <c r="LCC36" s="119"/>
      <c r="LCD36" s="96"/>
      <c r="LCE36" s="120"/>
      <c r="LCF36" s="74"/>
      <c r="LCG36" s="74"/>
      <c r="LCS36" s="119"/>
      <c r="LCT36" s="96"/>
      <c r="LCU36" s="120"/>
      <c r="LCV36" s="74"/>
      <c r="LCW36" s="74"/>
      <c r="LDI36" s="119"/>
      <c r="LDJ36" s="96"/>
      <c r="LDK36" s="120"/>
      <c r="LDL36" s="74"/>
      <c r="LDM36" s="74"/>
      <c r="LDY36" s="119"/>
      <c r="LDZ36" s="96"/>
      <c r="LEA36" s="120"/>
      <c r="LEB36" s="74"/>
      <c r="LEC36" s="74"/>
      <c r="LEO36" s="119"/>
      <c r="LEP36" s="96"/>
      <c r="LEQ36" s="120"/>
      <c r="LER36" s="74"/>
      <c r="LES36" s="74"/>
      <c r="LFE36" s="119"/>
      <c r="LFF36" s="96"/>
      <c r="LFG36" s="120"/>
      <c r="LFH36" s="74"/>
      <c r="LFI36" s="74"/>
      <c r="LFU36" s="119"/>
      <c r="LFV36" s="96"/>
      <c r="LFW36" s="120"/>
      <c r="LFX36" s="74"/>
      <c r="LFY36" s="74"/>
      <c r="LGK36" s="119"/>
      <c r="LGL36" s="96"/>
      <c r="LGM36" s="120"/>
      <c r="LGN36" s="74"/>
      <c r="LGO36" s="74"/>
      <c r="LHA36" s="119"/>
      <c r="LHB36" s="96"/>
      <c r="LHC36" s="120"/>
      <c r="LHD36" s="74"/>
      <c r="LHE36" s="74"/>
      <c r="LHQ36" s="119"/>
      <c r="LHR36" s="96"/>
      <c r="LHS36" s="120"/>
      <c r="LHT36" s="74"/>
      <c r="LHU36" s="74"/>
      <c r="LIG36" s="119"/>
      <c r="LIH36" s="96"/>
      <c r="LII36" s="120"/>
      <c r="LIJ36" s="74"/>
      <c r="LIK36" s="74"/>
      <c r="LIW36" s="119"/>
      <c r="LIX36" s="96"/>
      <c r="LIY36" s="120"/>
      <c r="LIZ36" s="74"/>
      <c r="LJA36" s="74"/>
      <c r="LJM36" s="119"/>
      <c r="LJN36" s="96"/>
      <c r="LJO36" s="120"/>
      <c r="LJP36" s="74"/>
      <c r="LJQ36" s="74"/>
      <c r="LKC36" s="119"/>
      <c r="LKD36" s="96"/>
      <c r="LKE36" s="120"/>
      <c r="LKF36" s="74"/>
      <c r="LKG36" s="74"/>
      <c r="LKS36" s="119"/>
      <c r="LKT36" s="96"/>
      <c r="LKU36" s="120"/>
      <c r="LKV36" s="74"/>
      <c r="LKW36" s="74"/>
      <c r="LLI36" s="119"/>
      <c r="LLJ36" s="96"/>
      <c r="LLK36" s="120"/>
      <c r="LLL36" s="74"/>
      <c r="LLM36" s="74"/>
      <c r="LLY36" s="119"/>
      <c r="LLZ36" s="96"/>
      <c r="LMA36" s="120"/>
      <c r="LMB36" s="74"/>
      <c r="LMC36" s="74"/>
      <c r="LMO36" s="119"/>
      <c r="LMP36" s="96"/>
      <c r="LMQ36" s="120"/>
      <c r="LMR36" s="74"/>
      <c r="LMS36" s="74"/>
      <c r="LNE36" s="119"/>
      <c r="LNF36" s="96"/>
      <c r="LNG36" s="120"/>
      <c r="LNH36" s="74"/>
      <c r="LNI36" s="74"/>
      <c r="LNU36" s="119"/>
      <c r="LNV36" s="96"/>
      <c r="LNW36" s="120"/>
      <c r="LNX36" s="74"/>
      <c r="LNY36" s="74"/>
      <c r="LOK36" s="119"/>
      <c r="LOL36" s="96"/>
      <c r="LOM36" s="120"/>
      <c r="LON36" s="74"/>
      <c r="LOO36" s="74"/>
      <c r="LPA36" s="119"/>
      <c r="LPB36" s="96"/>
      <c r="LPC36" s="120"/>
      <c r="LPD36" s="74"/>
      <c r="LPE36" s="74"/>
      <c r="LPQ36" s="119"/>
      <c r="LPR36" s="96"/>
      <c r="LPS36" s="120"/>
      <c r="LPT36" s="74"/>
      <c r="LPU36" s="74"/>
      <c r="LQG36" s="119"/>
      <c r="LQH36" s="96"/>
      <c r="LQI36" s="120"/>
      <c r="LQJ36" s="74"/>
      <c r="LQK36" s="74"/>
      <c r="LQW36" s="119"/>
      <c r="LQX36" s="96"/>
      <c r="LQY36" s="120"/>
      <c r="LQZ36" s="74"/>
      <c r="LRA36" s="74"/>
      <c r="LRM36" s="119"/>
      <c r="LRN36" s="96"/>
      <c r="LRO36" s="120"/>
      <c r="LRP36" s="74"/>
      <c r="LRQ36" s="74"/>
      <c r="LSC36" s="119"/>
      <c r="LSD36" s="96"/>
      <c r="LSE36" s="120"/>
      <c r="LSF36" s="74"/>
      <c r="LSG36" s="74"/>
      <c r="LSS36" s="119"/>
      <c r="LST36" s="96"/>
      <c r="LSU36" s="120"/>
      <c r="LSV36" s="74"/>
      <c r="LSW36" s="74"/>
      <c r="LTI36" s="119"/>
      <c r="LTJ36" s="96"/>
      <c r="LTK36" s="120"/>
      <c r="LTL36" s="74"/>
      <c r="LTM36" s="74"/>
      <c r="LTY36" s="119"/>
      <c r="LTZ36" s="96"/>
      <c r="LUA36" s="120"/>
      <c r="LUB36" s="74"/>
      <c r="LUC36" s="74"/>
      <c r="LUO36" s="119"/>
      <c r="LUP36" s="96"/>
      <c r="LUQ36" s="120"/>
      <c r="LUR36" s="74"/>
      <c r="LUS36" s="74"/>
      <c r="LVE36" s="119"/>
      <c r="LVF36" s="96"/>
      <c r="LVG36" s="120"/>
      <c r="LVH36" s="74"/>
      <c r="LVI36" s="74"/>
      <c r="LVU36" s="119"/>
      <c r="LVV36" s="96"/>
      <c r="LVW36" s="120"/>
      <c r="LVX36" s="74"/>
      <c r="LVY36" s="74"/>
      <c r="LWK36" s="119"/>
      <c r="LWL36" s="96"/>
      <c r="LWM36" s="120"/>
      <c r="LWN36" s="74"/>
      <c r="LWO36" s="74"/>
      <c r="LXA36" s="119"/>
      <c r="LXB36" s="96"/>
      <c r="LXC36" s="120"/>
      <c r="LXD36" s="74"/>
      <c r="LXE36" s="74"/>
      <c r="LXQ36" s="119"/>
      <c r="LXR36" s="96"/>
      <c r="LXS36" s="120"/>
      <c r="LXT36" s="74"/>
      <c r="LXU36" s="74"/>
      <c r="LYG36" s="119"/>
      <c r="LYH36" s="96"/>
      <c r="LYI36" s="120"/>
      <c r="LYJ36" s="74"/>
      <c r="LYK36" s="74"/>
      <c r="LYW36" s="119"/>
      <c r="LYX36" s="96"/>
      <c r="LYY36" s="120"/>
      <c r="LYZ36" s="74"/>
      <c r="LZA36" s="74"/>
      <c r="LZM36" s="119"/>
      <c r="LZN36" s="96"/>
      <c r="LZO36" s="120"/>
      <c r="LZP36" s="74"/>
      <c r="LZQ36" s="74"/>
      <c r="MAC36" s="119"/>
      <c r="MAD36" s="96"/>
      <c r="MAE36" s="120"/>
      <c r="MAF36" s="74"/>
      <c r="MAG36" s="74"/>
      <c r="MAS36" s="119"/>
      <c r="MAT36" s="96"/>
      <c r="MAU36" s="120"/>
      <c r="MAV36" s="74"/>
      <c r="MAW36" s="74"/>
      <c r="MBI36" s="119"/>
      <c r="MBJ36" s="96"/>
      <c r="MBK36" s="120"/>
      <c r="MBL36" s="74"/>
      <c r="MBM36" s="74"/>
      <c r="MBY36" s="119"/>
      <c r="MBZ36" s="96"/>
      <c r="MCA36" s="120"/>
      <c r="MCB36" s="74"/>
      <c r="MCC36" s="74"/>
      <c r="MCO36" s="119"/>
      <c r="MCP36" s="96"/>
      <c r="MCQ36" s="120"/>
      <c r="MCR36" s="74"/>
      <c r="MCS36" s="74"/>
      <c r="MDE36" s="119"/>
      <c r="MDF36" s="96"/>
      <c r="MDG36" s="120"/>
      <c r="MDH36" s="74"/>
      <c r="MDI36" s="74"/>
      <c r="MDU36" s="119"/>
      <c r="MDV36" s="96"/>
      <c r="MDW36" s="120"/>
      <c r="MDX36" s="74"/>
      <c r="MDY36" s="74"/>
      <c r="MEK36" s="119"/>
      <c r="MEL36" s="96"/>
      <c r="MEM36" s="120"/>
      <c r="MEN36" s="74"/>
      <c r="MEO36" s="74"/>
      <c r="MFA36" s="119"/>
      <c r="MFB36" s="96"/>
      <c r="MFC36" s="120"/>
      <c r="MFD36" s="74"/>
      <c r="MFE36" s="74"/>
      <c r="MFQ36" s="119"/>
      <c r="MFR36" s="96"/>
      <c r="MFS36" s="120"/>
      <c r="MFT36" s="74"/>
      <c r="MFU36" s="74"/>
      <c r="MGG36" s="119"/>
      <c r="MGH36" s="96"/>
      <c r="MGI36" s="120"/>
      <c r="MGJ36" s="74"/>
      <c r="MGK36" s="74"/>
      <c r="MGW36" s="119"/>
      <c r="MGX36" s="96"/>
      <c r="MGY36" s="120"/>
      <c r="MGZ36" s="74"/>
      <c r="MHA36" s="74"/>
      <c r="MHM36" s="119"/>
      <c r="MHN36" s="96"/>
      <c r="MHO36" s="120"/>
      <c r="MHP36" s="74"/>
      <c r="MHQ36" s="74"/>
      <c r="MIC36" s="119"/>
      <c r="MID36" s="96"/>
      <c r="MIE36" s="120"/>
      <c r="MIF36" s="74"/>
      <c r="MIG36" s="74"/>
      <c r="MIS36" s="119"/>
      <c r="MIT36" s="96"/>
      <c r="MIU36" s="120"/>
      <c r="MIV36" s="74"/>
      <c r="MIW36" s="74"/>
      <c r="MJI36" s="119"/>
      <c r="MJJ36" s="96"/>
      <c r="MJK36" s="120"/>
      <c r="MJL36" s="74"/>
      <c r="MJM36" s="74"/>
      <c r="MJY36" s="119"/>
      <c r="MJZ36" s="96"/>
      <c r="MKA36" s="120"/>
      <c r="MKB36" s="74"/>
      <c r="MKC36" s="74"/>
      <c r="MKO36" s="119"/>
      <c r="MKP36" s="96"/>
      <c r="MKQ36" s="120"/>
      <c r="MKR36" s="74"/>
      <c r="MKS36" s="74"/>
      <c r="MLE36" s="119"/>
      <c r="MLF36" s="96"/>
      <c r="MLG36" s="120"/>
      <c r="MLH36" s="74"/>
      <c r="MLI36" s="74"/>
      <c r="MLU36" s="119"/>
      <c r="MLV36" s="96"/>
      <c r="MLW36" s="120"/>
      <c r="MLX36" s="74"/>
      <c r="MLY36" s="74"/>
      <c r="MMK36" s="119"/>
      <c r="MML36" s="96"/>
      <c r="MMM36" s="120"/>
      <c r="MMN36" s="74"/>
      <c r="MMO36" s="74"/>
      <c r="MNA36" s="119"/>
      <c r="MNB36" s="96"/>
      <c r="MNC36" s="120"/>
      <c r="MND36" s="74"/>
      <c r="MNE36" s="74"/>
      <c r="MNQ36" s="119"/>
      <c r="MNR36" s="96"/>
      <c r="MNS36" s="120"/>
      <c r="MNT36" s="74"/>
      <c r="MNU36" s="74"/>
      <c r="MOG36" s="119"/>
      <c r="MOH36" s="96"/>
      <c r="MOI36" s="120"/>
      <c r="MOJ36" s="74"/>
      <c r="MOK36" s="74"/>
      <c r="MOW36" s="119"/>
      <c r="MOX36" s="96"/>
      <c r="MOY36" s="120"/>
      <c r="MOZ36" s="74"/>
      <c r="MPA36" s="74"/>
      <c r="MPM36" s="119"/>
      <c r="MPN36" s="96"/>
      <c r="MPO36" s="120"/>
      <c r="MPP36" s="74"/>
      <c r="MPQ36" s="74"/>
      <c r="MQC36" s="119"/>
      <c r="MQD36" s="96"/>
      <c r="MQE36" s="120"/>
      <c r="MQF36" s="74"/>
      <c r="MQG36" s="74"/>
      <c r="MQS36" s="119"/>
      <c r="MQT36" s="96"/>
      <c r="MQU36" s="120"/>
      <c r="MQV36" s="74"/>
      <c r="MQW36" s="74"/>
      <c r="MRI36" s="119"/>
      <c r="MRJ36" s="96"/>
      <c r="MRK36" s="120"/>
      <c r="MRL36" s="74"/>
      <c r="MRM36" s="74"/>
      <c r="MRY36" s="119"/>
      <c r="MRZ36" s="96"/>
      <c r="MSA36" s="120"/>
      <c r="MSB36" s="74"/>
      <c r="MSC36" s="74"/>
      <c r="MSO36" s="119"/>
      <c r="MSP36" s="96"/>
      <c r="MSQ36" s="120"/>
      <c r="MSR36" s="74"/>
      <c r="MSS36" s="74"/>
      <c r="MTE36" s="119"/>
      <c r="MTF36" s="96"/>
      <c r="MTG36" s="120"/>
      <c r="MTH36" s="74"/>
      <c r="MTI36" s="74"/>
      <c r="MTU36" s="119"/>
      <c r="MTV36" s="96"/>
      <c r="MTW36" s="120"/>
      <c r="MTX36" s="74"/>
      <c r="MTY36" s="74"/>
      <c r="MUK36" s="119"/>
      <c r="MUL36" s="96"/>
      <c r="MUM36" s="120"/>
      <c r="MUN36" s="74"/>
      <c r="MUO36" s="74"/>
      <c r="MVA36" s="119"/>
      <c r="MVB36" s="96"/>
      <c r="MVC36" s="120"/>
      <c r="MVD36" s="74"/>
      <c r="MVE36" s="74"/>
      <c r="MVQ36" s="119"/>
      <c r="MVR36" s="96"/>
      <c r="MVS36" s="120"/>
      <c r="MVT36" s="74"/>
      <c r="MVU36" s="74"/>
      <c r="MWG36" s="119"/>
      <c r="MWH36" s="96"/>
      <c r="MWI36" s="120"/>
      <c r="MWJ36" s="74"/>
      <c r="MWK36" s="74"/>
      <c r="MWW36" s="119"/>
      <c r="MWX36" s="96"/>
      <c r="MWY36" s="120"/>
      <c r="MWZ36" s="74"/>
      <c r="MXA36" s="74"/>
      <c r="MXM36" s="119"/>
      <c r="MXN36" s="96"/>
      <c r="MXO36" s="120"/>
      <c r="MXP36" s="74"/>
      <c r="MXQ36" s="74"/>
      <c r="MYC36" s="119"/>
      <c r="MYD36" s="96"/>
      <c r="MYE36" s="120"/>
      <c r="MYF36" s="74"/>
      <c r="MYG36" s="74"/>
      <c r="MYS36" s="119"/>
      <c r="MYT36" s="96"/>
      <c r="MYU36" s="120"/>
      <c r="MYV36" s="74"/>
      <c r="MYW36" s="74"/>
      <c r="MZI36" s="119"/>
      <c r="MZJ36" s="96"/>
      <c r="MZK36" s="120"/>
      <c r="MZL36" s="74"/>
      <c r="MZM36" s="74"/>
      <c r="MZY36" s="119"/>
      <c r="MZZ36" s="96"/>
      <c r="NAA36" s="120"/>
      <c r="NAB36" s="74"/>
      <c r="NAC36" s="74"/>
      <c r="NAO36" s="119"/>
      <c r="NAP36" s="96"/>
      <c r="NAQ36" s="120"/>
      <c r="NAR36" s="74"/>
      <c r="NAS36" s="74"/>
      <c r="NBE36" s="119"/>
      <c r="NBF36" s="96"/>
      <c r="NBG36" s="120"/>
      <c r="NBH36" s="74"/>
      <c r="NBI36" s="74"/>
      <c r="NBU36" s="119"/>
      <c r="NBV36" s="96"/>
      <c r="NBW36" s="120"/>
      <c r="NBX36" s="74"/>
      <c r="NBY36" s="74"/>
      <c r="NCK36" s="119"/>
      <c r="NCL36" s="96"/>
      <c r="NCM36" s="120"/>
      <c r="NCN36" s="74"/>
      <c r="NCO36" s="74"/>
      <c r="NDA36" s="119"/>
      <c r="NDB36" s="96"/>
      <c r="NDC36" s="120"/>
      <c r="NDD36" s="74"/>
      <c r="NDE36" s="74"/>
      <c r="NDQ36" s="119"/>
      <c r="NDR36" s="96"/>
      <c r="NDS36" s="120"/>
      <c r="NDT36" s="74"/>
      <c r="NDU36" s="74"/>
      <c r="NEG36" s="119"/>
      <c r="NEH36" s="96"/>
      <c r="NEI36" s="120"/>
      <c r="NEJ36" s="74"/>
      <c r="NEK36" s="74"/>
      <c r="NEW36" s="119"/>
      <c r="NEX36" s="96"/>
      <c r="NEY36" s="120"/>
      <c r="NEZ36" s="74"/>
      <c r="NFA36" s="74"/>
      <c r="NFM36" s="119"/>
      <c r="NFN36" s="96"/>
      <c r="NFO36" s="120"/>
      <c r="NFP36" s="74"/>
      <c r="NFQ36" s="74"/>
      <c r="NGC36" s="119"/>
      <c r="NGD36" s="96"/>
      <c r="NGE36" s="120"/>
      <c r="NGF36" s="74"/>
      <c r="NGG36" s="74"/>
      <c r="NGS36" s="119"/>
      <c r="NGT36" s="96"/>
      <c r="NGU36" s="120"/>
      <c r="NGV36" s="74"/>
      <c r="NGW36" s="74"/>
      <c r="NHI36" s="119"/>
      <c r="NHJ36" s="96"/>
      <c r="NHK36" s="120"/>
      <c r="NHL36" s="74"/>
      <c r="NHM36" s="74"/>
      <c r="NHY36" s="119"/>
      <c r="NHZ36" s="96"/>
      <c r="NIA36" s="120"/>
      <c r="NIB36" s="74"/>
      <c r="NIC36" s="74"/>
      <c r="NIO36" s="119"/>
      <c r="NIP36" s="96"/>
      <c r="NIQ36" s="120"/>
      <c r="NIR36" s="74"/>
      <c r="NIS36" s="74"/>
      <c r="NJE36" s="119"/>
      <c r="NJF36" s="96"/>
      <c r="NJG36" s="120"/>
      <c r="NJH36" s="74"/>
      <c r="NJI36" s="74"/>
      <c r="NJU36" s="119"/>
      <c r="NJV36" s="96"/>
      <c r="NJW36" s="120"/>
      <c r="NJX36" s="74"/>
      <c r="NJY36" s="74"/>
      <c r="NKK36" s="119"/>
      <c r="NKL36" s="96"/>
      <c r="NKM36" s="120"/>
      <c r="NKN36" s="74"/>
      <c r="NKO36" s="74"/>
      <c r="NLA36" s="119"/>
      <c r="NLB36" s="96"/>
      <c r="NLC36" s="120"/>
      <c r="NLD36" s="74"/>
      <c r="NLE36" s="74"/>
      <c r="NLQ36" s="119"/>
      <c r="NLR36" s="96"/>
      <c r="NLS36" s="120"/>
      <c r="NLT36" s="74"/>
      <c r="NLU36" s="74"/>
      <c r="NMG36" s="119"/>
      <c r="NMH36" s="96"/>
      <c r="NMI36" s="120"/>
      <c r="NMJ36" s="74"/>
      <c r="NMK36" s="74"/>
      <c r="NMW36" s="119"/>
      <c r="NMX36" s="96"/>
      <c r="NMY36" s="120"/>
      <c r="NMZ36" s="74"/>
      <c r="NNA36" s="74"/>
      <c r="NNM36" s="119"/>
      <c r="NNN36" s="96"/>
      <c r="NNO36" s="120"/>
      <c r="NNP36" s="74"/>
      <c r="NNQ36" s="74"/>
      <c r="NOC36" s="119"/>
      <c r="NOD36" s="96"/>
      <c r="NOE36" s="120"/>
      <c r="NOF36" s="74"/>
      <c r="NOG36" s="74"/>
      <c r="NOS36" s="119"/>
      <c r="NOT36" s="96"/>
      <c r="NOU36" s="120"/>
      <c r="NOV36" s="74"/>
      <c r="NOW36" s="74"/>
      <c r="NPI36" s="119"/>
      <c r="NPJ36" s="96"/>
      <c r="NPK36" s="120"/>
      <c r="NPL36" s="74"/>
      <c r="NPM36" s="74"/>
      <c r="NPY36" s="119"/>
      <c r="NPZ36" s="96"/>
      <c r="NQA36" s="120"/>
      <c r="NQB36" s="74"/>
      <c r="NQC36" s="74"/>
      <c r="NQO36" s="119"/>
      <c r="NQP36" s="96"/>
      <c r="NQQ36" s="120"/>
      <c r="NQR36" s="74"/>
      <c r="NQS36" s="74"/>
      <c r="NRE36" s="119"/>
      <c r="NRF36" s="96"/>
      <c r="NRG36" s="120"/>
      <c r="NRH36" s="74"/>
      <c r="NRI36" s="74"/>
      <c r="NRU36" s="119"/>
      <c r="NRV36" s="96"/>
      <c r="NRW36" s="120"/>
      <c r="NRX36" s="74"/>
      <c r="NRY36" s="74"/>
      <c r="NSK36" s="119"/>
      <c r="NSL36" s="96"/>
      <c r="NSM36" s="120"/>
      <c r="NSN36" s="74"/>
      <c r="NSO36" s="74"/>
      <c r="NTA36" s="119"/>
      <c r="NTB36" s="96"/>
      <c r="NTC36" s="120"/>
      <c r="NTD36" s="74"/>
      <c r="NTE36" s="74"/>
      <c r="NTQ36" s="119"/>
      <c r="NTR36" s="96"/>
      <c r="NTS36" s="120"/>
      <c r="NTT36" s="74"/>
      <c r="NTU36" s="74"/>
      <c r="NUG36" s="119"/>
      <c r="NUH36" s="96"/>
      <c r="NUI36" s="120"/>
      <c r="NUJ36" s="74"/>
      <c r="NUK36" s="74"/>
      <c r="NUW36" s="119"/>
      <c r="NUX36" s="96"/>
      <c r="NUY36" s="120"/>
      <c r="NUZ36" s="74"/>
      <c r="NVA36" s="74"/>
      <c r="NVM36" s="119"/>
      <c r="NVN36" s="96"/>
      <c r="NVO36" s="120"/>
      <c r="NVP36" s="74"/>
      <c r="NVQ36" s="74"/>
      <c r="NWC36" s="119"/>
      <c r="NWD36" s="96"/>
      <c r="NWE36" s="120"/>
      <c r="NWF36" s="74"/>
      <c r="NWG36" s="74"/>
      <c r="NWS36" s="119"/>
      <c r="NWT36" s="96"/>
      <c r="NWU36" s="120"/>
      <c r="NWV36" s="74"/>
      <c r="NWW36" s="74"/>
      <c r="NXI36" s="119"/>
      <c r="NXJ36" s="96"/>
      <c r="NXK36" s="120"/>
      <c r="NXL36" s="74"/>
      <c r="NXM36" s="74"/>
      <c r="NXY36" s="119"/>
      <c r="NXZ36" s="96"/>
      <c r="NYA36" s="120"/>
      <c r="NYB36" s="74"/>
      <c r="NYC36" s="74"/>
      <c r="NYO36" s="119"/>
      <c r="NYP36" s="96"/>
      <c r="NYQ36" s="120"/>
      <c r="NYR36" s="74"/>
      <c r="NYS36" s="74"/>
      <c r="NZE36" s="119"/>
      <c r="NZF36" s="96"/>
      <c r="NZG36" s="120"/>
      <c r="NZH36" s="74"/>
      <c r="NZI36" s="74"/>
      <c r="NZU36" s="119"/>
      <c r="NZV36" s="96"/>
      <c r="NZW36" s="120"/>
      <c r="NZX36" s="74"/>
      <c r="NZY36" s="74"/>
      <c r="OAK36" s="119"/>
      <c r="OAL36" s="96"/>
      <c r="OAM36" s="120"/>
      <c r="OAN36" s="74"/>
      <c r="OAO36" s="74"/>
      <c r="OBA36" s="119"/>
      <c r="OBB36" s="96"/>
      <c r="OBC36" s="120"/>
      <c r="OBD36" s="74"/>
      <c r="OBE36" s="74"/>
      <c r="OBQ36" s="119"/>
      <c r="OBR36" s="96"/>
      <c r="OBS36" s="120"/>
      <c r="OBT36" s="74"/>
      <c r="OBU36" s="74"/>
      <c r="OCG36" s="119"/>
      <c r="OCH36" s="96"/>
      <c r="OCI36" s="120"/>
      <c r="OCJ36" s="74"/>
      <c r="OCK36" s="74"/>
      <c r="OCW36" s="119"/>
      <c r="OCX36" s="96"/>
      <c r="OCY36" s="120"/>
      <c r="OCZ36" s="74"/>
      <c r="ODA36" s="74"/>
      <c r="ODM36" s="119"/>
      <c r="ODN36" s="96"/>
      <c r="ODO36" s="120"/>
      <c r="ODP36" s="74"/>
      <c r="ODQ36" s="74"/>
      <c r="OEC36" s="119"/>
      <c r="OED36" s="96"/>
      <c r="OEE36" s="120"/>
      <c r="OEF36" s="74"/>
      <c r="OEG36" s="74"/>
      <c r="OES36" s="119"/>
      <c r="OET36" s="96"/>
      <c r="OEU36" s="120"/>
      <c r="OEV36" s="74"/>
      <c r="OEW36" s="74"/>
      <c r="OFI36" s="119"/>
      <c r="OFJ36" s="96"/>
      <c r="OFK36" s="120"/>
      <c r="OFL36" s="74"/>
      <c r="OFM36" s="74"/>
      <c r="OFY36" s="119"/>
      <c r="OFZ36" s="96"/>
      <c r="OGA36" s="120"/>
      <c r="OGB36" s="74"/>
      <c r="OGC36" s="74"/>
      <c r="OGO36" s="119"/>
      <c r="OGP36" s="96"/>
      <c r="OGQ36" s="120"/>
      <c r="OGR36" s="74"/>
      <c r="OGS36" s="74"/>
      <c r="OHE36" s="119"/>
      <c r="OHF36" s="96"/>
      <c r="OHG36" s="120"/>
      <c r="OHH36" s="74"/>
      <c r="OHI36" s="74"/>
      <c r="OHU36" s="119"/>
      <c r="OHV36" s="96"/>
      <c r="OHW36" s="120"/>
      <c r="OHX36" s="74"/>
      <c r="OHY36" s="74"/>
      <c r="OIK36" s="119"/>
      <c r="OIL36" s="96"/>
      <c r="OIM36" s="120"/>
      <c r="OIN36" s="74"/>
      <c r="OIO36" s="74"/>
      <c r="OJA36" s="119"/>
      <c r="OJB36" s="96"/>
      <c r="OJC36" s="120"/>
      <c r="OJD36" s="74"/>
      <c r="OJE36" s="74"/>
      <c r="OJQ36" s="119"/>
      <c r="OJR36" s="96"/>
      <c r="OJS36" s="120"/>
      <c r="OJT36" s="74"/>
      <c r="OJU36" s="74"/>
      <c r="OKG36" s="119"/>
      <c r="OKH36" s="96"/>
      <c r="OKI36" s="120"/>
      <c r="OKJ36" s="74"/>
      <c r="OKK36" s="74"/>
      <c r="OKW36" s="119"/>
      <c r="OKX36" s="96"/>
      <c r="OKY36" s="120"/>
      <c r="OKZ36" s="74"/>
      <c r="OLA36" s="74"/>
      <c r="OLM36" s="119"/>
      <c r="OLN36" s="96"/>
      <c r="OLO36" s="120"/>
      <c r="OLP36" s="74"/>
      <c r="OLQ36" s="74"/>
      <c r="OMC36" s="119"/>
      <c r="OMD36" s="96"/>
      <c r="OME36" s="120"/>
      <c r="OMF36" s="74"/>
      <c r="OMG36" s="74"/>
      <c r="OMS36" s="119"/>
      <c r="OMT36" s="96"/>
      <c r="OMU36" s="120"/>
      <c r="OMV36" s="74"/>
      <c r="OMW36" s="74"/>
      <c r="ONI36" s="119"/>
      <c r="ONJ36" s="96"/>
      <c r="ONK36" s="120"/>
      <c r="ONL36" s="74"/>
      <c r="ONM36" s="74"/>
      <c r="ONY36" s="119"/>
      <c r="ONZ36" s="96"/>
      <c r="OOA36" s="120"/>
      <c r="OOB36" s="74"/>
      <c r="OOC36" s="74"/>
      <c r="OOO36" s="119"/>
      <c r="OOP36" s="96"/>
      <c r="OOQ36" s="120"/>
      <c r="OOR36" s="74"/>
      <c r="OOS36" s="74"/>
      <c r="OPE36" s="119"/>
      <c r="OPF36" s="96"/>
      <c r="OPG36" s="120"/>
      <c r="OPH36" s="74"/>
      <c r="OPI36" s="74"/>
      <c r="OPU36" s="119"/>
      <c r="OPV36" s="96"/>
      <c r="OPW36" s="120"/>
      <c r="OPX36" s="74"/>
      <c r="OPY36" s="74"/>
      <c r="OQK36" s="119"/>
      <c r="OQL36" s="96"/>
      <c r="OQM36" s="120"/>
      <c r="OQN36" s="74"/>
      <c r="OQO36" s="74"/>
      <c r="ORA36" s="119"/>
      <c r="ORB36" s="96"/>
      <c r="ORC36" s="120"/>
      <c r="ORD36" s="74"/>
      <c r="ORE36" s="74"/>
      <c r="ORQ36" s="119"/>
      <c r="ORR36" s="96"/>
      <c r="ORS36" s="120"/>
      <c r="ORT36" s="74"/>
      <c r="ORU36" s="74"/>
      <c r="OSG36" s="119"/>
      <c r="OSH36" s="96"/>
      <c r="OSI36" s="120"/>
      <c r="OSJ36" s="74"/>
      <c r="OSK36" s="74"/>
      <c r="OSW36" s="119"/>
      <c r="OSX36" s="96"/>
      <c r="OSY36" s="120"/>
      <c r="OSZ36" s="74"/>
      <c r="OTA36" s="74"/>
      <c r="OTM36" s="119"/>
      <c r="OTN36" s="96"/>
      <c r="OTO36" s="120"/>
      <c r="OTP36" s="74"/>
      <c r="OTQ36" s="74"/>
      <c r="OUC36" s="119"/>
      <c r="OUD36" s="96"/>
      <c r="OUE36" s="120"/>
      <c r="OUF36" s="74"/>
      <c r="OUG36" s="74"/>
      <c r="OUS36" s="119"/>
      <c r="OUT36" s="96"/>
      <c r="OUU36" s="120"/>
      <c r="OUV36" s="74"/>
      <c r="OUW36" s="74"/>
      <c r="OVI36" s="119"/>
      <c r="OVJ36" s="96"/>
      <c r="OVK36" s="120"/>
      <c r="OVL36" s="74"/>
      <c r="OVM36" s="74"/>
      <c r="OVY36" s="119"/>
      <c r="OVZ36" s="96"/>
      <c r="OWA36" s="120"/>
      <c r="OWB36" s="74"/>
      <c r="OWC36" s="74"/>
      <c r="OWO36" s="119"/>
      <c r="OWP36" s="96"/>
      <c r="OWQ36" s="120"/>
      <c r="OWR36" s="74"/>
      <c r="OWS36" s="74"/>
      <c r="OXE36" s="119"/>
      <c r="OXF36" s="96"/>
      <c r="OXG36" s="120"/>
      <c r="OXH36" s="74"/>
      <c r="OXI36" s="74"/>
      <c r="OXU36" s="119"/>
      <c r="OXV36" s="96"/>
      <c r="OXW36" s="120"/>
      <c r="OXX36" s="74"/>
      <c r="OXY36" s="74"/>
      <c r="OYK36" s="119"/>
      <c r="OYL36" s="96"/>
      <c r="OYM36" s="120"/>
      <c r="OYN36" s="74"/>
      <c r="OYO36" s="74"/>
      <c r="OZA36" s="119"/>
      <c r="OZB36" s="96"/>
      <c r="OZC36" s="120"/>
      <c r="OZD36" s="74"/>
      <c r="OZE36" s="74"/>
      <c r="OZQ36" s="119"/>
      <c r="OZR36" s="96"/>
      <c r="OZS36" s="120"/>
      <c r="OZT36" s="74"/>
      <c r="OZU36" s="74"/>
      <c r="PAG36" s="119"/>
      <c r="PAH36" s="96"/>
      <c r="PAI36" s="120"/>
      <c r="PAJ36" s="74"/>
      <c r="PAK36" s="74"/>
      <c r="PAW36" s="119"/>
      <c r="PAX36" s="96"/>
      <c r="PAY36" s="120"/>
      <c r="PAZ36" s="74"/>
      <c r="PBA36" s="74"/>
      <c r="PBM36" s="119"/>
      <c r="PBN36" s="96"/>
      <c r="PBO36" s="120"/>
      <c r="PBP36" s="74"/>
      <c r="PBQ36" s="74"/>
      <c r="PCC36" s="119"/>
      <c r="PCD36" s="96"/>
      <c r="PCE36" s="120"/>
      <c r="PCF36" s="74"/>
      <c r="PCG36" s="74"/>
      <c r="PCS36" s="119"/>
      <c r="PCT36" s="96"/>
      <c r="PCU36" s="120"/>
      <c r="PCV36" s="74"/>
      <c r="PCW36" s="74"/>
      <c r="PDI36" s="119"/>
      <c r="PDJ36" s="96"/>
      <c r="PDK36" s="120"/>
      <c r="PDL36" s="74"/>
      <c r="PDM36" s="74"/>
      <c r="PDY36" s="119"/>
      <c r="PDZ36" s="96"/>
      <c r="PEA36" s="120"/>
      <c r="PEB36" s="74"/>
      <c r="PEC36" s="74"/>
      <c r="PEO36" s="119"/>
      <c r="PEP36" s="96"/>
      <c r="PEQ36" s="120"/>
      <c r="PER36" s="74"/>
      <c r="PES36" s="74"/>
      <c r="PFE36" s="119"/>
      <c r="PFF36" s="96"/>
      <c r="PFG36" s="120"/>
      <c r="PFH36" s="74"/>
      <c r="PFI36" s="74"/>
      <c r="PFU36" s="119"/>
      <c r="PFV36" s="96"/>
      <c r="PFW36" s="120"/>
      <c r="PFX36" s="74"/>
      <c r="PFY36" s="74"/>
      <c r="PGK36" s="119"/>
      <c r="PGL36" s="96"/>
      <c r="PGM36" s="120"/>
      <c r="PGN36" s="74"/>
      <c r="PGO36" s="74"/>
      <c r="PHA36" s="119"/>
      <c r="PHB36" s="96"/>
      <c r="PHC36" s="120"/>
      <c r="PHD36" s="74"/>
      <c r="PHE36" s="74"/>
      <c r="PHQ36" s="119"/>
      <c r="PHR36" s="96"/>
      <c r="PHS36" s="120"/>
      <c r="PHT36" s="74"/>
      <c r="PHU36" s="74"/>
      <c r="PIG36" s="119"/>
      <c r="PIH36" s="96"/>
      <c r="PII36" s="120"/>
      <c r="PIJ36" s="74"/>
      <c r="PIK36" s="74"/>
      <c r="PIW36" s="119"/>
      <c r="PIX36" s="96"/>
      <c r="PIY36" s="120"/>
      <c r="PIZ36" s="74"/>
      <c r="PJA36" s="74"/>
      <c r="PJM36" s="119"/>
      <c r="PJN36" s="96"/>
      <c r="PJO36" s="120"/>
      <c r="PJP36" s="74"/>
      <c r="PJQ36" s="74"/>
      <c r="PKC36" s="119"/>
      <c r="PKD36" s="96"/>
      <c r="PKE36" s="120"/>
      <c r="PKF36" s="74"/>
      <c r="PKG36" s="74"/>
      <c r="PKS36" s="119"/>
      <c r="PKT36" s="96"/>
      <c r="PKU36" s="120"/>
      <c r="PKV36" s="74"/>
      <c r="PKW36" s="74"/>
      <c r="PLI36" s="119"/>
      <c r="PLJ36" s="96"/>
      <c r="PLK36" s="120"/>
      <c r="PLL36" s="74"/>
      <c r="PLM36" s="74"/>
      <c r="PLY36" s="119"/>
      <c r="PLZ36" s="96"/>
      <c r="PMA36" s="120"/>
      <c r="PMB36" s="74"/>
      <c r="PMC36" s="74"/>
      <c r="PMO36" s="119"/>
      <c r="PMP36" s="96"/>
      <c r="PMQ36" s="120"/>
      <c r="PMR36" s="74"/>
      <c r="PMS36" s="74"/>
      <c r="PNE36" s="119"/>
      <c r="PNF36" s="96"/>
      <c r="PNG36" s="120"/>
      <c r="PNH36" s="74"/>
      <c r="PNI36" s="74"/>
      <c r="PNU36" s="119"/>
      <c r="PNV36" s="96"/>
      <c r="PNW36" s="120"/>
      <c r="PNX36" s="74"/>
      <c r="PNY36" s="74"/>
      <c r="POK36" s="119"/>
      <c r="POL36" s="96"/>
      <c r="POM36" s="120"/>
      <c r="PON36" s="74"/>
      <c r="POO36" s="74"/>
      <c r="PPA36" s="119"/>
      <c r="PPB36" s="96"/>
      <c r="PPC36" s="120"/>
      <c r="PPD36" s="74"/>
      <c r="PPE36" s="74"/>
      <c r="PPQ36" s="119"/>
      <c r="PPR36" s="96"/>
      <c r="PPS36" s="120"/>
      <c r="PPT36" s="74"/>
      <c r="PPU36" s="74"/>
      <c r="PQG36" s="119"/>
      <c r="PQH36" s="96"/>
      <c r="PQI36" s="120"/>
      <c r="PQJ36" s="74"/>
      <c r="PQK36" s="74"/>
      <c r="PQW36" s="119"/>
      <c r="PQX36" s="96"/>
      <c r="PQY36" s="120"/>
      <c r="PQZ36" s="74"/>
      <c r="PRA36" s="74"/>
      <c r="PRM36" s="119"/>
      <c r="PRN36" s="96"/>
      <c r="PRO36" s="120"/>
      <c r="PRP36" s="74"/>
      <c r="PRQ36" s="74"/>
      <c r="PSC36" s="119"/>
      <c r="PSD36" s="96"/>
      <c r="PSE36" s="120"/>
      <c r="PSF36" s="74"/>
      <c r="PSG36" s="74"/>
      <c r="PSS36" s="119"/>
      <c r="PST36" s="96"/>
      <c r="PSU36" s="120"/>
      <c r="PSV36" s="74"/>
      <c r="PSW36" s="74"/>
      <c r="PTI36" s="119"/>
      <c r="PTJ36" s="96"/>
      <c r="PTK36" s="120"/>
      <c r="PTL36" s="74"/>
      <c r="PTM36" s="74"/>
      <c r="PTY36" s="119"/>
      <c r="PTZ36" s="96"/>
      <c r="PUA36" s="120"/>
      <c r="PUB36" s="74"/>
      <c r="PUC36" s="74"/>
      <c r="PUO36" s="119"/>
      <c r="PUP36" s="96"/>
      <c r="PUQ36" s="120"/>
      <c r="PUR36" s="74"/>
      <c r="PUS36" s="74"/>
      <c r="PVE36" s="119"/>
      <c r="PVF36" s="96"/>
      <c r="PVG36" s="120"/>
      <c r="PVH36" s="74"/>
      <c r="PVI36" s="74"/>
      <c r="PVU36" s="119"/>
      <c r="PVV36" s="96"/>
      <c r="PVW36" s="120"/>
      <c r="PVX36" s="74"/>
      <c r="PVY36" s="74"/>
      <c r="PWK36" s="119"/>
      <c r="PWL36" s="96"/>
      <c r="PWM36" s="120"/>
      <c r="PWN36" s="74"/>
      <c r="PWO36" s="74"/>
      <c r="PXA36" s="119"/>
      <c r="PXB36" s="96"/>
      <c r="PXC36" s="120"/>
      <c r="PXD36" s="74"/>
      <c r="PXE36" s="74"/>
      <c r="PXQ36" s="119"/>
      <c r="PXR36" s="96"/>
      <c r="PXS36" s="120"/>
      <c r="PXT36" s="74"/>
      <c r="PXU36" s="74"/>
      <c r="PYG36" s="119"/>
      <c r="PYH36" s="96"/>
      <c r="PYI36" s="120"/>
      <c r="PYJ36" s="74"/>
      <c r="PYK36" s="74"/>
      <c r="PYW36" s="119"/>
      <c r="PYX36" s="96"/>
      <c r="PYY36" s="120"/>
      <c r="PYZ36" s="74"/>
      <c r="PZA36" s="74"/>
      <c r="PZM36" s="119"/>
      <c r="PZN36" s="96"/>
      <c r="PZO36" s="120"/>
      <c r="PZP36" s="74"/>
      <c r="PZQ36" s="74"/>
      <c r="QAC36" s="119"/>
      <c r="QAD36" s="96"/>
      <c r="QAE36" s="120"/>
      <c r="QAF36" s="74"/>
      <c r="QAG36" s="74"/>
      <c r="QAS36" s="119"/>
      <c r="QAT36" s="96"/>
      <c r="QAU36" s="120"/>
      <c r="QAV36" s="74"/>
      <c r="QAW36" s="74"/>
      <c r="QBI36" s="119"/>
      <c r="QBJ36" s="96"/>
      <c r="QBK36" s="120"/>
      <c r="QBL36" s="74"/>
      <c r="QBM36" s="74"/>
      <c r="QBY36" s="119"/>
      <c r="QBZ36" s="96"/>
      <c r="QCA36" s="120"/>
      <c r="QCB36" s="74"/>
      <c r="QCC36" s="74"/>
      <c r="QCO36" s="119"/>
      <c r="QCP36" s="96"/>
      <c r="QCQ36" s="120"/>
      <c r="QCR36" s="74"/>
      <c r="QCS36" s="74"/>
      <c r="QDE36" s="119"/>
      <c r="QDF36" s="96"/>
      <c r="QDG36" s="120"/>
      <c r="QDH36" s="74"/>
      <c r="QDI36" s="74"/>
      <c r="QDU36" s="119"/>
      <c r="QDV36" s="96"/>
      <c r="QDW36" s="120"/>
      <c r="QDX36" s="74"/>
      <c r="QDY36" s="74"/>
      <c r="QEK36" s="119"/>
      <c r="QEL36" s="96"/>
      <c r="QEM36" s="120"/>
      <c r="QEN36" s="74"/>
      <c r="QEO36" s="74"/>
      <c r="QFA36" s="119"/>
      <c r="QFB36" s="96"/>
      <c r="QFC36" s="120"/>
      <c r="QFD36" s="74"/>
      <c r="QFE36" s="74"/>
      <c r="QFQ36" s="119"/>
      <c r="QFR36" s="96"/>
      <c r="QFS36" s="120"/>
      <c r="QFT36" s="74"/>
      <c r="QFU36" s="74"/>
      <c r="QGG36" s="119"/>
      <c r="QGH36" s="96"/>
      <c r="QGI36" s="120"/>
      <c r="QGJ36" s="74"/>
      <c r="QGK36" s="74"/>
      <c r="QGW36" s="119"/>
      <c r="QGX36" s="96"/>
      <c r="QGY36" s="120"/>
      <c r="QGZ36" s="74"/>
      <c r="QHA36" s="74"/>
      <c r="QHM36" s="119"/>
      <c r="QHN36" s="96"/>
      <c r="QHO36" s="120"/>
      <c r="QHP36" s="74"/>
      <c r="QHQ36" s="74"/>
      <c r="QIC36" s="119"/>
      <c r="QID36" s="96"/>
      <c r="QIE36" s="120"/>
      <c r="QIF36" s="74"/>
      <c r="QIG36" s="74"/>
      <c r="QIS36" s="119"/>
      <c r="QIT36" s="96"/>
      <c r="QIU36" s="120"/>
      <c r="QIV36" s="74"/>
      <c r="QIW36" s="74"/>
      <c r="QJI36" s="119"/>
      <c r="QJJ36" s="96"/>
      <c r="QJK36" s="120"/>
      <c r="QJL36" s="74"/>
      <c r="QJM36" s="74"/>
      <c r="QJY36" s="119"/>
      <c r="QJZ36" s="96"/>
      <c r="QKA36" s="120"/>
      <c r="QKB36" s="74"/>
      <c r="QKC36" s="74"/>
      <c r="QKO36" s="119"/>
      <c r="QKP36" s="96"/>
      <c r="QKQ36" s="120"/>
      <c r="QKR36" s="74"/>
      <c r="QKS36" s="74"/>
      <c r="QLE36" s="119"/>
      <c r="QLF36" s="96"/>
      <c r="QLG36" s="120"/>
      <c r="QLH36" s="74"/>
      <c r="QLI36" s="74"/>
      <c r="QLU36" s="119"/>
      <c r="QLV36" s="96"/>
      <c r="QLW36" s="120"/>
      <c r="QLX36" s="74"/>
      <c r="QLY36" s="74"/>
      <c r="QMK36" s="119"/>
      <c r="QML36" s="96"/>
      <c r="QMM36" s="120"/>
      <c r="QMN36" s="74"/>
      <c r="QMO36" s="74"/>
      <c r="QNA36" s="119"/>
      <c r="QNB36" s="96"/>
      <c r="QNC36" s="120"/>
      <c r="QND36" s="74"/>
      <c r="QNE36" s="74"/>
      <c r="QNQ36" s="119"/>
      <c r="QNR36" s="96"/>
      <c r="QNS36" s="120"/>
      <c r="QNT36" s="74"/>
      <c r="QNU36" s="74"/>
      <c r="QOG36" s="119"/>
      <c r="QOH36" s="96"/>
      <c r="QOI36" s="120"/>
      <c r="QOJ36" s="74"/>
      <c r="QOK36" s="74"/>
      <c r="QOW36" s="119"/>
      <c r="QOX36" s="96"/>
      <c r="QOY36" s="120"/>
      <c r="QOZ36" s="74"/>
      <c r="QPA36" s="74"/>
      <c r="QPM36" s="119"/>
      <c r="QPN36" s="96"/>
      <c r="QPO36" s="120"/>
      <c r="QPP36" s="74"/>
      <c r="QPQ36" s="74"/>
      <c r="QQC36" s="119"/>
      <c r="QQD36" s="96"/>
      <c r="QQE36" s="120"/>
      <c r="QQF36" s="74"/>
      <c r="QQG36" s="74"/>
      <c r="QQS36" s="119"/>
      <c r="QQT36" s="96"/>
      <c r="QQU36" s="120"/>
      <c r="QQV36" s="74"/>
      <c r="QQW36" s="74"/>
      <c r="QRI36" s="119"/>
      <c r="QRJ36" s="96"/>
      <c r="QRK36" s="120"/>
      <c r="QRL36" s="74"/>
      <c r="QRM36" s="74"/>
      <c r="QRY36" s="119"/>
      <c r="QRZ36" s="96"/>
      <c r="QSA36" s="120"/>
      <c r="QSB36" s="74"/>
      <c r="QSC36" s="74"/>
      <c r="QSO36" s="119"/>
      <c r="QSP36" s="96"/>
      <c r="QSQ36" s="120"/>
      <c r="QSR36" s="74"/>
      <c r="QSS36" s="74"/>
      <c r="QTE36" s="119"/>
      <c r="QTF36" s="96"/>
      <c r="QTG36" s="120"/>
      <c r="QTH36" s="74"/>
      <c r="QTI36" s="74"/>
      <c r="QTU36" s="119"/>
      <c r="QTV36" s="96"/>
      <c r="QTW36" s="120"/>
      <c r="QTX36" s="74"/>
      <c r="QTY36" s="74"/>
      <c r="QUK36" s="119"/>
      <c r="QUL36" s="96"/>
      <c r="QUM36" s="120"/>
      <c r="QUN36" s="74"/>
      <c r="QUO36" s="74"/>
      <c r="QVA36" s="119"/>
      <c r="QVB36" s="96"/>
      <c r="QVC36" s="120"/>
      <c r="QVD36" s="74"/>
      <c r="QVE36" s="74"/>
      <c r="QVQ36" s="119"/>
      <c r="QVR36" s="96"/>
      <c r="QVS36" s="120"/>
      <c r="QVT36" s="74"/>
      <c r="QVU36" s="74"/>
      <c r="QWG36" s="119"/>
      <c r="QWH36" s="96"/>
      <c r="QWI36" s="120"/>
      <c r="QWJ36" s="74"/>
      <c r="QWK36" s="74"/>
      <c r="QWW36" s="119"/>
      <c r="QWX36" s="96"/>
      <c r="QWY36" s="120"/>
      <c r="QWZ36" s="74"/>
      <c r="QXA36" s="74"/>
      <c r="QXM36" s="119"/>
      <c r="QXN36" s="96"/>
      <c r="QXO36" s="120"/>
      <c r="QXP36" s="74"/>
      <c r="QXQ36" s="74"/>
      <c r="QYC36" s="119"/>
      <c r="QYD36" s="96"/>
      <c r="QYE36" s="120"/>
      <c r="QYF36" s="74"/>
      <c r="QYG36" s="74"/>
      <c r="QYS36" s="119"/>
      <c r="QYT36" s="96"/>
      <c r="QYU36" s="120"/>
      <c r="QYV36" s="74"/>
      <c r="QYW36" s="74"/>
      <c r="QZI36" s="119"/>
      <c r="QZJ36" s="96"/>
      <c r="QZK36" s="120"/>
      <c r="QZL36" s="74"/>
      <c r="QZM36" s="74"/>
      <c r="QZY36" s="119"/>
      <c r="QZZ36" s="96"/>
      <c r="RAA36" s="120"/>
      <c r="RAB36" s="74"/>
      <c r="RAC36" s="74"/>
      <c r="RAO36" s="119"/>
      <c r="RAP36" s="96"/>
      <c r="RAQ36" s="120"/>
      <c r="RAR36" s="74"/>
      <c r="RAS36" s="74"/>
      <c r="RBE36" s="119"/>
      <c r="RBF36" s="96"/>
      <c r="RBG36" s="120"/>
      <c r="RBH36" s="74"/>
      <c r="RBI36" s="74"/>
      <c r="RBU36" s="119"/>
      <c r="RBV36" s="96"/>
      <c r="RBW36" s="120"/>
      <c r="RBX36" s="74"/>
      <c r="RBY36" s="74"/>
      <c r="RCK36" s="119"/>
      <c r="RCL36" s="96"/>
      <c r="RCM36" s="120"/>
      <c r="RCN36" s="74"/>
      <c r="RCO36" s="74"/>
      <c r="RDA36" s="119"/>
      <c r="RDB36" s="96"/>
      <c r="RDC36" s="120"/>
      <c r="RDD36" s="74"/>
      <c r="RDE36" s="74"/>
      <c r="RDQ36" s="119"/>
      <c r="RDR36" s="96"/>
      <c r="RDS36" s="120"/>
      <c r="RDT36" s="74"/>
      <c r="RDU36" s="74"/>
      <c r="REG36" s="119"/>
      <c r="REH36" s="96"/>
      <c r="REI36" s="120"/>
      <c r="REJ36" s="74"/>
      <c r="REK36" s="74"/>
      <c r="REW36" s="119"/>
      <c r="REX36" s="96"/>
      <c r="REY36" s="120"/>
      <c r="REZ36" s="74"/>
      <c r="RFA36" s="74"/>
      <c r="RFM36" s="119"/>
      <c r="RFN36" s="96"/>
      <c r="RFO36" s="120"/>
      <c r="RFP36" s="74"/>
      <c r="RFQ36" s="74"/>
      <c r="RGC36" s="119"/>
      <c r="RGD36" s="96"/>
      <c r="RGE36" s="120"/>
      <c r="RGF36" s="74"/>
      <c r="RGG36" s="74"/>
      <c r="RGS36" s="119"/>
      <c r="RGT36" s="96"/>
      <c r="RGU36" s="120"/>
      <c r="RGV36" s="74"/>
      <c r="RGW36" s="74"/>
      <c r="RHI36" s="119"/>
      <c r="RHJ36" s="96"/>
      <c r="RHK36" s="120"/>
      <c r="RHL36" s="74"/>
      <c r="RHM36" s="74"/>
      <c r="RHY36" s="119"/>
      <c r="RHZ36" s="96"/>
      <c r="RIA36" s="120"/>
      <c r="RIB36" s="74"/>
      <c r="RIC36" s="74"/>
      <c r="RIO36" s="119"/>
      <c r="RIP36" s="96"/>
      <c r="RIQ36" s="120"/>
      <c r="RIR36" s="74"/>
      <c r="RIS36" s="74"/>
      <c r="RJE36" s="119"/>
      <c r="RJF36" s="96"/>
      <c r="RJG36" s="120"/>
      <c r="RJH36" s="74"/>
      <c r="RJI36" s="74"/>
      <c r="RJU36" s="119"/>
      <c r="RJV36" s="96"/>
      <c r="RJW36" s="120"/>
      <c r="RJX36" s="74"/>
      <c r="RJY36" s="74"/>
      <c r="RKK36" s="119"/>
      <c r="RKL36" s="96"/>
      <c r="RKM36" s="120"/>
      <c r="RKN36" s="74"/>
      <c r="RKO36" s="74"/>
      <c r="RLA36" s="119"/>
      <c r="RLB36" s="96"/>
      <c r="RLC36" s="120"/>
      <c r="RLD36" s="74"/>
      <c r="RLE36" s="74"/>
      <c r="RLQ36" s="119"/>
      <c r="RLR36" s="96"/>
      <c r="RLS36" s="120"/>
      <c r="RLT36" s="74"/>
      <c r="RLU36" s="74"/>
      <c r="RMG36" s="119"/>
      <c r="RMH36" s="96"/>
      <c r="RMI36" s="120"/>
      <c r="RMJ36" s="74"/>
      <c r="RMK36" s="74"/>
      <c r="RMW36" s="119"/>
      <c r="RMX36" s="96"/>
      <c r="RMY36" s="120"/>
      <c r="RMZ36" s="74"/>
      <c r="RNA36" s="74"/>
      <c r="RNM36" s="119"/>
      <c r="RNN36" s="96"/>
      <c r="RNO36" s="120"/>
      <c r="RNP36" s="74"/>
      <c r="RNQ36" s="74"/>
      <c r="ROC36" s="119"/>
      <c r="ROD36" s="96"/>
      <c r="ROE36" s="120"/>
      <c r="ROF36" s="74"/>
      <c r="ROG36" s="74"/>
      <c r="ROS36" s="119"/>
      <c r="ROT36" s="96"/>
      <c r="ROU36" s="120"/>
      <c r="ROV36" s="74"/>
      <c r="ROW36" s="74"/>
      <c r="RPI36" s="119"/>
      <c r="RPJ36" s="96"/>
      <c r="RPK36" s="120"/>
      <c r="RPL36" s="74"/>
      <c r="RPM36" s="74"/>
      <c r="RPY36" s="119"/>
      <c r="RPZ36" s="96"/>
      <c r="RQA36" s="120"/>
      <c r="RQB36" s="74"/>
      <c r="RQC36" s="74"/>
      <c r="RQO36" s="119"/>
      <c r="RQP36" s="96"/>
      <c r="RQQ36" s="120"/>
      <c r="RQR36" s="74"/>
      <c r="RQS36" s="74"/>
      <c r="RRE36" s="119"/>
      <c r="RRF36" s="96"/>
      <c r="RRG36" s="120"/>
      <c r="RRH36" s="74"/>
      <c r="RRI36" s="74"/>
      <c r="RRU36" s="119"/>
      <c r="RRV36" s="96"/>
      <c r="RRW36" s="120"/>
      <c r="RRX36" s="74"/>
      <c r="RRY36" s="74"/>
      <c r="RSK36" s="119"/>
      <c r="RSL36" s="96"/>
      <c r="RSM36" s="120"/>
      <c r="RSN36" s="74"/>
      <c r="RSO36" s="74"/>
      <c r="RTA36" s="119"/>
      <c r="RTB36" s="96"/>
      <c r="RTC36" s="120"/>
      <c r="RTD36" s="74"/>
      <c r="RTE36" s="74"/>
      <c r="RTQ36" s="119"/>
      <c r="RTR36" s="96"/>
      <c r="RTS36" s="120"/>
      <c r="RTT36" s="74"/>
      <c r="RTU36" s="74"/>
      <c r="RUG36" s="119"/>
      <c r="RUH36" s="96"/>
      <c r="RUI36" s="120"/>
      <c r="RUJ36" s="74"/>
      <c r="RUK36" s="74"/>
      <c r="RUW36" s="119"/>
      <c r="RUX36" s="96"/>
      <c r="RUY36" s="120"/>
      <c r="RUZ36" s="74"/>
      <c r="RVA36" s="74"/>
      <c r="RVM36" s="119"/>
      <c r="RVN36" s="96"/>
      <c r="RVO36" s="120"/>
      <c r="RVP36" s="74"/>
      <c r="RVQ36" s="74"/>
      <c r="RWC36" s="119"/>
      <c r="RWD36" s="96"/>
      <c r="RWE36" s="120"/>
      <c r="RWF36" s="74"/>
      <c r="RWG36" s="74"/>
      <c r="RWS36" s="119"/>
      <c r="RWT36" s="96"/>
      <c r="RWU36" s="120"/>
      <c r="RWV36" s="74"/>
      <c r="RWW36" s="74"/>
      <c r="RXI36" s="119"/>
      <c r="RXJ36" s="96"/>
      <c r="RXK36" s="120"/>
      <c r="RXL36" s="74"/>
      <c r="RXM36" s="74"/>
      <c r="RXY36" s="119"/>
      <c r="RXZ36" s="96"/>
      <c r="RYA36" s="120"/>
      <c r="RYB36" s="74"/>
      <c r="RYC36" s="74"/>
      <c r="RYO36" s="119"/>
      <c r="RYP36" s="96"/>
      <c r="RYQ36" s="120"/>
      <c r="RYR36" s="74"/>
      <c r="RYS36" s="74"/>
      <c r="RZE36" s="119"/>
      <c r="RZF36" s="96"/>
      <c r="RZG36" s="120"/>
      <c r="RZH36" s="74"/>
      <c r="RZI36" s="74"/>
      <c r="RZU36" s="119"/>
      <c r="RZV36" s="96"/>
      <c r="RZW36" s="120"/>
      <c r="RZX36" s="74"/>
      <c r="RZY36" s="74"/>
      <c r="SAK36" s="119"/>
      <c r="SAL36" s="96"/>
      <c r="SAM36" s="120"/>
      <c r="SAN36" s="74"/>
      <c r="SAO36" s="74"/>
      <c r="SBA36" s="119"/>
      <c r="SBB36" s="96"/>
      <c r="SBC36" s="120"/>
      <c r="SBD36" s="74"/>
      <c r="SBE36" s="74"/>
      <c r="SBQ36" s="119"/>
      <c r="SBR36" s="96"/>
      <c r="SBS36" s="120"/>
      <c r="SBT36" s="74"/>
      <c r="SBU36" s="74"/>
      <c r="SCG36" s="119"/>
      <c r="SCH36" s="96"/>
      <c r="SCI36" s="120"/>
      <c r="SCJ36" s="74"/>
      <c r="SCK36" s="74"/>
      <c r="SCW36" s="119"/>
      <c r="SCX36" s="96"/>
      <c r="SCY36" s="120"/>
      <c r="SCZ36" s="74"/>
      <c r="SDA36" s="74"/>
      <c r="SDM36" s="119"/>
      <c r="SDN36" s="96"/>
      <c r="SDO36" s="120"/>
      <c r="SDP36" s="74"/>
      <c r="SDQ36" s="74"/>
      <c r="SEC36" s="119"/>
      <c r="SED36" s="96"/>
      <c r="SEE36" s="120"/>
      <c r="SEF36" s="74"/>
      <c r="SEG36" s="74"/>
      <c r="SES36" s="119"/>
      <c r="SET36" s="96"/>
      <c r="SEU36" s="120"/>
      <c r="SEV36" s="74"/>
      <c r="SEW36" s="74"/>
      <c r="SFI36" s="119"/>
      <c r="SFJ36" s="96"/>
      <c r="SFK36" s="120"/>
      <c r="SFL36" s="74"/>
      <c r="SFM36" s="74"/>
      <c r="SFY36" s="119"/>
      <c r="SFZ36" s="96"/>
      <c r="SGA36" s="120"/>
      <c r="SGB36" s="74"/>
      <c r="SGC36" s="74"/>
      <c r="SGO36" s="119"/>
      <c r="SGP36" s="96"/>
      <c r="SGQ36" s="120"/>
      <c r="SGR36" s="74"/>
      <c r="SGS36" s="74"/>
      <c r="SHE36" s="119"/>
      <c r="SHF36" s="96"/>
      <c r="SHG36" s="120"/>
      <c r="SHH36" s="74"/>
      <c r="SHI36" s="74"/>
      <c r="SHU36" s="119"/>
      <c r="SHV36" s="96"/>
      <c r="SHW36" s="120"/>
      <c r="SHX36" s="74"/>
      <c r="SHY36" s="74"/>
      <c r="SIK36" s="119"/>
      <c r="SIL36" s="96"/>
      <c r="SIM36" s="120"/>
      <c r="SIN36" s="74"/>
      <c r="SIO36" s="74"/>
      <c r="SJA36" s="119"/>
      <c r="SJB36" s="96"/>
      <c r="SJC36" s="120"/>
      <c r="SJD36" s="74"/>
      <c r="SJE36" s="74"/>
      <c r="SJQ36" s="119"/>
      <c r="SJR36" s="96"/>
      <c r="SJS36" s="120"/>
      <c r="SJT36" s="74"/>
      <c r="SJU36" s="74"/>
      <c r="SKG36" s="119"/>
      <c r="SKH36" s="96"/>
      <c r="SKI36" s="120"/>
      <c r="SKJ36" s="74"/>
      <c r="SKK36" s="74"/>
      <c r="SKW36" s="119"/>
      <c r="SKX36" s="96"/>
      <c r="SKY36" s="120"/>
      <c r="SKZ36" s="74"/>
      <c r="SLA36" s="74"/>
      <c r="SLM36" s="119"/>
      <c r="SLN36" s="96"/>
      <c r="SLO36" s="120"/>
      <c r="SLP36" s="74"/>
      <c r="SLQ36" s="74"/>
      <c r="SMC36" s="119"/>
      <c r="SMD36" s="96"/>
      <c r="SME36" s="120"/>
      <c r="SMF36" s="74"/>
      <c r="SMG36" s="74"/>
      <c r="SMS36" s="119"/>
      <c r="SMT36" s="96"/>
      <c r="SMU36" s="120"/>
      <c r="SMV36" s="74"/>
      <c r="SMW36" s="74"/>
      <c r="SNI36" s="119"/>
      <c r="SNJ36" s="96"/>
      <c r="SNK36" s="120"/>
      <c r="SNL36" s="74"/>
      <c r="SNM36" s="74"/>
      <c r="SNY36" s="119"/>
      <c r="SNZ36" s="96"/>
      <c r="SOA36" s="120"/>
      <c r="SOB36" s="74"/>
      <c r="SOC36" s="74"/>
      <c r="SOO36" s="119"/>
      <c r="SOP36" s="96"/>
      <c r="SOQ36" s="120"/>
      <c r="SOR36" s="74"/>
      <c r="SOS36" s="74"/>
      <c r="SPE36" s="119"/>
      <c r="SPF36" s="96"/>
      <c r="SPG36" s="120"/>
      <c r="SPH36" s="74"/>
      <c r="SPI36" s="74"/>
      <c r="SPU36" s="119"/>
      <c r="SPV36" s="96"/>
      <c r="SPW36" s="120"/>
      <c r="SPX36" s="74"/>
      <c r="SPY36" s="74"/>
      <c r="SQK36" s="119"/>
      <c r="SQL36" s="96"/>
      <c r="SQM36" s="120"/>
      <c r="SQN36" s="74"/>
      <c r="SQO36" s="74"/>
      <c r="SRA36" s="119"/>
      <c r="SRB36" s="96"/>
      <c r="SRC36" s="120"/>
      <c r="SRD36" s="74"/>
      <c r="SRE36" s="74"/>
      <c r="SRQ36" s="119"/>
      <c r="SRR36" s="96"/>
      <c r="SRS36" s="120"/>
      <c r="SRT36" s="74"/>
      <c r="SRU36" s="74"/>
      <c r="SSG36" s="119"/>
      <c r="SSH36" s="96"/>
      <c r="SSI36" s="120"/>
      <c r="SSJ36" s="74"/>
      <c r="SSK36" s="74"/>
      <c r="SSW36" s="119"/>
      <c r="SSX36" s="96"/>
      <c r="SSY36" s="120"/>
      <c r="SSZ36" s="74"/>
      <c r="STA36" s="74"/>
      <c r="STM36" s="119"/>
      <c r="STN36" s="96"/>
      <c r="STO36" s="120"/>
      <c r="STP36" s="74"/>
      <c r="STQ36" s="74"/>
      <c r="SUC36" s="119"/>
      <c r="SUD36" s="96"/>
      <c r="SUE36" s="120"/>
      <c r="SUF36" s="74"/>
      <c r="SUG36" s="74"/>
      <c r="SUS36" s="119"/>
      <c r="SUT36" s="96"/>
      <c r="SUU36" s="120"/>
      <c r="SUV36" s="74"/>
      <c r="SUW36" s="74"/>
      <c r="SVI36" s="119"/>
      <c r="SVJ36" s="96"/>
      <c r="SVK36" s="120"/>
      <c r="SVL36" s="74"/>
      <c r="SVM36" s="74"/>
      <c r="SVY36" s="119"/>
      <c r="SVZ36" s="96"/>
      <c r="SWA36" s="120"/>
      <c r="SWB36" s="74"/>
      <c r="SWC36" s="74"/>
      <c r="SWO36" s="119"/>
      <c r="SWP36" s="96"/>
      <c r="SWQ36" s="120"/>
      <c r="SWR36" s="74"/>
      <c r="SWS36" s="74"/>
      <c r="SXE36" s="119"/>
      <c r="SXF36" s="96"/>
      <c r="SXG36" s="120"/>
      <c r="SXH36" s="74"/>
      <c r="SXI36" s="74"/>
      <c r="SXU36" s="119"/>
      <c r="SXV36" s="96"/>
      <c r="SXW36" s="120"/>
      <c r="SXX36" s="74"/>
      <c r="SXY36" s="74"/>
      <c r="SYK36" s="119"/>
      <c r="SYL36" s="96"/>
      <c r="SYM36" s="120"/>
      <c r="SYN36" s="74"/>
      <c r="SYO36" s="74"/>
      <c r="SZA36" s="119"/>
      <c r="SZB36" s="96"/>
      <c r="SZC36" s="120"/>
      <c r="SZD36" s="74"/>
      <c r="SZE36" s="74"/>
      <c r="SZQ36" s="119"/>
      <c r="SZR36" s="96"/>
      <c r="SZS36" s="120"/>
      <c r="SZT36" s="74"/>
      <c r="SZU36" s="74"/>
      <c r="TAG36" s="119"/>
      <c r="TAH36" s="96"/>
      <c r="TAI36" s="120"/>
      <c r="TAJ36" s="74"/>
      <c r="TAK36" s="74"/>
      <c r="TAW36" s="119"/>
      <c r="TAX36" s="96"/>
      <c r="TAY36" s="120"/>
      <c r="TAZ36" s="74"/>
      <c r="TBA36" s="74"/>
      <c r="TBM36" s="119"/>
      <c r="TBN36" s="96"/>
      <c r="TBO36" s="120"/>
      <c r="TBP36" s="74"/>
      <c r="TBQ36" s="74"/>
      <c r="TCC36" s="119"/>
      <c r="TCD36" s="96"/>
      <c r="TCE36" s="120"/>
      <c r="TCF36" s="74"/>
      <c r="TCG36" s="74"/>
      <c r="TCS36" s="119"/>
      <c r="TCT36" s="96"/>
      <c r="TCU36" s="120"/>
      <c r="TCV36" s="74"/>
      <c r="TCW36" s="74"/>
      <c r="TDI36" s="119"/>
      <c r="TDJ36" s="96"/>
      <c r="TDK36" s="120"/>
      <c r="TDL36" s="74"/>
      <c r="TDM36" s="74"/>
      <c r="TDY36" s="119"/>
      <c r="TDZ36" s="96"/>
      <c r="TEA36" s="120"/>
      <c r="TEB36" s="74"/>
      <c r="TEC36" s="74"/>
      <c r="TEO36" s="119"/>
      <c r="TEP36" s="96"/>
      <c r="TEQ36" s="120"/>
      <c r="TER36" s="74"/>
      <c r="TES36" s="74"/>
      <c r="TFE36" s="119"/>
      <c r="TFF36" s="96"/>
      <c r="TFG36" s="120"/>
      <c r="TFH36" s="74"/>
      <c r="TFI36" s="74"/>
      <c r="TFU36" s="119"/>
      <c r="TFV36" s="96"/>
      <c r="TFW36" s="120"/>
      <c r="TFX36" s="74"/>
      <c r="TFY36" s="74"/>
      <c r="TGK36" s="119"/>
      <c r="TGL36" s="96"/>
      <c r="TGM36" s="120"/>
      <c r="TGN36" s="74"/>
      <c r="TGO36" s="74"/>
      <c r="THA36" s="119"/>
      <c r="THB36" s="96"/>
      <c r="THC36" s="120"/>
      <c r="THD36" s="74"/>
      <c r="THE36" s="74"/>
      <c r="THQ36" s="119"/>
      <c r="THR36" s="96"/>
      <c r="THS36" s="120"/>
      <c r="THT36" s="74"/>
      <c r="THU36" s="74"/>
      <c r="TIG36" s="119"/>
      <c r="TIH36" s="96"/>
      <c r="TII36" s="120"/>
      <c r="TIJ36" s="74"/>
      <c r="TIK36" s="74"/>
      <c r="TIW36" s="119"/>
      <c r="TIX36" s="96"/>
      <c r="TIY36" s="120"/>
      <c r="TIZ36" s="74"/>
      <c r="TJA36" s="74"/>
      <c r="TJM36" s="119"/>
      <c r="TJN36" s="96"/>
      <c r="TJO36" s="120"/>
      <c r="TJP36" s="74"/>
      <c r="TJQ36" s="74"/>
      <c r="TKC36" s="119"/>
      <c r="TKD36" s="96"/>
      <c r="TKE36" s="120"/>
      <c r="TKF36" s="74"/>
      <c r="TKG36" s="74"/>
      <c r="TKS36" s="119"/>
      <c r="TKT36" s="96"/>
      <c r="TKU36" s="120"/>
      <c r="TKV36" s="74"/>
      <c r="TKW36" s="74"/>
      <c r="TLI36" s="119"/>
      <c r="TLJ36" s="96"/>
      <c r="TLK36" s="120"/>
      <c r="TLL36" s="74"/>
      <c r="TLM36" s="74"/>
      <c r="TLY36" s="119"/>
      <c r="TLZ36" s="96"/>
      <c r="TMA36" s="120"/>
      <c r="TMB36" s="74"/>
      <c r="TMC36" s="74"/>
      <c r="TMO36" s="119"/>
      <c r="TMP36" s="96"/>
      <c r="TMQ36" s="120"/>
      <c r="TMR36" s="74"/>
      <c r="TMS36" s="74"/>
      <c r="TNE36" s="119"/>
      <c r="TNF36" s="96"/>
      <c r="TNG36" s="120"/>
      <c r="TNH36" s="74"/>
      <c r="TNI36" s="74"/>
      <c r="TNU36" s="119"/>
      <c r="TNV36" s="96"/>
      <c r="TNW36" s="120"/>
      <c r="TNX36" s="74"/>
      <c r="TNY36" s="74"/>
      <c r="TOK36" s="119"/>
      <c r="TOL36" s="96"/>
      <c r="TOM36" s="120"/>
      <c r="TON36" s="74"/>
      <c r="TOO36" s="74"/>
      <c r="TPA36" s="119"/>
      <c r="TPB36" s="96"/>
      <c r="TPC36" s="120"/>
      <c r="TPD36" s="74"/>
      <c r="TPE36" s="74"/>
      <c r="TPQ36" s="119"/>
      <c r="TPR36" s="96"/>
      <c r="TPS36" s="120"/>
      <c r="TPT36" s="74"/>
      <c r="TPU36" s="74"/>
      <c r="TQG36" s="119"/>
      <c r="TQH36" s="96"/>
      <c r="TQI36" s="120"/>
      <c r="TQJ36" s="74"/>
      <c r="TQK36" s="74"/>
      <c r="TQW36" s="119"/>
      <c r="TQX36" s="96"/>
      <c r="TQY36" s="120"/>
      <c r="TQZ36" s="74"/>
      <c r="TRA36" s="74"/>
      <c r="TRM36" s="119"/>
      <c r="TRN36" s="96"/>
      <c r="TRO36" s="120"/>
      <c r="TRP36" s="74"/>
      <c r="TRQ36" s="74"/>
      <c r="TSC36" s="119"/>
      <c r="TSD36" s="96"/>
      <c r="TSE36" s="120"/>
      <c r="TSF36" s="74"/>
      <c r="TSG36" s="74"/>
      <c r="TSS36" s="119"/>
      <c r="TST36" s="96"/>
      <c r="TSU36" s="120"/>
      <c r="TSV36" s="74"/>
      <c r="TSW36" s="74"/>
      <c r="TTI36" s="119"/>
      <c r="TTJ36" s="96"/>
      <c r="TTK36" s="120"/>
      <c r="TTL36" s="74"/>
      <c r="TTM36" s="74"/>
      <c r="TTY36" s="119"/>
      <c r="TTZ36" s="96"/>
      <c r="TUA36" s="120"/>
      <c r="TUB36" s="74"/>
      <c r="TUC36" s="74"/>
      <c r="TUO36" s="119"/>
      <c r="TUP36" s="96"/>
      <c r="TUQ36" s="120"/>
      <c r="TUR36" s="74"/>
      <c r="TUS36" s="74"/>
      <c r="TVE36" s="119"/>
      <c r="TVF36" s="96"/>
      <c r="TVG36" s="120"/>
      <c r="TVH36" s="74"/>
      <c r="TVI36" s="74"/>
      <c r="TVU36" s="119"/>
      <c r="TVV36" s="96"/>
      <c r="TVW36" s="120"/>
      <c r="TVX36" s="74"/>
      <c r="TVY36" s="74"/>
      <c r="TWK36" s="119"/>
      <c r="TWL36" s="96"/>
      <c r="TWM36" s="120"/>
      <c r="TWN36" s="74"/>
      <c r="TWO36" s="74"/>
      <c r="TXA36" s="119"/>
      <c r="TXB36" s="96"/>
      <c r="TXC36" s="120"/>
      <c r="TXD36" s="74"/>
      <c r="TXE36" s="74"/>
      <c r="TXQ36" s="119"/>
      <c r="TXR36" s="96"/>
      <c r="TXS36" s="120"/>
      <c r="TXT36" s="74"/>
      <c r="TXU36" s="74"/>
      <c r="TYG36" s="119"/>
      <c r="TYH36" s="96"/>
      <c r="TYI36" s="120"/>
      <c r="TYJ36" s="74"/>
      <c r="TYK36" s="74"/>
      <c r="TYW36" s="119"/>
      <c r="TYX36" s="96"/>
      <c r="TYY36" s="120"/>
      <c r="TYZ36" s="74"/>
      <c r="TZA36" s="74"/>
      <c r="TZM36" s="119"/>
      <c r="TZN36" s="96"/>
      <c r="TZO36" s="120"/>
      <c r="TZP36" s="74"/>
      <c r="TZQ36" s="74"/>
      <c r="UAC36" s="119"/>
      <c r="UAD36" s="96"/>
      <c r="UAE36" s="120"/>
      <c r="UAF36" s="74"/>
      <c r="UAG36" s="74"/>
      <c r="UAS36" s="119"/>
      <c r="UAT36" s="96"/>
      <c r="UAU36" s="120"/>
      <c r="UAV36" s="74"/>
      <c r="UAW36" s="74"/>
      <c r="UBI36" s="119"/>
      <c r="UBJ36" s="96"/>
      <c r="UBK36" s="120"/>
      <c r="UBL36" s="74"/>
      <c r="UBM36" s="74"/>
      <c r="UBY36" s="119"/>
      <c r="UBZ36" s="96"/>
      <c r="UCA36" s="120"/>
      <c r="UCB36" s="74"/>
      <c r="UCC36" s="74"/>
      <c r="UCO36" s="119"/>
      <c r="UCP36" s="96"/>
      <c r="UCQ36" s="120"/>
      <c r="UCR36" s="74"/>
      <c r="UCS36" s="74"/>
      <c r="UDE36" s="119"/>
      <c r="UDF36" s="96"/>
      <c r="UDG36" s="120"/>
      <c r="UDH36" s="74"/>
      <c r="UDI36" s="74"/>
      <c r="UDU36" s="119"/>
      <c r="UDV36" s="96"/>
      <c r="UDW36" s="120"/>
      <c r="UDX36" s="74"/>
      <c r="UDY36" s="74"/>
      <c r="UEK36" s="119"/>
      <c r="UEL36" s="96"/>
      <c r="UEM36" s="120"/>
      <c r="UEN36" s="74"/>
      <c r="UEO36" s="74"/>
      <c r="UFA36" s="119"/>
      <c r="UFB36" s="96"/>
      <c r="UFC36" s="120"/>
      <c r="UFD36" s="74"/>
      <c r="UFE36" s="74"/>
      <c r="UFQ36" s="119"/>
      <c r="UFR36" s="96"/>
      <c r="UFS36" s="120"/>
      <c r="UFT36" s="74"/>
      <c r="UFU36" s="74"/>
      <c r="UGG36" s="119"/>
      <c r="UGH36" s="96"/>
      <c r="UGI36" s="120"/>
      <c r="UGJ36" s="74"/>
      <c r="UGK36" s="74"/>
      <c r="UGW36" s="119"/>
      <c r="UGX36" s="96"/>
      <c r="UGY36" s="120"/>
      <c r="UGZ36" s="74"/>
      <c r="UHA36" s="74"/>
      <c r="UHM36" s="119"/>
      <c r="UHN36" s="96"/>
      <c r="UHO36" s="120"/>
      <c r="UHP36" s="74"/>
      <c r="UHQ36" s="74"/>
      <c r="UIC36" s="119"/>
      <c r="UID36" s="96"/>
      <c r="UIE36" s="120"/>
      <c r="UIF36" s="74"/>
      <c r="UIG36" s="74"/>
      <c r="UIS36" s="119"/>
      <c r="UIT36" s="96"/>
      <c r="UIU36" s="120"/>
      <c r="UIV36" s="74"/>
      <c r="UIW36" s="74"/>
      <c r="UJI36" s="119"/>
      <c r="UJJ36" s="96"/>
      <c r="UJK36" s="120"/>
      <c r="UJL36" s="74"/>
      <c r="UJM36" s="74"/>
      <c r="UJY36" s="119"/>
      <c r="UJZ36" s="96"/>
      <c r="UKA36" s="120"/>
      <c r="UKB36" s="74"/>
      <c r="UKC36" s="74"/>
      <c r="UKO36" s="119"/>
      <c r="UKP36" s="96"/>
      <c r="UKQ36" s="120"/>
      <c r="UKR36" s="74"/>
      <c r="UKS36" s="74"/>
      <c r="ULE36" s="119"/>
      <c r="ULF36" s="96"/>
      <c r="ULG36" s="120"/>
      <c r="ULH36" s="74"/>
      <c r="ULI36" s="74"/>
      <c r="ULU36" s="119"/>
      <c r="ULV36" s="96"/>
      <c r="ULW36" s="120"/>
      <c r="ULX36" s="74"/>
      <c r="ULY36" s="74"/>
      <c r="UMK36" s="119"/>
      <c r="UML36" s="96"/>
      <c r="UMM36" s="120"/>
      <c r="UMN36" s="74"/>
      <c r="UMO36" s="74"/>
      <c r="UNA36" s="119"/>
      <c r="UNB36" s="96"/>
      <c r="UNC36" s="120"/>
      <c r="UND36" s="74"/>
      <c r="UNE36" s="74"/>
      <c r="UNQ36" s="119"/>
      <c r="UNR36" s="96"/>
      <c r="UNS36" s="120"/>
      <c r="UNT36" s="74"/>
      <c r="UNU36" s="74"/>
      <c r="UOG36" s="119"/>
      <c r="UOH36" s="96"/>
      <c r="UOI36" s="120"/>
      <c r="UOJ36" s="74"/>
      <c r="UOK36" s="74"/>
      <c r="UOW36" s="119"/>
      <c r="UOX36" s="96"/>
      <c r="UOY36" s="120"/>
      <c r="UOZ36" s="74"/>
      <c r="UPA36" s="74"/>
      <c r="UPM36" s="119"/>
      <c r="UPN36" s="96"/>
      <c r="UPO36" s="120"/>
      <c r="UPP36" s="74"/>
      <c r="UPQ36" s="74"/>
      <c r="UQC36" s="119"/>
      <c r="UQD36" s="96"/>
      <c r="UQE36" s="120"/>
      <c r="UQF36" s="74"/>
      <c r="UQG36" s="74"/>
      <c r="UQS36" s="119"/>
      <c r="UQT36" s="96"/>
      <c r="UQU36" s="120"/>
      <c r="UQV36" s="74"/>
      <c r="UQW36" s="74"/>
      <c r="URI36" s="119"/>
      <c r="URJ36" s="96"/>
      <c r="URK36" s="120"/>
      <c r="URL36" s="74"/>
      <c r="URM36" s="74"/>
      <c r="URY36" s="119"/>
      <c r="URZ36" s="96"/>
      <c r="USA36" s="120"/>
      <c r="USB36" s="74"/>
      <c r="USC36" s="74"/>
      <c r="USO36" s="119"/>
      <c r="USP36" s="96"/>
      <c r="USQ36" s="120"/>
      <c r="USR36" s="74"/>
      <c r="USS36" s="74"/>
      <c r="UTE36" s="119"/>
      <c r="UTF36" s="96"/>
      <c r="UTG36" s="120"/>
      <c r="UTH36" s="74"/>
      <c r="UTI36" s="74"/>
      <c r="UTU36" s="119"/>
      <c r="UTV36" s="96"/>
      <c r="UTW36" s="120"/>
      <c r="UTX36" s="74"/>
      <c r="UTY36" s="74"/>
      <c r="UUK36" s="119"/>
      <c r="UUL36" s="96"/>
      <c r="UUM36" s="120"/>
      <c r="UUN36" s="74"/>
      <c r="UUO36" s="74"/>
      <c r="UVA36" s="119"/>
      <c r="UVB36" s="96"/>
      <c r="UVC36" s="120"/>
      <c r="UVD36" s="74"/>
      <c r="UVE36" s="74"/>
      <c r="UVQ36" s="119"/>
      <c r="UVR36" s="96"/>
      <c r="UVS36" s="120"/>
      <c r="UVT36" s="74"/>
      <c r="UVU36" s="74"/>
      <c r="UWG36" s="119"/>
      <c r="UWH36" s="96"/>
      <c r="UWI36" s="120"/>
      <c r="UWJ36" s="74"/>
      <c r="UWK36" s="74"/>
      <c r="UWW36" s="119"/>
      <c r="UWX36" s="96"/>
      <c r="UWY36" s="120"/>
      <c r="UWZ36" s="74"/>
      <c r="UXA36" s="74"/>
      <c r="UXM36" s="119"/>
      <c r="UXN36" s="96"/>
      <c r="UXO36" s="120"/>
      <c r="UXP36" s="74"/>
      <c r="UXQ36" s="74"/>
      <c r="UYC36" s="119"/>
      <c r="UYD36" s="96"/>
      <c r="UYE36" s="120"/>
      <c r="UYF36" s="74"/>
      <c r="UYG36" s="74"/>
      <c r="UYS36" s="119"/>
      <c r="UYT36" s="96"/>
      <c r="UYU36" s="120"/>
      <c r="UYV36" s="74"/>
      <c r="UYW36" s="74"/>
      <c r="UZI36" s="119"/>
      <c r="UZJ36" s="96"/>
      <c r="UZK36" s="120"/>
      <c r="UZL36" s="74"/>
      <c r="UZM36" s="74"/>
      <c r="UZY36" s="119"/>
      <c r="UZZ36" s="96"/>
      <c r="VAA36" s="120"/>
      <c r="VAB36" s="74"/>
      <c r="VAC36" s="74"/>
      <c r="VAO36" s="119"/>
      <c r="VAP36" s="96"/>
      <c r="VAQ36" s="120"/>
      <c r="VAR36" s="74"/>
      <c r="VAS36" s="74"/>
      <c r="VBE36" s="119"/>
      <c r="VBF36" s="96"/>
      <c r="VBG36" s="120"/>
      <c r="VBH36" s="74"/>
      <c r="VBI36" s="74"/>
      <c r="VBU36" s="119"/>
      <c r="VBV36" s="96"/>
      <c r="VBW36" s="120"/>
      <c r="VBX36" s="74"/>
      <c r="VBY36" s="74"/>
      <c r="VCK36" s="119"/>
      <c r="VCL36" s="96"/>
      <c r="VCM36" s="120"/>
      <c r="VCN36" s="74"/>
      <c r="VCO36" s="74"/>
      <c r="VDA36" s="119"/>
      <c r="VDB36" s="96"/>
      <c r="VDC36" s="120"/>
      <c r="VDD36" s="74"/>
      <c r="VDE36" s="74"/>
      <c r="VDQ36" s="119"/>
      <c r="VDR36" s="96"/>
      <c r="VDS36" s="120"/>
      <c r="VDT36" s="74"/>
      <c r="VDU36" s="74"/>
      <c r="VEG36" s="119"/>
      <c r="VEH36" s="96"/>
      <c r="VEI36" s="120"/>
      <c r="VEJ36" s="74"/>
      <c r="VEK36" s="74"/>
      <c r="VEW36" s="119"/>
      <c r="VEX36" s="96"/>
      <c r="VEY36" s="120"/>
      <c r="VEZ36" s="74"/>
      <c r="VFA36" s="74"/>
      <c r="VFM36" s="119"/>
      <c r="VFN36" s="96"/>
      <c r="VFO36" s="120"/>
      <c r="VFP36" s="74"/>
      <c r="VFQ36" s="74"/>
      <c r="VGC36" s="119"/>
      <c r="VGD36" s="96"/>
      <c r="VGE36" s="120"/>
      <c r="VGF36" s="74"/>
      <c r="VGG36" s="74"/>
      <c r="VGS36" s="119"/>
      <c r="VGT36" s="96"/>
      <c r="VGU36" s="120"/>
      <c r="VGV36" s="74"/>
      <c r="VGW36" s="74"/>
      <c r="VHI36" s="119"/>
      <c r="VHJ36" s="96"/>
      <c r="VHK36" s="120"/>
      <c r="VHL36" s="74"/>
      <c r="VHM36" s="74"/>
      <c r="VHY36" s="119"/>
      <c r="VHZ36" s="96"/>
      <c r="VIA36" s="120"/>
      <c r="VIB36" s="74"/>
      <c r="VIC36" s="74"/>
      <c r="VIO36" s="119"/>
      <c r="VIP36" s="96"/>
      <c r="VIQ36" s="120"/>
      <c r="VIR36" s="74"/>
      <c r="VIS36" s="74"/>
      <c r="VJE36" s="119"/>
      <c r="VJF36" s="96"/>
      <c r="VJG36" s="120"/>
      <c r="VJH36" s="74"/>
      <c r="VJI36" s="74"/>
      <c r="VJU36" s="119"/>
      <c r="VJV36" s="96"/>
      <c r="VJW36" s="120"/>
      <c r="VJX36" s="74"/>
      <c r="VJY36" s="74"/>
      <c r="VKK36" s="119"/>
      <c r="VKL36" s="96"/>
      <c r="VKM36" s="120"/>
      <c r="VKN36" s="74"/>
      <c r="VKO36" s="74"/>
      <c r="VLA36" s="119"/>
      <c r="VLB36" s="96"/>
      <c r="VLC36" s="120"/>
      <c r="VLD36" s="74"/>
      <c r="VLE36" s="74"/>
      <c r="VLQ36" s="119"/>
      <c r="VLR36" s="96"/>
      <c r="VLS36" s="120"/>
      <c r="VLT36" s="74"/>
      <c r="VLU36" s="74"/>
      <c r="VMG36" s="119"/>
      <c r="VMH36" s="96"/>
      <c r="VMI36" s="120"/>
      <c r="VMJ36" s="74"/>
      <c r="VMK36" s="74"/>
      <c r="VMW36" s="119"/>
      <c r="VMX36" s="96"/>
      <c r="VMY36" s="120"/>
      <c r="VMZ36" s="74"/>
      <c r="VNA36" s="74"/>
      <c r="VNM36" s="119"/>
      <c r="VNN36" s="96"/>
      <c r="VNO36" s="120"/>
      <c r="VNP36" s="74"/>
      <c r="VNQ36" s="74"/>
      <c r="VOC36" s="119"/>
      <c r="VOD36" s="96"/>
      <c r="VOE36" s="120"/>
      <c r="VOF36" s="74"/>
      <c r="VOG36" s="74"/>
      <c r="VOS36" s="119"/>
      <c r="VOT36" s="96"/>
      <c r="VOU36" s="120"/>
      <c r="VOV36" s="74"/>
      <c r="VOW36" s="74"/>
      <c r="VPI36" s="119"/>
      <c r="VPJ36" s="96"/>
      <c r="VPK36" s="120"/>
      <c r="VPL36" s="74"/>
      <c r="VPM36" s="74"/>
      <c r="VPY36" s="119"/>
      <c r="VPZ36" s="96"/>
      <c r="VQA36" s="120"/>
      <c r="VQB36" s="74"/>
      <c r="VQC36" s="74"/>
      <c r="VQO36" s="119"/>
      <c r="VQP36" s="96"/>
      <c r="VQQ36" s="120"/>
      <c r="VQR36" s="74"/>
      <c r="VQS36" s="74"/>
      <c r="VRE36" s="119"/>
      <c r="VRF36" s="96"/>
      <c r="VRG36" s="120"/>
      <c r="VRH36" s="74"/>
      <c r="VRI36" s="74"/>
      <c r="VRU36" s="119"/>
      <c r="VRV36" s="96"/>
      <c r="VRW36" s="120"/>
      <c r="VRX36" s="74"/>
      <c r="VRY36" s="74"/>
      <c r="VSK36" s="119"/>
      <c r="VSL36" s="96"/>
      <c r="VSM36" s="120"/>
      <c r="VSN36" s="74"/>
      <c r="VSO36" s="74"/>
      <c r="VTA36" s="119"/>
      <c r="VTB36" s="96"/>
      <c r="VTC36" s="120"/>
      <c r="VTD36" s="74"/>
      <c r="VTE36" s="74"/>
      <c r="VTQ36" s="119"/>
      <c r="VTR36" s="96"/>
      <c r="VTS36" s="120"/>
      <c r="VTT36" s="74"/>
      <c r="VTU36" s="74"/>
      <c r="VUG36" s="119"/>
      <c r="VUH36" s="96"/>
      <c r="VUI36" s="120"/>
      <c r="VUJ36" s="74"/>
      <c r="VUK36" s="74"/>
      <c r="VUW36" s="119"/>
      <c r="VUX36" s="96"/>
      <c r="VUY36" s="120"/>
      <c r="VUZ36" s="74"/>
      <c r="VVA36" s="74"/>
      <c r="VVM36" s="119"/>
      <c r="VVN36" s="96"/>
      <c r="VVO36" s="120"/>
      <c r="VVP36" s="74"/>
      <c r="VVQ36" s="74"/>
      <c r="VWC36" s="119"/>
      <c r="VWD36" s="96"/>
      <c r="VWE36" s="120"/>
      <c r="VWF36" s="74"/>
      <c r="VWG36" s="74"/>
      <c r="VWS36" s="119"/>
      <c r="VWT36" s="96"/>
      <c r="VWU36" s="120"/>
      <c r="VWV36" s="74"/>
      <c r="VWW36" s="74"/>
      <c r="VXI36" s="119"/>
      <c r="VXJ36" s="96"/>
      <c r="VXK36" s="120"/>
      <c r="VXL36" s="74"/>
      <c r="VXM36" s="74"/>
      <c r="VXY36" s="119"/>
      <c r="VXZ36" s="96"/>
      <c r="VYA36" s="120"/>
      <c r="VYB36" s="74"/>
      <c r="VYC36" s="74"/>
      <c r="VYO36" s="119"/>
      <c r="VYP36" s="96"/>
      <c r="VYQ36" s="120"/>
      <c r="VYR36" s="74"/>
      <c r="VYS36" s="74"/>
      <c r="VZE36" s="119"/>
      <c r="VZF36" s="96"/>
      <c r="VZG36" s="120"/>
      <c r="VZH36" s="74"/>
      <c r="VZI36" s="74"/>
      <c r="VZU36" s="119"/>
      <c r="VZV36" s="96"/>
      <c r="VZW36" s="120"/>
      <c r="VZX36" s="74"/>
      <c r="VZY36" s="74"/>
      <c r="WAK36" s="119"/>
      <c r="WAL36" s="96"/>
      <c r="WAM36" s="120"/>
      <c r="WAN36" s="74"/>
      <c r="WAO36" s="74"/>
      <c r="WBA36" s="119"/>
      <c r="WBB36" s="96"/>
      <c r="WBC36" s="120"/>
      <c r="WBD36" s="74"/>
      <c r="WBE36" s="74"/>
      <c r="WBQ36" s="119"/>
      <c r="WBR36" s="96"/>
      <c r="WBS36" s="120"/>
      <c r="WBT36" s="74"/>
      <c r="WBU36" s="74"/>
      <c r="WCG36" s="119"/>
      <c r="WCH36" s="96"/>
      <c r="WCI36" s="120"/>
      <c r="WCJ36" s="74"/>
      <c r="WCK36" s="74"/>
      <c r="WCW36" s="119"/>
      <c r="WCX36" s="96"/>
      <c r="WCY36" s="120"/>
      <c r="WCZ36" s="74"/>
      <c r="WDA36" s="74"/>
      <c r="WDM36" s="119"/>
      <c r="WDN36" s="96"/>
      <c r="WDO36" s="120"/>
      <c r="WDP36" s="74"/>
      <c r="WDQ36" s="74"/>
      <c r="WEC36" s="119"/>
      <c r="WED36" s="96"/>
      <c r="WEE36" s="120"/>
      <c r="WEF36" s="74"/>
      <c r="WEG36" s="74"/>
      <c r="WES36" s="119"/>
      <c r="WET36" s="96"/>
      <c r="WEU36" s="120"/>
      <c r="WEV36" s="74"/>
      <c r="WEW36" s="74"/>
      <c r="WFI36" s="119"/>
      <c r="WFJ36" s="96"/>
      <c r="WFK36" s="120"/>
      <c r="WFL36" s="74"/>
      <c r="WFM36" s="74"/>
      <c r="WFY36" s="119"/>
      <c r="WFZ36" s="96"/>
      <c r="WGA36" s="120"/>
      <c r="WGB36" s="74"/>
      <c r="WGC36" s="74"/>
      <c r="WGO36" s="119"/>
      <c r="WGP36" s="96"/>
      <c r="WGQ36" s="120"/>
      <c r="WGR36" s="74"/>
      <c r="WGS36" s="74"/>
      <c r="WHE36" s="119"/>
      <c r="WHF36" s="96"/>
      <c r="WHG36" s="120"/>
      <c r="WHH36" s="74"/>
      <c r="WHI36" s="74"/>
      <c r="WHU36" s="119"/>
      <c r="WHV36" s="96"/>
      <c r="WHW36" s="120"/>
      <c r="WHX36" s="74"/>
      <c r="WHY36" s="74"/>
      <c r="WIK36" s="119"/>
      <c r="WIL36" s="96"/>
      <c r="WIM36" s="120"/>
      <c r="WIN36" s="74"/>
      <c r="WIO36" s="74"/>
      <c r="WJA36" s="119"/>
      <c r="WJB36" s="96"/>
      <c r="WJC36" s="120"/>
      <c r="WJD36" s="74"/>
      <c r="WJE36" s="74"/>
      <c r="WJQ36" s="119"/>
      <c r="WJR36" s="96"/>
      <c r="WJS36" s="120"/>
      <c r="WJT36" s="74"/>
      <c r="WJU36" s="74"/>
      <c r="WKG36" s="119"/>
      <c r="WKH36" s="96"/>
      <c r="WKI36" s="120"/>
      <c r="WKJ36" s="74"/>
      <c r="WKK36" s="74"/>
      <c r="WKW36" s="119"/>
      <c r="WKX36" s="96"/>
      <c r="WKY36" s="120"/>
      <c r="WKZ36" s="74"/>
      <c r="WLA36" s="74"/>
      <c r="WLM36" s="119"/>
      <c r="WLN36" s="96"/>
      <c r="WLO36" s="120"/>
      <c r="WLP36" s="74"/>
      <c r="WLQ36" s="74"/>
      <c r="WMC36" s="119"/>
      <c r="WMD36" s="96"/>
      <c r="WME36" s="120"/>
      <c r="WMF36" s="74"/>
      <c r="WMG36" s="74"/>
      <c r="WMS36" s="119"/>
      <c r="WMT36" s="96"/>
      <c r="WMU36" s="120"/>
      <c r="WMV36" s="74"/>
      <c r="WMW36" s="74"/>
      <c r="WNI36" s="119"/>
      <c r="WNJ36" s="96"/>
      <c r="WNK36" s="120"/>
      <c r="WNL36" s="74"/>
      <c r="WNM36" s="74"/>
      <c r="WNY36" s="119"/>
      <c r="WNZ36" s="96"/>
      <c r="WOA36" s="120"/>
      <c r="WOB36" s="74"/>
      <c r="WOC36" s="74"/>
      <c r="WOO36" s="119"/>
      <c r="WOP36" s="96"/>
      <c r="WOQ36" s="120"/>
      <c r="WOR36" s="74"/>
      <c r="WOS36" s="74"/>
      <c r="WPE36" s="119"/>
      <c r="WPF36" s="96"/>
      <c r="WPG36" s="120"/>
      <c r="WPH36" s="74"/>
      <c r="WPI36" s="74"/>
      <c r="WPU36" s="119"/>
      <c r="WPV36" s="96"/>
      <c r="WPW36" s="120"/>
      <c r="WPX36" s="74"/>
      <c r="WPY36" s="74"/>
      <c r="WQK36" s="119"/>
      <c r="WQL36" s="96"/>
      <c r="WQM36" s="120"/>
      <c r="WQN36" s="74"/>
      <c r="WQO36" s="74"/>
      <c r="WRA36" s="119"/>
      <c r="WRB36" s="96"/>
      <c r="WRC36" s="120"/>
      <c r="WRD36" s="74"/>
      <c r="WRE36" s="74"/>
      <c r="WRQ36" s="119"/>
      <c r="WRR36" s="96"/>
      <c r="WRS36" s="120"/>
      <c r="WRT36" s="74"/>
      <c r="WRU36" s="74"/>
      <c r="WSG36" s="119"/>
      <c r="WSH36" s="96"/>
      <c r="WSI36" s="120"/>
      <c r="WSJ36" s="74"/>
      <c r="WSK36" s="74"/>
      <c r="WSW36" s="119"/>
      <c r="WSX36" s="96"/>
      <c r="WSY36" s="120"/>
      <c r="WSZ36" s="74"/>
      <c r="WTA36" s="74"/>
      <c r="WTM36" s="119"/>
      <c r="WTN36" s="96"/>
      <c r="WTO36" s="120"/>
      <c r="WTP36" s="74"/>
      <c r="WTQ36" s="74"/>
      <c r="WUC36" s="119"/>
      <c r="WUD36" s="96"/>
      <c r="WUE36" s="120"/>
      <c r="WUF36" s="74"/>
      <c r="WUG36" s="74"/>
      <c r="WUS36" s="119"/>
      <c r="WUT36" s="96"/>
      <c r="WUU36" s="120"/>
      <c r="WUV36" s="74"/>
      <c r="WUW36" s="74"/>
      <c r="WVI36" s="119"/>
      <c r="WVJ36" s="96"/>
      <c r="WVK36" s="120"/>
      <c r="WVL36" s="74"/>
      <c r="WVM36" s="74"/>
      <c r="WVY36" s="119"/>
      <c r="WVZ36" s="96"/>
      <c r="WWA36" s="120"/>
      <c r="WWB36" s="74"/>
      <c r="WWC36" s="74"/>
      <c r="WWO36" s="119"/>
      <c r="WWP36" s="96"/>
      <c r="WWQ36" s="120"/>
      <c r="WWR36" s="74"/>
      <c r="WWS36" s="74"/>
      <c r="WXE36" s="119"/>
      <c r="WXF36" s="96"/>
      <c r="WXG36" s="120"/>
      <c r="WXH36" s="74"/>
      <c r="WXI36" s="74"/>
      <c r="WXU36" s="119"/>
      <c r="WXV36" s="96"/>
      <c r="WXW36" s="120"/>
      <c r="WXX36" s="74"/>
      <c r="WXY36" s="74"/>
      <c r="WYK36" s="119"/>
      <c r="WYL36" s="96"/>
      <c r="WYM36" s="120"/>
      <c r="WYN36" s="74"/>
      <c r="WYO36" s="74"/>
      <c r="WZA36" s="119"/>
      <c r="WZB36" s="96"/>
      <c r="WZC36" s="120"/>
      <c r="WZD36" s="74"/>
      <c r="WZE36" s="74"/>
      <c r="WZQ36" s="119"/>
      <c r="WZR36" s="96"/>
      <c r="WZS36" s="120"/>
      <c r="WZT36" s="74"/>
      <c r="WZU36" s="74"/>
      <c r="XAG36" s="119"/>
      <c r="XAH36" s="96"/>
      <c r="XAI36" s="120"/>
      <c r="XAJ36" s="74"/>
      <c r="XAK36" s="74"/>
      <c r="XAW36" s="119"/>
      <c r="XAX36" s="96"/>
      <c r="XAY36" s="120"/>
      <c r="XAZ36" s="74"/>
      <c r="XBA36" s="74"/>
      <c r="XBM36" s="119"/>
      <c r="XBN36" s="96"/>
      <c r="XBO36" s="120"/>
      <c r="XBP36" s="74"/>
      <c r="XBQ36" s="74"/>
      <c r="XCC36" s="119"/>
      <c r="XCD36" s="96"/>
      <c r="XCE36" s="120"/>
      <c r="XCF36" s="74"/>
      <c r="XCG36" s="74"/>
      <c r="XCS36" s="119"/>
      <c r="XCT36" s="96"/>
      <c r="XCU36" s="120"/>
      <c r="XCV36" s="74"/>
      <c r="XCW36" s="74"/>
      <c r="XDI36" s="119"/>
      <c r="XDJ36" s="96"/>
      <c r="XDK36" s="120"/>
      <c r="XDL36" s="74"/>
      <c r="XDM36" s="74"/>
      <c r="XDY36" s="119"/>
      <c r="XDZ36" s="96"/>
      <c r="XEA36" s="120"/>
      <c r="XEB36" s="74"/>
      <c r="XEC36" s="74"/>
      <c r="XEO36" s="119"/>
      <c r="XEP36" s="96"/>
      <c r="XEQ36" s="120"/>
      <c r="XER36" s="74"/>
      <c r="XES36" s="74"/>
    </row>
    <row r="37" spans="1:1013 1025:2037 2049:3061 3073:4085 4097:5109 5121:6133 6145:7157 7169:8181 8193:9205 9217:10229 10241:11253 11265:12277 12289:13301 13313:14325 14337:15349 15361:16373" s="81" customFormat="1" ht="47.85" customHeight="1" thickBot="1">
      <c r="A37" s="74"/>
      <c r="B37" s="90"/>
      <c r="C37" s="91" t="s">
        <v>456</v>
      </c>
      <c r="D37" s="304" t="str" cm="1">
        <f t="array" ref="D37">IFERROR(_xlfn.IFS(AND(OR('AA DATA ENTRY'!C19=tables!A47,'AA DATA ENTRY'!C19=tables!A48),'AA DATA ENTRY'!C48=tables!A106,Hydro!D65="Higher"),"50",AND(OR('AA DATA ENTRY'!C19=tables!A47,'AA DATA ENTRY'!C19=tables!A48),'AA DATA ENTRY'!C48=tables!A106,OR(Hydro!D65="Moderate",Hydro!D65="Lower")),"25",AND(C32=tables!A106,D80="Higher",(Hydro!C33=tables!A47)),50,AND('AA DATA ENTRY'!C19=tables!A47,'AA DATA ENTRY'!C48=tables!A106,D65="Higher"),"50",AND(ISNUMBER(D32),ISNUMBER(D33),ISNUMBER(D34),ISNUMBER(D35)),SUM(D32:D36)),"-")</f>
        <v>-</v>
      </c>
      <c r="E37" s="92">
        <v>100</v>
      </c>
      <c r="F37" s="119"/>
      <c r="G37" s="670" t="s">
        <v>477</v>
      </c>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FE37" s="119"/>
      <c r="FF37" s="96"/>
      <c r="FG37" s="84"/>
      <c r="FH37" s="74"/>
      <c r="FI37" s="74"/>
      <c r="FU37" s="119"/>
      <c r="FV37" s="96"/>
      <c r="FW37" s="84"/>
      <c r="FX37" s="74"/>
      <c r="FY37" s="74"/>
      <c r="GK37" s="119"/>
      <c r="GL37" s="96"/>
      <c r="GM37" s="84"/>
      <c r="GN37" s="74"/>
      <c r="GO37" s="74"/>
      <c r="HA37" s="119"/>
      <c r="HB37" s="96"/>
      <c r="HC37" s="84"/>
      <c r="HD37" s="74"/>
      <c r="HE37" s="74"/>
      <c r="HQ37" s="119"/>
      <c r="HR37" s="96"/>
      <c r="HS37" s="84"/>
      <c r="HT37" s="74"/>
      <c r="HU37" s="74"/>
      <c r="IG37" s="119"/>
      <c r="IH37" s="96"/>
      <c r="II37" s="84"/>
      <c r="IJ37" s="74"/>
      <c r="IK37" s="74"/>
      <c r="IW37" s="119"/>
      <c r="IX37" s="96"/>
      <c r="IY37" s="84"/>
      <c r="IZ37" s="74"/>
      <c r="JA37" s="74"/>
      <c r="JM37" s="119"/>
      <c r="JN37" s="96"/>
      <c r="JO37" s="84"/>
      <c r="JP37" s="74"/>
      <c r="JQ37" s="74"/>
      <c r="KC37" s="119"/>
      <c r="KD37" s="96"/>
      <c r="KE37" s="84"/>
      <c r="KF37" s="74"/>
      <c r="KG37" s="74"/>
      <c r="KS37" s="119"/>
      <c r="KT37" s="96"/>
      <c r="KU37" s="84"/>
      <c r="KV37" s="74"/>
      <c r="KW37" s="74"/>
      <c r="LI37" s="119"/>
      <c r="LJ37" s="96"/>
      <c r="LK37" s="84"/>
      <c r="LL37" s="74"/>
      <c r="LM37" s="74"/>
      <c r="LY37" s="119"/>
      <c r="LZ37" s="96"/>
      <c r="MA37" s="84"/>
      <c r="MB37" s="74"/>
      <c r="MC37" s="74"/>
      <c r="MO37" s="119"/>
      <c r="MP37" s="96"/>
      <c r="MQ37" s="84"/>
      <c r="MR37" s="74"/>
      <c r="MS37" s="74"/>
      <c r="NE37" s="119"/>
      <c r="NF37" s="96"/>
      <c r="NG37" s="84"/>
      <c r="NH37" s="74"/>
      <c r="NI37" s="74"/>
      <c r="NU37" s="119"/>
      <c r="NV37" s="96"/>
      <c r="NW37" s="84"/>
      <c r="NX37" s="74"/>
      <c r="NY37" s="74"/>
      <c r="OK37" s="119"/>
      <c r="OL37" s="96"/>
      <c r="OM37" s="84"/>
      <c r="ON37" s="74"/>
      <c r="OO37" s="74"/>
      <c r="PA37" s="119"/>
      <c r="PB37" s="96"/>
      <c r="PC37" s="84"/>
      <c r="PD37" s="74"/>
      <c r="PE37" s="74"/>
      <c r="PQ37" s="119"/>
      <c r="PR37" s="96"/>
      <c r="PS37" s="84"/>
      <c r="PT37" s="74"/>
      <c r="PU37" s="74"/>
      <c r="QG37" s="119"/>
      <c r="QH37" s="96"/>
      <c r="QI37" s="84"/>
      <c r="QJ37" s="74"/>
      <c r="QK37" s="74"/>
      <c r="QW37" s="119"/>
      <c r="QX37" s="96"/>
      <c r="QY37" s="84"/>
      <c r="QZ37" s="74"/>
      <c r="RA37" s="74"/>
      <c r="RM37" s="119"/>
      <c r="RN37" s="96"/>
      <c r="RO37" s="84"/>
      <c r="RP37" s="74"/>
      <c r="RQ37" s="74"/>
      <c r="SC37" s="119"/>
      <c r="SD37" s="96"/>
      <c r="SE37" s="84"/>
      <c r="SF37" s="74"/>
      <c r="SG37" s="74"/>
      <c r="SS37" s="119"/>
      <c r="ST37" s="96"/>
      <c r="SU37" s="84"/>
      <c r="SV37" s="74"/>
      <c r="SW37" s="74"/>
      <c r="TI37" s="119"/>
      <c r="TJ37" s="96"/>
      <c r="TK37" s="84"/>
      <c r="TL37" s="74"/>
      <c r="TM37" s="74"/>
      <c r="TY37" s="119"/>
      <c r="TZ37" s="96"/>
      <c r="UA37" s="84"/>
      <c r="UB37" s="74"/>
      <c r="UC37" s="74"/>
      <c r="UO37" s="119"/>
      <c r="UP37" s="96"/>
      <c r="UQ37" s="84"/>
      <c r="UR37" s="74"/>
      <c r="US37" s="74"/>
      <c r="VE37" s="119"/>
      <c r="VF37" s="96"/>
      <c r="VG37" s="84"/>
      <c r="VH37" s="74"/>
      <c r="VI37" s="74"/>
      <c r="VU37" s="119"/>
      <c r="VV37" s="96"/>
      <c r="VW37" s="84"/>
      <c r="VX37" s="74"/>
      <c r="VY37" s="74"/>
      <c r="WK37" s="119"/>
      <c r="WL37" s="96"/>
      <c r="WM37" s="84"/>
      <c r="WN37" s="74"/>
      <c r="WO37" s="74"/>
      <c r="XA37" s="119"/>
      <c r="XB37" s="96"/>
      <c r="XC37" s="84"/>
      <c r="XD37" s="74"/>
      <c r="XE37" s="74"/>
      <c r="XQ37" s="119"/>
      <c r="XR37" s="96"/>
      <c r="XS37" s="84"/>
      <c r="XT37" s="74"/>
      <c r="XU37" s="74"/>
      <c r="YG37" s="119"/>
      <c r="YH37" s="96"/>
      <c r="YI37" s="84"/>
      <c r="YJ37" s="74"/>
      <c r="YK37" s="74"/>
      <c r="YW37" s="119"/>
      <c r="YX37" s="96"/>
      <c r="YY37" s="84"/>
      <c r="YZ37" s="74"/>
      <c r="ZA37" s="74"/>
      <c r="ZM37" s="119"/>
      <c r="ZN37" s="96"/>
      <c r="ZO37" s="84"/>
      <c r="ZP37" s="74"/>
      <c r="ZQ37" s="74"/>
      <c r="AAC37" s="119"/>
      <c r="AAD37" s="96"/>
      <c r="AAE37" s="84"/>
      <c r="AAF37" s="74"/>
      <c r="AAG37" s="74"/>
      <c r="AAS37" s="119"/>
      <c r="AAT37" s="96"/>
      <c r="AAU37" s="84"/>
      <c r="AAV37" s="74"/>
      <c r="AAW37" s="74"/>
      <c r="ABI37" s="119"/>
      <c r="ABJ37" s="96"/>
      <c r="ABK37" s="84"/>
      <c r="ABL37" s="74"/>
      <c r="ABM37" s="74"/>
      <c r="ABY37" s="119"/>
      <c r="ABZ37" s="96"/>
      <c r="ACA37" s="84"/>
      <c r="ACB37" s="74"/>
      <c r="ACC37" s="74"/>
      <c r="ACO37" s="119"/>
      <c r="ACP37" s="96"/>
      <c r="ACQ37" s="84"/>
      <c r="ACR37" s="74"/>
      <c r="ACS37" s="74"/>
      <c r="ADE37" s="119"/>
      <c r="ADF37" s="96"/>
      <c r="ADG37" s="84"/>
      <c r="ADH37" s="74"/>
      <c r="ADI37" s="74"/>
      <c r="ADU37" s="119"/>
      <c r="ADV37" s="96"/>
      <c r="ADW37" s="84"/>
      <c r="ADX37" s="74"/>
      <c r="ADY37" s="74"/>
      <c r="AEK37" s="119"/>
      <c r="AEL37" s="96"/>
      <c r="AEM37" s="84"/>
      <c r="AEN37" s="74"/>
      <c r="AEO37" s="74"/>
      <c r="AFA37" s="119"/>
      <c r="AFB37" s="96"/>
      <c r="AFC37" s="84"/>
      <c r="AFD37" s="74"/>
      <c r="AFE37" s="74"/>
      <c r="AFQ37" s="119"/>
      <c r="AFR37" s="96"/>
      <c r="AFS37" s="84"/>
      <c r="AFT37" s="74"/>
      <c r="AFU37" s="74"/>
      <c r="AGG37" s="119"/>
      <c r="AGH37" s="96"/>
      <c r="AGI37" s="84"/>
      <c r="AGJ37" s="74"/>
      <c r="AGK37" s="74"/>
      <c r="AGW37" s="119"/>
      <c r="AGX37" s="96"/>
      <c r="AGY37" s="84"/>
      <c r="AGZ37" s="74"/>
      <c r="AHA37" s="74"/>
      <c r="AHM37" s="119"/>
      <c r="AHN37" s="96"/>
      <c r="AHO37" s="84"/>
      <c r="AHP37" s="74"/>
      <c r="AHQ37" s="74"/>
      <c r="AIC37" s="119"/>
      <c r="AID37" s="96"/>
      <c r="AIE37" s="84"/>
      <c r="AIF37" s="74"/>
      <c r="AIG37" s="74"/>
      <c r="AIS37" s="119"/>
      <c r="AIT37" s="96"/>
      <c r="AIU37" s="84"/>
      <c r="AIV37" s="74"/>
      <c r="AIW37" s="74"/>
      <c r="AJI37" s="119"/>
      <c r="AJJ37" s="96"/>
      <c r="AJK37" s="84"/>
      <c r="AJL37" s="74"/>
      <c r="AJM37" s="74"/>
      <c r="AJY37" s="119"/>
      <c r="AJZ37" s="96"/>
      <c r="AKA37" s="84"/>
      <c r="AKB37" s="74"/>
      <c r="AKC37" s="74"/>
      <c r="AKO37" s="119"/>
      <c r="AKP37" s="96"/>
      <c r="AKQ37" s="84"/>
      <c r="AKR37" s="74"/>
      <c r="AKS37" s="74"/>
      <c r="ALE37" s="119"/>
      <c r="ALF37" s="96"/>
      <c r="ALG37" s="84"/>
      <c r="ALH37" s="74"/>
      <c r="ALI37" s="74"/>
      <c r="ALU37" s="119"/>
      <c r="ALV37" s="96"/>
      <c r="ALW37" s="84"/>
      <c r="ALX37" s="74"/>
      <c r="ALY37" s="74"/>
      <c r="AMK37" s="119"/>
      <c r="AML37" s="96"/>
      <c r="AMM37" s="84"/>
      <c r="AMN37" s="74"/>
      <c r="AMO37" s="74"/>
      <c r="ANA37" s="119"/>
      <c r="ANB37" s="96"/>
      <c r="ANC37" s="84"/>
      <c r="AND37" s="74"/>
      <c r="ANE37" s="74"/>
      <c r="ANQ37" s="119"/>
      <c r="ANR37" s="96"/>
      <c r="ANS37" s="84"/>
      <c r="ANT37" s="74"/>
      <c r="ANU37" s="74"/>
      <c r="AOG37" s="119"/>
      <c r="AOH37" s="96"/>
      <c r="AOI37" s="84"/>
      <c r="AOJ37" s="74"/>
      <c r="AOK37" s="74"/>
      <c r="AOW37" s="119"/>
      <c r="AOX37" s="96"/>
      <c r="AOY37" s="84"/>
      <c r="AOZ37" s="74"/>
      <c r="APA37" s="74"/>
      <c r="APM37" s="119"/>
      <c r="APN37" s="96"/>
      <c r="APO37" s="84"/>
      <c r="APP37" s="74"/>
      <c r="APQ37" s="74"/>
      <c r="AQC37" s="119"/>
      <c r="AQD37" s="96"/>
      <c r="AQE37" s="84"/>
      <c r="AQF37" s="74"/>
      <c r="AQG37" s="74"/>
      <c r="AQS37" s="119"/>
      <c r="AQT37" s="96"/>
      <c r="AQU37" s="84"/>
      <c r="AQV37" s="74"/>
      <c r="AQW37" s="74"/>
      <c r="ARI37" s="119"/>
      <c r="ARJ37" s="96"/>
      <c r="ARK37" s="84"/>
      <c r="ARL37" s="74"/>
      <c r="ARM37" s="74"/>
      <c r="ARY37" s="119"/>
      <c r="ARZ37" s="96"/>
      <c r="ASA37" s="84"/>
      <c r="ASB37" s="74"/>
      <c r="ASC37" s="74"/>
      <c r="ASO37" s="119"/>
      <c r="ASP37" s="96"/>
      <c r="ASQ37" s="84"/>
      <c r="ASR37" s="74"/>
      <c r="ASS37" s="74"/>
      <c r="ATE37" s="119"/>
      <c r="ATF37" s="96"/>
      <c r="ATG37" s="84"/>
      <c r="ATH37" s="74"/>
      <c r="ATI37" s="74"/>
      <c r="ATU37" s="119"/>
      <c r="ATV37" s="96"/>
      <c r="ATW37" s="84"/>
      <c r="ATX37" s="74"/>
      <c r="ATY37" s="74"/>
      <c r="AUK37" s="119"/>
      <c r="AUL37" s="96"/>
      <c r="AUM37" s="84"/>
      <c r="AUN37" s="74"/>
      <c r="AUO37" s="74"/>
      <c r="AVA37" s="119"/>
      <c r="AVB37" s="96"/>
      <c r="AVC37" s="84"/>
      <c r="AVD37" s="74"/>
      <c r="AVE37" s="74"/>
      <c r="AVQ37" s="119"/>
      <c r="AVR37" s="96"/>
      <c r="AVS37" s="84"/>
      <c r="AVT37" s="74"/>
      <c r="AVU37" s="74"/>
      <c r="AWG37" s="119"/>
      <c r="AWH37" s="96"/>
      <c r="AWI37" s="84"/>
      <c r="AWJ37" s="74"/>
      <c r="AWK37" s="74"/>
      <c r="AWW37" s="119"/>
      <c r="AWX37" s="96"/>
      <c r="AWY37" s="84"/>
      <c r="AWZ37" s="74"/>
      <c r="AXA37" s="74"/>
      <c r="AXM37" s="119"/>
      <c r="AXN37" s="96"/>
      <c r="AXO37" s="84"/>
      <c r="AXP37" s="74"/>
      <c r="AXQ37" s="74"/>
      <c r="AYC37" s="119"/>
      <c r="AYD37" s="96"/>
      <c r="AYE37" s="84"/>
      <c r="AYF37" s="74"/>
      <c r="AYG37" s="74"/>
      <c r="AYS37" s="119"/>
      <c r="AYT37" s="96"/>
      <c r="AYU37" s="84"/>
      <c r="AYV37" s="74"/>
      <c r="AYW37" s="74"/>
      <c r="AZI37" s="119"/>
      <c r="AZJ37" s="96"/>
      <c r="AZK37" s="84"/>
      <c r="AZL37" s="74"/>
      <c r="AZM37" s="74"/>
      <c r="AZY37" s="119"/>
      <c r="AZZ37" s="96"/>
      <c r="BAA37" s="84"/>
      <c r="BAB37" s="74"/>
      <c r="BAC37" s="74"/>
      <c r="BAO37" s="119"/>
      <c r="BAP37" s="96"/>
      <c r="BAQ37" s="84"/>
      <c r="BAR37" s="74"/>
      <c r="BAS37" s="74"/>
      <c r="BBE37" s="119"/>
      <c r="BBF37" s="96"/>
      <c r="BBG37" s="84"/>
      <c r="BBH37" s="74"/>
      <c r="BBI37" s="74"/>
      <c r="BBU37" s="119"/>
      <c r="BBV37" s="96"/>
      <c r="BBW37" s="84"/>
      <c r="BBX37" s="74"/>
      <c r="BBY37" s="74"/>
      <c r="BCK37" s="119"/>
      <c r="BCL37" s="96"/>
      <c r="BCM37" s="84"/>
      <c r="BCN37" s="74"/>
      <c r="BCO37" s="74"/>
      <c r="BDA37" s="119"/>
      <c r="BDB37" s="96"/>
      <c r="BDC37" s="84"/>
      <c r="BDD37" s="74"/>
      <c r="BDE37" s="74"/>
      <c r="BDQ37" s="119"/>
      <c r="BDR37" s="96"/>
      <c r="BDS37" s="84"/>
      <c r="BDT37" s="74"/>
      <c r="BDU37" s="74"/>
      <c r="BEG37" s="119"/>
      <c r="BEH37" s="96"/>
      <c r="BEI37" s="84"/>
      <c r="BEJ37" s="74"/>
      <c r="BEK37" s="74"/>
      <c r="BEW37" s="119"/>
      <c r="BEX37" s="96"/>
      <c r="BEY37" s="84"/>
      <c r="BEZ37" s="74"/>
      <c r="BFA37" s="74"/>
      <c r="BFM37" s="119"/>
      <c r="BFN37" s="96"/>
      <c r="BFO37" s="84"/>
      <c r="BFP37" s="74"/>
      <c r="BFQ37" s="74"/>
      <c r="BGC37" s="119"/>
      <c r="BGD37" s="96"/>
      <c r="BGE37" s="84"/>
      <c r="BGF37" s="74"/>
      <c r="BGG37" s="74"/>
      <c r="BGS37" s="119"/>
      <c r="BGT37" s="96"/>
      <c r="BGU37" s="84"/>
      <c r="BGV37" s="74"/>
      <c r="BGW37" s="74"/>
      <c r="BHI37" s="119"/>
      <c r="BHJ37" s="96"/>
      <c r="BHK37" s="84"/>
      <c r="BHL37" s="74"/>
      <c r="BHM37" s="74"/>
      <c r="BHY37" s="119"/>
      <c r="BHZ37" s="96"/>
      <c r="BIA37" s="84"/>
      <c r="BIB37" s="74"/>
      <c r="BIC37" s="74"/>
      <c r="BIO37" s="119"/>
      <c r="BIP37" s="96"/>
      <c r="BIQ37" s="84"/>
      <c r="BIR37" s="74"/>
      <c r="BIS37" s="74"/>
      <c r="BJE37" s="119"/>
      <c r="BJF37" s="96"/>
      <c r="BJG37" s="84"/>
      <c r="BJH37" s="74"/>
      <c r="BJI37" s="74"/>
      <c r="BJU37" s="119"/>
      <c r="BJV37" s="96"/>
      <c r="BJW37" s="84"/>
      <c r="BJX37" s="74"/>
      <c r="BJY37" s="74"/>
      <c r="BKK37" s="119"/>
      <c r="BKL37" s="96"/>
      <c r="BKM37" s="84"/>
      <c r="BKN37" s="74"/>
      <c r="BKO37" s="74"/>
      <c r="BLA37" s="119"/>
      <c r="BLB37" s="96"/>
      <c r="BLC37" s="84"/>
      <c r="BLD37" s="74"/>
      <c r="BLE37" s="74"/>
      <c r="BLQ37" s="119"/>
      <c r="BLR37" s="96"/>
      <c r="BLS37" s="84"/>
      <c r="BLT37" s="74"/>
      <c r="BLU37" s="74"/>
      <c r="BMG37" s="119"/>
      <c r="BMH37" s="96"/>
      <c r="BMI37" s="84"/>
      <c r="BMJ37" s="74"/>
      <c r="BMK37" s="74"/>
      <c r="BMW37" s="119"/>
      <c r="BMX37" s="96"/>
      <c r="BMY37" s="84"/>
      <c r="BMZ37" s="74"/>
      <c r="BNA37" s="74"/>
      <c r="BNM37" s="119"/>
      <c r="BNN37" s="96"/>
      <c r="BNO37" s="84"/>
      <c r="BNP37" s="74"/>
      <c r="BNQ37" s="74"/>
      <c r="BOC37" s="119"/>
      <c r="BOD37" s="96"/>
      <c r="BOE37" s="84"/>
      <c r="BOF37" s="74"/>
      <c r="BOG37" s="74"/>
      <c r="BOS37" s="119"/>
      <c r="BOT37" s="96"/>
      <c r="BOU37" s="84"/>
      <c r="BOV37" s="74"/>
      <c r="BOW37" s="74"/>
      <c r="BPI37" s="119"/>
      <c r="BPJ37" s="96"/>
      <c r="BPK37" s="84"/>
      <c r="BPL37" s="74"/>
      <c r="BPM37" s="74"/>
      <c r="BPY37" s="119"/>
      <c r="BPZ37" s="96"/>
      <c r="BQA37" s="84"/>
      <c r="BQB37" s="74"/>
      <c r="BQC37" s="74"/>
      <c r="BQO37" s="119"/>
      <c r="BQP37" s="96"/>
      <c r="BQQ37" s="84"/>
      <c r="BQR37" s="74"/>
      <c r="BQS37" s="74"/>
      <c r="BRE37" s="119"/>
      <c r="BRF37" s="96"/>
      <c r="BRG37" s="84"/>
      <c r="BRH37" s="74"/>
      <c r="BRI37" s="74"/>
      <c r="BRU37" s="119"/>
      <c r="BRV37" s="96"/>
      <c r="BRW37" s="84"/>
      <c r="BRX37" s="74"/>
      <c r="BRY37" s="74"/>
      <c r="BSK37" s="119"/>
      <c r="BSL37" s="96"/>
      <c r="BSM37" s="84"/>
      <c r="BSN37" s="74"/>
      <c r="BSO37" s="74"/>
      <c r="BTA37" s="119"/>
      <c r="BTB37" s="96"/>
      <c r="BTC37" s="84"/>
      <c r="BTD37" s="74"/>
      <c r="BTE37" s="74"/>
      <c r="BTQ37" s="119"/>
      <c r="BTR37" s="96"/>
      <c r="BTS37" s="84"/>
      <c r="BTT37" s="74"/>
      <c r="BTU37" s="74"/>
      <c r="BUG37" s="119"/>
      <c r="BUH37" s="96"/>
      <c r="BUI37" s="84"/>
      <c r="BUJ37" s="74"/>
      <c r="BUK37" s="74"/>
      <c r="BUW37" s="119"/>
      <c r="BUX37" s="96"/>
      <c r="BUY37" s="84"/>
      <c r="BUZ37" s="74"/>
      <c r="BVA37" s="74"/>
      <c r="BVM37" s="119"/>
      <c r="BVN37" s="96"/>
      <c r="BVO37" s="84"/>
      <c r="BVP37" s="74"/>
      <c r="BVQ37" s="74"/>
      <c r="BWC37" s="119"/>
      <c r="BWD37" s="96"/>
      <c r="BWE37" s="84"/>
      <c r="BWF37" s="74"/>
      <c r="BWG37" s="74"/>
      <c r="BWS37" s="119"/>
      <c r="BWT37" s="96"/>
      <c r="BWU37" s="84"/>
      <c r="BWV37" s="74"/>
      <c r="BWW37" s="74"/>
      <c r="BXI37" s="119"/>
      <c r="BXJ37" s="96"/>
      <c r="BXK37" s="84"/>
      <c r="BXL37" s="74"/>
      <c r="BXM37" s="74"/>
      <c r="BXY37" s="119"/>
      <c r="BXZ37" s="96"/>
      <c r="BYA37" s="84"/>
      <c r="BYB37" s="74"/>
      <c r="BYC37" s="74"/>
      <c r="BYO37" s="119"/>
      <c r="BYP37" s="96"/>
      <c r="BYQ37" s="84"/>
      <c r="BYR37" s="74"/>
      <c r="BYS37" s="74"/>
      <c r="BZE37" s="119"/>
      <c r="BZF37" s="96"/>
      <c r="BZG37" s="84"/>
      <c r="BZH37" s="74"/>
      <c r="BZI37" s="74"/>
      <c r="BZU37" s="119"/>
      <c r="BZV37" s="96"/>
      <c r="BZW37" s="84"/>
      <c r="BZX37" s="74"/>
      <c r="BZY37" s="74"/>
      <c r="CAK37" s="119"/>
      <c r="CAL37" s="96"/>
      <c r="CAM37" s="84"/>
      <c r="CAN37" s="74"/>
      <c r="CAO37" s="74"/>
      <c r="CBA37" s="119"/>
      <c r="CBB37" s="96"/>
      <c r="CBC37" s="84"/>
      <c r="CBD37" s="74"/>
      <c r="CBE37" s="74"/>
      <c r="CBQ37" s="119"/>
      <c r="CBR37" s="96"/>
      <c r="CBS37" s="84"/>
      <c r="CBT37" s="74"/>
      <c r="CBU37" s="74"/>
      <c r="CCG37" s="119"/>
      <c r="CCH37" s="96"/>
      <c r="CCI37" s="84"/>
      <c r="CCJ37" s="74"/>
      <c r="CCK37" s="74"/>
      <c r="CCW37" s="119"/>
      <c r="CCX37" s="96"/>
      <c r="CCY37" s="84"/>
      <c r="CCZ37" s="74"/>
      <c r="CDA37" s="74"/>
      <c r="CDM37" s="119"/>
      <c r="CDN37" s="96"/>
      <c r="CDO37" s="84"/>
      <c r="CDP37" s="74"/>
      <c r="CDQ37" s="74"/>
      <c r="CEC37" s="119"/>
      <c r="CED37" s="96"/>
      <c r="CEE37" s="84"/>
      <c r="CEF37" s="74"/>
      <c r="CEG37" s="74"/>
      <c r="CES37" s="119"/>
      <c r="CET37" s="96"/>
      <c r="CEU37" s="84"/>
      <c r="CEV37" s="74"/>
      <c r="CEW37" s="74"/>
      <c r="CFI37" s="119"/>
      <c r="CFJ37" s="96"/>
      <c r="CFK37" s="84"/>
      <c r="CFL37" s="74"/>
      <c r="CFM37" s="74"/>
      <c r="CFY37" s="119"/>
      <c r="CFZ37" s="96"/>
      <c r="CGA37" s="84"/>
      <c r="CGB37" s="74"/>
      <c r="CGC37" s="74"/>
      <c r="CGO37" s="119"/>
      <c r="CGP37" s="96"/>
      <c r="CGQ37" s="84"/>
      <c r="CGR37" s="74"/>
      <c r="CGS37" s="74"/>
      <c r="CHE37" s="119"/>
      <c r="CHF37" s="96"/>
      <c r="CHG37" s="84"/>
      <c r="CHH37" s="74"/>
      <c r="CHI37" s="74"/>
      <c r="CHU37" s="119"/>
      <c r="CHV37" s="96"/>
      <c r="CHW37" s="84"/>
      <c r="CHX37" s="74"/>
      <c r="CHY37" s="74"/>
      <c r="CIK37" s="119"/>
      <c r="CIL37" s="96"/>
      <c r="CIM37" s="84"/>
      <c r="CIN37" s="74"/>
      <c r="CIO37" s="74"/>
      <c r="CJA37" s="119"/>
      <c r="CJB37" s="96"/>
      <c r="CJC37" s="84"/>
      <c r="CJD37" s="74"/>
      <c r="CJE37" s="74"/>
      <c r="CJQ37" s="119"/>
      <c r="CJR37" s="96"/>
      <c r="CJS37" s="84"/>
      <c r="CJT37" s="74"/>
      <c r="CJU37" s="74"/>
      <c r="CKG37" s="119"/>
      <c r="CKH37" s="96"/>
      <c r="CKI37" s="84"/>
      <c r="CKJ37" s="74"/>
      <c r="CKK37" s="74"/>
      <c r="CKW37" s="119"/>
      <c r="CKX37" s="96"/>
      <c r="CKY37" s="84"/>
      <c r="CKZ37" s="74"/>
      <c r="CLA37" s="74"/>
      <c r="CLM37" s="119"/>
      <c r="CLN37" s="96"/>
      <c r="CLO37" s="84"/>
      <c r="CLP37" s="74"/>
      <c r="CLQ37" s="74"/>
      <c r="CMC37" s="119"/>
      <c r="CMD37" s="96"/>
      <c r="CME37" s="84"/>
      <c r="CMF37" s="74"/>
      <c r="CMG37" s="74"/>
      <c r="CMS37" s="119"/>
      <c r="CMT37" s="96"/>
      <c r="CMU37" s="84"/>
      <c r="CMV37" s="74"/>
      <c r="CMW37" s="74"/>
      <c r="CNI37" s="119"/>
      <c r="CNJ37" s="96"/>
      <c r="CNK37" s="84"/>
      <c r="CNL37" s="74"/>
      <c r="CNM37" s="74"/>
      <c r="CNY37" s="119"/>
      <c r="CNZ37" s="96"/>
      <c r="COA37" s="84"/>
      <c r="COB37" s="74"/>
      <c r="COC37" s="74"/>
      <c r="COO37" s="119"/>
      <c r="COP37" s="96"/>
      <c r="COQ37" s="84"/>
      <c r="COR37" s="74"/>
      <c r="COS37" s="74"/>
      <c r="CPE37" s="119"/>
      <c r="CPF37" s="96"/>
      <c r="CPG37" s="84"/>
      <c r="CPH37" s="74"/>
      <c r="CPI37" s="74"/>
      <c r="CPU37" s="119"/>
      <c r="CPV37" s="96"/>
      <c r="CPW37" s="84"/>
      <c r="CPX37" s="74"/>
      <c r="CPY37" s="74"/>
      <c r="CQK37" s="119"/>
      <c r="CQL37" s="96"/>
      <c r="CQM37" s="84"/>
      <c r="CQN37" s="74"/>
      <c r="CQO37" s="74"/>
      <c r="CRA37" s="119"/>
      <c r="CRB37" s="96"/>
      <c r="CRC37" s="84"/>
      <c r="CRD37" s="74"/>
      <c r="CRE37" s="74"/>
      <c r="CRQ37" s="119"/>
      <c r="CRR37" s="96"/>
      <c r="CRS37" s="84"/>
      <c r="CRT37" s="74"/>
      <c r="CRU37" s="74"/>
      <c r="CSG37" s="119"/>
      <c r="CSH37" s="96"/>
      <c r="CSI37" s="84"/>
      <c r="CSJ37" s="74"/>
      <c r="CSK37" s="74"/>
      <c r="CSW37" s="119"/>
      <c r="CSX37" s="96"/>
      <c r="CSY37" s="84"/>
      <c r="CSZ37" s="74"/>
      <c r="CTA37" s="74"/>
      <c r="CTM37" s="119"/>
      <c r="CTN37" s="96"/>
      <c r="CTO37" s="84"/>
      <c r="CTP37" s="74"/>
      <c r="CTQ37" s="74"/>
      <c r="CUC37" s="119"/>
      <c r="CUD37" s="96"/>
      <c r="CUE37" s="84"/>
      <c r="CUF37" s="74"/>
      <c r="CUG37" s="74"/>
      <c r="CUS37" s="119"/>
      <c r="CUT37" s="96"/>
      <c r="CUU37" s="84"/>
      <c r="CUV37" s="74"/>
      <c r="CUW37" s="74"/>
      <c r="CVI37" s="119"/>
      <c r="CVJ37" s="96"/>
      <c r="CVK37" s="84"/>
      <c r="CVL37" s="74"/>
      <c r="CVM37" s="74"/>
      <c r="CVY37" s="119"/>
      <c r="CVZ37" s="96"/>
      <c r="CWA37" s="84"/>
      <c r="CWB37" s="74"/>
      <c r="CWC37" s="74"/>
      <c r="CWO37" s="119"/>
      <c r="CWP37" s="96"/>
      <c r="CWQ37" s="84"/>
      <c r="CWR37" s="74"/>
      <c r="CWS37" s="74"/>
      <c r="CXE37" s="119"/>
      <c r="CXF37" s="96"/>
      <c r="CXG37" s="84"/>
      <c r="CXH37" s="74"/>
      <c r="CXI37" s="74"/>
      <c r="CXU37" s="119"/>
      <c r="CXV37" s="96"/>
      <c r="CXW37" s="84"/>
      <c r="CXX37" s="74"/>
      <c r="CXY37" s="74"/>
      <c r="CYK37" s="119"/>
      <c r="CYL37" s="96"/>
      <c r="CYM37" s="84"/>
      <c r="CYN37" s="74"/>
      <c r="CYO37" s="74"/>
      <c r="CZA37" s="119"/>
      <c r="CZB37" s="96"/>
      <c r="CZC37" s="84"/>
      <c r="CZD37" s="74"/>
      <c r="CZE37" s="74"/>
      <c r="CZQ37" s="119"/>
      <c r="CZR37" s="96"/>
      <c r="CZS37" s="84"/>
      <c r="CZT37" s="74"/>
      <c r="CZU37" s="74"/>
      <c r="DAG37" s="119"/>
      <c r="DAH37" s="96"/>
      <c r="DAI37" s="84"/>
      <c r="DAJ37" s="74"/>
      <c r="DAK37" s="74"/>
      <c r="DAW37" s="119"/>
      <c r="DAX37" s="96"/>
      <c r="DAY37" s="84"/>
      <c r="DAZ37" s="74"/>
      <c r="DBA37" s="74"/>
      <c r="DBM37" s="119"/>
      <c r="DBN37" s="96"/>
      <c r="DBO37" s="84"/>
      <c r="DBP37" s="74"/>
      <c r="DBQ37" s="74"/>
      <c r="DCC37" s="119"/>
      <c r="DCD37" s="96"/>
      <c r="DCE37" s="84"/>
      <c r="DCF37" s="74"/>
      <c r="DCG37" s="74"/>
      <c r="DCS37" s="119"/>
      <c r="DCT37" s="96"/>
      <c r="DCU37" s="84"/>
      <c r="DCV37" s="74"/>
      <c r="DCW37" s="74"/>
      <c r="DDI37" s="119"/>
      <c r="DDJ37" s="96"/>
      <c r="DDK37" s="84"/>
      <c r="DDL37" s="74"/>
      <c r="DDM37" s="74"/>
      <c r="DDY37" s="119"/>
      <c r="DDZ37" s="96"/>
      <c r="DEA37" s="84"/>
      <c r="DEB37" s="74"/>
      <c r="DEC37" s="74"/>
      <c r="DEO37" s="119"/>
      <c r="DEP37" s="96"/>
      <c r="DEQ37" s="84"/>
      <c r="DER37" s="74"/>
      <c r="DES37" s="74"/>
      <c r="DFE37" s="119"/>
      <c r="DFF37" s="96"/>
      <c r="DFG37" s="84"/>
      <c r="DFH37" s="74"/>
      <c r="DFI37" s="74"/>
      <c r="DFU37" s="119"/>
      <c r="DFV37" s="96"/>
      <c r="DFW37" s="84"/>
      <c r="DFX37" s="74"/>
      <c r="DFY37" s="74"/>
      <c r="DGK37" s="119"/>
      <c r="DGL37" s="96"/>
      <c r="DGM37" s="84"/>
      <c r="DGN37" s="74"/>
      <c r="DGO37" s="74"/>
      <c r="DHA37" s="119"/>
      <c r="DHB37" s="96"/>
      <c r="DHC37" s="84"/>
      <c r="DHD37" s="74"/>
      <c r="DHE37" s="74"/>
      <c r="DHQ37" s="119"/>
      <c r="DHR37" s="96"/>
      <c r="DHS37" s="84"/>
      <c r="DHT37" s="74"/>
      <c r="DHU37" s="74"/>
      <c r="DIG37" s="119"/>
      <c r="DIH37" s="96"/>
      <c r="DII37" s="84"/>
      <c r="DIJ37" s="74"/>
      <c r="DIK37" s="74"/>
      <c r="DIW37" s="119"/>
      <c r="DIX37" s="96"/>
      <c r="DIY37" s="84"/>
      <c r="DIZ37" s="74"/>
      <c r="DJA37" s="74"/>
      <c r="DJM37" s="119"/>
      <c r="DJN37" s="96"/>
      <c r="DJO37" s="84"/>
      <c r="DJP37" s="74"/>
      <c r="DJQ37" s="74"/>
      <c r="DKC37" s="119"/>
      <c r="DKD37" s="96"/>
      <c r="DKE37" s="84"/>
      <c r="DKF37" s="74"/>
      <c r="DKG37" s="74"/>
      <c r="DKS37" s="119"/>
      <c r="DKT37" s="96"/>
      <c r="DKU37" s="84"/>
      <c r="DKV37" s="74"/>
      <c r="DKW37" s="74"/>
      <c r="DLI37" s="119"/>
      <c r="DLJ37" s="96"/>
      <c r="DLK37" s="84"/>
      <c r="DLL37" s="74"/>
      <c r="DLM37" s="74"/>
      <c r="DLY37" s="119"/>
      <c r="DLZ37" s="96"/>
      <c r="DMA37" s="84"/>
      <c r="DMB37" s="74"/>
      <c r="DMC37" s="74"/>
      <c r="DMO37" s="119"/>
      <c r="DMP37" s="96"/>
      <c r="DMQ37" s="84"/>
      <c r="DMR37" s="74"/>
      <c r="DMS37" s="74"/>
      <c r="DNE37" s="119"/>
      <c r="DNF37" s="96"/>
      <c r="DNG37" s="84"/>
      <c r="DNH37" s="74"/>
      <c r="DNI37" s="74"/>
      <c r="DNU37" s="119"/>
      <c r="DNV37" s="96"/>
      <c r="DNW37" s="84"/>
      <c r="DNX37" s="74"/>
      <c r="DNY37" s="74"/>
      <c r="DOK37" s="119"/>
      <c r="DOL37" s="96"/>
      <c r="DOM37" s="84"/>
      <c r="DON37" s="74"/>
      <c r="DOO37" s="74"/>
      <c r="DPA37" s="119"/>
      <c r="DPB37" s="96"/>
      <c r="DPC37" s="84"/>
      <c r="DPD37" s="74"/>
      <c r="DPE37" s="74"/>
      <c r="DPQ37" s="119"/>
      <c r="DPR37" s="96"/>
      <c r="DPS37" s="84"/>
      <c r="DPT37" s="74"/>
      <c r="DPU37" s="74"/>
      <c r="DQG37" s="119"/>
      <c r="DQH37" s="96"/>
      <c r="DQI37" s="84"/>
      <c r="DQJ37" s="74"/>
      <c r="DQK37" s="74"/>
      <c r="DQW37" s="119"/>
      <c r="DQX37" s="96"/>
      <c r="DQY37" s="84"/>
      <c r="DQZ37" s="74"/>
      <c r="DRA37" s="74"/>
      <c r="DRM37" s="119"/>
      <c r="DRN37" s="96"/>
      <c r="DRO37" s="84"/>
      <c r="DRP37" s="74"/>
      <c r="DRQ37" s="74"/>
      <c r="DSC37" s="119"/>
      <c r="DSD37" s="96"/>
      <c r="DSE37" s="84"/>
      <c r="DSF37" s="74"/>
      <c r="DSG37" s="74"/>
      <c r="DSS37" s="119"/>
      <c r="DST37" s="96"/>
      <c r="DSU37" s="84"/>
      <c r="DSV37" s="74"/>
      <c r="DSW37" s="74"/>
      <c r="DTI37" s="119"/>
      <c r="DTJ37" s="96"/>
      <c r="DTK37" s="84"/>
      <c r="DTL37" s="74"/>
      <c r="DTM37" s="74"/>
      <c r="DTY37" s="119"/>
      <c r="DTZ37" s="96"/>
      <c r="DUA37" s="84"/>
      <c r="DUB37" s="74"/>
      <c r="DUC37" s="74"/>
      <c r="DUO37" s="119"/>
      <c r="DUP37" s="96"/>
      <c r="DUQ37" s="84"/>
      <c r="DUR37" s="74"/>
      <c r="DUS37" s="74"/>
      <c r="DVE37" s="119"/>
      <c r="DVF37" s="96"/>
      <c r="DVG37" s="84"/>
      <c r="DVH37" s="74"/>
      <c r="DVI37" s="74"/>
      <c r="DVU37" s="119"/>
      <c r="DVV37" s="96"/>
      <c r="DVW37" s="84"/>
      <c r="DVX37" s="74"/>
      <c r="DVY37" s="74"/>
      <c r="DWK37" s="119"/>
      <c r="DWL37" s="96"/>
      <c r="DWM37" s="84"/>
      <c r="DWN37" s="74"/>
      <c r="DWO37" s="74"/>
      <c r="DXA37" s="119"/>
      <c r="DXB37" s="96"/>
      <c r="DXC37" s="84"/>
      <c r="DXD37" s="74"/>
      <c r="DXE37" s="74"/>
      <c r="DXQ37" s="119"/>
      <c r="DXR37" s="96"/>
      <c r="DXS37" s="84"/>
      <c r="DXT37" s="74"/>
      <c r="DXU37" s="74"/>
      <c r="DYG37" s="119"/>
      <c r="DYH37" s="96"/>
      <c r="DYI37" s="84"/>
      <c r="DYJ37" s="74"/>
      <c r="DYK37" s="74"/>
      <c r="DYW37" s="119"/>
      <c r="DYX37" s="96"/>
      <c r="DYY37" s="84"/>
      <c r="DYZ37" s="74"/>
      <c r="DZA37" s="74"/>
      <c r="DZM37" s="119"/>
      <c r="DZN37" s="96"/>
      <c r="DZO37" s="84"/>
      <c r="DZP37" s="74"/>
      <c r="DZQ37" s="74"/>
      <c r="EAC37" s="119"/>
      <c r="EAD37" s="96"/>
      <c r="EAE37" s="84"/>
      <c r="EAF37" s="74"/>
      <c r="EAG37" s="74"/>
      <c r="EAS37" s="119"/>
      <c r="EAT37" s="96"/>
      <c r="EAU37" s="84"/>
      <c r="EAV37" s="74"/>
      <c r="EAW37" s="74"/>
      <c r="EBI37" s="119"/>
      <c r="EBJ37" s="96"/>
      <c r="EBK37" s="84"/>
      <c r="EBL37" s="74"/>
      <c r="EBM37" s="74"/>
      <c r="EBY37" s="119"/>
      <c r="EBZ37" s="96"/>
      <c r="ECA37" s="84"/>
      <c r="ECB37" s="74"/>
      <c r="ECC37" s="74"/>
      <c r="ECO37" s="119"/>
      <c r="ECP37" s="96"/>
      <c r="ECQ37" s="84"/>
      <c r="ECR37" s="74"/>
      <c r="ECS37" s="74"/>
      <c r="EDE37" s="119"/>
      <c r="EDF37" s="96"/>
      <c r="EDG37" s="84"/>
      <c r="EDH37" s="74"/>
      <c r="EDI37" s="74"/>
      <c r="EDU37" s="119"/>
      <c r="EDV37" s="96"/>
      <c r="EDW37" s="84"/>
      <c r="EDX37" s="74"/>
      <c r="EDY37" s="74"/>
      <c r="EEK37" s="119"/>
      <c r="EEL37" s="96"/>
      <c r="EEM37" s="84"/>
      <c r="EEN37" s="74"/>
      <c r="EEO37" s="74"/>
      <c r="EFA37" s="119"/>
      <c r="EFB37" s="96"/>
      <c r="EFC37" s="84"/>
      <c r="EFD37" s="74"/>
      <c r="EFE37" s="74"/>
      <c r="EFQ37" s="119"/>
      <c r="EFR37" s="96"/>
      <c r="EFS37" s="84"/>
      <c r="EFT37" s="74"/>
      <c r="EFU37" s="74"/>
      <c r="EGG37" s="119"/>
      <c r="EGH37" s="96"/>
      <c r="EGI37" s="84"/>
      <c r="EGJ37" s="74"/>
      <c r="EGK37" s="74"/>
      <c r="EGW37" s="119"/>
      <c r="EGX37" s="96"/>
      <c r="EGY37" s="84"/>
      <c r="EGZ37" s="74"/>
      <c r="EHA37" s="74"/>
      <c r="EHM37" s="119"/>
      <c r="EHN37" s="96"/>
      <c r="EHO37" s="84"/>
      <c r="EHP37" s="74"/>
      <c r="EHQ37" s="74"/>
      <c r="EIC37" s="119"/>
      <c r="EID37" s="96"/>
      <c r="EIE37" s="84"/>
      <c r="EIF37" s="74"/>
      <c r="EIG37" s="74"/>
      <c r="EIS37" s="119"/>
      <c r="EIT37" s="96"/>
      <c r="EIU37" s="84"/>
      <c r="EIV37" s="74"/>
      <c r="EIW37" s="74"/>
      <c r="EJI37" s="119"/>
      <c r="EJJ37" s="96"/>
      <c r="EJK37" s="84"/>
      <c r="EJL37" s="74"/>
      <c r="EJM37" s="74"/>
      <c r="EJY37" s="119"/>
      <c r="EJZ37" s="96"/>
      <c r="EKA37" s="84"/>
      <c r="EKB37" s="74"/>
      <c r="EKC37" s="74"/>
      <c r="EKO37" s="119"/>
      <c r="EKP37" s="96"/>
      <c r="EKQ37" s="84"/>
      <c r="EKR37" s="74"/>
      <c r="EKS37" s="74"/>
      <c r="ELE37" s="119"/>
      <c r="ELF37" s="96"/>
      <c r="ELG37" s="84"/>
      <c r="ELH37" s="74"/>
      <c r="ELI37" s="74"/>
      <c r="ELU37" s="119"/>
      <c r="ELV37" s="96"/>
      <c r="ELW37" s="84"/>
      <c r="ELX37" s="74"/>
      <c r="ELY37" s="74"/>
      <c r="EMK37" s="119"/>
      <c r="EML37" s="96"/>
      <c r="EMM37" s="84"/>
      <c r="EMN37" s="74"/>
      <c r="EMO37" s="74"/>
      <c r="ENA37" s="119"/>
      <c r="ENB37" s="96"/>
      <c r="ENC37" s="84"/>
      <c r="END37" s="74"/>
      <c r="ENE37" s="74"/>
      <c r="ENQ37" s="119"/>
      <c r="ENR37" s="96"/>
      <c r="ENS37" s="84"/>
      <c r="ENT37" s="74"/>
      <c r="ENU37" s="74"/>
      <c r="EOG37" s="119"/>
      <c r="EOH37" s="96"/>
      <c r="EOI37" s="84"/>
      <c r="EOJ37" s="74"/>
      <c r="EOK37" s="74"/>
      <c r="EOW37" s="119"/>
      <c r="EOX37" s="96"/>
      <c r="EOY37" s="84"/>
      <c r="EOZ37" s="74"/>
      <c r="EPA37" s="74"/>
      <c r="EPM37" s="119"/>
      <c r="EPN37" s="96"/>
      <c r="EPO37" s="84"/>
      <c r="EPP37" s="74"/>
      <c r="EPQ37" s="74"/>
      <c r="EQC37" s="119"/>
      <c r="EQD37" s="96"/>
      <c r="EQE37" s="84"/>
      <c r="EQF37" s="74"/>
      <c r="EQG37" s="74"/>
      <c r="EQS37" s="119"/>
      <c r="EQT37" s="96"/>
      <c r="EQU37" s="84"/>
      <c r="EQV37" s="74"/>
      <c r="EQW37" s="74"/>
      <c r="ERI37" s="119"/>
      <c r="ERJ37" s="96"/>
      <c r="ERK37" s="84"/>
      <c r="ERL37" s="74"/>
      <c r="ERM37" s="74"/>
      <c r="ERY37" s="119"/>
      <c r="ERZ37" s="96"/>
      <c r="ESA37" s="84"/>
      <c r="ESB37" s="74"/>
      <c r="ESC37" s="74"/>
      <c r="ESO37" s="119"/>
      <c r="ESP37" s="96"/>
      <c r="ESQ37" s="84"/>
      <c r="ESR37" s="74"/>
      <c r="ESS37" s="74"/>
      <c r="ETE37" s="119"/>
      <c r="ETF37" s="96"/>
      <c r="ETG37" s="84"/>
      <c r="ETH37" s="74"/>
      <c r="ETI37" s="74"/>
      <c r="ETU37" s="119"/>
      <c r="ETV37" s="96"/>
      <c r="ETW37" s="84"/>
      <c r="ETX37" s="74"/>
      <c r="ETY37" s="74"/>
      <c r="EUK37" s="119"/>
      <c r="EUL37" s="96"/>
      <c r="EUM37" s="84"/>
      <c r="EUN37" s="74"/>
      <c r="EUO37" s="74"/>
      <c r="EVA37" s="119"/>
      <c r="EVB37" s="96"/>
      <c r="EVC37" s="84"/>
      <c r="EVD37" s="74"/>
      <c r="EVE37" s="74"/>
      <c r="EVQ37" s="119"/>
      <c r="EVR37" s="96"/>
      <c r="EVS37" s="84"/>
      <c r="EVT37" s="74"/>
      <c r="EVU37" s="74"/>
      <c r="EWG37" s="119"/>
      <c r="EWH37" s="96"/>
      <c r="EWI37" s="84"/>
      <c r="EWJ37" s="74"/>
      <c r="EWK37" s="74"/>
      <c r="EWW37" s="119"/>
      <c r="EWX37" s="96"/>
      <c r="EWY37" s="84"/>
      <c r="EWZ37" s="74"/>
      <c r="EXA37" s="74"/>
      <c r="EXM37" s="119"/>
      <c r="EXN37" s="96"/>
      <c r="EXO37" s="84"/>
      <c r="EXP37" s="74"/>
      <c r="EXQ37" s="74"/>
      <c r="EYC37" s="119"/>
      <c r="EYD37" s="96"/>
      <c r="EYE37" s="84"/>
      <c r="EYF37" s="74"/>
      <c r="EYG37" s="74"/>
      <c r="EYS37" s="119"/>
      <c r="EYT37" s="96"/>
      <c r="EYU37" s="84"/>
      <c r="EYV37" s="74"/>
      <c r="EYW37" s="74"/>
      <c r="EZI37" s="119"/>
      <c r="EZJ37" s="96"/>
      <c r="EZK37" s="84"/>
      <c r="EZL37" s="74"/>
      <c r="EZM37" s="74"/>
      <c r="EZY37" s="119"/>
      <c r="EZZ37" s="96"/>
      <c r="FAA37" s="84"/>
      <c r="FAB37" s="74"/>
      <c r="FAC37" s="74"/>
      <c r="FAO37" s="119"/>
      <c r="FAP37" s="96"/>
      <c r="FAQ37" s="84"/>
      <c r="FAR37" s="74"/>
      <c r="FAS37" s="74"/>
      <c r="FBE37" s="119"/>
      <c r="FBF37" s="96"/>
      <c r="FBG37" s="84"/>
      <c r="FBH37" s="74"/>
      <c r="FBI37" s="74"/>
      <c r="FBU37" s="119"/>
      <c r="FBV37" s="96"/>
      <c r="FBW37" s="84"/>
      <c r="FBX37" s="74"/>
      <c r="FBY37" s="74"/>
      <c r="FCK37" s="119"/>
      <c r="FCL37" s="96"/>
      <c r="FCM37" s="84"/>
      <c r="FCN37" s="74"/>
      <c r="FCO37" s="74"/>
      <c r="FDA37" s="119"/>
      <c r="FDB37" s="96"/>
      <c r="FDC37" s="84"/>
      <c r="FDD37" s="74"/>
      <c r="FDE37" s="74"/>
      <c r="FDQ37" s="119"/>
      <c r="FDR37" s="96"/>
      <c r="FDS37" s="84"/>
      <c r="FDT37" s="74"/>
      <c r="FDU37" s="74"/>
      <c r="FEG37" s="119"/>
      <c r="FEH37" s="96"/>
      <c r="FEI37" s="84"/>
      <c r="FEJ37" s="74"/>
      <c r="FEK37" s="74"/>
      <c r="FEW37" s="119"/>
      <c r="FEX37" s="96"/>
      <c r="FEY37" s="84"/>
      <c r="FEZ37" s="74"/>
      <c r="FFA37" s="74"/>
      <c r="FFM37" s="119"/>
      <c r="FFN37" s="96"/>
      <c r="FFO37" s="84"/>
      <c r="FFP37" s="74"/>
      <c r="FFQ37" s="74"/>
      <c r="FGC37" s="119"/>
      <c r="FGD37" s="96"/>
      <c r="FGE37" s="84"/>
      <c r="FGF37" s="74"/>
      <c r="FGG37" s="74"/>
      <c r="FGS37" s="119"/>
      <c r="FGT37" s="96"/>
      <c r="FGU37" s="84"/>
      <c r="FGV37" s="74"/>
      <c r="FGW37" s="74"/>
      <c r="FHI37" s="119"/>
      <c r="FHJ37" s="96"/>
      <c r="FHK37" s="84"/>
      <c r="FHL37" s="74"/>
      <c r="FHM37" s="74"/>
      <c r="FHY37" s="119"/>
      <c r="FHZ37" s="96"/>
      <c r="FIA37" s="84"/>
      <c r="FIB37" s="74"/>
      <c r="FIC37" s="74"/>
      <c r="FIO37" s="119"/>
      <c r="FIP37" s="96"/>
      <c r="FIQ37" s="84"/>
      <c r="FIR37" s="74"/>
      <c r="FIS37" s="74"/>
      <c r="FJE37" s="119"/>
      <c r="FJF37" s="96"/>
      <c r="FJG37" s="84"/>
      <c r="FJH37" s="74"/>
      <c r="FJI37" s="74"/>
      <c r="FJU37" s="119"/>
      <c r="FJV37" s="96"/>
      <c r="FJW37" s="84"/>
      <c r="FJX37" s="74"/>
      <c r="FJY37" s="74"/>
      <c r="FKK37" s="119"/>
      <c r="FKL37" s="96"/>
      <c r="FKM37" s="84"/>
      <c r="FKN37" s="74"/>
      <c r="FKO37" s="74"/>
      <c r="FLA37" s="119"/>
      <c r="FLB37" s="96"/>
      <c r="FLC37" s="84"/>
      <c r="FLD37" s="74"/>
      <c r="FLE37" s="74"/>
      <c r="FLQ37" s="119"/>
      <c r="FLR37" s="96"/>
      <c r="FLS37" s="84"/>
      <c r="FLT37" s="74"/>
      <c r="FLU37" s="74"/>
      <c r="FMG37" s="119"/>
      <c r="FMH37" s="96"/>
      <c r="FMI37" s="84"/>
      <c r="FMJ37" s="74"/>
      <c r="FMK37" s="74"/>
      <c r="FMW37" s="119"/>
      <c r="FMX37" s="96"/>
      <c r="FMY37" s="84"/>
      <c r="FMZ37" s="74"/>
      <c r="FNA37" s="74"/>
      <c r="FNM37" s="119"/>
      <c r="FNN37" s="96"/>
      <c r="FNO37" s="84"/>
      <c r="FNP37" s="74"/>
      <c r="FNQ37" s="74"/>
      <c r="FOC37" s="119"/>
      <c r="FOD37" s="96"/>
      <c r="FOE37" s="84"/>
      <c r="FOF37" s="74"/>
      <c r="FOG37" s="74"/>
      <c r="FOS37" s="119"/>
      <c r="FOT37" s="96"/>
      <c r="FOU37" s="84"/>
      <c r="FOV37" s="74"/>
      <c r="FOW37" s="74"/>
      <c r="FPI37" s="119"/>
      <c r="FPJ37" s="96"/>
      <c r="FPK37" s="84"/>
      <c r="FPL37" s="74"/>
      <c r="FPM37" s="74"/>
      <c r="FPY37" s="119"/>
      <c r="FPZ37" s="96"/>
      <c r="FQA37" s="84"/>
      <c r="FQB37" s="74"/>
      <c r="FQC37" s="74"/>
      <c r="FQO37" s="119"/>
      <c r="FQP37" s="96"/>
      <c r="FQQ37" s="84"/>
      <c r="FQR37" s="74"/>
      <c r="FQS37" s="74"/>
      <c r="FRE37" s="119"/>
      <c r="FRF37" s="96"/>
      <c r="FRG37" s="84"/>
      <c r="FRH37" s="74"/>
      <c r="FRI37" s="74"/>
      <c r="FRU37" s="119"/>
      <c r="FRV37" s="96"/>
      <c r="FRW37" s="84"/>
      <c r="FRX37" s="74"/>
      <c r="FRY37" s="74"/>
      <c r="FSK37" s="119"/>
      <c r="FSL37" s="96"/>
      <c r="FSM37" s="84"/>
      <c r="FSN37" s="74"/>
      <c r="FSO37" s="74"/>
      <c r="FTA37" s="119"/>
      <c r="FTB37" s="96"/>
      <c r="FTC37" s="84"/>
      <c r="FTD37" s="74"/>
      <c r="FTE37" s="74"/>
      <c r="FTQ37" s="119"/>
      <c r="FTR37" s="96"/>
      <c r="FTS37" s="84"/>
      <c r="FTT37" s="74"/>
      <c r="FTU37" s="74"/>
      <c r="FUG37" s="119"/>
      <c r="FUH37" s="96"/>
      <c r="FUI37" s="84"/>
      <c r="FUJ37" s="74"/>
      <c r="FUK37" s="74"/>
      <c r="FUW37" s="119"/>
      <c r="FUX37" s="96"/>
      <c r="FUY37" s="84"/>
      <c r="FUZ37" s="74"/>
      <c r="FVA37" s="74"/>
      <c r="FVM37" s="119"/>
      <c r="FVN37" s="96"/>
      <c r="FVO37" s="84"/>
      <c r="FVP37" s="74"/>
      <c r="FVQ37" s="74"/>
      <c r="FWC37" s="119"/>
      <c r="FWD37" s="96"/>
      <c r="FWE37" s="84"/>
      <c r="FWF37" s="74"/>
      <c r="FWG37" s="74"/>
      <c r="FWS37" s="119"/>
      <c r="FWT37" s="96"/>
      <c r="FWU37" s="84"/>
      <c r="FWV37" s="74"/>
      <c r="FWW37" s="74"/>
      <c r="FXI37" s="119"/>
      <c r="FXJ37" s="96"/>
      <c r="FXK37" s="84"/>
      <c r="FXL37" s="74"/>
      <c r="FXM37" s="74"/>
      <c r="FXY37" s="119"/>
      <c r="FXZ37" s="96"/>
      <c r="FYA37" s="84"/>
      <c r="FYB37" s="74"/>
      <c r="FYC37" s="74"/>
      <c r="FYO37" s="119"/>
      <c r="FYP37" s="96"/>
      <c r="FYQ37" s="84"/>
      <c r="FYR37" s="74"/>
      <c r="FYS37" s="74"/>
      <c r="FZE37" s="119"/>
      <c r="FZF37" s="96"/>
      <c r="FZG37" s="84"/>
      <c r="FZH37" s="74"/>
      <c r="FZI37" s="74"/>
      <c r="FZU37" s="119"/>
      <c r="FZV37" s="96"/>
      <c r="FZW37" s="84"/>
      <c r="FZX37" s="74"/>
      <c r="FZY37" s="74"/>
      <c r="GAK37" s="119"/>
      <c r="GAL37" s="96"/>
      <c r="GAM37" s="84"/>
      <c r="GAN37" s="74"/>
      <c r="GAO37" s="74"/>
      <c r="GBA37" s="119"/>
      <c r="GBB37" s="96"/>
      <c r="GBC37" s="84"/>
      <c r="GBD37" s="74"/>
      <c r="GBE37" s="74"/>
      <c r="GBQ37" s="119"/>
      <c r="GBR37" s="96"/>
      <c r="GBS37" s="84"/>
      <c r="GBT37" s="74"/>
      <c r="GBU37" s="74"/>
      <c r="GCG37" s="119"/>
      <c r="GCH37" s="96"/>
      <c r="GCI37" s="84"/>
      <c r="GCJ37" s="74"/>
      <c r="GCK37" s="74"/>
      <c r="GCW37" s="119"/>
      <c r="GCX37" s="96"/>
      <c r="GCY37" s="84"/>
      <c r="GCZ37" s="74"/>
      <c r="GDA37" s="74"/>
      <c r="GDM37" s="119"/>
      <c r="GDN37" s="96"/>
      <c r="GDO37" s="84"/>
      <c r="GDP37" s="74"/>
      <c r="GDQ37" s="74"/>
      <c r="GEC37" s="119"/>
      <c r="GED37" s="96"/>
      <c r="GEE37" s="84"/>
      <c r="GEF37" s="74"/>
      <c r="GEG37" s="74"/>
      <c r="GES37" s="119"/>
      <c r="GET37" s="96"/>
      <c r="GEU37" s="84"/>
      <c r="GEV37" s="74"/>
      <c r="GEW37" s="74"/>
      <c r="GFI37" s="119"/>
      <c r="GFJ37" s="96"/>
      <c r="GFK37" s="84"/>
      <c r="GFL37" s="74"/>
      <c r="GFM37" s="74"/>
      <c r="GFY37" s="119"/>
      <c r="GFZ37" s="96"/>
      <c r="GGA37" s="84"/>
      <c r="GGB37" s="74"/>
      <c r="GGC37" s="74"/>
      <c r="GGO37" s="119"/>
      <c r="GGP37" s="96"/>
      <c r="GGQ37" s="84"/>
      <c r="GGR37" s="74"/>
      <c r="GGS37" s="74"/>
      <c r="GHE37" s="119"/>
      <c r="GHF37" s="96"/>
      <c r="GHG37" s="84"/>
      <c r="GHH37" s="74"/>
      <c r="GHI37" s="74"/>
      <c r="GHU37" s="119"/>
      <c r="GHV37" s="96"/>
      <c r="GHW37" s="84"/>
      <c r="GHX37" s="74"/>
      <c r="GHY37" s="74"/>
      <c r="GIK37" s="119"/>
      <c r="GIL37" s="96"/>
      <c r="GIM37" s="84"/>
      <c r="GIN37" s="74"/>
      <c r="GIO37" s="74"/>
      <c r="GJA37" s="119"/>
      <c r="GJB37" s="96"/>
      <c r="GJC37" s="84"/>
      <c r="GJD37" s="74"/>
      <c r="GJE37" s="74"/>
      <c r="GJQ37" s="119"/>
      <c r="GJR37" s="96"/>
      <c r="GJS37" s="84"/>
      <c r="GJT37" s="74"/>
      <c r="GJU37" s="74"/>
      <c r="GKG37" s="119"/>
      <c r="GKH37" s="96"/>
      <c r="GKI37" s="84"/>
      <c r="GKJ37" s="74"/>
      <c r="GKK37" s="74"/>
      <c r="GKW37" s="119"/>
      <c r="GKX37" s="96"/>
      <c r="GKY37" s="84"/>
      <c r="GKZ37" s="74"/>
      <c r="GLA37" s="74"/>
      <c r="GLM37" s="119"/>
      <c r="GLN37" s="96"/>
      <c r="GLO37" s="84"/>
      <c r="GLP37" s="74"/>
      <c r="GLQ37" s="74"/>
      <c r="GMC37" s="119"/>
      <c r="GMD37" s="96"/>
      <c r="GME37" s="84"/>
      <c r="GMF37" s="74"/>
      <c r="GMG37" s="74"/>
      <c r="GMS37" s="119"/>
      <c r="GMT37" s="96"/>
      <c r="GMU37" s="84"/>
      <c r="GMV37" s="74"/>
      <c r="GMW37" s="74"/>
      <c r="GNI37" s="119"/>
      <c r="GNJ37" s="96"/>
      <c r="GNK37" s="84"/>
      <c r="GNL37" s="74"/>
      <c r="GNM37" s="74"/>
      <c r="GNY37" s="119"/>
      <c r="GNZ37" s="96"/>
      <c r="GOA37" s="84"/>
      <c r="GOB37" s="74"/>
      <c r="GOC37" s="74"/>
      <c r="GOO37" s="119"/>
      <c r="GOP37" s="96"/>
      <c r="GOQ37" s="84"/>
      <c r="GOR37" s="74"/>
      <c r="GOS37" s="74"/>
      <c r="GPE37" s="119"/>
      <c r="GPF37" s="96"/>
      <c r="GPG37" s="84"/>
      <c r="GPH37" s="74"/>
      <c r="GPI37" s="74"/>
      <c r="GPU37" s="119"/>
      <c r="GPV37" s="96"/>
      <c r="GPW37" s="84"/>
      <c r="GPX37" s="74"/>
      <c r="GPY37" s="74"/>
      <c r="GQK37" s="119"/>
      <c r="GQL37" s="96"/>
      <c r="GQM37" s="84"/>
      <c r="GQN37" s="74"/>
      <c r="GQO37" s="74"/>
      <c r="GRA37" s="119"/>
      <c r="GRB37" s="96"/>
      <c r="GRC37" s="84"/>
      <c r="GRD37" s="74"/>
      <c r="GRE37" s="74"/>
      <c r="GRQ37" s="119"/>
      <c r="GRR37" s="96"/>
      <c r="GRS37" s="84"/>
      <c r="GRT37" s="74"/>
      <c r="GRU37" s="74"/>
      <c r="GSG37" s="119"/>
      <c r="GSH37" s="96"/>
      <c r="GSI37" s="84"/>
      <c r="GSJ37" s="74"/>
      <c r="GSK37" s="74"/>
      <c r="GSW37" s="119"/>
      <c r="GSX37" s="96"/>
      <c r="GSY37" s="84"/>
      <c r="GSZ37" s="74"/>
      <c r="GTA37" s="74"/>
      <c r="GTM37" s="119"/>
      <c r="GTN37" s="96"/>
      <c r="GTO37" s="84"/>
      <c r="GTP37" s="74"/>
      <c r="GTQ37" s="74"/>
      <c r="GUC37" s="119"/>
      <c r="GUD37" s="96"/>
      <c r="GUE37" s="84"/>
      <c r="GUF37" s="74"/>
      <c r="GUG37" s="74"/>
      <c r="GUS37" s="119"/>
      <c r="GUT37" s="96"/>
      <c r="GUU37" s="84"/>
      <c r="GUV37" s="74"/>
      <c r="GUW37" s="74"/>
      <c r="GVI37" s="119"/>
      <c r="GVJ37" s="96"/>
      <c r="GVK37" s="84"/>
      <c r="GVL37" s="74"/>
      <c r="GVM37" s="74"/>
      <c r="GVY37" s="119"/>
      <c r="GVZ37" s="96"/>
      <c r="GWA37" s="84"/>
      <c r="GWB37" s="74"/>
      <c r="GWC37" s="74"/>
      <c r="GWO37" s="119"/>
      <c r="GWP37" s="96"/>
      <c r="GWQ37" s="84"/>
      <c r="GWR37" s="74"/>
      <c r="GWS37" s="74"/>
      <c r="GXE37" s="119"/>
      <c r="GXF37" s="96"/>
      <c r="GXG37" s="84"/>
      <c r="GXH37" s="74"/>
      <c r="GXI37" s="74"/>
      <c r="GXU37" s="119"/>
      <c r="GXV37" s="96"/>
      <c r="GXW37" s="84"/>
      <c r="GXX37" s="74"/>
      <c r="GXY37" s="74"/>
      <c r="GYK37" s="119"/>
      <c r="GYL37" s="96"/>
      <c r="GYM37" s="84"/>
      <c r="GYN37" s="74"/>
      <c r="GYO37" s="74"/>
      <c r="GZA37" s="119"/>
      <c r="GZB37" s="96"/>
      <c r="GZC37" s="84"/>
      <c r="GZD37" s="74"/>
      <c r="GZE37" s="74"/>
      <c r="GZQ37" s="119"/>
      <c r="GZR37" s="96"/>
      <c r="GZS37" s="84"/>
      <c r="GZT37" s="74"/>
      <c r="GZU37" s="74"/>
      <c r="HAG37" s="119"/>
      <c r="HAH37" s="96"/>
      <c r="HAI37" s="84"/>
      <c r="HAJ37" s="74"/>
      <c r="HAK37" s="74"/>
      <c r="HAW37" s="119"/>
      <c r="HAX37" s="96"/>
      <c r="HAY37" s="84"/>
      <c r="HAZ37" s="74"/>
      <c r="HBA37" s="74"/>
      <c r="HBM37" s="119"/>
      <c r="HBN37" s="96"/>
      <c r="HBO37" s="84"/>
      <c r="HBP37" s="74"/>
      <c r="HBQ37" s="74"/>
      <c r="HCC37" s="119"/>
      <c r="HCD37" s="96"/>
      <c r="HCE37" s="84"/>
      <c r="HCF37" s="74"/>
      <c r="HCG37" s="74"/>
      <c r="HCS37" s="119"/>
      <c r="HCT37" s="96"/>
      <c r="HCU37" s="84"/>
      <c r="HCV37" s="74"/>
      <c r="HCW37" s="74"/>
      <c r="HDI37" s="119"/>
      <c r="HDJ37" s="96"/>
      <c r="HDK37" s="84"/>
      <c r="HDL37" s="74"/>
      <c r="HDM37" s="74"/>
      <c r="HDY37" s="119"/>
      <c r="HDZ37" s="96"/>
      <c r="HEA37" s="84"/>
      <c r="HEB37" s="74"/>
      <c r="HEC37" s="74"/>
      <c r="HEO37" s="119"/>
      <c r="HEP37" s="96"/>
      <c r="HEQ37" s="84"/>
      <c r="HER37" s="74"/>
      <c r="HES37" s="74"/>
      <c r="HFE37" s="119"/>
      <c r="HFF37" s="96"/>
      <c r="HFG37" s="84"/>
      <c r="HFH37" s="74"/>
      <c r="HFI37" s="74"/>
      <c r="HFU37" s="119"/>
      <c r="HFV37" s="96"/>
      <c r="HFW37" s="84"/>
      <c r="HFX37" s="74"/>
      <c r="HFY37" s="74"/>
      <c r="HGK37" s="119"/>
      <c r="HGL37" s="96"/>
      <c r="HGM37" s="84"/>
      <c r="HGN37" s="74"/>
      <c r="HGO37" s="74"/>
      <c r="HHA37" s="119"/>
      <c r="HHB37" s="96"/>
      <c r="HHC37" s="84"/>
      <c r="HHD37" s="74"/>
      <c r="HHE37" s="74"/>
      <c r="HHQ37" s="119"/>
      <c r="HHR37" s="96"/>
      <c r="HHS37" s="84"/>
      <c r="HHT37" s="74"/>
      <c r="HHU37" s="74"/>
      <c r="HIG37" s="119"/>
      <c r="HIH37" s="96"/>
      <c r="HII37" s="84"/>
      <c r="HIJ37" s="74"/>
      <c r="HIK37" s="74"/>
      <c r="HIW37" s="119"/>
      <c r="HIX37" s="96"/>
      <c r="HIY37" s="84"/>
      <c r="HIZ37" s="74"/>
      <c r="HJA37" s="74"/>
      <c r="HJM37" s="119"/>
      <c r="HJN37" s="96"/>
      <c r="HJO37" s="84"/>
      <c r="HJP37" s="74"/>
      <c r="HJQ37" s="74"/>
      <c r="HKC37" s="119"/>
      <c r="HKD37" s="96"/>
      <c r="HKE37" s="84"/>
      <c r="HKF37" s="74"/>
      <c r="HKG37" s="74"/>
      <c r="HKS37" s="119"/>
      <c r="HKT37" s="96"/>
      <c r="HKU37" s="84"/>
      <c r="HKV37" s="74"/>
      <c r="HKW37" s="74"/>
      <c r="HLI37" s="119"/>
      <c r="HLJ37" s="96"/>
      <c r="HLK37" s="84"/>
      <c r="HLL37" s="74"/>
      <c r="HLM37" s="74"/>
      <c r="HLY37" s="119"/>
      <c r="HLZ37" s="96"/>
      <c r="HMA37" s="84"/>
      <c r="HMB37" s="74"/>
      <c r="HMC37" s="74"/>
      <c r="HMO37" s="119"/>
      <c r="HMP37" s="96"/>
      <c r="HMQ37" s="84"/>
      <c r="HMR37" s="74"/>
      <c r="HMS37" s="74"/>
      <c r="HNE37" s="119"/>
      <c r="HNF37" s="96"/>
      <c r="HNG37" s="84"/>
      <c r="HNH37" s="74"/>
      <c r="HNI37" s="74"/>
      <c r="HNU37" s="119"/>
      <c r="HNV37" s="96"/>
      <c r="HNW37" s="84"/>
      <c r="HNX37" s="74"/>
      <c r="HNY37" s="74"/>
      <c r="HOK37" s="119"/>
      <c r="HOL37" s="96"/>
      <c r="HOM37" s="84"/>
      <c r="HON37" s="74"/>
      <c r="HOO37" s="74"/>
      <c r="HPA37" s="119"/>
      <c r="HPB37" s="96"/>
      <c r="HPC37" s="84"/>
      <c r="HPD37" s="74"/>
      <c r="HPE37" s="74"/>
      <c r="HPQ37" s="119"/>
      <c r="HPR37" s="96"/>
      <c r="HPS37" s="84"/>
      <c r="HPT37" s="74"/>
      <c r="HPU37" s="74"/>
      <c r="HQG37" s="119"/>
      <c r="HQH37" s="96"/>
      <c r="HQI37" s="84"/>
      <c r="HQJ37" s="74"/>
      <c r="HQK37" s="74"/>
      <c r="HQW37" s="119"/>
      <c r="HQX37" s="96"/>
      <c r="HQY37" s="84"/>
      <c r="HQZ37" s="74"/>
      <c r="HRA37" s="74"/>
      <c r="HRM37" s="119"/>
      <c r="HRN37" s="96"/>
      <c r="HRO37" s="84"/>
      <c r="HRP37" s="74"/>
      <c r="HRQ37" s="74"/>
      <c r="HSC37" s="119"/>
      <c r="HSD37" s="96"/>
      <c r="HSE37" s="84"/>
      <c r="HSF37" s="74"/>
      <c r="HSG37" s="74"/>
      <c r="HSS37" s="119"/>
      <c r="HST37" s="96"/>
      <c r="HSU37" s="84"/>
      <c r="HSV37" s="74"/>
      <c r="HSW37" s="74"/>
      <c r="HTI37" s="119"/>
      <c r="HTJ37" s="96"/>
      <c r="HTK37" s="84"/>
      <c r="HTL37" s="74"/>
      <c r="HTM37" s="74"/>
      <c r="HTY37" s="119"/>
      <c r="HTZ37" s="96"/>
      <c r="HUA37" s="84"/>
      <c r="HUB37" s="74"/>
      <c r="HUC37" s="74"/>
      <c r="HUO37" s="119"/>
      <c r="HUP37" s="96"/>
      <c r="HUQ37" s="84"/>
      <c r="HUR37" s="74"/>
      <c r="HUS37" s="74"/>
      <c r="HVE37" s="119"/>
      <c r="HVF37" s="96"/>
      <c r="HVG37" s="84"/>
      <c r="HVH37" s="74"/>
      <c r="HVI37" s="74"/>
      <c r="HVU37" s="119"/>
      <c r="HVV37" s="96"/>
      <c r="HVW37" s="84"/>
      <c r="HVX37" s="74"/>
      <c r="HVY37" s="74"/>
      <c r="HWK37" s="119"/>
      <c r="HWL37" s="96"/>
      <c r="HWM37" s="84"/>
      <c r="HWN37" s="74"/>
      <c r="HWO37" s="74"/>
      <c r="HXA37" s="119"/>
      <c r="HXB37" s="96"/>
      <c r="HXC37" s="84"/>
      <c r="HXD37" s="74"/>
      <c r="HXE37" s="74"/>
      <c r="HXQ37" s="119"/>
      <c r="HXR37" s="96"/>
      <c r="HXS37" s="84"/>
      <c r="HXT37" s="74"/>
      <c r="HXU37" s="74"/>
      <c r="HYG37" s="119"/>
      <c r="HYH37" s="96"/>
      <c r="HYI37" s="84"/>
      <c r="HYJ37" s="74"/>
      <c r="HYK37" s="74"/>
      <c r="HYW37" s="119"/>
      <c r="HYX37" s="96"/>
      <c r="HYY37" s="84"/>
      <c r="HYZ37" s="74"/>
      <c r="HZA37" s="74"/>
      <c r="HZM37" s="119"/>
      <c r="HZN37" s="96"/>
      <c r="HZO37" s="84"/>
      <c r="HZP37" s="74"/>
      <c r="HZQ37" s="74"/>
      <c r="IAC37" s="119"/>
      <c r="IAD37" s="96"/>
      <c r="IAE37" s="84"/>
      <c r="IAF37" s="74"/>
      <c r="IAG37" s="74"/>
      <c r="IAS37" s="119"/>
      <c r="IAT37" s="96"/>
      <c r="IAU37" s="84"/>
      <c r="IAV37" s="74"/>
      <c r="IAW37" s="74"/>
      <c r="IBI37" s="119"/>
      <c r="IBJ37" s="96"/>
      <c r="IBK37" s="84"/>
      <c r="IBL37" s="74"/>
      <c r="IBM37" s="74"/>
      <c r="IBY37" s="119"/>
      <c r="IBZ37" s="96"/>
      <c r="ICA37" s="84"/>
      <c r="ICB37" s="74"/>
      <c r="ICC37" s="74"/>
      <c r="ICO37" s="119"/>
      <c r="ICP37" s="96"/>
      <c r="ICQ37" s="84"/>
      <c r="ICR37" s="74"/>
      <c r="ICS37" s="74"/>
      <c r="IDE37" s="119"/>
      <c r="IDF37" s="96"/>
      <c r="IDG37" s="84"/>
      <c r="IDH37" s="74"/>
      <c r="IDI37" s="74"/>
      <c r="IDU37" s="119"/>
      <c r="IDV37" s="96"/>
      <c r="IDW37" s="84"/>
      <c r="IDX37" s="74"/>
      <c r="IDY37" s="74"/>
      <c r="IEK37" s="119"/>
      <c r="IEL37" s="96"/>
      <c r="IEM37" s="84"/>
      <c r="IEN37" s="74"/>
      <c r="IEO37" s="74"/>
      <c r="IFA37" s="119"/>
      <c r="IFB37" s="96"/>
      <c r="IFC37" s="84"/>
      <c r="IFD37" s="74"/>
      <c r="IFE37" s="74"/>
      <c r="IFQ37" s="119"/>
      <c r="IFR37" s="96"/>
      <c r="IFS37" s="84"/>
      <c r="IFT37" s="74"/>
      <c r="IFU37" s="74"/>
      <c r="IGG37" s="119"/>
      <c r="IGH37" s="96"/>
      <c r="IGI37" s="84"/>
      <c r="IGJ37" s="74"/>
      <c r="IGK37" s="74"/>
      <c r="IGW37" s="119"/>
      <c r="IGX37" s="96"/>
      <c r="IGY37" s="84"/>
      <c r="IGZ37" s="74"/>
      <c r="IHA37" s="74"/>
      <c r="IHM37" s="119"/>
      <c r="IHN37" s="96"/>
      <c r="IHO37" s="84"/>
      <c r="IHP37" s="74"/>
      <c r="IHQ37" s="74"/>
      <c r="IIC37" s="119"/>
      <c r="IID37" s="96"/>
      <c r="IIE37" s="84"/>
      <c r="IIF37" s="74"/>
      <c r="IIG37" s="74"/>
      <c r="IIS37" s="119"/>
      <c r="IIT37" s="96"/>
      <c r="IIU37" s="84"/>
      <c r="IIV37" s="74"/>
      <c r="IIW37" s="74"/>
      <c r="IJI37" s="119"/>
      <c r="IJJ37" s="96"/>
      <c r="IJK37" s="84"/>
      <c r="IJL37" s="74"/>
      <c r="IJM37" s="74"/>
      <c r="IJY37" s="119"/>
      <c r="IJZ37" s="96"/>
      <c r="IKA37" s="84"/>
      <c r="IKB37" s="74"/>
      <c r="IKC37" s="74"/>
      <c r="IKO37" s="119"/>
      <c r="IKP37" s="96"/>
      <c r="IKQ37" s="84"/>
      <c r="IKR37" s="74"/>
      <c r="IKS37" s="74"/>
      <c r="ILE37" s="119"/>
      <c r="ILF37" s="96"/>
      <c r="ILG37" s="84"/>
      <c r="ILH37" s="74"/>
      <c r="ILI37" s="74"/>
      <c r="ILU37" s="119"/>
      <c r="ILV37" s="96"/>
      <c r="ILW37" s="84"/>
      <c r="ILX37" s="74"/>
      <c r="ILY37" s="74"/>
      <c r="IMK37" s="119"/>
      <c r="IML37" s="96"/>
      <c r="IMM37" s="84"/>
      <c r="IMN37" s="74"/>
      <c r="IMO37" s="74"/>
      <c r="INA37" s="119"/>
      <c r="INB37" s="96"/>
      <c r="INC37" s="84"/>
      <c r="IND37" s="74"/>
      <c r="INE37" s="74"/>
      <c r="INQ37" s="119"/>
      <c r="INR37" s="96"/>
      <c r="INS37" s="84"/>
      <c r="INT37" s="74"/>
      <c r="INU37" s="74"/>
      <c r="IOG37" s="119"/>
      <c r="IOH37" s="96"/>
      <c r="IOI37" s="84"/>
      <c r="IOJ37" s="74"/>
      <c r="IOK37" s="74"/>
      <c r="IOW37" s="119"/>
      <c r="IOX37" s="96"/>
      <c r="IOY37" s="84"/>
      <c r="IOZ37" s="74"/>
      <c r="IPA37" s="74"/>
      <c r="IPM37" s="119"/>
      <c r="IPN37" s="96"/>
      <c r="IPO37" s="84"/>
      <c r="IPP37" s="74"/>
      <c r="IPQ37" s="74"/>
      <c r="IQC37" s="119"/>
      <c r="IQD37" s="96"/>
      <c r="IQE37" s="84"/>
      <c r="IQF37" s="74"/>
      <c r="IQG37" s="74"/>
      <c r="IQS37" s="119"/>
      <c r="IQT37" s="96"/>
      <c r="IQU37" s="84"/>
      <c r="IQV37" s="74"/>
      <c r="IQW37" s="74"/>
      <c r="IRI37" s="119"/>
      <c r="IRJ37" s="96"/>
      <c r="IRK37" s="84"/>
      <c r="IRL37" s="74"/>
      <c r="IRM37" s="74"/>
      <c r="IRY37" s="119"/>
      <c r="IRZ37" s="96"/>
      <c r="ISA37" s="84"/>
      <c r="ISB37" s="74"/>
      <c r="ISC37" s="74"/>
      <c r="ISO37" s="119"/>
      <c r="ISP37" s="96"/>
      <c r="ISQ37" s="84"/>
      <c r="ISR37" s="74"/>
      <c r="ISS37" s="74"/>
      <c r="ITE37" s="119"/>
      <c r="ITF37" s="96"/>
      <c r="ITG37" s="84"/>
      <c r="ITH37" s="74"/>
      <c r="ITI37" s="74"/>
      <c r="ITU37" s="119"/>
      <c r="ITV37" s="96"/>
      <c r="ITW37" s="84"/>
      <c r="ITX37" s="74"/>
      <c r="ITY37" s="74"/>
      <c r="IUK37" s="119"/>
      <c r="IUL37" s="96"/>
      <c r="IUM37" s="84"/>
      <c r="IUN37" s="74"/>
      <c r="IUO37" s="74"/>
      <c r="IVA37" s="119"/>
      <c r="IVB37" s="96"/>
      <c r="IVC37" s="84"/>
      <c r="IVD37" s="74"/>
      <c r="IVE37" s="74"/>
      <c r="IVQ37" s="119"/>
      <c r="IVR37" s="96"/>
      <c r="IVS37" s="84"/>
      <c r="IVT37" s="74"/>
      <c r="IVU37" s="74"/>
      <c r="IWG37" s="119"/>
      <c r="IWH37" s="96"/>
      <c r="IWI37" s="84"/>
      <c r="IWJ37" s="74"/>
      <c r="IWK37" s="74"/>
      <c r="IWW37" s="119"/>
      <c r="IWX37" s="96"/>
      <c r="IWY37" s="84"/>
      <c r="IWZ37" s="74"/>
      <c r="IXA37" s="74"/>
      <c r="IXM37" s="119"/>
      <c r="IXN37" s="96"/>
      <c r="IXO37" s="84"/>
      <c r="IXP37" s="74"/>
      <c r="IXQ37" s="74"/>
      <c r="IYC37" s="119"/>
      <c r="IYD37" s="96"/>
      <c r="IYE37" s="84"/>
      <c r="IYF37" s="74"/>
      <c r="IYG37" s="74"/>
      <c r="IYS37" s="119"/>
      <c r="IYT37" s="96"/>
      <c r="IYU37" s="84"/>
      <c r="IYV37" s="74"/>
      <c r="IYW37" s="74"/>
      <c r="IZI37" s="119"/>
      <c r="IZJ37" s="96"/>
      <c r="IZK37" s="84"/>
      <c r="IZL37" s="74"/>
      <c r="IZM37" s="74"/>
      <c r="IZY37" s="119"/>
      <c r="IZZ37" s="96"/>
      <c r="JAA37" s="84"/>
      <c r="JAB37" s="74"/>
      <c r="JAC37" s="74"/>
      <c r="JAO37" s="119"/>
      <c r="JAP37" s="96"/>
      <c r="JAQ37" s="84"/>
      <c r="JAR37" s="74"/>
      <c r="JAS37" s="74"/>
      <c r="JBE37" s="119"/>
      <c r="JBF37" s="96"/>
      <c r="JBG37" s="84"/>
      <c r="JBH37" s="74"/>
      <c r="JBI37" s="74"/>
      <c r="JBU37" s="119"/>
      <c r="JBV37" s="96"/>
      <c r="JBW37" s="84"/>
      <c r="JBX37" s="74"/>
      <c r="JBY37" s="74"/>
      <c r="JCK37" s="119"/>
      <c r="JCL37" s="96"/>
      <c r="JCM37" s="84"/>
      <c r="JCN37" s="74"/>
      <c r="JCO37" s="74"/>
      <c r="JDA37" s="119"/>
      <c r="JDB37" s="96"/>
      <c r="JDC37" s="84"/>
      <c r="JDD37" s="74"/>
      <c r="JDE37" s="74"/>
      <c r="JDQ37" s="119"/>
      <c r="JDR37" s="96"/>
      <c r="JDS37" s="84"/>
      <c r="JDT37" s="74"/>
      <c r="JDU37" s="74"/>
      <c r="JEG37" s="119"/>
      <c r="JEH37" s="96"/>
      <c r="JEI37" s="84"/>
      <c r="JEJ37" s="74"/>
      <c r="JEK37" s="74"/>
      <c r="JEW37" s="119"/>
      <c r="JEX37" s="96"/>
      <c r="JEY37" s="84"/>
      <c r="JEZ37" s="74"/>
      <c r="JFA37" s="74"/>
      <c r="JFM37" s="119"/>
      <c r="JFN37" s="96"/>
      <c r="JFO37" s="84"/>
      <c r="JFP37" s="74"/>
      <c r="JFQ37" s="74"/>
      <c r="JGC37" s="119"/>
      <c r="JGD37" s="96"/>
      <c r="JGE37" s="84"/>
      <c r="JGF37" s="74"/>
      <c r="JGG37" s="74"/>
      <c r="JGS37" s="119"/>
      <c r="JGT37" s="96"/>
      <c r="JGU37" s="84"/>
      <c r="JGV37" s="74"/>
      <c r="JGW37" s="74"/>
      <c r="JHI37" s="119"/>
      <c r="JHJ37" s="96"/>
      <c r="JHK37" s="84"/>
      <c r="JHL37" s="74"/>
      <c r="JHM37" s="74"/>
      <c r="JHY37" s="119"/>
      <c r="JHZ37" s="96"/>
      <c r="JIA37" s="84"/>
      <c r="JIB37" s="74"/>
      <c r="JIC37" s="74"/>
      <c r="JIO37" s="119"/>
      <c r="JIP37" s="96"/>
      <c r="JIQ37" s="84"/>
      <c r="JIR37" s="74"/>
      <c r="JIS37" s="74"/>
      <c r="JJE37" s="119"/>
      <c r="JJF37" s="96"/>
      <c r="JJG37" s="84"/>
      <c r="JJH37" s="74"/>
      <c r="JJI37" s="74"/>
      <c r="JJU37" s="119"/>
      <c r="JJV37" s="96"/>
      <c r="JJW37" s="84"/>
      <c r="JJX37" s="74"/>
      <c r="JJY37" s="74"/>
      <c r="JKK37" s="119"/>
      <c r="JKL37" s="96"/>
      <c r="JKM37" s="84"/>
      <c r="JKN37" s="74"/>
      <c r="JKO37" s="74"/>
      <c r="JLA37" s="119"/>
      <c r="JLB37" s="96"/>
      <c r="JLC37" s="84"/>
      <c r="JLD37" s="74"/>
      <c r="JLE37" s="74"/>
      <c r="JLQ37" s="119"/>
      <c r="JLR37" s="96"/>
      <c r="JLS37" s="84"/>
      <c r="JLT37" s="74"/>
      <c r="JLU37" s="74"/>
      <c r="JMG37" s="119"/>
      <c r="JMH37" s="96"/>
      <c r="JMI37" s="84"/>
      <c r="JMJ37" s="74"/>
      <c r="JMK37" s="74"/>
      <c r="JMW37" s="119"/>
      <c r="JMX37" s="96"/>
      <c r="JMY37" s="84"/>
      <c r="JMZ37" s="74"/>
      <c r="JNA37" s="74"/>
      <c r="JNM37" s="119"/>
      <c r="JNN37" s="96"/>
      <c r="JNO37" s="84"/>
      <c r="JNP37" s="74"/>
      <c r="JNQ37" s="74"/>
      <c r="JOC37" s="119"/>
      <c r="JOD37" s="96"/>
      <c r="JOE37" s="84"/>
      <c r="JOF37" s="74"/>
      <c r="JOG37" s="74"/>
      <c r="JOS37" s="119"/>
      <c r="JOT37" s="96"/>
      <c r="JOU37" s="84"/>
      <c r="JOV37" s="74"/>
      <c r="JOW37" s="74"/>
      <c r="JPI37" s="119"/>
      <c r="JPJ37" s="96"/>
      <c r="JPK37" s="84"/>
      <c r="JPL37" s="74"/>
      <c r="JPM37" s="74"/>
      <c r="JPY37" s="119"/>
      <c r="JPZ37" s="96"/>
      <c r="JQA37" s="84"/>
      <c r="JQB37" s="74"/>
      <c r="JQC37" s="74"/>
      <c r="JQO37" s="119"/>
      <c r="JQP37" s="96"/>
      <c r="JQQ37" s="84"/>
      <c r="JQR37" s="74"/>
      <c r="JQS37" s="74"/>
      <c r="JRE37" s="119"/>
      <c r="JRF37" s="96"/>
      <c r="JRG37" s="84"/>
      <c r="JRH37" s="74"/>
      <c r="JRI37" s="74"/>
      <c r="JRU37" s="119"/>
      <c r="JRV37" s="96"/>
      <c r="JRW37" s="84"/>
      <c r="JRX37" s="74"/>
      <c r="JRY37" s="74"/>
      <c r="JSK37" s="119"/>
      <c r="JSL37" s="96"/>
      <c r="JSM37" s="84"/>
      <c r="JSN37" s="74"/>
      <c r="JSO37" s="74"/>
      <c r="JTA37" s="119"/>
      <c r="JTB37" s="96"/>
      <c r="JTC37" s="84"/>
      <c r="JTD37" s="74"/>
      <c r="JTE37" s="74"/>
      <c r="JTQ37" s="119"/>
      <c r="JTR37" s="96"/>
      <c r="JTS37" s="84"/>
      <c r="JTT37" s="74"/>
      <c r="JTU37" s="74"/>
      <c r="JUG37" s="119"/>
      <c r="JUH37" s="96"/>
      <c r="JUI37" s="84"/>
      <c r="JUJ37" s="74"/>
      <c r="JUK37" s="74"/>
      <c r="JUW37" s="119"/>
      <c r="JUX37" s="96"/>
      <c r="JUY37" s="84"/>
      <c r="JUZ37" s="74"/>
      <c r="JVA37" s="74"/>
      <c r="JVM37" s="119"/>
      <c r="JVN37" s="96"/>
      <c r="JVO37" s="84"/>
      <c r="JVP37" s="74"/>
      <c r="JVQ37" s="74"/>
      <c r="JWC37" s="119"/>
      <c r="JWD37" s="96"/>
      <c r="JWE37" s="84"/>
      <c r="JWF37" s="74"/>
      <c r="JWG37" s="74"/>
      <c r="JWS37" s="119"/>
      <c r="JWT37" s="96"/>
      <c r="JWU37" s="84"/>
      <c r="JWV37" s="74"/>
      <c r="JWW37" s="74"/>
      <c r="JXI37" s="119"/>
      <c r="JXJ37" s="96"/>
      <c r="JXK37" s="84"/>
      <c r="JXL37" s="74"/>
      <c r="JXM37" s="74"/>
      <c r="JXY37" s="119"/>
      <c r="JXZ37" s="96"/>
      <c r="JYA37" s="84"/>
      <c r="JYB37" s="74"/>
      <c r="JYC37" s="74"/>
      <c r="JYO37" s="119"/>
      <c r="JYP37" s="96"/>
      <c r="JYQ37" s="84"/>
      <c r="JYR37" s="74"/>
      <c r="JYS37" s="74"/>
      <c r="JZE37" s="119"/>
      <c r="JZF37" s="96"/>
      <c r="JZG37" s="84"/>
      <c r="JZH37" s="74"/>
      <c r="JZI37" s="74"/>
      <c r="JZU37" s="119"/>
      <c r="JZV37" s="96"/>
      <c r="JZW37" s="84"/>
      <c r="JZX37" s="74"/>
      <c r="JZY37" s="74"/>
      <c r="KAK37" s="119"/>
      <c r="KAL37" s="96"/>
      <c r="KAM37" s="84"/>
      <c r="KAN37" s="74"/>
      <c r="KAO37" s="74"/>
      <c r="KBA37" s="119"/>
      <c r="KBB37" s="96"/>
      <c r="KBC37" s="84"/>
      <c r="KBD37" s="74"/>
      <c r="KBE37" s="74"/>
      <c r="KBQ37" s="119"/>
      <c r="KBR37" s="96"/>
      <c r="KBS37" s="84"/>
      <c r="KBT37" s="74"/>
      <c r="KBU37" s="74"/>
      <c r="KCG37" s="119"/>
      <c r="KCH37" s="96"/>
      <c r="KCI37" s="84"/>
      <c r="KCJ37" s="74"/>
      <c r="KCK37" s="74"/>
      <c r="KCW37" s="119"/>
      <c r="KCX37" s="96"/>
      <c r="KCY37" s="84"/>
      <c r="KCZ37" s="74"/>
      <c r="KDA37" s="74"/>
      <c r="KDM37" s="119"/>
      <c r="KDN37" s="96"/>
      <c r="KDO37" s="84"/>
      <c r="KDP37" s="74"/>
      <c r="KDQ37" s="74"/>
      <c r="KEC37" s="119"/>
      <c r="KED37" s="96"/>
      <c r="KEE37" s="84"/>
      <c r="KEF37" s="74"/>
      <c r="KEG37" s="74"/>
      <c r="KES37" s="119"/>
      <c r="KET37" s="96"/>
      <c r="KEU37" s="84"/>
      <c r="KEV37" s="74"/>
      <c r="KEW37" s="74"/>
      <c r="KFI37" s="119"/>
      <c r="KFJ37" s="96"/>
      <c r="KFK37" s="84"/>
      <c r="KFL37" s="74"/>
      <c r="KFM37" s="74"/>
      <c r="KFY37" s="119"/>
      <c r="KFZ37" s="96"/>
      <c r="KGA37" s="84"/>
      <c r="KGB37" s="74"/>
      <c r="KGC37" s="74"/>
      <c r="KGO37" s="119"/>
      <c r="KGP37" s="96"/>
      <c r="KGQ37" s="84"/>
      <c r="KGR37" s="74"/>
      <c r="KGS37" s="74"/>
      <c r="KHE37" s="119"/>
      <c r="KHF37" s="96"/>
      <c r="KHG37" s="84"/>
      <c r="KHH37" s="74"/>
      <c r="KHI37" s="74"/>
      <c r="KHU37" s="119"/>
      <c r="KHV37" s="96"/>
      <c r="KHW37" s="84"/>
      <c r="KHX37" s="74"/>
      <c r="KHY37" s="74"/>
      <c r="KIK37" s="119"/>
      <c r="KIL37" s="96"/>
      <c r="KIM37" s="84"/>
      <c r="KIN37" s="74"/>
      <c r="KIO37" s="74"/>
      <c r="KJA37" s="119"/>
      <c r="KJB37" s="96"/>
      <c r="KJC37" s="84"/>
      <c r="KJD37" s="74"/>
      <c r="KJE37" s="74"/>
      <c r="KJQ37" s="119"/>
      <c r="KJR37" s="96"/>
      <c r="KJS37" s="84"/>
      <c r="KJT37" s="74"/>
      <c r="KJU37" s="74"/>
      <c r="KKG37" s="119"/>
      <c r="KKH37" s="96"/>
      <c r="KKI37" s="84"/>
      <c r="KKJ37" s="74"/>
      <c r="KKK37" s="74"/>
      <c r="KKW37" s="119"/>
      <c r="KKX37" s="96"/>
      <c r="KKY37" s="84"/>
      <c r="KKZ37" s="74"/>
      <c r="KLA37" s="74"/>
      <c r="KLM37" s="119"/>
      <c r="KLN37" s="96"/>
      <c r="KLO37" s="84"/>
      <c r="KLP37" s="74"/>
      <c r="KLQ37" s="74"/>
      <c r="KMC37" s="119"/>
      <c r="KMD37" s="96"/>
      <c r="KME37" s="84"/>
      <c r="KMF37" s="74"/>
      <c r="KMG37" s="74"/>
      <c r="KMS37" s="119"/>
      <c r="KMT37" s="96"/>
      <c r="KMU37" s="84"/>
      <c r="KMV37" s="74"/>
      <c r="KMW37" s="74"/>
      <c r="KNI37" s="119"/>
      <c r="KNJ37" s="96"/>
      <c r="KNK37" s="84"/>
      <c r="KNL37" s="74"/>
      <c r="KNM37" s="74"/>
      <c r="KNY37" s="119"/>
      <c r="KNZ37" s="96"/>
      <c r="KOA37" s="84"/>
      <c r="KOB37" s="74"/>
      <c r="KOC37" s="74"/>
      <c r="KOO37" s="119"/>
      <c r="KOP37" s="96"/>
      <c r="KOQ37" s="84"/>
      <c r="KOR37" s="74"/>
      <c r="KOS37" s="74"/>
      <c r="KPE37" s="119"/>
      <c r="KPF37" s="96"/>
      <c r="KPG37" s="84"/>
      <c r="KPH37" s="74"/>
      <c r="KPI37" s="74"/>
      <c r="KPU37" s="119"/>
      <c r="KPV37" s="96"/>
      <c r="KPW37" s="84"/>
      <c r="KPX37" s="74"/>
      <c r="KPY37" s="74"/>
      <c r="KQK37" s="119"/>
      <c r="KQL37" s="96"/>
      <c r="KQM37" s="84"/>
      <c r="KQN37" s="74"/>
      <c r="KQO37" s="74"/>
      <c r="KRA37" s="119"/>
      <c r="KRB37" s="96"/>
      <c r="KRC37" s="84"/>
      <c r="KRD37" s="74"/>
      <c r="KRE37" s="74"/>
      <c r="KRQ37" s="119"/>
      <c r="KRR37" s="96"/>
      <c r="KRS37" s="84"/>
      <c r="KRT37" s="74"/>
      <c r="KRU37" s="74"/>
      <c r="KSG37" s="119"/>
      <c r="KSH37" s="96"/>
      <c r="KSI37" s="84"/>
      <c r="KSJ37" s="74"/>
      <c r="KSK37" s="74"/>
      <c r="KSW37" s="119"/>
      <c r="KSX37" s="96"/>
      <c r="KSY37" s="84"/>
      <c r="KSZ37" s="74"/>
      <c r="KTA37" s="74"/>
      <c r="KTM37" s="119"/>
      <c r="KTN37" s="96"/>
      <c r="KTO37" s="84"/>
      <c r="KTP37" s="74"/>
      <c r="KTQ37" s="74"/>
      <c r="KUC37" s="119"/>
      <c r="KUD37" s="96"/>
      <c r="KUE37" s="84"/>
      <c r="KUF37" s="74"/>
      <c r="KUG37" s="74"/>
      <c r="KUS37" s="119"/>
      <c r="KUT37" s="96"/>
      <c r="KUU37" s="84"/>
      <c r="KUV37" s="74"/>
      <c r="KUW37" s="74"/>
      <c r="KVI37" s="119"/>
      <c r="KVJ37" s="96"/>
      <c r="KVK37" s="84"/>
      <c r="KVL37" s="74"/>
      <c r="KVM37" s="74"/>
      <c r="KVY37" s="119"/>
      <c r="KVZ37" s="96"/>
      <c r="KWA37" s="84"/>
      <c r="KWB37" s="74"/>
      <c r="KWC37" s="74"/>
      <c r="KWO37" s="119"/>
      <c r="KWP37" s="96"/>
      <c r="KWQ37" s="84"/>
      <c r="KWR37" s="74"/>
      <c r="KWS37" s="74"/>
      <c r="KXE37" s="119"/>
      <c r="KXF37" s="96"/>
      <c r="KXG37" s="84"/>
      <c r="KXH37" s="74"/>
      <c r="KXI37" s="74"/>
      <c r="KXU37" s="119"/>
      <c r="KXV37" s="96"/>
      <c r="KXW37" s="84"/>
      <c r="KXX37" s="74"/>
      <c r="KXY37" s="74"/>
      <c r="KYK37" s="119"/>
      <c r="KYL37" s="96"/>
      <c r="KYM37" s="84"/>
      <c r="KYN37" s="74"/>
      <c r="KYO37" s="74"/>
      <c r="KZA37" s="119"/>
      <c r="KZB37" s="96"/>
      <c r="KZC37" s="84"/>
      <c r="KZD37" s="74"/>
      <c r="KZE37" s="74"/>
      <c r="KZQ37" s="119"/>
      <c r="KZR37" s="96"/>
      <c r="KZS37" s="84"/>
      <c r="KZT37" s="74"/>
      <c r="KZU37" s="74"/>
      <c r="LAG37" s="119"/>
      <c r="LAH37" s="96"/>
      <c r="LAI37" s="84"/>
      <c r="LAJ37" s="74"/>
      <c r="LAK37" s="74"/>
      <c r="LAW37" s="119"/>
      <c r="LAX37" s="96"/>
      <c r="LAY37" s="84"/>
      <c r="LAZ37" s="74"/>
      <c r="LBA37" s="74"/>
      <c r="LBM37" s="119"/>
      <c r="LBN37" s="96"/>
      <c r="LBO37" s="84"/>
      <c r="LBP37" s="74"/>
      <c r="LBQ37" s="74"/>
      <c r="LCC37" s="119"/>
      <c r="LCD37" s="96"/>
      <c r="LCE37" s="84"/>
      <c r="LCF37" s="74"/>
      <c r="LCG37" s="74"/>
      <c r="LCS37" s="119"/>
      <c r="LCT37" s="96"/>
      <c r="LCU37" s="84"/>
      <c r="LCV37" s="74"/>
      <c r="LCW37" s="74"/>
      <c r="LDI37" s="119"/>
      <c r="LDJ37" s="96"/>
      <c r="LDK37" s="84"/>
      <c r="LDL37" s="74"/>
      <c r="LDM37" s="74"/>
      <c r="LDY37" s="119"/>
      <c r="LDZ37" s="96"/>
      <c r="LEA37" s="84"/>
      <c r="LEB37" s="74"/>
      <c r="LEC37" s="74"/>
      <c r="LEO37" s="119"/>
      <c r="LEP37" s="96"/>
      <c r="LEQ37" s="84"/>
      <c r="LER37" s="74"/>
      <c r="LES37" s="74"/>
      <c r="LFE37" s="119"/>
      <c r="LFF37" s="96"/>
      <c r="LFG37" s="84"/>
      <c r="LFH37" s="74"/>
      <c r="LFI37" s="74"/>
      <c r="LFU37" s="119"/>
      <c r="LFV37" s="96"/>
      <c r="LFW37" s="84"/>
      <c r="LFX37" s="74"/>
      <c r="LFY37" s="74"/>
      <c r="LGK37" s="119"/>
      <c r="LGL37" s="96"/>
      <c r="LGM37" s="84"/>
      <c r="LGN37" s="74"/>
      <c r="LGO37" s="74"/>
      <c r="LHA37" s="119"/>
      <c r="LHB37" s="96"/>
      <c r="LHC37" s="84"/>
      <c r="LHD37" s="74"/>
      <c r="LHE37" s="74"/>
      <c r="LHQ37" s="119"/>
      <c r="LHR37" s="96"/>
      <c r="LHS37" s="84"/>
      <c r="LHT37" s="74"/>
      <c r="LHU37" s="74"/>
      <c r="LIG37" s="119"/>
      <c r="LIH37" s="96"/>
      <c r="LII37" s="84"/>
      <c r="LIJ37" s="74"/>
      <c r="LIK37" s="74"/>
      <c r="LIW37" s="119"/>
      <c r="LIX37" s="96"/>
      <c r="LIY37" s="84"/>
      <c r="LIZ37" s="74"/>
      <c r="LJA37" s="74"/>
      <c r="LJM37" s="119"/>
      <c r="LJN37" s="96"/>
      <c r="LJO37" s="84"/>
      <c r="LJP37" s="74"/>
      <c r="LJQ37" s="74"/>
      <c r="LKC37" s="119"/>
      <c r="LKD37" s="96"/>
      <c r="LKE37" s="84"/>
      <c r="LKF37" s="74"/>
      <c r="LKG37" s="74"/>
      <c r="LKS37" s="119"/>
      <c r="LKT37" s="96"/>
      <c r="LKU37" s="84"/>
      <c r="LKV37" s="74"/>
      <c r="LKW37" s="74"/>
      <c r="LLI37" s="119"/>
      <c r="LLJ37" s="96"/>
      <c r="LLK37" s="84"/>
      <c r="LLL37" s="74"/>
      <c r="LLM37" s="74"/>
      <c r="LLY37" s="119"/>
      <c r="LLZ37" s="96"/>
      <c r="LMA37" s="84"/>
      <c r="LMB37" s="74"/>
      <c r="LMC37" s="74"/>
      <c r="LMO37" s="119"/>
      <c r="LMP37" s="96"/>
      <c r="LMQ37" s="84"/>
      <c r="LMR37" s="74"/>
      <c r="LMS37" s="74"/>
      <c r="LNE37" s="119"/>
      <c r="LNF37" s="96"/>
      <c r="LNG37" s="84"/>
      <c r="LNH37" s="74"/>
      <c r="LNI37" s="74"/>
      <c r="LNU37" s="119"/>
      <c r="LNV37" s="96"/>
      <c r="LNW37" s="84"/>
      <c r="LNX37" s="74"/>
      <c r="LNY37" s="74"/>
      <c r="LOK37" s="119"/>
      <c r="LOL37" s="96"/>
      <c r="LOM37" s="84"/>
      <c r="LON37" s="74"/>
      <c r="LOO37" s="74"/>
      <c r="LPA37" s="119"/>
      <c r="LPB37" s="96"/>
      <c r="LPC37" s="84"/>
      <c r="LPD37" s="74"/>
      <c r="LPE37" s="74"/>
      <c r="LPQ37" s="119"/>
      <c r="LPR37" s="96"/>
      <c r="LPS37" s="84"/>
      <c r="LPT37" s="74"/>
      <c r="LPU37" s="74"/>
      <c r="LQG37" s="119"/>
      <c r="LQH37" s="96"/>
      <c r="LQI37" s="84"/>
      <c r="LQJ37" s="74"/>
      <c r="LQK37" s="74"/>
      <c r="LQW37" s="119"/>
      <c r="LQX37" s="96"/>
      <c r="LQY37" s="84"/>
      <c r="LQZ37" s="74"/>
      <c r="LRA37" s="74"/>
      <c r="LRM37" s="119"/>
      <c r="LRN37" s="96"/>
      <c r="LRO37" s="84"/>
      <c r="LRP37" s="74"/>
      <c r="LRQ37" s="74"/>
      <c r="LSC37" s="119"/>
      <c r="LSD37" s="96"/>
      <c r="LSE37" s="84"/>
      <c r="LSF37" s="74"/>
      <c r="LSG37" s="74"/>
      <c r="LSS37" s="119"/>
      <c r="LST37" s="96"/>
      <c r="LSU37" s="84"/>
      <c r="LSV37" s="74"/>
      <c r="LSW37" s="74"/>
      <c r="LTI37" s="119"/>
      <c r="LTJ37" s="96"/>
      <c r="LTK37" s="84"/>
      <c r="LTL37" s="74"/>
      <c r="LTM37" s="74"/>
      <c r="LTY37" s="119"/>
      <c r="LTZ37" s="96"/>
      <c r="LUA37" s="84"/>
      <c r="LUB37" s="74"/>
      <c r="LUC37" s="74"/>
      <c r="LUO37" s="119"/>
      <c r="LUP37" s="96"/>
      <c r="LUQ37" s="84"/>
      <c r="LUR37" s="74"/>
      <c r="LUS37" s="74"/>
      <c r="LVE37" s="119"/>
      <c r="LVF37" s="96"/>
      <c r="LVG37" s="84"/>
      <c r="LVH37" s="74"/>
      <c r="LVI37" s="74"/>
      <c r="LVU37" s="119"/>
      <c r="LVV37" s="96"/>
      <c r="LVW37" s="84"/>
      <c r="LVX37" s="74"/>
      <c r="LVY37" s="74"/>
      <c r="LWK37" s="119"/>
      <c r="LWL37" s="96"/>
      <c r="LWM37" s="84"/>
      <c r="LWN37" s="74"/>
      <c r="LWO37" s="74"/>
      <c r="LXA37" s="119"/>
      <c r="LXB37" s="96"/>
      <c r="LXC37" s="84"/>
      <c r="LXD37" s="74"/>
      <c r="LXE37" s="74"/>
      <c r="LXQ37" s="119"/>
      <c r="LXR37" s="96"/>
      <c r="LXS37" s="84"/>
      <c r="LXT37" s="74"/>
      <c r="LXU37" s="74"/>
      <c r="LYG37" s="119"/>
      <c r="LYH37" s="96"/>
      <c r="LYI37" s="84"/>
      <c r="LYJ37" s="74"/>
      <c r="LYK37" s="74"/>
      <c r="LYW37" s="119"/>
      <c r="LYX37" s="96"/>
      <c r="LYY37" s="84"/>
      <c r="LYZ37" s="74"/>
      <c r="LZA37" s="74"/>
      <c r="LZM37" s="119"/>
      <c r="LZN37" s="96"/>
      <c r="LZO37" s="84"/>
      <c r="LZP37" s="74"/>
      <c r="LZQ37" s="74"/>
      <c r="MAC37" s="119"/>
      <c r="MAD37" s="96"/>
      <c r="MAE37" s="84"/>
      <c r="MAF37" s="74"/>
      <c r="MAG37" s="74"/>
      <c r="MAS37" s="119"/>
      <c r="MAT37" s="96"/>
      <c r="MAU37" s="84"/>
      <c r="MAV37" s="74"/>
      <c r="MAW37" s="74"/>
      <c r="MBI37" s="119"/>
      <c r="MBJ37" s="96"/>
      <c r="MBK37" s="84"/>
      <c r="MBL37" s="74"/>
      <c r="MBM37" s="74"/>
      <c r="MBY37" s="119"/>
      <c r="MBZ37" s="96"/>
      <c r="MCA37" s="84"/>
      <c r="MCB37" s="74"/>
      <c r="MCC37" s="74"/>
      <c r="MCO37" s="119"/>
      <c r="MCP37" s="96"/>
      <c r="MCQ37" s="84"/>
      <c r="MCR37" s="74"/>
      <c r="MCS37" s="74"/>
      <c r="MDE37" s="119"/>
      <c r="MDF37" s="96"/>
      <c r="MDG37" s="84"/>
      <c r="MDH37" s="74"/>
      <c r="MDI37" s="74"/>
      <c r="MDU37" s="119"/>
      <c r="MDV37" s="96"/>
      <c r="MDW37" s="84"/>
      <c r="MDX37" s="74"/>
      <c r="MDY37" s="74"/>
      <c r="MEK37" s="119"/>
      <c r="MEL37" s="96"/>
      <c r="MEM37" s="84"/>
      <c r="MEN37" s="74"/>
      <c r="MEO37" s="74"/>
      <c r="MFA37" s="119"/>
      <c r="MFB37" s="96"/>
      <c r="MFC37" s="84"/>
      <c r="MFD37" s="74"/>
      <c r="MFE37" s="74"/>
      <c r="MFQ37" s="119"/>
      <c r="MFR37" s="96"/>
      <c r="MFS37" s="84"/>
      <c r="MFT37" s="74"/>
      <c r="MFU37" s="74"/>
      <c r="MGG37" s="119"/>
      <c r="MGH37" s="96"/>
      <c r="MGI37" s="84"/>
      <c r="MGJ37" s="74"/>
      <c r="MGK37" s="74"/>
      <c r="MGW37" s="119"/>
      <c r="MGX37" s="96"/>
      <c r="MGY37" s="84"/>
      <c r="MGZ37" s="74"/>
      <c r="MHA37" s="74"/>
      <c r="MHM37" s="119"/>
      <c r="MHN37" s="96"/>
      <c r="MHO37" s="84"/>
      <c r="MHP37" s="74"/>
      <c r="MHQ37" s="74"/>
      <c r="MIC37" s="119"/>
      <c r="MID37" s="96"/>
      <c r="MIE37" s="84"/>
      <c r="MIF37" s="74"/>
      <c r="MIG37" s="74"/>
      <c r="MIS37" s="119"/>
      <c r="MIT37" s="96"/>
      <c r="MIU37" s="84"/>
      <c r="MIV37" s="74"/>
      <c r="MIW37" s="74"/>
      <c r="MJI37" s="119"/>
      <c r="MJJ37" s="96"/>
      <c r="MJK37" s="84"/>
      <c r="MJL37" s="74"/>
      <c r="MJM37" s="74"/>
      <c r="MJY37" s="119"/>
      <c r="MJZ37" s="96"/>
      <c r="MKA37" s="84"/>
      <c r="MKB37" s="74"/>
      <c r="MKC37" s="74"/>
      <c r="MKO37" s="119"/>
      <c r="MKP37" s="96"/>
      <c r="MKQ37" s="84"/>
      <c r="MKR37" s="74"/>
      <c r="MKS37" s="74"/>
      <c r="MLE37" s="119"/>
      <c r="MLF37" s="96"/>
      <c r="MLG37" s="84"/>
      <c r="MLH37" s="74"/>
      <c r="MLI37" s="74"/>
      <c r="MLU37" s="119"/>
      <c r="MLV37" s="96"/>
      <c r="MLW37" s="84"/>
      <c r="MLX37" s="74"/>
      <c r="MLY37" s="74"/>
      <c r="MMK37" s="119"/>
      <c r="MML37" s="96"/>
      <c r="MMM37" s="84"/>
      <c r="MMN37" s="74"/>
      <c r="MMO37" s="74"/>
      <c r="MNA37" s="119"/>
      <c r="MNB37" s="96"/>
      <c r="MNC37" s="84"/>
      <c r="MND37" s="74"/>
      <c r="MNE37" s="74"/>
      <c r="MNQ37" s="119"/>
      <c r="MNR37" s="96"/>
      <c r="MNS37" s="84"/>
      <c r="MNT37" s="74"/>
      <c r="MNU37" s="74"/>
      <c r="MOG37" s="119"/>
      <c r="MOH37" s="96"/>
      <c r="MOI37" s="84"/>
      <c r="MOJ37" s="74"/>
      <c r="MOK37" s="74"/>
      <c r="MOW37" s="119"/>
      <c r="MOX37" s="96"/>
      <c r="MOY37" s="84"/>
      <c r="MOZ37" s="74"/>
      <c r="MPA37" s="74"/>
      <c r="MPM37" s="119"/>
      <c r="MPN37" s="96"/>
      <c r="MPO37" s="84"/>
      <c r="MPP37" s="74"/>
      <c r="MPQ37" s="74"/>
      <c r="MQC37" s="119"/>
      <c r="MQD37" s="96"/>
      <c r="MQE37" s="84"/>
      <c r="MQF37" s="74"/>
      <c r="MQG37" s="74"/>
      <c r="MQS37" s="119"/>
      <c r="MQT37" s="96"/>
      <c r="MQU37" s="84"/>
      <c r="MQV37" s="74"/>
      <c r="MQW37" s="74"/>
      <c r="MRI37" s="119"/>
      <c r="MRJ37" s="96"/>
      <c r="MRK37" s="84"/>
      <c r="MRL37" s="74"/>
      <c r="MRM37" s="74"/>
      <c r="MRY37" s="119"/>
      <c r="MRZ37" s="96"/>
      <c r="MSA37" s="84"/>
      <c r="MSB37" s="74"/>
      <c r="MSC37" s="74"/>
      <c r="MSO37" s="119"/>
      <c r="MSP37" s="96"/>
      <c r="MSQ37" s="84"/>
      <c r="MSR37" s="74"/>
      <c r="MSS37" s="74"/>
      <c r="MTE37" s="119"/>
      <c r="MTF37" s="96"/>
      <c r="MTG37" s="84"/>
      <c r="MTH37" s="74"/>
      <c r="MTI37" s="74"/>
      <c r="MTU37" s="119"/>
      <c r="MTV37" s="96"/>
      <c r="MTW37" s="84"/>
      <c r="MTX37" s="74"/>
      <c r="MTY37" s="74"/>
      <c r="MUK37" s="119"/>
      <c r="MUL37" s="96"/>
      <c r="MUM37" s="84"/>
      <c r="MUN37" s="74"/>
      <c r="MUO37" s="74"/>
      <c r="MVA37" s="119"/>
      <c r="MVB37" s="96"/>
      <c r="MVC37" s="84"/>
      <c r="MVD37" s="74"/>
      <c r="MVE37" s="74"/>
      <c r="MVQ37" s="119"/>
      <c r="MVR37" s="96"/>
      <c r="MVS37" s="84"/>
      <c r="MVT37" s="74"/>
      <c r="MVU37" s="74"/>
      <c r="MWG37" s="119"/>
      <c r="MWH37" s="96"/>
      <c r="MWI37" s="84"/>
      <c r="MWJ37" s="74"/>
      <c r="MWK37" s="74"/>
      <c r="MWW37" s="119"/>
      <c r="MWX37" s="96"/>
      <c r="MWY37" s="84"/>
      <c r="MWZ37" s="74"/>
      <c r="MXA37" s="74"/>
      <c r="MXM37" s="119"/>
      <c r="MXN37" s="96"/>
      <c r="MXO37" s="84"/>
      <c r="MXP37" s="74"/>
      <c r="MXQ37" s="74"/>
      <c r="MYC37" s="119"/>
      <c r="MYD37" s="96"/>
      <c r="MYE37" s="84"/>
      <c r="MYF37" s="74"/>
      <c r="MYG37" s="74"/>
      <c r="MYS37" s="119"/>
      <c r="MYT37" s="96"/>
      <c r="MYU37" s="84"/>
      <c r="MYV37" s="74"/>
      <c r="MYW37" s="74"/>
      <c r="MZI37" s="119"/>
      <c r="MZJ37" s="96"/>
      <c r="MZK37" s="84"/>
      <c r="MZL37" s="74"/>
      <c r="MZM37" s="74"/>
      <c r="MZY37" s="119"/>
      <c r="MZZ37" s="96"/>
      <c r="NAA37" s="84"/>
      <c r="NAB37" s="74"/>
      <c r="NAC37" s="74"/>
      <c r="NAO37" s="119"/>
      <c r="NAP37" s="96"/>
      <c r="NAQ37" s="84"/>
      <c r="NAR37" s="74"/>
      <c r="NAS37" s="74"/>
      <c r="NBE37" s="119"/>
      <c r="NBF37" s="96"/>
      <c r="NBG37" s="84"/>
      <c r="NBH37" s="74"/>
      <c r="NBI37" s="74"/>
      <c r="NBU37" s="119"/>
      <c r="NBV37" s="96"/>
      <c r="NBW37" s="84"/>
      <c r="NBX37" s="74"/>
      <c r="NBY37" s="74"/>
      <c r="NCK37" s="119"/>
      <c r="NCL37" s="96"/>
      <c r="NCM37" s="84"/>
      <c r="NCN37" s="74"/>
      <c r="NCO37" s="74"/>
      <c r="NDA37" s="119"/>
      <c r="NDB37" s="96"/>
      <c r="NDC37" s="84"/>
      <c r="NDD37" s="74"/>
      <c r="NDE37" s="74"/>
      <c r="NDQ37" s="119"/>
      <c r="NDR37" s="96"/>
      <c r="NDS37" s="84"/>
      <c r="NDT37" s="74"/>
      <c r="NDU37" s="74"/>
      <c r="NEG37" s="119"/>
      <c r="NEH37" s="96"/>
      <c r="NEI37" s="84"/>
      <c r="NEJ37" s="74"/>
      <c r="NEK37" s="74"/>
      <c r="NEW37" s="119"/>
      <c r="NEX37" s="96"/>
      <c r="NEY37" s="84"/>
      <c r="NEZ37" s="74"/>
      <c r="NFA37" s="74"/>
      <c r="NFM37" s="119"/>
      <c r="NFN37" s="96"/>
      <c r="NFO37" s="84"/>
      <c r="NFP37" s="74"/>
      <c r="NFQ37" s="74"/>
      <c r="NGC37" s="119"/>
      <c r="NGD37" s="96"/>
      <c r="NGE37" s="84"/>
      <c r="NGF37" s="74"/>
      <c r="NGG37" s="74"/>
      <c r="NGS37" s="119"/>
      <c r="NGT37" s="96"/>
      <c r="NGU37" s="84"/>
      <c r="NGV37" s="74"/>
      <c r="NGW37" s="74"/>
      <c r="NHI37" s="119"/>
      <c r="NHJ37" s="96"/>
      <c r="NHK37" s="84"/>
      <c r="NHL37" s="74"/>
      <c r="NHM37" s="74"/>
      <c r="NHY37" s="119"/>
      <c r="NHZ37" s="96"/>
      <c r="NIA37" s="84"/>
      <c r="NIB37" s="74"/>
      <c r="NIC37" s="74"/>
      <c r="NIO37" s="119"/>
      <c r="NIP37" s="96"/>
      <c r="NIQ37" s="84"/>
      <c r="NIR37" s="74"/>
      <c r="NIS37" s="74"/>
      <c r="NJE37" s="119"/>
      <c r="NJF37" s="96"/>
      <c r="NJG37" s="84"/>
      <c r="NJH37" s="74"/>
      <c r="NJI37" s="74"/>
      <c r="NJU37" s="119"/>
      <c r="NJV37" s="96"/>
      <c r="NJW37" s="84"/>
      <c r="NJX37" s="74"/>
      <c r="NJY37" s="74"/>
      <c r="NKK37" s="119"/>
      <c r="NKL37" s="96"/>
      <c r="NKM37" s="84"/>
      <c r="NKN37" s="74"/>
      <c r="NKO37" s="74"/>
      <c r="NLA37" s="119"/>
      <c r="NLB37" s="96"/>
      <c r="NLC37" s="84"/>
      <c r="NLD37" s="74"/>
      <c r="NLE37" s="74"/>
      <c r="NLQ37" s="119"/>
      <c r="NLR37" s="96"/>
      <c r="NLS37" s="84"/>
      <c r="NLT37" s="74"/>
      <c r="NLU37" s="74"/>
      <c r="NMG37" s="119"/>
      <c r="NMH37" s="96"/>
      <c r="NMI37" s="84"/>
      <c r="NMJ37" s="74"/>
      <c r="NMK37" s="74"/>
      <c r="NMW37" s="119"/>
      <c r="NMX37" s="96"/>
      <c r="NMY37" s="84"/>
      <c r="NMZ37" s="74"/>
      <c r="NNA37" s="74"/>
      <c r="NNM37" s="119"/>
      <c r="NNN37" s="96"/>
      <c r="NNO37" s="84"/>
      <c r="NNP37" s="74"/>
      <c r="NNQ37" s="74"/>
      <c r="NOC37" s="119"/>
      <c r="NOD37" s="96"/>
      <c r="NOE37" s="84"/>
      <c r="NOF37" s="74"/>
      <c r="NOG37" s="74"/>
      <c r="NOS37" s="119"/>
      <c r="NOT37" s="96"/>
      <c r="NOU37" s="84"/>
      <c r="NOV37" s="74"/>
      <c r="NOW37" s="74"/>
      <c r="NPI37" s="119"/>
      <c r="NPJ37" s="96"/>
      <c r="NPK37" s="84"/>
      <c r="NPL37" s="74"/>
      <c r="NPM37" s="74"/>
      <c r="NPY37" s="119"/>
      <c r="NPZ37" s="96"/>
      <c r="NQA37" s="84"/>
      <c r="NQB37" s="74"/>
      <c r="NQC37" s="74"/>
      <c r="NQO37" s="119"/>
      <c r="NQP37" s="96"/>
      <c r="NQQ37" s="84"/>
      <c r="NQR37" s="74"/>
      <c r="NQS37" s="74"/>
      <c r="NRE37" s="119"/>
      <c r="NRF37" s="96"/>
      <c r="NRG37" s="84"/>
      <c r="NRH37" s="74"/>
      <c r="NRI37" s="74"/>
      <c r="NRU37" s="119"/>
      <c r="NRV37" s="96"/>
      <c r="NRW37" s="84"/>
      <c r="NRX37" s="74"/>
      <c r="NRY37" s="74"/>
      <c r="NSK37" s="119"/>
      <c r="NSL37" s="96"/>
      <c r="NSM37" s="84"/>
      <c r="NSN37" s="74"/>
      <c r="NSO37" s="74"/>
      <c r="NTA37" s="119"/>
      <c r="NTB37" s="96"/>
      <c r="NTC37" s="84"/>
      <c r="NTD37" s="74"/>
      <c r="NTE37" s="74"/>
      <c r="NTQ37" s="119"/>
      <c r="NTR37" s="96"/>
      <c r="NTS37" s="84"/>
      <c r="NTT37" s="74"/>
      <c r="NTU37" s="74"/>
      <c r="NUG37" s="119"/>
      <c r="NUH37" s="96"/>
      <c r="NUI37" s="84"/>
      <c r="NUJ37" s="74"/>
      <c r="NUK37" s="74"/>
      <c r="NUW37" s="119"/>
      <c r="NUX37" s="96"/>
      <c r="NUY37" s="84"/>
      <c r="NUZ37" s="74"/>
      <c r="NVA37" s="74"/>
      <c r="NVM37" s="119"/>
      <c r="NVN37" s="96"/>
      <c r="NVO37" s="84"/>
      <c r="NVP37" s="74"/>
      <c r="NVQ37" s="74"/>
      <c r="NWC37" s="119"/>
      <c r="NWD37" s="96"/>
      <c r="NWE37" s="84"/>
      <c r="NWF37" s="74"/>
      <c r="NWG37" s="74"/>
      <c r="NWS37" s="119"/>
      <c r="NWT37" s="96"/>
      <c r="NWU37" s="84"/>
      <c r="NWV37" s="74"/>
      <c r="NWW37" s="74"/>
      <c r="NXI37" s="119"/>
      <c r="NXJ37" s="96"/>
      <c r="NXK37" s="84"/>
      <c r="NXL37" s="74"/>
      <c r="NXM37" s="74"/>
      <c r="NXY37" s="119"/>
      <c r="NXZ37" s="96"/>
      <c r="NYA37" s="84"/>
      <c r="NYB37" s="74"/>
      <c r="NYC37" s="74"/>
      <c r="NYO37" s="119"/>
      <c r="NYP37" s="96"/>
      <c r="NYQ37" s="84"/>
      <c r="NYR37" s="74"/>
      <c r="NYS37" s="74"/>
      <c r="NZE37" s="119"/>
      <c r="NZF37" s="96"/>
      <c r="NZG37" s="84"/>
      <c r="NZH37" s="74"/>
      <c r="NZI37" s="74"/>
      <c r="NZU37" s="119"/>
      <c r="NZV37" s="96"/>
      <c r="NZW37" s="84"/>
      <c r="NZX37" s="74"/>
      <c r="NZY37" s="74"/>
      <c r="OAK37" s="119"/>
      <c r="OAL37" s="96"/>
      <c r="OAM37" s="84"/>
      <c r="OAN37" s="74"/>
      <c r="OAO37" s="74"/>
      <c r="OBA37" s="119"/>
      <c r="OBB37" s="96"/>
      <c r="OBC37" s="84"/>
      <c r="OBD37" s="74"/>
      <c r="OBE37" s="74"/>
      <c r="OBQ37" s="119"/>
      <c r="OBR37" s="96"/>
      <c r="OBS37" s="84"/>
      <c r="OBT37" s="74"/>
      <c r="OBU37" s="74"/>
      <c r="OCG37" s="119"/>
      <c r="OCH37" s="96"/>
      <c r="OCI37" s="84"/>
      <c r="OCJ37" s="74"/>
      <c r="OCK37" s="74"/>
      <c r="OCW37" s="119"/>
      <c r="OCX37" s="96"/>
      <c r="OCY37" s="84"/>
      <c r="OCZ37" s="74"/>
      <c r="ODA37" s="74"/>
      <c r="ODM37" s="119"/>
      <c r="ODN37" s="96"/>
      <c r="ODO37" s="84"/>
      <c r="ODP37" s="74"/>
      <c r="ODQ37" s="74"/>
      <c r="OEC37" s="119"/>
      <c r="OED37" s="96"/>
      <c r="OEE37" s="84"/>
      <c r="OEF37" s="74"/>
      <c r="OEG37" s="74"/>
      <c r="OES37" s="119"/>
      <c r="OET37" s="96"/>
      <c r="OEU37" s="84"/>
      <c r="OEV37" s="74"/>
      <c r="OEW37" s="74"/>
      <c r="OFI37" s="119"/>
      <c r="OFJ37" s="96"/>
      <c r="OFK37" s="84"/>
      <c r="OFL37" s="74"/>
      <c r="OFM37" s="74"/>
      <c r="OFY37" s="119"/>
      <c r="OFZ37" s="96"/>
      <c r="OGA37" s="84"/>
      <c r="OGB37" s="74"/>
      <c r="OGC37" s="74"/>
      <c r="OGO37" s="119"/>
      <c r="OGP37" s="96"/>
      <c r="OGQ37" s="84"/>
      <c r="OGR37" s="74"/>
      <c r="OGS37" s="74"/>
      <c r="OHE37" s="119"/>
      <c r="OHF37" s="96"/>
      <c r="OHG37" s="84"/>
      <c r="OHH37" s="74"/>
      <c r="OHI37" s="74"/>
      <c r="OHU37" s="119"/>
      <c r="OHV37" s="96"/>
      <c r="OHW37" s="84"/>
      <c r="OHX37" s="74"/>
      <c r="OHY37" s="74"/>
      <c r="OIK37" s="119"/>
      <c r="OIL37" s="96"/>
      <c r="OIM37" s="84"/>
      <c r="OIN37" s="74"/>
      <c r="OIO37" s="74"/>
      <c r="OJA37" s="119"/>
      <c r="OJB37" s="96"/>
      <c r="OJC37" s="84"/>
      <c r="OJD37" s="74"/>
      <c r="OJE37" s="74"/>
      <c r="OJQ37" s="119"/>
      <c r="OJR37" s="96"/>
      <c r="OJS37" s="84"/>
      <c r="OJT37" s="74"/>
      <c r="OJU37" s="74"/>
      <c r="OKG37" s="119"/>
      <c r="OKH37" s="96"/>
      <c r="OKI37" s="84"/>
      <c r="OKJ37" s="74"/>
      <c r="OKK37" s="74"/>
      <c r="OKW37" s="119"/>
      <c r="OKX37" s="96"/>
      <c r="OKY37" s="84"/>
      <c r="OKZ37" s="74"/>
      <c r="OLA37" s="74"/>
      <c r="OLM37" s="119"/>
      <c r="OLN37" s="96"/>
      <c r="OLO37" s="84"/>
      <c r="OLP37" s="74"/>
      <c r="OLQ37" s="74"/>
      <c r="OMC37" s="119"/>
      <c r="OMD37" s="96"/>
      <c r="OME37" s="84"/>
      <c r="OMF37" s="74"/>
      <c r="OMG37" s="74"/>
      <c r="OMS37" s="119"/>
      <c r="OMT37" s="96"/>
      <c r="OMU37" s="84"/>
      <c r="OMV37" s="74"/>
      <c r="OMW37" s="74"/>
      <c r="ONI37" s="119"/>
      <c r="ONJ37" s="96"/>
      <c r="ONK37" s="84"/>
      <c r="ONL37" s="74"/>
      <c r="ONM37" s="74"/>
      <c r="ONY37" s="119"/>
      <c r="ONZ37" s="96"/>
      <c r="OOA37" s="84"/>
      <c r="OOB37" s="74"/>
      <c r="OOC37" s="74"/>
      <c r="OOO37" s="119"/>
      <c r="OOP37" s="96"/>
      <c r="OOQ37" s="84"/>
      <c r="OOR37" s="74"/>
      <c r="OOS37" s="74"/>
      <c r="OPE37" s="119"/>
      <c r="OPF37" s="96"/>
      <c r="OPG37" s="84"/>
      <c r="OPH37" s="74"/>
      <c r="OPI37" s="74"/>
      <c r="OPU37" s="119"/>
      <c r="OPV37" s="96"/>
      <c r="OPW37" s="84"/>
      <c r="OPX37" s="74"/>
      <c r="OPY37" s="74"/>
      <c r="OQK37" s="119"/>
      <c r="OQL37" s="96"/>
      <c r="OQM37" s="84"/>
      <c r="OQN37" s="74"/>
      <c r="OQO37" s="74"/>
      <c r="ORA37" s="119"/>
      <c r="ORB37" s="96"/>
      <c r="ORC37" s="84"/>
      <c r="ORD37" s="74"/>
      <c r="ORE37" s="74"/>
      <c r="ORQ37" s="119"/>
      <c r="ORR37" s="96"/>
      <c r="ORS37" s="84"/>
      <c r="ORT37" s="74"/>
      <c r="ORU37" s="74"/>
      <c r="OSG37" s="119"/>
      <c r="OSH37" s="96"/>
      <c r="OSI37" s="84"/>
      <c r="OSJ37" s="74"/>
      <c r="OSK37" s="74"/>
      <c r="OSW37" s="119"/>
      <c r="OSX37" s="96"/>
      <c r="OSY37" s="84"/>
      <c r="OSZ37" s="74"/>
      <c r="OTA37" s="74"/>
      <c r="OTM37" s="119"/>
      <c r="OTN37" s="96"/>
      <c r="OTO37" s="84"/>
      <c r="OTP37" s="74"/>
      <c r="OTQ37" s="74"/>
      <c r="OUC37" s="119"/>
      <c r="OUD37" s="96"/>
      <c r="OUE37" s="84"/>
      <c r="OUF37" s="74"/>
      <c r="OUG37" s="74"/>
      <c r="OUS37" s="119"/>
      <c r="OUT37" s="96"/>
      <c r="OUU37" s="84"/>
      <c r="OUV37" s="74"/>
      <c r="OUW37" s="74"/>
      <c r="OVI37" s="119"/>
      <c r="OVJ37" s="96"/>
      <c r="OVK37" s="84"/>
      <c r="OVL37" s="74"/>
      <c r="OVM37" s="74"/>
      <c r="OVY37" s="119"/>
      <c r="OVZ37" s="96"/>
      <c r="OWA37" s="84"/>
      <c r="OWB37" s="74"/>
      <c r="OWC37" s="74"/>
      <c r="OWO37" s="119"/>
      <c r="OWP37" s="96"/>
      <c r="OWQ37" s="84"/>
      <c r="OWR37" s="74"/>
      <c r="OWS37" s="74"/>
      <c r="OXE37" s="119"/>
      <c r="OXF37" s="96"/>
      <c r="OXG37" s="84"/>
      <c r="OXH37" s="74"/>
      <c r="OXI37" s="74"/>
      <c r="OXU37" s="119"/>
      <c r="OXV37" s="96"/>
      <c r="OXW37" s="84"/>
      <c r="OXX37" s="74"/>
      <c r="OXY37" s="74"/>
      <c r="OYK37" s="119"/>
      <c r="OYL37" s="96"/>
      <c r="OYM37" s="84"/>
      <c r="OYN37" s="74"/>
      <c r="OYO37" s="74"/>
      <c r="OZA37" s="119"/>
      <c r="OZB37" s="96"/>
      <c r="OZC37" s="84"/>
      <c r="OZD37" s="74"/>
      <c r="OZE37" s="74"/>
      <c r="OZQ37" s="119"/>
      <c r="OZR37" s="96"/>
      <c r="OZS37" s="84"/>
      <c r="OZT37" s="74"/>
      <c r="OZU37" s="74"/>
      <c r="PAG37" s="119"/>
      <c r="PAH37" s="96"/>
      <c r="PAI37" s="84"/>
      <c r="PAJ37" s="74"/>
      <c r="PAK37" s="74"/>
      <c r="PAW37" s="119"/>
      <c r="PAX37" s="96"/>
      <c r="PAY37" s="84"/>
      <c r="PAZ37" s="74"/>
      <c r="PBA37" s="74"/>
      <c r="PBM37" s="119"/>
      <c r="PBN37" s="96"/>
      <c r="PBO37" s="84"/>
      <c r="PBP37" s="74"/>
      <c r="PBQ37" s="74"/>
      <c r="PCC37" s="119"/>
      <c r="PCD37" s="96"/>
      <c r="PCE37" s="84"/>
      <c r="PCF37" s="74"/>
      <c r="PCG37" s="74"/>
      <c r="PCS37" s="119"/>
      <c r="PCT37" s="96"/>
      <c r="PCU37" s="84"/>
      <c r="PCV37" s="74"/>
      <c r="PCW37" s="74"/>
      <c r="PDI37" s="119"/>
      <c r="PDJ37" s="96"/>
      <c r="PDK37" s="84"/>
      <c r="PDL37" s="74"/>
      <c r="PDM37" s="74"/>
      <c r="PDY37" s="119"/>
      <c r="PDZ37" s="96"/>
      <c r="PEA37" s="84"/>
      <c r="PEB37" s="74"/>
      <c r="PEC37" s="74"/>
      <c r="PEO37" s="119"/>
      <c r="PEP37" s="96"/>
      <c r="PEQ37" s="84"/>
      <c r="PER37" s="74"/>
      <c r="PES37" s="74"/>
      <c r="PFE37" s="119"/>
      <c r="PFF37" s="96"/>
      <c r="PFG37" s="84"/>
      <c r="PFH37" s="74"/>
      <c r="PFI37" s="74"/>
      <c r="PFU37" s="119"/>
      <c r="PFV37" s="96"/>
      <c r="PFW37" s="84"/>
      <c r="PFX37" s="74"/>
      <c r="PFY37" s="74"/>
      <c r="PGK37" s="119"/>
      <c r="PGL37" s="96"/>
      <c r="PGM37" s="84"/>
      <c r="PGN37" s="74"/>
      <c r="PGO37" s="74"/>
      <c r="PHA37" s="119"/>
      <c r="PHB37" s="96"/>
      <c r="PHC37" s="84"/>
      <c r="PHD37" s="74"/>
      <c r="PHE37" s="74"/>
      <c r="PHQ37" s="119"/>
      <c r="PHR37" s="96"/>
      <c r="PHS37" s="84"/>
      <c r="PHT37" s="74"/>
      <c r="PHU37" s="74"/>
      <c r="PIG37" s="119"/>
      <c r="PIH37" s="96"/>
      <c r="PII37" s="84"/>
      <c r="PIJ37" s="74"/>
      <c r="PIK37" s="74"/>
      <c r="PIW37" s="119"/>
      <c r="PIX37" s="96"/>
      <c r="PIY37" s="84"/>
      <c r="PIZ37" s="74"/>
      <c r="PJA37" s="74"/>
      <c r="PJM37" s="119"/>
      <c r="PJN37" s="96"/>
      <c r="PJO37" s="84"/>
      <c r="PJP37" s="74"/>
      <c r="PJQ37" s="74"/>
      <c r="PKC37" s="119"/>
      <c r="PKD37" s="96"/>
      <c r="PKE37" s="84"/>
      <c r="PKF37" s="74"/>
      <c r="PKG37" s="74"/>
      <c r="PKS37" s="119"/>
      <c r="PKT37" s="96"/>
      <c r="PKU37" s="84"/>
      <c r="PKV37" s="74"/>
      <c r="PKW37" s="74"/>
      <c r="PLI37" s="119"/>
      <c r="PLJ37" s="96"/>
      <c r="PLK37" s="84"/>
      <c r="PLL37" s="74"/>
      <c r="PLM37" s="74"/>
      <c r="PLY37" s="119"/>
      <c r="PLZ37" s="96"/>
      <c r="PMA37" s="84"/>
      <c r="PMB37" s="74"/>
      <c r="PMC37" s="74"/>
      <c r="PMO37" s="119"/>
      <c r="PMP37" s="96"/>
      <c r="PMQ37" s="84"/>
      <c r="PMR37" s="74"/>
      <c r="PMS37" s="74"/>
      <c r="PNE37" s="119"/>
      <c r="PNF37" s="96"/>
      <c r="PNG37" s="84"/>
      <c r="PNH37" s="74"/>
      <c r="PNI37" s="74"/>
      <c r="PNU37" s="119"/>
      <c r="PNV37" s="96"/>
      <c r="PNW37" s="84"/>
      <c r="PNX37" s="74"/>
      <c r="PNY37" s="74"/>
      <c r="POK37" s="119"/>
      <c r="POL37" s="96"/>
      <c r="POM37" s="84"/>
      <c r="PON37" s="74"/>
      <c r="POO37" s="74"/>
      <c r="PPA37" s="119"/>
      <c r="PPB37" s="96"/>
      <c r="PPC37" s="84"/>
      <c r="PPD37" s="74"/>
      <c r="PPE37" s="74"/>
      <c r="PPQ37" s="119"/>
      <c r="PPR37" s="96"/>
      <c r="PPS37" s="84"/>
      <c r="PPT37" s="74"/>
      <c r="PPU37" s="74"/>
      <c r="PQG37" s="119"/>
      <c r="PQH37" s="96"/>
      <c r="PQI37" s="84"/>
      <c r="PQJ37" s="74"/>
      <c r="PQK37" s="74"/>
      <c r="PQW37" s="119"/>
      <c r="PQX37" s="96"/>
      <c r="PQY37" s="84"/>
      <c r="PQZ37" s="74"/>
      <c r="PRA37" s="74"/>
      <c r="PRM37" s="119"/>
      <c r="PRN37" s="96"/>
      <c r="PRO37" s="84"/>
      <c r="PRP37" s="74"/>
      <c r="PRQ37" s="74"/>
      <c r="PSC37" s="119"/>
      <c r="PSD37" s="96"/>
      <c r="PSE37" s="84"/>
      <c r="PSF37" s="74"/>
      <c r="PSG37" s="74"/>
      <c r="PSS37" s="119"/>
      <c r="PST37" s="96"/>
      <c r="PSU37" s="84"/>
      <c r="PSV37" s="74"/>
      <c r="PSW37" s="74"/>
      <c r="PTI37" s="119"/>
      <c r="PTJ37" s="96"/>
      <c r="PTK37" s="84"/>
      <c r="PTL37" s="74"/>
      <c r="PTM37" s="74"/>
      <c r="PTY37" s="119"/>
      <c r="PTZ37" s="96"/>
      <c r="PUA37" s="84"/>
      <c r="PUB37" s="74"/>
      <c r="PUC37" s="74"/>
      <c r="PUO37" s="119"/>
      <c r="PUP37" s="96"/>
      <c r="PUQ37" s="84"/>
      <c r="PUR37" s="74"/>
      <c r="PUS37" s="74"/>
      <c r="PVE37" s="119"/>
      <c r="PVF37" s="96"/>
      <c r="PVG37" s="84"/>
      <c r="PVH37" s="74"/>
      <c r="PVI37" s="74"/>
      <c r="PVU37" s="119"/>
      <c r="PVV37" s="96"/>
      <c r="PVW37" s="84"/>
      <c r="PVX37" s="74"/>
      <c r="PVY37" s="74"/>
      <c r="PWK37" s="119"/>
      <c r="PWL37" s="96"/>
      <c r="PWM37" s="84"/>
      <c r="PWN37" s="74"/>
      <c r="PWO37" s="74"/>
      <c r="PXA37" s="119"/>
      <c r="PXB37" s="96"/>
      <c r="PXC37" s="84"/>
      <c r="PXD37" s="74"/>
      <c r="PXE37" s="74"/>
      <c r="PXQ37" s="119"/>
      <c r="PXR37" s="96"/>
      <c r="PXS37" s="84"/>
      <c r="PXT37" s="74"/>
      <c r="PXU37" s="74"/>
      <c r="PYG37" s="119"/>
      <c r="PYH37" s="96"/>
      <c r="PYI37" s="84"/>
      <c r="PYJ37" s="74"/>
      <c r="PYK37" s="74"/>
      <c r="PYW37" s="119"/>
      <c r="PYX37" s="96"/>
      <c r="PYY37" s="84"/>
      <c r="PYZ37" s="74"/>
      <c r="PZA37" s="74"/>
      <c r="PZM37" s="119"/>
      <c r="PZN37" s="96"/>
      <c r="PZO37" s="84"/>
      <c r="PZP37" s="74"/>
      <c r="PZQ37" s="74"/>
      <c r="QAC37" s="119"/>
      <c r="QAD37" s="96"/>
      <c r="QAE37" s="84"/>
      <c r="QAF37" s="74"/>
      <c r="QAG37" s="74"/>
      <c r="QAS37" s="119"/>
      <c r="QAT37" s="96"/>
      <c r="QAU37" s="84"/>
      <c r="QAV37" s="74"/>
      <c r="QAW37" s="74"/>
      <c r="QBI37" s="119"/>
      <c r="QBJ37" s="96"/>
      <c r="QBK37" s="84"/>
      <c r="QBL37" s="74"/>
      <c r="QBM37" s="74"/>
      <c r="QBY37" s="119"/>
      <c r="QBZ37" s="96"/>
      <c r="QCA37" s="84"/>
      <c r="QCB37" s="74"/>
      <c r="QCC37" s="74"/>
      <c r="QCO37" s="119"/>
      <c r="QCP37" s="96"/>
      <c r="QCQ37" s="84"/>
      <c r="QCR37" s="74"/>
      <c r="QCS37" s="74"/>
      <c r="QDE37" s="119"/>
      <c r="QDF37" s="96"/>
      <c r="QDG37" s="84"/>
      <c r="QDH37" s="74"/>
      <c r="QDI37" s="74"/>
      <c r="QDU37" s="119"/>
      <c r="QDV37" s="96"/>
      <c r="QDW37" s="84"/>
      <c r="QDX37" s="74"/>
      <c r="QDY37" s="74"/>
      <c r="QEK37" s="119"/>
      <c r="QEL37" s="96"/>
      <c r="QEM37" s="84"/>
      <c r="QEN37" s="74"/>
      <c r="QEO37" s="74"/>
      <c r="QFA37" s="119"/>
      <c r="QFB37" s="96"/>
      <c r="QFC37" s="84"/>
      <c r="QFD37" s="74"/>
      <c r="QFE37" s="74"/>
      <c r="QFQ37" s="119"/>
      <c r="QFR37" s="96"/>
      <c r="QFS37" s="84"/>
      <c r="QFT37" s="74"/>
      <c r="QFU37" s="74"/>
      <c r="QGG37" s="119"/>
      <c r="QGH37" s="96"/>
      <c r="QGI37" s="84"/>
      <c r="QGJ37" s="74"/>
      <c r="QGK37" s="74"/>
      <c r="QGW37" s="119"/>
      <c r="QGX37" s="96"/>
      <c r="QGY37" s="84"/>
      <c r="QGZ37" s="74"/>
      <c r="QHA37" s="74"/>
      <c r="QHM37" s="119"/>
      <c r="QHN37" s="96"/>
      <c r="QHO37" s="84"/>
      <c r="QHP37" s="74"/>
      <c r="QHQ37" s="74"/>
      <c r="QIC37" s="119"/>
      <c r="QID37" s="96"/>
      <c r="QIE37" s="84"/>
      <c r="QIF37" s="74"/>
      <c r="QIG37" s="74"/>
      <c r="QIS37" s="119"/>
      <c r="QIT37" s="96"/>
      <c r="QIU37" s="84"/>
      <c r="QIV37" s="74"/>
      <c r="QIW37" s="74"/>
      <c r="QJI37" s="119"/>
      <c r="QJJ37" s="96"/>
      <c r="QJK37" s="84"/>
      <c r="QJL37" s="74"/>
      <c r="QJM37" s="74"/>
      <c r="QJY37" s="119"/>
      <c r="QJZ37" s="96"/>
      <c r="QKA37" s="84"/>
      <c r="QKB37" s="74"/>
      <c r="QKC37" s="74"/>
      <c r="QKO37" s="119"/>
      <c r="QKP37" s="96"/>
      <c r="QKQ37" s="84"/>
      <c r="QKR37" s="74"/>
      <c r="QKS37" s="74"/>
      <c r="QLE37" s="119"/>
      <c r="QLF37" s="96"/>
      <c r="QLG37" s="84"/>
      <c r="QLH37" s="74"/>
      <c r="QLI37" s="74"/>
      <c r="QLU37" s="119"/>
      <c r="QLV37" s="96"/>
      <c r="QLW37" s="84"/>
      <c r="QLX37" s="74"/>
      <c r="QLY37" s="74"/>
      <c r="QMK37" s="119"/>
      <c r="QML37" s="96"/>
      <c r="QMM37" s="84"/>
      <c r="QMN37" s="74"/>
      <c r="QMO37" s="74"/>
      <c r="QNA37" s="119"/>
      <c r="QNB37" s="96"/>
      <c r="QNC37" s="84"/>
      <c r="QND37" s="74"/>
      <c r="QNE37" s="74"/>
      <c r="QNQ37" s="119"/>
      <c r="QNR37" s="96"/>
      <c r="QNS37" s="84"/>
      <c r="QNT37" s="74"/>
      <c r="QNU37" s="74"/>
      <c r="QOG37" s="119"/>
      <c r="QOH37" s="96"/>
      <c r="QOI37" s="84"/>
      <c r="QOJ37" s="74"/>
      <c r="QOK37" s="74"/>
      <c r="QOW37" s="119"/>
      <c r="QOX37" s="96"/>
      <c r="QOY37" s="84"/>
      <c r="QOZ37" s="74"/>
      <c r="QPA37" s="74"/>
      <c r="QPM37" s="119"/>
      <c r="QPN37" s="96"/>
      <c r="QPO37" s="84"/>
      <c r="QPP37" s="74"/>
      <c r="QPQ37" s="74"/>
      <c r="QQC37" s="119"/>
      <c r="QQD37" s="96"/>
      <c r="QQE37" s="84"/>
      <c r="QQF37" s="74"/>
      <c r="QQG37" s="74"/>
      <c r="QQS37" s="119"/>
      <c r="QQT37" s="96"/>
      <c r="QQU37" s="84"/>
      <c r="QQV37" s="74"/>
      <c r="QQW37" s="74"/>
      <c r="QRI37" s="119"/>
      <c r="QRJ37" s="96"/>
      <c r="QRK37" s="84"/>
      <c r="QRL37" s="74"/>
      <c r="QRM37" s="74"/>
      <c r="QRY37" s="119"/>
      <c r="QRZ37" s="96"/>
      <c r="QSA37" s="84"/>
      <c r="QSB37" s="74"/>
      <c r="QSC37" s="74"/>
      <c r="QSO37" s="119"/>
      <c r="QSP37" s="96"/>
      <c r="QSQ37" s="84"/>
      <c r="QSR37" s="74"/>
      <c r="QSS37" s="74"/>
      <c r="QTE37" s="119"/>
      <c r="QTF37" s="96"/>
      <c r="QTG37" s="84"/>
      <c r="QTH37" s="74"/>
      <c r="QTI37" s="74"/>
      <c r="QTU37" s="119"/>
      <c r="QTV37" s="96"/>
      <c r="QTW37" s="84"/>
      <c r="QTX37" s="74"/>
      <c r="QTY37" s="74"/>
      <c r="QUK37" s="119"/>
      <c r="QUL37" s="96"/>
      <c r="QUM37" s="84"/>
      <c r="QUN37" s="74"/>
      <c r="QUO37" s="74"/>
      <c r="QVA37" s="119"/>
      <c r="QVB37" s="96"/>
      <c r="QVC37" s="84"/>
      <c r="QVD37" s="74"/>
      <c r="QVE37" s="74"/>
      <c r="QVQ37" s="119"/>
      <c r="QVR37" s="96"/>
      <c r="QVS37" s="84"/>
      <c r="QVT37" s="74"/>
      <c r="QVU37" s="74"/>
      <c r="QWG37" s="119"/>
      <c r="QWH37" s="96"/>
      <c r="QWI37" s="84"/>
      <c r="QWJ37" s="74"/>
      <c r="QWK37" s="74"/>
      <c r="QWW37" s="119"/>
      <c r="QWX37" s="96"/>
      <c r="QWY37" s="84"/>
      <c r="QWZ37" s="74"/>
      <c r="QXA37" s="74"/>
      <c r="QXM37" s="119"/>
      <c r="QXN37" s="96"/>
      <c r="QXO37" s="84"/>
      <c r="QXP37" s="74"/>
      <c r="QXQ37" s="74"/>
      <c r="QYC37" s="119"/>
      <c r="QYD37" s="96"/>
      <c r="QYE37" s="84"/>
      <c r="QYF37" s="74"/>
      <c r="QYG37" s="74"/>
      <c r="QYS37" s="119"/>
      <c r="QYT37" s="96"/>
      <c r="QYU37" s="84"/>
      <c r="QYV37" s="74"/>
      <c r="QYW37" s="74"/>
      <c r="QZI37" s="119"/>
      <c r="QZJ37" s="96"/>
      <c r="QZK37" s="84"/>
      <c r="QZL37" s="74"/>
      <c r="QZM37" s="74"/>
      <c r="QZY37" s="119"/>
      <c r="QZZ37" s="96"/>
      <c r="RAA37" s="84"/>
      <c r="RAB37" s="74"/>
      <c r="RAC37" s="74"/>
      <c r="RAO37" s="119"/>
      <c r="RAP37" s="96"/>
      <c r="RAQ37" s="84"/>
      <c r="RAR37" s="74"/>
      <c r="RAS37" s="74"/>
      <c r="RBE37" s="119"/>
      <c r="RBF37" s="96"/>
      <c r="RBG37" s="84"/>
      <c r="RBH37" s="74"/>
      <c r="RBI37" s="74"/>
      <c r="RBU37" s="119"/>
      <c r="RBV37" s="96"/>
      <c r="RBW37" s="84"/>
      <c r="RBX37" s="74"/>
      <c r="RBY37" s="74"/>
      <c r="RCK37" s="119"/>
      <c r="RCL37" s="96"/>
      <c r="RCM37" s="84"/>
      <c r="RCN37" s="74"/>
      <c r="RCO37" s="74"/>
      <c r="RDA37" s="119"/>
      <c r="RDB37" s="96"/>
      <c r="RDC37" s="84"/>
      <c r="RDD37" s="74"/>
      <c r="RDE37" s="74"/>
      <c r="RDQ37" s="119"/>
      <c r="RDR37" s="96"/>
      <c r="RDS37" s="84"/>
      <c r="RDT37" s="74"/>
      <c r="RDU37" s="74"/>
      <c r="REG37" s="119"/>
      <c r="REH37" s="96"/>
      <c r="REI37" s="84"/>
      <c r="REJ37" s="74"/>
      <c r="REK37" s="74"/>
      <c r="REW37" s="119"/>
      <c r="REX37" s="96"/>
      <c r="REY37" s="84"/>
      <c r="REZ37" s="74"/>
      <c r="RFA37" s="74"/>
      <c r="RFM37" s="119"/>
      <c r="RFN37" s="96"/>
      <c r="RFO37" s="84"/>
      <c r="RFP37" s="74"/>
      <c r="RFQ37" s="74"/>
      <c r="RGC37" s="119"/>
      <c r="RGD37" s="96"/>
      <c r="RGE37" s="84"/>
      <c r="RGF37" s="74"/>
      <c r="RGG37" s="74"/>
      <c r="RGS37" s="119"/>
      <c r="RGT37" s="96"/>
      <c r="RGU37" s="84"/>
      <c r="RGV37" s="74"/>
      <c r="RGW37" s="74"/>
      <c r="RHI37" s="119"/>
      <c r="RHJ37" s="96"/>
      <c r="RHK37" s="84"/>
      <c r="RHL37" s="74"/>
      <c r="RHM37" s="74"/>
      <c r="RHY37" s="119"/>
      <c r="RHZ37" s="96"/>
      <c r="RIA37" s="84"/>
      <c r="RIB37" s="74"/>
      <c r="RIC37" s="74"/>
      <c r="RIO37" s="119"/>
      <c r="RIP37" s="96"/>
      <c r="RIQ37" s="84"/>
      <c r="RIR37" s="74"/>
      <c r="RIS37" s="74"/>
      <c r="RJE37" s="119"/>
      <c r="RJF37" s="96"/>
      <c r="RJG37" s="84"/>
      <c r="RJH37" s="74"/>
      <c r="RJI37" s="74"/>
      <c r="RJU37" s="119"/>
      <c r="RJV37" s="96"/>
      <c r="RJW37" s="84"/>
      <c r="RJX37" s="74"/>
      <c r="RJY37" s="74"/>
      <c r="RKK37" s="119"/>
      <c r="RKL37" s="96"/>
      <c r="RKM37" s="84"/>
      <c r="RKN37" s="74"/>
      <c r="RKO37" s="74"/>
      <c r="RLA37" s="119"/>
      <c r="RLB37" s="96"/>
      <c r="RLC37" s="84"/>
      <c r="RLD37" s="74"/>
      <c r="RLE37" s="74"/>
      <c r="RLQ37" s="119"/>
      <c r="RLR37" s="96"/>
      <c r="RLS37" s="84"/>
      <c r="RLT37" s="74"/>
      <c r="RLU37" s="74"/>
      <c r="RMG37" s="119"/>
      <c r="RMH37" s="96"/>
      <c r="RMI37" s="84"/>
      <c r="RMJ37" s="74"/>
      <c r="RMK37" s="74"/>
      <c r="RMW37" s="119"/>
      <c r="RMX37" s="96"/>
      <c r="RMY37" s="84"/>
      <c r="RMZ37" s="74"/>
      <c r="RNA37" s="74"/>
      <c r="RNM37" s="119"/>
      <c r="RNN37" s="96"/>
      <c r="RNO37" s="84"/>
      <c r="RNP37" s="74"/>
      <c r="RNQ37" s="74"/>
      <c r="ROC37" s="119"/>
      <c r="ROD37" s="96"/>
      <c r="ROE37" s="84"/>
      <c r="ROF37" s="74"/>
      <c r="ROG37" s="74"/>
      <c r="ROS37" s="119"/>
      <c r="ROT37" s="96"/>
      <c r="ROU37" s="84"/>
      <c r="ROV37" s="74"/>
      <c r="ROW37" s="74"/>
      <c r="RPI37" s="119"/>
      <c r="RPJ37" s="96"/>
      <c r="RPK37" s="84"/>
      <c r="RPL37" s="74"/>
      <c r="RPM37" s="74"/>
      <c r="RPY37" s="119"/>
      <c r="RPZ37" s="96"/>
      <c r="RQA37" s="84"/>
      <c r="RQB37" s="74"/>
      <c r="RQC37" s="74"/>
      <c r="RQO37" s="119"/>
      <c r="RQP37" s="96"/>
      <c r="RQQ37" s="84"/>
      <c r="RQR37" s="74"/>
      <c r="RQS37" s="74"/>
      <c r="RRE37" s="119"/>
      <c r="RRF37" s="96"/>
      <c r="RRG37" s="84"/>
      <c r="RRH37" s="74"/>
      <c r="RRI37" s="74"/>
      <c r="RRU37" s="119"/>
      <c r="RRV37" s="96"/>
      <c r="RRW37" s="84"/>
      <c r="RRX37" s="74"/>
      <c r="RRY37" s="74"/>
      <c r="RSK37" s="119"/>
      <c r="RSL37" s="96"/>
      <c r="RSM37" s="84"/>
      <c r="RSN37" s="74"/>
      <c r="RSO37" s="74"/>
      <c r="RTA37" s="119"/>
      <c r="RTB37" s="96"/>
      <c r="RTC37" s="84"/>
      <c r="RTD37" s="74"/>
      <c r="RTE37" s="74"/>
      <c r="RTQ37" s="119"/>
      <c r="RTR37" s="96"/>
      <c r="RTS37" s="84"/>
      <c r="RTT37" s="74"/>
      <c r="RTU37" s="74"/>
      <c r="RUG37" s="119"/>
      <c r="RUH37" s="96"/>
      <c r="RUI37" s="84"/>
      <c r="RUJ37" s="74"/>
      <c r="RUK37" s="74"/>
      <c r="RUW37" s="119"/>
      <c r="RUX37" s="96"/>
      <c r="RUY37" s="84"/>
      <c r="RUZ37" s="74"/>
      <c r="RVA37" s="74"/>
      <c r="RVM37" s="119"/>
      <c r="RVN37" s="96"/>
      <c r="RVO37" s="84"/>
      <c r="RVP37" s="74"/>
      <c r="RVQ37" s="74"/>
      <c r="RWC37" s="119"/>
      <c r="RWD37" s="96"/>
      <c r="RWE37" s="84"/>
      <c r="RWF37" s="74"/>
      <c r="RWG37" s="74"/>
      <c r="RWS37" s="119"/>
      <c r="RWT37" s="96"/>
      <c r="RWU37" s="84"/>
      <c r="RWV37" s="74"/>
      <c r="RWW37" s="74"/>
      <c r="RXI37" s="119"/>
      <c r="RXJ37" s="96"/>
      <c r="RXK37" s="84"/>
      <c r="RXL37" s="74"/>
      <c r="RXM37" s="74"/>
      <c r="RXY37" s="119"/>
      <c r="RXZ37" s="96"/>
      <c r="RYA37" s="84"/>
      <c r="RYB37" s="74"/>
      <c r="RYC37" s="74"/>
      <c r="RYO37" s="119"/>
      <c r="RYP37" s="96"/>
      <c r="RYQ37" s="84"/>
      <c r="RYR37" s="74"/>
      <c r="RYS37" s="74"/>
      <c r="RZE37" s="119"/>
      <c r="RZF37" s="96"/>
      <c r="RZG37" s="84"/>
      <c r="RZH37" s="74"/>
      <c r="RZI37" s="74"/>
      <c r="RZU37" s="119"/>
      <c r="RZV37" s="96"/>
      <c r="RZW37" s="84"/>
      <c r="RZX37" s="74"/>
      <c r="RZY37" s="74"/>
      <c r="SAK37" s="119"/>
      <c r="SAL37" s="96"/>
      <c r="SAM37" s="84"/>
      <c r="SAN37" s="74"/>
      <c r="SAO37" s="74"/>
      <c r="SBA37" s="119"/>
      <c r="SBB37" s="96"/>
      <c r="SBC37" s="84"/>
      <c r="SBD37" s="74"/>
      <c r="SBE37" s="74"/>
      <c r="SBQ37" s="119"/>
      <c r="SBR37" s="96"/>
      <c r="SBS37" s="84"/>
      <c r="SBT37" s="74"/>
      <c r="SBU37" s="74"/>
      <c r="SCG37" s="119"/>
      <c r="SCH37" s="96"/>
      <c r="SCI37" s="84"/>
      <c r="SCJ37" s="74"/>
      <c r="SCK37" s="74"/>
      <c r="SCW37" s="119"/>
      <c r="SCX37" s="96"/>
      <c r="SCY37" s="84"/>
      <c r="SCZ37" s="74"/>
      <c r="SDA37" s="74"/>
      <c r="SDM37" s="119"/>
      <c r="SDN37" s="96"/>
      <c r="SDO37" s="84"/>
      <c r="SDP37" s="74"/>
      <c r="SDQ37" s="74"/>
      <c r="SEC37" s="119"/>
      <c r="SED37" s="96"/>
      <c r="SEE37" s="84"/>
      <c r="SEF37" s="74"/>
      <c r="SEG37" s="74"/>
      <c r="SES37" s="119"/>
      <c r="SET37" s="96"/>
      <c r="SEU37" s="84"/>
      <c r="SEV37" s="74"/>
      <c r="SEW37" s="74"/>
      <c r="SFI37" s="119"/>
      <c r="SFJ37" s="96"/>
      <c r="SFK37" s="84"/>
      <c r="SFL37" s="74"/>
      <c r="SFM37" s="74"/>
      <c r="SFY37" s="119"/>
      <c r="SFZ37" s="96"/>
      <c r="SGA37" s="84"/>
      <c r="SGB37" s="74"/>
      <c r="SGC37" s="74"/>
      <c r="SGO37" s="119"/>
      <c r="SGP37" s="96"/>
      <c r="SGQ37" s="84"/>
      <c r="SGR37" s="74"/>
      <c r="SGS37" s="74"/>
      <c r="SHE37" s="119"/>
      <c r="SHF37" s="96"/>
      <c r="SHG37" s="84"/>
      <c r="SHH37" s="74"/>
      <c r="SHI37" s="74"/>
      <c r="SHU37" s="119"/>
      <c r="SHV37" s="96"/>
      <c r="SHW37" s="84"/>
      <c r="SHX37" s="74"/>
      <c r="SHY37" s="74"/>
      <c r="SIK37" s="119"/>
      <c r="SIL37" s="96"/>
      <c r="SIM37" s="84"/>
      <c r="SIN37" s="74"/>
      <c r="SIO37" s="74"/>
      <c r="SJA37" s="119"/>
      <c r="SJB37" s="96"/>
      <c r="SJC37" s="84"/>
      <c r="SJD37" s="74"/>
      <c r="SJE37" s="74"/>
      <c r="SJQ37" s="119"/>
      <c r="SJR37" s="96"/>
      <c r="SJS37" s="84"/>
      <c r="SJT37" s="74"/>
      <c r="SJU37" s="74"/>
      <c r="SKG37" s="119"/>
      <c r="SKH37" s="96"/>
      <c r="SKI37" s="84"/>
      <c r="SKJ37" s="74"/>
      <c r="SKK37" s="74"/>
      <c r="SKW37" s="119"/>
      <c r="SKX37" s="96"/>
      <c r="SKY37" s="84"/>
      <c r="SKZ37" s="74"/>
      <c r="SLA37" s="74"/>
      <c r="SLM37" s="119"/>
      <c r="SLN37" s="96"/>
      <c r="SLO37" s="84"/>
      <c r="SLP37" s="74"/>
      <c r="SLQ37" s="74"/>
      <c r="SMC37" s="119"/>
      <c r="SMD37" s="96"/>
      <c r="SME37" s="84"/>
      <c r="SMF37" s="74"/>
      <c r="SMG37" s="74"/>
      <c r="SMS37" s="119"/>
      <c r="SMT37" s="96"/>
      <c r="SMU37" s="84"/>
      <c r="SMV37" s="74"/>
      <c r="SMW37" s="74"/>
      <c r="SNI37" s="119"/>
      <c r="SNJ37" s="96"/>
      <c r="SNK37" s="84"/>
      <c r="SNL37" s="74"/>
      <c r="SNM37" s="74"/>
      <c r="SNY37" s="119"/>
      <c r="SNZ37" s="96"/>
      <c r="SOA37" s="84"/>
      <c r="SOB37" s="74"/>
      <c r="SOC37" s="74"/>
      <c r="SOO37" s="119"/>
      <c r="SOP37" s="96"/>
      <c r="SOQ37" s="84"/>
      <c r="SOR37" s="74"/>
      <c r="SOS37" s="74"/>
      <c r="SPE37" s="119"/>
      <c r="SPF37" s="96"/>
      <c r="SPG37" s="84"/>
      <c r="SPH37" s="74"/>
      <c r="SPI37" s="74"/>
      <c r="SPU37" s="119"/>
      <c r="SPV37" s="96"/>
      <c r="SPW37" s="84"/>
      <c r="SPX37" s="74"/>
      <c r="SPY37" s="74"/>
      <c r="SQK37" s="119"/>
      <c r="SQL37" s="96"/>
      <c r="SQM37" s="84"/>
      <c r="SQN37" s="74"/>
      <c r="SQO37" s="74"/>
      <c r="SRA37" s="119"/>
      <c r="SRB37" s="96"/>
      <c r="SRC37" s="84"/>
      <c r="SRD37" s="74"/>
      <c r="SRE37" s="74"/>
      <c r="SRQ37" s="119"/>
      <c r="SRR37" s="96"/>
      <c r="SRS37" s="84"/>
      <c r="SRT37" s="74"/>
      <c r="SRU37" s="74"/>
      <c r="SSG37" s="119"/>
      <c r="SSH37" s="96"/>
      <c r="SSI37" s="84"/>
      <c r="SSJ37" s="74"/>
      <c r="SSK37" s="74"/>
      <c r="SSW37" s="119"/>
      <c r="SSX37" s="96"/>
      <c r="SSY37" s="84"/>
      <c r="SSZ37" s="74"/>
      <c r="STA37" s="74"/>
      <c r="STM37" s="119"/>
      <c r="STN37" s="96"/>
      <c r="STO37" s="84"/>
      <c r="STP37" s="74"/>
      <c r="STQ37" s="74"/>
      <c r="SUC37" s="119"/>
      <c r="SUD37" s="96"/>
      <c r="SUE37" s="84"/>
      <c r="SUF37" s="74"/>
      <c r="SUG37" s="74"/>
      <c r="SUS37" s="119"/>
      <c r="SUT37" s="96"/>
      <c r="SUU37" s="84"/>
      <c r="SUV37" s="74"/>
      <c r="SUW37" s="74"/>
      <c r="SVI37" s="119"/>
      <c r="SVJ37" s="96"/>
      <c r="SVK37" s="84"/>
      <c r="SVL37" s="74"/>
      <c r="SVM37" s="74"/>
      <c r="SVY37" s="119"/>
      <c r="SVZ37" s="96"/>
      <c r="SWA37" s="84"/>
      <c r="SWB37" s="74"/>
      <c r="SWC37" s="74"/>
      <c r="SWO37" s="119"/>
      <c r="SWP37" s="96"/>
      <c r="SWQ37" s="84"/>
      <c r="SWR37" s="74"/>
      <c r="SWS37" s="74"/>
      <c r="SXE37" s="119"/>
      <c r="SXF37" s="96"/>
      <c r="SXG37" s="84"/>
      <c r="SXH37" s="74"/>
      <c r="SXI37" s="74"/>
      <c r="SXU37" s="119"/>
      <c r="SXV37" s="96"/>
      <c r="SXW37" s="84"/>
      <c r="SXX37" s="74"/>
      <c r="SXY37" s="74"/>
      <c r="SYK37" s="119"/>
      <c r="SYL37" s="96"/>
      <c r="SYM37" s="84"/>
      <c r="SYN37" s="74"/>
      <c r="SYO37" s="74"/>
      <c r="SZA37" s="119"/>
      <c r="SZB37" s="96"/>
      <c r="SZC37" s="84"/>
      <c r="SZD37" s="74"/>
      <c r="SZE37" s="74"/>
      <c r="SZQ37" s="119"/>
      <c r="SZR37" s="96"/>
      <c r="SZS37" s="84"/>
      <c r="SZT37" s="74"/>
      <c r="SZU37" s="74"/>
      <c r="TAG37" s="119"/>
      <c r="TAH37" s="96"/>
      <c r="TAI37" s="84"/>
      <c r="TAJ37" s="74"/>
      <c r="TAK37" s="74"/>
      <c r="TAW37" s="119"/>
      <c r="TAX37" s="96"/>
      <c r="TAY37" s="84"/>
      <c r="TAZ37" s="74"/>
      <c r="TBA37" s="74"/>
      <c r="TBM37" s="119"/>
      <c r="TBN37" s="96"/>
      <c r="TBO37" s="84"/>
      <c r="TBP37" s="74"/>
      <c r="TBQ37" s="74"/>
      <c r="TCC37" s="119"/>
      <c r="TCD37" s="96"/>
      <c r="TCE37" s="84"/>
      <c r="TCF37" s="74"/>
      <c r="TCG37" s="74"/>
      <c r="TCS37" s="119"/>
      <c r="TCT37" s="96"/>
      <c r="TCU37" s="84"/>
      <c r="TCV37" s="74"/>
      <c r="TCW37" s="74"/>
      <c r="TDI37" s="119"/>
      <c r="TDJ37" s="96"/>
      <c r="TDK37" s="84"/>
      <c r="TDL37" s="74"/>
      <c r="TDM37" s="74"/>
      <c r="TDY37" s="119"/>
      <c r="TDZ37" s="96"/>
      <c r="TEA37" s="84"/>
      <c r="TEB37" s="74"/>
      <c r="TEC37" s="74"/>
      <c r="TEO37" s="119"/>
      <c r="TEP37" s="96"/>
      <c r="TEQ37" s="84"/>
      <c r="TER37" s="74"/>
      <c r="TES37" s="74"/>
      <c r="TFE37" s="119"/>
      <c r="TFF37" s="96"/>
      <c r="TFG37" s="84"/>
      <c r="TFH37" s="74"/>
      <c r="TFI37" s="74"/>
      <c r="TFU37" s="119"/>
      <c r="TFV37" s="96"/>
      <c r="TFW37" s="84"/>
      <c r="TFX37" s="74"/>
      <c r="TFY37" s="74"/>
      <c r="TGK37" s="119"/>
      <c r="TGL37" s="96"/>
      <c r="TGM37" s="84"/>
      <c r="TGN37" s="74"/>
      <c r="TGO37" s="74"/>
      <c r="THA37" s="119"/>
      <c r="THB37" s="96"/>
      <c r="THC37" s="84"/>
      <c r="THD37" s="74"/>
      <c r="THE37" s="74"/>
      <c r="THQ37" s="119"/>
      <c r="THR37" s="96"/>
      <c r="THS37" s="84"/>
      <c r="THT37" s="74"/>
      <c r="THU37" s="74"/>
      <c r="TIG37" s="119"/>
      <c r="TIH37" s="96"/>
      <c r="TII37" s="84"/>
      <c r="TIJ37" s="74"/>
      <c r="TIK37" s="74"/>
      <c r="TIW37" s="119"/>
      <c r="TIX37" s="96"/>
      <c r="TIY37" s="84"/>
      <c r="TIZ37" s="74"/>
      <c r="TJA37" s="74"/>
      <c r="TJM37" s="119"/>
      <c r="TJN37" s="96"/>
      <c r="TJO37" s="84"/>
      <c r="TJP37" s="74"/>
      <c r="TJQ37" s="74"/>
      <c r="TKC37" s="119"/>
      <c r="TKD37" s="96"/>
      <c r="TKE37" s="84"/>
      <c r="TKF37" s="74"/>
      <c r="TKG37" s="74"/>
      <c r="TKS37" s="119"/>
      <c r="TKT37" s="96"/>
      <c r="TKU37" s="84"/>
      <c r="TKV37" s="74"/>
      <c r="TKW37" s="74"/>
      <c r="TLI37" s="119"/>
      <c r="TLJ37" s="96"/>
      <c r="TLK37" s="84"/>
      <c r="TLL37" s="74"/>
      <c r="TLM37" s="74"/>
      <c r="TLY37" s="119"/>
      <c r="TLZ37" s="96"/>
      <c r="TMA37" s="84"/>
      <c r="TMB37" s="74"/>
      <c r="TMC37" s="74"/>
      <c r="TMO37" s="119"/>
      <c r="TMP37" s="96"/>
      <c r="TMQ37" s="84"/>
      <c r="TMR37" s="74"/>
      <c r="TMS37" s="74"/>
      <c r="TNE37" s="119"/>
      <c r="TNF37" s="96"/>
      <c r="TNG37" s="84"/>
      <c r="TNH37" s="74"/>
      <c r="TNI37" s="74"/>
      <c r="TNU37" s="119"/>
      <c r="TNV37" s="96"/>
      <c r="TNW37" s="84"/>
      <c r="TNX37" s="74"/>
      <c r="TNY37" s="74"/>
      <c r="TOK37" s="119"/>
      <c r="TOL37" s="96"/>
      <c r="TOM37" s="84"/>
      <c r="TON37" s="74"/>
      <c r="TOO37" s="74"/>
      <c r="TPA37" s="119"/>
      <c r="TPB37" s="96"/>
      <c r="TPC37" s="84"/>
      <c r="TPD37" s="74"/>
      <c r="TPE37" s="74"/>
      <c r="TPQ37" s="119"/>
      <c r="TPR37" s="96"/>
      <c r="TPS37" s="84"/>
      <c r="TPT37" s="74"/>
      <c r="TPU37" s="74"/>
      <c r="TQG37" s="119"/>
      <c r="TQH37" s="96"/>
      <c r="TQI37" s="84"/>
      <c r="TQJ37" s="74"/>
      <c r="TQK37" s="74"/>
      <c r="TQW37" s="119"/>
      <c r="TQX37" s="96"/>
      <c r="TQY37" s="84"/>
      <c r="TQZ37" s="74"/>
      <c r="TRA37" s="74"/>
      <c r="TRM37" s="119"/>
      <c r="TRN37" s="96"/>
      <c r="TRO37" s="84"/>
      <c r="TRP37" s="74"/>
      <c r="TRQ37" s="74"/>
      <c r="TSC37" s="119"/>
      <c r="TSD37" s="96"/>
      <c r="TSE37" s="84"/>
      <c r="TSF37" s="74"/>
      <c r="TSG37" s="74"/>
      <c r="TSS37" s="119"/>
      <c r="TST37" s="96"/>
      <c r="TSU37" s="84"/>
      <c r="TSV37" s="74"/>
      <c r="TSW37" s="74"/>
      <c r="TTI37" s="119"/>
      <c r="TTJ37" s="96"/>
      <c r="TTK37" s="84"/>
      <c r="TTL37" s="74"/>
      <c r="TTM37" s="74"/>
      <c r="TTY37" s="119"/>
      <c r="TTZ37" s="96"/>
      <c r="TUA37" s="84"/>
      <c r="TUB37" s="74"/>
      <c r="TUC37" s="74"/>
      <c r="TUO37" s="119"/>
      <c r="TUP37" s="96"/>
      <c r="TUQ37" s="84"/>
      <c r="TUR37" s="74"/>
      <c r="TUS37" s="74"/>
      <c r="TVE37" s="119"/>
      <c r="TVF37" s="96"/>
      <c r="TVG37" s="84"/>
      <c r="TVH37" s="74"/>
      <c r="TVI37" s="74"/>
      <c r="TVU37" s="119"/>
      <c r="TVV37" s="96"/>
      <c r="TVW37" s="84"/>
      <c r="TVX37" s="74"/>
      <c r="TVY37" s="74"/>
      <c r="TWK37" s="119"/>
      <c r="TWL37" s="96"/>
      <c r="TWM37" s="84"/>
      <c r="TWN37" s="74"/>
      <c r="TWO37" s="74"/>
      <c r="TXA37" s="119"/>
      <c r="TXB37" s="96"/>
      <c r="TXC37" s="84"/>
      <c r="TXD37" s="74"/>
      <c r="TXE37" s="74"/>
      <c r="TXQ37" s="119"/>
      <c r="TXR37" s="96"/>
      <c r="TXS37" s="84"/>
      <c r="TXT37" s="74"/>
      <c r="TXU37" s="74"/>
      <c r="TYG37" s="119"/>
      <c r="TYH37" s="96"/>
      <c r="TYI37" s="84"/>
      <c r="TYJ37" s="74"/>
      <c r="TYK37" s="74"/>
      <c r="TYW37" s="119"/>
      <c r="TYX37" s="96"/>
      <c r="TYY37" s="84"/>
      <c r="TYZ37" s="74"/>
      <c r="TZA37" s="74"/>
      <c r="TZM37" s="119"/>
      <c r="TZN37" s="96"/>
      <c r="TZO37" s="84"/>
      <c r="TZP37" s="74"/>
      <c r="TZQ37" s="74"/>
      <c r="UAC37" s="119"/>
      <c r="UAD37" s="96"/>
      <c r="UAE37" s="84"/>
      <c r="UAF37" s="74"/>
      <c r="UAG37" s="74"/>
      <c r="UAS37" s="119"/>
      <c r="UAT37" s="96"/>
      <c r="UAU37" s="84"/>
      <c r="UAV37" s="74"/>
      <c r="UAW37" s="74"/>
      <c r="UBI37" s="119"/>
      <c r="UBJ37" s="96"/>
      <c r="UBK37" s="84"/>
      <c r="UBL37" s="74"/>
      <c r="UBM37" s="74"/>
      <c r="UBY37" s="119"/>
      <c r="UBZ37" s="96"/>
      <c r="UCA37" s="84"/>
      <c r="UCB37" s="74"/>
      <c r="UCC37" s="74"/>
      <c r="UCO37" s="119"/>
      <c r="UCP37" s="96"/>
      <c r="UCQ37" s="84"/>
      <c r="UCR37" s="74"/>
      <c r="UCS37" s="74"/>
      <c r="UDE37" s="119"/>
      <c r="UDF37" s="96"/>
      <c r="UDG37" s="84"/>
      <c r="UDH37" s="74"/>
      <c r="UDI37" s="74"/>
      <c r="UDU37" s="119"/>
      <c r="UDV37" s="96"/>
      <c r="UDW37" s="84"/>
      <c r="UDX37" s="74"/>
      <c r="UDY37" s="74"/>
      <c r="UEK37" s="119"/>
      <c r="UEL37" s="96"/>
      <c r="UEM37" s="84"/>
      <c r="UEN37" s="74"/>
      <c r="UEO37" s="74"/>
      <c r="UFA37" s="119"/>
      <c r="UFB37" s="96"/>
      <c r="UFC37" s="84"/>
      <c r="UFD37" s="74"/>
      <c r="UFE37" s="74"/>
      <c r="UFQ37" s="119"/>
      <c r="UFR37" s="96"/>
      <c r="UFS37" s="84"/>
      <c r="UFT37" s="74"/>
      <c r="UFU37" s="74"/>
      <c r="UGG37" s="119"/>
      <c r="UGH37" s="96"/>
      <c r="UGI37" s="84"/>
      <c r="UGJ37" s="74"/>
      <c r="UGK37" s="74"/>
      <c r="UGW37" s="119"/>
      <c r="UGX37" s="96"/>
      <c r="UGY37" s="84"/>
      <c r="UGZ37" s="74"/>
      <c r="UHA37" s="74"/>
      <c r="UHM37" s="119"/>
      <c r="UHN37" s="96"/>
      <c r="UHO37" s="84"/>
      <c r="UHP37" s="74"/>
      <c r="UHQ37" s="74"/>
      <c r="UIC37" s="119"/>
      <c r="UID37" s="96"/>
      <c r="UIE37" s="84"/>
      <c r="UIF37" s="74"/>
      <c r="UIG37" s="74"/>
      <c r="UIS37" s="119"/>
      <c r="UIT37" s="96"/>
      <c r="UIU37" s="84"/>
      <c r="UIV37" s="74"/>
      <c r="UIW37" s="74"/>
      <c r="UJI37" s="119"/>
      <c r="UJJ37" s="96"/>
      <c r="UJK37" s="84"/>
      <c r="UJL37" s="74"/>
      <c r="UJM37" s="74"/>
      <c r="UJY37" s="119"/>
      <c r="UJZ37" s="96"/>
      <c r="UKA37" s="84"/>
      <c r="UKB37" s="74"/>
      <c r="UKC37" s="74"/>
      <c r="UKO37" s="119"/>
      <c r="UKP37" s="96"/>
      <c r="UKQ37" s="84"/>
      <c r="UKR37" s="74"/>
      <c r="UKS37" s="74"/>
      <c r="ULE37" s="119"/>
      <c r="ULF37" s="96"/>
      <c r="ULG37" s="84"/>
      <c r="ULH37" s="74"/>
      <c r="ULI37" s="74"/>
      <c r="ULU37" s="119"/>
      <c r="ULV37" s="96"/>
      <c r="ULW37" s="84"/>
      <c r="ULX37" s="74"/>
      <c r="ULY37" s="74"/>
      <c r="UMK37" s="119"/>
      <c r="UML37" s="96"/>
      <c r="UMM37" s="84"/>
      <c r="UMN37" s="74"/>
      <c r="UMO37" s="74"/>
      <c r="UNA37" s="119"/>
      <c r="UNB37" s="96"/>
      <c r="UNC37" s="84"/>
      <c r="UND37" s="74"/>
      <c r="UNE37" s="74"/>
      <c r="UNQ37" s="119"/>
      <c r="UNR37" s="96"/>
      <c r="UNS37" s="84"/>
      <c r="UNT37" s="74"/>
      <c r="UNU37" s="74"/>
      <c r="UOG37" s="119"/>
      <c r="UOH37" s="96"/>
      <c r="UOI37" s="84"/>
      <c r="UOJ37" s="74"/>
      <c r="UOK37" s="74"/>
      <c r="UOW37" s="119"/>
      <c r="UOX37" s="96"/>
      <c r="UOY37" s="84"/>
      <c r="UOZ37" s="74"/>
      <c r="UPA37" s="74"/>
      <c r="UPM37" s="119"/>
      <c r="UPN37" s="96"/>
      <c r="UPO37" s="84"/>
      <c r="UPP37" s="74"/>
      <c r="UPQ37" s="74"/>
      <c r="UQC37" s="119"/>
      <c r="UQD37" s="96"/>
      <c r="UQE37" s="84"/>
      <c r="UQF37" s="74"/>
      <c r="UQG37" s="74"/>
      <c r="UQS37" s="119"/>
      <c r="UQT37" s="96"/>
      <c r="UQU37" s="84"/>
      <c r="UQV37" s="74"/>
      <c r="UQW37" s="74"/>
      <c r="URI37" s="119"/>
      <c r="URJ37" s="96"/>
      <c r="URK37" s="84"/>
      <c r="URL37" s="74"/>
      <c r="URM37" s="74"/>
      <c r="URY37" s="119"/>
      <c r="URZ37" s="96"/>
      <c r="USA37" s="84"/>
      <c r="USB37" s="74"/>
      <c r="USC37" s="74"/>
      <c r="USO37" s="119"/>
      <c r="USP37" s="96"/>
      <c r="USQ37" s="84"/>
      <c r="USR37" s="74"/>
      <c r="USS37" s="74"/>
      <c r="UTE37" s="119"/>
      <c r="UTF37" s="96"/>
      <c r="UTG37" s="84"/>
      <c r="UTH37" s="74"/>
      <c r="UTI37" s="74"/>
      <c r="UTU37" s="119"/>
      <c r="UTV37" s="96"/>
      <c r="UTW37" s="84"/>
      <c r="UTX37" s="74"/>
      <c r="UTY37" s="74"/>
      <c r="UUK37" s="119"/>
      <c r="UUL37" s="96"/>
      <c r="UUM37" s="84"/>
      <c r="UUN37" s="74"/>
      <c r="UUO37" s="74"/>
      <c r="UVA37" s="119"/>
      <c r="UVB37" s="96"/>
      <c r="UVC37" s="84"/>
      <c r="UVD37" s="74"/>
      <c r="UVE37" s="74"/>
      <c r="UVQ37" s="119"/>
      <c r="UVR37" s="96"/>
      <c r="UVS37" s="84"/>
      <c r="UVT37" s="74"/>
      <c r="UVU37" s="74"/>
      <c r="UWG37" s="119"/>
      <c r="UWH37" s="96"/>
      <c r="UWI37" s="84"/>
      <c r="UWJ37" s="74"/>
      <c r="UWK37" s="74"/>
      <c r="UWW37" s="119"/>
      <c r="UWX37" s="96"/>
      <c r="UWY37" s="84"/>
      <c r="UWZ37" s="74"/>
      <c r="UXA37" s="74"/>
      <c r="UXM37" s="119"/>
      <c r="UXN37" s="96"/>
      <c r="UXO37" s="84"/>
      <c r="UXP37" s="74"/>
      <c r="UXQ37" s="74"/>
      <c r="UYC37" s="119"/>
      <c r="UYD37" s="96"/>
      <c r="UYE37" s="84"/>
      <c r="UYF37" s="74"/>
      <c r="UYG37" s="74"/>
      <c r="UYS37" s="119"/>
      <c r="UYT37" s="96"/>
      <c r="UYU37" s="84"/>
      <c r="UYV37" s="74"/>
      <c r="UYW37" s="74"/>
      <c r="UZI37" s="119"/>
      <c r="UZJ37" s="96"/>
      <c r="UZK37" s="84"/>
      <c r="UZL37" s="74"/>
      <c r="UZM37" s="74"/>
      <c r="UZY37" s="119"/>
      <c r="UZZ37" s="96"/>
      <c r="VAA37" s="84"/>
      <c r="VAB37" s="74"/>
      <c r="VAC37" s="74"/>
      <c r="VAO37" s="119"/>
      <c r="VAP37" s="96"/>
      <c r="VAQ37" s="84"/>
      <c r="VAR37" s="74"/>
      <c r="VAS37" s="74"/>
      <c r="VBE37" s="119"/>
      <c r="VBF37" s="96"/>
      <c r="VBG37" s="84"/>
      <c r="VBH37" s="74"/>
      <c r="VBI37" s="74"/>
      <c r="VBU37" s="119"/>
      <c r="VBV37" s="96"/>
      <c r="VBW37" s="84"/>
      <c r="VBX37" s="74"/>
      <c r="VBY37" s="74"/>
      <c r="VCK37" s="119"/>
      <c r="VCL37" s="96"/>
      <c r="VCM37" s="84"/>
      <c r="VCN37" s="74"/>
      <c r="VCO37" s="74"/>
      <c r="VDA37" s="119"/>
      <c r="VDB37" s="96"/>
      <c r="VDC37" s="84"/>
      <c r="VDD37" s="74"/>
      <c r="VDE37" s="74"/>
      <c r="VDQ37" s="119"/>
      <c r="VDR37" s="96"/>
      <c r="VDS37" s="84"/>
      <c r="VDT37" s="74"/>
      <c r="VDU37" s="74"/>
      <c r="VEG37" s="119"/>
      <c r="VEH37" s="96"/>
      <c r="VEI37" s="84"/>
      <c r="VEJ37" s="74"/>
      <c r="VEK37" s="74"/>
      <c r="VEW37" s="119"/>
      <c r="VEX37" s="96"/>
      <c r="VEY37" s="84"/>
      <c r="VEZ37" s="74"/>
      <c r="VFA37" s="74"/>
      <c r="VFM37" s="119"/>
      <c r="VFN37" s="96"/>
      <c r="VFO37" s="84"/>
      <c r="VFP37" s="74"/>
      <c r="VFQ37" s="74"/>
      <c r="VGC37" s="119"/>
      <c r="VGD37" s="96"/>
      <c r="VGE37" s="84"/>
      <c r="VGF37" s="74"/>
      <c r="VGG37" s="74"/>
      <c r="VGS37" s="119"/>
      <c r="VGT37" s="96"/>
      <c r="VGU37" s="84"/>
      <c r="VGV37" s="74"/>
      <c r="VGW37" s="74"/>
      <c r="VHI37" s="119"/>
      <c r="VHJ37" s="96"/>
      <c r="VHK37" s="84"/>
      <c r="VHL37" s="74"/>
      <c r="VHM37" s="74"/>
      <c r="VHY37" s="119"/>
      <c r="VHZ37" s="96"/>
      <c r="VIA37" s="84"/>
      <c r="VIB37" s="74"/>
      <c r="VIC37" s="74"/>
      <c r="VIO37" s="119"/>
      <c r="VIP37" s="96"/>
      <c r="VIQ37" s="84"/>
      <c r="VIR37" s="74"/>
      <c r="VIS37" s="74"/>
      <c r="VJE37" s="119"/>
      <c r="VJF37" s="96"/>
      <c r="VJG37" s="84"/>
      <c r="VJH37" s="74"/>
      <c r="VJI37" s="74"/>
      <c r="VJU37" s="119"/>
      <c r="VJV37" s="96"/>
      <c r="VJW37" s="84"/>
      <c r="VJX37" s="74"/>
      <c r="VJY37" s="74"/>
      <c r="VKK37" s="119"/>
      <c r="VKL37" s="96"/>
      <c r="VKM37" s="84"/>
      <c r="VKN37" s="74"/>
      <c r="VKO37" s="74"/>
      <c r="VLA37" s="119"/>
      <c r="VLB37" s="96"/>
      <c r="VLC37" s="84"/>
      <c r="VLD37" s="74"/>
      <c r="VLE37" s="74"/>
      <c r="VLQ37" s="119"/>
      <c r="VLR37" s="96"/>
      <c r="VLS37" s="84"/>
      <c r="VLT37" s="74"/>
      <c r="VLU37" s="74"/>
      <c r="VMG37" s="119"/>
      <c r="VMH37" s="96"/>
      <c r="VMI37" s="84"/>
      <c r="VMJ37" s="74"/>
      <c r="VMK37" s="74"/>
      <c r="VMW37" s="119"/>
      <c r="VMX37" s="96"/>
      <c r="VMY37" s="84"/>
      <c r="VMZ37" s="74"/>
      <c r="VNA37" s="74"/>
      <c r="VNM37" s="119"/>
      <c r="VNN37" s="96"/>
      <c r="VNO37" s="84"/>
      <c r="VNP37" s="74"/>
      <c r="VNQ37" s="74"/>
      <c r="VOC37" s="119"/>
      <c r="VOD37" s="96"/>
      <c r="VOE37" s="84"/>
      <c r="VOF37" s="74"/>
      <c r="VOG37" s="74"/>
      <c r="VOS37" s="119"/>
      <c r="VOT37" s="96"/>
      <c r="VOU37" s="84"/>
      <c r="VOV37" s="74"/>
      <c r="VOW37" s="74"/>
      <c r="VPI37" s="119"/>
      <c r="VPJ37" s="96"/>
      <c r="VPK37" s="84"/>
      <c r="VPL37" s="74"/>
      <c r="VPM37" s="74"/>
      <c r="VPY37" s="119"/>
      <c r="VPZ37" s="96"/>
      <c r="VQA37" s="84"/>
      <c r="VQB37" s="74"/>
      <c r="VQC37" s="74"/>
      <c r="VQO37" s="119"/>
      <c r="VQP37" s="96"/>
      <c r="VQQ37" s="84"/>
      <c r="VQR37" s="74"/>
      <c r="VQS37" s="74"/>
      <c r="VRE37" s="119"/>
      <c r="VRF37" s="96"/>
      <c r="VRG37" s="84"/>
      <c r="VRH37" s="74"/>
      <c r="VRI37" s="74"/>
      <c r="VRU37" s="119"/>
      <c r="VRV37" s="96"/>
      <c r="VRW37" s="84"/>
      <c r="VRX37" s="74"/>
      <c r="VRY37" s="74"/>
      <c r="VSK37" s="119"/>
      <c r="VSL37" s="96"/>
      <c r="VSM37" s="84"/>
      <c r="VSN37" s="74"/>
      <c r="VSO37" s="74"/>
      <c r="VTA37" s="119"/>
      <c r="VTB37" s="96"/>
      <c r="VTC37" s="84"/>
      <c r="VTD37" s="74"/>
      <c r="VTE37" s="74"/>
      <c r="VTQ37" s="119"/>
      <c r="VTR37" s="96"/>
      <c r="VTS37" s="84"/>
      <c r="VTT37" s="74"/>
      <c r="VTU37" s="74"/>
      <c r="VUG37" s="119"/>
      <c r="VUH37" s="96"/>
      <c r="VUI37" s="84"/>
      <c r="VUJ37" s="74"/>
      <c r="VUK37" s="74"/>
      <c r="VUW37" s="119"/>
      <c r="VUX37" s="96"/>
      <c r="VUY37" s="84"/>
      <c r="VUZ37" s="74"/>
      <c r="VVA37" s="74"/>
      <c r="VVM37" s="119"/>
      <c r="VVN37" s="96"/>
      <c r="VVO37" s="84"/>
      <c r="VVP37" s="74"/>
      <c r="VVQ37" s="74"/>
      <c r="VWC37" s="119"/>
      <c r="VWD37" s="96"/>
      <c r="VWE37" s="84"/>
      <c r="VWF37" s="74"/>
      <c r="VWG37" s="74"/>
      <c r="VWS37" s="119"/>
      <c r="VWT37" s="96"/>
      <c r="VWU37" s="84"/>
      <c r="VWV37" s="74"/>
      <c r="VWW37" s="74"/>
      <c r="VXI37" s="119"/>
      <c r="VXJ37" s="96"/>
      <c r="VXK37" s="84"/>
      <c r="VXL37" s="74"/>
      <c r="VXM37" s="74"/>
      <c r="VXY37" s="119"/>
      <c r="VXZ37" s="96"/>
      <c r="VYA37" s="84"/>
      <c r="VYB37" s="74"/>
      <c r="VYC37" s="74"/>
      <c r="VYO37" s="119"/>
      <c r="VYP37" s="96"/>
      <c r="VYQ37" s="84"/>
      <c r="VYR37" s="74"/>
      <c r="VYS37" s="74"/>
      <c r="VZE37" s="119"/>
      <c r="VZF37" s="96"/>
      <c r="VZG37" s="84"/>
      <c r="VZH37" s="74"/>
      <c r="VZI37" s="74"/>
      <c r="VZU37" s="119"/>
      <c r="VZV37" s="96"/>
      <c r="VZW37" s="84"/>
      <c r="VZX37" s="74"/>
      <c r="VZY37" s="74"/>
      <c r="WAK37" s="119"/>
      <c r="WAL37" s="96"/>
      <c r="WAM37" s="84"/>
      <c r="WAN37" s="74"/>
      <c r="WAO37" s="74"/>
      <c r="WBA37" s="119"/>
      <c r="WBB37" s="96"/>
      <c r="WBC37" s="84"/>
      <c r="WBD37" s="74"/>
      <c r="WBE37" s="74"/>
      <c r="WBQ37" s="119"/>
      <c r="WBR37" s="96"/>
      <c r="WBS37" s="84"/>
      <c r="WBT37" s="74"/>
      <c r="WBU37" s="74"/>
      <c r="WCG37" s="119"/>
      <c r="WCH37" s="96"/>
      <c r="WCI37" s="84"/>
      <c r="WCJ37" s="74"/>
      <c r="WCK37" s="74"/>
      <c r="WCW37" s="119"/>
      <c r="WCX37" s="96"/>
      <c r="WCY37" s="84"/>
      <c r="WCZ37" s="74"/>
      <c r="WDA37" s="74"/>
      <c r="WDM37" s="119"/>
      <c r="WDN37" s="96"/>
      <c r="WDO37" s="84"/>
      <c r="WDP37" s="74"/>
      <c r="WDQ37" s="74"/>
      <c r="WEC37" s="119"/>
      <c r="WED37" s="96"/>
      <c r="WEE37" s="84"/>
      <c r="WEF37" s="74"/>
      <c r="WEG37" s="74"/>
      <c r="WES37" s="119"/>
      <c r="WET37" s="96"/>
      <c r="WEU37" s="84"/>
      <c r="WEV37" s="74"/>
      <c r="WEW37" s="74"/>
      <c r="WFI37" s="119"/>
      <c r="WFJ37" s="96"/>
      <c r="WFK37" s="84"/>
      <c r="WFL37" s="74"/>
      <c r="WFM37" s="74"/>
      <c r="WFY37" s="119"/>
      <c r="WFZ37" s="96"/>
      <c r="WGA37" s="84"/>
      <c r="WGB37" s="74"/>
      <c r="WGC37" s="74"/>
      <c r="WGO37" s="119"/>
      <c r="WGP37" s="96"/>
      <c r="WGQ37" s="84"/>
      <c r="WGR37" s="74"/>
      <c r="WGS37" s="74"/>
      <c r="WHE37" s="119"/>
      <c r="WHF37" s="96"/>
      <c r="WHG37" s="84"/>
      <c r="WHH37" s="74"/>
      <c r="WHI37" s="74"/>
      <c r="WHU37" s="119"/>
      <c r="WHV37" s="96"/>
      <c r="WHW37" s="84"/>
      <c r="WHX37" s="74"/>
      <c r="WHY37" s="74"/>
      <c r="WIK37" s="119"/>
      <c r="WIL37" s="96"/>
      <c r="WIM37" s="84"/>
      <c r="WIN37" s="74"/>
      <c r="WIO37" s="74"/>
      <c r="WJA37" s="119"/>
      <c r="WJB37" s="96"/>
      <c r="WJC37" s="84"/>
      <c r="WJD37" s="74"/>
      <c r="WJE37" s="74"/>
      <c r="WJQ37" s="119"/>
      <c r="WJR37" s="96"/>
      <c r="WJS37" s="84"/>
      <c r="WJT37" s="74"/>
      <c r="WJU37" s="74"/>
      <c r="WKG37" s="119"/>
      <c r="WKH37" s="96"/>
      <c r="WKI37" s="84"/>
      <c r="WKJ37" s="74"/>
      <c r="WKK37" s="74"/>
      <c r="WKW37" s="119"/>
      <c r="WKX37" s="96"/>
      <c r="WKY37" s="84"/>
      <c r="WKZ37" s="74"/>
      <c r="WLA37" s="74"/>
      <c r="WLM37" s="119"/>
      <c r="WLN37" s="96"/>
      <c r="WLO37" s="84"/>
      <c r="WLP37" s="74"/>
      <c r="WLQ37" s="74"/>
      <c r="WMC37" s="119"/>
      <c r="WMD37" s="96"/>
      <c r="WME37" s="84"/>
      <c r="WMF37" s="74"/>
      <c r="WMG37" s="74"/>
      <c r="WMS37" s="119"/>
      <c r="WMT37" s="96"/>
      <c r="WMU37" s="84"/>
      <c r="WMV37" s="74"/>
      <c r="WMW37" s="74"/>
      <c r="WNI37" s="119"/>
      <c r="WNJ37" s="96"/>
      <c r="WNK37" s="84"/>
      <c r="WNL37" s="74"/>
      <c r="WNM37" s="74"/>
      <c r="WNY37" s="119"/>
      <c r="WNZ37" s="96"/>
      <c r="WOA37" s="84"/>
      <c r="WOB37" s="74"/>
      <c r="WOC37" s="74"/>
      <c r="WOO37" s="119"/>
      <c r="WOP37" s="96"/>
      <c r="WOQ37" s="84"/>
      <c r="WOR37" s="74"/>
      <c r="WOS37" s="74"/>
      <c r="WPE37" s="119"/>
      <c r="WPF37" s="96"/>
      <c r="WPG37" s="84"/>
      <c r="WPH37" s="74"/>
      <c r="WPI37" s="74"/>
      <c r="WPU37" s="119"/>
      <c r="WPV37" s="96"/>
      <c r="WPW37" s="84"/>
      <c r="WPX37" s="74"/>
      <c r="WPY37" s="74"/>
      <c r="WQK37" s="119"/>
      <c r="WQL37" s="96"/>
      <c r="WQM37" s="84"/>
      <c r="WQN37" s="74"/>
      <c r="WQO37" s="74"/>
      <c r="WRA37" s="119"/>
      <c r="WRB37" s="96"/>
      <c r="WRC37" s="84"/>
      <c r="WRD37" s="74"/>
      <c r="WRE37" s="74"/>
      <c r="WRQ37" s="119"/>
      <c r="WRR37" s="96"/>
      <c r="WRS37" s="84"/>
      <c r="WRT37" s="74"/>
      <c r="WRU37" s="74"/>
      <c r="WSG37" s="119"/>
      <c r="WSH37" s="96"/>
      <c r="WSI37" s="84"/>
      <c r="WSJ37" s="74"/>
      <c r="WSK37" s="74"/>
      <c r="WSW37" s="119"/>
      <c r="WSX37" s="96"/>
      <c r="WSY37" s="84"/>
      <c r="WSZ37" s="74"/>
      <c r="WTA37" s="74"/>
      <c r="WTM37" s="119"/>
      <c r="WTN37" s="96"/>
      <c r="WTO37" s="84"/>
      <c r="WTP37" s="74"/>
      <c r="WTQ37" s="74"/>
      <c r="WUC37" s="119"/>
      <c r="WUD37" s="96"/>
      <c r="WUE37" s="84"/>
      <c r="WUF37" s="74"/>
      <c r="WUG37" s="74"/>
      <c r="WUS37" s="119"/>
      <c r="WUT37" s="96"/>
      <c r="WUU37" s="84"/>
      <c r="WUV37" s="74"/>
      <c r="WUW37" s="74"/>
      <c r="WVI37" s="119"/>
      <c r="WVJ37" s="96"/>
      <c r="WVK37" s="84"/>
      <c r="WVL37" s="74"/>
      <c r="WVM37" s="74"/>
      <c r="WVY37" s="119"/>
      <c r="WVZ37" s="96"/>
      <c r="WWA37" s="84"/>
      <c r="WWB37" s="74"/>
      <c r="WWC37" s="74"/>
      <c r="WWO37" s="119"/>
      <c r="WWP37" s="96"/>
      <c r="WWQ37" s="84"/>
      <c r="WWR37" s="74"/>
      <c r="WWS37" s="74"/>
      <c r="WXE37" s="119"/>
      <c r="WXF37" s="96"/>
      <c r="WXG37" s="84"/>
      <c r="WXH37" s="74"/>
      <c r="WXI37" s="74"/>
      <c r="WXU37" s="119"/>
      <c r="WXV37" s="96"/>
      <c r="WXW37" s="84"/>
      <c r="WXX37" s="74"/>
      <c r="WXY37" s="74"/>
      <c r="WYK37" s="119"/>
      <c r="WYL37" s="96"/>
      <c r="WYM37" s="84"/>
      <c r="WYN37" s="74"/>
      <c r="WYO37" s="74"/>
      <c r="WZA37" s="119"/>
      <c r="WZB37" s="96"/>
      <c r="WZC37" s="84"/>
      <c r="WZD37" s="74"/>
      <c r="WZE37" s="74"/>
      <c r="WZQ37" s="119"/>
      <c r="WZR37" s="96"/>
      <c r="WZS37" s="84"/>
      <c r="WZT37" s="74"/>
      <c r="WZU37" s="74"/>
      <c r="XAG37" s="119"/>
      <c r="XAH37" s="96"/>
      <c r="XAI37" s="84"/>
      <c r="XAJ37" s="74"/>
      <c r="XAK37" s="74"/>
      <c r="XAW37" s="119"/>
      <c r="XAX37" s="96"/>
      <c r="XAY37" s="84"/>
      <c r="XAZ37" s="74"/>
      <c r="XBA37" s="74"/>
      <c r="XBM37" s="119"/>
      <c r="XBN37" s="96"/>
      <c r="XBO37" s="84"/>
      <c r="XBP37" s="74"/>
      <c r="XBQ37" s="74"/>
      <c r="XCC37" s="119"/>
      <c r="XCD37" s="96"/>
      <c r="XCE37" s="84"/>
      <c r="XCF37" s="74"/>
      <c r="XCG37" s="74"/>
      <c r="XCS37" s="119"/>
      <c r="XCT37" s="96"/>
      <c r="XCU37" s="84"/>
      <c r="XCV37" s="74"/>
      <c r="XCW37" s="74"/>
      <c r="XDI37" s="119"/>
      <c r="XDJ37" s="96"/>
      <c r="XDK37" s="84"/>
      <c r="XDL37" s="74"/>
      <c r="XDM37" s="74"/>
      <c r="XDY37" s="119"/>
      <c r="XDZ37" s="96"/>
      <c r="XEA37" s="84"/>
      <c r="XEB37" s="74"/>
      <c r="XEC37" s="74"/>
      <c r="XEO37" s="119"/>
      <c r="XEP37" s="96"/>
      <c r="XEQ37" s="84"/>
      <c r="XER37" s="74"/>
      <c r="XES37" s="74"/>
    </row>
    <row r="38" spans="1:1013 1025:2037 2049:3061 3073:4085 4097:5109 5121:6133 6145:7157 7169:8181 8193:9205 9217:10229 10241:11253 11265:12277 12289:13301 13313:14325 14337:15349 15361:16373" s="81" customFormat="1" ht="42.6" customHeight="1" thickBot="1">
      <c r="A38" s="74"/>
      <c r="B38" s="549"/>
      <c r="C38" s="91" t="s">
        <v>438</v>
      </c>
      <c r="D38" s="686" t="str" cm="1">
        <f t="array" ref="D38">IF(AND('AA DATA ENTRY'!C48="No, isolated",OR('AA DATA ENTRY'!C19=tables!A47,'AA DATA ENTRY'!C19=tables!A48)),IF(Hydro!D65="Higher","Moderate","Lower"),IF(ISNUMBER(D37),_xlfn.IFS(AND(D37&lt;=70,D37&gt;30),"Moderate",D37&gt;70,"Higher",D37&lt;=30,"Lower"),"Incomplete section"))</f>
        <v>Incomplete section</v>
      </c>
      <c r="E38" s="681"/>
      <c r="F38" s="300"/>
      <c r="G38" s="671"/>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FE38" s="119"/>
      <c r="FF38" s="96"/>
      <c r="FG38" s="121"/>
      <c r="FH38" s="74"/>
      <c r="FI38" s="74"/>
      <c r="FU38" s="119"/>
      <c r="FV38" s="96"/>
      <c r="FW38" s="121"/>
      <c r="FX38" s="74"/>
      <c r="FY38" s="74"/>
      <c r="GK38" s="119"/>
      <c r="GL38" s="96"/>
      <c r="GM38" s="121"/>
      <c r="GN38" s="74"/>
      <c r="GO38" s="74"/>
      <c r="HA38" s="119"/>
      <c r="HB38" s="96"/>
      <c r="HC38" s="121"/>
      <c r="HD38" s="74"/>
      <c r="HE38" s="74"/>
      <c r="HQ38" s="119"/>
      <c r="HR38" s="96"/>
      <c r="HS38" s="121"/>
      <c r="HT38" s="74"/>
      <c r="HU38" s="74"/>
      <c r="IG38" s="119"/>
      <c r="IH38" s="96"/>
      <c r="II38" s="121"/>
      <c r="IJ38" s="74"/>
      <c r="IK38" s="74"/>
      <c r="IW38" s="119"/>
      <c r="IX38" s="96"/>
      <c r="IY38" s="121"/>
      <c r="IZ38" s="74"/>
      <c r="JA38" s="74"/>
      <c r="JM38" s="119"/>
      <c r="JN38" s="96"/>
      <c r="JO38" s="121"/>
      <c r="JP38" s="74"/>
      <c r="JQ38" s="74"/>
      <c r="KC38" s="119"/>
      <c r="KD38" s="96"/>
      <c r="KE38" s="121"/>
      <c r="KF38" s="74"/>
      <c r="KG38" s="74"/>
      <c r="KS38" s="119"/>
      <c r="KT38" s="96"/>
      <c r="KU38" s="121"/>
      <c r="KV38" s="74"/>
      <c r="KW38" s="74"/>
      <c r="LI38" s="119"/>
      <c r="LJ38" s="96"/>
      <c r="LK38" s="121"/>
      <c r="LL38" s="74"/>
      <c r="LM38" s="74"/>
      <c r="LY38" s="119"/>
      <c r="LZ38" s="96"/>
      <c r="MA38" s="121"/>
      <c r="MB38" s="74"/>
      <c r="MC38" s="74"/>
      <c r="MO38" s="119"/>
      <c r="MP38" s="96"/>
      <c r="MQ38" s="121"/>
      <c r="MR38" s="74"/>
      <c r="MS38" s="74"/>
      <c r="NE38" s="119"/>
      <c r="NF38" s="96"/>
      <c r="NG38" s="121"/>
      <c r="NH38" s="74"/>
      <c r="NI38" s="74"/>
      <c r="NU38" s="119"/>
      <c r="NV38" s="96"/>
      <c r="NW38" s="121"/>
      <c r="NX38" s="74"/>
      <c r="NY38" s="74"/>
      <c r="OK38" s="119"/>
      <c r="OL38" s="96"/>
      <c r="OM38" s="121"/>
      <c r="ON38" s="74"/>
      <c r="OO38" s="74"/>
      <c r="PA38" s="119"/>
      <c r="PB38" s="96"/>
      <c r="PC38" s="121"/>
      <c r="PD38" s="74"/>
      <c r="PE38" s="74"/>
      <c r="PQ38" s="119"/>
      <c r="PR38" s="96"/>
      <c r="PS38" s="121"/>
      <c r="PT38" s="74"/>
      <c r="PU38" s="74"/>
      <c r="QG38" s="119"/>
      <c r="QH38" s="96"/>
      <c r="QI38" s="121"/>
      <c r="QJ38" s="74"/>
      <c r="QK38" s="74"/>
      <c r="QW38" s="119"/>
      <c r="QX38" s="96"/>
      <c r="QY38" s="121"/>
      <c r="QZ38" s="74"/>
      <c r="RA38" s="74"/>
      <c r="RM38" s="119"/>
      <c r="RN38" s="96"/>
      <c r="RO38" s="121"/>
      <c r="RP38" s="74"/>
      <c r="RQ38" s="74"/>
      <c r="SC38" s="119"/>
      <c r="SD38" s="96"/>
      <c r="SE38" s="121"/>
      <c r="SF38" s="74"/>
      <c r="SG38" s="74"/>
      <c r="SS38" s="119"/>
      <c r="ST38" s="96"/>
      <c r="SU38" s="121"/>
      <c r="SV38" s="74"/>
      <c r="SW38" s="74"/>
      <c r="TI38" s="119"/>
      <c r="TJ38" s="96"/>
      <c r="TK38" s="121"/>
      <c r="TL38" s="74"/>
      <c r="TM38" s="74"/>
      <c r="TY38" s="119"/>
      <c r="TZ38" s="96"/>
      <c r="UA38" s="121"/>
      <c r="UB38" s="74"/>
      <c r="UC38" s="74"/>
      <c r="UO38" s="119"/>
      <c r="UP38" s="96"/>
      <c r="UQ38" s="121"/>
      <c r="UR38" s="74"/>
      <c r="US38" s="74"/>
      <c r="VE38" s="119"/>
      <c r="VF38" s="96"/>
      <c r="VG38" s="121"/>
      <c r="VH38" s="74"/>
      <c r="VI38" s="74"/>
      <c r="VU38" s="119"/>
      <c r="VV38" s="96"/>
      <c r="VW38" s="121"/>
      <c r="VX38" s="74"/>
      <c r="VY38" s="74"/>
      <c r="WK38" s="119"/>
      <c r="WL38" s="96"/>
      <c r="WM38" s="121"/>
      <c r="WN38" s="74"/>
      <c r="WO38" s="74"/>
      <c r="XA38" s="119"/>
      <c r="XB38" s="96"/>
      <c r="XC38" s="121"/>
      <c r="XD38" s="74"/>
      <c r="XE38" s="74"/>
      <c r="XQ38" s="119"/>
      <c r="XR38" s="96"/>
      <c r="XS38" s="121"/>
      <c r="XT38" s="74"/>
      <c r="XU38" s="74"/>
      <c r="YG38" s="119"/>
      <c r="YH38" s="96"/>
      <c r="YI38" s="121"/>
      <c r="YJ38" s="74"/>
      <c r="YK38" s="74"/>
      <c r="YW38" s="119"/>
      <c r="YX38" s="96"/>
      <c r="YY38" s="121"/>
      <c r="YZ38" s="74"/>
      <c r="ZA38" s="74"/>
      <c r="ZM38" s="119"/>
      <c r="ZN38" s="96"/>
      <c r="ZO38" s="121"/>
      <c r="ZP38" s="74"/>
      <c r="ZQ38" s="74"/>
      <c r="AAC38" s="119"/>
      <c r="AAD38" s="96"/>
      <c r="AAE38" s="121"/>
      <c r="AAF38" s="74"/>
      <c r="AAG38" s="74"/>
      <c r="AAS38" s="119"/>
      <c r="AAT38" s="96"/>
      <c r="AAU38" s="121"/>
      <c r="AAV38" s="74"/>
      <c r="AAW38" s="74"/>
      <c r="ABI38" s="119"/>
      <c r="ABJ38" s="96"/>
      <c r="ABK38" s="121"/>
      <c r="ABL38" s="74"/>
      <c r="ABM38" s="74"/>
      <c r="ABY38" s="119"/>
      <c r="ABZ38" s="96"/>
      <c r="ACA38" s="121"/>
      <c r="ACB38" s="74"/>
      <c r="ACC38" s="74"/>
      <c r="ACO38" s="119"/>
      <c r="ACP38" s="96"/>
      <c r="ACQ38" s="121"/>
      <c r="ACR38" s="74"/>
      <c r="ACS38" s="74"/>
      <c r="ADE38" s="119"/>
      <c r="ADF38" s="96"/>
      <c r="ADG38" s="121"/>
      <c r="ADH38" s="74"/>
      <c r="ADI38" s="74"/>
      <c r="ADU38" s="119"/>
      <c r="ADV38" s="96"/>
      <c r="ADW38" s="121"/>
      <c r="ADX38" s="74"/>
      <c r="ADY38" s="74"/>
      <c r="AEK38" s="119"/>
      <c r="AEL38" s="96"/>
      <c r="AEM38" s="121"/>
      <c r="AEN38" s="74"/>
      <c r="AEO38" s="74"/>
      <c r="AFA38" s="119"/>
      <c r="AFB38" s="96"/>
      <c r="AFC38" s="121"/>
      <c r="AFD38" s="74"/>
      <c r="AFE38" s="74"/>
      <c r="AFQ38" s="119"/>
      <c r="AFR38" s="96"/>
      <c r="AFS38" s="121"/>
      <c r="AFT38" s="74"/>
      <c r="AFU38" s="74"/>
      <c r="AGG38" s="119"/>
      <c r="AGH38" s="96"/>
      <c r="AGI38" s="121"/>
      <c r="AGJ38" s="74"/>
      <c r="AGK38" s="74"/>
      <c r="AGW38" s="119"/>
      <c r="AGX38" s="96"/>
      <c r="AGY38" s="121"/>
      <c r="AGZ38" s="74"/>
      <c r="AHA38" s="74"/>
      <c r="AHM38" s="119"/>
      <c r="AHN38" s="96"/>
      <c r="AHO38" s="121"/>
      <c r="AHP38" s="74"/>
      <c r="AHQ38" s="74"/>
      <c r="AIC38" s="119"/>
      <c r="AID38" s="96"/>
      <c r="AIE38" s="121"/>
      <c r="AIF38" s="74"/>
      <c r="AIG38" s="74"/>
      <c r="AIS38" s="119"/>
      <c r="AIT38" s="96"/>
      <c r="AIU38" s="121"/>
      <c r="AIV38" s="74"/>
      <c r="AIW38" s="74"/>
      <c r="AJI38" s="119"/>
      <c r="AJJ38" s="96"/>
      <c r="AJK38" s="121"/>
      <c r="AJL38" s="74"/>
      <c r="AJM38" s="74"/>
      <c r="AJY38" s="119"/>
      <c r="AJZ38" s="96"/>
      <c r="AKA38" s="121"/>
      <c r="AKB38" s="74"/>
      <c r="AKC38" s="74"/>
      <c r="AKO38" s="119"/>
      <c r="AKP38" s="96"/>
      <c r="AKQ38" s="121"/>
      <c r="AKR38" s="74"/>
      <c r="AKS38" s="74"/>
      <c r="ALE38" s="119"/>
      <c r="ALF38" s="96"/>
      <c r="ALG38" s="121"/>
      <c r="ALH38" s="74"/>
      <c r="ALI38" s="74"/>
      <c r="ALU38" s="119"/>
      <c r="ALV38" s="96"/>
      <c r="ALW38" s="121"/>
      <c r="ALX38" s="74"/>
      <c r="ALY38" s="74"/>
      <c r="AMK38" s="119"/>
      <c r="AML38" s="96"/>
      <c r="AMM38" s="121"/>
      <c r="AMN38" s="74"/>
      <c r="AMO38" s="74"/>
      <c r="ANA38" s="119"/>
      <c r="ANB38" s="96"/>
      <c r="ANC38" s="121"/>
      <c r="AND38" s="74"/>
      <c r="ANE38" s="74"/>
      <c r="ANQ38" s="119"/>
      <c r="ANR38" s="96"/>
      <c r="ANS38" s="121"/>
      <c r="ANT38" s="74"/>
      <c r="ANU38" s="74"/>
      <c r="AOG38" s="119"/>
      <c r="AOH38" s="96"/>
      <c r="AOI38" s="121"/>
      <c r="AOJ38" s="74"/>
      <c r="AOK38" s="74"/>
      <c r="AOW38" s="119"/>
      <c r="AOX38" s="96"/>
      <c r="AOY38" s="121"/>
      <c r="AOZ38" s="74"/>
      <c r="APA38" s="74"/>
      <c r="APM38" s="119"/>
      <c r="APN38" s="96"/>
      <c r="APO38" s="121"/>
      <c r="APP38" s="74"/>
      <c r="APQ38" s="74"/>
      <c r="AQC38" s="119"/>
      <c r="AQD38" s="96"/>
      <c r="AQE38" s="121"/>
      <c r="AQF38" s="74"/>
      <c r="AQG38" s="74"/>
      <c r="AQS38" s="119"/>
      <c r="AQT38" s="96"/>
      <c r="AQU38" s="121"/>
      <c r="AQV38" s="74"/>
      <c r="AQW38" s="74"/>
      <c r="ARI38" s="119"/>
      <c r="ARJ38" s="96"/>
      <c r="ARK38" s="121"/>
      <c r="ARL38" s="74"/>
      <c r="ARM38" s="74"/>
      <c r="ARY38" s="119"/>
      <c r="ARZ38" s="96"/>
      <c r="ASA38" s="121"/>
      <c r="ASB38" s="74"/>
      <c r="ASC38" s="74"/>
      <c r="ASO38" s="119"/>
      <c r="ASP38" s="96"/>
      <c r="ASQ38" s="121"/>
      <c r="ASR38" s="74"/>
      <c r="ASS38" s="74"/>
      <c r="ATE38" s="119"/>
      <c r="ATF38" s="96"/>
      <c r="ATG38" s="121"/>
      <c r="ATH38" s="74"/>
      <c r="ATI38" s="74"/>
      <c r="ATU38" s="119"/>
      <c r="ATV38" s="96"/>
      <c r="ATW38" s="121"/>
      <c r="ATX38" s="74"/>
      <c r="ATY38" s="74"/>
      <c r="AUK38" s="119"/>
      <c r="AUL38" s="96"/>
      <c r="AUM38" s="121"/>
      <c r="AUN38" s="74"/>
      <c r="AUO38" s="74"/>
      <c r="AVA38" s="119"/>
      <c r="AVB38" s="96"/>
      <c r="AVC38" s="121"/>
      <c r="AVD38" s="74"/>
      <c r="AVE38" s="74"/>
      <c r="AVQ38" s="119"/>
      <c r="AVR38" s="96"/>
      <c r="AVS38" s="121"/>
      <c r="AVT38" s="74"/>
      <c r="AVU38" s="74"/>
      <c r="AWG38" s="119"/>
      <c r="AWH38" s="96"/>
      <c r="AWI38" s="121"/>
      <c r="AWJ38" s="74"/>
      <c r="AWK38" s="74"/>
      <c r="AWW38" s="119"/>
      <c r="AWX38" s="96"/>
      <c r="AWY38" s="121"/>
      <c r="AWZ38" s="74"/>
      <c r="AXA38" s="74"/>
      <c r="AXM38" s="119"/>
      <c r="AXN38" s="96"/>
      <c r="AXO38" s="121"/>
      <c r="AXP38" s="74"/>
      <c r="AXQ38" s="74"/>
      <c r="AYC38" s="119"/>
      <c r="AYD38" s="96"/>
      <c r="AYE38" s="121"/>
      <c r="AYF38" s="74"/>
      <c r="AYG38" s="74"/>
      <c r="AYS38" s="119"/>
      <c r="AYT38" s="96"/>
      <c r="AYU38" s="121"/>
      <c r="AYV38" s="74"/>
      <c r="AYW38" s="74"/>
      <c r="AZI38" s="119"/>
      <c r="AZJ38" s="96"/>
      <c r="AZK38" s="121"/>
      <c r="AZL38" s="74"/>
      <c r="AZM38" s="74"/>
      <c r="AZY38" s="119"/>
      <c r="AZZ38" s="96"/>
      <c r="BAA38" s="121"/>
      <c r="BAB38" s="74"/>
      <c r="BAC38" s="74"/>
      <c r="BAO38" s="119"/>
      <c r="BAP38" s="96"/>
      <c r="BAQ38" s="121"/>
      <c r="BAR38" s="74"/>
      <c r="BAS38" s="74"/>
      <c r="BBE38" s="119"/>
      <c r="BBF38" s="96"/>
      <c r="BBG38" s="121"/>
      <c r="BBH38" s="74"/>
      <c r="BBI38" s="74"/>
      <c r="BBU38" s="119"/>
      <c r="BBV38" s="96"/>
      <c r="BBW38" s="121"/>
      <c r="BBX38" s="74"/>
      <c r="BBY38" s="74"/>
      <c r="BCK38" s="119"/>
      <c r="BCL38" s="96"/>
      <c r="BCM38" s="121"/>
      <c r="BCN38" s="74"/>
      <c r="BCO38" s="74"/>
      <c r="BDA38" s="119"/>
      <c r="BDB38" s="96"/>
      <c r="BDC38" s="121"/>
      <c r="BDD38" s="74"/>
      <c r="BDE38" s="74"/>
      <c r="BDQ38" s="119"/>
      <c r="BDR38" s="96"/>
      <c r="BDS38" s="121"/>
      <c r="BDT38" s="74"/>
      <c r="BDU38" s="74"/>
      <c r="BEG38" s="119"/>
      <c r="BEH38" s="96"/>
      <c r="BEI38" s="121"/>
      <c r="BEJ38" s="74"/>
      <c r="BEK38" s="74"/>
      <c r="BEW38" s="119"/>
      <c r="BEX38" s="96"/>
      <c r="BEY38" s="121"/>
      <c r="BEZ38" s="74"/>
      <c r="BFA38" s="74"/>
      <c r="BFM38" s="119"/>
      <c r="BFN38" s="96"/>
      <c r="BFO38" s="121"/>
      <c r="BFP38" s="74"/>
      <c r="BFQ38" s="74"/>
      <c r="BGC38" s="119"/>
      <c r="BGD38" s="96"/>
      <c r="BGE38" s="121"/>
      <c r="BGF38" s="74"/>
      <c r="BGG38" s="74"/>
      <c r="BGS38" s="119"/>
      <c r="BGT38" s="96"/>
      <c r="BGU38" s="121"/>
      <c r="BGV38" s="74"/>
      <c r="BGW38" s="74"/>
      <c r="BHI38" s="119"/>
      <c r="BHJ38" s="96"/>
      <c r="BHK38" s="121"/>
      <c r="BHL38" s="74"/>
      <c r="BHM38" s="74"/>
      <c r="BHY38" s="119"/>
      <c r="BHZ38" s="96"/>
      <c r="BIA38" s="121"/>
      <c r="BIB38" s="74"/>
      <c r="BIC38" s="74"/>
      <c r="BIO38" s="119"/>
      <c r="BIP38" s="96"/>
      <c r="BIQ38" s="121"/>
      <c r="BIR38" s="74"/>
      <c r="BIS38" s="74"/>
      <c r="BJE38" s="119"/>
      <c r="BJF38" s="96"/>
      <c r="BJG38" s="121"/>
      <c r="BJH38" s="74"/>
      <c r="BJI38" s="74"/>
      <c r="BJU38" s="119"/>
      <c r="BJV38" s="96"/>
      <c r="BJW38" s="121"/>
      <c r="BJX38" s="74"/>
      <c r="BJY38" s="74"/>
      <c r="BKK38" s="119"/>
      <c r="BKL38" s="96"/>
      <c r="BKM38" s="121"/>
      <c r="BKN38" s="74"/>
      <c r="BKO38" s="74"/>
      <c r="BLA38" s="119"/>
      <c r="BLB38" s="96"/>
      <c r="BLC38" s="121"/>
      <c r="BLD38" s="74"/>
      <c r="BLE38" s="74"/>
      <c r="BLQ38" s="119"/>
      <c r="BLR38" s="96"/>
      <c r="BLS38" s="121"/>
      <c r="BLT38" s="74"/>
      <c r="BLU38" s="74"/>
      <c r="BMG38" s="119"/>
      <c r="BMH38" s="96"/>
      <c r="BMI38" s="121"/>
      <c r="BMJ38" s="74"/>
      <c r="BMK38" s="74"/>
      <c r="BMW38" s="119"/>
      <c r="BMX38" s="96"/>
      <c r="BMY38" s="121"/>
      <c r="BMZ38" s="74"/>
      <c r="BNA38" s="74"/>
      <c r="BNM38" s="119"/>
      <c r="BNN38" s="96"/>
      <c r="BNO38" s="121"/>
      <c r="BNP38" s="74"/>
      <c r="BNQ38" s="74"/>
      <c r="BOC38" s="119"/>
      <c r="BOD38" s="96"/>
      <c r="BOE38" s="121"/>
      <c r="BOF38" s="74"/>
      <c r="BOG38" s="74"/>
      <c r="BOS38" s="119"/>
      <c r="BOT38" s="96"/>
      <c r="BOU38" s="121"/>
      <c r="BOV38" s="74"/>
      <c r="BOW38" s="74"/>
      <c r="BPI38" s="119"/>
      <c r="BPJ38" s="96"/>
      <c r="BPK38" s="121"/>
      <c r="BPL38" s="74"/>
      <c r="BPM38" s="74"/>
      <c r="BPY38" s="119"/>
      <c r="BPZ38" s="96"/>
      <c r="BQA38" s="121"/>
      <c r="BQB38" s="74"/>
      <c r="BQC38" s="74"/>
      <c r="BQO38" s="119"/>
      <c r="BQP38" s="96"/>
      <c r="BQQ38" s="121"/>
      <c r="BQR38" s="74"/>
      <c r="BQS38" s="74"/>
      <c r="BRE38" s="119"/>
      <c r="BRF38" s="96"/>
      <c r="BRG38" s="121"/>
      <c r="BRH38" s="74"/>
      <c r="BRI38" s="74"/>
      <c r="BRU38" s="119"/>
      <c r="BRV38" s="96"/>
      <c r="BRW38" s="121"/>
      <c r="BRX38" s="74"/>
      <c r="BRY38" s="74"/>
      <c r="BSK38" s="119"/>
      <c r="BSL38" s="96"/>
      <c r="BSM38" s="121"/>
      <c r="BSN38" s="74"/>
      <c r="BSO38" s="74"/>
      <c r="BTA38" s="119"/>
      <c r="BTB38" s="96"/>
      <c r="BTC38" s="121"/>
      <c r="BTD38" s="74"/>
      <c r="BTE38" s="74"/>
      <c r="BTQ38" s="119"/>
      <c r="BTR38" s="96"/>
      <c r="BTS38" s="121"/>
      <c r="BTT38" s="74"/>
      <c r="BTU38" s="74"/>
      <c r="BUG38" s="119"/>
      <c r="BUH38" s="96"/>
      <c r="BUI38" s="121"/>
      <c r="BUJ38" s="74"/>
      <c r="BUK38" s="74"/>
      <c r="BUW38" s="119"/>
      <c r="BUX38" s="96"/>
      <c r="BUY38" s="121"/>
      <c r="BUZ38" s="74"/>
      <c r="BVA38" s="74"/>
      <c r="BVM38" s="119"/>
      <c r="BVN38" s="96"/>
      <c r="BVO38" s="121"/>
      <c r="BVP38" s="74"/>
      <c r="BVQ38" s="74"/>
      <c r="BWC38" s="119"/>
      <c r="BWD38" s="96"/>
      <c r="BWE38" s="121"/>
      <c r="BWF38" s="74"/>
      <c r="BWG38" s="74"/>
      <c r="BWS38" s="119"/>
      <c r="BWT38" s="96"/>
      <c r="BWU38" s="121"/>
      <c r="BWV38" s="74"/>
      <c r="BWW38" s="74"/>
      <c r="BXI38" s="119"/>
      <c r="BXJ38" s="96"/>
      <c r="BXK38" s="121"/>
      <c r="BXL38" s="74"/>
      <c r="BXM38" s="74"/>
      <c r="BXY38" s="119"/>
      <c r="BXZ38" s="96"/>
      <c r="BYA38" s="121"/>
      <c r="BYB38" s="74"/>
      <c r="BYC38" s="74"/>
      <c r="BYO38" s="119"/>
      <c r="BYP38" s="96"/>
      <c r="BYQ38" s="121"/>
      <c r="BYR38" s="74"/>
      <c r="BYS38" s="74"/>
      <c r="BZE38" s="119"/>
      <c r="BZF38" s="96"/>
      <c r="BZG38" s="121"/>
      <c r="BZH38" s="74"/>
      <c r="BZI38" s="74"/>
      <c r="BZU38" s="119"/>
      <c r="BZV38" s="96"/>
      <c r="BZW38" s="121"/>
      <c r="BZX38" s="74"/>
      <c r="BZY38" s="74"/>
      <c r="CAK38" s="119"/>
      <c r="CAL38" s="96"/>
      <c r="CAM38" s="121"/>
      <c r="CAN38" s="74"/>
      <c r="CAO38" s="74"/>
      <c r="CBA38" s="119"/>
      <c r="CBB38" s="96"/>
      <c r="CBC38" s="121"/>
      <c r="CBD38" s="74"/>
      <c r="CBE38" s="74"/>
      <c r="CBQ38" s="119"/>
      <c r="CBR38" s="96"/>
      <c r="CBS38" s="121"/>
      <c r="CBT38" s="74"/>
      <c r="CBU38" s="74"/>
      <c r="CCG38" s="119"/>
      <c r="CCH38" s="96"/>
      <c r="CCI38" s="121"/>
      <c r="CCJ38" s="74"/>
      <c r="CCK38" s="74"/>
      <c r="CCW38" s="119"/>
      <c r="CCX38" s="96"/>
      <c r="CCY38" s="121"/>
      <c r="CCZ38" s="74"/>
      <c r="CDA38" s="74"/>
      <c r="CDM38" s="119"/>
      <c r="CDN38" s="96"/>
      <c r="CDO38" s="121"/>
      <c r="CDP38" s="74"/>
      <c r="CDQ38" s="74"/>
      <c r="CEC38" s="119"/>
      <c r="CED38" s="96"/>
      <c r="CEE38" s="121"/>
      <c r="CEF38" s="74"/>
      <c r="CEG38" s="74"/>
      <c r="CES38" s="119"/>
      <c r="CET38" s="96"/>
      <c r="CEU38" s="121"/>
      <c r="CEV38" s="74"/>
      <c r="CEW38" s="74"/>
      <c r="CFI38" s="119"/>
      <c r="CFJ38" s="96"/>
      <c r="CFK38" s="121"/>
      <c r="CFL38" s="74"/>
      <c r="CFM38" s="74"/>
      <c r="CFY38" s="119"/>
      <c r="CFZ38" s="96"/>
      <c r="CGA38" s="121"/>
      <c r="CGB38" s="74"/>
      <c r="CGC38" s="74"/>
      <c r="CGO38" s="119"/>
      <c r="CGP38" s="96"/>
      <c r="CGQ38" s="121"/>
      <c r="CGR38" s="74"/>
      <c r="CGS38" s="74"/>
      <c r="CHE38" s="119"/>
      <c r="CHF38" s="96"/>
      <c r="CHG38" s="121"/>
      <c r="CHH38" s="74"/>
      <c r="CHI38" s="74"/>
      <c r="CHU38" s="119"/>
      <c r="CHV38" s="96"/>
      <c r="CHW38" s="121"/>
      <c r="CHX38" s="74"/>
      <c r="CHY38" s="74"/>
      <c r="CIK38" s="119"/>
      <c r="CIL38" s="96"/>
      <c r="CIM38" s="121"/>
      <c r="CIN38" s="74"/>
      <c r="CIO38" s="74"/>
      <c r="CJA38" s="119"/>
      <c r="CJB38" s="96"/>
      <c r="CJC38" s="121"/>
      <c r="CJD38" s="74"/>
      <c r="CJE38" s="74"/>
      <c r="CJQ38" s="119"/>
      <c r="CJR38" s="96"/>
      <c r="CJS38" s="121"/>
      <c r="CJT38" s="74"/>
      <c r="CJU38" s="74"/>
      <c r="CKG38" s="119"/>
      <c r="CKH38" s="96"/>
      <c r="CKI38" s="121"/>
      <c r="CKJ38" s="74"/>
      <c r="CKK38" s="74"/>
      <c r="CKW38" s="119"/>
      <c r="CKX38" s="96"/>
      <c r="CKY38" s="121"/>
      <c r="CKZ38" s="74"/>
      <c r="CLA38" s="74"/>
      <c r="CLM38" s="119"/>
      <c r="CLN38" s="96"/>
      <c r="CLO38" s="121"/>
      <c r="CLP38" s="74"/>
      <c r="CLQ38" s="74"/>
      <c r="CMC38" s="119"/>
      <c r="CMD38" s="96"/>
      <c r="CME38" s="121"/>
      <c r="CMF38" s="74"/>
      <c r="CMG38" s="74"/>
      <c r="CMS38" s="119"/>
      <c r="CMT38" s="96"/>
      <c r="CMU38" s="121"/>
      <c r="CMV38" s="74"/>
      <c r="CMW38" s="74"/>
      <c r="CNI38" s="119"/>
      <c r="CNJ38" s="96"/>
      <c r="CNK38" s="121"/>
      <c r="CNL38" s="74"/>
      <c r="CNM38" s="74"/>
      <c r="CNY38" s="119"/>
      <c r="CNZ38" s="96"/>
      <c r="COA38" s="121"/>
      <c r="COB38" s="74"/>
      <c r="COC38" s="74"/>
      <c r="COO38" s="119"/>
      <c r="COP38" s="96"/>
      <c r="COQ38" s="121"/>
      <c r="COR38" s="74"/>
      <c r="COS38" s="74"/>
      <c r="CPE38" s="119"/>
      <c r="CPF38" s="96"/>
      <c r="CPG38" s="121"/>
      <c r="CPH38" s="74"/>
      <c r="CPI38" s="74"/>
      <c r="CPU38" s="119"/>
      <c r="CPV38" s="96"/>
      <c r="CPW38" s="121"/>
      <c r="CPX38" s="74"/>
      <c r="CPY38" s="74"/>
      <c r="CQK38" s="119"/>
      <c r="CQL38" s="96"/>
      <c r="CQM38" s="121"/>
      <c r="CQN38" s="74"/>
      <c r="CQO38" s="74"/>
      <c r="CRA38" s="119"/>
      <c r="CRB38" s="96"/>
      <c r="CRC38" s="121"/>
      <c r="CRD38" s="74"/>
      <c r="CRE38" s="74"/>
      <c r="CRQ38" s="119"/>
      <c r="CRR38" s="96"/>
      <c r="CRS38" s="121"/>
      <c r="CRT38" s="74"/>
      <c r="CRU38" s="74"/>
      <c r="CSG38" s="119"/>
      <c r="CSH38" s="96"/>
      <c r="CSI38" s="121"/>
      <c r="CSJ38" s="74"/>
      <c r="CSK38" s="74"/>
      <c r="CSW38" s="119"/>
      <c r="CSX38" s="96"/>
      <c r="CSY38" s="121"/>
      <c r="CSZ38" s="74"/>
      <c r="CTA38" s="74"/>
      <c r="CTM38" s="119"/>
      <c r="CTN38" s="96"/>
      <c r="CTO38" s="121"/>
      <c r="CTP38" s="74"/>
      <c r="CTQ38" s="74"/>
      <c r="CUC38" s="119"/>
      <c r="CUD38" s="96"/>
      <c r="CUE38" s="121"/>
      <c r="CUF38" s="74"/>
      <c r="CUG38" s="74"/>
      <c r="CUS38" s="119"/>
      <c r="CUT38" s="96"/>
      <c r="CUU38" s="121"/>
      <c r="CUV38" s="74"/>
      <c r="CUW38" s="74"/>
      <c r="CVI38" s="119"/>
      <c r="CVJ38" s="96"/>
      <c r="CVK38" s="121"/>
      <c r="CVL38" s="74"/>
      <c r="CVM38" s="74"/>
      <c r="CVY38" s="119"/>
      <c r="CVZ38" s="96"/>
      <c r="CWA38" s="121"/>
      <c r="CWB38" s="74"/>
      <c r="CWC38" s="74"/>
      <c r="CWO38" s="119"/>
      <c r="CWP38" s="96"/>
      <c r="CWQ38" s="121"/>
      <c r="CWR38" s="74"/>
      <c r="CWS38" s="74"/>
      <c r="CXE38" s="119"/>
      <c r="CXF38" s="96"/>
      <c r="CXG38" s="121"/>
      <c r="CXH38" s="74"/>
      <c r="CXI38" s="74"/>
      <c r="CXU38" s="119"/>
      <c r="CXV38" s="96"/>
      <c r="CXW38" s="121"/>
      <c r="CXX38" s="74"/>
      <c r="CXY38" s="74"/>
      <c r="CYK38" s="119"/>
      <c r="CYL38" s="96"/>
      <c r="CYM38" s="121"/>
      <c r="CYN38" s="74"/>
      <c r="CYO38" s="74"/>
      <c r="CZA38" s="119"/>
      <c r="CZB38" s="96"/>
      <c r="CZC38" s="121"/>
      <c r="CZD38" s="74"/>
      <c r="CZE38" s="74"/>
      <c r="CZQ38" s="119"/>
      <c r="CZR38" s="96"/>
      <c r="CZS38" s="121"/>
      <c r="CZT38" s="74"/>
      <c r="CZU38" s="74"/>
      <c r="DAG38" s="119"/>
      <c r="DAH38" s="96"/>
      <c r="DAI38" s="121"/>
      <c r="DAJ38" s="74"/>
      <c r="DAK38" s="74"/>
      <c r="DAW38" s="119"/>
      <c r="DAX38" s="96"/>
      <c r="DAY38" s="121"/>
      <c r="DAZ38" s="74"/>
      <c r="DBA38" s="74"/>
      <c r="DBM38" s="119"/>
      <c r="DBN38" s="96"/>
      <c r="DBO38" s="121"/>
      <c r="DBP38" s="74"/>
      <c r="DBQ38" s="74"/>
      <c r="DCC38" s="119"/>
      <c r="DCD38" s="96"/>
      <c r="DCE38" s="121"/>
      <c r="DCF38" s="74"/>
      <c r="DCG38" s="74"/>
      <c r="DCS38" s="119"/>
      <c r="DCT38" s="96"/>
      <c r="DCU38" s="121"/>
      <c r="DCV38" s="74"/>
      <c r="DCW38" s="74"/>
      <c r="DDI38" s="119"/>
      <c r="DDJ38" s="96"/>
      <c r="DDK38" s="121"/>
      <c r="DDL38" s="74"/>
      <c r="DDM38" s="74"/>
      <c r="DDY38" s="119"/>
      <c r="DDZ38" s="96"/>
      <c r="DEA38" s="121"/>
      <c r="DEB38" s="74"/>
      <c r="DEC38" s="74"/>
      <c r="DEO38" s="119"/>
      <c r="DEP38" s="96"/>
      <c r="DEQ38" s="121"/>
      <c r="DER38" s="74"/>
      <c r="DES38" s="74"/>
      <c r="DFE38" s="119"/>
      <c r="DFF38" s="96"/>
      <c r="DFG38" s="121"/>
      <c r="DFH38" s="74"/>
      <c r="DFI38" s="74"/>
      <c r="DFU38" s="119"/>
      <c r="DFV38" s="96"/>
      <c r="DFW38" s="121"/>
      <c r="DFX38" s="74"/>
      <c r="DFY38" s="74"/>
      <c r="DGK38" s="119"/>
      <c r="DGL38" s="96"/>
      <c r="DGM38" s="121"/>
      <c r="DGN38" s="74"/>
      <c r="DGO38" s="74"/>
      <c r="DHA38" s="119"/>
      <c r="DHB38" s="96"/>
      <c r="DHC38" s="121"/>
      <c r="DHD38" s="74"/>
      <c r="DHE38" s="74"/>
      <c r="DHQ38" s="119"/>
      <c r="DHR38" s="96"/>
      <c r="DHS38" s="121"/>
      <c r="DHT38" s="74"/>
      <c r="DHU38" s="74"/>
      <c r="DIG38" s="119"/>
      <c r="DIH38" s="96"/>
      <c r="DII38" s="121"/>
      <c r="DIJ38" s="74"/>
      <c r="DIK38" s="74"/>
      <c r="DIW38" s="119"/>
      <c r="DIX38" s="96"/>
      <c r="DIY38" s="121"/>
      <c r="DIZ38" s="74"/>
      <c r="DJA38" s="74"/>
      <c r="DJM38" s="119"/>
      <c r="DJN38" s="96"/>
      <c r="DJO38" s="121"/>
      <c r="DJP38" s="74"/>
      <c r="DJQ38" s="74"/>
      <c r="DKC38" s="119"/>
      <c r="DKD38" s="96"/>
      <c r="DKE38" s="121"/>
      <c r="DKF38" s="74"/>
      <c r="DKG38" s="74"/>
      <c r="DKS38" s="119"/>
      <c r="DKT38" s="96"/>
      <c r="DKU38" s="121"/>
      <c r="DKV38" s="74"/>
      <c r="DKW38" s="74"/>
      <c r="DLI38" s="119"/>
      <c r="DLJ38" s="96"/>
      <c r="DLK38" s="121"/>
      <c r="DLL38" s="74"/>
      <c r="DLM38" s="74"/>
      <c r="DLY38" s="119"/>
      <c r="DLZ38" s="96"/>
      <c r="DMA38" s="121"/>
      <c r="DMB38" s="74"/>
      <c r="DMC38" s="74"/>
      <c r="DMO38" s="119"/>
      <c r="DMP38" s="96"/>
      <c r="DMQ38" s="121"/>
      <c r="DMR38" s="74"/>
      <c r="DMS38" s="74"/>
      <c r="DNE38" s="119"/>
      <c r="DNF38" s="96"/>
      <c r="DNG38" s="121"/>
      <c r="DNH38" s="74"/>
      <c r="DNI38" s="74"/>
      <c r="DNU38" s="119"/>
      <c r="DNV38" s="96"/>
      <c r="DNW38" s="121"/>
      <c r="DNX38" s="74"/>
      <c r="DNY38" s="74"/>
      <c r="DOK38" s="119"/>
      <c r="DOL38" s="96"/>
      <c r="DOM38" s="121"/>
      <c r="DON38" s="74"/>
      <c r="DOO38" s="74"/>
      <c r="DPA38" s="119"/>
      <c r="DPB38" s="96"/>
      <c r="DPC38" s="121"/>
      <c r="DPD38" s="74"/>
      <c r="DPE38" s="74"/>
      <c r="DPQ38" s="119"/>
      <c r="DPR38" s="96"/>
      <c r="DPS38" s="121"/>
      <c r="DPT38" s="74"/>
      <c r="DPU38" s="74"/>
      <c r="DQG38" s="119"/>
      <c r="DQH38" s="96"/>
      <c r="DQI38" s="121"/>
      <c r="DQJ38" s="74"/>
      <c r="DQK38" s="74"/>
      <c r="DQW38" s="119"/>
      <c r="DQX38" s="96"/>
      <c r="DQY38" s="121"/>
      <c r="DQZ38" s="74"/>
      <c r="DRA38" s="74"/>
      <c r="DRM38" s="119"/>
      <c r="DRN38" s="96"/>
      <c r="DRO38" s="121"/>
      <c r="DRP38" s="74"/>
      <c r="DRQ38" s="74"/>
      <c r="DSC38" s="119"/>
      <c r="DSD38" s="96"/>
      <c r="DSE38" s="121"/>
      <c r="DSF38" s="74"/>
      <c r="DSG38" s="74"/>
      <c r="DSS38" s="119"/>
      <c r="DST38" s="96"/>
      <c r="DSU38" s="121"/>
      <c r="DSV38" s="74"/>
      <c r="DSW38" s="74"/>
      <c r="DTI38" s="119"/>
      <c r="DTJ38" s="96"/>
      <c r="DTK38" s="121"/>
      <c r="DTL38" s="74"/>
      <c r="DTM38" s="74"/>
      <c r="DTY38" s="119"/>
      <c r="DTZ38" s="96"/>
      <c r="DUA38" s="121"/>
      <c r="DUB38" s="74"/>
      <c r="DUC38" s="74"/>
      <c r="DUO38" s="119"/>
      <c r="DUP38" s="96"/>
      <c r="DUQ38" s="121"/>
      <c r="DUR38" s="74"/>
      <c r="DUS38" s="74"/>
      <c r="DVE38" s="119"/>
      <c r="DVF38" s="96"/>
      <c r="DVG38" s="121"/>
      <c r="DVH38" s="74"/>
      <c r="DVI38" s="74"/>
      <c r="DVU38" s="119"/>
      <c r="DVV38" s="96"/>
      <c r="DVW38" s="121"/>
      <c r="DVX38" s="74"/>
      <c r="DVY38" s="74"/>
      <c r="DWK38" s="119"/>
      <c r="DWL38" s="96"/>
      <c r="DWM38" s="121"/>
      <c r="DWN38" s="74"/>
      <c r="DWO38" s="74"/>
      <c r="DXA38" s="119"/>
      <c r="DXB38" s="96"/>
      <c r="DXC38" s="121"/>
      <c r="DXD38" s="74"/>
      <c r="DXE38" s="74"/>
      <c r="DXQ38" s="119"/>
      <c r="DXR38" s="96"/>
      <c r="DXS38" s="121"/>
      <c r="DXT38" s="74"/>
      <c r="DXU38" s="74"/>
      <c r="DYG38" s="119"/>
      <c r="DYH38" s="96"/>
      <c r="DYI38" s="121"/>
      <c r="DYJ38" s="74"/>
      <c r="DYK38" s="74"/>
      <c r="DYW38" s="119"/>
      <c r="DYX38" s="96"/>
      <c r="DYY38" s="121"/>
      <c r="DYZ38" s="74"/>
      <c r="DZA38" s="74"/>
      <c r="DZM38" s="119"/>
      <c r="DZN38" s="96"/>
      <c r="DZO38" s="121"/>
      <c r="DZP38" s="74"/>
      <c r="DZQ38" s="74"/>
      <c r="EAC38" s="119"/>
      <c r="EAD38" s="96"/>
      <c r="EAE38" s="121"/>
      <c r="EAF38" s="74"/>
      <c r="EAG38" s="74"/>
      <c r="EAS38" s="119"/>
      <c r="EAT38" s="96"/>
      <c r="EAU38" s="121"/>
      <c r="EAV38" s="74"/>
      <c r="EAW38" s="74"/>
      <c r="EBI38" s="119"/>
      <c r="EBJ38" s="96"/>
      <c r="EBK38" s="121"/>
      <c r="EBL38" s="74"/>
      <c r="EBM38" s="74"/>
      <c r="EBY38" s="119"/>
      <c r="EBZ38" s="96"/>
      <c r="ECA38" s="121"/>
      <c r="ECB38" s="74"/>
      <c r="ECC38" s="74"/>
      <c r="ECO38" s="119"/>
      <c r="ECP38" s="96"/>
      <c r="ECQ38" s="121"/>
      <c r="ECR38" s="74"/>
      <c r="ECS38" s="74"/>
      <c r="EDE38" s="119"/>
      <c r="EDF38" s="96"/>
      <c r="EDG38" s="121"/>
      <c r="EDH38" s="74"/>
      <c r="EDI38" s="74"/>
      <c r="EDU38" s="119"/>
      <c r="EDV38" s="96"/>
      <c r="EDW38" s="121"/>
      <c r="EDX38" s="74"/>
      <c r="EDY38" s="74"/>
      <c r="EEK38" s="119"/>
      <c r="EEL38" s="96"/>
      <c r="EEM38" s="121"/>
      <c r="EEN38" s="74"/>
      <c r="EEO38" s="74"/>
      <c r="EFA38" s="119"/>
      <c r="EFB38" s="96"/>
      <c r="EFC38" s="121"/>
      <c r="EFD38" s="74"/>
      <c r="EFE38" s="74"/>
      <c r="EFQ38" s="119"/>
      <c r="EFR38" s="96"/>
      <c r="EFS38" s="121"/>
      <c r="EFT38" s="74"/>
      <c r="EFU38" s="74"/>
      <c r="EGG38" s="119"/>
      <c r="EGH38" s="96"/>
      <c r="EGI38" s="121"/>
      <c r="EGJ38" s="74"/>
      <c r="EGK38" s="74"/>
      <c r="EGW38" s="119"/>
      <c r="EGX38" s="96"/>
      <c r="EGY38" s="121"/>
      <c r="EGZ38" s="74"/>
      <c r="EHA38" s="74"/>
      <c r="EHM38" s="119"/>
      <c r="EHN38" s="96"/>
      <c r="EHO38" s="121"/>
      <c r="EHP38" s="74"/>
      <c r="EHQ38" s="74"/>
      <c r="EIC38" s="119"/>
      <c r="EID38" s="96"/>
      <c r="EIE38" s="121"/>
      <c r="EIF38" s="74"/>
      <c r="EIG38" s="74"/>
      <c r="EIS38" s="119"/>
      <c r="EIT38" s="96"/>
      <c r="EIU38" s="121"/>
      <c r="EIV38" s="74"/>
      <c r="EIW38" s="74"/>
      <c r="EJI38" s="119"/>
      <c r="EJJ38" s="96"/>
      <c r="EJK38" s="121"/>
      <c r="EJL38" s="74"/>
      <c r="EJM38" s="74"/>
      <c r="EJY38" s="119"/>
      <c r="EJZ38" s="96"/>
      <c r="EKA38" s="121"/>
      <c r="EKB38" s="74"/>
      <c r="EKC38" s="74"/>
      <c r="EKO38" s="119"/>
      <c r="EKP38" s="96"/>
      <c r="EKQ38" s="121"/>
      <c r="EKR38" s="74"/>
      <c r="EKS38" s="74"/>
      <c r="ELE38" s="119"/>
      <c r="ELF38" s="96"/>
      <c r="ELG38" s="121"/>
      <c r="ELH38" s="74"/>
      <c r="ELI38" s="74"/>
      <c r="ELU38" s="119"/>
      <c r="ELV38" s="96"/>
      <c r="ELW38" s="121"/>
      <c r="ELX38" s="74"/>
      <c r="ELY38" s="74"/>
      <c r="EMK38" s="119"/>
      <c r="EML38" s="96"/>
      <c r="EMM38" s="121"/>
      <c r="EMN38" s="74"/>
      <c r="EMO38" s="74"/>
      <c r="ENA38" s="119"/>
      <c r="ENB38" s="96"/>
      <c r="ENC38" s="121"/>
      <c r="END38" s="74"/>
      <c r="ENE38" s="74"/>
      <c r="ENQ38" s="119"/>
      <c r="ENR38" s="96"/>
      <c r="ENS38" s="121"/>
      <c r="ENT38" s="74"/>
      <c r="ENU38" s="74"/>
      <c r="EOG38" s="119"/>
      <c r="EOH38" s="96"/>
      <c r="EOI38" s="121"/>
      <c r="EOJ38" s="74"/>
      <c r="EOK38" s="74"/>
      <c r="EOW38" s="119"/>
      <c r="EOX38" s="96"/>
      <c r="EOY38" s="121"/>
      <c r="EOZ38" s="74"/>
      <c r="EPA38" s="74"/>
      <c r="EPM38" s="119"/>
      <c r="EPN38" s="96"/>
      <c r="EPO38" s="121"/>
      <c r="EPP38" s="74"/>
      <c r="EPQ38" s="74"/>
      <c r="EQC38" s="119"/>
      <c r="EQD38" s="96"/>
      <c r="EQE38" s="121"/>
      <c r="EQF38" s="74"/>
      <c r="EQG38" s="74"/>
      <c r="EQS38" s="119"/>
      <c r="EQT38" s="96"/>
      <c r="EQU38" s="121"/>
      <c r="EQV38" s="74"/>
      <c r="EQW38" s="74"/>
      <c r="ERI38" s="119"/>
      <c r="ERJ38" s="96"/>
      <c r="ERK38" s="121"/>
      <c r="ERL38" s="74"/>
      <c r="ERM38" s="74"/>
      <c r="ERY38" s="119"/>
      <c r="ERZ38" s="96"/>
      <c r="ESA38" s="121"/>
      <c r="ESB38" s="74"/>
      <c r="ESC38" s="74"/>
      <c r="ESO38" s="119"/>
      <c r="ESP38" s="96"/>
      <c r="ESQ38" s="121"/>
      <c r="ESR38" s="74"/>
      <c r="ESS38" s="74"/>
      <c r="ETE38" s="119"/>
      <c r="ETF38" s="96"/>
      <c r="ETG38" s="121"/>
      <c r="ETH38" s="74"/>
      <c r="ETI38" s="74"/>
      <c r="ETU38" s="119"/>
      <c r="ETV38" s="96"/>
      <c r="ETW38" s="121"/>
      <c r="ETX38" s="74"/>
      <c r="ETY38" s="74"/>
      <c r="EUK38" s="119"/>
      <c r="EUL38" s="96"/>
      <c r="EUM38" s="121"/>
      <c r="EUN38" s="74"/>
      <c r="EUO38" s="74"/>
      <c r="EVA38" s="119"/>
      <c r="EVB38" s="96"/>
      <c r="EVC38" s="121"/>
      <c r="EVD38" s="74"/>
      <c r="EVE38" s="74"/>
      <c r="EVQ38" s="119"/>
      <c r="EVR38" s="96"/>
      <c r="EVS38" s="121"/>
      <c r="EVT38" s="74"/>
      <c r="EVU38" s="74"/>
      <c r="EWG38" s="119"/>
      <c r="EWH38" s="96"/>
      <c r="EWI38" s="121"/>
      <c r="EWJ38" s="74"/>
      <c r="EWK38" s="74"/>
      <c r="EWW38" s="119"/>
      <c r="EWX38" s="96"/>
      <c r="EWY38" s="121"/>
      <c r="EWZ38" s="74"/>
      <c r="EXA38" s="74"/>
      <c r="EXM38" s="119"/>
      <c r="EXN38" s="96"/>
      <c r="EXO38" s="121"/>
      <c r="EXP38" s="74"/>
      <c r="EXQ38" s="74"/>
      <c r="EYC38" s="119"/>
      <c r="EYD38" s="96"/>
      <c r="EYE38" s="121"/>
      <c r="EYF38" s="74"/>
      <c r="EYG38" s="74"/>
      <c r="EYS38" s="119"/>
      <c r="EYT38" s="96"/>
      <c r="EYU38" s="121"/>
      <c r="EYV38" s="74"/>
      <c r="EYW38" s="74"/>
      <c r="EZI38" s="119"/>
      <c r="EZJ38" s="96"/>
      <c r="EZK38" s="121"/>
      <c r="EZL38" s="74"/>
      <c r="EZM38" s="74"/>
      <c r="EZY38" s="119"/>
      <c r="EZZ38" s="96"/>
      <c r="FAA38" s="121"/>
      <c r="FAB38" s="74"/>
      <c r="FAC38" s="74"/>
      <c r="FAO38" s="119"/>
      <c r="FAP38" s="96"/>
      <c r="FAQ38" s="121"/>
      <c r="FAR38" s="74"/>
      <c r="FAS38" s="74"/>
      <c r="FBE38" s="119"/>
      <c r="FBF38" s="96"/>
      <c r="FBG38" s="121"/>
      <c r="FBH38" s="74"/>
      <c r="FBI38" s="74"/>
      <c r="FBU38" s="119"/>
      <c r="FBV38" s="96"/>
      <c r="FBW38" s="121"/>
      <c r="FBX38" s="74"/>
      <c r="FBY38" s="74"/>
      <c r="FCK38" s="119"/>
      <c r="FCL38" s="96"/>
      <c r="FCM38" s="121"/>
      <c r="FCN38" s="74"/>
      <c r="FCO38" s="74"/>
      <c r="FDA38" s="119"/>
      <c r="FDB38" s="96"/>
      <c r="FDC38" s="121"/>
      <c r="FDD38" s="74"/>
      <c r="FDE38" s="74"/>
      <c r="FDQ38" s="119"/>
      <c r="FDR38" s="96"/>
      <c r="FDS38" s="121"/>
      <c r="FDT38" s="74"/>
      <c r="FDU38" s="74"/>
      <c r="FEG38" s="119"/>
      <c r="FEH38" s="96"/>
      <c r="FEI38" s="121"/>
      <c r="FEJ38" s="74"/>
      <c r="FEK38" s="74"/>
      <c r="FEW38" s="119"/>
      <c r="FEX38" s="96"/>
      <c r="FEY38" s="121"/>
      <c r="FEZ38" s="74"/>
      <c r="FFA38" s="74"/>
      <c r="FFM38" s="119"/>
      <c r="FFN38" s="96"/>
      <c r="FFO38" s="121"/>
      <c r="FFP38" s="74"/>
      <c r="FFQ38" s="74"/>
      <c r="FGC38" s="119"/>
      <c r="FGD38" s="96"/>
      <c r="FGE38" s="121"/>
      <c r="FGF38" s="74"/>
      <c r="FGG38" s="74"/>
      <c r="FGS38" s="119"/>
      <c r="FGT38" s="96"/>
      <c r="FGU38" s="121"/>
      <c r="FGV38" s="74"/>
      <c r="FGW38" s="74"/>
      <c r="FHI38" s="119"/>
      <c r="FHJ38" s="96"/>
      <c r="FHK38" s="121"/>
      <c r="FHL38" s="74"/>
      <c r="FHM38" s="74"/>
      <c r="FHY38" s="119"/>
      <c r="FHZ38" s="96"/>
      <c r="FIA38" s="121"/>
      <c r="FIB38" s="74"/>
      <c r="FIC38" s="74"/>
      <c r="FIO38" s="119"/>
      <c r="FIP38" s="96"/>
      <c r="FIQ38" s="121"/>
      <c r="FIR38" s="74"/>
      <c r="FIS38" s="74"/>
      <c r="FJE38" s="119"/>
      <c r="FJF38" s="96"/>
      <c r="FJG38" s="121"/>
      <c r="FJH38" s="74"/>
      <c r="FJI38" s="74"/>
      <c r="FJU38" s="119"/>
      <c r="FJV38" s="96"/>
      <c r="FJW38" s="121"/>
      <c r="FJX38" s="74"/>
      <c r="FJY38" s="74"/>
      <c r="FKK38" s="119"/>
      <c r="FKL38" s="96"/>
      <c r="FKM38" s="121"/>
      <c r="FKN38" s="74"/>
      <c r="FKO38" s="74"/>
      <c r="FLA38" s="119"/>
      <c r="FLB38" s="96"/>
      <c r="FLC38" s="121"/>
      <c r="FLD38" s="74"/>
      <c r="FLE38" s="74"/>
      <c r="FLQ38" s="119"/>
      <c r="FLR38" s="96"/>
      <c r="FLS38" s="121"/>
      <c r="FLT38" s="74"/>
      <c r="FLU38" s="74"/>
      <c r="FMG38" s="119"/>
      <c r="FMH38" s="96"/>
      <c r="FMI38" s="121"/>
      <c r="FMJ38" s="74"/>
      <c r="FMK38" s="74"/>
      <c r="FMW38" s="119"/>
      <c r="FMX38" s="96"/>
      <c r="FMY38" s="121"/>
      <c r="FMZ38" s="74"/>
      <c r="FNA38" s="74"/>
      <c r="FNM38" s="119"/>
      <c r="FNN38" s="96"/>
      <c r="FNO38" s="121"/>
      <c r="FNP38" s="74"/>
      <c r="FNQ38" s="74"/>
      <c r="FOC38" s="119"/>
      <c r="FOD38" s="96"/>
      <c r="FOE38" s="121"/>
      <c r="FOF38" s="74"/>
      <c r="FOG38" s="74"/>
      <c r="FOS38" s="119"/>
      <c r="FOT38" s="96"/>
      <c r="FOU38" s="121"/>
      <c r="FOV38" s="74"/>
      <c r="FOW38" s="74"/>
      <c r="FPI38" s="119"/>
      <c r="FPJ38" s="96"/>
      <c r="FPK38" s="121"/>
      <c r="FPL38" s="74"/>
      <c r="FPM38" s="74"/>
      <c r="FPY38" s="119"/>
      <c r="FPZ38" s="96"/>
      <c r="FQA38" s="121"/>
      <c r="FQB38" s="74"/>
      <c r="FQC38" s="74"/>
      <c r="FQO38" s="119"/>
      <c r="FQP38" s="96"/>
      <c r="FQQ38" s="121"/>
      <c r="FQR38" s="74"/>
      <c r="FQS38" s="74"/>
      <c r="FRE38" s="119"/>
      <c r="FRF38" s="96"/>
      <c r="FRG38" s="121"/>
      <c r="FRH38" s="74"/>
      <c r="FRI38" s="74"/>
      <c r="FRU38" s="119"/>
      <c r="FRV38" s="96"/>
      <c r="FRW38" s="121"/>
      <c r="FRX38" s="74"/>
      <c r="FRY38" s="74"/>
      <c r="FSK38" s="119"/>
      <c r="FSL38" s="96"/>
      <c r="FSM38" s="121"/>
      <c r="FSN38" s="74"/>
      <c r="FSO38" s="74"/>
      <c r="FTA38" s="119"/>
      <c r="FTB38" s="96"/>
      <c r="FTC38" s="121"/>
      <c r="FTD38" s="74"/>
      <c r="FTE38" s="74"/>
      <c r="FTQ38" s="119"/>
      <c r="FTR38" s="96"/>
      <c r="FTS38" s="121"/>
      <c r="FTT38" s="74"/>
      <c r="FTU38" s="74"/>
      <c r="FUG38" s="119"/>
      <c r="FUH38" s="96"/>
      <c r="FUI38" s="121"/>
      <c r="FUJ38" s="74"/>
      <c r="FUK38" s="74"/>
      <c r="FUW38" s="119"/>
      <c r="FUX38" s="96"/>
      <c r="FUY38" s="121"/>
      <c r="FUZ38" s="74"/>
      <c r="FVA38" s="74"/>
      <c r="FVM38" s="119"/>
      <c r="FVN38" s="96"/>
      <c r="FVO38" s="121"/>
      <c r="FVP38" s="74"/>
      <c r="FVQ38" s="74"/>
      <c r="FWC38" s="119"/>
      <c r="FWD38" s="96"/>
      <c r="FWE38" s="121"/>
      <c r="FWF38" s="74"/>
      <c r="FWG38" s="74"/>
      <c r="FWS38" s="119"/>
      <c r="FWT38" s="96"/>
      <c r="FWU38" s="121"/>
      <c r="FWV38" s="74"/>
      <c r="FWW38" s="74"/>
      <c r="FXI38" s="119"/>
      <c r="FXJ38" s="96"/>
      <c r="FXK38" s="121"/>
      <c r="FXL38" s="74"/>
      <c r="FXM38" s="74"/>
      <c r="FXY38" s="119"/>
      <c r="FXZ38" s="96"/>
      <c r="FYA38" s="121"/>
      <c r="FYB38" s="74"/>
      <c r="FYC38" s="74"/>
      <c r="FYO38" s="119"/>
      <c r="FYP38" s="96"/>
      <c r="FYQ38" s="121"/>
      <c r="FYR38" s="74"/>
      <c r="FYS38" s="74"/>
      <c r="FZE38" s="119"/>
      <c r="FZF38" s="96"/>
      <c r="FZG38" s="121"/>
      <c r="FZH38" s="74"/>
      <c r="FZI38" s="74"/>
      <c r="FZU38" s="119"/>
      <c r="FZV38" s="96"/>
      <c r="FZW38" s="121"/>
      <c r="FZX38" s="74"/>
      <c r="FZY38" s="74"/>
      <c r="GAK38" s="119"/>
      <c r="GAL38" s="96"/>
      <c r="GAM38" s="121"/>
      <c r="GAN38" s="74"/>
      <c r="GAO38" s="74"/>
      <c r="GBA38" s="119"/>
      <c r="GBB38" s="96"/>
      <c r="GBC38" s="121"/>
      <c r="GBD38" s="74"/>
      <c r="GBE38" s="74"/>
      <c r="GBQ38" s="119"/>
      <c r="GBR38" s="96"/>
      <c r="GBS38" s="121"/>
      <c r="GBT38" s="74"/>
      <c r="GBU38" s="74"/>
      <c r="GCG38" s="119"/>
      <c r="GCH38" s="96"/>
      <c r="GCI38" s="121"/>
      <c r="GCJ38" s="74"/>
      <c r="GCK38" s="74"/>
      <c r="GCW38" s="119"/>
      <c r="GCX38" s="96"/>
      <c r="GCY38" s="121"/>
      <c r="GCZ38" s="74"/>
      <c r="GDA38" s="74"/>
      <c r="GDM38" s="119"/>
      <c r="GDN38" s="96"/>
      <c r="GDO38" s="121"/>
      <c r="GDP38" s="74"/>
      <c r="GDQ38" s="74"/>
      <c r="GEC38" s="119"/>
      <c r="GED38" s="96"/>
      <c r="GEE38" s="121"/>
      <c r="GEF38" s="74"/>
      <c r="GEG38" s="74"/>
      <c r="GES38" s="119"/>
      <c r="GET38" s="96"/>
      <c r="GEU38" s="121"/>
      <c r="GEV38" s="74"/>
      <c r="GEW38" s="74"/>
      <c r="GFI38" s="119"/>
      <c r="GFJ38" s="96"/>
      <c r="GFK38" s="121"/>
      <c r="GFL38" s="74"/>
      <c r="GFM38" s="74"/>
      <c r="GFY38" s="119"/>
      <c r="GFZ38" s="96"/>
      <c r="GGA38" s="121"/>
      <c r="GGB38" s="74"/>
      <c r="GGC38" s="74"/>
      <c r="GGO38" s="119"/>
      <c r="GGP38" s="96"/>
      <c r="GGQ38" s="121"/>
      <c r="GGR38" s="74"/>
      <c r="GGS38" s="74"/>
      <c r="GHE38" s="119"/>
      <c r="GHF38" s="96"/>
      <c r="GHG38" s="121"/>
      <c r="GHH38" s="74"/>
      <c r="GHI38" s="74"/>
      <c r="GHU38" s="119"/>
      <c r="GHV38" s="96"/>
      <c r="GHW38" s="121"/>
      <c r="GHX38" s="74"/>
      <c r="GHY38" s="74"/>
      <c r="GIK38" s="119"/>
      <c r="GIL38" s="96"/>
      <c r="GIM38" s="121"/>
      <c r="GIN38" s="74"/>
      <c r="GIO38" s="74"/>
      <c r="GJA38" s="119"/>
      <c r="GJB38" s="96"/>
      <c r="GJC38" s="121"/>
      <c r="GJD38" s="74"/>
      <c r="GJE38" s="74"/>
      <c r="GJQ38" s="119"/>
      <c r="GJR38" s="96"/>
      <c r="GJS38" s="121"/>
      <c r="GJT38" s="74"/>
      <c r="GJU38" s="74"/>
      <c r="GKG38" s="119"/>
      <c r="GKH38" s="96"/>
      <c r="GKI38" s="121"/>
      <c r="GKJ38" s="74"/>
      <c r="GKK38" s="74"/>
      <c r="GKW38" s="119"/>
      <c r="GKX38" s="96"/>
      <c r="GKY38" s="121"/>
      <c r="GKZ38" s="74"/>
      <c r="GLA38" s="74"/>
      <c r="GLM38" s="119"/>
      <c r="GLN38" s="96"/>
      <c r="GLO38" s="121"/>
      <c r="GLP38" s="74"/>
      <c r="GLQ38" s="74"/>
      <c r="GMC38" s="119"/>
      <c r="GMD38" s="96"/>
      <c r="GME38" s="121"/>
      <c r="GMF38" s="74"/>
      <c r="GMG38" s="74"/>
      <c r="GMS38" s="119"/>
      <c r="GMT38" s="96"/>
      <c r="GMU38" s="121"/>
      <c r="GMV38" s="74"/>
      <c r="GMW38" s="74"/>
      <c r="GNI38" s="119"/>
      <c r="GNJ38" s="96"/>
      <c r="GNK38" s="121"/>
      <c r="GNL38" s="74"/>
      <c r="GNM38" s="74"/>
      <c r="GNY38" s="119"/>
      <c r="GNZ38" s="96"/>
      <c r="GOA38" s="121"/>
      <c r="GOB38" s="74"/>
      <c r="GOC38" s="74"/>
      <c r="GOO38" s="119"/>
      <c r="GOP38" s="96"/>
      <c r="GOQ38" s="121"/>
      <c r="GOR38" s="74"/>
      <c r="GOS38" s="74"/>
      <c r="GPE38" s="119"/>
      <c r="GPF38" s="96"/>
      <c r="GPG38" s="121"/>
      <c r="GPH38" s="74"/>
      <c r="GPI38" s="74"/>
      <c r="GPU38" s="119"/>
      <c r="GPV38" s="96"/>
      <c r="GPW38" s="121"/>
      <c r="GPX38" s="74"/>
      <c r="GPY38" s="74"/>
      <c r="GQK38" s="119"/>
      <c r="GQL38" s="96"/>
      <c r="GQM38" s="121"/>
      <c r="GQN38" s="74"/>
      <c r="GQO38" s="74"/>
      <c r="GRA38" s="119"/>
      <c r="GRB38" s="96"/>
      <c r="GRC38" s="121"/>
      <c r="GRD38" s="74"/>
      <c r="GRE38" s="74"/>
      <c r="GRQ38" s="119"/>
      <c r="GRR38" s="96"/>
      <c r="GRS38" s="121"/>
      <c r="GRT38" s="74"/>
      <c r="GRU38" s="74"/>
      <c r="GSG38" s="119"/>
      <c r="GSH38" s="96"/>
      <c r="GSI38" s="121"/>
      <c r="GSJ38" s="74"/>
      <c r="GSK38" s="74"/>
      <c r="GSW38" s="119"/>
      <c r="GSX38" s="96"/>
      <c r="GSY38" s="121"/>
      <c r="GSZ38" s="74"/>
      <c r="GTA38" s="74"/>
      <c r="GTM38" s="119"/>
      <c r="GTN38" s="96"/>
      <c r="GTO38" s="121"/>
      <c r="GTP38" s="74"/>
      <c r="GTQ38" s="74"/>
      <c r="GUC38" s="119"/>
      <c r="GUD38" s="96"/>
      <c r="GUE38" s="121"/>
      <c r="GUF38" s="74"/>
      <c r="GUG38" s="74"/>
      <c r="GUS38" s="119"/>
      <c r="GUT38" s="96"/>
      <c r="GUU38" s="121"/>
      <c r="GUV38" s="74"/>
      <c r="GUW38" s="74"/>
      <c r="GVI38" s="119"/>
      <c r="GVJ38" s="96"/>
      <c r="GVK38" s="121"/>
      <c r="GVL38" s="74"/>
      <c r="GVM38" s="74"/>
      <c r="GVY38" s="119"/>
      <c r="GVZ38" s="96"/>
      <c r="GWA38" s="121"/>
      <c r="GWB38" s="74"/>
      <c r="GWC38" s="74"/>
      <c r="GWO38" s="119"/>
      <c r="GWP38" s="96"/>
      <c r="GWQ38" s="121"/>
      <c r="GWR38" s="74"/>
      <c r="GWS38" s="74"/>
      <c r="GXE38" s="119"/>
      <c r="GXF38" s="96"/>
      <c r="GXG38" s="121"/>
      <c r="GXH38" s="74"/>
      <c r="GXI38" s="74"/>
      <c r="GXU38" s="119"/>
      <c r="GXV38" s="96"/>
      <c r="GXW38" s="121"/>
      <c r="GXX38" s="74"/>
      <c r="GXY38" s="74"/>
      <c r="GYK38" s="119"/>
      <c r="GYL38" s="96"/>
      <c r="GYM38" s="121"/>
      <c r="GYN38" s="74"/>
      <c r="GYO38" s="74"/>
      <c r="GZA38" s="119"/>
      <c r="GZB38" s="96"/>
      <c r="GZC38" s="121"/>
      <c r="GZD38" s="74"/>
      <c r="GZE38" s="74"/>
      <c r="GZQ38" s="119"/>
      <c r="GZR38" s="96"/>
      <c r="GZS38" s="121"/>
      <c r="GZT38" s="74"/>
      <c r="GZU38" s="74"/>
      <c r="HAG38" s="119"/>
      <c r="HAH38" s="96"/>
      <c r="HAI38" s="121"/>
      <c r="HAJ38" s="74"/>
      <c r="HAK38" s="74"/>
      <c r="HAW38" s="119"/>
      <c r="HAX38" s="96"/>
      <c r="HAY38" s="121"/>
      <c r="HAZ38" s="74"/>
      <c r="HBA38" s="74"/>
      <c r="HBM38" s="119"/>
      <c r="HBN38" s="96"/>
      <c r="HBO38" s="121"/>
      <c r="HBP38" s="74"/>
      <c r="HBQ38" s="74"/>
      <c r="HCC38" s="119"/>
      <c r="HCD38" s="96"/>
      <c r="HCE38" s="121"/>
      <c r="HCF38" s="74"/>
      <c r="HCG38" s="74"/>
      <c r="HCS38" s="119"/>
      <c r="HCT38" s="96"/>
      <c r="HCU38" s="121"/>
      <c r="HCV38" s="74"/>
      <c r="HCW38" s="74"/>
      <c r="HDI38" s="119"/>
      <c r="HDJ38" s="96"/>
      <c r="HDK38" s="121"/>
      <c r="HDL38" s="74"/>
      <c r="HDM38" s="74"/>
      <c r="HDY38" s="119"/>
      <c r="HDZ38" s="96"/>
      <c r="HEA38" s="121"/>
      <c r="HEB38" s="74"/>
      <c r="HEC38" s="74"/>
      <c r="HEO38" s="119"/>
      <c r="HEP38" s="96"/>
      <c r="HEQ38" s="121"/>
      <c r="HER38" s="74"/>
      <c r="HES38" s="74"/>
      <c r="HFE38" s="119"/>
      <c r="HFF38" s="96"/>
      <c r="HFG38" s="121"/>
      <c r="HFH38" s="74"/>
      <c r="HFI38" s="74"/>
      <c r="HFU38" s="119"/>
      <c r="HFV38" s="96"/>
      <c r="HFW38" s="121"/>
      <c r="HFX38" s="74"/>
      <c r="HFY38" s="74"/>
      <c r="HGK38" s="119"/>
      <c r="HGL38" s="96"/>
      <c r="HGM38" s="121"/>
      <c r="HGN38" s="74"/>
      <c r="HGO38" s="74"/>
      <c r="HHA38" s="119"/>
      <c r="HHB38" s="96"/>
      <c r="HHC38" s="121"/>
      <c r="HHD38" s="74"/>
      <c r="HHE38" s="74"/>
      <c r="HHQ38" s="119"/>
      <c r="HHR38" s="96"/>
      <c r="HHS38" s="121"/>
      <c r="HHT38" s="74"/>
      <c r="HHU38" s="74"/>
      <c r="HIG38" s="119"/>
      <c r="HIH38" s="96"/>
      <c r="HII38" s="121"/>
      <c r="HIJ38" s="74"/>
      <c r="HIK38" s="74"/>
      <c r="HIW38" s="119"/>
      <c r="HIX38" s="96"/>
      <c r="HIY38" s="121"/>
      <c r="HIZ38" s="74"/>
      <c r="HJA38" s="74"/>
      <c r="HJM38" s="119"/>
      <c r="HJN38" s="96"/>
      <c r="HJO38" s="121"/>
      <c r="HJP38" s="74"/>
      <c r="HJQ38" s="74"/>
      <c r="HKC38" s="119"/>
      <c r="HKD38" s="96"/>
      <c r="HKE38" s="121"/>
      <c r="HKF38" s="74"/>
      <c r="HKG38" s="74"/>
      <c r="HKS38" s="119"/>
      <c r="HKT38" s="96"/>
      <c r="HKU38" s="121"/>
      <c r="HKV38" s="74"/>
      <c r="HKW38" s="74"/>
      <c r="HLI38" s="119"/>
      <c r="HLJ38" s="96"/>
      <c r="HLK38" s="121"/>
      <c r="HLL38" s="74"/>
      <c r="HLM38" s="74"/>
      <c r="HLY38" s="119"/>
      <c r="HLZ38" s="96"/>
      <c r="HMA38" s="121"/>
      <c r="HMB38" s="74"/>
      <c r="HMC38" s="74"/>
      <c r="HMO38" s="119"/>
      <c r="HMP38" s="96"/>
      <c r="HMQ38" s="121"/>
      <c r="HMR38" s="74"/>
      <c r="HMS38" s="74"/>
      <c r="HNE38" s="119"/>
      <c r="HNF38" s="96"/>
      <c r="HNG38" s="121"/>
      <c r="HNH38" s="74"/>
      <c r="HNI38" s="74"/>
      <c r="HNU38" s="119"/>
      <c r="HNV38" s="96"/>
      <c r="HNW38" s="121"/>
      <c r="HNX38" s="74"/>
      <c r="HNY38" s="74"/>
      <c r="HOK38" s="119"/>
      <c r="HOL38" s="96"/>
      <c r="HOM38" s="121"/>
      <c r="HON38" s="74"/>
      <c r="HOO38" s="74"/>
      <c r="HPA38" s="119"/>
      <c r="HPB38" s="96"/>
      <c r="HPC38" s="121"/>
      <c r="HPD38" s="74"/>
      <c r="HPE38" s="74"/>
      <c r="HPQ38" s="119"/>
      <c r="HPR38" s="96"/>
      <c r="HPS38" s="121"/>
      <c r="HPT38" s="74"/>
      <c r="HPU38" s="74"/>
      <c r="HQG38" s="119"/>
      <c r="HQH38" s="96"/>
      <c r="HQI38" s="121"/>
      <c r="HQJ38" s="74"/>
      <c r="HQK38" s="74"/>
      <c r="HQW38" s="119"/>
      <c r="HQX38" s="96"/>
      <c r="HQY38" s="121"/>
      <c r="HQZ38" s="74"/>
      <c r="HRA38" s="74"/>
      <c r="HRM38" s="119"/>
      <c r="HRN38" s="96"/>
      <c r="HRO38" s="121"/>
      <c r="HRP38" s="74"/>
      <c r="HRQ38" s="74"/>
      <c r="HSC38" s="119"/>
      <c r="HSD38" s="96"/>
      <c r="HSE38" s="121"/>
      <c r="HSF38" s="74"/>
      <c r="HSG38" s="74"/>
      <c r="HSS38" s="119"/>
      <c r="HST38" s="96"/>
      <c r="HSU38" s="121"/>
      <c r="HSV38" s="74"/>
      <c r="HSW38" s="74"/>
      <c r="HTI38" s="119"/>
      <c r="HTJ38" s="96"/>
      <c r="HTK38" s="121"/>
      <c r="HTL38" s="74"/>
      <c r="HTM38" s="74"/>
      <c r="HTY38" s="119"/>
      <c r="HTZ38" s="96"/>
      <c r="HUA38" s="121"/>
      <c r="HUB38" s="74"/>
      <c r="HUC38" s="74"/>
      <c r="HUO38" s="119"/>
      <c r="HUP38" s="96"/>
      <c r="HUQ38" s="121"/>
      <c r="HUR38" s="74"/>
      <c r="HUS38" s="74"/>
      <c r="HVE38" s="119"/>
      <c r="HVF38" s="96"/>
      <c r="HVG38" s="121"/>
      <c r="HVH38" s="74"/>
      <c r="HVI38" s="74"/>
      <c r="HVU38" s="119"/>
      <c r="HVV38" s="96"/>
      <c r="HVW38" s="121"/>
      <c r="HVX38" s="74"/>
      <c r="HVY38" s="74"/>
      <c r="HWK38" s="119"/>
      <c r="HWL38" s="96"/>
      <c r="HWM38" s="121"/>
      <c r="HWN38" s="74"/>
      <c r="HWO38" s="74"/>
      <c r="HXA38" s="119"/>
      <c r="HXB38" s="96"/>
      <c r="HXC38" s="121"/>
      <c r="HXD38" s="74"/>
      <c r="HXE38" s="74"/>
      <c r="HXQ38" s="119"/>
      <c r="HXR38" s="96"/>
      <c r="HXS38" s="121"/>
      <c r="HXT38" s="74"/>
      <c r="HXU38" s="74"/>
      <c r="HYG38" s="119"/>
      <c r="HYH38" s="96"/>
      <c r="HYI38" s="121"/>
      <c r="HYJ38" s="74"/>
      <c r="HYK38" s="74"/>
      <c r="HYW38" s="119"/>
      <c r="HYX38" s="96"/>
      <c r="HYY38" s="121"/>
      <c r="HYZ38" s="74"/>
      <c r="HZA38" s="74"/>
      <c r="HZM38" s="119"/>
      <c r="HZN38" s="96"/>
      <c r="HZO38" s="121"/>
      <c r="HZP38" s="74"/>
      <c r="HZQ38" s="74"/>
      <c r="IAC38" s="119"/>
      <c r="IAD38" s="96"/>
      <c r="IAE38" s="121"/>
      <c r="IAF38" s="74"/>
      <c r="IAG38" s="74"/>
      <c r="IAS38" s="119"/>
      <c r="IAT38" s="96"/>
      <c r="IAU38" s="121"/>
      <c r="IAV38" s="74"/>
      <c r="IAW38" s="74"/>
      <c r="IBI38" s="119"/>
      <c r="IBJ38" s="96"/>
      <c r="IBK38" s="121"/>
      <c r="IBL38" s="74"/>
      <c r="IBM38" s="74"/>
      <c r="IBY38" s="119"/>
      <c r="IBZ38" s="96"/>
      <c r="ICA38" s="121"/>
      <c r="ICB38" s="74"/>
      <c r="ICC38" s="74"/>
      <c r="ICO38" s="119"/>
      <c r="ICP38" s="96"/>
      <c r="ICQ38" s="121"/>
      <c r="ICR38" s="74"/>
      <c r="ICS38" s="74"/>
      <c r="IDE38" s="119"/>
      <c r="IDF38" s="96"/>
      <c r="IDG38" s="121"/>
      <c r="IDH38" s="74"/>
      <c r="IDI38" s="74"/>
      <c r="IDU38" s="119"/>
      <c r="IDV38" s="96"/>
      <c r="IDW38" s="121"/>
      <c r="IDX38" s="74"/>
      <c r="IDY38" s="74"/>
      <c r="IEK38" s="119"/>
      <c r="IEL38" s="96"/>
      <c r="IEM38" s="121"/>
      <c r="IEN38" s="74"/>
      <c r="IEO38" s="74"/>
      <c r="IFA38" s="119"/>
      <c r="IFB38" s="96"/>
      <c r="IFC38" s="121"/>
      <c r="IFD38" s="74"/>
      <c r="IFE38" s="74"/>
      <c r="IFQ38" s="119"/>
      <c r="IFR38" s="96"/>
      <c r="IFS38" s="121"/>
      <c r="IFT38" s="74"/>
      <c r="IFU38" s="74"/>
      <c r="IGG38" s="119"/>
      <c r="IGH38" s="96"/>
      <c r="IGI38" s="121"/>
      <c r="IGJ38" s="74"/>
      <c r="IGK38" s="74"/>
      <c r="IGW38" s="119"/>
      <c r="IGX38" s="96"/>
      <c r="IGY38" s="121"/>
      <c r="IGZ38" s="74"/>
      <c r="IHA38" s="74"/>
      <c r="IHM38" s="119"/>
      <c r="IHN38" s="96"/>
      <c r="IHO38" s="121"/>
      <c r="IHP38" s="74"/>
      <c r="IHQ38" s="74"/>
      <c r="IIC38" s="119"/>
      <c r="IID38" s="96"/>
      <c r="IIE38" s="121"/>
      <c r="IIF38" s="74"/>
      <c r="IIG38" s="74"/>
      <c r="IIS38" s="119"/>
      <c r="IIT38" s="96"/>
      <c r="IIU38" s="121"/>
      <c r="IIV38" s="74"/>
      <c r="IIW38" s="74"/>
      <c r="IJI38" s="119"/>
      <c r="IJJ38" s="96"/>
      <c r="IJK38" s="121"/>
      <c r="IJL38" s="74"/>
      <c r="IJM38" s="74"/>
      <c r="IJY38" s="119"/>
      <c r="IJZ38" s="96"/>
      <c r="IKA38" s="121"/>
      <c r="IKB38" s="74"/>
      <c r="IKC38" s="74"/>
      <c r="IKO38" s="119"/>
      <c r="IKP38" s="96"/>
      <c r="IKQ38" s="121"/>
      <c r="IKR38" s="74"/>
      <c r="IKS38" s="74"/>
      <c r="ILE38" s="119"/>
      <c r="ILF38" s="96"/>
      <c r="ILG38" s="121"/>
      <c r="ILH38" s="74"/>
      <c r="ILI38" s="74"/>
      <c r="ILU38" s="119"/>
      <c r="ILV38" s="96"/>
      <c r="ILW38" s="121"/>
      <c r="ILX38" s="74"/>
      <c r="ILY38" s="74"/>
      <c r="IMK38" s="119"/>
      <c r="IML38" s="96"/>
      <c r="IMM38" s="121"/>
      <c r="IMN38" s="74"/>
      <c r="IMO38" s="74"/>
      <c r="INA38" s="119"/>
      <c r="INB38" s="96"/>
      <c r="INC38" s="121"/>
      <c r="IND38" s="74"/>
      <c r="INE38" s="74"/>
      <c r="INQ38" s="119"/>
      <c r="INR38" s="96"/>
      <c r="INS38" s="121"/>
      <c r="INT38" s="74"/>
      <c r="INU38" s="74"/>
      <c r="IOG38" s="119"/>
      <c r="IOH38" s="96"/>
      <c r="IOI38" s="121"/>
      <c r="IOJ38" s="74"/>
      <c r="IOK38" s="74"/>
      <c r="IOW38" s="119"/>
      <c r="IOX38" s="96"/>
      <c r="IOY38" s="121"/>
      <c r="IOZ38" s="74"/>
      <c r="IPA38" s="74"/>
      <c r="IPM38" s="119"/>
      <c r="IPN38" s="96"/>
      <c r="IPO38" s="121"/>
      <c r="IPP38" s="74"/>
      <c r="IPQ38" s="74"/>
      <c r="IQC38" s="119"/>
      <c r="IQD38" s="96"/>
      <c r="IQE38" s="121"/>
      <c r="IQF38" s="74"/>
      <c r="IQG38" s="74"/>
      <c r="IQS38" s="119"/>
      <c r="IQT38" s="96"/>
      <c r="IQU38" s="121"/>
      <c r="IQV38" s="74"/>
      <c r="IQW38" s="74"/>
      <c r="IRI38" s="119"/>
      <c r="IRJ38" s="96"/>
      <c r="IRK38" s="121"/>
      <c r="IRL38" s="74"/>
      <c r="IRM38" s="74"/>
      <c r="IRY38" s="119"/>
      <c r="IRZ38" s="96"/>
      <c r="ISA38" s="121"/>
      <c r="ISB38" s="74"/>
      <c r="ISC38" s="74"/>
      <c r="ISO38" s="119"/>
      <c r="ISP38" s="96"/>
      <c r="ISQ38" s="121"/>
      <c r="ISR38" s="74"/>
      <c r="ISS38" s="74"/>
      <c r="ITE38" s="119"/>
      <c r="ITF38" s="96"/>
      <c r="ITG38" s="121"/>
      <c r="ITH38" s="74"/>
      <c r="ITI38" s="74"/>
      <c r="ITU38" s="119"/>
      <c r="ITV38" s="96"/>
      <c r="ITW38" s="121"/>
      <c r="ITX38" s="74"/>
      <c r="ITY38" s="74"/>
      <c r="IUK38" s="119"/>
      <c r="IUL38" s="96"/>
      <c r="IUM38" s="121"/>
      <c r="IUN38" s="74"/>
      <c r="IUO38" s="74"/>
      <c r="IVA38" s="119"/>
      <c r="IVB38" s="96"/>
      <c r="IVC38" s="121"/>
      <c r="IVD38" s="74"/>
      <c r="IVE38" s="74"/>
      <c r="IVQ38" s="119"/>
      <c r="IVR38" s="96"/>
      <c r="IVS38" s="121"/>
      <c r="IVT38" s="74"/>
      <c r="IVU38" s="74"/>
      <c r="IWG38" s="119"/>
      <c r="IWH38" s="96"/>
      <c r="IWI38" s="121"/>
      <c r="IWJ38" s="74"/>
      <c r="IWK38" s="74"/>
      <c r="IWW38" s="119"/>
      <c r="IWX38" s="96"/>
      <c r="IWY38" s="121"/>
      <c r="IWZ38" s="74"/>
      <c r="IXA38" s="74"/>
      <c r="IXM38" s="119"/>
      <c r="IXN38" s="96"/>
      <c r="IXO38" s="121"/>
      <c r="IXP38" s="74"/>
      <c r="IXQ38" s="74"/>
      <c r="IYC38" s="119"/>
      <c r="IYD38" s="96"/>
      <c r="IYE38" s="121"/>
      <c r="IYF38" s="74"/>
      <c r="IYG38" s="74"/>
      <c r="IYS38" s="119"/>
      <c r="IYT38" s="96"/>
      <c r="IYU38" s="121"/>
      <c r="IYV38" s="74"/>
      <c r="IYW38" s="74"/>
      <c r="IZI38" s="119"/>
      <c r="IZJ38" s="96"/>
      <c r="IZK38" s="121"/>
      <c r="IZL38" s="74"/>
      <c r="IZM38" s="74"/>
      <c r="IZY38" s="119"/>
      <c r="IZZ38" s="96"/>
      <c r="JAA38" s="121"/>
      <c r="JAB38" s="74"/>
      <c r="JAC38" s="74"/>
      <c r="JAO38" s="119"/>
      <c r="JAP38" s="96"/>
      <c r="JAQ38" s="121"/>
      <c r="JAR38" s="74"/>
      <c r="JAS38" s="74"/>
      <c r="JBE38" s="119"/>
      <c r="JBF38" s="96"/>
      <c r="JBG38" s="121"/>
      <c r="JBH38" s="74"/>
      <c r="JBI38" s="74"/>
      <c r="JBU38" s="119"/>
      <c r="JBV38" s="96"/>
      <c r="JBW38" s="121"/>
      <c r="JBX38" s="74"/>
      <c r="JBY38" s="74"/>
      <c r="JCK38" s="119"/>
      <c r="JCL38" s="96"/>
      <c r="JCM38" s="121"/>
      <c r="JCN38" s="74"/>
      <c r="JCO38" s="74"/>
      <c r="JDA38" s="119"/>
      <c r="JDB38" s="96"/>
      <c r="JDC38" s="121"/>
      <c r="JDD38" s="74"/>
      <c r="JDE38" s="74"/>
      <c r="JDQ38" s="119"/>
      <c r="JDR38" s="96"/>
      <c r="JDS38" s="121"/>
      <c r="JDT38" s="74"/>
      <c r="JDU38" s="74"/>
      <c r="JEG38" s="119"/>
      <c r="JEH38" s="96"/>
      <c r="JEI38" s="121"/>
      <c r="JEJ38" s="74"/>
      <c r="JEK38" s="74"/>
      <c r="JEW38" s="119"/>
      <c r="JEX38" s="96"/>
      <c r="JEY38" s="121"/>
      <c r="JEZ38" s="74"/>
      <c r="JFA38" s="74"/>
      <c r="JFM38" s="119"/>
      <c r="JFN38" s="96"/>
      <c r="JFO38" s="121"/>
      <c r="JFP38" s="74"/>
      <c r="JFQ38" s="74"/>
      <c r="JGC38" s="119"/>
      <c r="JGD38" s="96"/>
      <c r="JGE38" s="121"/>
      <c r="JGF38" s="74"/>
      <c r="JGG38" s="74"/>
      <c r="JGS38" s="119"/>
      <c r="JGT38" s="96"/>
      <c r="JGU38" s="121"/>
      <c r="JGV38" s="74"/>
      <c r="JGW38" s="74"/>
      <c r="JHI38" s="119"/>
      <c r="JHJ38" s="96"/>
      <c r="JHK38" s="121"/>
      <c r="JHL38" s="74"/>
      <c r="JHM38" s="74"/>
      <c r="JHY38" s="119"/>
      <c r="JHZ38" s="96"/>
      <c r="JIA38" s="121"/>
      <c r="JIB38" s="74"/>
      <c r="JIC38" s="74"/>
      <c r="JIO38" s="119"/>
      <c r="JIP38" s="96"/>
      <c r="JIQ38" s="121"/>
      <c r="JIR38" s="74"/>
      <c r="JIS38" s="74"/>
      <c r="JJE38" s="119"/>
      <c r="JJF38" s="96"/>
      <c r="JJG38" s="121"/>
      <c r="JJH38" s="74"/>
      <c r="JJI38" s="74"/>
      <c r="JJU38" s="119"/>
      <c r="JJV38" s="96"/>
      <c r="JJW38" s="121"/>
      <c r="JJX38" s="74"/>
      <c r="JJY38" s="74"/>
      <c r="JKK38" s="119"/>
      <c r="JKL38" s="96"/>
      <c r="JKM38" s="121"/>
      <c r="JKN38" s="74"/>
      <c r="JKO38" s="74"/>
      <c r="JLA38" s="119"/>
      <c r="JLB38" s="96"/>
      <c r="JLC38" s="121"/>
      <c r="JLD38" s="74"/>
      <c r="JLE38" s="74"/>
      <c r="JLQ38" s="119"/>
      <c r="JLR38" s="96"/>
      <c r="JLS38" s="121"/>
      <c r="JLT38" s="74"/>
      <c r="JLU38" s="74"/>
      <c r="JMG38" s="119"/>
      <c r="JMH38" s="96"/>
      <c r="JMI38" s="121"/>
      <c r="JMJ38" s="74"/>
      <c r="JMK38" s="74"/>
      <c r="JMW38" s="119"/>
      <c r="JMX38" s="96"/>
      <c r="JMY38" s="121"/>
      <c r="JMZ38" s="74"/>
      <c r="JNA38" s="74"/>
      <c r="JNM38" s="119"/>
      <c r="JNN38" s="96"/>
      <c r="JNO38" s="121"/>
      <c r="JNP38" s="74"/>
      <c r="JNQ38" s="74"/>
      <c r="JOC38" s="119"/>
      <c r="JOD38" s="96"/>
      <c r="JOE38" s="121"/>
      <c r="JOF38" s="74"/>
      <c r="JOG38" s="74"/>
      <c r="JOS38" s="119"/>
      <c r="JOT38" s="96"/>
      <c r="JOU38" s="121"/>
      <c r="JOV38" s="74"/>
      <c r="JOW38" s="74"/>
      <c r="JPI38" s="119"/>
      <c r="JPJ38" s="96"/>
      <c r="JPK38" s="121"/>
      <c r="JPL38" s="74"/>
      <c r="JPM38" s="74"/>
      <c r="JPY38" s="119"/>
      <c r="JPZ38" s="96"/>
      <c r="JQA38" s="121"/>
      <c r="JQB38" s="74"/>
      <c r="JQC38" s="74"/>
      <c r="JQO38" s="119"/>
      <c r="JQP38" s="96"/>
      <c r="JQQ38" s="121"/>
      <c r="JQR38" s="74"/>
      <c r="JQS38" s="74"/>
      <c r="JRE38" s="119"/>
      <c r="JRF38" s="96"/>
      <c r="JRG38" s="121"/>
      <c r="JRH38" s="74"/>
      <c r="JRI38" s="74"/>
      <c r="JRU38" s="119"/>
      <c r="JRV38" s="96"/>
      <c r="JRW38" s="121"/>
      <c r="JRX38" s="74"/>
      <c r="JRY38" s="74"/>
      <c r="JSK38" s="119"/>
      <c r="JSL38" s="96"/>
      <c r="JSM38" s="121"/>
      <c r="JSN38" s="74"/>
      <c r="JSO38" s="74"/>
      <c r="JTA38" s="119"/>
      <c r="JTB38" s="96"/>
      <c r="JTC38" s="121"/>
      <c r="JTD38" s="74"/>
      <c r="JTE38" s="74"/>
      <c r="JTQ38" s="119"/>
      <c r="JTR38" s="96"/>
      <c r="JTS38" s="121"/>
      <c r="JTT38" s="74"/>
      <c r="JTU38" s="74"/>
      <c r="JUG38" s="119"/>
      <c r="JUH38" s="96"/>
      <c r="JUI38" s="121"/>
      <c r="JUJ38" s="74"/>
      <c r="JUK38" s="74"/>
      <c r="JUW38" s="119"/>
      <c r="JUX38" s="96"/>
      <c r="JUY38" s="121"/>
      <c r="JUZ38" s="74"/>
      <c r="JVA38" s="74"/>
      <c r="JVM38" s="119"/>
      <c r="JVN38" s="96"/>
      <c r="JVO38" s="121"/>
      <c r="JVP38" s="74"/>
      <c r="JVQ38" s="74"/>
      <c r="JWC38" s="119"/>
      <c r="JWD38" s="96"/>
      <c r="JWE38" s="121"/>
      <c r="JWF38" s="74"/>
      <c r="JWG38" s="74"/>
      <c r="JWS38" s="119"/>
      <c r="JWT38" s="96"/>
      <c r="JWU38" s="121"/>
      <c r="JWV38" s="74"/>
      <c r="JWW38" s="74"/>
      <c r="JXI38" s="119"/>
      <c r="JXJ38" s="96"/>
      <c r="JXK38" s="121"/>
      <c r="JXL38" s="74"/>
      <c r="JXM38" s="74"/>
      <c r="JXY38" s="119"/>
      <c r="JXZ38" s="96"/>
      <c r="JYA38" s="121"/>
      <c r="JYB38" s="74"/>
      <c r="JYC38" s="74"/>
      <c r="JYO38" s="119"/>
      <c r="JYP38" s="96"/>
      <c r="JYQ38" s="121"/>
      <c r="JYR38" s="74"/>
      <c r="JYS38" s="74"/>
      <c r="JZE38" s="119"/>
      <c r="JZF38" s="96"/>
      <c r="JZG38" s="121"/>
      <c r="JZH38" s="74"/>
      <c r="JZI38" s="74"/>
      <c r="JZU38" s="119"/>
      <c r="JZV38" s="96"/>
      <c r="JZW38" s="121"/>
      <c r="JZX38" s="74"/>
      <c r="JZY38" s="74"/>
      <c r="KAK38" s="119"/>
      <c r="KAL38" s="96"/>
      <c r="KAM38" s="121"/>
      <c r="KAN38" s="74"/>
      <c r="KAO38" s="74"/>
      <c r="KBA38" s="119"/>
      <c r="KBB38" s="96"/>
      <c r="KBC38" s="121"/>
      <c r="KBD38" s="74"/>
      <c r="KBE38" s="74"/>
      <c r="KBQ38" s="119"/>
      <c r="KBR38" s="96"/>
      <c r="KBS38" s="121"/>
      <c r="KBT38" s="74"/>
      <c r="KBU38" s="74"/>
      <c r="KCG38" s="119"/>
      <c r="KCH38" s="96"/>
      <c r="KCI38" s="121"/>
      <c r="KCJ38" s="74"/>
      <c r="KCK38" s="74"/>
      <c r="KCW38" s="119"/>
      <c r="KCX38" s="96"/>
      <c r="KCY38" s="121"/>
      <c r="KCZ38" s="74"/>
      <c r="KDA38" s="74"/>
      <c r="KDM38" s="119"/>
      <c r="KDN38" s="96"/>
      <c r="KDO38" s="121"/>
      <c r="KDP38" s="74"/>
      <c r="KDQ38" s="74"/>
      <c r="KEC38" s="119"/>
      <c r="KED38" s="96"/>
      <c r="KEE38" s="121"/>
      <c r="KEF38" s="74"/>
      <c r="KEG38" s="74"/>
      <c r="KES38" s="119"/>
      <c r="KET38" s="96"/>
      <c r="KEU38" s="121"/>
      <c r="KEV38" s="74"/>
      <c r="KEW38" s="74"/>
      <c r="KFI38" s="119"/>
      <c r="KFJ38" s="96"/>
      <c r="KFK38" s="121"/>
      <c r="KFL38" s="74"/>
      <c r="KFM38" s="74"/>
      <c r="KFY38" s="119"/>
      <c r="KFZ38" s="96"/>
      <c r="KGA38" s="121"/>
      <c r="KGB38" s="74"/>
      <c r="KGC38" s="74"/>
      <c r="KGO38" s="119"/>
      <c r="KGP38" s="96"/>
      <c r="KGQ38" s="121"/>
      <c r="KGR38" s="74"/>
      <c r="KGS38" s="74"/>
      <c r="KHE38" s="119"/>
      <c r="KHF38" s="96"/>
      <c r="KHG38" s="121"/>
      <c r="KHH38" s="74"/>
      <c r="KHI38" s="74"/>
      <c r="KHU38" s="119"/>
      <c r="KHV38" s="96"/>
      <c r="KHW38" s="121"/>
      <c r="KHX38" s="74"/>
      <c r="KHY38" s="74"/>
      <c r="KIK38" s="119"/>
      <c r="KIL38" s="96"/>
      <c r="KIM38" s="121"/>
      <c r="KIN38" s="74"/>
      <c r="KIO38" s="74"/>
      <c r="KJA38" s="119"/>
      <c r="KJB38" s="96"/>
      <c r="KJC38" s="121"/>
      <c r="KJD38" s="74"/>
      <c r="KJE38" s="74"/>
      <c r="KJQ38" s="119"/>
      <c r="KJR38" s="96"/>
      <c r="KJS38" s="121"/>
      <c r="KJT38" s="74"/>
      <c r="KJU38" s="74"/>
      <c r="KKG38" s="119"/>
      <c r="KKH38" s="96"/>
      <c r="KKI38" s="121"/>
      <c r="KKJ38" s="74"/>
      <c r="KKK38" s="74"/>
      <c r="KKW38" s="119"/>
      <c r="KKX38" s="96"/>
      <c r="KKY38" s="121"/>
      <c r="KKZ38" s="74"/>
      <c r="KLA38" s="74"/>
      <c r="KLM38" s="119"/>
      <c r="KLN38" s="96"/>
      <c r="KLO38" s="121"/>
      <c r="KLP38" s="74"/>
      <c r="KLQ38" s="74"/>
      <c r="KMC38" s="119"/>
      <c r="KMD38" s="96"/>
      <c r="KME38" s="121"/>
      <c r="KMF38" s="74"/>
      <c r="KMG38" s="74"/>
      <c r="KMS38" s="119"/>
      <c r="KMT38" s="96"/>
      <c r="KMU38" s="121"/>
      <c r="KMV38" s="74"/>
      <c r="KMW38" s="74"/>
      <c r="KNI38" s="119"/>
      <c r="KNJ38" s="96"/>
      <c r="KNK38" s="121"/>
      <c r="KNL38" s="74"/>
      <c r="KNM38" s="74"/>
      <c r="KNY38" s="119"/>
      <c r="KNZ38" s="96"/>
      <c r="KOA38" s="121"/>
      <c r="KOB38" s="74"/>
      <c r="KOC38" s="74"/>
      <c r="KOO38" s="119"/>
      <c r="KOP38" s="96"/>
      <c r="KOQ38" s="121"/>
      <c r="KOR38" s="74"/>
      <c r="KOS38" s="74"/>
      <c r="KPE38" s="119"/>
      <c r="KPF38" s="96"/>
      <c r="KPG38" s="121"/>
      <c r="KPH38" s="74"/>
      <c r="KPI38" s="74"/>
      <c r="KPU38" s="119"/>
      <c r="KPV38" s="96"/>
      <c r="KPW38" s="121"/>
      <c r="KPX38" s="74"/>
      <c r="KPY38" s="74"/>
      <c r="KQK38" s="119"/>
      <c r="KQL38" s="96"/>
      <c r="KQM38" s="121"/>
      <c r="KQN38" s="74"/>
      <c r="KQO38" s="74"/>
      <c r="KRA38" s="119"/>
      <c r="KRB38" s="96"/>
      <c r="KRC38" s="121"/>
      <c r="KRD38" s="74"/>
      <c r="KRE38" s="74"/>
      <c r="KRQ38" s="119"/>
      <c r="KRR38" s="96"/>
      <c r="KRS38" s="121"/>
      <c r="KRT38" s="74"/>
      <c r="KRU38" s="74"/>
      <c r="KSG38" s="119"/>
      <c r="KSH38" s="96"/>
      <c r="KSI38" s="121"/>
      <c r="KSJ38" s="74"/>
      <c r="KSK38" s="74"/>
      <c r="KSW38" s="119"/>
      <c r="KSX38" s="96"/>
      <c r="KSY38" s="121"/>
      <c r="KSZ38" s="74"/>
      <c r="KTA38" s="74"/>
      <c r="KTM38" s="119"/>
      <c r="KTN38" s="96"/>
      <c r="KTO38" s="121"/>
      <c r="KTP38" s="74"/>
      <c r="KTQ38" s="74"/>
      <c r="KUC38" s="119"/>
      <c r="KUD38" s="96"/>
      <c r="KUE38" s="121"/>
      <c r="KUF38" s="74"/>
      <c r="KUG38" s="74"/>
      <c r="KUS38" s="119"/>
      <c r="KUT38" s="96"/>
      <c r="KUU38" s="121"/>
      <c r="KUV38" s="74"/>
      <c r="KUW38" s="74"/>
      <c r="KVI38" s="119"/>
      <c r="KVJ38" s="96"/>
      <c r="KVK38" s="121"/>
      <c r="KVL38" s="74"/>
      <c r="KVM38" s="74"/>
      <c r="KVY38" s="119"/>
      <c r="KVZ38" s="96"/>
      <c r="KWA38" s="121"/>
      <c r="KWB38" s="74"/>
      <c r="KWC38" s="74"/>
      <c r="KWO38" s="119"/>
      <c r="KWP38" s="96"/>
      <c r="KWQ38" s="121"/>
      <c r="KWR38" s="74"/>
      <c r="KWS38" s="74"/>
      <c r="KXE38" s="119"/>
      <c r="KXF38" s="96"/>
      <c r="KXG38" s="121"/>
      <c r="KXH38" s="74"/>
      <c r="KXI38" s="74"/>
      <c r="KXU38" s="119"/>
      <c r="KXV38" s="96"/>
      <c r="KXW38" s="121"/>
      <c r="KXX38" s="74"/>
      <c r="KXY38" s="74"/>
      <c r="KYK38" s="119"/>
      <c r="KYL38" s="96"/>
      <c r="KYM38" s="121"/>
      <c r="KYN38" s="74"/>
      <c r="KYO38" s="74"/>
      <c r="KZA38" s="119"/>
      <c r="KZB38" s="96"/>
      <c r="KZC38" s="121"/>
      <c r="KZD38" s="74"/>
      <c r="KZE38" s="74"/>
      <c r="KZQ38" s="119"/>
      <c r="KZR38" s="96"/>
      <c r="KZS38" s="121"/>
      <c r="KZT38" s="74"/>
      <c r="KZU38" s="74"/>
      <c r="LAG38" s="119"/>
      <c r="LAH38" s="96"/>
      <c r="LAI38" s="121"/>
      <c r="LAJ38" s="74"/>
      <c r="LAK38" s="74"/>
      <c r="LAW38" s="119"/>
      <c r="LAX38" s="96"/>
      <c r="LAY38" s="121"/>
      <c r="LAZ38" s="74"/>
      <c r="LBA38" s="74"/>
      <c r="LBM38" s="119"/>
      <c r="LBN38" s="96"/>
      <c r="LBO38" s="121"/>
      <c r="LBP38" s="74"/>
      <c r="LBQ38" s="74"/>
      <c r="LCC38" s="119"/>
      <c r="LCD38" s="96"/>
      <c r="LCE38" s="121"/>
      <c r="LCF38" s="74"/>
      <c r="LCG38" s="74"/>
      <c r="LCS38" s="119"/>
      <c r="LCT38" s="96"/>
      <c r="LCU38" s="121"/>
      <c r="LCV38" s="74"/>
      <c r="LCW38" s="74"/>
      <c r="LDI38" s="119"/>
      <c r="LDJ38" s="96"/>
      <c r="LDK38" s="121"/>
      <c r="LDL38" s="74"/>
      <c r="LDM38" s="74"/>
      <c r="LDY38" s="119"/>
      <c r="LDZ38" s="96"/>
      <c r="LEA38" s="121"/>
      <c r="LEB38" s="74"/>
      <c r="LEC38" s="74"/>
      <c r="LEO38" s="119"/>
      <c r="LEP38" s="96"/>
      <c r="LEQ38" s="121"/>
      <c r="LER38" s="74"/>
      <c r="LES38" s="74"/>
      <c r="LFE38" s="119"/>
      <c r="LFF38" s="96"/>
      <c r="LFG38" s="121"/>
      <c r="LFH38" s="74"/>
      <c r="LFI38" s="74"/>
      <c r="LFU38" s="119"/>
      <c r="LFV38" s="96"/>
      <c r="LFW38" s="121"/>
      <c r="LFX38" s="74"/>
      <c r="LFY38" s="74"/>
      <c r="LGK38" s="119"/>
      <c r="LGL38" s="96"/>
      <c r="LGM38" s="121"/>
      <c r="LGN38" s="74"/>
      <c r="LGO38" s="74"/>
      <c r="LHA38" s="119"/>
      <c r="LHB38" s="96"/>
      <c r="LHC38" s="121"/>
      <c r="LHD38" s="74"/>
      <c r="LHE38" s="74"/>
      <c r="LHQ38" s="119"/>
      <c r="LHR38" s="96"/>
      <c r="LHS38" s="121"/>
      <c r="LHT38" s="74"/>
      <c r="LHU38" s="74"/>
      <c r="LIG38" s="119"/>
      <c r="LIH38" s="96"/>
      <c r="LII38" s="121"/>
      <c r="LIJ38" s="74"/>
      <c r="LIK38" s="74"/>
      <c r="LIW38" s="119"/>
      <c r="LIX38" s="96"/>
      <c r="LIY38" s="121"/>
      <c r="LIZ38" s="74"/>
      <c r="LJA38" s="74"/>
      <c r="LJM38" s="119"/>
      <c r="LJN38" s="96"/>
      <c r="LJO38" s="121"/>
      <c r="LJP38" s="74"/>
      <c r="LJQ38" s="74"/>
      <c r="LKC38" s="119"/>
      <c r="LKD38" s="96"/>
      <c r="LKE38" s="121"/>
      <c r="LKF38" s="74"/>
      <c r="LKG38" s="74"/>
      <c r="LKS38" s="119"/>
      <c r="LKT38" s="96"/>
      <c r="LKU38" s="121"/>
      <c r="LKV38" s="74"/>
      <c r="LKW38" s="74"/>
      <c r="LLI38" s="119"/>
      <c r="LLJ38" s="96"/>
      <c r="LLK38" s="121"/>
      <c r="LLL38" s="74"/>
      <c r="LLM38" s="74"/>
      <c r="LLY38" s="119"/>
      <c r="LLZ38" s="96"/>
      <c r="LMA38" s="121"/>
      <c r="LMB38" s="74"/>
      <c r="LMC38" s="74"/>
      <c r="LMO38" s="119"/>
      <c r="LMP38" s="96"/>
      <c r="LMQ38" s="121"/>
      <c r="LMR38" s="74"/>
      <c r="LMS38" s="74"/>
      <c r="LNE38" s="119"/>
      <c r="LNF38" s="96"/>
      <c r="LNG38" s="121"/>
      <c r="LNH38" s="74"/>
      <c r="LNI38" s="74"/>
      <c r="LNU38" s="119"/>
      <c r="LNV38" s="96"/>
      <c r="LNW38" s="121"/>
      <c r="LNX38" s="74"/>
      <c r="LNY38" s="74"/>
      <c r="LOK38" s="119"/>
      <c r="LOL38" s="96"/>
      <c r="LOM38" s="121"/>
      <c r="LON38" s="74"/>
      <c r="LOO38" s="74"/>
      <c r="LPA38" s="119"/>
      <c r="LPB38" s="96"/>
      <c r="LPC38" s="121"/>
      <c r="LPD38" s="74"/>
      <c r="LPE38" s="74"/>
      <c r="LPQ38" s="119"/>
      <c r="LPR38" s="96"/>
      <c r="LPS38" s="121"/>
      <c r="LPT38" s="74"/>
      <c r="LPU38" s="74"/>
      <c r="LQG38" s="119"/>
      <c r="LQH38" s="96"/>
      <c r="LQI38" s="121"/>
      <c r="LQJ38" s="74"/>
      <c r="LQK38" s="74"/>
      <c r="LQW38" s="119"/>
      <c r="LQX38" s="96"/>
      <c r="LQY38" s="121"/>
      <c r="LQZ38" s="74"/>
      <c r="LRA38" s="74"/>
      <c r="LRM38" s="119"/>
      <c r="LRN38" s="96"/>
      <c r="LRO38" s="121"/>
      <c r="LRP38" s="74"/>
      <c r="LRQ38" s="74"/>
      <c r="LSC38" s="119"/>
      <c r="LSD38" s="96"/>
      <c r="LSE38" s="121"/>
      <c r="LSF38" s="74"/>
      <c r="LSG38" s="74"/>
      <c r="LSS38" s="119"/>
      <c r="LST38" s="96"/>
      <c r="LSU38" s="121"/>
      <c r="LSV38" s="74"/>
      <c r="LSW38" s="74"/>
      <c r="LTI38" s="119"/>
      <c r="LTJ38" s="96"/>
      <c r="LTK38" s="121"/>
      <c r="LTL38" s="74"/>
      <c r="LTM38" s="74"/>
      <c r="LTY38" s="119"/>
      <c r="LTZ38" s="96"/>
      <c r="LUA38" s="121"/>
      <c r="LUB38" s="74"/>
      <c r="LUC38" s="74"/>
      <c r="LUO38" s="119"/>
      <c r="LUP38" s="96"/>
      <c r="LUQ38" s="121"/>
      <c r="LUR38" s="74"/>
      <c r="LUS38" s="74"/>
      <c r="LVE38" s="119"/>
      <c r="LVF38" s="96"/>
      <c r="LVG38" s="121"/>
      <c r="LVH38" s="74"/>
      <c r="LVI38" s="74"/>
      <c r="LVU38" s="119"/>
      <c r="LVV38" s="96"/>
      <c r="LVW38" s="121"/>
      <c r="LVX38" s="74"/>
      <c r="LVY38" s="74"/>
      <c r="LWK38" s="119"/>
      <c r="LWL38" s="96"/>
      <c r="LWM38" s="121"/>
      <c r="LWN38" s="74"/>
      <c r="LWO38" s="74"/>
      <c r="LXA38" s="119"/>
      <c r="LXB38" s="96"/>
      <c r="LXC38" s="121"/>
      <c r="LXD38" s="74"/>
      <c r="LXE38" s="74"/>
      <c r="LXQ38" s="119"/>
      <c r="LXR38" s="96"/>
      <c r="LXS38" s="121"/>
      <c r="LXT38" s="74"/>
      <c r="LXU38" s="74"/>
      <c r="LYG38" s="119"/>
      <c r="LYH38" s="96"/>
      <c r="LYI38" s="121"/>
      <c r="LYJ38" s="74"/>
      <c r="LYK38" s="74"/>
      <c r="LYW38" s="119"/>
      <c r="LYX38" s="96"/>
      <c r="LYY38" s="121"/>
      <c r="LYZ38" s="74"/>
      <c r="LZA38" s="74"/>
      <c r="LZM38" s="119"/>
      <c r="LZN38" s="96"/>
      <c r="LZO38" s="121"/>
      <c r="LZP38" s="74"/>
      <c r="LZQ38" s="74"/>
      <c r="MAC38" s="119"/>
      <c r="MAD38" s="96"/>
      <c r="MAE38" s="121"/>
      <c r="MAF38" s="74"/>
      <c r="MAG38" s="74"/>
      <c r="MAS38" s="119"/>
      <c r="MAT38" s="96"/>
      <c r="MAU38" s="121"/>
      <c r="MAV38" s="74"/>
      <c r="MAW38" s="74"/>
      <c r="MBI38" s="119"/>
      <c r="MBJ38" s="96"/>
      <c r="MBK38" s="121"/>
      <c r="MBL38" s="74"/>
      <c r="MBM38" s="74"/>
      <c r="MBY38" s="119"/>
      <c r="MBZ38" s="96"/>
      <c r="MCA38" s="121"/>
      <c r="MCB38" s="74"/>
      <c r="MCC38" s="74"/>
      <c r="MCO38" s="119"/>
      <c r="MCP38" s="96"/>
      <c r="MCQ38" s="121"/>
      <c r="MCR38" s="74"/>
      <c r="MCS38" s="74"/>
      <c r="MDE38" s="119"/>
      <c r="MDF38" s="96"/>
      <c r="MDG38" s="121"/>
      <c r="MDH38" s="74"/>
      <c r="MDI38" s="74"/>
      <c r="MDU38" s="119"/>
      <c r="MDV38" s="96"/>
      <c r="MDW38" s="121"/>
      <c r="MDX38" s="74"/>
      <c r="MDY38" s="74"/>
      <c r="MEK38" s="119"/>
      <c r="MEL38" s="96"/>
      <c r="MEM38" s="121"/>
      <c r="MEN38" s="74"/>
      <c r="MEO38" s="74"/>
      <c r="MFA38" s="119"/>
      <c r="MFB38" s="96"/>
      <c r="MFC38" s="121"/>
      <c r="MFD38" s="74"/>
      <c r="MFE38" s="74"/>
      <c r="MFQ38" s="119"/>
      <c r="MFR38" s="96"/>
      <c r="MFS38" s="121"/>
      <c r="MFT38" s="74"/>
      <c r="MFU38" s="74"/>
      <c r="MGG38" s="119"/>
      <c r="MGH38" s="96"/>
      <c r="MGI38" s="121"/>
      <c r="MGJ38" s="74"/>
      <c r="MGK38" s="74"/>
      <c r="MGW38" s="119"/>
      <c r="MGX38" s="96"/>
      <c r="MGY38" s="121"/>
      <c r="MGZ38" s="74"/>
      <c r="MHA38" s="74"/>
      <c r="MHM38" s="119"/>
      <c r="MHN38" s="96"/>
      <c r="MHO38" s="121"/>
      <c r="MHP38" s="74"/>
      <c r="MHQ38" s="74"/>
      <c r="MIC38" s="119"/>
      <c r="MID38" s="96"/>
      <c r="MIE38" s="121"/>
      <c r="MIF38" s="74"/>
      <c r="MIG38" s="74"/>
      <c r="MIS38" s="119"/>
      <c r="MIT38" s="96"/>
      <c r="MIU38" s="121"/>
      <c r="MIV38" s="74"/>
      <c r="MIW38" s="74"/>
      <c r="MJI38" s="119"/>
      <c r="MJJ38" s="96"/>
      <c r="MJK38" s="121"/>
      <c r="MJL38" s="74"/>
      <c r="MJM38" s="74"/>
      <c r="MJY38" s="119"/>
      <c r="MJZ38" s="96"/>
      <c r="MKA38" s="121"/>
      <c r="MKB38" s="74"/>
      <c r="MKC38" s="74"/>
      <c r="MKO38" s="119"/>
      <c r="MKP38" s="96"/>
      <c r="MKQ38" s="121"/>
      <c r="MKR38" s="74"/>
      <c r="MKS38" s="74"/>
      <c r="MLE38" s="119"/>
      <c r="MLF38" s="96"/>
      <c r="MLG38" s="121"/>
      <c r="MLH38" s="74"/>
      <c r="MLI38" s="74"/>
      <c r="MLU38" s="119"/>
      <c r="MLV38" s="96"/>
      <c r="MLW38" s="121"/>
      <c r="MLX38" s="74"/>
      <c r="MLY38" s="74"/>
      <c r="MMK38" s="119"/>
      <c r="MML38" s="96"/>
      <c r="MMM38" s="121"/>
      <c r="MMN38" s="74"/>
      <c r="MMO38" s="74"/>
      <c r="MNA38" s="119"/>
      <c r="MNB38" s="96"/>
      <c r="MNC38" s="121"/>
      <c r="MND38" s="74"/>
      <c r="MNE38" s="74"/>
      <c r="MNQ38" s="119"/>
      <c r="MNR38" s="96"/>
      <c r="MNS38" s="121"/>
      <c r="MNT38" s="74"/>
      <c r="MNU38" s="74"/>
      <c r="MOG38" s="119"/>
      <c r="MOH38" s="96"/>
      <c r="MOI38" s="121"/>
      <c r="MOJ38" s="74"/>
      <c r="MOK38" s="74"/>
      <c r="MOW38" s="119"/>
      <c r="MOX38" s="96"/>
      <c r="MOY38" s="121"/>
      <c r="MOZ38" s="74"/>
      <c r="MPA38" s="74"/>
      <c r="MPM38" s="119"/>
      <c r="MPN38" s="96"/>
      <c r="MPO38" s="121"/>
      <c r="MPP38" s="74"/>
      <c r="MPQ38" s="74"/>
      <c r="MQC38" s="119"/>
      <c r="MQD38" s="96"/>
      <c r="MQE38" s="121"/>
      <c r="MQF38" s="74"/>
      <c r="MQG38" s="74"/>
      <c r="MQS38" s="119"/>
      <c r="MQT38" s="96"/>
      <c r="MQU38" s="121"/>
      <c r="MQV38" s="74"/>
      <c r="MQW38" s="74"/>
      <c r="MRI38" s="119"/>
      <c r="MRJ38" s="96"/>
      <c r="MRK38" s="121"/>
      <c r="MRL38" s="74"/>
      <c r="MRM38" s="74"/>
      <c r="MRY38" s="119"/>
      <c r="MRZ38" s="96"/>
      <c r="MSA38" s="121"/>
      <c r="MSB38" s="74"/>
      <c r="MSC38" s="74"/>
      <c r="MSO38" s="119"/>
      <c r="MSP38" s="96"/>
      <c r="MSQ38" s="121"/>
      <c r="MSR38" s="74"/>
      <c r="MSS38" s="74"/>
      <c r="MTE38" s="119"/>
      <c r="MTF38" s="96"/>
      <c r="MTG38" s="121"/>
      <c r="MTH38" s="74"/>
      <c r="MTI38" s="74"/>
      <c r="MTU38" s="119"/>
      <c r="MTV38" s="96"/>
      <c r="MTW38" s="121"/>
      <c r="MTX38" s="74"/>
      <c r="MTY38" s="74"/>
      <c r="MUK38" s="119"/>
      <c r="MUL38" s="96"/>
      <c r="MUM38" s="121"/>
      <c r="MUN38" s="74"/>
      <c r="MUO38" s="74"/>
      <c r="MVA38" s="119"/>
      <c r="MVB38" s="96"/>
      <c r="MVC38" s="121"/>
      <c r="MVD38" s="74"/>
      <c r="MVE38" s="74"/>
      <c r="MVQ38" s="119"/>
      <c r="MVR38" s="96"/>
      <c r="MVS38" s="121"/>
      <c r="MVT38" s="74"/>
      <c r="MVU38" s="74"/>
      <c r="MWG38" s="119"/>
      <c r="MWH38" s="96"/>
      <c r="MWI38" s="121"/>
      <c r="MWJ38" s="74"/>
      <c r="MWK38" s="74"/>
      <c r="MWW38" s="119"/>
      <c r="MWX38" s="96"/>
      <c r="MWY38" s="121"/>
      <c r="MWZ38" s="74"/>
      <c r="MXA38" s="74"/>
      <c r="MXM38" s="119"/>
      <c r="MXN38" s="96"/>
      <c r="MXO38" s="121"/>
      <c r="MXP38" s="74"/>
      <c r="MXQ38" s="74"/>
      <c r="MYC38" s="119"/>
      <c r="MYD38" s="96"/>
      <c r="MYE38" s="121"/>
      <c r="MYF38" s="74"/>
      <c r="MYG38" s="74"/>
      <c r="MYS38" s="119"/>
      <c r="MYT38" s="96"/>
      <c r="MYU38" s="121"/>
      <c r="MYV38" s="74"/>
      <c r="MYW38" s="74"/>
      <c r="MZI38" s="119"/>
      <c r="MZJ38" s="96"/>
      <c r="MZK38" s="121"/>
      <c r="MZL38" s="74"/>
      <c r="MZM38" s="74"/>
      <c r="MZY38" s="119"/>
      <c r="MZZ38" s="96"/>
      <c r="NAA38" s="121"/>
      <c r="NAB38" s="74"/>
      <c r="NAC38" s="74"/>
      <c r="NAO38" s="119"/>
      <c r="NAP38" s="96"/>
      <c r="NAQ38" s="121"/>
      <c r="NAR38" s="74"/>
      <c r="NAS38" s="74"/>
      <c r="NBE38" s="119"/>
      <c r="NBF38" s="96"/>
      <c r="NBG38" s="121"/>
      <c r="NBH38" s="74"/>
      <c r="NBI38" s="74"/>
      <c r="NBU38" s="119"/>
      <c r="NBV38" s="96"/>
      <c r="NBW38" s="121"/>
      <c r="NBX38" s="74"/>
      <c r="NBY38" s="74"/>
      <c r="NCK38" s="119"/>
      <c r="NCL38" s="96"/>
      <c r="NCM38" s="121"/>
      <c r="NCN38" s="74"/>
      <c r="NCO38" s="74"/>
      <c r="NDA38" s="119"/>
      <c r="NDB38" s="96"/>
      <c r="NDC38" s="121"/>
      <c r="NDD38" s="74"/>
      <c r="NDE38" s="74"/>
      <c r="NDQ38" s="119"/>
      <c r="NDR38" s="96"/>
      <c r="NDS38" s="121"/>
      <c r="NDT38" s="74"/>
      <c r="NDU38" s="74"/>
      <c r="NEG38" s="119"/>
      <c r="NEH38" s="96"/>
      <c r="NEI38" s="121"/>
      <c r="NEJ38" s="74"/>
      <c r="NEK38" s="74"/>
      <c r="NEW38" s="119"/>
      <c r="NEX38" s="96"/>
      <c r="NEY38" s="121"/>
      <c r="NEZ38" s="74"/>
      <c r="NFA38" s="74"/>
      <c r="NFM38" s="119"/>
      <c r="NFN38" s="96"/>
      <c r="NFO38" s="121"/>
      <c r="NFP38" s="74"/>
      <c r="NFQ38" s="74"/>
      <c r="NGC38" s="119"/>
      <c r="NGD38" s="96"/>
      <c r="NGE38" s="121"/>
      <c r="NGF38" s="74"/>
      <c r="NGG38" s="74"/>
      <c r="NGS38" s="119"/>
      <c r="NGT38" s="96"/>
      <c r="NGU38" s="121"/>
      <c r="NGV38" s="74"/>
      <c r="NGW38" s="74"/>
      <c r="NHI38" s="119"/>
      <c r="NHJ38" s="96"/>
      <c r="NHK38" s="121"/>
      <c r="NHL38" s="74"/>
      <c r="NHM38" s="74"/>
      <c r="NHY38" s="119"/>
      <c r="NHZ38" s="96"/>
      <c r="NIA38" s="121"/>
      <c r="NIB38" s="74"/>
      <c r="NIC38" s="74"/>
      <c r="NIO38" s="119"/>
      <c r="NIP38" s="96"/>
      <c r="NIQ38" s="121"/>
      <c r="NIR38" s="74"/>
      <c r="NIS38" s="74"/>
      <c r="NJE38" s="119"/>
      <c r="NJF38" s="96"/>
      <c r="NJG38" s="121"/>
      <c r="NJH38" s="74"/>
      <c r="NJI38" s="74"/>
      <c r="NJU38" s="119"/>
      <c r="NJV38" s="96"/>
      <c r="NJW38" s="121"/>
      <c r="NJX38" s="74"/>
      <c r="NJY38" s="74"/>
      <c r="NKK38" s="119"/>
      <c r="NKL38" s="96"/>
      <c r="NKM38" s="121"/>
      <c r="NKN38" s="74"/>
      <c r="NKO38" s="74"/>
      <c r="NLA38" s="119"/>
      <c r="NLB38" s="96"/>
      <c r="NLC38" s="121"/>
      <c r="NLD38" s="74"/>
      <c r="NLE38" s="74"/>
      <c r="NLQ38" s="119"/>
      <c r="NLR38" s="96"/>
      <c r="NLS38" s="121"/>
      <c r="NLT38" s="74"/>
      <c r="NLU38" s="74"/>
      <c r="NMG38" s="119"/>
      <c r="NMH38" s="96"/>
      <c r="NMI38" s="121"/>
      <c r="NMJ38" s="74"/>
      <c r="NMK38" s="74"/>
      <c r="NMW38" s="119"/>
      <c r="NMX38" s="96"/>
      <c r="NMY38" s="121"/>
      <c r="NMZ38" s="74"/>
      <c r="NNA38" s="74"/>
      <c r="NNM38" s="119"/>
      <c r="NNN38" s="96"/>
      <c r="NNO38" s="121"/>
      <c r="NNP38" s="74"/>
      <c r="NNQ38" s="74"/>
      <c r="NOC38" s="119"/>
      <c r="NOD38" s="96"/>
      <c r="NOE38" s="121"/>
      <c r="NOF38" s="74"/>
      <c r="NOG38" s="74"/>
      <c r="NOS38" s="119"/>
      <c r="NOT38" s="96"/>
      <c r="NOU38" s="121"/>
      <c r="NOV38" s="74"/>
      <c r="NOW38" s="74"/>
      <c r="NPI38" s="119"/>
      <c r="NPJ38" s="96"/>
      <c r="NPK38" s="121"/>
      <c r="NPL38" s="74"/>
      <c r="NPM38" s="74"/>
      <c r="NPY38" s="119"/>
      <c r="NPZ38" s="96"/>
      <c r="NQA38" s="121"/>
      <c r="NQB38" s="74"/>
      <c r="NQC38" s="74"/>
      <c r="NQO38" s="119"/>
      <c r="NQP38" s="96"/>
      <c r="NQQ38" s="121"/>
      <c r="NQR38" s="74"/>
      <c r="NQS38" s="74"/>
      <c r="NRE38" s="119"/>
      <c r="NRF38" s="96"/>
      <c r="NRG38" s="121"/>
      <c r="NRH38" s="74"/>
      <c r="NRI38" s="74"/>
      <c r="NRU38" s="119"/>
      <c r="NRV38" s="96"/>
      <c r="NRW38" s="121"/>
      <c r="NRX38" s="74"/>
      <c r="NRY38" s="74"/>
      <c r="NSK38" s="119"/>
      <c r="NSL38" s="96"/>
      <c r="NSM38" s="121"/>
      <c r="NSN38" s="74"/>
      <c r="NSO38" s="74"/>
      <c r="NTA38" s="119"/>
      <c r="NTB38" s="96"/>
      <c r="NTC38" s="121"/>
      <c r="NTD38" s="74"/>
      <c r="NTE38" s="74"/>
      <c r="NTQ38" s="119"/>
      <c r="NTR38" s="96"/>
      <c r="NTS38" s="121"/>
      <c r="NTT38" s="74"/>
      <c r="NTU38" s="74"/>
      <c r="NUG38" s="119"/>
      <c r="NUH38" s="96"/>
      <c r="NUI38" s="121"/>
      <c r="NUJ38" s="74"/>
      <c r="NUK38" s="74"/>
      <c r="NUW38" s="119"/>
      <c r="NUX38" s="96"/>
      <c r="NUY38" s="121"/>
      <c r="NUZ38" s="74"/>
      <c r="NVA38" s="74"/>
      <c r="NVM38" s="119"/>
      <c r="NVN38" s="96"/>
      <c r="NVO38" s="121"/>
      <c r="NVP38" s="74"/>
      <c r="NVQ38" s="74"/>
      <c r="NWC38" s="119"/>
      <c r="NWD38" s="96"/>
      <c r="NWE38" s="121"/>
      <c r="NWF38" s="74"/>
      <c r="NWG38" s="74"/>
      <c r="NWS38" s="119"/>
      <c r="NWT38" s="96"/>
      <c r="NWU38" s="121"/>
      <c r="NWV38" s="74"/>
      <c r="NWW38" s="74"/>
      <c r="NXI38" s="119"/>
      <c r="NXJ38" s="96"/>
      <c r="NXK38" s="121"/>
      <c r="NXL38" s="74"/>
      <c r="NXM38" s="74"/>
      <c r="NXY38" s="119"/>
      <c r="NXZ38" s="96"/>
      <c r="NYA38" s="121"/>
      <c r="NYB38" s="74"/>
      <c r="NYC38" s="74"/>
      <c r="NYO38" s="119"/>
      <c r="NYP38" s="96"/>
      <c r="NYQ38" s="121"/>
      <c r="NYR38" s="74"/>
      <c r="NYS38" s="74"/>
      <c r="NZE38" s="119"/>
      <c r="NZF38" s="96"/>
      <c r="NZG38" s="121"/>
      <c r="NZH38" s="74"/>
      <c r="NZI38" s="74"/>
      <c r="NZU38" s="119"/>
      <c r="NZV38" s="96"/>
      <c r="NZW38" s="121"/>
      <c r="NZX38" s="74"/>
      <c r="NZY38" s="74"/>
      <c r="OAK38" s="119"/>
      <c r="OAL38" s="96"/>
      <c r="OAM38" s="121"/>
      <c r="OAN38" s="74"/>
      <c r="OAO38" s="74"/>
      <c r="OBA38" s="119"/>
      <c r="OBB38" s="96"/>
      <c r="OBC38" s="121"/>
      <c r="OBD38" s="74"/>
      <c r="OBE38" s="74"/>
      <c r="OBQ38" s="119"/>
      <c r="OBR38" s="96"/>
      <c r="OBS38" s="121"/>
      <c r="OBT38" s="74"/>
      <c r="OBU38" s="74"/>
      <c r="OCG38" s="119"/>
      <c r="OCH38" s="96"/>
      <c r="OCI38" s="121"/>
      <c r="OCJ38" s="74"/>
      <c r="OCK38" s="74"/>
      <c r="OCW38" s="119"/>
      <c r="OCX38" s="96"/>
      <c r="OCY38" s="121"/>
      <c r="OCZ38" s="74"/>
      <c r="ODA38" s="74"/>
      <c r="ODM38" s="119"/>
      <c r="ODN38" s="96"/>
      <c r="ODO38" s="121"/>
      <c r="ODP38" s="74"/>
      <c r="ODQ38" s="74"/>
      <c r="OEC38" s="119"/>
      <c r="OED38" s="96"/>
      <c r="OEE38" s="121"/>
      <c r="OEF38" s="74"/>
      <c r="OEG38" s="74"/>
      <c r="OES38" s="119"/>
      <c r="OET38" s="96"/>
      <c r="OEU38" s="121"/>
      <c r="OEV38" s="74"/>
      <c r="OEW38" s="74"/>
      <c r="OFI38" s="119"/>
      <c r="OFJ38" s="96"/>
      <c r="OFK38" s="121"/>
      <c r="OFL38" s="74"/>
      <c r="OFM38" s="74"/>
      <c r="OFY38" s="119"/>
      <c r="OFZ38" s="96"/>
      <c r="OGA38" s="121"/>
      <c r="OGB38" s="74"/>
      <c r="OGC38" s="74"/>
      <c r="OGO38" s="119"/>
      <c r="OGP38" s="96"/>
      <c r="OGQ38" s="121"/>
      <c r="OGR38" s="74"/>
      <c r="OGS38" s="74"/>
      <c r="OHE38" s="119"/>
      <c r="OHF38" s="96"/>
      <c r="OHG38" s="121"/>
      <c r="OHH38" s="74"/>
      <c r="OHI38" s="74"/>
      <c r="OHU38" s="119"/>
      <c r="OHV38" s="96"/>
      <c r="OHW38" s="121"/>
      <c r="OHX38" s="74"/>
      <c r="OHY38" s="74"/>
      <c r="OIK38" s="119"/>
      <c r="OIL38" s="96"/>
      <c r="OIM38" s="121"/>
      <c r="OIN38" s="74"/>
      <c r="OIO38" s="74"/>
      <c r="OJA38" s="119"/>
      <c r="OJB38" s="96"/>
      <c r="OJC38" s="121"/>
      <c r="OJD38" s="74"/>
      <c r="OJE38" s="74"/>
      <c r="OJQ38" s="119"/>
      <c r="OJR38" s="96"/>
      <c r="OJS38" s="121"/>
      <c r="OJT38" s="74"/>
      <c r="OJU38" s="74"/>
      <c r="OKG38" s="119"/>
      <c r="OKH38" s="96"/>
      <c r="OKI38" s="121"/>
      <c r="OKJ38" s="74"/>
      <c r="OKK38" s="74"/>
      <c r="OKW38" s="119"/>
      <c r="OKX38" s="96"/>
      <c r="OKY38" s="121"/>
      <c r="OKZ38" s="74"/>
      <c r="OLA38" s="74"/>
      <c r="OLM38" s="119"/>
      <c r="OLN38" s="96"/>
      <c r="OLO38" s="121"/>
      <c r="OLP38" s="74"/>
      <c r="OLQ38" s="74"/>
      <c r="OMC38" s="119"/>
      <c r="OMD38" s="96"/>
      <c r="OME38" s="121"/>
      <c r="OMF38" s="74"/>
      <c r="OMG38" s="74"/>
      <c r="OMS38" s="119"/>
      <c r="OMT38" s="96"/>
      <c r="OMU38" s="121"/>
      <c r="OMV38" s="74"/>
      <c r="OMW38" s="74"/>
      <c r="ONI38" s="119"/>
      <c r="ONJ38" s="96"/>
      <c r="ONK38" s="121"/>
      <c r="ONL38" s="74"/>
      <c r="ONM38" s="74"/>
      <c r="ONY38" s="119"/>
      <c r="ONZ38" s="96"/>
      <c r="OOA38" s="121"/>
      <c r="OOB38" s="74"/>
      <c r="OOC38" s="74"/>
      <c r="OOO38" s="119"/>
      <c r="OOP38" s="96"/>
      <c r="OOQ38" s="121"/>
      <c r="OOR38" s="74"/>
      <c r="OOS38" s="74"/>
      <c r="OPE38" s="119"/>
      <c r="OPF38" s="96"/>
      <c r="OPG38" s="121"/>
      <c r="OPH38" s="74"/>
      <c r="OPI38" s="74"/>
      <c r="OPU38" s="119"/>
      <c r="OPV38" s="96"/>
      <c r="OPW38" s="121"/>
      <c r="OPX38" s="74"/>
      <c r="OPY38" s="74"/>
      <c r="OQK38" s="119"/>
      <c r="OQL38" s="96"/>
      <c r="OQM38" s="121"/>
      <c r="OQN38" s="74"/>
      <c r="OQO38" s="74"/>
      <c r="ORA38" s="119"/>
      <c r="ORB38" s="96"/>
      <c r="ORC38" s="121"/>
      <c r="ORD38" s="74"/>
      <c r="ORE38" s="74"/>
      <c r="ORQ38" s="119"/>
      <c r="ORR38" s="96"/>
      <c r="ORS38" s="121"/>
      <c r="ORT38" s="74"/>
      <c r="ORU38" s="74"/>
      <c r="OSG38" s="119"/>
      <c r="OSH38" s="96"/>
      <c r="OSI38" s="121"/>
      <c r="OSJ38" s="74"/>
      <c r="OSK38" s="74"/>
      <c r="OSW38" s="119"/>
      <c r="OSX38" s="96"/>
      <c r="OSY38" s="121"/>
      <c r="OSZ38" s="74"/>
      <c r="OTA38" s="74"/>
      <c r="OTM38" s="119"/>
      <c r="OTN38" s="96"/>
      <c r="OTO38" s="121"/>
      <c r="OTP38" s="74"/>
      <c r="OTQ38" s="74"/>
      <c r="OUC38" s="119"/>
      <c r="OUD38" s="96"/>
      <c r="OUE38" s="121"/>
      <c r="OUF38" s="74"/>
      <c r="OUG38" s="74"/>
      <c r="OUS38" s="119"/>
      <c r="OUT38" s="96"/>
      <c r="OUU38" s="121"/>
      <c r="OUV38" s="74"/>
      <c r="OUW38" s="74"/>
      <c r="OVI38" s="119"/>
      <c r="OVJ38" s="96"/>
      <c r="OVK38" s="121"/>
      <c r="OVL38" s="74"/>
      <c r="OVM38" s="74"/>
      <c r="OVY38" s="119"/>
      <c r="OVZ38" s="96"/>
      <c r="OWA38" s="121"/>
      <c r="OWB38" s="74"/>
      <c r="OWC38" s="74"/>
      <c r="OWO38" s="119"/>
      <c r="OWP38" s="96"/>
      <c r="OWQ38" s="121"/>
      <c r="OWR38" s="74"/>
      <c r="OWS38" s="74"/>
      <c r="OXE38" s="119"/>
      <c r="OXF38" s="96"/>
      <c r="OXG38" s="121"/>
      <c r="OXH38" s="74"/>
      <c r="OXI38" s="74"/>
      <c r="OXU38" s="119"/>
      <c r="OXV38" s="96"/>
      <c r="OXW38" s="121"/>
      <c r="OXX38" s="74"/>
      <c r="OXY38" s="74"/>
      <c r="OYK38" s="119"/>
      <c r="OYL38" s="96"/>
      <c r="OYM38" s="121"/>
      <c r="OYN38" s="74"/>
      <c r="OYO38" s="74"/>
      <c r="OZA38" s="119"/>
      <c r="OZB38" s="96"/>
      <c r="OZC38" s="121"/>
      <c r="OZD38" s="74"/>
      <c r="OZE38" s="74"/>
      <c r="OZQ38" s="119"/>
      <c r="OZR38" s="96"/>
      <c r="OZS38" s="121"/>
      <c r="OZT38" s="74"/>
      <c r="OZU38" s="74"/>
      <c r="PAG38" s="119"/>
      <c r="PAH38" s="96"/>
      <c r="PAI38" s="121"/>
      <c r="PAJ38" s="74"/>
      <c r="PAK38" s="74"/>
      <c r="PAW38" s="119"/>
      <c r="PAX38" s="96"/>
      <c r="PAY38" s="121"/>
      <c r="PAZ38" s="74"/>
      <c r="PBA38" s="74"/>
      <c r="PBM38" s="119"/>
      <c r="PBN38" s="96"/>
      <c r="PBO38" s="121"/>
      <c r="PBP38" s="74"/>
      <c r="PBQ38" s="74"/>
      <c r="PCC38" s="119"/>
      <c r="PCD38" s="96"/>
      <c r="PCE38" s="121"/>
      <c r="PCF38" s="74"/>
      <c r="PCG38" s="74"/>
      <c r="PCS38" s="119"/>
      <c r="PCT38" s="96"/>
      <c r="PCU38" s="121"/>
      <c r="PCV38" s="74"/>
      <c r="PCW38" s="74"/>
      <c r="PDI38" s="119"/>
      <c r="PDJ38" s="96"/>
      <c r="PDK38" s="121"/>
      <c r="PDL38" s="74"/>
      <c r="PDM38" s="74"/>
      <c r="PDY38" s="119"/>
      <c r="PDZ38" s="96"/>
      <c r="PEA38" s="121"/>
      <c r="PEB38" s="74"/>
      <c r="PEC38" s="74"/>
      <c r="PEO38" s="119"/>
      <c r="PEP38" s="96"/>
      <c r="PEQ38" s="121"/>
      <c r="PER38" s="74"/>
      <c r="PES38" s="74"/>
      <c r="PFE38" s="119"/>
      <c r="PFF38" s="96"/>
      <c r="PFG38" s="121"/>
      <c r="PFH38" s="74"/>
      <c r="PFI38" s="74"/>
      <c r="PFU38" s="119"/>
      <c r="PFV38" s="96"/>
      <c r="PFW38" s="121"/>
      <c r="PFX38" s="74"/>
      <c r="PFY38" s="74"/>
      <c r="PGK38" s="119"/>
      <c r="PGL38" s="96"/>
      <c r="PGM38" s="121"/>
      <c r="PGN38" s="74"/>
      <c r="PGO38" s="74"/>
      <c r="PHA38" s="119"/>
      <c r="PHB38" s="96"/>
      <c r="PHC38" s="121"/>
      <c r="PHD38" s="74"/>
      <c r="PHE38" s="74"/>
      <c r="PHQ38" s="119"/>
      <c r="PHR38" s="96"/>
      <c r="PHS38" s="121"/>
      <c r="PHT38" s="74"/>
      <c r="PHU38" s="74"/>
      <c r="PIG38" s="119"/>
      <c r="PIH38" s="96"/>
      <c r="PII38" s="121"/>
      <c r="PIJ38" s="74"/>
      <c r="PIK38" s="74"/>
      <c r="PIW38" s="119"/>
      <c r="PIX38" s="96"/>
      <c r="PIY38" s="121"/>
      <c r="PIZ38" s="74"/>
      <c r="PJA38" s="74"/>
      <c r="PJM38" s="119"/>
      <c r="PJN38" s="96"/>
      <c r="PJO38" s="121"/>
      <c r="PJP38" s="74"/>
      <c r="PJQ38" s="74"/>
      <c r="PKC38" s="119"/>
      <c r="PKD38" s="96"/>
      <c r="PKE38" s="121"/>
      <c r="PKF38" s="74"/>
      <c r="PKG38" s="74"/>
      <c r="PKS38" s="119"/>
      <c r="PKT38" s="96"/>
      <c r="PKU38" s="121"/>
      <c r="PKV38" s="74"/>
      <c r="PKW38" s="74"/>
      <c r="PLI38" s="119"/>
      <c r="PLJ38" s="96"/>
      <c r="PLK38" s="121"/>
      <c r="PLL38" s="74"/>
      <c r="PLM38" s="74"/>
      <c r="PLY38" s="119"/>
      <c r="PLZ38" s="96"/>
      <c r="PMA38" s="121"/>
      <c r="PMB38" s="74"/>
      <c r="PMC38" s="74"/>
      <c r="PMO38" s="119"/>
      <c r="PMP38" s="96"/>
      <c r="PMQ38" s="121"/>
      <c r="PMR38" s="74"/>
      <c r="PMS38" s="74"/>
      <c r="PNE38" s="119"/>
      <c r="PNF38" s="96"/>
      <c r="PNG38" s="121"/>
      <c r="PNH38" s="74"/>
      <c r="PNI38" s="74"/>
      <c r="PNU38" s="119"/>
      <c r="PNV38" s="96"/>
      <c r="PNW38" s="121"/>
      <c r="PNX38" s="74"/>
      <c r="PNY38" s="74"/>
      <c r="POK38" s="119"/>
      <c r="POL38" s="96"/>
      <c r="POM38" s="121"/>
      <c r="PON38" s="74"/>
      <c r="POO38" s="74"/>
      <c r="PPA38" s="119"/>
      <c r="PPB38" s="96"/>
      <c r="PPC38" s="121"/>
      <c r="PPD38" s="74"/>
      <c r="PPE38" s="74"/>
      <c r="PPQ38" s="119"/>
      <c r="PPR38" s="96"/>
      <c r="PPS38" s="121"/>
      <c r="PPT38" s="74"/>
      <c r="PPU38" s="74"/>
      <c r="PQG38" s="119"/>
      <c r="PQH38" s="96"/>
      <c r="PQI38" s="121"/>
      <c r="PQJ38" s="74"/>
      <c r="PQK38" s="74"/>
      <c r="PQW38" s="119"/>
      <c r="PQX38" s="96"/>
      <c r="PQY38" s="121"/>
      <c r="PQZ38" s="74"/>
      <c r="PRA38" s="74"/>
      <c r="PRM38" s="119"/>
      <c r="PRN38" s="96"/>
      <c r="PRO38" s="121"/>
      <c r="PRP38" s="74"/>
      <c r="PRQ38" s="74"/>
      <c r="PSC38" s="119"/>
      <c r="PSD38" s="96"/>
      <c r="PSE38" s="121"/>
      <c r="PSF38" s="74"/>
      <c r="PSG38" s="74"/>
      <c r="PSS38" s="119"/>
      <c r="PST38" s="96"/>
      <c r="PSU38" s="121"/>
      <c r="PSV38" s="74"/>
      <c r="PSW38" s="74"/>
      <c r="PTI38" s="119"/>
      <c r="PTJ38" s="96"/>
      <c r="PTK38" s="121"/>
      <c r="PTL38" s="74"/>
      <c r="PTM38" s="74"/>
      <c r="PTY38" s="119"/>
      <c r="PTZ38" s="96"/>
      <c r="PUA38" s="121"/>
      <c r="PUB38" s="74"/>
      <c r="PUC38" s="74"/>
      <c r="PUO38" s="119"/>
      <c r="PUP38" s="96"/>
      <c r="PUQ38" s="121"/>
      <c r="PUR38" s="74"/>
      <c r="PUS38" s="74"/>
      <c r="PVE38" s="119"/>
      <c r="PVF38" s="96"/>
      <c r="PVG38" s="121"/>
      <c r="PVH38" s="74"/>
      <c r="PVI38" s="74"/>
      <c r="PVU38" s="119"/>
      <c r="PVV38" s="96"/>
      <c r="PVW38" s="121"/>
      <c r="PVX38" s="74"/>
      <c r="PVY38" s="74"/>
      <c r="PWK38" s="119"/>
      <c r="PWL38" s="96"/>
      <c r="PWM38" s="121"/>
      <c r="PWN38" s="74"/>
      <c r="PWO38" s="74"/>
      <c r="PXA38" s="119"/>
      <c r="PXB38" s="96"/>
      <c r="PXC38" s="121"/>
      <c r="PXD38" s="74"/>
      <c r="PXE38" s="74"/>
      <c r="PXQ38" s="119"/>
      <c r="PXR38" s="96"/>
      <c r="PXS38" s="121"/>
      <c r="PXT38" s="74"/>
      <c r="PXU38" s="74"/>
      <c r="PYG38" s="119"/>
      <c r="PYH38" s="96"/>
      <c r="PYI38" s="121"/>
      <c r="PYJ38" s="74"/>
      <c r="PYK38" s="74"/>
      <c r="PYW38" s="119"/>
      <c r="PYX38" s="96"/>
      <c r="PYY38" s="121"/>
      <c r="PYZ38" s="74"/>
      <c r="PZA38" s="74"/>
      <c r="PZM38" s="119"/>
      <c r="PZN38" s="96"/>
      <c r="PZO38" s="121"/>
      <c r="PZP38" s="74"/>
      <c r="PZQ38" s="74"/>
      <c r="QAC38" s="119"/>
      <c r="QAD38" s="96"/>
      <c r="QAE38" s="121"/>
      <c r="QAF38" s="74"/>
      <c r="QAG38" s="74"/>
      <c r="QAS38" s="119"/>
      <c r="QAT38" s="96"/>
      <c r="QAU38" s="121"/>
      <c r="QAV38" s="74"/>
      <c r="QAW38" s="74"/>
      <c r="QBI38" s="119"/>
      <c r="QBJ38" s="96"/>
      <c r="QBK38" s="121"/>
      <c r="QBL38" s="74"/>
      <c r="QBM38" s="74"/>
      <c r="QBY38" s="119"/>
      <c r="QBZ38" s="96"/>
      <c r="QCA38" s="121"/>
      <c r="QCB38" s="74"/>
      <c r="QCC38" s="74"/>
      <c r="QCO38" s="119"/>
      <c r="QCP38" s="96"/>
      <c r="QCQ38" s="121"/>
      <c r="QCR38" s="74"/>
      <c r="QCS38" s="74"/>
      <c r="QDE38" s="119"/>
      <c r="QDF38" s="96"/>
      <c r="QDG38" s="121"/>
      <c r="QDH38" s="74"/>
      <c r="QDI38" s="74"/>
      <c r="QDU38" s="119"/>
      <c r="QDV38" s="96"/>
      <c r="QDW38" s="121"/>
      <c r="QDX38" s="74"/>
      <c r="QDY38" s="74"/>
      <c r="QEK38" s="119"/>
      <c r="QEL38" s="96"/>
      <c r="QEM38" s="121"/>
      <c r="QEN38" s="74"/>
      <c r="QEO38" s="74"/>
      <c r="QFA38" s="119"/>
      <c r="QFB38" s="96"/>
      <c r="QFC38" s="121"/>
      <c r="QFD38" s="74"/>
      <c r="QFE38" s="74"/>
      <c r="QFQ38" s="119"/>
      <c r="QFR38" s="96"/>
      <c r="QFS38" s="121"/>
      <c r="QFT38" s="74"/>
      <c r="QFU38" s="74"/>
      <c r="QGG38" s="119"/>
      <c r="QGH38" s="96"/>
      <c r="QGI38" s="121"/>
      <c r="QGJ38" s="74"/>
      <c r="QGK38" s="74"/>
      <c r="QGW38" s="119"/>
      <c r="QGX38" s="96"/>
      <c r="QGY38" s="121"/>
      <c r="QGZ38" s="74"/>
      <c r="QHA38" s="74"/>
      <c r="QHM38" s="119"/>
      <c r="QHN38" s="96"/>
      <c r="QHO38" s="121"/>
      <c r="QHP38" s="74"/>
      <c r="QHQ38" s="74"/>
      <c r="QIC38" s="119"/>
      <c r="QID38" s="96"/>
      <c r="QIE38" s="121"/>
      <c r="QIF38" s="74"/>
      <c r="QIG38" s="74"/>
      <c r="QIS38" s="119"/>
      <c r="QIT38" s="96"/>
      <c r="QIU38" s="121"/>
      <c r="QIV38" s="74"/>
      <c r="QIW38" s="74"/>
      <c r="QJI38" s="119"/>
      <c r="QJJ38" s="96"/>
      <c r="QJK38" s="121"/>
      <c r="QJL38" s="74"/>
      <c r="QJM38" s="74"/>
      <c r="QJY38" s="119"/>
      <c r="QJZ38" s="96"/>
      <c r="QKA38" s="121"/>
      <c r="QKB38" s="74"/>
      <c r="QKC38" s="74"/>
      <c r="QKO38" s="119"/>
      <c r="QKP38" s="96"/>
      <c r="QKQ38" s="121"/>
      <c r="QKR38" s="74"/>
      <c r="QKS38" s="74"/>
      <c r="QLE38" s="119"/>
      <c r="QLF38" s="96"/>
      <c r="QLG38" s="121"/>
      <c r="QLH38" s="74"/>
      <c r="QLI38" s="74"/>
      <c r="QLU38" s="119"/>
      <c r="QLV38" s="96"/>
      <c r="QLW38" s="121"/>
      <c r="QLX38" s="74"/>
      <c r="QLY38" s="74"/>
      <c r="QMK38" s="119"/>
      <c r="QML38" s="96"/>
      <c r="QMM38" s="121"/>
      <c r="QMN38" s="74"/>
      <c r="QMO38" s="74"/>
      <c r="QNA38" s="119"/>
      <c r="QNB38" s="96"/>
      <c r="QNC38" s="121"/>
      <c r="QND38" s="74"/>
      <c r="QNE38" s="74"/>
      <c r="QNQ38" s="119"/>
      <c r="QNR38" s="96"/>
      <c r="QNS38" s="121"/>
      <c r="QNT38" s="74"/>
      <c r="QNU38" s="74"/>
      <c r="QOG38" s="119"/>
      <c r="QOH38" s="96"/>
      <c r="QOI38" s="121"/>
      <c r="QOJ38" s="74"/>
      <c r="QOK38" s="74"/>
      <c r="QOW38" s="119"/>
      <c r="QOX38" s="96"/>
      <c r="QOY38" s="121"/>
      <c r="QOZ38" s="74"/>
      <c r="QPA38" s="74"/>
      <c r="QPM38" s="119"/>
      <c r="QPN38" s="96"/>
      <c r="QPO38" s="121"/>
      <c r="QPP38" s="74"/>
      <c r="QPQ38" s="74"/>
      <c r="QQC38" s="119"/>
      <c r="QQD38" s="96"/>
      <c r="QQE38" s="121"/>
      <c r="QQF38" s="74"/>
      <c r="QQG38" s="74"/>
      <c r="QQS38" s="119"/>
      <c r="QQT38" s="96"/>
      <c r="QQU38" s="121"/>
      <c r="QQV38" s="74"/>
      <c r="QQW38" s="74"/>
      <c r="QRI38" s="119"/>
      <c r="QRJ38" s="96"/>
      <c r="QRK38" s="121"/>
      <c r="QRL38" s="74"/>
      <c r="QRM38" s="74"/>
      <c r="QRY38" s="119"/>
      <c r="QRZ38" s="96"/>
      <c r="QSA38" s="121"/>
      <c r="QSB38" s="74"/>
      <c r="QSC38" s="74"/>
      <c r="QSO38" s="119"/>
      <c r="QSP38" s="96"/>
      <c r="QSQ38" s="121"/>
      <c r="QSR38" s="74"/>
      <c r="QSS38" s="74"/>
      <c r="QTE38" s="119"/>
      <c r="QTF38" s="96"/>
      <c r="QTG38" s="121"/>
      <c r="QTH38" s="74"/>
      <c r="QTI38" s="74"/>
      <c r="QTU38" s="119"/>
      <c r="QTV38" s="96"/>
      <c r="QTW38" s="121"/>
      <c r="QTX38" s="74"/>
      <c r="QTY38" s="74"/>
      <c r="QUK38" s="119"/>
      <c r="QUL38" s="96"/>
      <c r="QUM38" s="121"/>
      <c r="QUN38" s="74"/>
      <c r="QUO38" s="74"/>
      <c r="QVA38" s="119"/>
      <c r="QVB38" s="96"/>
      <c r="QVC38" s="121"/>
      <c r="QVD38" s="74"/>
      <c r="QVE38" s="74"/>
      <c r="QVQ38" s="119"/>
      <c r="QVR38" s="96"/>
      <c r="QVS38" s="121"/>
      <c r="QVT38" s="74"/>
      <c r="QVU38" s="74"/>
      <c r="QWG38" s="119"/>
      <c r="QWH38" s="96"/>
      <c r="QWI38" s="121"/>
      <c r="QWJ38" s="74"/>
      <c r="QWK38" s="74"/>
      <c r="QWW38" s="119"/>
      <c r="QWX38" s="96"/>
      <c r="QWY38" s="121"/>
      <c r="QWZ38" s="74"/>
      <c r="QXA38" s="74"/>
      <c r="QXM38" s="119"/>
      <c r="QXN38" s="96"/>
      <c r="QXO38" s="121"/>
      <c r="QXP38" s="74"/>
      <c r="QXQ38" s="74"/>
      <c r="QYC38" s="119"/>
      <c r="QYD38" s="96"/>
      <c r="QYE38" s="121"/>
      <c r="QYF38" s="74"/>
      <c r="QYG38" s="74"/>
      <c r="QYS38" s="119"/>
      <c r="QYT38" s="96"/>
      <c r="QYU38" s="121"/>
      <c r="QYV38" s="74"/>
      <c r="QYW38" s="74"/>
      <c r="QZI38" s="119"/>
      <c r="QZJ38" s="96"/>
      <c r="QZK38" s="121"/>
      <c r="QZL38" s="74"/>
      <c r="QZM38" s="74"/>
      <c r="QZY38" s="119"/>
      <c r="QZZ38" s="96"/>
      <c r="RAA38" s="121"/>
      <c r="RAB38" s="74"/>
      <c r="RAC38" s="74"/>
      <c r="RAO38" s="119"/>
      <c r="RAP38" s="96"/>
      <c r="RAQ38" s="121"/>
      <c r="RAR38" s="74"/>
      <c r="RAS38" s="74"/>
      <c r="RBE38" s="119"/>
      <c r="RBF38" s="96"/>
      <c r="RBG38" s="121"/>
      <c r="RBH38" s="74"/>
      <c r="RBI38" s="74"/>
      <c r="RBU38" s="119"/>
      <c r="RBV38" s="96"/>
      <c r="RBW38" s="121"/>
      <c r="RBX38" s="74"/>
      <c r="RBY38" s="74"/>
      <c r="RCK38" s="119"/>
      <c r="RCL38" s="96"/>
      <c r="RCM38" s="121"/>
      <c r="RCN38" s="74"/>
      <c r="RCO38" s="74"/>
      <c r="RDA38" s="119"/>
      <c r="RDB38" s="96"/>
      <c r="RDC38" s="121"/>
      <c r="RDD38" s="74"/>
      <c r="RDE38" s="74"/>
      <c r="RDQ38" s="119"/>
      <c r="RDR38" s="96"/>
      <c r="RDS38" s="121"/>
      <c r="RDT38" s="74"/>
      <c r="RDU38" s="74"/>
      <c r="REG38" s="119"/>
      <c r="REH38" s="96"/>
      <c r="REI38" s="121"/>
      <c r="REJ38" s="74"/>
      <c r="REK38" s="74"/>
      <c r="REW38" s="119"/>
      <c r="REX38" s="96"/>
      <c r="REY38" s="121"/>
      <c r="REZ38" s="74"/>
      <c r="RFA38" s="74"/>
      <c r="RFM38" s="119"/>
      <c r="RFN38" s="96"/>
      <c r="RFO38" s="121"/>
      <c r="RFP38" s="74"/>
      <c r="RFQ38" s="74"/>
      <c r="RGC38" s="119"/>
      <c r="RGD38" s="96"/>
      <c r="RGE38" s="121"/>
      <c r="RGF38" s="74"/>
      <c r="RGG38" s="74"/>
      <c r="RGS38" s="119"/>
      <c r="RGT38" s="96"/>
      <c r="RGU38" s="121"/>
      <c r="RGV38" s="74"/>
      <c r="RGW38" s="74"/>
      <c r="RHI38" s="119"/>
      <c r="RHJ38" s="96"/>
      <c r="RHK38" s="121"/>
      <c r="RHL38" s="74"/>
      <c r="RHM38" s="74"/>
      <c r="RHY38" s="119"/>
      <c r="RHZ38" s="96"/>
      <c r="RIA38" s="121"/>
      <c r="RIB38" s="74"/>
      <c r="RIC38" s="74"/>
      <c r="RIO38" s="119"/>
      <c r="RIP38" s="96"/>
      <c r="RIQ38" s="121"/>
      <c r="RIR38" s="74"/>
      <c r="RIS38" s="74"/>
      <c r="RJE38" s="119"/>
      <c r="RJF38" s="96"/>
      <c r="RJG38" s="121"/>
      <c r="RJH38" s="74"/>
      <c r="RJI38" s="74"/>
      <c r="RJU38" s="119"/>
      <c r="RJV38" s="96"/>
      <c r="RJW38" s="121"/>
      <c r="RJX38" s="74"/>
      <c r="RJY38" s="74"/>
      <c r="RKK38" s="119"/>
      <c r="RKL38" s="96"/>
      <c r="RKM38" s="121"/>
      <c r="RKN38" s="74"/>
      <c r="RKO38" s="74"/>
      <c r="RLA38" s="119"/>
      <c r="RLB38" s="96"/>
      <c r="RLC38" s="121"/>
      <c r="RLD38" s="74"/>
      <c r="RLE38" s="74"/>
      <c r="RLQ38" s="119"/>
      <c r="RLR38" s="96"/>
      <c r="RLS38" s="121"/>
      <c r="RLT38" s="74"/>
      <c r="RLU38" s="74"/>
      <c r="RMG38" s="119"/>
      <c r="RMH38" s="96"/>
      <c r="RMI38" s="121"/>
      <c r="RMJ38" s="74"/>
      <c r="RMK38" s="74"/>
      <c r="RMW38" s="119"/>
      <c r="RMX38" s="96"/>
      <c r="RMY38" s="121"/>
      <c r="RMZ38" s="74"/>
      <c r="RNA38" s="74"/>
      <c r="RNM38" s="119"/>
      <c r="RNN38" s="96"/>
      <c r="RNO38" s="121"/>
      <c r="RNP38" s="74"/>
      <c r="RNQ38" s="74"/>
      <c r="ROC38" s="119"/>
      <c r="ROD38" s="96"/>
      <c r="ROE38" s="121"/>
      <c r="ROF38" s="74"/>
      <c r="ROG38" s="74"/>
      <c r="ROS38" s="119"/>
      <c r="ROT38" s="96"/>
      <c r="ROU38" s="121"/>
      <c r="ROV38" s="74"/>
      <c r="ROW38" s="74"/>
      <c r="RPI38" s="119"/>
      <c r="RPJ38" s="96"/>
      <c r="RPK38" s="121"/>
      <c r="RPL38" s="74"/>
      <c r="RPM38" s="74"/>
      <c r="RPY38" s="119"/>
      <c r="RPZ38" s="96"/>
      <c r="RQA38" s="121"/>
      <c r="RQB38" s="74"/>
      <c r="RQC38" s="74"/>
      <c r="RQO38" s="119"/>
      <c r="RQP38" s="96"/>
      <c r="RQQ38" s="121"/>
      <c r="RQR38" s="74"/>
      <c r="RQS38" s="74"/>
      <c r="RRE38" s="119"/>
      <c r="RRF38" s="96"/>
      <c r="RRG38" s="121"/>
      <c r="RRH38" s="74"/>
      <c r="RRI38" s="74"/>
      <c r="RRU38" s="119"/>
      <c r="RRV38" s="96"/>
      <c r="RRW38" s="121"/>
      <c r="RRX38" s="74"/>
      <c r="RRY38" s="74"/>
      <c r="RSK38" s="119"/>
      <c r="RSL38" s="96"/>
      <c r="RSM38" s="121"/>
      <c r="RSN38" s="74"/>
      <c r="RSO38" s="74"/>
      <c r="RTA38" s="119"/>
      <c r="RTB38" s="96"/>
      <c r="RTC38" s="121"/>
      <c r="RTD38" s="74"/>
      <c r="RTE38" s="74"/>
      <c r="RTQ38" s="119"/>
      <c r="RTR38" s="96"/>
      <c r="RTS38" s="121"/>
      <c r="RTT38" s="74"/>
      <c r="RTU38" s="74"/>
      <c r="RUG38" s="119"/>
      <c r="RUH38" s="96"/>
      <c r="RUI38" s="121"/>
      <c r="RUJ38" s="74"/>
      <c r="RUK38" s="74"/>
      <c r="RUW38" s="119"/>
      <c r="RUX38" s="96"/>
      <c r="RUY38" s="121"/>
      <c r="RUZ38" s="74"/>
      <c r="RVA38" s="74"/>
      <c r="RVM38" s="119"/>
      <c r="RVN38" s="96"/>
      <c r="RVO38" s="121"/>
      <c r="RVP38" s="74"/>
      <c r="RVQ38" s="74"/>
      <c r="RWC38" s="119"/>
      <c r="RWD38" s="96"/>
      <c r="RWE38" s="121"/>
      <c r="RWF38" s="74"/>
      <c r="RWG38" s="74"/>
      <c r="RWS38" s="119"/>
      <c r="RWT38" s="96"/>
      <c r="RWU38" s="121"/>
      <c r="RWV38" s="74"/>
      <c r="RWW38" s="74"/>
      <c r="RXI38" s="119"/>
      <c r="RXJ38" s="96"/>
      <c r="RXK38" s="121"/>
      <c r="RXL38" s="74"/>
      <c r="RXM38" s="74"/>
      <c r="RXY38" s="119"/>
      <c r="RXZ38" s="96"/>
      <c r="RYA38" s="121"/>
      <c r="RYB38" s="74"/>
      <c r="RYC38" s="74"/>
      <c r="RYO38" s="119"/>
      <c r="RYP38" s="96"/>
      <c r="RYQ38" s="121"/>
      <c r="RYR38" s="74"/>
      <c r="RYS38" s="74"/>
      <c r="RZE38" s="119"/>
      <c r="RZF38" s="96"/>
      <c r="RZG38" s="121"/>
      <c r="RZH38" s="74"/>
      <c r="RZI38" s="74"/>
      <c r="RZU38" s="119"/>
      <c r="RZV38" s="96"/>
      <c r="RZW38" s="121"/>
      <c r="RZX38" s="74"/>
      <c r="RZY38" s="74"/>
      <c r="SAK38" s="119"/>
      <c r="SAL38" s="96"/>
      <c r="SAM38" s="121"/>
      <c r="SAN38" s="74"/>
      <c r="SAO38" s="74"/>
      <c r="SBA38" s="119"/>
      <c r="SBB38" s="96"/>
      <c r="SBC38" s="121"/>
      <c r="SBD38" s="74"/>
      <c r="SBE38" s="74"/>
      <c r="SBQ38" s="119"/>
      <c r="SBR38" s="96"/>
      <c r="SBS38" s="121"/>
      <c r="SBT38" s="74"/>
      <c r="SBU38" s="74"/>
      <c r="SCG38" s="119"/>
      <c r="SCH38" s="96"/>
      <c r="SCI38" s="121"/>
      <c r="SCJ38" s="74"/>
      <c r="SCK38" s="74"/>
      <c r="SCW38" s="119"/>
      <c r="SCX38" s="96"/>
      <c r="SCY38" s="121"/>
      <c r="SCZ38" s="74"/>
      <c r="SDA38" s="74"/>
      <c r="SDM38" s="119"/>
      <c r="SDN38" s="96"/>
      <c r="SDO38" s="121"/>
      <c r="SDP38" s="74"/>
      <c r="SDQ38" s="74"/>
      <c r="SEC38" s="119"/>
      <c r="SED38" s="96"/>
      <c r="SEE38" s="121"/>
      <c r="SEF38" s="74"/>
      <c r="SEG38" s="74"/>
      <c r="SES38" s="119"/>
      <c r="SET38" s="96"/>
      <c r="SEU38" s="121"/>
      <c r="SEV38" s="74"/>
      <c r="SEW38" s="74"/>
      <c r="SFI38" s="119"/>
      <c r="SFJ38" s="96"/>
      <c r="SFK38" s="121"/>
      <c r="SFL38" s="74"/>
      <c r="SFM38" s="74"/>
      <c r="SFY38" s="119"/>
      <c r="SFZ38" s="96"/>
      <c r="SGA38" s="121"/>
      <c r="SGB38" s="74"/>
      <c r="SGC38" s="74"/>
      <c r="SGO38" s="119"/>
      <c r="SGP38" s="96"/>
      <c r="SGQ38" s="121"/>
      <c r="SGR38" s="74"/>
      <c r="SGS38" s="74"/>
      <c r="SHE38" s="119"/>
      <c r="SHF38" s="96"/>
      <c r="SHG38" s="121"/>
      <c r="SHH38" s="74"/>
      <c r="SHI38" s="74"/>
      <c r="SHU38" s="119"/>
      <c r="SHV38" s="96"/>
      <c r="SHW38" s="121"/>
      <c r="SHX38" s="74"/>
      <c r="SHY38" s="74"/>
      <c r="SIK38" s="119"/>
      <c r="SIL38" s="96"/>
      <c r="SIM38" s="121"/>
      <c r="SIN38" s="74"/>
      <c r="SIO38" s="74"/>
      <c r="SJA38" s="119"/>
      <c r="SJB38" s="96"/>
      <c r="SJC38" s="121"/>
      <c r="SJD38" s="74"/>
      <c r="SJE38" s="74"/>
      <c r="SJQ38" s="119"/>
      <c r="SJR38" s="96"/>
      <c r="SJS38" s="121"/>
      <c r="SJT38" s="74"/>
      <c r="SJU38" s="74"/>
      <c r="SKG38" s="119"/>
      <c r="SKH38" s="96"/>
      <c r="SKI38" s="121"/>
      <c r="SKJ38" s="74"/>
      <c r="SKK38" s="74"/>
      <c r="SKW38" s="119"/>
      <c r="SKX38" s="96"/>
      <c r="SKY38" s="121"/>
      <c r="SKZ38" s="74"/>
      <c r="SLA38" s="74"/>
      <c r="SLM38" s="119"/>
      <c r="SLN38" s="96"/>
      <c r="SLO38" s="121"/>
      <c r="SLP38" s="74"/>
      <c r="SLQ38" s="74"/>
      <c r="SMC38" s="119"/>
      <c r="SMD38" s="96"/>
      <c r="SME38" s="121"/>
      <c r="SMF38" s="74"/>
      <c r="SMG38" s="74"/>
      <c r="SMS38" s="119"/>
      <c r="SMT38" s="96"/>
      <c r="SMU38" s="121"/>
      <c r="SMV38" s="74"/>
      <c r="SMW38" s="74"/>
      <c r="SNI38" s="119"/>
      <c r="SNJ38" s="96"/>
      <c r="SNK38" s="121"/>
      <c r="SNL38" s="74"/>
      <c r="SNM38" s="74"/>
      <c r="SNY38" s="119"/>
      <c r="SNZ38" s="96"/>
      <c r="SOA38" s="121"/>
      <c r="SOB38" s="74"/>
      <c r="SOC38" s="74"/>
      <c r="SOO38" s="119"/>
      <c r="SOP38" s="96"/>
      <c r="SOQ38" s="121"/>
      <c r="SOR38" s="74"/>
      <c r="SOS38" s="74"/>
      <c r="SPE38" s="119"/>
      <c r="SPF38" s="96"/>
      <c r="SPG38" s="121"/>
      <c r="SPH38" s="74"/>
      <c r="SPI38" s="74"/>
      <c r="SPU38" s="119"/>
      <c r="SPV38" s="96"/>
      <c r="SPW38" s="121"/>
      <c r="SPX38" s="74"/>
      <c r="SPY38" s="74"/>
      <c r="SQK38" s="119"/>
      <c r="SQL38" s="96"/>
      <c r="SQM38" s="121"/>
      <c r="SQN38" s="74"/>
      <c r="SQO38" s="74"/>
      <c r="SRA38" s="119"/>
      <c r="SRB38" s="96"/>
      <c r="SRC38" s="121"/>
      <c r="SRD38" s="74"/>
      <c r="SRE38" s="74"/>
      <c r="SRQ38" s="119"/>
      <c r="SRR38" s="96"/>
      <c r="SRS38" s="121"/>
      <c r="SRT38" s="74"/>
      <c r="SRU38" s="74"/>
      <c r="SSG38" s="119"/>
      <c r="SSH38" s="96"/>
      <c r="SSI38" s="121"/>
      <c r="SSJ38" s="74"/>
      <c r="SSK38" s="74"/>
      <c r="SSW38" s="119"/>
      <c r="SSX38" s="96"/>
      <c r="SSY38" s="121"/>
      <c r="SSZ38" s="74"/>
      <c r="STA38" s="74"/>
      <c r="STM38" s="119"/>
      <c r="STN38" s="96"/>
      <c r="STO38" s="121"/>
      <c r="STP38" s="74"/>
      <c r="STQ38" s="74"/>
      <c r="SUC38" s="119"/>
      <c r="SUD38" s="96"/>
      <c r="SUE38" s="121"/>
      <c r="SUF38" s="74"/>
      <c r="SUG38" s="74"/>
      <c r="SUS38" s="119"/>
      <c r="SUT38" s="96"/>
      <c r="SUU38" s="121"/>
      <c r="SUV38" s="74"/>
      <c r="SUW38" s="74"/>
      <c r="SVI38" s="119"/>
      <c r="SVJ38" s="96"/>
      <c r="SVK38" s="121"/>
      <c r="SVL38" s="74"/>
      <c r="SVM38" s="74"/>
      <c r="SVY38" s="119"/>
      <c r="SVZ38" s="96"/>
      <c r="SWA38" s="121"/>
      <c r="SWB38" s="74"/>
      <c r="SWC38" s="74"/>
      <c r="SWO38" s="119"/>
      <c r="SWP38" s="96"/>
      <c r="SWQ38" s="121"/>
      <c r="SWR38" s="74"/>
      <c r="SWS38" s="74"/>
      <c r="SXE38" s="119"/>
      <c r="SXF38" s="96"/>
      <c r="SXG38" s="121"/>
      <c r="SXH38" s="74"/>
      <c r="SXI38" s="74"/>
      <c r="SXU38" s="119"/>
      <c r="SXV38" s="96"/>
      <c r="SXW38" s="121"/>
      <c r="SXX38" s="74"/>
      <c r="SXY38" s="74"/>
      <c r="SYK38" s="119"/>
      <c r="SYL38" s="96"/>
      <c r="SYM38" s="121"/>
      <c r="SYN38" s="74"/>
      <c r="SYO38" s="74"/>
      <c r="SZA38" s="119"/>
      <c r="SZB38" s="96"/>
      <c r="SZC38" s="121"/>
      <c r="SZD38" s="74"/>
      <c r="SZE38" s="74"/>
      <c r="SZQ38" s="119"/>
      <c r="SZR38" s="96"/>
      <c r="SZS38" s="121"/>
      <c r="SZT38" s="74"/>
      <c r="SZU38" s="74"/>
      <c r="TAG38" s="119"/>
      <c r="TAH38" s="96"/>
      <c r="TAI38" s="121"/>
      <c r="TAJ38" s="74"/>
      <c r="TAK38" s="74"/>
      <c r="TAW38" s="119"/>
      <c r="TAX38" s="96"/>
      <c r="TAY38" s="121"/>
      <c r="TAZ38" s="74"/>
      <c r="TBA38" s="74"/>
      <c r="TBM38" s="119"/>
      <c r="TBN38" s="96"/>
      <c r="TBO38" s="121"/>
      <c r="TBP38" s="74"/>
      <c r="TBQ38" s="74"/>
      <c r="TCC38" s="119"/>
      <c r="TCD38" s="96"/>
      <c r="TCE38" s="121"/>
      <c r="TCF38" s="74"/>
      <c r="TCG38" s="74"/>
      <c r="TCS38" s="119"/>
      <c r="TCT38" s="96"/>
      <c r="TCU38" s="121"/>
      <c r="TCV38" s="74"/>
      <c r="TCW38" s="74"/>
      <c r="TDI38" s="119"/>
      <c r="TDJ38" s="96"/>
      <c r="TDK38" s="121"/>
      <c r="TDL38" s="74"/>
      <c r="TDM38" s="74"/>
      <c r="TDY38" s="119"/>
      <c r="TDZ38" s="96"/>
      <c r="TEA38" s="121"/>
      <c r="TEB38" s="74"/>
      <c r="TEC38" s="74"/>
      <c r="TEO38" s="119"/>
      <c r="TEP38" s="96"/>
      <c r="TEQ38" s="121"/>
      <c r="TER38" s="74"/>
      <c r="TES38" s="74"/>
      <c r="TFE38" s="119"/>
      <c r="TFF38" s="96"/>
      <c r="TFG38" s="121"/>
      <c r="TFH38" s="74"/>
      <c r="TFI38" s="74"/>
      <c r="TFU38" s="119"/>
      <c r="TFV38" s="96"/>
      <c r="TFW38" s="121"/>
      <c r="TFX38" s="74"/>
      <c r="TFY38" s="74"/>
      <c r="TGK38" s="119"/>
      <c r="TGL38" s="96"/>
      <c r="TGM38" s="121"/>
      <c r="TGN38" s="74"/>
      <c r="TGO38" s="74"/>
      <c r="THA38" s="119"/>
      <c r="THB38" s="96"/>
      <c r="THC38" s="121"/>
      <c r="THD38" s="74"/>
      <c r="THE38" s="74"/>
      <c r="THQ38" s="119"/>
      <c r="THR38" s="96"/>
      <c r="THS38" s="121"/>
      <c r="THT38" s="74"/>
      <c r="THU38" s="74"/>
      <c r="TIG38" s="119"/>
      <c r="TIH38" s="96"/>
      <c r="TII38" s="121"/>
      <c r="TIJ38" s="74"/>
      <c r="TIK38" s="74"/>
      <c r="TIW38" s="119"/>
      <c r="TIX38" s="96"/>
      <c r="TIY38" s="121"/>
      <c r="TIZ38" s="74"/>
      <c r="TJA38" s="74"/>
      <c r="TJM38" s="119"/>
      <c r="TJN38" s="96"/>
      <c r="TJO38" s="121"/>
      <c r="TJP38" s="74"/>
      <c r="TJQ38" s="74"/>
      <c r="TKC38" s="119"/>
      <c r="TKD38" s="96"/>
      <c r="TKE38" s="121"/>
      <c r="TKF38" s="74"/>
      <c r="TKG38" s="74"/>
      <c r="TKS38" s="119"/>
      <c r="TKT38" s="96"/>
      <c r="TKU38" s="121"/>
      <c r="TKV38" s="74"/>
      <c r="TKW38" s="74"/>
      <c r="TLI38" s="119"/>
      <c r="TLJ38" s="96"/>
      <c r="TLK38" s="121"/>
      <c r="TLL38" s="74"/>
      <c r="TLM38" s="74"/>
      <c r="TLY38" s="119"/>
      <c r="TLZ38" s="96"/>
      <c r="TMA38" s="121"/>
      <c r="TMB38" s="74"/>
      <c r="TMC38" s="74"/>
      <c r="TMO38" s="119"/>
      <c r="TMP38" s="96"/>
      <c r="TMQ38" s="121"/>
      <c r="TMR38" s="74"/>
      <c r="TMS38" s="74"/>
      <c r="TNE38" s="119"/>
      <c r="TNF38" s="96"/>
      <c r="TNG38" s="121"/>
      <c r="TNH38" s="74"/>
      <c r="TNI38" s="74"/>
      <c r="TNU38" s="119"/>
      <c r="TNV38" s="96"/>
      <c r="TNW38" s="121"/>
      <c r="TNX38" s="74"/>
      <c r="TNY38" s="74"/>
      <c r="TOK38" s="119"/>
      <c r="TOL38" s="96"/>
      <c r="TOM38" s="121"/>
      <c r="TON38" s="74"/>
      <c r="TOO38" s="74"/>
      <c r="TPA38" s="119"/>
      <c r="TPB38" s="96"/>
      <c r="TPC38" s="121"/>
      <c r="TPD38" s="74"/>
      <c r="TPE38" s="74"/>
      <c r="TPQ38" s="119"/>
      <c r="TPR38" s="96"/>
      <c r="TPS38" s="121"/>
      <c r="TPT38" s="74"/>
      <c r="TPU38" s="74"/>
      <c r="TQG38" s="119"/>
      <c r="TQH38" s="96"/>
      <c r="TQI38" s="121"/>
      <c r="TQJ38" s="74"/>
      <c r="TQK38" s="74"/>
      <c r="TQW38" s="119"/>
      <c r="TQX38" s="96"/>
      <c r="TQY38" s="121"/>
      <c r="TQZ38" s="74"/>
      <c r="TRA38" s="74"/>
      <c r="TRM38" s="119"/>
      <c r="TRN38" s="96"/>
      <c r="TRO38" s="121"/>
      <c r="TRP38" s="74"/>
      <c r="TRQ38" s="74"/>
      <c r="TSC38" s="119"/>
      <c r="TSD38" s="96"/>
      <c r="TSE38" s="121"/>
      <c r="TSF38" s="74"/>
      <c r="TSG38" s="74"/>
      <c r="TSS38" s="119"/>
      <c r="TST38" s="96"/>
      <c r="TSU38" s="121"/>
      <c r="TSV38" s="74"/>
      <c r="TSW38" s="74"/>
      <c r="TTI38" s="119"/>
      <c r="TTJ38" s="96"/>
      <c r="TTK38" s="121"/>
      <c r="TTL38" s="74"/>
      <c r="TTM38" s="74"/>
      <c r="TTY38" s="119"/>
      <c r="TTZ38" s="96"/>
      <c r="TUA38" s="121"/>
      <c r="TUB38" s="74"/>
      <c r="TUC38" s="74"/>
      <c r="TUO38" s="119"/>
      <c r="TUP38" s="96"/>
      <c r="TUQ38" s="121"/>
      <c r="TUR38" s="74"/>
      <c r="TUS38" s="74"/>
      <c r="TVE38" s="119"/>
      <c r="TVF38" s="96"/>
      <c r="TVG38" s="121"/>
      <c r="TVH38" s="74"/>
      <c r="TVI38" s="74"/>
      <c r="TVU38" s="119"/>
      <c r="TVV38" s="96"/>
      <c r="TVW38" s="121"/>
      <c r="TVX38" s="74"/>
      <c r="TVY38" s="74"/>
      <c r="TWK38" s="119"/>
      <c r="TWL38" s="96"/>
      <c r="TWM38" s="121"/>
      <c r="TWN38" s="74"/>
      <c r="TWO38" s="74"/>
      <c r="TXA38" s="119"/>
      <c r="TXB38" s="96"/>
      <c r="TXC38" s="121"/>
      <c r="TXD38" s="74"/>
      <c r="TXE38" s="74"/>
      <c r="TXQ38" s="119"/>
      <c r="TXR38" s="96"/>
      <c r="TXS38" s="121"/>
      <c r="TXT38" s="74"/>
      <c r="TXU38" s="74"/>
      <c r="TYG38" s="119"/>
      <c r="TYH38" s="96"/>
      <c r="TYI38" s="121"/>
      <c r="TYJ38" s="74"/>
      <c r="TYK38" s="74"/>
      <c r="TYW38" s="119"/>
      <c r="TYX38" s="96"/>
      <c r="TYY38" s="121"/>
      <c r="TYZ38" s="74"/>
      <c r="TZA38" s="74"/>
      <c r="TZM38" s="119"/>
      <c r="TZN38" s="96"/>
      <c r="TZO38" s="121"/>
      <c r="TZP38" s="74"/>
      <c r="TZQ38" s="74"/>
      <c r="UAC38" s="119"/>
      <c r="UAD38" s="96"/>
      <c r="UAE38" s="121"/>
      <c r="UAF38" s="74"/>
      <c r="UAG38" s="74"/>
      <c r="UAS38" s="119"/>
      <c r="UAT38" s="96"/>
      <c r="UAU38" s="121"/>
      <c r="UAV38" s="74"/>
      <c r="UAW38" s="74"/>
      <c r="UBI38" s="119"/>
      <c r="UBJ38" s="96"/>
      <c r="UBK38" s="121"/>
      <c r="UBL38" s="74"/>
      <c r="UBM38" s="74"/>
      <c r="UBY38" s="119"/>
      <c r="UBZ38" s="96"/>
      <c r="UCA38" s="121"/>
      <c r="UCB38" s="74"/>
      <c r="UCC38" s="74"/>
      <c r="UCO38" s="119"/>
      <c r="UCP38" s="96"/>
      <c r="UCQ38" s="121"/>
      <c r="UCR38" s="74"/>
      <c r="UCS38" s="74"/>
      <c r="UDE38" s="119"/>
      <c r="UDF38" s="96"/>
      <c r="UDG38" s="121"/>
      <c r="UDH38" s="74"/>
      <c r="UDI38" s="74"/>
      <c r="UDU38" s="119"/>
      <c r="UDV38" s="96"/>
      <c r="UDW38" s="121"/>
      <c r="UDX38" s="74"/>
      <c r="UDY38" s="74"/>
      <c r="UEK38" s="119"/>
      <c r="UEL38" s="96"/>
      <c r="UEM38" s="121"/>
      <c r="UEN38" s="74"/>
      <c r="UEO38" s="74"/>
      <c r="UFA38" s="119"/>
      <c r="UFB38" s="96"/>
      <c r="UFC38" s="121"/>
      <c r="UFD38" s="74"/>
      <c r="UFE38" s="74"/>
      <c r="UFQ38" s="119"/>
      <c r="UFR38" s="96"/>
      <c r="UFS38" s="121"/>
      <c r="UFT38" s="74"/>
      <c r="UFU38" s="74"/>
      <c r="UGG38" s="119"/>
      <c r="UGH38" s="96"/>
      <c r="UGI38" s="121"/>
      <c r="UGJ38" s="74"/>
      <c r="UGK38" s="74"/>
      <c r="UGW38" s="119"/>
      <c r="UGX38" s="96"/>
      <c r="UGY38" s="121"/>
      <c r="UGZ38" s="74"/>
      <c r="UHA38" s="74"/>
      <c r="UHM38" s="119"/>
      <c r="UHN38" s="96"/>
      <c r="UHO38" s="121"/>
      <c r="UHP38" s="74"/>
      <c r="UHQ38" s="74"/>
      <c r="UIC38" s="119"/>
      <c r="UID38" s="96"/>
      <c r="UIE38" s="121"/>
      <c r="UIF38" s="74"/>
      <c r="UIG38" s="74"/>
      <c r="UIS38" s="119"/>
      <c r="UIT38" s="96"/>
      <c r="UIU38" s="121"/>
      <c r="UIV38" s="74"/>
      <c r="UIW38" s="74"/>
      <c r="UJI38" s="119"/>
      <c r="UJJ38" s="96"/>
      <c r="UJK38" s="121"/>
      <c r="UJL38" s="74"/>
      <c r="UJM38" s="74"/>
      <c r="UJY38" s="119"/>
      <c r="UJZ38" s="96"/>
      <c r="UKA38" s="121"/>
      <c r="UKB38" s="74"/>
      <c r="UKC38" s="74"/>
      <c r="UKO38" s="119"/>
      <c r="UKP38" s="96"/>
      <c r="UKQ38" s="121"/>
      <c r="UKR38" s="74"/>
      <c r="UKS38" s="74"/>
      <c r="ULE38" s="119"/>
      <c r="ULF38" s="96"/>
      <c r="ULG38" s="121"/>
      <c r="ULH38" s="74"/>
      <c r="ULI38" s="74"/>
      <c r="ULU38" s="119"/>
      <c r="ULV38" s="96"/>
      <c r="ULW38" s="121"/>
      <c r="ULX38" s="74"/>
      <c r="ULY38" s="74"/>
      <c r="UMK38" s="119"/>
      <c r="UML38" s="96"/>
      <c r="UMM38" s="121"/>
      <c r="UMN38" s="74"/>
      <c r="UMO38" s="74"/>
      <c r="UNA38" s="119"/>
      <c r="UNB38" s="96"/>
      <c r="UNC38" s="121"/>
      <c r="UND38" s="74"/>
      <c r="UNE38" s="74"/>
      <c r="UNQ38" s="119"/>
      <c r="UNR38" s="96"/>
      <c r="UNS38" s="121"/>
      <c r="UNT38" s="74"/>
      <c r="UNU38" s="74"/>
      <c r="UOG38" s="119"/>
      <c r="UOH38" s="96"/>
      <c r="UOI38" s="121"/>
      <c r="UOJ38" s="74"/>
      <c r="UOK38" s="74"/>
      <c r="UOW38" s="119"/>
      <c r="UOX38" s="96"/>
      <c r="UOY38" s="121"/>
      <c r="UOZ38" s="74"/>
      <c r="UPA38" s="74"/>
      <c r="UPM38" s="119"/>
      <c r="UPN38" s="96"/>
      <c r="UPO38" s="121"/>
      <c r="UPP38" s="74"/>
      <c r="UPQ38" s="74"/>
      <c r="UQC38" s="119"/>
      <c r="UQD38" s="96"/>
      <c r="UQE38" s="121"/>
      <c r="UQF38" s="74"/>
      <c r="UQG38" s="74"/>
      <c r="UQS38" s="119"/>
      <c r="UQT38" s="96"/>
      <c r="UQU38" s="121"/>
      <c r="UQV38" s="74"/>
      <c r="UQW38" s="74"/>
      <c r="URI38" s="119"/>
      <c r="URJ38" s="96"/>
      <c r="URK38" s="121"/>
      <c r="URL38" s="74"/>
      <c r="URM38" s="74"/>
      <c r="URY38" s="119"/>
      <c r="URZ38" s="96"/>
      <c r="USA38" s="121"/>
      <c r="USB38" s="74"/>
      <c r="USC38" s="74"/>
      <c r="USO38" s="119"/>
      <c r="USP38" s="96"/>
      <c r="USQ38" s="121"/>
      <c r="USR38" s="74"/>
      <c r="USS38" s="74"/>
      <c r="UTE38" s="119"/>
      <c r="UTF38" s="96"/>
      <c r="UTG38" s="121"/>
      <c r="UTH38" s="74"/>
      <c r="UTI38" s="74"/>
      <c r="UTU38" s="119"/>
      <c r="UTV38" s="96"/>
      <c r="UTW38" s="121"/>
      <c r="UTX38" s="74"/>
      <c r="UTY38" s="74"/>
      <c r="UUK38" s="119"/>
      <c r="UUL38" s="96"/>
      <c r="UUM38" s="121"/>
      <c r="UUN38" s="74"/>
      <c r="UUO38" s="74"/>
      <c r="UVA38" s="119"/>
      <c r="UVB38" s="96"/>
      <c r="UVC38" s="121"/>
      <c r="UVD38" s="74"/>
      <c r="UVE38" s="74"/>
      <c r="UVQ38" s="119"/>
      <c r="UVR38" s="96"/>
      <c r="UVS38" s="121"/>
      <c r="UVT38" s="74"/>
      <c r="UVU38" s="74"/>
      <c r="UWG38" s="119"/>
      <c r="UWH38" s="96"/>
      <c r="UWI38" s="121"/>
      <c r="UWJ38" s="74"/>
      <c r="UWK38" s="74"/>
      <c r="UWW38" s="119"/>
      <c r="UWX38" s="96"/>
      <c r="UWY38" s="121"/>
      <c r="UWZ38" s="74"/>
      <c r="UXA38" s="74"/>
      <c r="UXM38" s="119"/>
      <c r="UXN38" s="96"/>
      <c r="UXO38" s="121"/>
      <c r="UXP38" s="74"/>
      <c r="UXQ38" s="74"/>
      <c r="UYC38" s="119"/>
      <c r="UYD38" s="96"/>
      <c r="UYE38" s="121"/>
      <c r="UYF38" s="74"/>
      <c r="UYG38" s="74"/>
      <c r="UYS38" s="119"/>
      <c r="UYT38" s="96"/>
      <c r="UYU38" s="121"/>
      <c r="UYV38" s="74"/>
      <c r="UYW38" s="74"/>
      <c r="UZI38" s="119"/>
      <c r="UZJ38" s="96"/>
      <c r="UZK38" s="121"/>
      <c r="UZL38" s="74"/>
      <c r="UZM38" s="74"/>
      <c r="UZY38" s="119"/>
      <c r="UZZ38" s="96"/>
      <c r="VAA38" s="121"/>
      <c r="VAB38" s="74"/>
      <c r="VAC38" s="74"/>
      <c r="VAO38" s="119"/>
      <c r="VAP38" s="96"/>
      <c r="VAQ38" s="121"/>
      <c r="VAR38" s="74"/>
      <c r="VAS38" s="74"/>
      <c r="VBE38" s="119"/>
      <c r="VBF38" s="96"/>
      <c r="VBG38" s="121"/>
      <c r="VBH38" s="74"/>
      <c r="VBI38" s="74"/>
      <c r="VBU38" s="119"/>
      <c r="VBV38" s="96"/>
      <c r="VBW38" s="121"/>
      <c r="VBX38" s="74"/>
      <c r="VBY38" s="74"/>
      <c r="VCK38" s="119"/>
      <c r="VCL38" s="96"/>
      <c r="VCM38" s="121"/>
      <c r="VCN38" s="74"/>
      <c r="VCO38" s="74"/>
      <c r="VDA38" s="119"/>
      <c r="VDB38" s="96"/>
      <c r="VDC38" s="121"/>
      <c r="VDD38" s="74"/>
      <c r="VDE38" s="74"/>
      <c r="VDQ38" s="119"/>
      <c r="VDR38" s="96"/>
      <c r="VDS38" s="121"/>
      <c r="VDT38" s="74"/>
      <c r="VDU38" s="74"/>
      <c r="VEG38" s="119"/>
      <c r="VEH38" s="96"/>
      <c r="VEI38" s="121"/>
      <c r="VEJ38" s="74"/>
      <c r="VEK38" s="74"/>
      <c r="VEW38" s="119"/>
      <c r="VEX38" s="96"/>
      <c r="VEY38" s="121"/>
      <c r="VEZ38" s="74"/>
      <c r="VFA38" s="74"/>
      <c r="VFM38" s="119"/>
      <c r="VFN38" s="96"/>
      <c r="VFO38" s="121"/>
      <c r="VFP38" s="74"/>
      <c r="VFQ38" s="74"/>
      <c r="VGC38" s="119"/>
      <c r="VGD38" s="96"/>
      <c r="VGE38" s="121"/>
      <c r="VGF38" s="74"/>
      <c r="VGG38" s="74"/>
      <c r="VGS38" s="119"/>
      <c r="VGT38" s="96"/>
      <c r="VGU38" s="121"/>
      <c r="VGV38" s="74"/>
      <c r="VGW38" s="74"/>
      <c r="VHI38" s="119"/>
      <c r="VHJ38" s="96"/>
      <c r="VHK38" s="121"/>
      <c r="VHL38" s="74"/>
      <c r="VHM38" s="74"/>
      <c r="VHY38" s="119"/>
      <c r="VHZ38" s="96"/>
      <c r="VIA38" s="121"/>
      <c r="VIB38" s="74"/>
      <c r="VIC38" s="74"/>
      <c r="VIO38" s="119"/>
      <c r="VIP38" s="96"/>
      <c r="VIQ38" s="121"/>
      <c r="VIR38" s="74"/>
      <c r="VIS38" s="74"/>
      <c r="VJE38" s="119"/>
      <c r="VJF38" s="96"/>
      <c r="VJG38" s="121"/>
      <c r="VJH38" s="74"/>
      <c r="VJI38" s="74"/>
      <c r="VJU38" s="119"/>
      <c r="VJV38" s="96"/>
      <c r="VJW38" s="121"/>
      <c r="VJX38" s="74"/>
      <c r="VJY38" s="74"/>
      <c r="VKK38" s="119"/>
      <c r="VKL38" s="96"/>
      <c r="VKM38" s="121"/>
      <c r="VKN38" s="74"/>
      <c r="VKO38" s="74"/>
      <c r="VLA38" s="119"/>
      <c r="VLB38" s="96"/>
      <c r="VLC38" s="121"/>
      <c r="VLD38" s="74"/>
      <c r="VLE38" s="74"/>
      <c r="VLQ38" s="119"/>
      <c r="VLR38" s="96"/>
      <c r="VLS38" s="121"/>
      <c r="VLT38" s="74"/>
      <c r="VLU38" s="74"/>
      <c r="VMG38" s="119"/>
      <c r="VMH38" s="96"/>
      <c r="VMI38" s="121"/>
      <c r="VMJ38" s="74"/>
      <c r="VMK38" s="74"/>
      <c r="VMW38" s="119"/>
      <c r="VMX38" s="96"/>
      <c r="VMY38" s="121"/>
      <c r="VMZ38" s="74"/>
      <c r="VNA38" s="74"/>
      <c r="VNM38" s="119"/>
      <c r="VNN38" s="96"/>
      <c r="VNO38" s="121"/>
      <c r="VNP38" s="74"/>
      <c r="VNQ38" s="74"/>
      <c r="VOC38" s="119"/>
      <c r="VOD38" s="96"/>
      <c r="VOE38" s="121"/>
      <c r="VOF38" s="74"/>
      <c r="VOG38" s="74"/>
      <c r="VOS38" s="119"/>
      <c r="VOT38" s="96"/>
      <c r="VOU38" s="121"/>
      <c r="VOV38" s="74"/>
      <c r="VOW38" s="74"/>
      <c r="VPI38" s="119"/>
      <c r="VPJ38" s="96"/>
      <c r="VPK38" s="121"/>
      <c r="VPL38" s="74"/>
      <c r="VPM38" s="74"/>
      <c r="VPY38" s="119"/>
      <c r="VPZ38" s="96"/>
      <c r="VQA38" s="121"/>
      <c r="VQB38" s="74"/>
      <c r="VQC38" s="74"/>
      <c r="VQO38" s="119"/>
      <c r="VQP38" s="96"/>
      <c r="VQQ38" s="121"/>
      <c r="VQR38" s="74"/>
      <c r="VQS38" s="74"/>
      <c r="VRE38" s="119"/>
      <c r="VRF38" s="96"/>
      <c r="VRG38" s="121"/>
      <c r="VRH38" s="74"/>
      <c r="VRI38" s="74"/>
      <c r="VRU38" s="119"/>
      <c r="VRV38" s="96"/>
      <c r="VRW38" s="121"/>
      <c r="VRX38" s="74"/>
      <c r="VRY38" s="74"/>
      <c r="VSK38" s="119"/>
      <c r="VSL38" s="96"/>
      <c r="VSM38" s="121"/>
      <c r="VSN38" s="74"/>
      <c r="VSO38" s="74"/>
      <c r="VTA38" s="119"/>
      <c r="VTB38" s="96"/>
      <c r="VTC38" s="121"/>
      <c r="VTD38" s="74"/>
      <c r="VTE38" s="74"/>
      <c r="VTQ38" s="119"/>
      <c r="VTR38" s="96"/>
      <c r="VTS38" s="121"/>
      <c r="VTT38" s="74"/>
      <c r="VTU38" s="74"/>
      <c r="VUG38" s="119"/>
      <c r="VUH38" s="96"/>
      <c r="VUI38" s="121"/>
      <c r="VUJ38" s="74"/>
      <c r="VUK38" s="74"/>
      <c r="VUW38" s="119"/>
      <c r="VUX38" s="96"/>
      <c r="VUY38" s="121"/>
      <c r="VUZ38" s="74"/>
      <c r="VVA38" s="74"/>
      <c r="VVM38" s="119"/>
      <c r="VVN38" s="96"/>
      <c r="VVO38" s="121"/>
      <c r="VVP38" s="74"/>
      <c r="VVQ38" s="74"/>
      <c r="VWC38" s="119"/>
      <c r="VWD38" s="96"/>
      <c r="VWE38" s="121"/>
      <c r="VWF38" s="74"/>
      <c r="VWG38" s="74"/>
      <c r="VWS38" s="119"/>
      <c r="VWT38" s="96"/>
      <c r="VWU38" s="121"/>
      <c r="VWV38" s="74"/>
      <c r="VWW38" s="74"/>
      <c r="VXI38" s="119"/>
      <c r="VXJ38" s="96"/>
      <c r="VXK38" s="121"/>
      <c r="VXL38" s="74"/>
      <c r="VXM38" s="74"/>
      <c r="VXY38" s="119"/>
      <c r="VXZ38" s="96"/>
      <c r="VYA38" s="121"/>
      <c r="VYB38" s="74"/>
      <c r="VYC38" s="74"/>
      <c r="VYO38" s="119"/>
      <c r="VYP38" s="96"/>
      <c r="VYQ38" s="121"/>
      <c r="VYR38" s="74"/>
      <c r="VYS38" s="74"/>
      <c r="VZE38" s="119"/>
      <c r="VZF38" s="96"/>
      <c r="VZG38" s="121"/>
      <c r="VZH38" s="74"/>
      <c r="VZI38" s="74"/>
      <c r="VZU38" s="119"/>
      <c r="VZV38" s="96"/>
      <c r="VZW38" s="121"/>
      <c r="VZX38" s="74"/>
      <c r="VZY38" s="74"/>
      <c r="WAK38" s="119"/>
      <c r="WAL38" s="96"/>
      <c r="WAM38" s="121"/>
      <c r="WAN38" s="74"/>
      <c r="WAO38" s="74"/>
      <c r="WBA38" s="119"/>
      <c r="WBB38" s="96"/>
      <c r="WBC38" s="121"/>
      <c r="WBD38" s="74"/>
      <c r="WBE38" s="74"/>
      <c r="WBQ38" s="119"/>
      <c r="WBR38" s="96"/>
      <c r="WBS38" s="121"/>
      <c r="WBT38" s="74"/>
      <c r="WBU38" s="74"/>
      <c r="WCG38" s="119"/>
      <c r="WCH38" s="96"/>
      <c r="WCI38" s="121"/>
      <c r="WCJ38" s="74"/>
      <c r="WCK38" s="74"/>
      <c r="WCW38" s="119"/>
      <c r="WCX38" s="96"/>
      <c r="WCY38" s="121"/>
      <c r="WCZ38" s="74"/>
      <c r="WDA38" s="74"/>
      <c r="WDM38" s="119"/>
      <c r="WDN38" s="96"/>
      <c r="WDO38" s="121"/>
      <c r="WDP38" s="74"/>
      <c r="WDQ38" s="74"/>
      <c r="WEC38" s="119"/>
      <c r="WED38" s="96"/>
      <c r="WEE38" s="121"/>
      <c r="WEF38" s="74"/>
      <c r="WEG38" s="74"/>
      <c r="WES38" s="119"/>
      <c r="WET38" s="96"/>
      <c r="WEU38" s="121"/>
      <c r="WEV38" s="74"/>
      <c r="WEW38" s="74"/>
      <c r="WFI38" s="119"/>
      <c r="WFJ38" s="96"/>
      <c r="WFK38" s="121"/>
      <c r="WFL38" s="74"/>
      <c r="WFM38" s="74"/>
      <c r="WFY38" s="119"/>
      <c r="WFZ38" s="96"/>
      <c r="WGA38" s="121"/>
      <c r="WGB38" s="74"/>
      <c r="WGC38" s="74"/>
      <c r="WGO38" s="119"/>
      <c r="WGP38" s="96"/>
      <c r="WGQ38" s="121"/>
      <c r="WGR38" s="74"/>
      <c r="WGS38" s="74"/>
      <c r="WHE38" s="119"/>
      <c r="WHF38" s="96"/>
      <c r="WHG38" s="121"/>
      <c r="WHH38" s="74"/>
      <c r="WHI38" s="74"/>
      <c r="WHU38" s="119"/>
      <c r="WHV38" s="96"/>
      <c r="WHW38" s="121"/>
      <c r="WHX38" s="74"/>
      <c r="WHY38" s="74"/>
      <c r="WIK38" s="119"/>
      <c r="WIL38" s="96"/>
      <c r="WIM38" s="121"/>
      <c r="WIN38" s="74"/>
      <c r="WIO38" s="74"/>
      <c r="WJA38" s="119"/>
      <c r="WJB38" s="96"/>
      <c r="WJC38" s="121"/>
      <c r="WJD38" s="74"/>
      <c r="WJE38" s="74"/>
      <c r="WJQ38" s="119"/>
      <c r="WJR38" s="96"/>
      <c r="WJS38" s="121"/>
      <c r="WJT38" s="74"/>
      <c r="WJU38" s="74"/>
      <c r="WKG38" s="119"/>
      <c r="WKH38" s="96"/>
      <c r="WKI38" s="121"/>
      <c r="WKJ38" s="74"/>
      <c r="WKK38" s="74"/>
      <c r="WKW38" s="119"/>
      <c r="WKX38" s="96"/>
      <c r="WKY38" s="121"/>
      <c r="WKZ38" s="74"/>
      <c r="WLA38" s="74"/>
      <c r="WLM38" s="119"/>
      <c r="WLN38" s="96"/>
      <c r="WLO38" s="121"/>
      <c r="WLP38" s="74"/>
      <c r="WLQ38" s="74"/>
      <c r="WMC38" s="119"/>
      <c r="WMD38" s="96"/>
      <c r="WME38" s="121"/>
      <c r="WMF38" s="74"/>
      <c r="WMG38" s="74"/>
      <c r="WMS38" s="119"/>
      <c r="WMT38" s="96"/>
      <c r="WMU38" s="121"/>
      <c r="WMV38" s="74"/>
      <c r="WMW38" s="74"/>
      <c r="WNI38" s="119"/>
      <c r="WNJ38" s="96"/>
      <c r="WNK38" s="121"/>
      <c r="WNL38" s="74"/>
      <c r="WNM38" s="74"/>
      <c r="WNY38" s="119"/>
      <c r="WNZ38" s="96"/>
      <c r="WOA38" s="121"/>
      <c r="WOB38" s="74"/>
      <c r="WOC38" s="74"/>
      <c r="WOO38" s="119"/>
      <c r="WOP38" s="96"/>
      <c r="WOQ38" s="121"/>
      <c r="WOR38" s="74"/>
      <c r="WOS38" s="74"/>
      <c r="WPE38" s="119"/>
      <c r="WPF38" s="96"/>
      <c r="WPG38" s="121"/>
      <c r="WPH38" s="74"/>
      <c r="WPI38" s="74"/>
      <c r="WPU38" s="119"/>
      <c r="WPV38" s="96"/>
      <c r="WPW38" s="121"/>
      <c r="WPX38" s="74"/>
      <c r="WPY38" s="74"/>
      <c r="WQK38" s="119"/>
      <c r="WQL38" s="96"/>
      <c r="WQM38" s="121"/>
      <c r="WQN38" s="74"/>
      <c r="WQO38" s="74"/>
      <c r="WRA38" s="119"/>
      <c r="WRB38" s="96"/>
      <c r="WRC38" s="121"/>
      <c r="WRD38" s="74"/>
      <c r="WRE38" s="74"/>
      <c r="WRQ38" s="119"/>
      <c r="WRR38" s="96"/>
      <c r="WRS38" s="121"/>
      <c r="WRT38" s="74"/>
      <c r="WRU38" s="74"/>
      <c r="WSG38" s="119"/>
      <c r="WSH38" s="96"/>
      <c r="WSI38" s="121"/>
      <c r="WSJ38" s="74"/>
      <c r="WSK38" s="74"/>
      <c r="WSW38" s="119"/>
      <c r="WSX38" s="96"/>
      <c r="WSY38" s="121"/>
      <c r="WSZ38" s="74"/>
      <c r="WTA38" s="74"/>
      <c r="WTM38" s="119"/>
      <c r="WTN38" s="96"/>
      <c r="WTO38" s="121"/>
      <c r="WTP38" s="74"/>
      <c r="WTQ38" s="74"/>
      <c r="WUC38" s="119"/>
      <c r="WUD38" s="96"/>
      <c r="WUE38" s="121"/>
      <c r="WUF38" s="74"/>
      <c r="WUG38" s="74"/>
      <c r="WUS38" s="119"/>
      <c r="WUT38" s="96"/>
      <c r="WUU38" s="121"/>
      <c r="WUV38" s="74"/>
      <c r="WUW38" s="74"/>
      <c r="WVI38" s="119"/>
      <c r="WVJ38" s="96"/>
      <c r="WVK38" s="121"/>
      <c r="WVL38" s="74"/>
      <c r="WVM38" s="74"/>
      <c r="WVY38" s="119"/>
      <c r="WVZ38" s="96"/>
      <c r="WWA38" s="121"/>
      <c r="WWB38" s="74"/>
      <c r="WWC38" s="74"/>
      <c r="WWO38" s="119"/>
      <c r="WWP38" s="96"/>
      <c r="WWQ38" s="121"/>
      <c r="WWR38" s="74"/>
      <c r="WWS38" s="74"/>
      <c r="WXE38" s="119"/>
      <c r="WXF38" s="96"/>
      <c r="WXG38" s="121"/>
      <c r="WXH38" s="74"/>
      <c r="WXI38" s="74"/>
      <c r="WXU38" s="119"/>
      <c r="WXV38" s="96"/>
      <c r="WXW38" s="121"/>
      <c r="WXX38" s="74"/>
      <c r="WXY38" s="74"/>
      <c r="WYK38" s="119"/>
      <c r="WYL38" s="96"/>
      <c r="WYM38" s="121"/>
      <c r="WYN38" s="74"/>
      <c r="WYO38" s="74"/>
      <c r="WZA38" s="119"/>
      <c r="WZB38" s="96"/>
      <c r="WZC38" s="121"/>
      <c r="WZD38" s="74"/>
      <c r="WZE38" s="74"/>
      <c r="WZQ38" s="119"/>
      <c r="WZR38" s="96"/>
      <c r="WZS38" s="121"/>
      <c r="WZT38" s="74"/>
      <c r="WZU38" s="74"/>
      <c r="XAG38" s="119"/>
      <c r="XAH38" s="96"/>
      <c r="XAI38" s="121"/>
      <c r="XAJ38" s="74"/>
      <c r="XAK38" s="74"/>
      <c r="XAW38" s="119"/>
      <c r="XAX38" s="96"/>
      <c r="XAY38" s="121"/>
      <c r="XAZ38" s="74"/>
      <c r="XBA38" s="74"/>
      <c r="XBM38" s="119"/>
      <c r="XBN38" s="96"/>
      <c r="XBO38" s="121"/>
      <c r="XBP38" s="74"/>
      <c r="XBQ38" s="74"/>
      <c r="XCC38" s="119"/>
      <c r="XCD38" s="96"/>
      <c r="XCE38" s="121"/>
      <c r="XCF38" s="74"/>
      <c r="XCG38" s="74"/>
      <c r="XCS38" s="119"/>
      <c r="XCT38" s="96"/>
      <c r="XCU38" s="121"/>
      <c r="XCV38" s="74"/>
      <c r="XCW38" s="74"/>
      <c r="XDI38" s="119"/>
      <c r="XDJ38" s="96"/>
      <c r="XDK38" s="121"/>
      <c r="XDL38" s="74"/>
      <c r="XDM38" s="74"/>
      <c r="XDY38" s="119"/>
      <c r="XDZ38" s="96"/>
      <c r="XEA38" s="121"/>
      <c r="XEB38" s="74"/>
      <c r="XEC38" s="74"/>
      <c r="XEO38" s="119"/>
      <c r="XEP38" s="96"/>
      <c r="XEQ38" s="121"/>
      <c r="XER38" s="74"/>
      <c r="XES38" s="74"/>
    </row>
    <row r="39" spans="1:1013 1025:2037 2049:3061 3073:4085 4097:5109 5121:6133 6145:7157 7169:8181 8193:9205 9217:10229 10241:11253 11265:12277 12289:13301 13313:14325 14337:15349 15361:16373" s="81" customFormat="1" ht="23.1" customHeight="1">
      <c r="A39" s="74"/>
      <c r="B39" s="93"/>
      <c r="C39" s="122"/>
      <c r="D39" s="123" t="s">
        <v>478</v>
      </c>
      <c r="E39" s="123"/>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FE39" s="119"/>
      <c r="FF39" s="96"/>
      <c r="FG39" s="121"/>
      <c r="FH39" s="74"/>
      <c r="FI39" s="74"/>
      <c r="FU39" s="119"/>
      <c r="FV39" s="96"/>
      <c r="FW39" s="121"/>
      <c r="FX39" s="74"/>
      <c r="FY39" s="74"/>
      <c r="GK39" s="119"/>
      <c r="GL39" s="96"/>
      <c r="GM39" s="121"/>
      <c r="GN39" s="74"/>
      <c r="GO39" s="74"/>
      <c r="HA39" s="119"/>
      <c r="HB39" s="96"/>
      <c r="HC39" s="121"/>
      <c r="HD39" s="74"/>
      <c r="HE39" s="74"/>
      <c r="HQ39" s="119"/>
      <c r="HR39" s="96"/>
      <c r="HS39" s="121"/>
      <c r="HT39" s="74"/>
      <c r="HU39" s="74"/>
      <c r="IG39" s="119"/>
      <c r="IH39" s="96"/>
      <c r="II39" s="121"/>
      <c r="IJ39" s="74"/>
      <c r="IK39" s="74"/>
      <c r="IW39" s="119"/>
      <c r="IX39" s="96"/>
      <c r="IY39" s="121"/>
      <c r="IZ39" s="74"/>
      <c r="JA39" s="74"/>
      <c r="JM39" s="119"/>
      <c r="JN39" s="96"/>
      <c r="JO39" s="121"/>
      <c r="JP39" s="74"/>
      <c r="JQ39" s="74"/>
      <c r="KC39" s="119"/>
      <c r="KD39" s="96"/>
      <c r="KE39" s="121"/>
      <c r="KF39" s="74"/>
      <c r="KG39" s="74"/>
      <c r="KS39" s="119"/>
      <c r="KT39" s="96"/>
      <c r="KU39" s="121"/>
      <c r="KV39" s="74"/>
      <c r="KW39" s="74"/>
      <c r="LI39" s="119"/>
      <c r="LJ39" s="96"/>
      <c r="LK39" s="121"/>
      <c r="LL39" s="74"/>
      <c r="LM39" s="74"/>
      <c r="LY39" s="119"/>
      <c r="LZ39" s="96"/>
      <c r="MA39" s="121"/>
      <c r="MB39" s="74"/>
      <c r="MC39" s="74"/>
      <c r="MO39" s="119"/>
      <c r="MP39" s="96"/>
      <c r="MQ39" s="121"/>
      <c r="MR39" s="74"/>
      <c r="MS39" s="74"/>
      <c r="NE39" s="119"/>
      <c r="NF39" s="96"/>
      <c r="NG39" s="121"/>
      <c r="NH39" s="74"/>
      <c r="NI39" s="74"/>
      <c r="NU39" s="119"/>
      <c r="NV39" s="96"/>
      <c r="NW39" s="121"/>
      <c r="NX39" s="74"/>
      <c r="NY39" s="74"/>
      <c r="OK39" s="119"/>
      <c r="OL39" s="96"/>
      <c r="OM39" s="121"/>
      <c r="ON39" s="74"/>
      <c r="OO39" s="74"/>
      <c r="PA39" s="119"/>
      <c r="PB39" s="96"/>
      <c r="PC39" s="121"/>
      <c r="PD39" s="74"/>
      <c r="PE39" s="74"/>
      <c r="PQ39" s="119"/>
      <c r="PR39" s="96"/>
      <c r="PS39" s="121"/>
      <c r="PT39" s="74"/>
      <c r="PU39" s="74"/>
      <c r="QG39" s="119"/>
      <c r="QH39" s="96"/>
      <c r="QI39" s="121"/>
      <c r="QJ39" s="74"/>
      <c r="QK39" s="74"/>
      <c r="QW39" s="119"/>
      <c r="QX39" s="96"/>
      <c r="QY39" s="121"/>
      <c r="QZ39" s="74"/>
      <c r="RA39" s="74"/>
      <c r="RM39" s="119"/>
      <c r="RN39" s="96"/>
      <c r="RO39" s="121"/>
      <c r="RP39" s="74"/>
      <c r="RQ39" s="74"/>
      <c r="SC39" s="119"/>
      <c r="SD39" s="96"/>
      <c r="SE39" s="121"/>
      <c r="SF39" s="74"/>
      <c r="SG39" s="74"/>
      <c r="SS39" s="119"/>
      <c r="ST39" s="96"/>
      <c r="SU39" s="121"/>
      <c r="SV39" s="74"/>
      <c r="SW39" s="74"/>
      <c r="TI39" s="119"/>
      <c r="TJ39" s="96"/>
      <c r="TK39" s="121"/>
      <c r="TL39" s="74"/>
      <c r="TM39" s="74"/>
      <c r="TY39" s="119"/>
      <c r="TZ39" s="96"/>
      <c r="UA39" s="121"/>
      <c r="UB39" s="74"/>
      <c r="UC39" s="74"/>
      <c r="UO39" s="119"/>
      <c r="UP39" s="96"/>
      <c r="UQ39" s="121"/>
      <c r="UR39" s="74"/>
      <c r="US39" s="74"/>
      <c r="VE39" s="119"/>
      <c r="VF39" s="96"/>
      <c r="VG39" s="121"/>
      <c r="VH39" s="74"/>
      <c r="VI39" s="74"/>
      <c r="VU39" s="119"/>
      <c r="VV39" s="96"/>
      <c r="VW39" s="121"/>
      <c r="VX39" s="74"/>
      <c r="VY39" s="74"/>
      <c r="WK39" s="119"/>
      <c r="WL39" s="96"/>
      <c r="WM39" s="121"/>
      <c r="WN39" s="74"/>
      <c r="WO39" s="74"/>
      <c r="XA39" s="119"/>
      <c r="XB39" s="96"/>
      <c r="XC39" s="121"/>
      <c r="XD39" s="74"/>
      <c r="XE39" s="74"/>
      <c r="XQ39" s="119"/>
      <c r="XR39" s="96"/>
      <c r="XS39" s="121"/>
      <c r="XT39" s="74"/>
      <c r="XU39" s="74"/>
      <c r="YG39" s="119"/>
      <c r="YH39" s="96"/>
      <c r="YI39" s="121"/>
      <c r="YJ39" s="74"/>
      <c r="YK39" s="74"/>
      <c r="YW39" s="119"/>
      <c r="YX39" s="96"/>
      <c r="YY39" s="121"/>
      <c r="YZ39" s="74"/>
      <c r="ZA39" s="74"/>
      <c r="ZM39" s="119"/>
      <c r="ZN39" s="96"/>
      <c r="ZO39" s="121"/>
      <c r="ZP39" s="74"/>
      <c r="ZQ39" s="74"/>
      <c r="AAC39" s="119"/>
      <c r="AAD39" s="96"/>
      <c r="AAE39" s="121"/>
      <c r="AAF39" s="74"/>
      <c r="AAG39" s="74"/>
      <c r="AAS39" s="119"/>
      <c r="AAT39" s="96"/>
      <c r="AAU39" s="121"/>
      <c r="AAV39" s="74"/>
      <c r="AAW39" s="74"/>
      <c r="ABI39" s="119"/>
      <c r="ABJ39" s="96"/>
      <c r="ABK39" s="121"/>
      <c r="ABL39" s="74"/>
      <c r="ABM39" s="74"/>
      <c r="ABY39" s="119"/>
      <c r="ABZ39" s="96"/>
      <c r="ACA39" s="121"/>
      <c r="ACB39" s="74"/>
      <c r="ACC39" s="74"/>
      <c r="ACO39" s="119"/>
      <c r="ACP39" s="96"/>
      <c r="ACQ39" s="121"/>
      <c r="ACR39" s="74"/>
      <c r="ACS39" s="74"/>
      <c r="ADE39" s="119"/>
      <c r="ADF39" s="96"/>
      <c r="ADG39" s="121"/>
      <c r="ADH39" s="74"/>
      <c r="ADI39" s="74"/>
      <c r="ADU39" s="119"/>
      <c r="ADV39" s="96"/>
      <c r="ADW39" s="121"/>
      <c r="ADX39" s="74"/>
      <c r="ADY39" s="74"/>
      <c r="AEK39" s="119"/>
      <c r="AEL39" s="96"/>
      <c r="AEM39" s="121"/>
      <c r="AEN39" s="74"/>
      <c r="AEO39" s="74"/>
      <c r="AFA39" s="119"/>
      <c r="AFB39" s="96"/>
      <c r="AFC39" s="121"/>
      <c r="AFD39" s="74"/>
      <c r="AFE39" s="74"/>
      <c r="AFQ39" s="119"/>
      <c r="AFR39" s="96"/>
      <c r="AFS39" s="121"/>
      <c r="AFT39" s="74"/>
      <c r="AFU39" s="74"/>
      <c r="AGG39" s="119"/>
      <c r="AGH39" s="96"/>
      <c r="AGI39" s="121"/>
      <c r="AGJ39" s="74"/>
      <c r="AGK39" s="74"/>
      <c r="AGW39" s="119"/>
      <c r="AGX39" s="96"/>
      <c r="AGY39" s="121"/>
      <c r="AGZ39" s="74"/>
      <c r="AHA39" s="74"/>
      <c r="AHM39" s="119"/>
      <c r="AHN39" s="96"/>
      <c r="AHO39" s="121"/>
      <c r="AHP39" s="74"/>
      <c r="AHQ39" s="74"/>
      <c r="AIC39" s="119"/>
      <c r="AID39" s="96"/>
      <c r="AIE39" s="121"/>
      <c r="AIF39" s="74"/>
      <c r="AIG39" s="74"/>
      <c r="AIS39" s="119"/>
      <c r="AIT39" s="96"/>
      <c r="AIU39" s="121"/>
      <c r="AIV39" s="74"/>
      <c r="AIW39" s="74"/>
      <c r="AJI39" s="119"/>
      <c r="AJJ39" s="96"/>
      <c r="AJK39" s="121"/>
      <c r="AJL39" s="74"/>
      <c r="AJM39" s="74"/>
      <c r="AJY39" s="119"/>
      <c r="AJZ39" s="96"/>
      <c r="AKA39" s="121"/>
      <c r="AKB39" s="74"/>
      <c r="AKC39" s="74"/>
      <c r="AKO39" s="119"/>
      <c r="AKP39" s="96"/>
      <c r="AKQ39" s="121"/>
      <c r="AKR39" s="74"/>
      <c r="AKS39" s="74"/>
      <c r="ALE39" s="119"/>
      <c r="ALF39" s="96"/>
      <c r="ALG39" s="121"/>
      <c r="ALH39" s="74"/>
      <c r="ALI39" s="74"/>
      <c r="ALU39" s="119"/>
      <c r="ALV39" s="96"/>
      <c r="ALW39" s="121"/>
      <c r="ALX39" s="74"/>
      <c r="ALY39" s="74"/>
      <c r="AMK39" s="119"/>
      <c r="AML39" s="96"/>
      <c r="AMM39" s="121"/>
      <c r="AMN39" s="74"/>
      <c r="AMO39" s="74"/>
      <c r="ANA39" s="119"/>
      <c r="ANB39" s="96"/>
      <c r="ANC39" s="121"/>
      <c r="AND39" s="74"/>
      <c r="ANE39" s="74"/>
      <c r="ANQ39" s="119"/>
      <c r="ANR39" s="96"/>
      <c r="ANS39" s="121"/>
      <c r="ANT39" s="74"/>
      <c r="ANU39" s="74"/>
      <c r="AOG39" s="119"/>
      <c r="AOH39" s="96"/>
      <c r="AOI39" s="121"/>
      <c r="AOJ39" s="74"/>
      <c r="AOK39" s="74"/>
      <c r="AOW39" s="119"/>
      <c r="AOX39" s="96"/>
      <c r="AOY39" s="121"/>
      <c r="AOZ39" s="74"/>
      <c r="APA39" s="74"/>
      <c r="APM39" s="119"/>
      <c r="APN39" s="96"/>
      <c r="APO39" s="121"/>
      <c r="APP39" s="74"/>
      <c r="APQ39" s="74"/>
      <c r="AQC39" s="119"/>
      <c r="AQD39" s="96"/>
      <c r="AQE39" s="121"/>
      <c r="AQF39" s="74"/>
      <c r="AQG39" s="74"/>
      <c r="AQS39" s="119"/>
      <c r="AQT39" s="96"/>
      <c r="AQU39" s="121"/>
      <c r="AQV39" s="74"/>
      <c r="AQW39" s="74"/>
      <c r="ARI39" s="119"/>
      <c r="ARJ39" s="96"/>
      <c r="ARK39" s="121"/>
      <c r="ARL39" s="74"/>
      <c r="ARM39" s="74"/>
      <c r="ARY39" s="119"/>
      <c r="ARZ39" s="96"/>
      <c r="ASA39" s="121"/>
      <c r="ASB39" s="74"/>
      <c r="ASC39" s="74"/>
      <c r="ASO39" s="119"/>
      <c r="ASP39" s="96"/>
      <c r="ASQ39" s="121"/>
      <c r="ASR39" s="74"/>
      <c r="ASS39" s="74"/>
      <c r="ATE39" s="119"/>
      <c r="ATF39" s="96"/>
      <c r="ATG39" s="121"/>
      <c r="ATH39" s="74"/>
      <c r="ATI39" s="74"/>
      <c r="ATU39" s="119"/>
      <c r="ATV39" s="96"/>
      <c r="ATW39" s="121"/>
      <c r="ATX39" s="74"/>
      <c r="ATY39" s="74"/>
      <c r="AUK39" s="119"/>
      <c r="AUL39" s="96"/>
      <c r="AUM39" s="121"/>
      <c r="AUN39" s="74"/>
      <c r="AUO39" s="74"/>
      <c r="AVA39" s="119"/>
      <c r="AVB39" s="96"/>
      <c r="AVC39" s="121"/>
      <c r="AVD39" s="74"/>
      <c r="AVE39" s="74"/>
      <c r="AVQ39" s="119"/>
      <c r="AVR39" s="96"/>
      <c r="AVS39" s="121"/>
      <c r="AVT39" s="74"/>
      <c r="AVU39" s="74"/>
      <c r="AWG39" s="119"/>
      <c r="AWH39" s="96"/>
      <c r="AWI39" s="121"/>
      <c r="AWJ39" s="74"/>
      <c r="AWK39" s="74"/>
      <c r="AWW39" s="119"/>
      <c r="AWX39" s="96"/>
      <c r="AWY39" s="121"/>
      <c r="AWZ39" s="74"/>
      <c r="AXA39" s="74"/>
      <c r="AXM39" s="119"/>
      <c r="AXN39" s="96"/>
      <c r="AXO39" s="121"/>
      <c r="AXP39" s="74"/>
      <c r="AXQ39" s="74"/>
      <c r="AYC39" s="119"/>
      <c r="AYD39" s="96"/>
      <c r="AYE39" s="121"/>
      <c r="AYF39" s="74"/>
      <c r="AYG39" s="74"/>
      <c r="AYS39" s="119"/>
      <c r="AYT39" s="96"/>
      <c r="AYU39" s="121"/>
      <c r="AYV39" s="74"/>
      <c r="AYW39" s="74"/>
      <c r="AZI39" s="119"/>
      <c r="AZJ39" s="96"/>
      <c r="AZK39" s="121"/>
      <c r="AZL39" s="74"/>
      <c r="AZM39" s="74"/>
      <c r="AZY39" s="119"/>
      <c r="AZZ39" s="96"/>
      <c r="BAA39" s="121"/>
      <c r="BAB39" s="74"/>
      <c r="BAC39" s="74"/>
      <c r="BAO39" s="119"/>
      <c r="BAP39" s="96"/>
      <c r="BAQ39" s="121"/>
      <c r="BAR39" s="74"/>
      <c r="BAS39" s="74"/>
      <c r="BBE39" s="119"/>
      <c r="BBF39" s="96"/>
      <c r="BBG39" s="121"/>
      <c r="BBH39" s="74"/>
      <c r="BBI39" s="74"/>
      <c r="BBU39" s="119"/>
      <c r="BBV39" s="96"/>
      <c r="BBW39" s="121"/>
      <c r="BBX39" s="74"/>
      <c r="BBY39" s="74"/>
      <c r="BCK39" s="119"/>
      <c r="BCL39" s="96"/>
      <c r="BCM39" s="121"/>
      <c r="BCN39" s="74"/>
      <c r="BCO39" s="74"/>
      <c r="BDA39" s="119"/>
      <c r="BDB39" s="96"/>
      <c r="BDC39" s="121"/>
      <c r="BDD39" s="74"/>
      <c r="BDE39" s="74"/>
      <c r="BDQ39" s="119"/>
      <c r="BDR39" s="96"/>
      <c r="BDS39" s="121"/>
      <c r="BDT39" s="74"/>
      <c r="BDU39" s="74"/>
      <c r="BEG39" s="119"/>
      <c r="BEH39" s="96"/>
      <c r="BEI39" s="121"/>
      <c r="BEJ39" s="74"/>
      <c r="BEK39" s="74"/>
      <c r="BEW39" s="119"/>
      <c r="BEX39" s="96"/>
      <c r="BEY39" s="121"/>
      <c r="BEZ39" s="74"/>
      <c r="BFA39" s="74"/>
      <c r="BFM39" s="119"/>
      <c r="BFN39" s="96"/>
      <c r="BFO39" s="121"/>
      <c r="BFP39" s="74"/>
      <c r="BFQ39" s="74"/>
      <c r="BGC39" s="119"/>
      <c r="BGD39" s="96"/>
      <c r="BGE39" s="121"/>
      <c r="BGF39" s="74"/>
      <c r="BGG39" s="74"/>
      <c r="BGS39" s="119"/>
      <c r="BGT39" s="96"/>
      <c r="BGU39" s="121"/>
      <c r="BGV39" s="74"/>
      <c r="BGW39" s="74"/>
      <c r="BHI39" s="119"/>
      <c r="BHJ39" s="96"/>
      <c r="BHK39" s="121"/>
      <c r="BHL39" s="74"/>
      <c r="BHM39" s="74"/>
      <c r="BHY39" s="119"/>
      <c r="BHZ39" s="96"/>
      <c r="BIA39" s="121"/>
      <c r="BIB39" s="74"/>
      <c r="BIC39" s="74"/>
      <c r="BIO39" s="119"/>
      <c r="BIP39" s="96"/>
      <c r="BIQ39" s="121"/>
      <c r="BIR39" s="74"/>
      <c r="BIS39" s="74"/>
      <c r="BJE39" s="119"/>
      <c r="BJF39" s="96"/>
      <c r="BJG39" s="121"/>
      <c r="BJH39" s="74"/>
      <c r="BJI39" s="74"/>
      <c r="BJU39" s="119"/>
      <c r="BJV39" s="96"/>
      <c r="BJW39" s="121"/>
      <c r="BJX39" s="74"/>
      <c r="BJY39" s="74"/>
      <c r="BKK39" s="119"/>
      <c r="BKL39" s="96"/>
      <c r="BKM39" s="121"/>
      <c r="BKN39" s="74"/>
      <c r="BKO39" s="74"/>
      <c r="BLA39" s="119"/>
      <c r="BLB39" s="96"/>
      <c r="BLC39" s="121"/>
      <c r="BLD39" s="74"/>
      <c r="BLE39" s="74"/>
      <c r="BLQ39" s="119"/>
      <c r="BLR39" s="96"/>
      <c r="BLS39" s="121"/>
      <c r="BLT39" s="74"/>
      <c r="BLU39" s="74"/>
      <c r="BMG39" s="119"/>
      <c r="BMH39" s="96"/>
      <c r="BMI39" s="121"/>
      <c r="BMJ39" s="74"/>
      <c r="BMK39" s="74"/>
      <c r="BMW39" s="119"/>
      <c r="BMX39" s="96"/>
      <c r="BMY39" s="121"/>
      <c r="BMZ39" s="74"/>
      <c r="BNA39" s="74"/>
      <c r="BNM39" s="119"/>
      <c r="BNN39" s="96"/>
      <c r="BNO39" s="121"/>
      <c r="BNP39" s="74"/>
      <c r="BNQ39" s="74"/>
      <c r="BOC39" s="119"/>
      <c r="BOD39" s="96"/>
      <c r="BOE39" s="121"/>
      <c r="BOF39" s="74"/>
      <c r="BOG39" s="74"/>
      <c r="BOS39" s="119"/>
      <c r="BOT39" s="96"/>
      <c r="BOU39" s="121"/>
      <c r="BOV39" s="74"/>
      <c r="BOW39" s="74"/>
      <c r="BPI39" s="119"/>
      <c r="BPJ39" s="96"/>
      <c r="BPK39" s="121"/>
      <c r="BPL39" s="74"/>
      <c r="BPM39" s="74"/>
      <c r="BPY39" s="119"/>
      <c r="BPZ39" s="96"/>
      <c r="BQA39" s="121"/>
      <c r="BQB39" s="74"/>
      <c r="BQC39" s="74"/>
      <c r="BQO39" s="119"/>
      <c r="BQP39" s="96"/>
      <c r="BQQ39" s="121"/>
      <c r="BQR39" s="74"/>
      <c r="BQS39" s="74"/>
      <c r="BRE39" s="119"/>
      <c r="BRF39" s="96"/>
      <c r="BRG39" s="121"/>
      <c r="BRH39" s="74"/>
      <c r="BRI39" s="74"/>
      <c r="BRU39" s="119"/>
      <c r="BRV39" s="96"/>
      <c r="BRW39" s="121"/>
      <c r="BRX39" s="74"/>
      <c r="BRY39" s="74"/>
      <c r="BSK39" s="119"/>
      <c r="BSL39" s="96"/>
      <c r="BSM39" s="121"/>
      <c r="BSN39" s="74"/>
      <c r="BSO39" s="74"/>
      <c r="BTA39" s="119"/>
      <c r="BTB39" s="96"/>
      <c r="BTC39" s="121"/>
      <c r="BTD39" s="74"/>
      <c r="BTE39" s="74"/>
      <c r="BTQ39" s="119"/>
      <c r="BTR39" s="96"/>
      <c r="BTS39" s="121"/>
      <c r="BTT39" s="74"/>
      <c r="BTU39" s="74"/>
      <c r="BUG39" s="119"/>
      <c r="BUH39" s="96"/>
      <c r="BUI39" s="121"/>
      <c r="BUJ39" s="74"/>
      <c r="BUK39" s="74"/>
      <c r="BUW39" s="119"/>
      <c r="BUX39" s="96"/>
      <c r="BUY39" s="121"/>
      <c r="BUZ39" s="74"/>
      <c r="BVA39" s="74"/>
      <c r="BVM39" s="119"/>
      <c r="BVN39" s="96"/>
      <c r="BVO39" s="121"/>
      <c r="BVP39" s="74"/>
      <c r="BVQ39" s="74"/>
      <c r="BWC39" s="119"/>
      <c r="BWD39" s="96"/>
      <c r="BWE39" s="121"/>
      <c r="BWF39" s="74"/>
      <c r="BWG39" s="74"/>
      <c r="BWS39" s="119"/>
      <c r="BWT39" s="96"/>
      <c r="BWU39" s="121"/>
      <c r="BWV39" s="74"/>
      <c r="BWW39" s="74"/>
      <c r="BXI39" s="119"/>
      <c r="BXJ39" s="96"/>
      <c r="BXK39" s="121"/>
      <c r="BXL39" s="74"/>
      <c r="BXM39" s="74"/>
      <c r="BXY39" s="119"/>
      <c r="BXZ39" s="96"/>
      <c r="BYA39" s="121"/>
      <c r="BYB39" s="74"/>
      <c r="BYC39" s="74"/>
      <c r="BYO39" s="119"/>
      <c r="BYP39" s="96"/>
      <c r="BYQ39" s="121"/>
      <c r="BYR39" s="74"/>
      <c r="BYS39" s="74"/>
      <c r="BZE39" s="119"/>
      <c r="BZF39" s="96"/>
      <c r="BZG39" s="121"/>
      <c r="BZH39" s="74"/>
      <c r="BZI39" s="74"/>
      <c r="BZU39" s="119"/>
      <c r="BZV39" s="96"/>
      <c r="BZW39" s="121"/>
      <c r="BZX39" s="74"/>
      <c r="BZY39" s="74"/>
      <c r="CAK39" s="119"/>
      <c r="CAL39" s="96"/>
      <c r="CAM39" s="121"/>
      <c r="CAN39" s="74"/>
      <c r="CAO39" s="74"/>
      <c r="CBA39" s="119"/>
      <c r="CBB39" s="96"/>
      <c r="CBC39" s="121"/>
      <c r="CBD39" s="74"/>
      <c r="CBE39" s="74"/>
      <c r="CBQ39" s="119"/>
      <c r="CBR39" s="96"/>
      <c r="CBS39" s="121"/>
      <c r="CBT39" s="74"/>
      <c r="CBU39" s="74"/>
      <c r="CCG39" s="119"/>
      <c r="CCH39" s="96"/>
      <c r="CCI39" s="121"/>
      <c r="CCJ39" s="74"/>
      <c r="CCK39" s="74"/>
      <c r="CCW39" s="119"/>
      <c r="CCX39" s="96"/>
      <c r="CCY39" s="121"/>
      <c r="CCZ39" s="74"/>
      <c r="CDA39" s="74"/>
      <c r="CDM39" s="119"/>
      <c r="CDN39" s="96"/>
      <c r="CDO39" s="121"/>
      <c r="CDP39" s="74"/>
      <c r="CDQ39" s="74"/>
      <c r="CEC39" s="119"/>
      <c r="CED39" s="96"/>
      <c r="CEE39" s="121"/>
      <c r="CEF39" s="74"/>
      <c r="CEG39" s="74"/>
      <c r="CES39" s="119"/>
      <c r="CET39" s="96"/>
      <c r="CEU39" s="121"/>
      <c r="CEV39" s="74"/>
      <c r="CEW39" s="74"/>
      <c r="CFI39" s="119"/>
      <c r="CFJ39" s="96"/>
      <c r="CFK39" s="121"/>
      <c r="CFL39" s="74"/>
      <c r="CFM39" s="74"/>
      <c r="CFY39" s="119"/>
      <c r="CFZ39" s="96"/>
      <c r="CGA39" s="121"/>
      <c r="CGB39" s="74"/>
      <c r="CGC39" s="74"/>
      <c r="CGO39" s="119"/>
      <c r="CGP39" s="96"/>
      <c r="CGQ39" s="121"/>
      <c r="CGR39" s="74"/>
      <c r="CGS39" s="74"/>
      <c r="CHE39" s="119"/>
      <c r="CHF39" s="96"/>
      <c r="CHG39" s="121"/>
      <c r="CHH39" s="74"/>
      <c r="CHI39" s="74"/>
      <c r="CHU39" s="119"/>
      <c r="CHV39" s="96"/>
      <c r="CHW39" s="121"/>
      <c r="CHX39" s="74"/>
      <c r="CHY39" s="74"/>
      <c r="CIK39" s="119"/>
      <c r="CIL39" s="96"/>
      <c r="CIM39" s="121"/>
      <c r="CIN39" s="74"/>
      <c r="CIO39" s="74"/>
      <c r="CJA39" s="119"/>
      <c r="CJB39" s="96"/>
      <c r="CJC39" s="121"/>
      <c r="CJD39" s="74"/>
      <c r="CJE39" s="74"/>
      <c r="CJQ39" s="119"/>
      <c r="CJR39" s="96"/>
      <c r="CJS39" s="121"/>
      <c r="CJT39" s="74"/>
      <c r="CJU39" s="74"/>
      <c r="CKG39" s="119"/>
      <c r="CKH39" s="96"/>
      <c r="CKI39" s="121"/>
      <c r="CKJ39" s="74"/>
      <c r="CKK39" s="74"/>
      <c r="CKW39" s="119"/>
      <c r="CKX39" s="96"/>
      <c r="CKY39" s="121"/>
      <c r="CKZ39" s="74"/>
      <c r="CLA39" s="74"/>
      <c r="CLM39" s="119"/>
      <c r="CLN39" s="96"/>
      <c r="CLO39" s="121"/>
      <c r="CLP39" s="74"/>
      <c r="CLQ39" s="74"/>
      <c r="CMC39" s="119"/>
      <c r="CMD39" s="96"/>
      <c r="CME39" s="121"/>
      <c r="CMF39" s="74"/>
      <c r="CMG39" s="74"/>
      <c r="CMS39" s="119"/>
      <c r="CMT39" s="96"/>
      <c r="CMU39" s="121"/>
      <c r="CMV39" s="74"/>
      <c r="CMW39" s="74"/>
      <c r="CNI39" s="119"/>
      <c r="CNJ39" s="96"/>
      <c r="CNK39" s="121"/>
      <c r="CNL39" s="74"/>
      <c r="CNM39" s="74"/>
      <c r="CNY39" s="119"/>
      <c r="CNZ39" s="96"/>
      <c r="COA39" s="121"/>
      <c r="COB39" s="74"/>
      <c r="COC39" s="74"/>
      <c r="COO39" s="119"/>
      <c r="COP39" s="96"/>
      <c r="COQ39" s="121"/>
      <c r="COR39" s="74"/>
      <c r="COS39" s="74"/>
      <c r="CPE39" s="119"/>
      <c r="CPF39" s="96"/>
      <c r="CPG39" s="121"/>
      <c r="CPH39" s="74"/>
      <c r="CPI39" s="74"/>
      <c r="CPU39" s="119"/>
      <c r="CPV39" s="96"/>
      <c r="CPW39" s="121"/>
      <c r="CPX39" s="74"/>
      <c r="CPY39" s="74"/>
      <c r="CQK39" s="119"/>
      <c r="CQL39" s="96"/>
      <c r="CQM39" s="121"/>
      <c r="CQN39" s="74"/>
      <c r="CQO39" s="74"/>
      <c r="CRA39" s="119"/>
      <c r="CRB39" s="96"/>
      <c r="CRC39" s="121"/>
      <c r="CRD39" s="74"/>
      <c r="CRE39" s="74"/>
      <c r="CRQ39" s="119"/>
      <c r="CRR39" s="96"/>
      <c r="CRS39" s="121"/>
      <c r="CRT39" s="74"/>
      <c r="CRU39" s="74"/>
      <c r="CSG39" s="119"/>
      <c r="CSH39" s="96"/>
      <c r="CSI39" s="121"/>
      <c r="CSJ39" s="74"/>
      <c r="CSK39" s="74"/>
      <c r="CSW39" s="119"/>
      <c r="CSX39" s="96"/>
      <c r="CSY39" s="121"/>
      <c r="CSZ39" s="74"/>
      <c r="CTA39" s="74"/>
      <c r="CTM39" s="119"/>
      <c r="CTN39" s="96"/>
      <c r="CTO39" s="121"/>
      <c r="CTP39" s="74"/>
      <c r="CTQ39" s="74"/>
      <c r="CUC39" s="119"/>
      <c r="CUD39" s="96"/>
      <c r="CUE39" s="121"/>
      <c r="CUF39" s="74"/>
      <c r="CUG39" s="74"/>
      <c r="CUS39" s="119"/>
      <c r="CUT39" s="96"/>
      <c r="CUU39" s="121"/>
      <c r="CUV39" s="74"/>
      <c r="CUW39" s="74"/>
      <c r="CVI39" s="119"/>
      <c r="CVJ39" s="96"/>
      <c r="CVK39" s="121"/>
      <c r="CVL39" s="74"/>
      <c r="CVM39" s="74"/>
      <c r="CVY39" s="119"/>
      <c r="CVZ39" s="96"/>
      <c r="CWA39" s="121"/>
      <c r="CWB39" s="74"/>
      <c r="CWC39" s="74"/>
      <c r="CWO39" s="119"/>
      <c r="CWP39" s="96"/>
      <c r="CWQ39" s="121"/>
      <c r="CWR39" s="74"/>
      <c r="CWS39" s="74"/>
      <c r="CXE39" s="119"/>
      <c r="CXF39" s="96"/>
      <c r="CXG39" s="121"/>
      <c r="CXH39" s="74"/>
      <c r="CXI39" s="74"/>
      <c r="CXU39" s="119"/>
      <c r="CXV39" s="96"/>
      <c r="CXW39" s="121"/>
      <c r="CXX39" s="74"/>
      <c r="CXY39" s="74"/>
      <c r="CYK39" s="119"/>
      <c r="CYL39" s="96"/>
      <c r="CYM39" s="121"/>
      <c r="CYN39" s="74"/>
      <c r="CYO39" s="74"/>
      <c r="CZA39" s="119"/>
      <c r="CZB39" s="96"/>
      <c r="CZC39" s="121"/>
      <c r="CZD39" s="74"/>
      <c r="CZE39" s="74"/>
      <c r="CZQ39" s="119"/>
      <c r="CZR39" s="96"/>
      <c r="CZS39" s="121"/>
      <c r="CZT39" s="74"/>
      <c r="CZU39" s="74"/>
      <c r="DAG39" s="119"/>
      <c r="DAH39" s="96"/>
      <c r="DAI39" s="121"/>
      <c r="DAJ39" s="74"/>
      <c r="DAK39" s="74"/>
      <c r="DAW39" s="119"/>
      <c r="DAX39" s="96"/>
      <c r="DAY39" s="121"/>
      <c r="DAZ39" s="74"/>
      <c r="DBA39" s="74"/>
      <c r="DBM39" s="119"/>
      <c r="DBN39" s="96"/>
      <c r="DBO39" s="121"/>
      <c r="DBP39" s="74"/>
      <c r="DBQ39" s="74"/>
      <c r="DCC39" s="119"/>
      <c r="DCD39" s="96"/>
      <c r="DCE39" s="121"/>
      <c r="DCF39" s="74"/>
      <c r="DCG39" s="74"/>
      <c r="DCS39" s="119"/>
      <c r="DCT39" s="96"/>
      <c r="DCU39" s="121"/>
      <c r="DCV39" s="74"/>
      <c r="DCW39" s="74"/>
      <c r="DDI39" s="119"/>
      <c r="DDJ39" s="96"/>
      <c r="DDK39" s="121"/>
      <c r="DDL39" s="74"/>
      <c r="DDM39" s="74"/>
      <c r="DDY39" s="119"/>
      <c r="DDZ39" s="96"/>
      <c r="DEA39" s="121"/>
      <c r="DEB39" s="74"/>
      <c r="DEC39" s="74"/>
      <c r="DEO39" s="119"/>
      <c r="DEP39" s="96"/>
      <c r="DEQ39" s="121"/>
      <c r="DER39" s="74"/>
      <c r="DES39" s="74"/>
      <c r="DFE39" s="119"/>
      <c r="DFF39" s="96"/>
      <c r="DFG39" s="121"/>
      <c r="DFH39" s="74"/>
      <c r="DFI39" s="74"/>
      <c r="DFU39" s="119"/>
      <c r="DFV39" s="96"/>
      <c r="DFW39" s="121"/>
      <c r="DFX39" s="74"/>
      <c r="DFY39" s="74"/>
      <c r="DGK39" s="119"/>
      <c r="DGL39" s="96"/>
      <c r="DGM39" s="121"/>
      <c r="DGN39" s="74"/>
      <c r="DGO39" s="74"/>
      <c r="DHA39" s="119"/>
      <c r="DHB39" s="96"/>
      <c r="DHC39" s="121"/>
      <c r="DHD39" s="74"/>
      <c r="DHE39" s="74"/>
      <c r="DHQ39" s="119"/>
      <c r="DHR39" s="96"/>
      <c r="DHS39" s="121"/>
      <c r="DHT39" s="74"/>
      <c r="DHU39" s="74"/>
      <c r="DIG39" s="119"/>
      <c r="DIH39" s="96"/>
      <c r="DII39" s="121"/>
      <c r="DIJ39" s="74"/>
      <c r="DIK39" s="74"/>
      <c r="DIW39" s="119"/>
      <c r="DIX39" s="96"/>
      <c r="DIY39" s="121"/>
      <c r="DIZ39" s="74"/>
      <c r="DJA39" s="74"/>
      <c r="DJM39" s="119"/>
      <c r="DJN39" s="96"/>
      <c r="DJO39" s="121"/>
      <c r="DJP39" s="74"/>
      <c r="DJQ39" s="74"/>
      <c r="DKC39" s="119"/>
      <c r="DKD39" s="96"/>
      <c r="DKE39" s="121"/>
      <c r="DKF39" s="74"/>
      <c r="DKG39" s="74"/>
      <c r="DKS39" s="119"/>
      <c r="DKT39" s="96"/>
      <c r="DKU39" s="121"/>
      <c r="DKV39" s="74"/>
      <c r="DKW39" s="74"/>
      <c r="DLI39" s="119"/>
      <c r="DLJ39" s="96"/>
      <c r="DLK39" s="121"/>
      <c r="DLL39" s="74"/>
      <c r="DLM39" s="74"/>
      <c r="DLY39" s="119"/>
      <c r="DLZ39" s="96"/>
      <c r="DMA39" s="121"/>
      <c r="DMB39" s="74"/>
      <c r="DMC39" s="74"/>
      <c r="DMO39" s="119"/>
      <c r="DMP39" s="96"/>
      <c r="DMQ39" s="121"/>
      <c r="DMR39" s="74"/>
      <c r="DMS39" s="74"/>
      <c r="DNE39" s="119"/>
      <c r="DNF39" s="96"/>
      <c r="DNG39" s="121"/>
      <c r="DNH39" s="74"/>
      <c r="DNI39" s="74"/>
      <c r="DNU39" s="119"/>
      <c r="DNV39" s="96"/>
      <c r="DNW39" s="121"/>
      <c r="DNX39" s="74"/>
      <c r="DNY39" s="74"/>
      <c r="DOK39" s="119"/>
      <c r="DOL39" s="96"/>
      <c r="DOM39" s="121"/>
      <c r="DON39" s="74"/>
      <c r="DOO39" s="74"/>
      <c r="DPA39" s="119"/>
      <c r="DPB39" s="96"/>
      <c r="DPC39" s="121"/>
      <c r="DPD39" s="74"/>
      <c r="DPE39" s="74"/>
      <c r="DPQ39" s="119"/>
      <c r="DPR39" s="96"/>
      <c r="DPS39" s="121"/>
      <c r="DPT39" s="74"/>
      <c r="DPU39" s="74"/>
      <c r="DQG39" s="119"/>
      <c r="DQH39" s="96"/>
      <c r="DQI39" s="121"/>
      <c r="DQJ39" s="74"/>
      <c r="DQK39" s="74"/>
      <c r="DQW39" s="119"/>
      <c r="DQX39" s="96"/>
      <c r="DQY39" s="121"/>
      <c r="DQZ39" s="74"/>
      <c r="DRA39" s="74"/>
      <c r="DRM39" s="119"/>
      <c r="DRN39" s="96"/>
      <c r="DRO39" s="121"/>
      <c r="DRP39" s="74"/>
      <c r="DRQ39" s="74"/>
      <c r="DSC39" s="119"/>
      <c r="DSD39" s="96"/>
      <c r="DSE39" s="121"/>
      <c r="DSF39" s="74"/>
      <c r="DSG39" s="74"/>
      <c r="DSS39" s="119"/>
      <c r="DST39" s="96"/>
      <c r="DSU39" s="121"/>
      <c r="DSV39" s="74"/>
      <c r="DSW39" s="74"/>
      <c r="DTI39" s="119"/>
      <c r="DTJ39" s="96"/>
      <c r="DTK39" s="121"/>
      <c r="DTL39" s="74"/>
      <c r="DTM39" s="74"/>
      <c r="DTY39" s="119"/>
      <c r="DTZ39" s="96"/>
      <c r="DUA39" s="121"/>
      <c r="DUB39" s="74"/>
      <c r="DUC39" s="74"/>
      <c r="DUO39" s="119"/>
      <c r="DUP39" s="96"/>
      <c r="DUQ39" s="121"/>
      <c r="DUR39" s="74"/>
      <c r="DUS39" s="74"/>
      <c r="DVE39" s="119"/>
      <c r="DVF39" s="96"/>
      <c r="DVG39" s="121"/>
      <c r="DVH39" s="74"/>
      <c r="DVI39" s="74"/>
      <c r="DVU39" s="119"/>
      <c r="DVV39" s="96"/>
      <c r="DVW39" s="121"/>
      <c r="DVX39" s="74"/>
      <c r="DVY39" s="74"/>
      <c r="DWK39" s="119"/>
      <c r="DWL39" s="96"/>
      <c r="DWM39" s="121"/>
      <c r="DWN39" s="74"/>
      <c r="DWO39" s="74"/>
      <c r="DXA39" s="119"/>
      <c r="DXB39" s="96"/>
      <c r="DXC39" s="121"/>
      <c r="DXD39" s="74"/>
      <c r="DXE39" s="74"/>
      <c r="DXQ39" s="119"/>
      <c r="DXR39" s="96"/>
      <c r="DXS39" s="121"/>
      <c r="DXT39" s="74"/>
      <c r="DXU39" s="74"/>
      <c r="DYG39" s="119"/>
      <c r="DYH39" s="96"/>
      <c r="DYI39" s="121"/>
      <c r="DYJ39" s="74"/>
      <c r="DYK39" s="74"/>
      <c r="DYW39" s="119"/>
      <c r="DYX39" s="96"/>
      <c r="DYY39" s="121"/>
      <c r="DYZ39" s="74"/>
      <c r="DZA39" s="74"/>
      <c r="DZM39" s="119"/>
      <c r="DZN39" s="96"/>
      <c r="DZO39" s="121"/>
      <c r="DZP39" s="74"/>
      <c r="DZQ39" s="74"/>
      <c r="EAC39" s="119"/>
      <c r="EAD39" s="96"/>
      <c r="EAE39" s="121"/>
      <c r="EAF39" s="74"/>
      <c r="EAG39" s="74"/>
      <c r="EAS39" s="119"/>
      <c r="EAT39" s="96"/>
      <c r="EAU39" s="121"/>
      <c r="EAV39" s="74"/>
      <c r="EAW39" s="74"/>
      <c r="EBI39" s="119"/>
      <c r="EBJ39" s="96"/>
      <c r="EBK39" s="121"/>
      <c r="EBL39" s="74"/>
      <c r="EBM39" s="74"/>
      <c r="EBY39" s="119"/>
      <c r="EBZ39" s="96"/>
      <c r="ECA39" s="121"/>
      <c r="ECB39" s="74"/>
      <c r="ECC39" s="74"/>
      <c r="ECO39" s="119"/>
      <c r="ECP39" s="96"/>
      <c r="ECQ39" s="121"/>
      <c r="ECR39" s="74"/>
      <c r="ECS39" s="74"/>
      <c r="EDE39" s="119"/>
      <c r="EDF39" s="96"/>
      <c r="EDG39" s="121"/>
      <c r="EDH39" s="74"/>
      <c r="EDI39" s="74"/>
      <c r="EDU39" s="119"/>
      <c r="EDV39" s="96"/>
      <c r="EDW39" s="121"/>
      <c r="EDX39" s="74"/>
      <c r="EDY39" s="74"/>
      <c r="EEK39" s="119"/>
      <c r="EEL39" s="96"/>
      <c r="EEM39" s="121"/>
      <c r="EEN39" s="74"/>
      <c r="EEO39" s="74"/>
      <c r="EFA39" s="119"/>
      <c r="EFB39" s="96"/>
      <c r="EFC39" s="121"/>
      <c r="EFD39" s="74"/>
      <c r="EFE39" s="74"/>
      <c r="EFQ39" s="119"/>
      <c r="EFR39" s="96"/>
      <c r="EFS39" s="121"/>
      <c r="EFT39" s="74"/>
      <c r="EFU39" s="74"/>
      <c r="EGG39" s="119"/>
      <c r="EGH39" s="96"/>
      <c r="EGI39" s="121"/>
      <c r="EGJ39" s="74"/>
      <c r="EGK39" s="74"/>
      <c r="EGW39" s="119"/>
      <c r="EGX39" s="96"/>
      <c r="EGY39" s="121"/>
      <c r="EGZ39" s="74"/>
      <c r="EHA39" s="74"/>
      <c r="EHM39" s="119"/>
      <c r="EHN39" s="96"/>
      <c r="EHO39" s="121"/>
      <c r="EHP39" s="74"/>
      <c r="EHQ39" s="74"/>
      <c r="EIC39" s="119"/>
      <c r="EID39" s="96"/>
      <c r="EIE39" s="121"/>
      <c r="EIF39" s="74"/>
      <c r="EIG39" s="74"/>
      <c r="EIS39" s="119"/>
      <c r="EIT39" s="96"/>
      <c r="EIU39" s="121"/>
      <c r="EIV39" s="74"/>
      <c r="EIW39" s="74"/>
      <c r="EJI39" s="119"/>
      <c r="EJJ39" s="96"/>
      <c r="EJK39" s="121"/>
      <c r="EJL39" s="74"/>
      <c r="EJM39" s="74"/>
      <c r="EJY39" s="119"/>
      <c r="EJZ39" s="96"/>
      <c r="EKA39" s="121"/>
      <c r="EKB39" s="74"/>
      <c r="EKC39" s="74"/>
      <c r="EKO39" s="119"/>
      <c r="EKP39" s="96"/>
      <c r="EKQ39" s="121"/>
      <c r="EKR39" s="74"/>
      <c r="EKS39" s="74"/>
      <c r="ELE39" s="119"/>
      <c r="ELF39" s="96"/>
      <c r="ELG39" s="121"/>
      <c r="ELH39" s="74"/>
      <c r="ELI39" s="74"/>
      <c r="ELU39" s="119"/>
      <c r="ELV39" s="96"/>
      <c r="ELW39" s="121"/>
      <c r="ELX39" s="74"/>
      <c r="ELY39" s="74"/>
      <c r="EMK39" s="119"/>
      <c r="EML39" s="96"/>
      <c r="EMM39" s="121"/>
      <c r="EMN39" s="74"/>
      <c r="EMO39" s="74"/>
      <c r="ENA39" s="119"/>
      <c r="ENB39" s="96"/>
      <c r="ENC39" s="121"/>
      <c r="END39" s="74"/>
      <c r="ENE39" s="74"/>
      <c r="ENQ39" s="119"/>
      <c r="ENR39" s="96"/>
      <c r="ENS39" s="121"/>
      <c r="ENT39" s="74"/>
      <c r="ENU39" s="74"/>
      <c r="EOG39" s="119"/>
      <c r="EOH39" s="96"/>
      <c r="EOI39" s="121"/>
      <c r="EOJ39" s="74"/>
      <c r="EOK39" s="74"/>
      <c r="EOW39" s="119"/>
      <c r="EOX39" s="96"/>
      <c r="EOY39" s="121"/>
      <c r="EOZ39" s="74"/>
      <c r="EPA39" s="74"/>
      <c r="EPM39" s="119"/>
      <c r="EPN39" s="96"/>
      <c r="EPO39" s="121"/>
      <c r="EPP39" s="74"/>
      <c r="EPQ39" s="74"/>
      <c r="EQC39" s="119"/>
      <c r="EQD39" s="96"/>
      <c r="EQE39" s="121"/>
      <c r="EQF39" s="74"/>
      <c r="EQG39" s="74"/>
      <c r="EQS39" s="119"/>
      <c r="EQT39" s="96"/>
      <c r="EQU39" s="121"/>
      <c r="EQV39" s="74"/>
      <c r="EQW39" s="74"/>
      <c r="ERI39" s="119"/>
      <c r="ERJ39" s="96"/>
      <c r="ERK39" s="121"/>
      <c r="ERL39" s="74"/>
      <c r="ERM39" s="74"/>
      <c r="ERY39" s="119"/>
      <c r="ERZ39" s="96"/>
      <c r="ESA39" s="121"/>
      <c r="ESB39" s="74"/>
      <c r="ESC39" s="74"/>
      <c r="ESO39" s="119"/>
      <c r="ESP39" s="96"/>
      <c r="ESQ39" s="121"/>
      <c r="ESR39" s="74"/>
      <c r="ESS39" s="74"/>
      <c r="ETE39" s="119"/>
      <c r="ETF39" s="96"/>
      <c r="ETG39" s="121"/>
      <c r="ETH39" s="74"/>
      <c r="ETI39" s="74"/>
      <c r="ETU39" s="119"/>
      <c r="ETV39" s="96"/>
      <c r="ETW39" s="121"/>
      <c r="ETX39" s="74"/>
      <c r="ETY39" s="74"/>
      <c r="EUK39" s="119"/>
      <c r="EUL39" s="96"/>
      <c r="EUM39" s="121"/>
      <c r="EUN39" s="74"/>
      <c r="EUO39" s="74"/>
      <c r="EVA39" s="119"/>
      <c r="EVB39" s="96"/>
      <c r="EVC39" s="121"/>
      <c r="EVD39" s="74"/>
      <c r="EVE39" s="74"/>
      <c r="EVQ39" s="119"/>
      <c r="EVR39" s="96"/>
      <c r="EVS39" s="121"/>
      <c r="EVT39" s="74"/>
      <c r="EVU39" s="74"/>
      <c r="EWG39" s="119"/>
      <c r="EWH39" s="96"/>
      <c r="EWI39" s="121"/>
      <c r="EWJ39" s="74"/>
      <c r="EWK39" s="74"/>
      <c r="EWW39" s="119"/>
      <c r="EWX39" s="96"/>
      <c r="EWY39" s="121"/>
      <c r="EWZ39" s="74"/>
      <c r="EXA39" s="74"/>
      <c r="EXM39" s="119"/>
      <c r="EXN39" s="96"/>
      <c r="EXO39" s="121"/>
      <c r="EXP39" s="74"/>
      <c r="EXQ39" s="74"/>
      <c r="EYC39" s="119"/>
      <c r="EYD39" s="96"/>
      <c r="EYE39" s="121"/>
      <c r="EYF39" s="74"/>
      <c r="EYG39" s="74"/>
      <c r="EYS39" s="119"/>
      <c r="EYT39" s="96"/>
      <c r="EYU39" s="121"/>
      <c r="EYV39" s="74"/>
      <c r="EYW39" s="74"/>
      <c r="EZI39" s="119"/>
      <c r="EZJ39" s="96"/>
      <c r="EZK39" s="121"/>
      <c r="EZL39" s="74"/>
      <c r="EZM39" s="74"/>
      <c r="EZY39" s="119"/>
      <c r="EZZ39" s="96"/>
      <c r="FAA39" s="121"/>
      <c r="FAB39" s="74"/>
      <c r="FAC39" s="74"/>
      <c r="FAO39" s="119"/>
      <c r="FAP39" s="96"/>
      <c r="FAQ39" s="121"/>
      <c r="FAR39" s="74"/>
      <c r="FAS39" s="74"/>
      <c r="FBE39" s="119"/>
      <c r="FBF39" s="96"/>
      <c r="FBG39" s="121"/>
      <c r="FBH39" s="74"/>
      <c r="FBI39" s="74"/>
      <c r="FBU39" s="119"/>
      <c r="FBV39" s="96"/>
      <c r="FBW39" s="121"/>
      <c r="FBX39" s="74"/>
      <c r="FBY39" s="74"/>
      <c r="FCK39" s="119"/>
      <c r="FCL39" s="96"/>
      <c r="FCM39" s="121"/>
      <c r="FCN39" s="74"/>
      <c r="FCO39" s="74"/>
      <c r="FDA39" s="119"/>
      <c r="FDB39" s="96"/>
      <c r="FDC39" s="121"/>
      <c r="FDD39" s="74"/>
      <c r="FDE39" s="74"/>
      <c r="FDQ39" s="119"/>
      <c r="FDR39" s="96"/>
      <c r="FDS39" s="121"/>
      <c r="FDT39" s="74"/>
      <c r="FDU39" s="74"/>
      <c r="FEG39" s="119"/>
      <c r="FEH39" s="96"/>
      <c r="FEI39" s="121"/>
      <c r="FEJ39" s="74"/>
      <c r="FEK39" s="74"/>
      <c r="FEW39" s="119"/>
      <c r="FEX39" s="96"/>
      <c r="FEY39" s="121"/>
      <c r="FEZ39" s="74"/>
      <c r="FFA39" s="74"/>
      <c r="FFM39" s="119"/>
      <c r="FFN39" s="96"/>
      <c r="FFO39" s="121"/>
      <c r="FFP39" s="74"/>
      <c r="FFQ39" s="74"/>
      <c r="FGC39" s="119"/>
      <c r="FGD39" s="96"/>
      <c r="FGE39" s="121"/>
      <c r="FGF39" s="74"/>
      <c r="FGG39" s="74"/>
      <c r="FGS39" s="119"/>
      <c r="FGT39" s="96"/>
      <c r="FGU39" s="121"/>
      <c r="FGV39" s="74"/>
      <c r="FGW39" s="74"/>
      <c r="FHI39" s="119"/>
      <c r="FHJ39" s="96"/>
      <c r="FHK39" s="121"/>
      <c r="FHL39" s="74"/>
      <c r="FHM39" s="74"/>
      <c r="FHY39" s="119"/>
      <c r="FHZ39" s="96"/>
      <c r="FIA39" s="121"/>
      <c r="FIB39" s="74"/>
      <c r="FIC39" s="74"/>
      <c r="FIO39" s="119"/>
      <c r="FIP39" s="96"/>
      <c r="FIQ39" s="121"/>
      <c r="FIR39" s="74"/>
      <c r="FIS39" s="74"/>
      <c r="FJE39" s="119"/>
      <c r="FJF39" s="96"/>
      <c r="FJG39" s="121"/>
      <c r="FJH39" s="74"/>
      <c r="FJI39" s="74"/>
      <c r="FJU39" s="119"/>
      <c r="FJV39" s="96"/>
      <c r="FJW39" s="121"/>
      <c r="FJX39" s="74"/>
      <c r="FJY39" s="74"/>
      <c r="FKK39" s="119"/>
      <c r="FKL39" s="96"/>
      <c r="FKM39" s="121"/>
      <c r="FKN39" s="74"/>
      <c r="FKO39" s="74"/>
      <c r="FLA39" s="119"/>
      <c r="FLB39" s="96"/>
      <c r="FLC39" s="121"/>
      <c r="FLD39" s="74"/>
      <c r="FLE39" s="74"/>
      <c r="FLQ39" s="119"/>
      <c r="FLR39" s="96"/>
      <c r="FLS39" s="121"/>
      <c r="FLT39" s="74"/>
      <c r="FLU39" s="74"/>
      <c r="FMG39" s="119"/>
      <c r="FMH39" s="96"/>
      <c r="FMI39" s="121"/>
      <c r="FMJ39" s="74"/>
      <c r="FMK39" s="74"/>
      <c r="FMW39" s="119"/>
      <c r="FMX39" s="96"/>
      <c r="FMY39" s="121"/>
      <c r="FMZ39" s="74"/>
      <c r="FNA39" s="74"/>
      <c r="FNM39" s="119"/>
      <c r="FNN39" s="96"/>
      <c r="FNO39" s="121"/>
      <c r="FNP39" s="74"/>
      <c r="FNQ39" s="74"/>
      <c r="FOC39" s="119"/>
      <c r="FOD39" s="96"/>
      <c r="FOE39" s="121"/>
      <c r="FOF39" s="74"/>
      <c r="FOG39" s="74"/>
      <c r="FOS39" s="119"/>
      <c r="FOT39" s="96"/>
      <c r="FOU39" s="121"/>
      <c r="FOV39" s="74"/>
      <c r="FOW39" s="74"/>
      <c r="FPI39" s="119"/>
      <c r="FPJ39" s="96"/>
      <c r="FPK39" s="121"/>
      <c r="FPL39" s="74"/>
      <c r="FPM39" s="74"/>
      <c r="FPY39" s="119"/>
      <c r="FPZ39" s="96"/>
      <c r="FQA39" s="121"/>
      <c r="FQB39" s="74"/>
      <c r="FQC39" s="74"/>
      <c r="FQO39" s="119"/>
      <c r="FQP39" s="96"/>
      <c r="FQQ39" s="121"/>
      <c r="FQR39" s="74"/>
      <c r="FQS39" s="74"/>
      <c r="FRE39" s="119"/>
      <c r="FRF39" s="96"/>
      <c r="FRG39" s="121"/>
      <c r="FRH39" s="74"/>
      <c r="FRI39" s="74"/>
      <c r="FRU39" s="119"/>
      <c r="FRV39" s="96"/>
      <c r="FRW39" s="121"/>
      <c r="FRX39" s="74"/>
      <c r="FRY39" s="74"/>
      <c r="FSK39" s="119"/>
      <c r="FSL39" s="96"/>
      <c r="FSM39" s="121"/>
      <c r="FSN39" s="74"/>
      <c r="FSO39" s="74"/>
      <c r="FTA39" s="119"/>
      <c r="FTB39" s="96"/>
      <c r="FTC39" s="121"/>
      <c r="FTD39" s="74"/>
      <c r="FTE39" s="74"/>
      <c r="FTQ39" s="119"/>
      <c r="FTR39" s="96"/>
      <c r="FTS39" s="121"/>
      <c r="FTT39" s="74"/>
      <c r="FTU39" s="74"/>
      <c r="FUG39" s="119"/>
      <c r="FUH39" s="96"/>
      <c r="FUI39" s="121"/>
      <c r="FUJ39" s="74"/>
      <c r="FUK39" s="74"/>
      <c r="FUW39" s="119"/>
      <c r="FUX39" s="96"/>
      <c r="FUY39" s="121"/>
      <c r="FUZ39" s="74"/>
      <c r="FVA39" s="74"/>
      <c r="FVM39" s="119"/>
      <c r="FVN39" s="96"/>
      <c r="FVO39" s="121"/>
      <c r="FVP39" s="74"/>
      <c r="FVQ39" s="74"/>
      <c r="FWC39" s="119"/>
      <c r="FWD39" s="96"/>
      <c r="FWE39" s="121"/>
      <c r="FWF39" s="74"/>
      <c r="FWG39" s="74"/>
      <c r="FWS39" s="119"/>
      <c r="FWT39" s="96"/>
      <c r="FWU39" s="121"/>
      <c r="FWV39" s="74"/>
      <c r="FWW39" s="74"/>
      <c r="FXI39" s="119"/>
      <c r="FXJ39" s="96"/>
      <c r="FXK39" s="121"/>
      <c r="FXL39" s="74"/>
      <c r="FXM39" s="74"/>
      <c r="FXY39" s="119"/>
      <c r="FXZ39" s="96"/>
      <c r="FYA39" s="121"/>
      <c r="FYB39" s="74"/>
      <c r="FYC39" s="74"/>
      <c r="FYO39" s="119"/>
      <c r="FYP39" s="96"/>
      <c r="FYQ39" s="121"/>
      <c r="FYR39" s="74"/>
      <c r="FYS39" s="74"/>
      <c r="FZE39" s="119"/>
      <c r="FZF39" s="96"/>
      <c r="FZG39" s="121"/>
      <c r="FZH39" s="74"/>
      <c r="FZI39" s="74"/>
      <c r="FZU39" s="119"/>
      <c r="FZV39" s="96"/>
      <c r="FZW39" s="121"/>
      <c r="FZX39" s="74"/>
      <c r="FZY39" s="74"/>
      <c r="GAK39" s="119"/>
      <c r="GAL39" s="96"/>
      <c r="GAM39" s="121"/>
      <c r="GAN39" s="74"/>
      <c r="GAO39" s="74"/>
      <c r="GBA39" s="119"/>
      <c r="GBB39" s="96"/>
      <c r="GBC39" s="121"/>
      <c r="GBD39" s="74"/>
      <c r="GBE39" s="74"/>
      <c r="GBQ39" s="119"/>
      <c r="GBR39" s="96"/>
      <c r="GBS39" s="121"/>
      <c r="GBT39" s="74"/>
      <c r="GBU39" s="74"/>
      <c r="GCG39" s="119"/>
      <c r="GCH39" s="96"/>
      <c r="GCI39" s="121"/>
      <c r="GCJ39" s="74"/>
      <c r="GCK39" s="74"/>
      <c r="GCW39" s="119"/>
      <c r="GCX39" s="96"/>
      <c r="GCY39" s="121"/>
      <c r="GCZ39" s="74"/>
      <c r="GDA39" s="74"/>
      <c r="GDM39" s="119"/>
      <c r="GDN39" s="96"/>
      <c r="GDO39" s="121"/>
      <c r="GDP39" s="74"/>
      <c r="GDQ39" s="74"/>
      <c r="GEC39" s="119"/>
      <c r="GED39" s="96"/>
      <c r="GEE39" s="121"/>
      <c r="GEF39" s="74"/>
      <c r="GEG39" s="74"/>
      <c r="GES39" s="119"/>
      <c r="GET39" s="96"/>
      <c r="GEU39" s="121"/>
      <c r="GEV39" s="74"/>
      <c r="GEW39" s="74"/>
      <c r="GFI39" s="119"/>
      <c r="GFJ39" s="96"/>
      <c r="GFK39" s="121"/>
      <c r="GFL39" s="74"/>
      <c r="GFM39" s="74"/>
      <c r="GFY39" s="119"/>
      <c r="GFZ39" s="96"/>
      <c r="GGA39" s="121"/>
      <c r="GGB39" s="74"/>
      <c r="GGC39" s="74"/>
      <c r="GGO39" s="119"/>
      <c r="GGP39" s="96"/>
      <c r="GGQ39" s="121"/>
      <c r="GGR39" s="74"/>
      <c r="GGS39" s="74"/>
      <c r="GHE39" s="119"/>
      <c r="GHF39" s="96"/>
      <c r="GHG39" s="121"/>
      <c r="GHH39" s="74"/>
      <c r="GHI39" s="74"/>
      <c r="GHU39" s="119"/>
      <c r="GHV39" s="96"/>
      <c r="GHW39" s="121"/>
      <c r="GHX39" s="74"/>
      <c r="GHY39" s="74"/>
      <c r="GIK39" s="119"/>
      <c r="GIL39" s="96"/>
      <c r="GIM39" s="121"/>
      <c r="GIN39" s="74"/>
      <c r="GIO39" s="74"/>
      <c r="GJA39" s="119"/>
      <c r="GJB39" s="96"/>
      <c r="GJC39" s="121"/>
      <c r="GJD39" s="74"/>
      <c r="GJE39" s="74"/>
      <c r="GJQ39" s="119"/>
      <c r="GJR39" s="96"/>
      <c r="GJS39" s="121"/>
      <c r="GJT39" s="74"/>
      <c r="GJU39" s="74"/>
      <c r="GKG39" s="119"/>
      <c r="GKH39" s="96"/>
      <c r="GKI39" s="121"/>
      <c r="GKJ39" s="74"/>
      <c r="GKK39" s="74"/>
      <c r="GKW39" s="119"/>
      <c r="GKX39" s="96"/>
      <c r="GKY39" s="121"/>
      <c r="GKZ39" s="74"/>
      <c r="GLA39" s="74"/>
      <c r="GLM39" s="119"/>
      <c r="GLN39" s="96"/>
      <c r="GLO39" s="121"/>
      <c r="GLP39" s="74"/>
      <c r="GLQ39" s="74"/>
      <c r="GMC39" s="119"/>
      <c r="GMD39" s="96"/>
      <c r="GME39" s="121"/>
      <c r="GMF39" s="74"/>
      <c r="GMG39" s="74"/>
      <c r="GMS39" s="119"/>
      <c r="GMT39" s="96"/>
      <c r="GMU39" s="121"/>
      <c r="GMV39" s="74"/>
      <c r="GMW39" s="74"/>
      <c r="GNI39" s="119"/>
      <c r="GNJ39" s="96"/>
      <c r="GNK39" s="121"/>
      <c r="GNL39" s="74"/>
      <c r="GNM39" s="74"/>
      <c r="GNY39" s="119"/>
      <c r="GNZ39" s="96"/>
      <c r="GOA39" s="121"/>
      <c r="GOB39" s="74"/>
      <c r="GOC39" s="74"/>
      <c r="GOO39" s="119"/>
      <c r="GOP39" s="96"/>
      <c r="GOQ39" s="121"/>
      <c r="GOR39" s="74"/>
      <c r="GOS39" s="74"/>
      <c r="GPE39" s="119"/>
      <c r="GPF39" s="96"/>
      <c r="GPG39" s="121"/>
      <c r="GPH39" s="74"/>
      <c r="GPI39" s="74"/>
      <c r="GPU39" s="119"/>
      <c r="GPV39" s="96"/>
      <c r="GPW39" s="121"/>
      <c r="GPX39" s="74"/>
      <c r="GPY39" s="74"/>
      <c r="GQK39" s="119"/>
      <c r="GQL39" s="96"/>
      <c r="GQM39" s="121"/>
      <c r="GQN39" s="74"/>
      <c r="GQO39" s="74"/>
      <c r="GRA39" s="119"/>
      <c r="GRB39" s="96"/>
      <c r="GRC39" s="121"/>
      <c r="GRD39" s="74"/>
      <c r="GRE39" s="74"/>
      <c r="GRQ39" s="119"/>
      <c r="GRR39" s="96"/>
      <c r="GRS39" s="121"/>
      <c r="GRT39" s="74"/>
      <c r="GRU39" s="74"/>
      <c r="GSG39" s="119"/>
      <c r="GSH39" s="96"/>
      <c r="GSI39" s="121"/>
      <c r="GSJ39" s="74"/>
      <c r="GSK39" s="74"/>
      <c r="GSW39" s="119"/>
      <c r="GSX39" s="96"/>
      <c r="GSY39" s="121"/>
      <c r="GSZ39" s="74"/>
      <c r="GTA39" s="74"/>
      <c r="GTM39" s="119"/>
      <c r="GTN39" s="96"/>
      <c r="GTO39" s="121"/>
      <c r="GTP39" s="74"/>
      <c r="GTQ39" s="74"/>
      <c r="GUC39" s="119"/>
      <c r="GUD39" s="96"/>
      <c r="GUE39" s="121"/>
      <c r="GUF39" s="74"/>
      <c r="GUG39" s="74"/>
      <c r="GUS39" s="119"/>
      <c r="GUT39" s="96"/>
      <c r="GUU39" s="121"/>
      <c r="GUV39" s="74"/>
      <c r="GUW39" s="74"/>
      <c r="GVI39" s="119"/>
      <c r="GVJ39" s="96"/>
      <c r="GVK39" s="121"/>
      <c r="GVL39" s="74"/>
      <c r="GVM39" s="74"/>
      <c r="GVY39" s="119"/>
      <c r="GVZ39" s="96"/>
      <c r="GWA39" s="121"/>
      <c r="GWB39" s="74"/>
      <c r="GWC39" s="74"/>
      <c r="GWO39" s="119"/>
      <c r="GWP39" s="96"/>
      <c r="GWQ39" s="121"/>
      <c r="GWR39" s="74"/>
      <c r="GWS39" s="74"/>
      <c r="GXE39" s="119"/>
      <c r="GXF39" s="96"/>
      <c r="GXG39" s="121"/>
      <c r="GXH39" s="74"/>
      <c r="GXI39" s="74"/>
      <c r="GXU39" s="119"/>
      <c r="GXV39" s="96"/>
      <c r="GXW39" s="121"/>
      <c r="GXX39" s="74"/>
      <c r="GXY39" s="74"/>
      <c r="GYK39" s="119"/>
      <c r="GYL39" s="96"/>
      <c r="GYM39" s="121"/>
      <c r="GYN39" s="74"/>
      <c r="GYO39" s="74"/>
      <c r="GZA39" s="119"/>
      <c r="GZB39" s="96"/>
      <c r="GZC39" s="121"/>
      <c r="GZD39" s="74"/>
      <c r="GZE39" s="74"/>
      <c r="GZQ39" s="119"/>
      <c r="GZR39" s="96"/>
      <c r="GZS39" s="121"/>
      <c r="GZT39" s="74"/>
      <c r="GZU39" s="74"/>
      <c r="HAG39" s="119"/>
      <c r="HAH39" s="96"/>
      <c r="HAI39" s="121"/>
      <c r="HAJ39" s="74"/>
      <c r="HAK39" s="74"/>
      <c r="HAW39" s="119"/>
      <c r="HAX39" s="96"/>
      <c r="HAY39" s="121"/>
      <c r="HAZ39" s="74"/>
      <c r="HBA39" s="74"/>
      <c r="HBM39" s="119"/>
      <c r="HBN39" s="96"/>
      <c r="HBO39" s="121"/>
      <c r="HBP39" s="74"/>
      <c r="HBQ39" s="74"/>
      <c r="HCC39" s="119"/>
      <c r="HCD39" s="96"/>
      <c r="HCE39" s="121"/>
      <c r="HCF39" s="74"/>
      <c r="HCG39" s="74"/>
      <c r="HCS39" s="119"/>
      <c r="HCT39" s="96"/>
      <c r="HCU39" s="121"/>
      <c r="HCV39" s="74"/>
      <c r="HCW39" s="74"/>
      <c r="HDI39" s="119"/>
      <c r="HDJ39" s="96"/>
      <c r="HDK39" s="121"/>
      <c r="HDL39" s="74"/>
      <c r="HDM39" s="74"/>
      <c r="HDY39" s="119"/>
      <c r="HDZ39" s="96"/>
      <c r="HEA39" s="121"/>
      <c r="HEB39" s="74"/>
      <c r="HEC39" s="74"/>
      <c r="HEO39" s="119"/>
      <c r="HEP39" s="96"/>
      <c r="HEQ39" s="121"/>
      <c r="HER39" s="74"/>
      <c r="HES39" s="74"/>
      <c r="HFE39" s="119"/>
      <c r="HFF39" s="96"/>
      <c r="HFG39" s="121"/>
      <c r="HFH39" s="74"/>
      <c r="HFI39" s="74"/>
      <c r="HFU39" s="119"/>
      <c r="HFV39" s="96"/>
      <c r="HFW39" s="121"/>
      <c r="HFX39" s="74"/>
      <c r="HFY39" s="74"/>
      <c r="HGK39" s="119"/>
      <c r="HGL39" s="96"/>
      <c r="HGM39" s="121"/>
      <c r="HGN39" s="74"/>
      <c r="HGO39" s="74"/>
      <c r="HHA39" s="119"/>
      <c r="HHB39" s="96"/>
      <c r="HHC39" s="121"/>
      <c r="HHD39" s="74"/>
      <c r="HHE39" s="74"/>
      <c r="HHQ39" s="119"/>
      <c r="HHR39" s="96"/>
      <c r="HHS39" s="121"/>
      <c r="HHT39" s="74"/>
      <c r="HHU39" s="74"/>
      <c r="HIG39" s="119"/>
      <c r="HIH39" s="96"/>
      <c r="HII39" s="121"/>
      <c r="HIJ39" s="74"/>
      <c r="HIK39" s="74"/>
      <c r="HIW39" s="119"/>
      <c r="HIX39" s="96"/>
      <c r="HIY39" s="121"/>
      <c r="HIZ39" s="74"/>
      <c r="HJA39" s="74"/>
      <c r="HJM39" s="119"/>
      <c r="HJN39" s="96"/>
      <c r="HJO39" s="121"/>
      <c r="HJP39" s="74"/>
      <c r="HJQ39" s="74"/>
      <c r="HKC39" s="119"/>
      <c r="HKD39" s="96"/>
      <c r="HKE39" s="121"/>
      <c r="HKF39" s="74"/>
      <c r="HKG39" s="74"/>
      <c r="HKS39" s="119"/>
      <c r="HKT39" s="96"/>
      <c r="HKU39" s="121"/>
      <c r="HKV39" s="74"/>
      <c r="HKW39" s="74"/>
      <c r="HLI39" s="119"/>
      <c r="HLJ39" s="96"/>
      <c r="HLK39" s="121"/>
      <c r="HLL39" s="74"/>
      <c r="HLM39" s="74"/>
      <c r="HLY39" s="119"/>
      <c r="HLZ39" s="96"/>
      <c r="HMA39" s="121"/>
      <c r="HMB39" s="74"/>
      <c r="HMC39" s="74"/>
      <c r="HMO39" s="119"/>
      <c r="HMP39" s="96"/>
      <c r="HMQ39" s="121"/>
      <c r="HMR39" s="74"/>
      <c r="HMS39" s="74"/>
      <c r="HNE39" s="119"/>
      <c r="HNF39" s="96"/>
      <c r="HNG39" s="121"/>
      <c r="HNH39" s="74"/>
      <c r="HNI39" s="74"/>
      <c r="HNU39" s="119"/>
      <c r="HNV39" s="96"/>
      <c r="HNW39" s="121"/>
      <c r="HNX39" s="74"/>
      <c r="HNY39" s="74"/>
      <c r="HOK39" s="119"/>
      <c r="HOL39" s="96"/>
      <c r="HOM39" s="121"/>
      <c r="HON39" s="74"/>
      <c r="HOO39" s="74"/>
      <c r="HPA39" s="119"/>
      <c r="HPB39" s="96"/>
      <c r="HPC39" s="121"/>
      <c r="HPD39" s="74"/>
      <c r="HPE39" s="74"/>
      <c r="HPQ39" s="119"/>
      <c r="HPR39" s="96"/>
      <c r="HPS39" s="121"/>
      <c r="HPT39" s="74"/>
      <c r="HPU39" s="74"/>
      <c r="HQG39" s="119"/>
      <c r="HQH39" s="96"/>
      <c r="HQI39" s="121"/>
      <c r="HQJ39" s="74"/>
      <c r="HQK39" s="74"/>
      <c r="HQW39" s="119"/>
      <c r="HQX39" s="96"/>
      <c r="HQY39" s="121"/>
      <c r="HQZ39" s="74"/>
      <c r="HRA39" s="74"/>
      <c r="HRM39" s="119"/>
      <c r="HRN39" s="96"/>
      <c r="HRO39" s="121"/>
      <c r="HRP39" s="74"/>
      <c r="HRQ39" s="74"/>
      <c r="HSC39" s="119"/>
      <c r="HSD39" s="96"/>
      <c r="HSE39" s="121"/>
      <c r="HSF39" s="74"/>
      <c r="HSG39" s="74"/>
      <c r="HSS39" s="119"/>
      <c r="HST39" s="96"/>
      <c r="HSU39" s="121"/>
      <c r="HSV39" s="74"/>
      <c r="HSW39" s="74"/>
      <c r="HTI39" s="119"/>
      <c r="HTJ39" s="96"/>
      <c r="HTK39" s="121"/>
      <c r="HTL39" s="74"/>
      <c r="HTM39" s="74"/>
      <c r="HTY39" s="119"/>
      <c r="HTZ39" s="96"/>
      <c r="HUA39" s="121"/>
      <c r="HUB39" s="74"/>
      <c r="HUC39" s="74"/>
      <c r="HUO39" s="119"/>
      <c r="HUP39" s="96"/>
      <c r="HUQ39" s="121"/>
      <c r="HUR39" s="74"/>
      <c r="HUS39" s="74"/>
      <c r="HVE39" s="119"/>
      <c r="HVF39" s="96"/>
      <c r="HVG39" s="121"/>
      <c r="HVH39" s="74"/>
      <c r="HVI39" s="74"/>
      <c r="HVU39" s="119"/>
      <c r="HVV39" s="96"/>
      <c r="HVW39" s="121"/>
      <c r="HVX39" s="74"/>
      <c r="HVY39" s="74"/>
      <c r="HWK39" s="119"/>
      <c r="HWL39" s="96"/>
      <c r="HWM39" s="121"/>
      <c r="HWN39" s="74"/>
      <c r="HWO39" s="74"/>
      <c r="HXA39" s="119"/>
      <c r="HXB39" s="96"/>
      <c r="HXC39" s="121"/>
      <c r="HXD39" s="74"/>
      <c r="HXE39" s="74"/>
      <c r="HXQ39" s="119"/>
      <c r="HXR39" s="96"/>
      <c r="HXS39" s="121"/>
      <c r="HXT39" s="74"/>
      <c r="HXU39" s="74"/>
      <c r="HYG39" s="119"/>
      <c r="HYH39" s="96"/>
      <c r="HYI39" s="121"/>
      <c r="HYJ39" s="74"/>
      <c r="HYK39" s="74"/>
      <c r="HYW39" s="119"/>
      <c r="HYX39" s="96"/>
      <c r="HYY39" s="121"/>
      <c r="HYZ39" s="74"/>
      <c r="HZA39" s="74"/>
      <c r="HZM39" s="119"/>
      <c r="HZN39" s="96"/>
      <c r="HZO39" s="121"/>
      <c r="HZP39" s="74"/>
      <c r="HZQ39" s="74"/>
      <c r="IAC39" s="119"/>
      <c r="IAD39" s="96"/>
      <c r="IAE39" s="121"/>
      <c r="IAF39" s="74"/>
      <c r="IAG39" s="74"/>
      <c r="IAS39" s="119"/>
      <c r="IAT39" s="96"/>
      <c r="IAU39" s="121"/>
      <c r="IAV39" s="74"/>
      <c r="IAW39" s="74"/>
      <c r="IBI39" s="119"/>
      <c r="IBJ39" s="96"/>
      <c r="IBK39" s="121"/>
      <c r="IBL39" s="74"/>
      <c r="IBM39" s="74"/>
      <c r="IBY39" s="119"/>
      <c r="IBZ39" s="96"/>
      <c r="ICA39" s="121"/>
      <c r="ICB39" s="74"/>
      <c r="ICC39" s="74"/>
      <c r="ICO39" s="119"/>
      <c r="ICP39" s="96"/>
      <c r="ICQ39" s="121"/>
      <c r="ICR39" s="74"/>
      <c r="ICS39" s="74"/>
      <c r="IDE39" s="119"/>
      <c r="IDF39" s="96"/>
      <c r="IDG39" s="121"/>
      <c r="IDH39" s="74"/>
      <c r="IDI39" s="74"/>
      <c r="IDU39" s="119"/>
      <c r="IDV39" s="96"/>
      <c r="IDW39" s="121"/>
      <c r="IDX39" s="74"/>
      <c r="IDY39" s="74"/>
      <c r="IEK39" s="119"/>
      <c r="IEL39" s="96"/>
      <c r="IEM39" s="121"/>
      <c r="IEN39" s="74"/>
      <c r="IEO39" s="74"/>
      <c r="IFA39" s="119"/>
      <c r="IFB39" s="96"/>
      <c r="IFC39" s="121"/>
      <c r="IFD39" s="74"/>
      <c r="IFE39" s="74"/>
      <c r="IFQ39" s="119"/>
      <c r="IFR39" s="96"/>
      <c r="IFS39" s="121"/>
      <c r="IFT39" s="74"/>
      <c r="IFU39" s="74"/>
      <c r="IGG39" s="119"/>
      <c r="IGH39" s="96"/>
      <c r="IGI39" s="121"/>
      <c r="IGJ39" s="74"/>
      <c r="IGK39" s="74"/>
      <c r="IGW39" s="119"/>
      <c r="IGX39" s="96"/>
      <c r="IGY39" s="121"/>
      <c r="IGZ39" s="74"/>
      <c r="IHA39" s="74"/>
      <c r="IHM39" s="119"/>
      <c r="IHN39" s="96"/>
      <c r="IHO39" s="121"/>
      <c r="IHP39" s="74"/>
      <c r="IHQ39" s="74"/>
      <c r="IIC39" s="119"/>
      <c r="IID39" s="96"/>
      <c r="IIE39" s="121"/>
      <c r="IIF39" s="74"/>
      <c r="IIG39" s="74"/>
      <c r="IIS39" s="119"/>
      <c r="IIT39" s="96"/>
      <c r="IIU39" s="121"/>
      <c r="IIV39" s="74"/>
      <c r="IIW39" s="74"/>
      <c r="IJI39" s="119"/>
      <c r="IJJ39" s="96"/>
      <c r="IJK39" s="121"/>
      <c r="IJL39" s="74"/>
      <c r="IJM39" s="74"/>
      <c r="IJY39" s="119"/>
      <c r="IJZ39" s="96"/>
      <c r="IKA39" s="121"/>
      <c r="IKB39" s="74"/>
      <c r="IKC39" s="74"/>
      <c r="IKO39" s="119"/>
      <c r="IKP39" s="96"/>
      <c r="IKQ39" s="121"/>
      <c r="IKR39" s="74"/>
      <c r="IKS39" s="74"/>
      <c r="ILE39" s="119"/>
      <c r="ILF39" s="96"/>
      <c r="ILG39" s="121"/>
      <c r="ILH39" s="74"/>
      <c r="ILI39" s="74"/>
      <c r="ILU39" s="119"/>
      <c r="ILV39" s="96"/>
      <c r="ILW39" s="121"/>
      <c r="ILX39" s="74"/>
      <c r="ILY39" s="74"/>
      <c r="IMK39" s="119"/>
      <c r="IML39" s="96"/>
      <c r="IMM39" s="121"/>
      <c r="IMN39" s="74"/>
      <c r="IMO39" s="74"/>
      <c r="INA39" s="119"/>
      <c r="INB39" s="96"/>
      <c r="INC39" s="121"/>
      <c r="IND39" s="74"/>
      <c r="INE39" s="74"/>
      <c r="INQ39" s="119"/>
      <c r="INR39" s="96"/>
      <c r="INS39" s="121"/>
      <c r="INT39" s="74"/>
      <c r="INU39" s="74"/>
      <c r="IOG39" s="119"/>
      <c r="IOH39" s="96"/>
      <c r="IOI39" s="121"/>
      <c r="IOJ39" s="74"/>
      <c r="IOK39" s="74"/>
      <c r="IOW39" s="119"/>
      <c r="IOX39" s="96"/>
      <c r="IOY39" s="121"/>
      <c r="IOZ39" s="74"/>
      <c r="IPA39" s="74"/>
      <c r="IPM39" s="119"/>
      <c r="IPN39" s="96"/>
      <c r="IPO39" s="121"/>
      <c r="IPP39" s="74"/>
      <c r="IPQ39" s="74"/>
      <c r="IQC39" s="119"/>
      <c r="IQD39" s="96"/>
      <c r="IQE39" s="121"/>
      <c r="IQF39" s="74"/>
      <c r="IQG39" s="74"/>
      <c r="IQS39" s="119"/>
      <c r="IQT39" s="96"/>
      <c r="IQU39" s="121"/>
      <c r="IQV39" s="74"/>
      <c r="IQW39" s="74"/>
      <c r="IRI39" s="119"/>
      <c r="IRJ39" s="96"/>
      <c r="IRK39" s="121"/>
      <c r="IRL39" s="74"/>
      <c r="IRM39" s="74"/>
      <c r="IRY39" s="119"/>
      <c r="IRZ39" s="96"/>
      <c r="ISA39" s="121"/>
      <c r="ISB39" s="74"/>
      <c r="ISC39" s="74"/>
      <c r="ISO39" s="119"/>
      <c r="ISP39" s="96"/>
      <c r="ISQ39" s="121"/>
      <c r="ISR39" s="74"/>
      <c r="ISS39" s="74"/>
      <c r="ITE39" s="119"/>
      <c r="ITF39" s="96"/>
      <c r="ITG39" s="121"/>
      <c r="ITH39" s="74"/>
      <c r="ITI39" s="74"/>
      <c r="ITU39" s="119"/>
      <c r="ITV39" s="96"/>
      <c r="ITW39" s="121"/>
      <c r="ITX39" s="74"/>
      <c r="ITY39" s="74"/>
      <c r="IUK39" s="119"/>
      <c r="IUL39" s="96"/>
      <c r="IUM39" s="121"/>
      <c r="IUN39" s="74"/>
      <c r="IUO39" s="74"/>
      <c r="IVA39" s="119"/>
      <c r="IVB39" s="96"/>
      <c r="IVC39" s="121"/>
      <c r="IVD39" s="74"/>
      <c r="IVE39" s="74"/>
      <c r="IVQ39" s="119"/>
      <c r="IVR39" s="96"/>
      <c r="IVS39" s="121"/>
      <c r="IVT39" s="74"/>
      <c r="IVU39" s="74"/>
      <c r="IWG39" s="119"/>
      <c r="IWH39" s="96"/>
      <c r="IWI39" s="121"/>
      <c r="IWJ39" s="74"/>
      <c r="IWK39" s="74"/>
      <c r="IWW39" s="119"/>
      <c r="IWX39" s="96"/>
      <c r="IWY39" s="121"/>
      <c r="IWZ39" s="74"/>
      <c r="IXA39" s="74"/>
      <c r="IXM39" s="119"/>
      <c r="IXN39" s="96"/>
      <c r="IXO39" s="121"/>
      <c r="IXP39" s="74"/>
      <c r="IXQ39" s="74"/>
      <c r="IYC39" s="119"/>
      <c r="IYD39" s="96"/>
      <c r="IYE39" s="121"/>
      <c r="IYF39" s="74"/>
      <c r="IYG39" s="74"/>
      <c r="IYS39" s="119"/>
      <c r="IYT39" s="96"/>
      <c r="IYU39" s="121"/>
      <c r="IYV39" s="74"/>
      <c r="IYW39" s="74"/>
      <c r="IZI39" s="119"/>
      <c r="IZJ39" s="96"/>
      <c r="IZK39" s="121"/>
      <c r="IZL39" s="74"/>
      <c r="IZM39" s="74"/>
      <c r="IZY39" s="119"/>
      <c r="IZZ39" s="96"/>
      <c r="JAA39" s="121"/>
      <c r="JAB39" s="74"/>
      <c r="JAC39" s="74"/>
      <c r="JAO39" s="119"/>
      <c r="JAP39" s="96"/>
      <c r="JAQ39" s="121"/>
      <c r="JAR39" s="74"/>
      <c r="JAS39" s="74"/>
      <c r="JBE39" s="119"/>
      <c r="JBF39" s="96"/>
      <c r="JBG39" s="121"/>
      <c r="JBH39" s="74"/>
      <c r="JBI39" s="74"/>
      <c r="JBU39" s="119"/>
      <c r="JBV39" s="96"/>
      <c r="JBW39" s="121"/>
      <c r="JBX39" s="74"/>
      <c r="JBY39" s="74"/>
      <c r="JCK39" s="119"/>
      <c r="JCL39" s="96"/>
      <c r="JCM39" s="121"/>
      <c r="JCN39" s="74"/>
      <c r="JCO39" s="74"/>
      <c r="JDA39" s="119"/>
      <c r="JDB39" s="96"/>
      <c r="JDC39" s="121"/>
      <c r="JDD39" s="74"/>
      <c r="JDE39" s="74"/>
      <c r="JDQ39" s="119"/>
      <c r="JDR39" s="96"/>
      <c r="JDS39" s="121"/>
      <c r="JDT39" s="74"/>
      <c r="JDU39" s="74"/>
      <c r="JEG39" s="119"/>
      <c r="JEH39" s="96"/>
      <c r="JEI39" s="121"/>
      <c r="JEJ39" s="74"/>
      <c r="JEK39" s="74"/>
      <c r="JEW39" s="119"/>
      <c r="JEX39" s="96"/>
      <c r="JEY39" s="121"/>
      <c r="JEZ39" s="74"/>
      <c r="JFA39" s="74"/>
      <c r="JFM39" s="119"/>
      <c r="JFN39" s="96"/>
      <c r="JFO39" s="121"/>
      <c r="JFP39" s="74"/>
      <c r="JFQ39" s="74"/>
      <c r="JGC39" s="119"/>
      <c r="JGD39" s="96"/>
      <c r="JGE39" s="121"/>
      <c r="JGF39" s="74"/>
      <c r="JGG39" s="74"/>
      <c r="JGS39" s="119"/>
      <c r="JGT39" s="96"/>
      <c r="JGU39" s="121"/>
      <c r="JGV39" s="74"/>
      <c r="JGW39" s="74"/>
      <c r="JHI39" s="119"/>
      <c r="JHJ39" s="96"/>
      <c r="JHK39" s="121"/>
      <c r="JHL39" s="74"/>
      <c r="JHM39" s="74"/>
      <c r="JHY39" s="119"/>
      <c r="JHZ39" s="96"/>
      <c r="JIA39" s="121"/>
      <c r="JIB39" s="74"/>
      <c r="JIC39" s="74"/>
      <c r="JIO39" s="119"/>
      <c r="JIP39" s="96"/>
      <c r="JIQ39" s="121"/>
      <c r="JIR39" s="74"/>
      <c r="JIS39" s="74"/>
      <c r="JJE39" s="119"/>
      <c r="JJF39" s="96"/>
      <c r="JJG39" s="121"/>
      <c r="JJH39" s="74"/>
      <c r="JJI39" s="74"/>
      <c r="JJU39" s="119"/>
      <c r="JJV39" s="96"/>
      <c r="JJW39" s="121"/>
      <c r="JJX39" s="74"/>
      <c r="JJY39" s="74"/>
      <c r="JKK39" s="119"/>
      <c r="JKL39" s="96"/>
      <c r="JKM39" s="121"/>
      <c r="JKN39" s="74"/>
      <c r="JKO39" s="74"/>
      <c r="JLA39" s="119"/>
      <c r="JLB39" s="96"/>
      <c r="JLC39" s="121"/>
      <c r="JLD39" s="74"/>
      <c r="JLE39" s="74"/>
      <c r="JLQ39" s="119"/>
      <c r="JLR39" s="96"/>
      <c r="JLS39" s="121"/>
      <c r="JLT39" s="74"/>
      <c r="JLU39" s="74"/>
      <c r="JMG39" s="119"/>
      <c r="JMH39" s="96"/>
      <c r="JMI39" s="121"/>
      <c r="JMJ39" s="74"/>
      <c r="JMK39" s="74"/>
      <c r="JMW39" s="119"/>
      <c r="JMX39" s="96"/>
      <c r="JMY39" s="121"/>
      <c r="JMZ39" s="74"/>
      <c r="JNA39" s="74"/>
      <c r="JNM39" s="119"/>
      <c r="JNN39" s="96"/>
      <c r="JNO39" s="121"/>
      <c r="JNP39" s="74"/>
      <c r="JNQ39" s="74"/>
      <c r="JOC39" s="119"/>
      <c r="JOD39" s="96"/>
      <c r="JOE39" s="121"/>
      <c r="JOF39" s="74"/>
      <c r="JOG39" s="74"/>
      <c r="JOS39" s="119"/>
      <c r="JOT39" s="96"/>
      <c r="JOU39" s="121"/>
      <c r="JOV39" s="74"/>
      <c r="JOW39" s="74"/>
      <c r="JPI39" s="119"/>
      <c r="JPJ39" s="96"/>
      <c r="JPK39" s="121"/>
      <c r="JPL39" s="74"/>
      <c r="JPM39" s="74"/>
      <c r="JPY39" s="119"/>
      <c r="JPZ39" s="96"/>
      <c r="JQA39" s="121"/>
      <c r="JQB39" s="74"/>
      <c r="JQC39" s="74"/>
      <c r="JQO39" s="119"/>
      <c r="JQP39" s="96"/>
      <c r="JQQ39" s="121"/>
      <c r="JQR39" s="74"/>
      <c r="JQS39" s="74"/>
      <c r="JRE39" s="119"/>
      <c r="JRF39" s="96"/>
      <c r="JRG39" s="121"/>
      <c r="JRH39" s="74"/>
      <c r="JRI39" s="74"/>
      <c r="JRU39" s="119"/>
      <c r="JRV39" s="96"/>
      <c r="JRW39" s="121"/>
      <c r="JRX39" s="74"/>
      <c r="JRY39" s="74"/>
      <c r="JSK39" s="119"/>
      <c r="JSL39" s="96"/>
      <c r="JSM39" s="121"/>
      <c r="JSN39" s="74"/>
      <c r="JSO39" s="74"/>
      <c r="JTA39" s="119"/>
      <c r="JTB39" s="96"/>
      <c r="JTC39" s="121"/>
      <c r="JTD39" s="74"/>
      <c r="JTE39" s="74"/>
      <c r="JTQ39" s="119"/>
      <c r="JTR39" s="96"/>
      <c r="JTS39" s="121"/>
      <c r="JTT39" s="74"/>
      <c r="JTU39" s="74"/>
      <c r="JUG39" s="119"/>
      <c r="JUH39" s="96"/>
      <c r="JUI39" s="121"/>
      <c r="JUJ39" s="74"/>
      <c r="JUK39" s="74"/>
      <c r="JUW39" s="119"/>
      <c r="JUX39" s="96"/>
      <c r="JUY39" s="121"/>
      <c r="JUZ39" s="74"/>
      <c r="JVA39" s="74"/>
      <c r="JVM39" s="119"/>
      <c r="JVN39" s="96"/>
      <c r="JVO39" s="121"/>
      <c r="JVP39" s="74"/>
      <c r="JVQ39" s="74"/>
      <c r="JWC39" s="119"/>
      <c r="JWD39" s="96"/>
      <c r="JWE39" s="121"/>
      <c r="JWF39" s="74"/>
      <c r="JWG39" s="74"/>
      <c r="JWS39" s="119"/>
      <c r="JWT39" s="96"/>
      <c r="JWU39" s="121"/>
      <c r="JWV39" s="74"/>
      <c r="JWW39" s="74"/>
      <c r="JXI39" s="119"/>
      <c r="JXJ39" s="96"/>
      <c r="JXK39" s="121"/>
      <c r="JXL39" s="74"/>
      <c r="JXM39" s="74"/>
      <c r="JXY39" s="119"/>
      <c r="JXZ39" s="96"/>
      <c r="JYA39" s="121"/>
      <c r="JYB39" s="74"/>
      <c r="JYC39" s="74"/>
      <c r="JYO39" s="119"/>
      <c r="JYP39" s="96"/>
      <c r="JYQ39" s="121"/>
      <c r="JYR39" s="74"/>
      <c r="JYS39" s="74"/>
      <c r="JZE39" s="119"/>
      <c r="JZF39" s="96"/>
      <c r="JZG39" s="121"/>
      <c r="JZH39" s="74"/>
      <c r="JZI39" s="74"/>
      <c r="JZU39" s="119"/>
      <c r="JZV39" s="96"/>
      <c r="JZW39" s="121"/>
      <c r="JZX39" s="74"/>
      <c r="JZY39" s="74"/>
      <c r="KAK39" s="119"/>
      <c r="KAL39" s="96"/>
      <c r="KAM39" s="121"/>
      <c r="KAN39" s="74"/>
      <c r="KAO39" s="74"/>
      <c r="KBA39" s="119"/>
      <c r="KBB39" s="96"/>
      <c r="KBC39" s="121"/>
      <c r="KBD39" s="74"/>
      <c r="KBE39" s="74"/>
      <c r="KBQ39" s="119"/>
      <c r="KBR39" s="96"/>
      <c r="KBS39" s="121"/>
      <c r="KBT39" s="74"/>
      <c r="KBU39" s="74"/>
      <c r="KCG39" s="119"/>
      <c r="KCH39" s="96"/>
      <c r="KCI39" s="121"/>
      <c r="KCJ39" s="74"/>
      <c r="KCK39" s="74"/>
      <c r="KCW39" s="119"/>
      <c r="KCX39" s="96"/>
      <c r="KCY39" s="121"/>
      <c r="KCZ39" s="74"/>
      <c r="KDA39" s="74"/>
      <c r="KDM39" s="119"/>
      <c r="KDN39" s="96"/>
      <c r="KDO39" s="121"/>
      <c r="KDP39" s="74"/>
      <c r="KDQ39" s="74"/>
      <c r="KEC39" s="119"/>
      <c r="KED39" s="96"/>
      <c r="KEE39" s="121"/>
      <c r="KEF39" s="74"/>
      <c r="KEG39" s="74"/>
      <c r="KES39" s="119"/>
      <c r="KET39" s="96"/>
      <c r="KEU39" s="121"/>
      <c r="KEV39" s="74"/>
      <c r="KEW39" s="74"/>
      <c r="KFI39" s="119"/>
      <c r="KFJ39" s="96"/>
      <c r="KFK39" s="121"/>
      <c r="KFL39" s="74"/>
      <c r="KFM39" s="74"/>
      <c r="KFY39" s="119"/>
      <c r="KFZ39" s="96"/>
      <c r="KGA39" s="121"/>
      <c r="KGB39" s="74"/>
      <c r="KGC39" s="74"/>
      <c r="KGO39" s="119"/>
      <c r="KGP39" s="96"/>
      <c r="KGQ39" s="121"/>
      <c r="KGR39" s="74"/>
      <c r="KGS39" s="74"/>
      <c r="KHE39" s="119"/>
      <c r="KHF39" s="96"/>
      <c r="KHG39" s="121"/>
      <c r="KHH39" s="74"/>
      <c r="KHI39" s="74"/>
      <c r="KHU39" s="119"/>
      <c r="KHV39" s="96"/>
      <c r="KHW39" s="121"/>
      <c r="KHX39" s="74"/>
      <c r="KHY39" s="74"/>
      <c r="KIK39" s="119"/>
      <c r="KIL39" s="96"/>
      <c r="KIM39" s="121"/>
      <c r="KIN39" s="74"/>
      <c r="KIO39" s="74"/>
      <c r="KJA39" s="119"/>
      <c r="KJB39" s="96"/>
      <c r="KJC39" s="121"/>
      <c r="KJD39" s="74"/>
      <c r="KJE39" s="74"/>
      <c r="KJQ39" s="119"/>
      <c r="KJR39" s="96"/>
      <c r="KJS39" s="121"/>
      <c r="KJT39" s="74"/>
      <c r="KJU39" s="74"/>
      <c r="KKG39" s="119"/>
      <c r="KKH39" s="96"/>
      <c r="KKI39" s="121"/>
      <c r="KKJ39" s="74"/>
      <c r="KKK39" s="74"/>
      <c r="KKW39" s="119"/>
      <c r="KKX39" s="96"/>
      <c r="KKY39" s="121"/>
      <c r="KKZ39" s="74"/>
      <c r="KLA39" s="74"/>
      <c r="KLM39" s="119"/>
      <c r="KLN39" s="96"/>
      <c r="KLO39" s="121"/>
      <c r="KLP39" s="74"/>
      <c r="KLQ39" s="74"/>
      <c r="KMC39" s="119"/>
      <c r="KMD39" s="96"/>
      <c r="KME39" s="121"/>
      <c r="KMF39" s="74"/>
      <c r="KMG39" s="74"/>
      <c r="KMS39" s="119"/>
      <c r="KMT39" s="96"/>
      <c r="KMU39" s="121"/>
      <c r="KMV39" s="74"/>
      <c r="KMW39" s="74"/>
      <c r="KNI39" s="119"/>
      <c r="KNJ39" s="96"/>
      <c r="KNK39" s="121"/>
      <c r="KNL39" s="74"/>
      <c r="KNM39" s="74"/>
      <c r="KNY39" s="119"/>
      <c r="KNZ39" s="96"/>
      <c r="KOA39" s="121"/>
      <c r="KOB39" s="74"/>
      <c r="KOC39" s="74"/>
      <c r="KOO39" s="119"/>
      <c r="KOP39" s="96"/>
      <c r="KOQ39" s="121"/>
      <c r="KOR39" s="74"/>
      <c r="KOS39" s="74"/>
      <c r="KPE39" s="119"/>
      <c r="KPF39" s="96"/>
      <c r="KPG39" s="121"/>
      <c r="KPH39" s="74"/>
      <c r="KPI39" s="74"/>
      <c r="KPU39" s="119"/>
      <c r="KPV39" s="96"/>
      <c r="KPW39" s="121"/>
      <c r="KPX39" s="74"/>
      <c r="KPY39" s="74"/>
      <c r="KQK39" s="119"/>
      <c r="KQL39" s="96"/>
      <c r="KQM39" s="121"/>
      <c r="KQN39" s="74"/>
      <c r="KQO39" s="74"/>
      <c r="KRA39" s="119"/>
      <c r="KRB39" s="96"/>
      <c r="KRC39" s="121"/>
      <c r="KRD39" s="74"/>
      <c r="KRE39" s="74"/>
      <c r="KRQ39" s="119"/>
      <c r="KRR39" s="96"/>
      <c r="KRS39" s="121"/>
      <c r="KRT39" s="74"/>
      <c r="KRU39" s="74"/>
      <c r="KSG39" s="119"/>
      <c r="KSH39" s="96"/>
      <c r="KSI39" s="121"/>
      <c r="KSJ39" s="74"/>
      <c r="KSK39" s="74"/>
      <c r="KSW39" s="119"/>
      <c r="KSX39" s="96"/>
      <c r="KSY39" s="121"/>
      <c r="KSZ39" s="74"/>
      <c r="KTA39" s="74"/>
      <c r="KTM39" s="119"/>
      <c r="KTN39" s="96"/>
      <c r="KTO39" s="121"/>
      <c r="KTP39" s="74"/>
      <c r="KTQ39" s="74"/>
      <c r="KUC39" s="119"/>
      <c r="KUD39" s="96"/>
      <c r="KUE39" s="121"/>
      <c r="KUF39" s="74"/>
      <c r="KUG39" s="74"/>
      <c r="KUS39" s="119"/>
      <c r="KUT39" s="96"/>
      <c r="KUU39" s="121"/>
      <c r="KUV39" s="74"/>
      <c r="KUW39" s="74"/>
      <c r="KVI39" s="119"/>
      <c r="KVJ39" s="96"/>
      <c r="KVK39" s="121"/>
      <c r="KVL39" s="74"/>
      <c r="KVM39" s="74"/>
      <c r="KVY39" s="119"/>
      <c r="KVZ39" s="96"/>
      <c r="KWA39" s="121"/>
      <c r="KWB39" s="74"/>
      <c r="KWC39" s="74"/>
      <c r="KWO39" s="119"/>
      <c r="KWP39" s="96"/>
      <c r="KWQ39" s="121"/>
      <c r="KWR39" s="74"/>
      <c r="KWS39" s="74"/>
      <c r="KXE39" s="119"/>
      <c r="KXF39" s="96"/>
      <c r="KXG39" s="121"/>
      <c r="KXH39" s="74"/>
      <c r="KXI39" s="74"/>
      <c r="KXU39" s="119"/>
      <c r="KXV39" s="96"/>
      <c r="KXW39" s="121"/>
      <c r="KXX39" s="74"/>
      <c r="KXY39" s="74"/>
      <c r="KYK39" s="119"/>
      <c r="KYL39" s="96"/>
      <c r="KYM39" s="121"/>
      <c r="KYN39" s="74"/>
      <c r="KYO39" s="74"/>
      <c r="KZA39" s="119"/>
      <c r="KZB39" s="96"/>
      <c r="KZC39" s="121"/>
      <c r="KZD39" s="74"/>
      <c r="KZE39" s="74"/>
      <c r="KZQ39" s="119"/>
      <c r="KZR39" s="96"/>
      <c r="KZS39" s="121"/>
      <c r="KZT39" s="74"/>
      <c r="KZU39" s="74"/>
      <c r="LAG39" s="119"/>
      <c r="LAH39" s="96"/>
      <c r="LAI39" s="121"/>
      <c r="LAJ39" s="74"/>
      <c r="LAK39" s="74"/>
      <c r="LAW39" s="119"/>
      <c r="LAX39" s="96"/>
      <c r="LAY39" s="121"/>
      <c r="LAZ39" s="74"/>
      <c r="LBA39" s="74"/>
      <c r="LBM39" s="119"/>
      <c r="LBN39" s="96"/>
      <c r="LBO39" s="121"/>
      <c r="LBP39" s="74"/>
      <c r="LBQ39" s="74"/>
      <c r="LCC39" s="119"/>
      <c r="LCD39" s="96"/>
      <c r="LCE39" s="121"/>
      <c r="LCF39" s="74"/>
      <c r="LCG39" s="74"/>
      <c r="LCS39" s="119"/>
      <c r="LCT39" s="96"/>
      <c r="LCU39" s="121"/>
      <c r="LCV39" s="74"/>
      <c r="LCW39" s="74"/>
      <c r="LDI39" s="119"/>
      <c r="LDJ39" s="96"/>
      <c r="LDK39" s="121"/>
      <c r="LDL39" s="74"/>
      <c r="LDM39" s="74"/>
      <c r="LDY39" s="119"/>
      <c r="LDZ39" s="96"/>
      <c r="LEA39" s="121"/>
      <c r="LEB39" s="74"/>
      <c r="LEC39" s="74"/>
      <c r="LEO39" s="119"/>
      <c r="LEP39" s="96"/>
      <c r="LEQ39" s="121"/>
      <c r="LER39" s="74"/>
      <c r="LES39" s="74"/>
      <c r="LFE39" s="119"/>
      <c r="LFF39" s="96"/>
      <c r="LFG39" s="121"/>
      <c r="LFH39" s="74"/>
      <c r="LFI39" s="74"/>
      <c r="LFU39" s="119"/>
      <c r="LFV39" s="96"/>
      <c r="LFW39" s="121"/>
      <c r="LFX39" s="74"/>
      <c r="LFY39" s="74"/>
      <c r="LGK39" s="119"/>
      <c r="LGL39" s="96"/>
      <c r="LGM39" s="121"/>
      <c r="LGN39" s="74"/>
      <c r="LGO39" s="74"/>
      <c r="LHA39" s="119"/>
      <c r="LHB39" s="96"/>
      <c r="LHC39" s="121"/>
      <c r="LHD39" s="74"/>
      <c r="LHE39" s="74"/>
      <c r="LHQ39" s="119"/>
      <c r="LHR39" s="96"/>
      <c r="LHS39" s="121"/>
      <c r="LHT39" s="74"/>
      <c r="LHU39" s="74"/>
      <c r="LIG39" s="119"/>
      <c r="LIH39" s="96"/>
      <c r="LII39" s="121"/>
      <c r="LIJ39" s="74"/>
      <c r="LIK39" s="74"/>
      <c r="LIW39" s="119"/>
      <c r="LIX39" s="96"/>
      <c r="LIY39" s="121"/>
      <c r="LIZ39" s="74"/>
      <c r="LJA39" s="74"/>
      <c r="LJM39" s="119"/>
      <c r="LJN39" s="96"/>
      <c r="LJO39" s="121"/>
      <c r="LJP39" s="74"/>
      <c r="LJQ39" s="74"/>
      <c r="LKC39" s="119"/>
      <c r="LKD39" s="96"/>
      <c r="LKE39" s="121"/>
      <c r="LKF39" s="74"/>
      <c r="LKG39" s="74"/>
      <c r="LKS39" s="119"/>
      <c r="LKT39" s="96"/>
      <c r="LKU39" s="121"/>
      <c r="LKV39" s="74"/>
      <c r="LKW39" s="74"/>
      <c r="LLI39" s="119"/>
      <c r="LLJ39" s="96"/>
      <c r="LLK39" s="121"/>
      <c r="LLL39" s="74"/>
      <c r="LLM39" s="74"/>
      <c r="LLY39" s="119"/>
      <c r="LLZ39" s="96"/>
      <c r="LMA39" s="121"/>
      <c r="LMB39" s="74"/>
      <c r="LMC39" s="74"/>
      <c r="LMO39" s="119"/>
      <c r="LMP39" s="96"/>
      <c r="LMQ39" s="121"/>
      <c r="LMR39" s="74"/>
      <c r="LMS39" s="74"/>
      <c r="LNE39" s="119"/>
      <c r="LNF39" s="96"/>
      <c r="LNG39" s="121"/>
      <c r="LNH39" s="74"/>
      <c r="LNI39" s="74"/>
      <c r="LNU39" s="119"/>
      <c r="LNV39" s="96"/>
      <c r="LNW39" s="121"/>
      <c r="LNX39" s="74"/>
      <c r="LNY39" s="74"/>
      <c r="LOK39" s="119"/>
      <c r="LOL39" s="96"/>
      <c r="LOM39" s="121"/>
      <c r="LON39" s="74"/>
      <c r="LOO39" s="74"/>
      <c r="LPA39" s="119"/>
      <c r="LPB39" s="96"/>
      <c r="LPC39" s="121"/>
      <c r="LPD39" s="74"/>
      <c r="LPE39" s="74"/>
      <c r="LPQ39" s="119"/>
      <c r="LPR39" s="96"/>
      <c r="LPS39" s="121"/>
      <c r="LPT39" s="74"/>
      <c r="LPU39" s="74"/>
      <c r="LQG39" s="119"/>
      <c r="LQH39" s="96"/>
      <c r="LQI39" s="121"/>
      <c r="LQJ39" s="74"/>
      <c r="LQK39" s="74"/>
      <c r="LQW39" s="119"/>
      <c r="LQX39" s="96"/>
      <c r="LQY39" s="121"/>
      <c r="LQZ39" s="74"/>
      <c r="LRA39" s="74"/>
      <c r="LRM39" s="119"/>
      <c r="LRN39" s="96"/>
      <c r="LRO39" s="121"/>
      <c r="LRP39" s="74"/>
      <c r="LRQ39" s="74"/>
      <c r="LSC39" s="119"/>
      <c r="LSD39" s="96"/>
      <c r="LSE39" s="121"/>
      <c r="LSF39" s="74"/>
      <c r="LSG39" s="74"/>
      <c r="LSS39" s="119"/>
      <c r="LST39" s="96"/>
      <c r="LSU39" s="121"/>
      <c r="LSV39" s="74"/>
      <c r="LSW39" s="74"/>
      <c r="LTI39" s="119"/>
      <c r="LTJ39" s="96"/>
      <c r="LTK39" s="121"/>
      <c r="LTL39" s="74"/>
      <c r="LTM39" s="74"/>
      <c r="LTY39" s="119"/>
      <c r="LTZ39" s="96"/>
      <c r="LUA39" s="121"/>
      <c r="LUB39" s="74"/>
      <c r="LUC39" s="74"/>
      <c r="LUO39" s="119"/>
      <c r="LUP39" s="96"/>
      <c r="LUQ39" s="121"/>
      <c r="LUR39" s="74"/>
      <c r="LUS39" s="74"/>
      <c r="LVE39" s="119"/>
      <c r="LVF39" s="96"/>
      <c r="LVG39" s="121"/>
      <c r="LVH39" s="74"/>
      <c r="LVI39" s="74"/>
      <c r="LVU39" s="119"/>
      <c r="LVV39" s="96"/>
      <c r="LVW39" s="121"/>
      <c r="LVX39" s="74"/>
      <c r="LVY39" s="74"/>
      <c r="LWK39" s="119"/>
      <c r="LWL39" s="96"/>
      <c r="LWM39" s="121"/>
      <c r="LWN39" s="74"/>
      <c r="LWO39" s="74"/>
      <c r="LXA39" s="119"/>
      <c r="LXB39" s="96"/>
      <c r="LXC39" s="121"/>
      <c r="LXD39" s="74"/>
      <c r="LXE39" s="74"/>
      <c r="LXQ39" s="119"/>
      <c r="LXR39" s="96"/>
      <c r="LXS39" s="121"/>
      <c r="LXT39" s="74"/>
      <c r="LXU39" s="74"/>
      <c r="LYG39" s="119"/>
      <c r="LYH39" s="96"/>
      <c r="LYI39" s="121"/>
      <c r="LYJ39" s="74"/>
      <c r="LYK39" s="74"/>
      <c r="LYW39" s="119"/>
      <c r="LYX39" s="96"/>
      <c r="LYY39" s="121"/>
      <c r="LYZ39" s="74"/>
      <c r="LZA39" s="74"/>
      <c r="LZM39" s="119"/>
      <c r="LZN39" s="96"/>
      <c r="LZO39" s="121"/>
      <c r="LZP39" s="74"/>
      <c r="LZQ39" s="74"/>
      <c r="MAC39" s="119"/>
      <c r="MAD39" s="96"/>
      <c r="MAE39" s="121"/>
      <c r="MAF39" s="74"/>
      <c r="MAG39" s="74"/>
      <c r="MAS39" s="119"/>
      <c r="MAT39" s="96"/>
      <c r="MAU39" s="121"/>
      <c r="MAV39" s="74"/>
      <c r="MAW39" s="74"/>
      <c r="MBI39" s="119"/>
      <c r="MBJ39" s="96"/>
      <c r="MBK39" s="121"/>
      <c r="MBL39" s="74"/>
      <c r="MBM39" s="74"/>
      <c r="MBY39" s="119"/>
      <c r="MBZ39" s="96"/>
      <c r="MCA39" s="121"/>
      <c r="MCB39" s="74"/>
      <c r="MCC39" s="74"/>
      <c r="MCO39" s="119"/>
      <c r="MCP39" s="96"/>
      <c r="MCQ39" s="121"/>
      <c r="MCR39" s="74"/>
      <c r="MCS39" s="74"/>
      <c r="MDE39" s="119"/>
      <c r="MDF39" s="96"/>
      <c r="MDG39" s="121"/>
      <c r="MDH39" s="74"/>
      <c r="MDI39" s="74"/>
      <c r="MDU39" s="119"/>
      <c r="MDV39" s="96"/>
      <c r="MDW39" s="121"/>
      <c r="MDX39" s="74"/>
      <c r="MDY39" s="74"/>
      <c r="MEK39" s="119"/>
      <c r="MEL39" s="96"/>
      <c r="MEM39" s="121"/>
      <c r="MEN39" s="74"/>
      <c r="MEO39" s="74"/>
      <c r="MFA39" s="119"/>
      <c r="MFB39" s="96"/>
      <c r="MFC39" s="121"/>
      <c r="MFD39" s="74"/>
      <c r="MFE39" s="74"/>
      <c r="MFQ39" s="119"/>
      <c r="MFR39" s="96"/>
      <c r="MFS39" s="121"/>
      <c r="MFT39" s="74"/>
      <c r="MFU39" s="74"/>
      <c r="MGG39" s="119"/>
      <c r="MGH39" s="96"/>
      <c r="MGI39" s="121"/>
      <c r="MGJ39" s="74"/>
      <c r="MGK39" s="74"/>
      <c r="MGW39" s="119"/>
      <c r="MGX39" s="96"/>
      <c r="MGY39" s="121"/>
      <c r="MGZ39" s="74"/>
      <c r="MHA39" s="74"/>
      <c r="MHM39" s="119"/>
      <c r="MHN39" s="96"/>
      <c r="MHO39" s="121"/>
      <c r="MHP39" s="74"/>
      <c r="MHQ39" s="74"/>
      <c r="MIC39" s="119"/>
      <c r="MID39" s="96"/>
      <c r="MIE39" s="121"/>
      <c r="MIF39" s="74"/>
      <c r="MIG39" s="74"/>
      <c r="MIS39" s="119"/>
      <c r="MIT39" s="96"/>
      <c r="MIU39" s="121"/>
      <c r="MIV39" s="74"/>
      <c r="MIW39" s="74"/>
      <c r="MJI39" s="119"/>
      <c r="MJJ39" s="96"/>
      <c r="MJK39" s="121"/>
      <c r="MJL39" s="74"/>
      <c r="MJM39" s="74"/>
      <c r="MJY39" s="119"/>
      <c r="MJZ39" s="96"/>
      <c r="MKA39" s="121"/>
      <c r="MKB39" s="74"/>
      <c r="MKC39" s="74"/>
      <c r="MKO39" s="119"/>
      <c r="MKP39" s="96"/>
      <c r="MKQ39" s="121"/>
      <c r="MKR39" s="74"/>
      <c r="MKS39" s="74"/>
      <c r="MLE39" s="119"/>
      <c r="MLF39" s="96"/>
      <c r="MLG39" s="121"/>
      <c r="MLH39" s="74"/>
      <c r="MLI39" s="74"/>
      <c r="MLU39" s="119"/>
      <c r="MLV39" s="96"/>
      <c r="MLW39" s="121"/>
      <c r="MLX39" s="74"/>
      <c r="MLY39" s="74"/>
      <c r="MMK39" s="119"/>
      <c r="MML39" s="96"/>
      <c r="MMM39" s="121"/>
      <c r="MMN39" s="74"/>
      <c r="MMO39" s="74"/>
      <c r="MNA39" s="119"/>
      <c r="MNB39" s="96"/>
      <c r="MNC39" s="121"/>
      <c r="MND39" s="74"/>
      <c r="MNE39" s="74"/>
      <c r="MNQ39" s="119"/>
      <c r="MNR39" s="96"/>
      <c r="MNS39" s="121"/>
      <c r="MNT39" s="74"/>
      <c r="MNU39" s="74"/>
      <c r="MOG39" s="119"/>
      <c r="MOH39" s="96"/>
      <c r="MOI39" s="121"/>
      <c r="MOJ39" s="74"/>
      <c r="MOK39" s="74"/>
      <c r="MOW39" s="119"/>
      <c r="MOX39" s="96"/>
      <c r="MOY39" s="121"/>
      <c r="MOZ39" s="74"/>
      <c r="MPA39" s="74"/>
      <c r="MPM39" s="119"/>
      <c r="MPN39" s="96"/>
      <c r="MPO39" s="121"/>
      <c r="MPP39" s="74"/>
      <c r="MPQ39" s="74"/>
      <c r="MQC39" s="119"/>
      <c r="MQD39" s="96"/>
      <c r="MQE39" s="121"/>
      <c r="MQF39" s="74"/>
      <c r="MQG39" s="74"/>
      <c r="MQS39" s="119"/>
      <c r="MQT39" s="96"/>
      <c r="MQU39" s="121"/>
      <c r="MQV39" s="74"/>
      <c r="MQW39" s="74"/>
      <c r="MRI39" s="119"/>
      <c r="MRJ39" s="96"/>
      <c r="MRK39" s="121"/>
      <c r="MRL39" s="74"/>
      <c r="MRM39" s="74"/>
      <c r="MRY39" s="119"/>
      <c r="MRZ39" s="96"/>
      <c r="MSA39" s="121"/>
      <c r="MSB39" s="74"/>
      <c r="MSC39" s="74"/>
      <c r="MSO39" s="119"/>
      <c r="MSP39" s="96"/>
      <c r="MSQ39" s="121"/>
      <c r="MSR39" s="74"/>
      <c r="MSS39" s="74"/>
      <c r="MTE39" s="119"/>
      <c r="MTF39" s="96"/>
      <c r="MTG39" s="121"/>
      <c r="MTH39" s="74"/>
      <c r="MTI39" s="74"/>
      <c r="MTU39" s="119"/>
      <c r="MTV39" s="96"/>
      <c r="MTW39" s="121"/>
      <c r="MTX39" s="74"/>
      <c r="MTY39" s="74"/>
      <c r="MUK39" s="119"/>
      <c r="MUL39" s="96"/>
      <c r="MUM39" s="121"/>
      <c r="MUN39" s="74"/>
      <c r="MUO39" s="74"/>
      <c r="MVA39" s="119"/>
      <c r="MVB39" s="96"/>
      <c r="MVC39" s="121"/>
      <c r="MVD39" s="74"/>
      <c r="MVE39" s="74"/>
      <c r="MVQ39" s="119"/>
      <c r="MVR39" s="96"/>
      <c r="MVS39" s="121"/>
      <c r="MVT39" s="74"/>
      <c r="MVU39" s="74"/>
      <c r="MWG39" s="119"/>
      <c r="MWH39" s="96"/>
      <c r="MWI39" s="121"/>
      <c r="MWJ39" s="74"/>
      <c r="MWK39" s="74"/>
      <c r="MWW39" s="119"/>
      <c r="MWX39" s="96"/>
      <c r="MWY39" s="121"/>
      <c r="MWZ39" s="74"/>
      <c r="MXA39" s="74"/>
      <c r="MXM39" s="119"/>
      <c r="MXN39" s="96"/>
      <c r="MXO39" s="121"/>
      <c r="MXP39" s="74"/>
      <c r="MXQ39" s="74"/>
      <c r="MYC39" s="119"/>
      <c r="MYD39" s="96"/>
      <c r="MYE39" s="121"/>
      <c r="MYF39" s="74"/>
      <c r="MYG39" s="74"/>
      <c r="MYS39" s="119"/>
      <c r="MYT39" s="96"/>
      <c r="MYU39" s="121"/>
      <c r="MYV39" s="74"/>
      <c r="MYW39" s="74"/>
      <c r="MZI39" s="119"/>
      <c r="MZJ39" s="96"/>
      <c r="MZK39" s="121"/>
      <c r="MZL39" s="74"/>
      <c r="MZM39" s="74"/>
      <c r="MZY39" s="119"/>
      <c r="MZZ39" s="96"/>
      <c r="NAA39" s="121"/>
      <c r="NAB39" s="74"/>
      <c r="NAC39" s="74"/>
      <c r="NAO39" s="119"/>
      <c r="NAP39" s="96"/>
      <c r="NAQ39" s="121"/>
      <c r="NAR39" s="74"/>
      <c r="NAS39" s="74"/>
      <c r="NBE39" s="119"/>
      <c r="NBF39" s="96"/>
      <c r="NBG39" s="121"/>
      <c r="NBH39" s="74"/>
      <c r="NBI39" s="74"/>
      <c r="NBU39" s="119"/>
      <c r="NBV39" s="96"/>
      <c r="NBW39" s="121"/>
      <c r="NBX39" s="74"/>
      <c r="NBY39" s="74"/>
      <c r="NCK39" s="119"/>
      <c r="NCL39" s="96"/>
      <c r="NCM39" s="121"/>
      <c r="NCN39" s="74"/>
      <c r="NCO39" s="74"/>
      <c r="NDA39" s="119"/>
      <c r="NDB39" s="96"/>
      <c r="NDC39" s="121"/>
      <c r="NDD39" s="74"/>
      <c r="NDE39" s="74"/>
      <c r="NDQ39" s="119"/>
      <c r="NDR39" s="96"/>
      <c r="NDS39" s="121"/>
      <c r="NDT39" s="74"/>
      <c r="NDU39" s="74"/>
      <c r="NEG39" s="119"/>
      <c r="NEH39" s="96"/>
      <c r="NEI39" s="121"/>
      <c r="NEJ39" s="74"/>
      <c r="NEK39" s="74"/>
      <c r="NEW39" s="119"/>
      <c r="NEX39" s="96"/>
      <c r="NEY39" s="121"/>
      <c r="NEZ39" s="74"/>
      <c r="NFA39" s="74"/>
      <c r="NFM39" s="119"/>
      <c r="NFN39" s="96"/>
      <c r="NFO39" s="121"/>
      <c r="NFP39" s="74"/>
      <c r="NFQ39" s="74"/>
      <c r="NGC39" s="119"/>
      <c r="NGD39" s="96"/>
      <c r="NGE39" s="121"/>
      <c r="NGF39" s="74"/>
      <c r="NGG39" s="74"/>
      <c r="NGS39" s="119"/>
      <c r="NGT39" s="96"/>
      <c r="NGU39" s="121"/>
      <c r="NGV39" s="74"/>
      <c r="NGW39" s="74"/>
      <c r="NHI39" s="119"/>
      <c r="NHJ39" s="96"/>
      <c r="NHK39" s="121"/>
      <c r="NHL39" s="74"/>
      <c r="NHM39" s="74"/>
      <c r="NHY39" s="119"/>
      <c r="NHZ39" s="96"/>
      <c r="NIA39" s="121"/>
      <c r="NIB39" s="74"/>
      <c r="NIC39" s="74"/>
      <c r="NIO39" s="119"/>
      <c r="NIP39" s="96"/>
      <c r="NIQ39" s="121"/>
      <c r="NIR39" s="74"/>
      <c r="NIS39" s="74"/>
      <c r="NJE39" s="119"/>
      <c r="NJF39" s="96"/>
      <c r="NJG39" s="121"/>
      <c r="NJH39" s="74"/>
      <c r="NJI39" s="74"/>
      <c r="NJU39" s="119"/>
      <c r="NJV39" s="96"/>
      <c r="NJW39" s="121"/>
      <c r="NJX39" s="74"/>
      <c r="NJY39" s="74"/>
      <c r="NKK39" s="119"/>
      <c r="NKL39" s="96"/>
      <c r="NKM39" s="121"/>
      <c r="NKN39" s="74"/>
      <c r="NKO39" s="74"/>
      <c r="NLA39" s="119"/>
      <c r="NLB39" s="96"/>
      <c r="NLC39" s="121"/>
      <c r="NLD39" s="74"/>
      <c r="NLE39" s="74"/>
      <c r="NLQ39" s="119"/>
      <c r="NLR39" s="96"/>
      <c r="NLS39" s="121"/>
      <c r="NLT39" s="74"/>
      <c r="NLU39" s="74"/>
      <c r="NMG39" s="119"/>
      <c r="NMH39" s="96"/>
      <c r="NMI39" s="121"/>
      <c r="NMJ39" s="74"/>
      <c r="NMK39" s="74"/>
      <c r="NMW39" s="119"/>
      <c r="NMX39" s="96"/>
      <c r="NMY39" s="121"/>
      <c r="NMZ39" s="74"/>
      <c r="NNA39" s="74"/>
      <c r="NNM39" s="119"/>
      <c r="NNN39" s="96"/>
      <c r="NNO39" s="121"/>
      <c r="NNP39" s="74"/>
      <c r="NNQ39" s="74"/>
      <c r="NOC39" s="119"/>
      <c r="NOD39" s="96"/>
      <c r="NOE39" s="121"/>
      <c r="NOF39" s="74"/>
      <c r="NOG39" s="74"/>
      <c r="NOS39" s="119"/>
      <c r="NOT39" s="96"/>
      <c r="NOU39" s="121"/>
      <c r="NOV39" s="74"/>
      <c r="NOW39" s="74"/>
      <c r="NPI39" s="119"/>
      <c r="NPJ39" s="96"/>
      <c r="NPK39" s="121"/>
      <c r="NPL39" s="74"/>
      <c r="NPM39" s="74"/>
      <c r="NPY39" s="119"/>
      <c r="NPZ39" s="96"/>
      <c r="NQA39" s="121"/>
      <c r="NQB39" s="74"/>
      <c r="NQC39" s="74"/>
      <c r="NQO39" s="119"/>
      <c r="NQP39" s="96"/>
      <c r="NQQ39" s="121"/>
      <c r="NQR39" s="74"/>
      <c r="NQS39" s="74"/>
      <c r="NRE39" s="119"/>
      <c r="NRF39" s="96"/>
      <c r="NRG39" s="121"/>
      <c r="NRH39" s="74"/>
      <c r="NRI39" s="74"/>
      <c r="NRU39" s="119"/>
      <c r="NRV39" s="96"/>
      <c r="NRW39" s="121"/>
      <c r="NRX39" s="74"/>
      <c r="NRY39" s="74"/>
      <c r="NSK39" s="119"/>
      <c r="NSL39" s="96"/>
      <c r="NSM39" s="121"/>
      <c r="NSN39" s="74"/>
      <c r="NSO39" s="74"/>
      <c r="NTA39" s="119"/>
      <c r="NTB39" s="96"/>
      <c r="NTC39" s="121"/>
      <c r="NTD39" s="74"/>
      <c r="NTE39" s="74"/>
      <c r="NTQ39" s="119"/>
      <c r="NTR39" s="96"/>
      <c r="NTS39" s="121"/>
      <c r="NTT39" s="74"/>
      <c r="NTU39" s="74"/>
      <c r="NUG39" s="119"/>
      <c r="NUH39" s="96"/>
      <c r="NUI39" s="121"/>
      <c r="NUJ39" s="74"/>
      <c r="NUK39" s="74"/>
      <c r="NUW39" s="119"/>
      <c r="NUX39" s="96"/>
      <c r="NUY39" s="121"/>
      <c r="NUZ39" s="74"/>
      <c r="NVA39" s="74"/>
      <c r="NVM39" s="119"/>
      <c r="NVN39" s="96"/>
      <c r="NVO39" s="121"/>
      <c r="NVP39" s="74"/>
      <c r="NVQ39" s="74"/>
      <c r="NWC39" s="119"/>
      <c r="NWD39" s="96"/>
      <c r="NWE39" s="121"/>
      <c r="NWF39" s="74"/>
      <c r="NWG39" s="74"/>
      <c r="NWS39" s="119"/>
      <c r="NWT39" s="96"/>
      <c r="NWU39" s="121"/>
      <c r="NWV39" s="74"/>
      <c r="NWW39" s="74"/>
      <c r="NXI39" s="119"/>
      <c r="NXJ39" s="96"/>
      <c r="NXK39" s="121"/>
      <c r="NXL39" s="74"/>
      <c r="NXM39" s="74"/>
      <c r="NXY39" s="119"/>
      <c r="NXZ39" s="96"/>
      <c r="NYA39" s="121"/>
      <c r="NYB39" s="74"/>
      <c r="NYC39" s="74"/>
      <c r="NYO39" s="119"/>
      <c r="NYP39" s="96"/>
      <c r="NYQ39" s="121"/>
      <c r="NYR39" s="74"/>
      <c r="NYS39" s="74"/>
      <c r="NZE39" s="119"/>
      <c r="NZF39" s="96"/>
      <c r="NZG39" s="121"/>
      <c r="NZH39" s="74"/>
      <c r="NZI39" s="74"/>
      <c r="NZU39" s="119"/>
      <c r="NZV39" s="96"/>
      <c r="NZW39" s="121"/>
      <c r="NZX39" s="74"/>
      <c r="NZY39" s="74"/>
      <c r="OAK39" s="119"/>
      <c r="OAL39" s="96"/>
      <c r="OAM39" s="121"/>
      <c r="OAN39" s="74"/>
      <c r="OAO39" s="74"/>
      <c r="OBA39" s="119"/>
      <c r="OBB39" s="96"/>
      <c r="OBC39" s="121"/>
      <c r="OBD39" s="74"/>
      <c r="OBE39" s="74"/>
      <c r="OBQ39" s="119"/>
      <c r="OBR39" s="96"/>
      <c r="OBS39" s="121"/>
      <c r="OBT39" s="74"/>
      <c r="OBU39" s="74"/>
      <c r="OCG39" s="119"/>
      <c r="OCH39" s="96"/>
      <c r="OCI39" s="121"/>
      <c r="OCJ39" s="74"/>
      <c r="OCK39" s="74"/>
      <c r="OCW39" s="119"/>
      <c r="OCX39" s="96"/>
      <c r="OCY39" s="121"/>
      <c r="OCZ39" s="74"/>
      <c r="ODA39" s="74"/>
      <c r="ODM39" s="119"/>
      <c r="ODN39" s="96"/>
      <c r="ODO39" s="121"/>
      <c r="ODP39" s="74"/>
      <c r="ODQ39" s="74"/>
      <c r="OEC39" s="119"/>
      <c r="OED39" s="96"/>
      <c r="OEE39" s="121"/>
      <c r="OEF39" s="74"/>
      <c r="OEG39" s="74"/>
      <c r="OES39" s="119"/>
      <c r="OET39" s="96"/>
      <c r="OEU39" s="121"/>
      <c r="OEV39" s="74"/>
      <c r="OEW39" s="74"/>
      <c r="OFI39" s="119"/>
      <c r="OFJ39" s="96"/>
      <c r="OFK39" s="121"/>
      <c r="OFL39" s="74"/>
      <c r="OFM39" s="74"/>
      <c r="OFY39" s="119"/>
      <c r="OFZ39" s="96"/>
      <c r="OGA39" s="121"/>
      <c r="OGB39" s="74"/>
      <c r="OGC39" s="74"/>
      <c r="OGO39" s="119"/>
      <c r="OGP39" s="96"/>
      <c r="OGQ39" s="121"/>
      <c r="OGR39" s="74"/>
      <c r="OGS39" s="74"/>
      <c r="OHE39" s="119"/>
      <c r="OHF39" s="96"/>
      <c r="OHG39" s="121"/>
      <c r="OHH39" s="74"/>
      <c r="OHI39" s="74"/>
      <c r="OHU39" s="119"/>
      <c r="OHV39" s="96"/>
      <c r="OHW39" s="121"/>
      <c r="OHX39" s="74"/>
      <c r="OHY39" s="74"/>
      <c r="OIK39" s="119"/>
      <c r="OIL39" s="96"/>
      <c r="OIM39" s="121"/>
      <c r="OIN39" s="74"/>
      <c r="OIO39" s="74"/>
      <c r="OJA39" s="119"/>
      <c r="OJB39" s="96"/>
      <c r="OJC39" s="121"/>
      <c r="OJD39" s="74"/>
      <c r="OJE39" s="74"/>
      <c r="OJQ39" s="119"/>
      <c r="OJR39" s="96"/>
      <c r="OJS39" s="121"/>
      <c r="OJT39" s="74"/>
      <c r="OJU39" s="74"/>
      <c r="OKG39" s="119"/>
      <c r="OKH39" s="96"/>
      <c r="OKI39" s="121"/>
      <c r="OKJ39" s="74"/>
      <c r="OKK39" s="74"/>
      <c r="OKW39" s="119"/>
      <c r="OKX39" s="96"/>
      <c r="OKY39" s="121"/>
      <c r="OKZ39" s="74"/>
      <c r="OLA39" s="74"/>
      <c r="OLM39" s="119"/>
      <c r="OLN39" s="96"/>
      <c r="OLO39" s="121"/>
      <c r="OLP39" s="74"/>
      <c r="OLQ39" s="74"/>
      <c r="OMC39" s="119"/>
      <c r="OMD39" s="96"/>
      <c r="OME39" s="121"/>
      <c r="OMF39" s="74"/>
      <c r="OMG39" s="74"/>
      <c r="OMS39" s="119"/>
      <c r="OMT39" s="96"/>
      <c r="OMU39" s="121"/>
      <c r="OMV39" s="74"/>
      <c r="OMW39" s="74"/>
      <c r="ONI39" s="119"/>
      <c r="ONJ39" s="96"/>
      <c r="ONK39" s="121"/>
      <c r="ONL39" s="74"/>
      <c r="ONM39" s="74"/>
      <c r="ONY39" s="119"/>
      <c r="ONZ39" s="96"/>
      <c r="OOA39" s="121"/>
      <c r="OOB39" s="74"/>
      <c r="OOC39" s="74"/>
      <c r="OOO39" s="119"/>
      <c r="OOP39" s="96"/>
      <c r="OOQ39" s="121"/>
      <c r="OOR39" s="74"/>
      <c r="OOS39" s="74"/>
      <c r="OPE39" s="119"/>
      <c r="OPF39" s="96"/>
      <c r="OPG39" s="121"/>
      <c r="OPH39" s="74"/>
      <c r="OPI39" s="74"/>
      <c r="OPU39" s="119"/>
      <c r="OPV39" s="96"/>
      <c r="OPW39" s="121"/>
      <c r="OPX39" s="74"/>
      <c r="OPY39" s="74"/>
      <c r="OQK39" s="119"/>
      <c r="OQL39" s="96"/>
      <c r="OQM39" s="121"/>
      <c r="OQN39" s="74"/>
      <c r="OQO39" s="74"/>
      <c r="ORA39" s="119"/>
      <c r="ORB39" s="96"/>
      <c r="ORC39" s="121"/>
      <c r="ORD39" s="74"/>
      <c r="ORE39" s="74"/>
      <c r="ORQ39" s="119"/>
      <c r="ORR39" s="96"/>
      <c r="ORS39" s="121"/>
      <c r="ORT39" s="74"/>
      <c r="ORU39" s="74"/>
      <c r="OSG39" s="119"/>
      <c r="OSH39" s="96"/>
      <c r="OSI39" s="121"/>
      <c r="OSJ39" s="74"/>
      <c r="OSK39" s="74"/>
      <c r="OSW39" s="119"/>
      <c r="OSX39" s="96"/>
      <c r="OSY39" s="121"/>
      <c r="OSZ39" s="74"/>
      <c r="OTA39" s="74"/>
      <c r="OTM39" s="119"/>
      <c r="OTN39" s="96"/>
      <c r="OTO39" s="121"/>
      <c r="OTP39" s="74"/>
      <c r="OTQ39" s="74"/>
      <c r="OUC39" s="119"/>
      <c r="OUD39" s="96"/>
      <c r="OUE39" s="121"/>
      <c r="OUF39" s="74"/>
      <c r="OUG39" s="74"/>
      <c r="OUS39" s="119"/>
      <c r="OUT39" s="96"/>
      <c r="OUU39" s="121"/>
      <c r="OUV39" s="74"/>
      <c r="OUW39" s="74"/>
      <c r="OVI39" s="119"/>
      <c r="OVJ39" s="96"/>
      <c r="OVK39" s="121"/>
      <c r="OVL39" s="74"/>
      <c r="OVM39" s="74"/>
      <c r="OVY39" s="119"/>
      <c r="OVZ39" s="96"/>
      <c r="OWA39" s="121"/>
      <c r="OWB39" s="74"/>
      <c r="OWC39" s="74"/>
      <c r="OWO39" s="119"/>
      <c r="OWP39" s="96"/>
      <c r="OWQ39" s="121"/>
      <c r="OWR39" s="74"/>
      <c r="OWS39" s="74"/>
      <c r="OXE39" s="119"/>
      <c r="OXF39" s="96"/>
      <c r="OXG39" s="121"/>
      <c r="OXH39" s="74"/>
      <c r="OXI39" s="74"/>
      <c r="OXU39" s="119"/>
      <c r="OXV39" s="96"/>
      <c r="OXW39" s="121"/>
      <c r="OXX39" s="74"/>
      <c r="OXY39" s="74"/>
      <c r="OYK39" s="119"/>
      <c r="OYL39" s="96"/>
      <c r="OYM39" s="121"/>
      <c r="OYN39" s="74"/>
      <c r="OYO39" s="74"/>
      <c r="OZA39" s="119"/>
      <c r="OZB39" s="96"/>
      <c r="OZC39" s="121"/>
      <c r="OZD39" s="74"/>
      <c r="OZE39" s="74"/>
      <c r="OZQ39" s="119"/>
      <c r="OZR39" s="96"/>
      <c r="OZS39" s="121"/>
      <c r="OZT39" s="74"/>
      <c r="OZU39" s="74"/>
      <c r="PAG39" s="119"/>
      <c r="PAH39" s="96"/>
      <c r="PAI39" s="121"/>
      <c r="PAJ39" s="74"/>
      <c r="PAK39" s="74"/>
      <c r="PAW39" s="119"/>
      <c r="PAX39" s="96"/>
      <c r="PAY39" s="121"/>
      <c r="PAZ39" s="74"/>
      <c r="PBA39" s="74"/>
      <c r="PBM39" s="119"/>
      <c r="PBN39" s="96"/>
      <c r="PBO39" s="121"/>
      <c r="PBP39" s="74"/>
      <c r="PBQ39" s="74"/>
      <c r="PCC39" s="119"/>
      <c r="PCD39" s="96"/>
      <c r="PCE39" s="121"/>
      <c r="PCF39" s="74"/>
      <c r="PCG39" s="74"/>
      <c r="PCS39" s="119"/>
      <c r="PCT39" s="96"/>
      <c r="PCU39" s="121"/>
      <c r="PCV39" s="74"/>
      <c r="PCW39" s="74"/>
      <c r="PDI39" s="119"/>
      <c r="PDJ39" s="96"/>
      <c r="PDK39" s="121"/>
      <c r="PDL39" s="74"/>
      <c r="PDM39" s="74"/>
      <c r="PDY39" s="119"/>
      <c r="PDZ39" s="96"/>
      <c r="PEA39" s="121"/>
      <c r="PEB39" s="74"/>
      <c r="PEC39" s="74"/>
      <c r="PEO39" s="119"/>
      <c r="PEP39" s="96"/>
      <c r="PEQ39" s="121"/>
      <c r="PER39" s="74"/>
      <c r="PES39" s="74"/>
      <c r="PFE39" s="119"/>
      <c r="PFF39" s="96"/>
      <c r="PFG39" s="121"/>
      <c r="PFH39" s="74"/>
      <c r="PFI39" s="74"/>
      <c r="PFU39" s="119"/>
      <c r="PFV39" s="96"/>
      <c r="PFW39" s="121"/>
      <c r="PFX39" s="74"/>
      <c r="PFY39" s="74"/>
      <c r="PGK39" s="119"/>
      <c r="PGL39" s="96"/>
      <c r="PGM39" s="121"/>
      <c r="PGN39" s="74"/>
      <c r="PGO39" s="74"/>
      <c r="PHA39" s="119"/>
      <c r="PHB39" s="96"/>
      <c r="PHC39" s="121"/>
      <c r="PHD39" s="74"/>
      <c r="PHE39" s="74"/>
      <c r="PHQ39" s="119"/>
      <c r="PHR39" s="96"/>
      <c r="PHS39" s="121"/>
      <c r="PHT39" s="74"/>
      <c r="PHU39" s="74"/>
      <c r="PIG39" s="119"/>
      <c r="PIH39" s="96"/>
      <c r="PII39" s="121"/>
      <c r="PIJ39" s="74"/>
      <c r="PIK39" s="74"/>
      <c r="PIW39" s="119"/>
      <c r="PIX39" s="96"/>
      <c r="PIY39" s="121"/>
      <c r="PIZ39" s="74"/>
      <c r="PJA39" s="74"/>
      <c r="PJM39" s="119"/>
      <c r="PJN39" s="96"/>
      <c r="PJO39" s="121"/>
      <c r="PJP39" s="74"/>
      <c r="PJQ39" s="74"/>
      <c r="PKC39" s="119"/>
      <c r="PKD39" s="96"/>
      <c r="PKE39" s="121"/>
      <c r="PKF39" s="74"/>
      <c r="PKG39" s="74"/>
      <c r="PKS39" s="119"/>
      <c r="PKT39" s="96"/>
      <c r="PKU39" s="121"/>
      <c r="PKV39" s="74"/>
      <c r="PKW39" s="74"/>
      <c r="PLI39" s="119"/>
      <c r="PLJ39" s="96"/>
      <c r="PLK39" s="121"/>
      <c r="PLL39" s="74"/>
      <c r="PLM39" s="74"/>
      <c r="PLY39" s="119"/>
      <c r="PLZ39" s="96"/>
      <c r="PMA39" s="121"/>
      <c r="PMB39" s="74"/>
      <c r="PMC39" s="74"/>
      <c r="PMO39" s="119"/>
      <c r="PMP39" s="96"/>
      <c r="PMQ39" s="121"/>
      <c r="PMR39" s="74"/>
      <c r="PMS39" s="74"/>
      <c r="PNE39" s="119"/>
      <c r="PNF39" s="96"/>
      <c r="PNG39" s="121"/>
      <c r="PNH39" s="74"/>
      <c r="PNI39" s="74"/>
      <c r="PNU39" s="119"/>
      <c r="PNV39" s="96"/>
      <c r="PNW39" s="121"/>
      <c r="PNX39" s="74"/>
      <c r="PNY39" s="74"/>
      <c r="POK39" s="119"/>
      <c r="POL39" s="96"/>
      <c r="POM39" s="121"/>
      <c r="PON39" s="74"/>
      <c r="POO39" s="74"/>
      <c r="PPA39" s="119"/>
      <c r="PPB39" s="96"/>
      <c r="PPC39" s="121"/>
      <c r="PPD39" s="74"/>
      <c r="PPE39" s="74"/>
      <c r="PPQ39" s="119"/>
      <c r="PPR39" s="96"/>
      <c r="PPS39" s="121"/>
      <c r="PPT39" s="74"/>
      <c r="PPU39" s="74"/>
      <c r="PQG39" s="119"/>
      <c r="PQH39" s="96"/>
      <c r="PQI39" s="121"/>
      <c r="PQJ39" s="74"/>
      <c r="PQK39" s="74"/>
      <c r="PQW39" s="119"/>
      <c r="PQX39" s="96"/>
      <c r="PQY39" s="121"/>
      <c r="PQZ39" s="74"/>
      <c r="PRA39" s="74"/>
      <c r="PRM39" s="119"/>
      <c r="PRN39" s="96"/>
      <c r="PRO39" s="121"/>
      <c r="PRP39" s="74"/>
      <c r="PRQ39" s="74"/>
      <c r="PSC39" s="119"/>
      <c r="PSD39" s="96"/>
      <c r="PSE39" s="121"/>
      <c r="PSF39" s="74"/>
      <c r="PSG39" s="74"/>
      <c r="PSS39" s="119"/>
      <c r="PST39" s="96"/>
      <c r="PSU39" s="121"/>
      <c r="PSV39" s="74"/>
      <c r="PSW39" s="74"/>
      <c r="PTI39" s="119"/>
      <c r="PTJ39" s="96"/>
      <c r="PTK39" s="121"/>
      <c r="PTL39" s="74"/>
      <c r="PTM39" s="74"/>
      <c r="PTY39" s="119"/>
      <c r="PTZ39" s="96"/>
      <c r="PUA39" s="121"/>
      <c r="PUB39" s="74"/>
      <c r="PUC39" s="74"/>
      <c r="PUO39" s="119"/>
      <c r="PUP39" s="96"/>
      <c r="PUQ39" s="121"/>
      <c r="PUR39" s="74"/>
      <c r="PUS39" s="74"/>
      <c r="PVE39" s="119"/>
      <c r="PVF39" s="96"/>
      <c r="PVG39" s="121"/>
      <c r="PVH39" s="74"/>
      <c r="PVI39" s="74"/>
      <c r="PVU39" s="119"/>
      <c r="PVV39" s="96"/>
      <c r="PVW39" s="121"/>
      <c r="PVX39" s="74"/>
      <c r="PVY39" s="74"/>
      <c r="PWK39" s="119"/>
      <c r="PWL39" s="96"/>
      <c r="PWM39" s="121"/>
      <c r="PWN39" s="74"/>
      <c r="PWO39" s="74"/>
      <c r="PXA39" s="119"/>
      <c r="PXB39" s="96"/>
      <c r="PXC39" s="121"/>
      <c r="PXD39" s="74"/>
      <c r="PXE39" s="74"/>
      <c r="PXQ39" s="119"/>
      <c r="PXR39" s="96"/>
      <c r="PXS39" s="121"/>
      <c r="PXT39" s="74"/>
      <c r="PXU39" s="74"/>
      <c r="PYG39" s="119"/>
      <c r="PYH39" s="96"/>
      <c r="PYI39" s="121"/>
      <c r="PYJ39" s="74"/>
      <c r="PYK39" s="74"/>
      <c r="PYW39" s="119"/>
      <c r="PYX39" s="96"/>
      <c r="PYY39" s="121"/>
      <c r="PYZ39" s="74"/>
      <c r="PZA39" s="74"/>
      <c r="PZM39" s="119"/>
      <c r="PZN39" s="96"/>
      <c r="PZO39" s="121"/>
      <c r="PZP39" s="74"/>
      <c r="PZQ39" s="74"/>
      <c r="QAC39" s="119"/>
      <c r="QAD39" s="96"/>
      <c r="QAE39" s="121"/>
      <c r="QAF39" s="74"/>
      <c r="QAG39" s="74"/>
      <c r="QAS39" s="119"/>
      <c r="QAT39" s="96"/>
      <c r="QAU39" s="121"/>
      <c r="QAV39" s="74"/>
      <c r="QAW39" s="74"/>
      <c r="QBI39" s="119"/>
      <c r="QBJ39" s="96"/>
      <c r="QBK39" s="121"/>
      <c r="QBL39" s="74"/>
      <c r="QBM39" s="74"/>
      <c r="QBY39" s="119"/>
      <c r="QBZ39" s="96"/>
      <c r="QCA39" s="121"/>
      <c r="QCB39" s="74"/>
      <c r="QCC39" s="74"/>
      <c r="QCO39" s="119"/>
      <c r="QCP39" s="96"/>
      <c r="QCQ39" s="121"/>
      <c r="QCR39" s="74"/>
      <c r="QCS39" s="74"/>
      <c r="QDE39" s="119"/>
      <c r="QDF39" s="96"/>
      <c r="QDG39" s="121"/>
      <c r="QDH39" s="74"/>
      <c r="QDI39" s="74"/>
      <c r="QDU39" s="119"/>
      <c r="QDV39" s="96"/>
      <c r="QDW39" s="121"/>
      <c r="QDX39" s="74"/>
      <c r="QDY39" s="74"/>
      <c r="QEK39" s="119"/>
      <c r="QEL39" s="96"/>
      <c r="QEM39" s="121"/>
      <c r="QEN39" s="74"/>
      <c r="QEO39" s="74"/>
      <c r="QFA39" s="119"/>
      <c r="QFB39" s="96"/>
      <c r="QFC39" s="121"/>
      <c r="QFD39" s="74"/>
      <c r="QFE39" s="74"/>
      <c r="QFQ39" s="119"/>
      <c r="QFR39" s="96"/>
      <c r="QFS39" s="121"/>
      <c r="QFT39" s="74"/>
      <c r="QFU39" s="74"/>
      <c r="QGG39" s="119"/>
      <c r="QGH39" s="96"/>
      <c r="QGI39" s="121"/>
      <c r="QGJ39" s="74"/>
      <c r="QGK39" s="74"/>
      <c r="QGW39" s="119"/>
      <c r="QGX39" s="96"/>
      <c r="QGY39" s="121"/>
      <c r="QGZ39" s="74"/>
      <c r="QHA39" s="74"/>
      <c r="QHM39" s="119"/>
      <c r="QHN39" s="96"/>
      <c r="QHO39" s="121"/>
      <c r="QHP39" s="74"/>
      <c r="QHQ39" s="74"/>
      <c r="QIC39" s="119"/>
      <c r="QID39" s="96"/>
      <c r="QIE39" s="121"/>
      <c r="QIF39" s="74"/>
      <c r="QIG39" s="74"/>
      <c r="QIS39" s="119"/>
      <c r="QIT39" s="96"/>
      <c r="QIU39" s="121"/>
      <c r="QIV39" s="74"/>
      <c r="QIW39" s="74"/>
      <c r="QJI39" s="119"/>
      <c r="QJJ39" s="96"/>
      <c r="QJK39" s="121"/>
      <c r="QJL39" s="74"/>
      <c r="QJM39" s="74"/>
      <c r="QJY39" s="119"/>
      <c r="QJZ39" s="96"/>
      <c r="QKA39" s="121"/>
      <c r="QKB39" s="74"/>
      <c r="QKC39" s="74"/>
      <c r="QKO39" s="119"/>
      <c r="QKP39" s="96"/>
      <c r="QKQ39" s="121"/>
      <c r="QKR39" s="74"/>
      <c r="QKS39" s="74"/>
      <c r="QLE39" s="119"/>
      <c r="QLF39" s="96"/>
      <c r="QLG39" s="121"/>
      <c r="QLH39" s="74"/>
      <c r="QLI39" s="74"/>
      <c r="QLU39" s="119"/>
      <c r="QLV39" s="96"/>
      <c r="QLW39" s="121"/>
      <c r="QLX39" s="74"/>
      <c r="QLY39" s="74"/>
      <c r="QMK39" s="119"/>
      <c r="QML39" s="96"/>
      <c r="QMM39" s="121"/>
      <c r="QMN39" s="74"/>
      <c r="QMO39" s="74"/>
      <c r="QNA39" s="119"/>
      <c r="QNB39" s="96"/>
      <c r="QNC39" s="121"/>
      <c r="QND39" s="74"/>
      <c r="QNE39" s="74"/>
      <c r="QNQ39" s="119"/>
      <c r="QNR39" s="96"/>
      <c r="QNS39" s="121"/>
      <c r="QNT39" s="74"/>
      <c r="QNU39" s="74"/>
      <c r="QOG39" s="119"/>
      <c r="QOH39" s="96"/>
      <c r="QOI39" s="121"/>
      <c r="QOJ39" s="74"/>
      <c r="QOK39" s="74"/>
      <c r="QOW39" s="119"/>
      <c r="QOX39" s="96"/>
      <c r="QOY39" s="121"/>
      <c r="QOZ39" s="74"/>
      <c r="QPA39" s="74"/>
      <c r="QPM39" s="119"/>
      <c r="QPN39" s="96"/>
      <c r="QPO39" s="121"/>
      <c r="QPP39" s="74"/>
      <c r="QPQ39" s="74"/>
      <c r="QQC39" s="119"/>
      <c r="QQD39" s="96"/>
      <c r="QQE39" s="121"/>
      <c r="QQF39" s="74"/>
      <c r="QQG39" s="74"/>
      <c r="QQS39" s="119"/>
      <c r="QQT39" s="96"/>
      <c r="QQU39" s="121"/>
      <c r="QQV39" s="74"/>
      <c r="QQW39" s="74"/>
      <c r="QRI39" s="119"/>
      <c r="QRJ39" s="96"/>
      <c r="QRK39" s="121"/>
      <c r="QRL39" s="74"/>
      <c r="QRM39" s="74"/>
      <c r="QRY39" s="119"/>
      <c r="QRZ39" s="96"/>
      <c r="QSA39" s="121"/>
      <c r="QSB39" s="74"/>
      <c r="QSC39" s="74"/>
      <c r="QSO39" s="119"/>
      <c r="QSP39" s="96"/>
      <c r="QSQ39" s="121"/>
      <c r="QSR39" s="74"/>
      <c r="QSS39" s="74"/>
      <c r="QTE39" s="119"/>
      <c r="QTF39" s="96"/>
      <c r="QTG39" s="121"/>
      <c r="QTH39" s="74"/>
      <c r="QTI39" s="74"/>
      <c r="QTU39" s="119"/>
      <c r="QTV39" s="96"/>
      <c r="QTW39" s="121"/>
      <c r="QTX39" s="74"/>
      <c r="QTY39" s="74"/>
      <c r="QUK39" s="119"/>
      <c r="QUL39" s="96"/>
      <c r="QUM39" s="121"/>
      <c r="QUN39" s="74"/>
      <c r="QUO39" s="74"/>
      <c r="QVA39" s="119"/>
      <c r="QVB39" s="96"/>
      <c r="QVC39" s="121"/>
      <c r="QVD39" s="74"/>
      <c r="QVE39" s="74"/>
      <c r="QVQ39" s="119"/>
      <c r="QVR39" s="96"/>
      <c r="QVS39" s="121"/>
      <c r="QVT39" s="74"/>
      <c r="QVU39" s="74"/>
      <c r="QWG39" s="119"/>
      <c r="QWH39" s="96"/>
      <c r="QWI39" s="121"/>
      <c r="QWJ39" s="74"/>
      <c r="QWK39" s="74"/>
      <c r="QWW39" s="119"/>
      <c r="QWX39" s="96"/>
      <c r="QWY39" s="121"/>
      <c r="QWZ39" s="74"/>
      <c r="QXA39" s="74"/>
      <c r="QXM39" s="119"/>
      <c r="QXN39" s="96"/>
      <c r="QXO39" s="121"/>
      <c r="QXP39" s="74"/>
      <c r="QXQ39" s="74"/>
      <c r="QYC39" s="119"/>
      <c r="QYD39" s="96"/>
      <c r="QYE39" s="121"/>
      <c r="QYF39" s="74"/>
      <c r="QYG39" s="74"/>
      <c r="QYS39" s="119"/>
      <c r="QYT39" s="96"/>
      <c r="QYU39" s="121"/>
      <c r="QYV39" s="74"/>
      <c r="QYW39" s="74"/>
      <c r="QZI39" s="119"/>
      <c r="QZJ39" s="96"/>
      <c r="QZK39" s="121"/>
      <c r="QZL39" s="74"/>
      <c r="QZM39" s="74"/>
      <c r="QZY39" s="119"/>
      <c r="QZZ39" s="96"/>
      <c r="RAA39" s="121"/>
      <c r="RAB39" s="74"/>
      <c r="RAC39" s="74"/>
      <c r="RAO39" s="119"/>
      <c r="RAP39" s="96"/>
      <c r="RAQ39" s="121"/>
      <c r="RAR39" s="74"/>
      <c r="RAS39" s="74"/>
      <c r="RBE39" s="119"/>
      <c r="RBF39" s="96"/>
      <c r="RBG39" s="121"/>
      <c r="RBH39" s="74"/>
      <c r="RBI39" s="74"/>
      <c r="RBU39" s="119"/>
      <c r="RBV39" s="96"/>
      <c r="RBW39" s="121"/>
      <c r="RBX39" s="74"/>
      <c r="RBY39" s="74"/>
      <c r="RCK39" s="119"/>
      <c r="RCL39" s="96"/>
      <c r="RCM39" s="121"/>
      <c r="RCN39" s="74"/>
      <c r="RCO39" s="74"/>
      <c r="RDA39" s="119"/>
      <c r="RDB39" s="96"/>
      <c r="RDC39" s="121"/>
      <c r="RDD39" s="74"/>
      <c r="RDE39" s="74"/>
      <c r="RDQ39" s="119"/>
      <c r="RDR39" s="96"/>
      <c r="RDS39" s="121"/>
      <c r="RDT39" s="74"/>
      <c r="RDU39" s="74"/>
      <c r="REG39" s="119"/>
      <c r="REH39" s="96"/>
      <c r="REI39" s="121"/>
      <c r="REJ39" s="74"/>
      <c r="REK39" s="74"/>
      <c r="REW39" s="119"/>
      <c r="REX39" s="96"/>
      <c r="REY39" s="121"/>
      <c r="REZ39" s="74"/>
      <c r="RFA39" s="74"/>
      <c r="RFM39" s="119"/>
      <c r="RFN39" s="96"/>
      <c r="RFO39" s="121"/>
      <c r="RFP39" s="74"/>
      <c r="RFQ39" s="74"/>
      <c r="RGC39" s="119"/>
      <c r="RGD39" s="96"/>
      <c r="RGE39" s="121"/>
      <c r="RGF39" s="74"/>
      <c r="RGG39" s="74"/>
      <c r="RGS39" s="119"/>
      <c r="RGT39" s="96"/>
      <c r="RGU39" s="121"/>
      <c r="RGV39" s="74"/>
      <c r="RGW39" s="74"/>
      <c r="RHI39" s="119"/>
      <c r="RHJ39" s="96"/>
      <c r="RHK39" s="121"/>
      <c r="RHL39" s="74"/>
      <c r="RHM39" s="74"/>
      <c r="RHY39" s="119"/>
      <c r="RHZ39" s="96"/>
      <c r="RIA39" s="121"/>
      <c r="RIB39" s="74"/>
      <c r="RIC39" s="74"/>
      <c r="RIO39" s="119"/>
      <c r="RIP39" s="96"/>
      <c r="RIQ39" s="121"/>
      <c r="RIR39" s="74"/>
      <c r="RIS39" s="74"/>
      <c r="RJE39" s="119"/>
      <c r="RJF39" s="96"/>
      <c r="RJG39" s="121"/>
      <c r="RJH39" s="74"/>
      <c r="RJI39" s="74"/>
      <c r="RJU39" s="119"/>
      <c r="RJV39" s="96"/>
      <c r="RJW39" s="121"/>
      <c r="RJX39" s="74"/>
      <c r="RJY39" s="74"/>
      <c r="RKK39" s="119"/>
      <c r="RKL39" s="96"/>
      <c r="RKM39" s="121"/>
      <c r="RKN39" s="74"/>
      <c r="RKO39" s="74"/>
      <c r="RLA39" s="119"/>
      <c r="RLB39" s="96"/>
      <c r="RLC39" s="121"/>
      <c r="RLD39" s="74"/>
      <c r="RLE39" s="74"/>
      <c r="RLQ39" s="119"/>
      <c r="RLR39" s="96"/>
      <c r="RLS39" s="121"/>
      <c r="RLT39" s="74"/>
      <c r="RLU39" s="74"/>
      <c r="RMG39" s="119"/>
      <c r="RMH39" s="96"/>
      <c r="RMI39" s="121"/>
      <c r="RMJ39" s="74"/>
      <c r="RMK39" s="74"/>
      <c r="RMW39" s="119"/>
      <c r="RMX39" s="96"/>
      <c r="RMY39" s="121"/>
      <c r="RMZ39" s="74"/>
      <c r="RNA39" s="74"/>
      <c r="RNM39" s="119"/>
      <c r="RNN39" s="96"/>
      <c r="RNO39" s="121"/>
      <c r="RNP39" s="74"/>
      <c r="RNQ39" s="74"/>
      <c r="ROC39" s="119"/>
      <c r="ROD39" s="96"/>
      <c r="ROE39" s="121"/>
      <c r="ROF39" s="74"/>
      <c r="ROG39" s="74"/>
      <c r="ROS39" s="119"/>
      <c r="ROT39" s="96"/>
      <c r="ROU39" s="121"/>
      <c r="ROV39" s="74"/>
      <c r="ROW39" s="74"/>
      <c r="RPI39" s="119"/>
      <c r="RPJ39" s="96"/>
      <c r="RPK39" s="121"/>
      <c r="RPL39" s="74"/>
      <c r="RPM39" s="74"/>
      <c r="RPY39" s="119"/>
      <c r="RPZ39" s="96"/>
      <c r="RQA39" s="121"/>
      <c r="RQB39" s="74"/>
      <c r="RQC39" s="74"/>
      <c r="RQO39" s="119"/>
      <c r="RQP39" s="96"/>
      <c r="RQQ39" s="121"/>
      <c r="RQR39" s="74"/>
      <c r="RQS39" s="74"/>
      <c r="RRE39" s="119"/>
      <c r="RRF39" s="96"/>
      <c r="RRG39" s="121"/>
      <c r="RRH39" s="74"/>
      <c r="RRI39" s="74"/>
      <c r="RRU39" s="119"/>
      <c r="RRV39" s="96"/>
      <c r="RRW39" s="121"/>
      <c r="RRX39" s="74"/>
      <c r="RRY39" s="74"/>
      <c r="RSK39" s="119"/>
      <c r="RSL39" s="96"/>
      <c r="RSM39" s="121"/>
      <c r="RSN39" s="74"/>
      <c r="RSO39" s="74"/>
      <c r="RTA39" s="119"/>
      <c r="RTB39" s="96"/>
      <c r="RTC39" s="121"/>
      <c r="RTD39" s="74"/>
      <c r="RTE39" s="74"/>
      <c r="RTQ39" s="119"/>
      <c r="RTR39" s="96"/>
      <c r="RTS39" s="121"/>
      <c r="RTT39" s="74"/>
      <c r="RTU39" s="74"/>
      <c r="RUG39" s="119"/>
      <c r="RUH39" s="96"/>
      <c r="RUI39" s="121"/>
      <c r="RUJ39" s="74"/>
      <c r="RUK39" s="74"/>
      <c r="RUW39" s="119"/>
      <c r="RUX39" s="96"/>
      <c r="RUY39" s="121"/>
      <c r="RUZ39" s="74"/>
      <c r="RVA39" s="74"/>
      <c r="RVM39" s="119"/>
      <c r="RVN39" s="96"/>
      <c r="RVO39" s="121"/>
      <c r="RVP39" s="74"/>
      <c r="RVQ39" s="74"/>
      <c r="RWC39" s="119"/>
      <c r="RWD39" s="96"/>
      <c r="RWE39" s="121"/>
      <c r="RWF39" s="74"/>
      <c r="RWG39" s="74"/>
      <c r="RWS39" s="119"/>
      <c r="RWT39" s="96"/>
      <c r="RWU39" s="121"/>
      <c r="RWV39" s="74"/>
      <c r="RWW39" s="74"/>
      <c r="RXI39" s="119"/>
      <c r="RXJ39" s="96"/>
      <c r="RXK39" s="121"/>
      <c r="RXL39" s="74"/>
      <c r="RXM39" s="74"/>
      <c r="RXY39" s="119"/>
      <c r="RXZ39" s="96"/>
      <c r="RYA39" s="121"/>
      <c r="RYB39" s="74"/>
      <c r="RYC39" s="74"/>
      <c r="RYO39" s="119"/>
      <c r="RYP39" s="96"/>
      <c r="RYQ39" s="121"/>
      <c r="RYR39" s="74"/>
      <c r="RYS39" s="74"/>
      <c r="RZE39" s="119"/>
      <c r="RZF39" s="96"/>
      <c r="RZG39" s="121"/>
      <c r="RZH39" s="74"/>
      <c r="RZI39" s="74"/>
      <c r="RZU39" s="119"/>
      <c r="RZV39" s="96"/>
      <c r="RZW39" s="121"/>
      <c r="RZX39" s="74"/>
      <c r="RZY39" s="74"/>
      <c r="SAK39" s="119"/>
      <c r="SAL39" s="96"/>
      <c r="SAM39" s="121"/>
      <c r="SAN39" s="74"/>
      <c r="SAO39" s="74"/>
      <c r="SBA39" s="119"/>
      <c r="SBB39" s="96"/>
      <c r="SBC39" s="121"/>
      <c r="SBD39" s="74"/>
      <c r="SBE39" s="74"/>
      <c r="SBQ39" s="119"/>
      <c r="SBR39" s="96"/>
      <c r="SBS39" s="121"/>
      <c r="SBT39" s="74"/>
      <c r="SBU39" s="74"/>
      <c r="SCG39" s="119"/>
      <c r="SCH39" s="96"/>
      <c r="SCI39" s="121"/>
      <c r="SCJ39" s="74"/>
      <c r="SCK39" s="74"/>
      <c r="SCW39" s="119"/>
      <c r="SCX39" s="96"/>
      <c r="SCY39" s="121"/>
      <c r="SCZ39" s="74"/>
      <c r="SDA39" s="74"/>
      <c r="SDM39" s="119"/>
      <c r="SDN39" s="96"/>
      <c r="SDO39" s="121"/>
      <c r="SDP39" s="74"/>
      <c r="SDQ39" s="74"/>
      <c r="SEC39" s="119"/>
      <c r="SED39" s="96"/>
      <c r="SEE39" s="121"/>
      <c r="SEF39" s="74"/>
      <c r="SEG39" s="74"/>
      <c r="SES39" s="119"/>
      <c r="SET39" s="96"/>
      <c r="SEU39" s="121"/>
      <c r="SEV39" s="74"/>
      <c r="SEW39" s="74"/>
      <c r="SFI39" s="119"/>
      <c r="SFJ39" s="96"/>
      <c r="SFK39" s="121"/>
      <c r="SFL39" s="74"/>
      <c r="SFM39" s="74"/>
      <c r="SFY39" s="119"/>
      <c r="SFZ39" s="96"/>
      <c r="SGA39" s="121"/>
      <c r="SGB39" s="74"/>
      <c r="SGC39" s="74"/>
      <c r="SGO39" s="119"/>
      <c r="SGP39" s="96"/>
      <c r="SGQ39" s="121"/>
      <c r="SGR39" s="74"/>
      <c r="SGS39" s="74"/>
      <c r="SHE39" s="119"/>
      <c r="SHF39" s="96"/>
      <c r="SHG39" s="121"/>
      <c r="SHH39" s="74"/>
      <c r="SHI39" s="74"/>
      <c r="SHU39" s="119"/>
      <c r="SHV39" s="96"/>
      <c r="SHW39" s="121"/>
      <c r="SHX39" s="74"/>
      <c r="SHY39" s="74"/>
      <c r="SIK39" s="119"/>
      <c r="SIL39" s="96"/>
      <c r="SIM39" s="121"/>
      <c r="SIN39" s="74"/>
      <c r="SIO39" s="74"/>
      <c r="SJA39" s="119"/>
      <c r="SJB39" s="96"/>
      <c r="SJC39" s="121"/>
      <c r="SJD39" s="74"/>
      <c r="SJE39" s="74"/>
      <c r="SJQ39" s="119"/>
      <c r="SJR39" s="96"/>
      <c r="SJS39" s="121"/>
      <c r="SJT39" s="74"/>
      <c r="SJU39" s="74"/>
      <c r="SKG39" s="119"/>
      <c r="SKH39" s="96"/>
      <c r="SKI39" s="121"/>
      <c r="SKJ39" s="74"/>
      <c r="SKK39" s="74"/>
      <c r="SKW39" s="119"/>
      <c r="SKX39" s="96"/>
      <c r="SKY39" s="121"/>
      <c r="SKZ39" s="74"/>
      <c r="SLA39" s="74"/>
      <c r="SLM39" s="119"/>
      <c r="SLN39" s="96"/>
      <c r="SLO39" s="121"/>
      <c r="SLP39" s="74"/>
      <c r="SLQ39" s="74"/>
      <c r="SMC39" s="119"/>
      <c r="SMD39" s="96"/>
      <c r="SME39" s="121"/>
      <c r="SMF39" s="74"/>
      <c r="SMG39" s="74"/>
      <c r="SMS39" s="119"/>
      <c r="SMT39" s="96"/>
      <c r="SMU39" s="121"/>
      <c r="SMV39" s="74"/>
      <c r="SMW39" s="74"/>
      <c r="SNI39" s="119"/>
      <c r="SNJ39" s="96"/>
      <c r="SNK39" s="121"/>
      <c r="SNL39" s="74"/>
      <c r="SNM39" s="74"/>
      <c r="SNY39" s="119"/>
      <c r="SNZ39" s="96"/>
      <c r="SOA39" s="121"/>
      <c r="SOB39" s="74"/>
      <c r="SOC39" s="74"/>
      <c r="SOO39" s="119"/>
      <c r="SOP39" s="96"/>
      <c r="SOQ39" s="121"/>
      <c r="SOR39" s="74"/>
      <c r="SOS39" s="74"/>
      <c r="SPE39" s="119"/>
      <c r="SPF39" s="96"/>
      <c r="SPG39" s="121"/>
      <c r="SPH39" s="74"/>
      <c r="SPI39" s="74"/>
      <c r="SPU39" s="119"/>
      <c r="SPV39" s="96"/>
      <c r="SPW39" s="121"/>
      <c r="SPX39" s="74"/>
      <c r="SPY39" s="74"/>
      <c r="SQK39" s="119"/>
      <c r="SQL39" s="96"/>
      <c r="SQM39" s="121"/>
      <c r="SQN39" s="74"/>
      <c r="SQO39" s="74"/>
      <c r="SRA39" s="119"/>
      <c r="SRB39" s="96"/>
      <c r="SRC39" s="121"/>
      <c r="SRD39" s="74"/>
      <c r="SRE39" s="74"/>
      <c r="SRQ39" s="119"/>
      <c r="SRR39" s="96"/>
      <c r="SRS39" s="121"/>
      <c r="SRT39" s="74"/>
      <c r="SRU39" s="74"/>
      <c r="SSG39" s="119"/>
      <c r="SSH39" s="96"/>
      <c r="SSI39" s="121"/>
      <c r="SSJ39" s="74"/>
      <c r="SSK39" s="74"/>
      <c r="SSW39" s="119"/>
      <c r="SSX39" s="96"/>
      <c r="SSY39" s="121"/>
      <c r="SSZ39" s="74"/>
      <c r="STA39" s="74"/>
      <c r="STM39" s="119"/>
      <c r="STN39" s="96"/>
      <c r="STO39" s="121"/>
      <c r="STP39" s="74"/>
      <c r="STQ39" s="74"/>
      <c r="SUC39" s="119"/>
      <c r="SUD39" s="96"/>
      <c r="SUE39" s="121"/>
      <c r="SUF39" s="74"/>
      <c r="SUG39" s="74"/>
      <c r="SUS39" s="119"/>
      <c r="SUT39" s="96"/>
      <c r="SUU39" s="121"/>
      <c r="SUV39" s="74"/>
      <c r="SUW39" s="74"/>
      <c r="SVI39" s="119"/>
      <c r="SVJ39" s="96"/>
      <c r="SVK39" s="121"/>
      <c r="SVL39" s="74"/>
      <c r="SVM39" s="74"/>
      <c r="SVY39" s="119"/>
      <c r="SVZ39" s="96"/>
      <c r="SWA39" s="121"/>
      <c r="SWB39" s="74"/>
      <c r="SWC39" s="74"/>
      <c r="SWO39" s="119"/>
      <c r="SWP39" s="96"/>
      <c r="SWQ39" s="121"/>
      <c r="SWR39" s="74"/>
      <c r="SWS39" s="74"/>
      <c r="SXE39" s="119"/>
      <c r="SXF39" s="96"/>
      <c r="SXG39" s="121"/>
      <c r="SXH39" s="74"/>
      <c r="SXI39" s="74"/>
      <c r="SXU39" s="119"/>
      <c r="SXV39" s="96"/>
      <c r="SXW39" s="121"/>
      <c r="SXX39" s="74"/>
      <c r="SXY39" s="74"/>
      <c r="SYK39" s="119"/>
      <c r="SYL39" s="96"/>
      <c r="SYM39" s="121"/>
      <c r="SYN39" s="74"/>
      <c r="SYO39" s="74"/>
      <c r="SZA39" s="119"/>
      <c r="SZB39" s="96"/>
      <c r="SZC39" s="121"/>
      <c r="SZD39" s="74"/>
      <c r="SZE39" s="74"/>
      <c r="SZQ39" s="119"/>
      <c r="SZR39" s="96"/>
      <c r="SZS39" s="121"/>
      <c r="SZT39" s="74"/>
      <c r="SZU39" s="74"/>
      <c r="TAG39" s="119"/>
      <c r="TAH39" s="96"/>
      <c r="TAI39" s="121"/>
      <c r="TAJ39" s="74"/>
      <c r="TAK39" s="74"/>
      <c r="TAW39" s="119"/>
      <c r="TAX39" s="96"/>
      <c r="TAY39" s="121"/>
      <c r="TAZ39" s="74"/>
      <c r="TBA39" s="74"/>
      <c r="TBM39" s="119"/>
      <c r="TBN39" s="96"/>
      <c r="TBO39" s="121"/>
      <c r="TBP39" s="74"/>
      <c r="TBQ39" s="74"/>
      <c r="TCC39" s="119"/>
      <c r="TCD39" s="96"/>
      <c r="TCE39" s="121"/>
      <c r="TCF39" s="74"/>
      <c r="TCG39" s="74"/>
      <c r="TCS39" s="119"/>
      <c r="TCT39" s="96"/>
      <c r="TCU39" s="121"/>
      <c r="TCV39" s="74"/>
      <c r="TCW39" s="74"/>
      <c r="TDI39" s="119"/>
      <c r="TDJ39" s="96"/>
      <c r="TDK39" s="121"/>
      <c r="TDL39" s="74"/>
      <c r="TDM39" s="74"/>
      <c r="TDY39" s="119"/>
      <c r="TDZ39" s="96"/>
      <c r="TEA39" s="121"/>
      <c r="TEB39" s="74"/>
      <c r="TEC39" s="74"/>
      <c r="TEO39" s="119"/>
      <c r="TEP39" s="96"/>
      <c r="TEQ39" s="121"/>
      <c r="TER39" s="74"/>
      <c r="TES39" s="74"/>
      <c r="TFE39" s="119"/>
      <c r="TFF39" s="96"/>
      <c r="TFG39" s="121"/>
      <c r="TFH39" s="74"/>
      <c r="TFI39" s="74"/>
      <c r="TFU39" s="119"/>
      <c r="TFV39" s="96"/>
      <c r="TFW39" s="121"/>
      <c r="TFX39" s="74"/>
      <c r="TFY39" s="74"/>
      <c r="TGK39" s="119"/>
      <c r="TGL39" s="96"/>
      <c r="TGM39" s="121"/>
      <c r="TGN39" s="74"/>
      <c r="TGO39" s="74"/>
      <c r="THA39" s="119"/>
      <c r="THB39" s="96"/>
      <c r="THC39" s="121"/>
      <c r="THD39" s="74"/>
      <c r="THE39" s="74"/>
      <c r="THQ39" s="119"/>
      <c r="THR39" s="96"/>
      <c r="THS39" s="121"/>
      <c r="THT39" s="74"/>
      <c r="THU39" s="74"/>
      <c r="TIG39" s="119"/>
      <c r="TIH39" s="96"/>
      <c r="TII39" s="121"/>
      <c r="TIJ39" s="74"/>
      <c r="TIK39" s="74"/>
      <c r="TIW39" s="119"/>
      <c r="TIX39" s="96"/>
      <c r="TIY39" s="121"/>
      <c r="TIZ39" s="74"/>
      <c r="TJA39" s="74"/>
      <c r="TJM39" s="119"/>
      <c r="TJN39" s="96"/>
      <c r="TJO39" s="121"/>
      <c r="TJP39" s="74"/>
      <c r="TJQ39" s="74"/>
      <c r="TKC39" s="119"/>
      <c r="TKD39" s="96"/>
      <c r="TKE39" s="121"/>
      <c r="TKF39" s="74"/>
      <c r="TKG39" s="74"/>
      <c r="TKS39" s="119"/>
      <c r="TKT39" s="96"/>
      <c r="TKU39" s="121"/>
      <c r="TKV39" s="74"/>
      <c r="TKW39" s="74"/>
      <c r="TLI39" s="119"/>
      <c r="TLJ39" s="96"/>
      <c r="TLK39" s="121"/>
      <c r="TLL39" s="74"/>
      <c r="TLM39" s="74"/>
      <c r="TLY39" s="119"/>
      <c r="TLZ39" s="96"/>
      <c r="TMA39" s="121"/>
      <c r="TMB39" s="74"/>
      <c r="TMC39" s="74"/>
      <c r="TMO39" s="119"/>
      <c r="TMP39" s="96"/>
      <c r="TMQ39" s="121"/>
      <c r="TMR39" s="74"/>
      <c r="TMS39" s="74"/>
      <c r="TNE39" s="119"/>
      <c r="TNF39" s="96"/>
      <c r="TNG39" s="121"/>
      <c r="TNH39" s="74"/>
      <c r="TNI39" s="74"/>
      <c r="TNU39" s="119"/>
      <c r="TNV39" s="96"/>
      <c r="TNW39" s="121"/>
      <c r="TNX39" s="74"/>
      <c r="TNY39" s="74"/>
      <c r="TOK39" s="119"/>
      <c r="TOL39" s="96"/>
      <c r="TOM39" s="121"/>
      <c r="TON39" s="74"/>
      <c r="TOO39" s="74"/>
      <c r="TPA39" s="119"/>
      <c r="TPB39" s="96"/>
      <c r="TPC39" s="121"/>
      <c r="TPD39" s="74"/>
      <c r="TPE39" s="74"/>
      <c r="TPQ39" s="119"/>
      <c r="TPR39" s="96"/>
      <c r="TPS39" s="121"/>
      <c r="TPT39" s="74"/>
      <c r="TPU39" s="74"/>
      <c r="TQG39" s="119"/>
      <c r="TQH39" s="96"/>
      <c r="TQI39" s="121"/>
      <c r="TQJ39" s="74"/>
      <c r="TQK39" s="74"/>
      <c r="TQW39" s="119"/>
      <c r="TQX39" s="96"/>
      <c r="TQY39" s="121"/>
      <c r="TQZ39" s="74"/>
      <c r="TRA39" s="74"/>
      <c r="TRM39" s="119"/>
      <c r="TRN39" s="96"/>
      <c r="TRO39" s="121"/>
      <c r="TRP39" s="74"/>
      <c r="TRQ39" s="74"/>
      <c r="TSC39" s="119"/>
      <c r="TSD39" s="96"/>
      <c r="TSE39" s="121"/>
      <c r="TSF39" s="74"/>
      <c r="TSG39" s="74"/>
      <c r="TSS39" s="119"/>
      <c r="TST39" s="96"/>
      <c r="TSU39" s="121"/>
      <c r="TSV39" s="74"/>
      <c r="TSW39" s="74"/>
      <c r="TTI39" s="119"/>
      <c r="TTJ39" s="96"/>
      <c r="TTK39" s="121"/>
      <c r="TTL39" s="74"/>
      <c r="TTM39" s="74"/>
      <c r="TTY39" s="119"/>
      <c r="TTZ39" s="96"/>
      <c r="TUA39" s="121"/>
      <c r="TUB39" s="74"/>
      <c r="TUC39" s="74"/>
      <c r="TUO39" s="119"/>
      <c r="TUP39" s="96"/>
      <c r="TUQ39" s="121"/>
      <c r="TUR39" s="74"/>
      <c r="TUS39" s="74"/>
      <c r="TVE39" s="119"/>
      <c r="TVF39" s="96"/>
      <c r="TVG39" s="121"/>
      <c r="TVH39" s="74"/>
      <c r="TVI39" s="74"/>
      <c r="TVU39" s="119"/>
      <c r="TVV39" s="96"/>
      <c r="TVW39" s="121"/>
      <c r="TVX39" s="74"/>
      <c r="TVY39" s="74"/>
      <c r="TWK39" s="119"/>
      <c r="TWL39" s="96"/>
      <c r="TWM39" s="121"/>
      <c r="TWN39" s="74"/>
      <c r="TWO39" s="74"/>
      <c r="TXA39" s="119"/>
      <c r="TXB39" s="96"/>
      <c r="TXC39" s="121"/>
      <c r="TXD39" s="74"/>
      <c r="TXE39" s="74"/>
      <c r="TXQ39" s="119"/>
      <c r="TXR39" s="96"/>
      <c r="TXS39" s="121"/>
      <c r="TXT39" s="74"/>
      <c r="TXU39" s="74"/>
      <c r="TYG39" s="119"/>
      <c r="TYH39" s="96"/>
      <c r="TYI39" s="121"/>
      <c r="TYJ39" s="74"/>
      <c r="TYK39" s="74"/>
      <c r="TYW39" s="119"/>
      <c r="TYX39" s="96"/>
      <c r="TYY39" s="121"/>
      <c r="TYZ39" s="74"/>
      <c r="TZA39" s="74"/>
      <c r="TZM39" s="119"/>
      <c r="TZN39" s="96"/>
      <c r="TZO39" s="121"/>
      <c r="TZP39" s="74"/>
      <c r="TZQ39" s="74"/>
      <c r="UAC39" s="119"/>
      <c r="UAD39" s="96"/>
      <c r="UAE39" s="121"/>
      <c r="UAF39" s="74"/>
      <c r="UAG39" s="74"/>
      <c r="UAS39" s="119"/>
      <c r="UAT39" s="96"/>
      <c r="UAU39" s="121"/>
      <c r="UAV39" s="74"/>
      <c r="UAW39" s="74"/>
      <c r="UBI39" s="119"/>
      <c r="UBJ39" s="96"/>
      <c r="UBK39" s="121"/>
      <c r="UBL39" s="74"/>
      <c r="UBM39" s="74"/>
      <c r="UBY39" s="119"/>
      <c r="UBZ39" s="96"/>
      <c r="UCA39" s="121"/>
      <c r="UCB39" s="74"/>
      <c r="UCC39" s="74"/>
      <c r="UCO39" s="119"/>
      <c r="UCP39" s="96"/>
      <c r="UCQ39" s="121"/>
      <c r="UCR39" s="74"/>
      <c r="UCS39" s="74"/>
      <c r="UDE39" s="119"/>
      <c r="UDF39" s="96"/>
      <c r="UDG39" s="121"/>
      <c r="UDH39" s="74"/>
      <c r="UDI39" s="74"/>
      <c r="UDU39" s="119"/>
      <c r="UDV39" s="96"/>
      <c r="UDW39" s="121"/>
      <c r="UDX39" s="74"/>
      <c r="UDY39" s="74"/>
      <c r="UEK39" s="119"/>
      <c r="UEL39" s="96"/>
      <c r="UEM39" s="121"/>
      <c r="UEN39" s="74"/>
      <c r="UEO39" s="74"/>
      <c r="UFA39" s="119"/>
      <c r="UFB39" s="96"/>
      <c r="UFC39" s="121"/>
      <c r="UFD39" s="74"/>
      <c r="UFE39" s="74"/>
      <c r="UFQ39" s="119"/>
      <c r="UFR39" s="96"/>
      <c r="UFS39" s="121"/>
      <c r="UFT39" s="74"/>
      <c r="UFU39" s="74"/>
      <c r="UGG39" s="119"/>
      <c r="UGH39" s="96"/>
      <c r="UGI39" s="121"/>
      <c r="UGJ39" s="74"/>
      <c r="UGK39" s="74"/>
      <c r="UGW39" s="119"/>
      <c r="UGX39" s="96"/>
      <c r="UGY39" s="121"/>
      <c r="UGZ39" s="74"/>
      <c r="UHA39" s="74"/>
      <c r="UHM39" s="119"/>
      <c r="UHN39" s="96"/>
      <c r="UHO39" s="121"/>
      <c r="UHP39" s="74"/>
      <c r="UHQ39" s="74"/>
      <c r="UIC39" s="119"/>
      <c r="UID39" s="96"/>
      <c r="UIE39" s="121"/>
      <c r="UIF39" s="74"/>
      <c r="UIG39" s="74"/>
      <c r="UIS39" s="119"/>
      <c r="UIT39" s="96"/>
      <c r="UIU39" s="121"/>
      <c r="UIV39" s="74"/>
      <c r="UIW39" s="74"/>
      <c r="UJI39" s="119"/>
      <c r="UJJ39" s="96"/>
      <c r="UJK39" s="121"/>
      <c r="UJL39" s="74"/>
      <c r="UJM39" s="74"/>
      <c r="UJY39" s="119"/>
      <c r="UJZ39" s="96"/>
      <c r="UKA39" s="121"/>
      <c r="UKB39" s="74"/>
      <c r="UKC39" s="74"/>
      <c r="UKO39" s="119"/>
      <c r="UKP39" s="96"/>
      <c r="UKQ39" s="121"/>
      <c r="UKR39" s="74"/>
      <c r="UKS39" s="74"/>
      <c r="ULE39" s="119"/>
      <c r="ULF39" s="96"/>
      <c r="ULG39" s="121"/>
      <c r="ULH39" s="74"/>
      <c r="ULI39" s="74"/>
      <c r="ULU39" s="119"/>
      <c r="ULV39" s="96"/>
      <c r="ULW39" s="121"/>
      <c r="ULX39" s="74"/>
      <c r="ULY39" s="74"/>
      <c r="UMK39" s="119"/>
      <c r="UML39" s="96"/>
      <c r="UMM39" s="121"/>
      <c r="UMN39" s="74"/>
      <c r="UMO39" s="74"/>
      <c r="UNA39" s="119"/>
      <c r="UNB39" s="96"/>
      <c r="UNC39" s="121"/>
      <c r="UND39" s="74"/>
      <c r="UNE39" s="74"/>
      <c r="UNQ39" s="119"/>
      <c r="UNR39" s="96"/>
      <c r="UNS39" s="121"/>
      <c r="UNT39" s="74"/>
      <c r="UNU39" s="74"/>
      <c r="UOG39" s="119"/>
      <c r="UOH39" s="96"/>
      <c r="UOI39" s="121"/>
      <c r="UOJ39" s="74"/>
      <c r="UOK39" s="74"/>
      <c r="UOW39" s="119"/>
      <c r="UOX39" s="96"/>
      <c r="UOY39" s="121"/>
      <c r="UOZ39" s="74"/>
      <c r="UPA39" s="74"/>
      <c r="UPM39" s="119"/>
      <c r="UPN39" s="96"/>
      <c r="UPO39" s="121"/>
      <c r="UPP39" s="74"/>
      <c r="UPQ39" s="74"/>
      <c r="UQC39" s="119"/>
      <c r="UQD39" s="96"/>
      <c r="UQE39" s="121"/>
      <c r="UQF39" s="74"/>
      <c r="UQG39" s="74"/>
      <c r="UQS39" s="119"/>
      <c r="UQT39" s="96"/>
      <c r="UQU39" s="121"/>
      <c r="UQV39" s="74"/>
      <c r="UQW39" s="74"/>
      <c r="URI39" s="119"/>
      <c r="URJ39" s="96"/>
      <c r="URK39" s="121"/>
      <c r="URL39" s="74"/>
      <c r="URM39" s="74"/>
      <c r="URY39" s="119"/>
      <c r="URZ39" s="96"/>
      <c r="USA39" s="121"/>
      <c r="USB39" s="74"/>
      <c r="USC39" s="74"/>
      <c r="USO39" s="119"/>
      <c r="USP39" s="96"/>
      <c r="USQ39" s="121"/>
      <c r="USR39" s="74"/>
      <c r="USS39" s="74"/>
      <c r="UTE39" s="119"/>
      <c r="UTF39" s="96"/>
      <c r="UTG39" s="121"/>
      <c r="UTH39" s="74"/>
      <c r="UTI39" s="74"/>
      <c r="UTU39" s="119"/>
      <c r="UTV39" s="96"/>
      <c r="UTW39" s="121"/>
      <c r="UTX39" s="74"/>
      <c r="UTY39" s="74"/>
      <c r="UUK39" s="119"/>
      <c r="UUL39" s="96"/>
      <c r="UUM39" s="121"/>
      <c r="UUN39" s="74"/>
      <c r="UUO39" s="74"/>
      <c r="UVA39" s="119"/>
      <c r="UVB39" s="96"/>
      <c r="UVC39" s="121"/>
      <c r="UVD39" s="74"/>
      <c r="UVE39" s="74"/>
      <c r="UVQ39" s="119"/>
      <c r="UVR39" s="96"/>
      <c r="UVS39" s="121"/>
      <c r="UVT39" s="74"/>
      <c r="UVU39" s="74"/>
      <c r="UWG39" s="119"/>
      <c r="UWH39" s="96"/>
      <c r="UWI39" s="121"/>
      <c r="UWJ39" s="74"/>
      <c r="UWK39" s="74"/>
      <c r="UWW39" s="119"/>
      <c r="UWX39" s="96"/>
      <c r="UWY39" s="121"/>
      <c r="UWZ39" s="74"/>
      <c r="UXA39" s="74"/>
      <c r="UXM39" s="119"/>
      <c r="UXN39" s="96"/>
      <c r="UXO39" s="121"/>
      <c r="UXP39" s="74"/>
      <c r="UXQ39" s="74"/>
      <c r="UYC39" s="119"/>
      <c r="UYD39" s="96"/>
      <c r="UYE39" s="121"/>
      <c r="UYF39" s="74"/>
      <c r="UYG39" s="74"/>
      <c r="UYS39" s="119"/>
      <c r="UYT39" s="96"/>
      <c r="UYU39" s="121"/>
      <c r="UYV39" s="74"/>
      <c r="UYW39" s="74"/>
      <c r="UZI39" s="119"/>
      <c r="UZJ39" s="96"/>
      <c r="UZK39" s="121"/>
      <c r="UZL39" s="74"/>
      <c r="UZM39" s="74"/>
      <c r="UZY39" s="119"/>
      <c r="UZZ39" s="96"/>
      <c r="VAA39" s="121"/>
      <c r="VAB39" s="74"/>
      <c r="VAC39" s="74"/>
      <c r="VAO39" s="119"/>
      <c r="VAP39" s="96"/>
      <c r="VAQ39" s="121"/>
      <c r="VAR39" s="74"/>
      <c r="VAS39" s="74"/>
      <c r="VBE39" s="119"/>
      <c r="VBF39" s="96"/>
      <c r="VBG39" s="121"/>
      <c r="VBH39" s="74"/>
      <c r="VBI39" s="74"/>
      <c r="VBU39" s="119"/>
      <c r="VBV39" s="96"/>
      <c r="VBW39" s="121"/>
      <c r="VBX39" s="74"/>
      <c r="VBY39" s="74"/>
      <c r="VCK39" s="119"/>
      <c r="VCL39" s="96"/>
      <c r="VCM39" s="121"/>
      <c r="VCN39" s="74"/>
      <c r="VCO39" s="74"/>
      <c r="VDA39" s="119"/>
      <c r="VDB39" s="96"/>
      <c r="VDC39" s="121"/>
      <c r="VDD39" s="74"/>
      <c r="VDE39" s="74"/>
      <c r="VDQ39" s="119"/>
      <c r="VDR39" s="96"/>
      <c r="VDS39" s="121"/>
      <c r="VDT39" s="74"/>
      <c r="VDU39" s="74"/>
      <c r="VEG39" s="119"/>
      <c r="VEH39" s="96"/>
      <c r="VEI39" s="121"/>
      <c r="VEJ39" s="74"/>
      <c r="VEK39" s="74"/>
      <c r="VEW39" s="119"/>
      <c r="VEX39" s="96"/>
      <c r="VEY39" s="121"/>
      <c r="VEZ39" s="74"/>
      <c r="VFA39" s="74"/>
      <c r="VFM39" s="119"/>
      <c r="VFN39" s="96"/>
      <c r="VFO39" s="121"/>
      <c r="VFP39" s="74"/>
      <c r="VFQ39" s="74"/>
      <c r="VGC39" s="119"/>
      <c r="VGD39" s="96"/>
      <c r="VGE39" s="121"/>
      <c r="VGF39" s="74"/>
      <c r="VGG39" s="74"/>
      <c r="VGS39" s="119"/>
      <c r="VGT39" s="96"/>
      <c r="VGU39" s="121"/>
      <c r="VGV39" s="74"/>
      <c r="VGW39" s="74"/>
      <c r="VHI39" s="119"/>
      <c r="VHJ39" s="96"/>
      <c r="VHK39" s="121"/>
      <c r="VHL39" s="74"/>
      <c r="VHM39" s="74"/>
      <c r="VHY39" s="119"/>
      <c r="VHZ39" s="96"/>
      <c r="VIA39" s="121"/>
      <c r="VIB39" s="74"/>
      <c r="VIC39" s="74"/>
      <c r="VIO39" s="119"/>
      <c r="VIP39" s="96"/>
      <c r="VIQ39" s="121"/>
      <c r="VIR39" s="74"/>
      <c r="VIS39" s="74"/>
      <c r="VJE39" s="119"/>
      <c r="VJF39" s="96"/>
      <c r="VJG39" s="121"/>
      <c r="VJH39" s="74"/>
      <c r="VJI39" s="74"/>
      <c r="VJU39" s="119"/>
      <c r="VJV39" s="96"/>
      <c r="VJW39" s="121"/>
      <c r="VJX39" s="74"/>
      <c r="VJY39" s="74"/>
      <c r="VKK39" s="119"/>
      <c r="VKL39" s="96"/>
      <c r="VKM39" s="121"/>
      <c r="VKN39" s="74"/>
      <c r="VKO39" s="74"/>
      <c r="VLA39" s="119"/>
      <c r="VLB39" s="96"/>
      <c r="VLC39" s="121"/>
      <c r="VLD39" s="74"/>
      <c r="VLE39" s="74"/>
      <c r="VLQ39" s="119"/>
      <c r="VLR39" s="96"/>
      <c r="VLS39" s="121"/>
      <c r="VLT39" s="74"/>
      <c r="VLU39" s="74"/>
      <c r="VMG39" s="119"/>
      <c r="VMH39" s="96"/>
      <c r="VMI39" s="121"/>
      <c r="VMJ39" s="74"/>
      <c r="VMK39" s="74"/>
      <c r="VMW39" s="119"/>
      <c r="VMX39" s="96"/>
      <c r="VMY39" s="121"/>
      <c r="VMZ39" s="74"/>
      <c r="VNA39" s="74"/>
      <c r="VNM39" s="119"/>
      <c r="VNN39" s="96"/>
      <c r="VNO39" s="121"/>
      <c r="VNP39" s="74"/>
      <c r="VNQ39" s="74"/>
      <c r="VOC39" s="119"/>
      <c r="VOD39" s="96"/>
      <c r="VOE39" s="121"/>
      <c r="VOF39" s="74"/>
      <c r="VOG39" s="74"/>
      <c r="VOS39" s="119"/>
      <c r="VOT39" s="96"/>
      <c r="VOU39" s="121"/>
      <c r="VOV39" s="74"/>
      <c r="VOW39" s="74"/>
      <c r="VPI39" s="119"/>
      <c r="VPJ39" s="96"/>
      <c r="VPK39" s="121"/>
      <c r="VPL39" s="74"/>
      <c r="VPM39" s="74"/>
      <c r="VPY39" s="119"/>
      <c r="VPZ39" s="96"/>
      <c r="VQA39" s="121"/>
      <c r="VQB39" s="74"/>
      <c r="VQC39" s="74"/>
      <c r="VQO39" s="119"/>
      <c r="VQP39" s="96"/>
      <c r="VQQ39" s="121"/>
      <c r="VQR39" s="74"/>
      <c r="VQS39" s="74"/>
      <c r="VRE39" s="119"/>
      <c r="VRF39" s="96"/>
      <c r="VRG39" s="121"/>
      <c r="VRH39" s="74"/>
      <c r="VRI39" s="74"/>
      <c r="VRU39" s="119"/>
      <c r="VRV39" s="96"/>
      <c r="VRW39" s="121"/>
      <c r="VRX39" s="74"/>
      <c r="VRY39" s="74"/>
      <c r="VSK39" s="119"/>
      <c r="VSL39" s="96"/>
      <c r="VSM39" s="121"/>
      <c r="VSN39" s="74"/>
      <c r="VSO39" s="74"/>
      <c r="VTA39" s="119"/>
      <c r="VTB39" s="96"/>
      <c r="VTC39" s="121"/>
      <c r="VTD39" s="74"/>
      <c r="VTE39" s="74"/>
      <c r="VTQ39" s="119"/>
      <c r="VTR39" s="96"/>
      <c r="VTS39" s="121"/>
      <c r="VTT39" s="74"/>
      <c r="VTU39" s="74"/>
      <c r="VUG39" s="119"/>
      <c r="VUH39" s="96"/>
      <c r="VUI39" s="121"/>
      <c r="VUJ39" s="74"/>
      <c r="VUK39" s="74"/>
      <c r="VUW39" s="119"/>
      <c r="VUX39" s="96"/>
      <c r="VUY39" s="121"/>
      <c r="VUZ39" s="74"/>
      <c r="VVA39" s="74"/>
      <c r="VVM39" s="119"/>
      <c r="VVN39" s="96"/>
      <c r="VVO39" s="121"/>
      <c r="VVP39" s="74"/>
      <c r="VVQ39" s="74"/>
      <c r="VWC39" s="119"/>
      <c r="VWD39" s="96"/>
      <c r="VWE39" s="121"/>
      <c r="VWF39" s="74"/>
      <c r="VWG39" s="74"/>
      <c r="VWS39" s="119"/>
      <c r="VWT39" s="96"/>
      <c r="VWU39" s="121"/>
      <c r="VWV39" s="74"/>
      <c r="VWW39" s="74"/>
      <c r="VXI39" s="119"/>
      <c r="VXJ39" s="96"/>
      <c r="VXK39" s="121"/>
      <c r="VXL39" s="74"/>
      <c r="VXM39" s="74"/>
      <c r="VXY39" s="119"/>
      <c r="VXZ39" s="96"/>
      <c r="VYA39" s="121"/>
      <c r="VYB39" s="74"/>
      <c r="VYC39" s="74"/>
      <c r="VYO39" s="119"/>
      <c r="VYP39" s="96"/>
      <c r="VYQ39" s="121"/>
      <c r="VYR39" s="74"/>
      <c r="VYS39" s="74"/>
      <c r="VZE39" s="119"/>
      <c r="VZF39" s="96"/>
      <c r="VZG39" s="121"/>
      <c r="VZH39" s="74"/>
      <c r="VZI39" s="74"/>
      <c r="VZU39" s="119"/>
      <c r="VZV39" s="96"/>
      <c r="VZW39" s="121"/>
      <c r="VZX39" s="74"/>
      <c r="VZY39" s="74"/>
      <c r="WAK39" s="119"/>
      <c r="WAL39" s="96"/>
      <c r="WAM39" s="121"/>
      <c r="WAN39" s="74"/>
      <c r="WAO39" s="74"/>
      <c r="WBA39" s="119"/>
      <c r="WBB39" s="96"/>
      <c r="WBC39" s="121"/>
      <c r="WBD39" s="74"/>
      <c r="WBE39" s="74"/>
      <c r="WBQ39" s="119"/>
      <c r="WBR39" s="96"/>
      <c r="WBS39" s="121"/>
      <c r="WBT39" s="74"/>
      <c r="WBU39" s="74"/>
      <c r="WCG39" s="119"/>
      <c r="WCH39" s="96"/>
      <c r="WCI39" s="121"/>
      <c r="WCJ39" s="74"/>
      <c r="WCK39" s="74"/>
      <c r="WCW39" s="119"/>
      <c r="WCX39" s="96"/>
      <c r="WCY39" s="121"/>
      <c r="WCZ39" s="74"/>
      <c r="WDA39" s="74"/>
      <c r="WDM39" s="119"/>
      <c r="WDN39" s="96"/>
      <c r="WDO39" s="121"/>
      <c r="WDP39" s="74"/>
      <c r="WDQ39" s="74"/>
      <c r="WEC39" s="119"/>
      <c r="WED39" s="96"/>
      <c r="WEE39" s="121"/>
      <c r="WEF39" s="74"/>
      <c r="WEG39" s="74"/>
      <c r="WES39" s="119"/>
      <c r="WET39" s="96"/>
      <c r="WEU39" s="121"/>
      <c r="WEV39" s="74"/>
      <c r="WEW39" s="74"/>
      <c r="WFI39" s="119"/>
      <c r="WFJ39" s="96"/>
      <c r="WFK39" s="121"/>
      <c r="WFL39" s="74"/>
      <c r="WFM39" s="74"/>
      <c r="WFY39" s="119"/>
      <c r="WFZ39" s="96"/>
      <c r="WGA39" s="121"/>
      <c r="WGB39" s="74"/>
      <c r="WGC39" s="74"/>
      <c r="WGO39" s="119"/>
      <c r="WGP39" s="96"/>
      <c r="WGQ39" s="121"/>
      <c r="WGR39" s="74"/>
      <c r="WGS39" s="74"/>
      <c r="WHE39" s="119"/>
      <c r="WHF39" s="96"/>
      <c r="WHG39" s="121"/>
      <c r="WHH39" s="74"/>
      <c r="WHI39" s="74"/>
      <c r="WHU39" s="119"/>
      <c r="WHV39" s="96"/>
      <c r="WHW39" s="121"/>
      <c r="WHX39" s="74"/>
      <c r="WHY39" s="74"/>
      <c r="WIK39" s="119"/>
      <c r="WIL39" s="96"/>
      <c r="WIM39" s="121"/>
      <c r="WIN39" s="74"/>
      <c r="WIO39" s="74"/>
      <c r="WJA39" s="119"/>
      <c r="WJB39" s="96"/>
      <c r="WJC39" s="121"/>
      <c r="WJD39" s="74"/>
      <c r="WJE39" s="74"/>
      <c r="WJQ39" s="119"/>
      <c r="WJR39" s="96"/>
      <c r="WJS39" s="121"/>
      <c r="WJT39" s="74"/>
      <c r="WJU39" s="74"/>
      <c r="WKG39" s="119"/>
      <c r="WKH39" s="96"/>
      <c r="WKI39" s="121"/>
      <c r="WKJ39" s="74"/>
      <c r="WKK39" s="74"/>
      <c r="WKW39" s="119"/>
      <c r="WKX39" s="96"/>
      <c r="WKY39" s="121"/>
      <c r="WKZ39" s="74"/>
      <c r="WLA39" s="74"/>
      <c r="WLM39" s="119"/>
      <c r="WLN39" s="96"/>
      <c r="WLO39" s="121"/>
      <c r="WLP39" s="74"/>
      <c r="WLQ39" s="74"/>
      <c r="WMC39" s="119"/>
      <c r="WMD39" s="96"/>
      <c r="WME39" s="121"/>
      <c r="WMF39" s="74"/>
      <c r="WMG39" s="74"/>
      <c r="WMS39" s="119"/>
      <c r="WMT39" s="96"/>
      <c r="WMU39" s="121"/>
      <c r="WMV39" s="74"/>
      <c r="WMW39" s="74"/>
      <c r="WNI39" s="119"/>
      <c r="WNJ39" s="96"/>
      <c r="WNK39" s="121"/>
      <c r="WNL39" s="74"/>
      <c r="WNM39" s="74"/>
      <c r="WNY39" s="119"/>
      <c r="WNZ39" s="96"/>
      <c r="WOA39" s="121"/>
      <c r="WOB39" s="74"/>
      <c r="WOC39" s="74"/>
      <c r="WOO39" s="119"/>
      <c r="WOP39" s="96"/>
      <c r="WOQ39" s="121"/>
      <c r="WOR39" s="74"/>
      <c r="WOS39" s="74"/>
      <c r="WPE39" s="119"/>
      <c r="WPF39" s="96"/>
      <c r="WPG39" s="121"/>
      <c r="WPH39" s="74"/>
      <c r="WPI39" s="74"/>
      <c r="WPU39" s="119"/>
      <c r="WPV39" s="96"/>
      <c r="WPW39" s="121"/>
      <c r="WPX39" s="74"/>
      <c r="WPY39" s="74"/>
      <c r="WQK39" s="119"/>
      <c r="WQL39" s="96"/>
      <c r="WQM39" s="121"/>
      <c r="WQN39" s="74"/>
      <c r="WQO39" s="74"/>
      <c r="WRA39" s="119"/>
      <c r="WRB39" s="96"/>
      <c r="WRC39" s="121"/>
      <c r="WRD39" s="74"/>
      <c r="WRE39" s="74"/>
      <c r="WRQ39" s="119"/>
      <c r="WRR39" s="96"/>
      <c r="WRS39" s="121"/>
      <c r="WRT39" s="74"/>
      <c r="WRU39" s="74"/>
      <c r="WSG39" s="119"/>
      <c r="WSH39" s="96"/>
      <c r="WSI39" s="121"/>
      <c r="WSJ39" s="74"/>
      <c r="WSK39" s="74"/>
      <c r="WSW39" s="119"/>
      <c r="WSX39" s="96"/>
      <c r="WSY39" s="121"/>
      <c r="WSZ39" s="74"/>
      <c r="WTA39" s="74"/>
      <c r="WTM39" s="119"/>
      <c r="WTN39" s="96"/>
      <c r="WTO39" s="121"/>
      <c r="WTP39" s="74"/>
      <c r="WTQ39" s="74"/>
      <c r="WUC39" s="119"/>
      <c r="WUD39" s="96"/>
      <c r="WUE39" s="121"/>
      <c r="WUF39" s="74"/>
      <c r="WUG39" s="74"/>
      <c r="WUS39" s="119"/>
      <c r="WUT39" s="96"/>
      <c r="WUU39" s="121"/>
      <c r="WUV39" s="74"/>
      <c r="WUW39" s="74"/>
      <c r="WVI39" s="119"/>
      <c r="WVJ39" s="96"/>
      <c r="WVK39" s="121"/>
      <c r="WVL39" s="74"/>
      <c r="WVM39" s="74"/>
      <c r="WVY39" s="119"/>
      <c r="WVZ39" s="96"/>
      <c r="WWA39" s="121"/>
      <c r="WWB39" s="74"/>
      <c r="WWC39" s="74"/>
      <c r="WWO39" s="119"/>
      <c r="WWP39" s="96"/>
      <c r="WWQ39" s="121"/>
      <c r="WWR39" s="74"/>
      <c r="WWS39" s="74"/>
      <c r="WXE39" s="119"/>
      <c r="WXF39" s="96"/>
      <c r="WXG39" s="121"/>
      <c r="WXH39" s="74"/>
      <c r="WXI39" s="74"/>
      <c r="WXU39" s="119"/>
      <c r="WXV39" s="96"/>
      <c r="WXW39" s="121"/>
      <c r="WXX39" s="74"/>
      <c r="WXY39" s="74"/>
      <c r="WYK39" s="119"/>
      <c r="WYL39" s="96"/>
      <c r="WYM39" s="121"/>
      <c r="WYN39" s="74"/>
      <c r="WYO39" s="74"/>
      <c r="WZA39" s="119"/>
      <c r="WZB39" s="96"/>
      <c r="WZC39" s="121"/>
      <c r="WZD39" s="74"/>
      <c r="WZE39" s="74"/>
      <c r="WZQ39" s="119"/>
      <c r="WZR39" s="96"/>
      <c r="WZS39" s="121"/>
      <c r="WZT39" s="74"/>
      <c r="WZU39" s="74"/>
      <c r="XAG39" s="119"/>
      <c r="XAH39" s="96"/>
      <c r="XAI39" s="121"/>
      <c r="XAJ39" s="74"/>
      <c r="XAK39" s="74"/>
      <c r="XAW39" s="119"/>
      <c r="XAX39" s="96"/>
      <c r="XAY39" s="121"/>
      <c r="XAZ39" s="74"/>
      <c r="XBA39" s="74"/>
      <c r="XBM39" s="119"/>
      <c r="XBN39" s="96"/>
      <c r="XBO39" s="121"/>
      <c r="XBP39" s="74"/>
      <c r="XBQ39" s="74"/>
      <c r="XCC39" s="119"/>
      <c r="XCD39" s="96"/>
      <c r="XCE39" s="121"/>
      <c r="XCF39" s="74"/>
      <c r="XCG39" s="74"/>
      <c r="XCS39" s="119"/>
      <c r="XCT39" s="96"/>
      <c r="XCU39" s="121"/>
      <c r="XCV39" s="74"/>
      <c r="XCW39" s="74"/>
      <c r="XDI39" s="119"/>
      <c r="XDJ39" s="96"/>
      <c r="XDK39" s="121"/>
      <c r="XDL39" s="74"/>
      <c r="XDM39" s="74"/>
      <c r="XDY39" s="119"/>
      <c r="XDZ39" s="96"/>
      <c r="XEA39" s="121"/>
      <c r="XEB39" s="74"/>
      <c r="XEC39" s="74"/>
      <c r="XEO39" s="119"/>
      <c r="XEP39" s="96"/>
      <c r="XEQ39" s="121"/>
      <c r="XER39" s="74"/>
      <c r="XES39" s="74"/>
    </row>
    <row r="40" spans="1:1013 1025:2037 2049:3061 3073:4085 4097:5109 5121:6133 6145:7157 7169:8181 8193:9205 9217:10229 10241:11253 11265:12277 12289:13301 13313:14325 14337:15349 15361:16373" s="81" customFormat="1" ht="18">
      <c r="A40" s="74"/>
      <c r="B40" s="682" t="s">
        <v>479</v>
      </c>
      <c r="C40" s="682"/>
      <c r="D40" s="75"/>
      <c r="E40" s="76"/>
      <c r="F40" s="76"/>
      <c r="G40" s="76"/>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FE40" s="119"/>
      <c r="FF40" s="96"/>
      <c r="FG40" s="121"/>
      <c r="FH40" s="74"/>
      <c r="FI40" s="74"/>
      <c r="FU40" s="119"/>
      <c r="FV40" s="96"/>
      <c r="FW40" s="121"/>
      <c r="FX40" s="74"/>
      <c r="FY40" s="74"/>
      <c r="GK40" s="119"/>
      <c r="GL40" s="96"/>
      <c r="GM40" s="121"/>
      <c r="GN40" s="74"/>
      <c r="GO40" s="74"/>
      <c r="HA40" s="119"/>
      <c r="HB40" s="96"/>
      <c r="HC40" s="121"/>
      <c r="HD40" s="74"/>
      <c r="HE40" s="74"/>
      <c r="HQ40" s="119"/>
      <c r="HR40" s="96"/>
      <c r="HS40" s="121"/>
      <c r="HT40" s="74"/>
      <c r="HU40" s="74"/>
      <c r="IG40" s="119"/>
      <c r="IH40" s="96"/>
      <c r="II40" s="121"/>
      <c r="IJ40" s="74"/>
      <c r="IK40" s="74"/>
      <c r="IW40" s="119"/>
      <c r="IX40" s="96"/>
      <c r="IY40" s="121"/>
      <c r="IZ40" s="74"/>
      <c r="JA40" s="74"/>
      <c r="JM40" s="119"/>
      <c r="JN40" s="96"/>
      <c r="JO40" s="121"/>
      <c r="JP40" s="74"/>
      <c r="JQ40" s="74"/>
      <c r="KC40" s="119"/>
      <c r="KD40" s="96"/>
      <c r="KE40" s="121"/>
      <c r="KF40" s="74"/>
      <c r="KG40" s="74"/>
      <c r="KS40" s="119"/>
      <c r="KT40" s="96"/>
      <c r="KU40" s="121"/>
      <c r="KV40" s="74"/>
      <c r="KW40" s="74"/>
      <c r="LI40" s="119"/>
      <c r="LJ40" s="96"/>
      <c r="LK40" s="121"/>
      <c r="LL40" s="74"/>
      <c r="LM40" s="74"/>
      <c r="LY40" s="119"/>
      <c r="LZ40" s="96"/>
      <c r="MA40" s="121"/>
      <c r="MB40" s="74"/>
      <c r="MC40" s="74"/>
      <c r="MO40" s="119"/>
      <c r="MP40" s="96"/>
      <c r="MQ40" s="121"/>
      <c r="MR40" s="74"/>
      <c r="MS40" s="74"/>
      <c r="NE40" s="119"/>
      <c r="NF40" s="96"/>
      <c r="NG40" s="121"/>
      <c r="NH40" s="74"/>
      <c r="NI40" s="74"/>
      <c r="NU40" s="119"/>
      <c r="NV40" s="96"/>
      <c r="NW40" s="121"/>
      <c r="NX40" s="74"/>
      <c r="NY40" s="74"/>
      <c r="OK40" s="119"/>
      <c r="OL40" s="96"/>
      <c r="OM40" s="121"/>
      <c r="ON40" s="74"/>
      <c r="OO40" s="74"/>
      <c r="PA40" s="119"/>
      <c r="PB40" s="96"/>
      <c r="PC40" s="121"/>
      <c r="PD40" s="74"/>
      <c r="PE40" s="74"/>
      <c r="PQ40" s="119"/>
      <c r="PR40" s="96"/>
      <c r="PS40" s="121"/>
      <c r="PT40" s="74"/>
      <c r="PU40" s="74"/>
      <c r="QG40" s="119"/>
      <c r="QH40" s="96"/>
      <c r="QI40" s="121"/>
      <c r="QJ40" s="74"/>
      <c r="QK40" s="74"/>
      <c r="QW40" s="119"/>
      <c r="QX40" s="96"/>
      <c r="QY40" s="121"/>
      <c r="QZ40" s="74"/>
      <c r="RA40" s="74"/>
      <c r="RM40" s="119"/>
      <c r="RN40" s="96"/>
      <c r="RO40" s="121"/>
      <c r="RP40" s="74"/>
      <c r="RQ40" s="74"/>
      <c r="SC40" s="119"/>
      <c r="SD40" s="96"/>
      <c r="SE40" s="121"/>
      <c r="SF40" s="74"/>
      <c r="SG40" s="74"/>
      <c r="SS40" s="119"/>
      <c r="ST40" s="96"/>
      <c r="SU40" s="121"/>
      <c r="SV40" s="74"/>
      <c r="SW40" s="74"/>
      <c r="TI40" s="119"/>
      <c r="TJ40" s="96"/>
      <c r="TK40" s="121"/>
      <c r="TL40" s="74"/>
      <c r="TM40" s="74"/>
      <c r="TY40" s="119"/>
      <c r="TZ40" s="96"/>
      <c r="UA40" s="121"/>
      <c r="UB40" s="74"/>
      <c r="UC40" s="74"/>
      <c r="UO40" s="119"/>
      <c r="UP40" s="96"/>
      <c r="UQ40" s="121"/>
      <c r="UR40" s="74"/>
      <c r="US40" s="74"/>
      <c r="VE40" s="119"/>
      <c r="VF40" s="96"/>
      <c r="VG40" s="121"/>
      <c r="VH40" s="74"/>
      <c r="VI40" s="74"/>
      <c r="VU40" s="119"/>
      <c r="VV40" s="96"/>
      <c r="VW40" s="121"/>
      <c r="VX40" s="74"/>
      <c r="VY40" s="74"/>
      <c r="WK40" s="119"/>
      <c r="WL40" s="96"/>
      <c r="WM40" s="121"/>
      <c r="WN40" s="74"/>
      <c r="WO40" s="74"/>
      <c r="XA40" s="119"/>
      <c r="XB40" s="96"/>
      <c r="XC40" s="121"/>
      <c r="XD40" s="74"/>
      <c r="XE40" s="74"/>
      <c r="XQ40" s="119"/>
      <c r="XR40" s="96"/>
      <c r="XS40" s="121"/>
      <c r="XT40" s="74"/>
      <c r="XU40" s="74"/>
      <c r="YG40" s="119"/>
      <c r="YH40" s="96"/>
      <c r="YI40" s="121"/>
      <c r="YJ40" s="74"/>
      <c r="YK40" s="74"/>
      <c r="YW40" s="119"/>
      <c r="YX40" s="96"/>
      <c r="YY40" s="121"/>
      <c r="YZ40" s="74"/>
      <c r="ZA40" s="74"/>
      <c r="ZM40" s="119"/>
      <c r="ZN40" s="96"/>
      <c r="ZO40" s="121"/>
      <c r="ZP40" s="74"/>
      <c r="ZQ40" s="74"/>
      <c r="AAC40" s="119"/>
      <c r="AAD40" s="96"/>
      <c r="AAE40" s="121"/>
      <c r="AAF40" s="74"/>
      <c r="AAG40" s="74"/>
      <c r="AAS40" s="119"/>
      <c r="AAT40" s="96"/>
      <c r="AAU40" s="121"/>
      <c r="AAV40" s="74"/>
      <c r="AAW40" s="74"/>
      <c r="ABI40" s="119"/>
      <c r="ABJ40" s="96"/>
      <c r="ABK40" s="121"/>
      <c r="ABL40" s="74"/>
      <c r="ABM40" s="74"/>
      <c r="ABY40" s="119"/>
      <c r="ABZ40" s="96"/>
      <c r="ACA40" s="121"/>
      <c r="ACB40" s="74"/>
      <c r="ACC40" s="74"/>
      <c r="ACO40" s="119"/>
      <c r="ACP40" s="96"/>
      <c r="ACQ40" s="121"/>
      <c r="ACR40" s="74"/>
      <c r="ACS40" s="74"/>
      <c r="ADE40" s="119"/>
      <c r="ADF40" s="96"/>
      <c r="ADG40" s="121"/>
      <c r="ADH40" s="74"/>
      <c r="ADI40" s="74"/>
      <c r="ADU40" s="119"/>
      <c r="ADV40" s="96"/>
      <c r="ADW40" s="121"/>
      <c r="ADX40" s="74"/>
      <c r="ADY40" s="74"/>
      <c r="AEK40" s="119"/>
      <c r="AEL40" s="96"/>
      <c r="AEM40" s="121"/>
      <c r="AEN40" s="74"/>
      <c r="AEO40" s="74"/>
      <c r="AFA40" s="119"/>
      <c r="AFB40" s="96"/>
      <c r="AFC40" s="121"/>
      <c r="AFD40" s="74"/>
      <c r="AFE40" s="74"/>
      <c r="AFQ40" s="119"/>
      <c r="AFR40" s="96"/>
      <c r="AFS40" s="121"/>
      <c r="AFT40" s="74"/>
      <c r="AFU40" s="74"/>
      <c r="AGG40" s="119"/>
      <c r="AGH40" s="96"/>
      <c r="AGI40" s="121"/>
      <c r="AGJ40" s="74"/>
      <c r="AGK40" s="74"/>
      <c r="AGW40" s="119"/>
      <c r="AGX40" s="96"/>
      <c r="AGY40" s="121"/>
      <c r="AGZ40" s="74"/>
      <c r="AHA40" s="74"/>
      <c r="AHM40" s="119"/>
      <c r="AHN40" s="96"/>
      <c r="AHO40" s="121"/>
      <c r="AHP40" s="74"/>
      <c r="AHQ40" s="74"/>
      <c r="AIC40" s="119"/>
      <c r="AID40" s="96"/>
      <c r="AIE40" s="121"/>
      <c r="AIF40" s="74"/>
      <c r="AIG40" s="74"/>
      <c r="AIS40" s="119"/>
      <c r="AIT40" s="96"/>
      <c r="AIU40" s="121"/>
      <c r="AIV40" s="74"/>
      <c r="AIW40" s="74"/>
      <c r="AJI40" s="119"/>
      <c r="AJJ40" s="96"/>
      <c r="AJK40" s="121"/>
      <c r="AJL40" s="74"/>
      <c r="AJM40" s="74"/>
      <c r="AJY40" s="119"/>
      <c r="AJZ40" s="96"/>
      <c r="AKA40" s="121"/>
      <c r="AKB40" s="74"/>
      <c r="AKC40" s="74"/>
      <c r="AKO40" s="119"/>
      <c r="AKP40" s="96"/>
      <c r="AKQ40" s="121"/>
      <c r="AKR40" s="74"/>
      <c r="AKS40" s="74"/>
      <c r="ALE40" s="119"/>
      <c r="ALF40" s="96"/>
      <c r="ALG40" s="121"/>
      <c r="ALH40" s="74"/>
      <c r="ALI40" s="74"/>
      <c r="ALU40" s="119"/>
      <c r="ALV40" s="96"/>
      <c r="ALW40" s="121"/>
      <c r="ALX40" s="74"/>
      <c r="ALY40" s="74"/>
      <c r="AMK40" s="119"/>
      <c r="AML40" s="96"/>
      <c r="AMM40" s="121"/>
      <c r="AMN40" s="74"/>
      <c r="AMO40" s="74"/>
      <c r="ANA40" s="119"/>
      <c r="ANB40" s="96"/>
      <c r="ANC40" s="121"/>
      <c r="AND40" s="74"/>
      <c r="ANE40" s="74"/>
      <c r="ANQ40" s="119"/>
      <c r="ANR40" s="96"/>
      <c r="ANS40" s="121"/>
      <c r="ANT40" s="74"/>
      <c r="ANU40" s="74"/>
      <c r="AOG40" s="119"/>
      <c r="AOH40" s="96"/>
      <c r="AOI40" s="121"/>
      <c r="AOJ40" s="74"/>
      <c r="AOK40" s="74"/>
      <c r="AOW40" s="119"/>
      <c r="AOX40" s="96"/>
      <c r="AOY40" s="121"/>
      <c r="AOZ40" s="74"/>
      <c r="APA40" s="74"/>
      <c r="APM40" s="119"/>
      <c r="APN40" s="96"/>
      <c r="APO40" s="121"/>
      <c r="APP40" s="74"/>
      <c r="APQ40" s="74"/>
      <c r="AQC40" s="119"/>
      <c r="AQD40" s="96"/>
      <c r="AQE40" s="121"/>
      <c r="AQF40" s="74"/>
      <c r="AQG40" s="74"/>
      <c r="AQS40" s="119"/>
      <c r="AQT40" s="96"/>
      <c r="AQU40" s="121"/>
      <c r="AQV40" s="74"/>
      <c r="AQW40" s="74"/>
      <c r="ARI40" s="119"/>
      <c r="ARJ40" s="96"/>
      <c r="ARK40" s="121"/>
      <c r="ARL40" s="74"/>
      <c r="ARM40" s="74"/>
      <c r="ARY40" s="119"/>
      <c r="ARZ40" s="96"/>
      <c r="ASA40" s="121"/>
      <c r="ASB40" s="74"/>
      <c r="ASC40" s="74"/>
      <c r="ASO40" s="119"/>
      <c r="ASP40" s="96"/>
      <c r="ASQ40" s="121"/>
      <c r="ASR40" s="74"/>
      <c r="ASS40" s="74"/>
      <c r="ATE40" s="119"/>
      <c r="ATF40" s="96"/>
      <c r="ATG40" s="121"/>
      <c r="ATH40" s="74"/>
      <c r="ATI40" s="74"/>
      <c r="ATU40" s="119"/>
      <c r="ATV40" s="96"/>
      <c r="ATW40" s="121"/>
      <c r="ATX40" s="74"/>
      <c r="ATY40" s="74"/>
      <c r="AUK40" s="119"/>
      <c r="AUL40" s="96"/>
      <c r="AUM40" s="121"/>
      <c r="AUN40" s="74"/>
      <c r="AUO40" s="74"/>
      <c r="AVA40" s="119"/>
      <c r="AVB40" s="96"/>
      <c r="AVC40" s="121"/>
      <c r="AVD40" s="74"/>
      <c r="AVE40" s="74"/>
      <c r="AVQ40" s="119"/>
      <c r="AVR40" s="96"/>
      <c r="AVS40" s="121"/>
      <c r="AVT40" s="74"/>
      <c r="AVU40" s="74"/>
      <c r="AWG40" s="119"/>
      <c r="AWH40" s="96"/>
      <c r="AWI40" s="121"/>
      <c r="AWJ40" s="74"/>
      <c r="AWK40" s="74"/>
      <c r="AWW40" s="119"/>
      <c r="AWX40" s="96"/>
      <c r="AWY40" s="121"/>
      <c r="AWZ40" s="74"/>
      <c r="AXA40" s="74"/>
      <c r="AXM40" s="119"/>
      <c r="AXN40" s="96"/>
      <c r="AXO40" s="121"/>
      <c r="AXP40" s="74"/>
      <c r="AXQ40" s="74"/>
      <c r="AYC40" s="119"/>
      <c r="AYD40" s="96"/>
      <c r="AYE40" s="121"/>
      <c r="AYF40" s="74"/>
      <c r="AYG40" s="74"/>
      <c r="AYS40" s="119"/>
      <c r="AYT40" s="96"/>
      <c r="AYU40" s="121"/>
      <c r="AYV40" s="74"/>
      <c r="AYW40" s="74"/>
      <c r="AZI40" s="119"/>
      <c r="AZJ40" s="96"/>
      <c r="AZK40" s="121"/>
      <c r="AZL40" s="74"/>
      <c r="AZM40" s="74"/>
      <c r="AZY40" s="119"/>
      <c r="AZZ40" s="96"/>
      <c r="BAA40" s="121"/>
      <c r="BAB40" s="74"/>
      <c r="BAC40" s="74"/>
      <c r="BAO40" s="119"/>
      <c r="BAP40" s="96"/>
      <c r="BAQ40" s="121"/>
      <c r="BAR40" s="74"/>
      <c r="BAS40" s="74"/>
      <c r="BBE40" s="119"/>
      <c r="BBF40" s="96"/>
      <c r="BBG40" s="121"/>
      <c r="BBH40" s="74"/>
      <c r="BBI40" s="74"/>
      <c r="BBU40" s="119"/>
      <c r="BBV40" s="96"/>
      <c r="BBW40" s="121"/>
      <c r="BBX40" s="74"/>
      <c r="BBY40" s="74"/>
      <c r="BCK40" s="119"/>
      <c r="BCL40" s="96"/>
      <c r="BCM40" s="121"/>
      <c r="BCN40" s="74"/>
      <c r="BCO40" s="74"/>
      <c r="BDA40" s="119"/>
      <c r="BDB40" s="96"/>
      <c r="BDC40" s="121"/>
      <c r="BDD40" s="74"/>
      <c r="BDE40" s="74"/>
      <c r="BDQ40" s="119"/>
      <c r="BDR40" s="96"/>
      <c r="BDS40" s="121"/>
      <c r="BDT40" s="74"/>
      <c r="BDU40" s="74"/>
      <c r="BEG40" s="119"/>
      <c r="BEH40" s="96"/>
      <c r="BEI40" s="121"/>
      <c r="BEJ40" s="74"/>
      <c r="BEK40" s="74"/>
      <c r="BEW40" s="119"/>
      <c r="BEX40" s="96"/>
      <c r="BEY40" s="121"/>
      <c r="BEZ40" s="74"/>
      <c r="BFA40" s="74"/>
      <c r="BFM40" s="119"/>
      <c r="BFN40" s="96"/>
      <c r="BFO40" s="121"/>
      <c r="BFP40" s="74"/>
      <c r="BFQ40" s="74"/>
      <c r="BGC40" s="119"/>
      <c r="BGD40" s="96"/>
      <c r="BGE40" s="121"/>
      <c r="BGF40" s="74"/>
      <c r="BGG40" s="74"/>
      <c r="BGS40" s="119"/>
      <c r="BGT40" s="96"/>
      <c r="BGU40" s="121"/>
      <c r="BGV40" s="74"/>
      <c r="BGW40" s="74"/>
      <c r="BHI40" s="119"/>
      <c r="BHJ40" s="96"/>
      <c r="BHK40" s="121"/>
      <c r="BHL40" s="74"/>
      <c r="BHM40" s="74"/>
      <c r="BHY40" s="119"/>
      <c r="BHZ40" s="96"/>
      <c r="BIA40" s="121"/>
      <c r="BIB40" s="74"/>
      <c r="BIC40" s="74"/>
      <c r="BIO40" s="119"/>
      <c r="BIP40" s="96"/>
      <c r="BIQ40" s="121"/>
      <c r="BIR40" s="74"/>
      <c r="BIS40" s="74"/>
      <c r="BJE40" s="119"/>
      <c r="BJF40" s="96"/>
      <c r="BJG40" s="121"/>
      <c r="BJH40" s="74"/>
      <c r="BJI40" s="74"/>
      <c r="BJU40" s="119"/>
      <c r="BJV40" s="96"/>
      <c r="BJW40" s="121"/>
      <c r="BJX40" s="74"/>
      <c r="BJY40" s="74"/>
      <c r="BKK40" s="119"/>
      <c r="BKL40" s="96"/>
      <c r="BKM40" s="121"/>
      <c r="BKN40" s="74"/>
      <c r="BKO40" s="74"/>
      <c r="BLA40" s="119"/>
      <c r="BLB40" s="96"/>
      <c r="BLC40" s="121"/>
      <c r="BLD40" s="74"/>
      <c r="BLE40" s="74"/>
      <c r="BLQ40" s="119"/>
      <c r="BLR40" s="96"/>
      <c r="BLS40" s="121"/>
      <c r="BLT40" s="74"/>
      <c r="BLU40" s="74"/>
      <c r="BMG40" s="119"/>
      <c r="BMH40" s="96"/>
      <c r="BMI40" s="121"/>
      <c r="BMJ40" s="74"/>
      <c r="BMK40" s="74"/>
      <c r="BMW40" s="119"/>
      <c r="BMX40" s="96"/>
      <c r="BMY40" s="121"/>
      <c r="BMZ40" s="74"/>
      <c r="BNA40" s="74"/>
      <c r="BNM40" s="119"/>
      <c r="BNN40" s="96"/>
      <c r="BNO40" s="121"/>
      <c r="BNP40" s="74"/>
      <c r="BNQ40" s="74"/>
      <c r="BOC40" s="119"/>
      <c r="BOD40" s="96"/>
      <c r="BOE40" s="121"/>
      <c r="BOF40" s="74"/>
      <c r="BOG40" s="74"/>
      <c r="BOS40" s="119"/>
      <c r="BOT40" s="96"/>
      <c r="BOU40" s="121"/>
      <c r="BOV40" s="74"/>
      <c r="BOW40" s="74"/>
      <c r="BPI40" s="119"/>
      <c r="BPJ40" s="96"/>
      <c r="BPK40" s="121"/>
      <c r="BPL40" s="74"/>
      <c r="BPM40" s="74"/>
      <c r="BPY40" s="119"/>
      <c r="BPZ40" s="96"/>
      <c r="BQA40" s="121"/>
      <c r="BQB40" s="74"/>
      <c r="BQC40" s="74"/>
      <c r="BQO40" s="119"/>
      <c r="BQP40" s="96"/>
      <c r="BQQ40" s="121"/>
      <c r="BQR40" s="74"/>
      <c r="BQS40" s="74"/>
      <c r="BRE40" s="119"/>
      <c r="BRF40" s="96"/>
      <c r="BRG40" s="121"/>
      <c r="BRH40" s="74"/>
      <c r="BRI40" s="74"/>
      <c r="BRU40" s="119"/>
      <c r="BRV40" s="96"/>
      <c r="BRW40" s="121"/>
      <c r="BRX40" s="74"/>
      <c r="BRY40" s="74"/>
      <c r="BSK40" s="119"/>
      <c r="BSL40" s="96"/>
      <c r="BSM40" s="121"/>
      <c r="BSN40" s="74"/>
      <c r="BSO40" s="74"/>
      <c r="BTA40" s="119"/>
      <c r="BTB40" s="96"/>
      <c r="BTC40" s="121"/>
      <c r="BTD40" s="74"/>
      <c r="BTE40" s="74"/>
      <c r="BTQ40" s="119"/>
      <c r="BTR40" s="96"/>
      <c r="BTS40" s="121"/>
      <c r="BTT40" s="74"/>
      <c r="BTU40" s="74"/>
      <c r="BUG40" s="119"/>
      <c r="BUH40" s="96"/>
      <c r="BUI40" s="121"/>
      <c r="BUJ40" s="74"/>
      <c r="BUK40" s="74"/>
      <c r="BUW40" s="119"/>
      <c r="BUX40" s="96"/>
      <c r="BUY40" s="121"/>
      <c r="BUZ40" s="74"/>
      <c r="BVA40" s="74"/>
      <c r="BVM40" s="119"/>
      <c r="BVN40" s="96"/>
      <c r="BVO40" s="121"/>
      <c r="BVP40" s="74"/>
      <c r="BVQ40" s="74"/>
      <c r="BWC40" s="119"/>
      <c r="BWD40" s="96"/>
      <c r="BWE40" s="121"/>
      <c r="BWF40" s="74"/>
      <c r="BWG40" s="74"/>
      <c r="BWS40" s="119"/>
      <c r="BWT40" s="96"/>
      <c r="BWU40" s="121"/>
      <c r="BWV40" s="74"/>
      <c r="BWW40" s="74"/>
      <c r="BXI40" s="119"/>
      <c r="BXJ40" s="96"/>
      <c r="BXK40" s="121"/>
      <c r="BXL40" s="74"/>
      <c r="BXM40" s="74"/>
      <c r="BXY40" s="119"/>
      <c r="BXZ40" s="96"/>
      <c r="BYA40" s="121"/>
      <c r="BYB40" s="74"/>
      <c r="BYC40" s="74"/>
      <c r="BYO40" s="119"/>
      <c r="BYP40" s="96"/>
      <c r="BYQ40" s="121"/>
      <c r="BYR40" s="74"/>
      <c r="BYS40" s="74"/>
      <c r="BZE40" s="119"/>
      <c r="BZF40" s="96"/>
      <c r="BZG40" s="121"/>
      <c r="BZH40" s="74"/>
      <c r="BZI40" s="74"/>
      <c r="BZU40" s="119"/>
      <c r="BZV40" s="96"/>
      <c r="BZW40" s="121"/>
      <c r="BZX40" s="74"/>
      <c r="BZY40" s="74"/>
      <c r="CAK40" s="119"/>
      <c r="CAL40" s="96"/>
      <c r="CAM40" s="121"/>
      <c r="CAN40" s="74"/>
      <c r="CAO40" s="74"/>
      <c r="CBA40" s="119"/>
      <c r="CBB40" s="96"/>
      <c r="CBC40" s="121"/>
      <c r="CBD40" s="74"/>
      <c r="CBE40" s="74"/>
      <c r="CBQ40" s="119"/>
      <c r="CBR40" s="96"/>
      <c r="CBS40" s="121"/>
      <c r="CBT40" s="74"/>
      <c r="CBU40" s="74"/>
      <c r="CCG40" s="119"/>
      <c r="CCH40" s="96"/>
      <c r="CCI40" s="121"/>
      <c r="CCJ40" s="74"/>
      <c r="CCK40" s="74"/>
      <c r="CCW40" s="119"/>
      <c r="CCX40" s="96"/>
      <c r="CCY40" s="121"/>
      <c r="CCZ40" s="74"/>
      <c r="CDA40" s="74"/>
      <c r="CDM40" s="119"/>
      <c r="CDN40" s="96"/>
      <c r="CDO40" s="121"/>
      <c r="CDP40" s="74"/>
      <c r="CDQ40" s="74"/>
      <c r="CEC40" s="119"/>
      <c r="CED40" s="96"/>
      <c r="CEE40" s="121"/>
      <c r="CEF40" s="74"/>
      <c r="CEG40" s="74"/>
      <c r="CES40" s="119"/>
      <c r="CET40" s="96"/>
      <c r="CEU40" s="121"/>
      <c r="CEV40" s="74"/>
      <c r="CEW40" s="74"/>
      <c r="CFI40" s="119"/>
      <c r="CFJ40" s="96"/>
      <c r="CFK40" s="121"/>
      <c r="CFL40" s="74"/>
      <c r="CFM40" s="74"/>
      <c r="CFY40" s="119"/>
      <c r="CFZ40" s="96"/>
      <c r="CGA40" s="121"/>
      <c r="CGB40" s="74"/>
      <c r="CGC40" s="74"/>
      <c r="CGO40" s="119"/>
      <c r="CGP40" s="96"/>
      <c r="CGQ40" s="121"/>
      <c r="CGR40" s="74"/>
      <c r="CGS40" s="74"/>
      <c r="CHE40" s="119"/>
      <c r="CHF40" s="96"/>
      <c r="CHG40" s="121"/>
      <c r="CHH40" s="74"/>
      <c r="CHI40" s="74"/>
      <c r="CHU40" s="119"/>
      <c r="CHV40" s="96"/>
      <c r="CHW40" s="121"/>
      <c r="CHX40" s="74"/>
      <c r="CHY40" s="74"/>
      <c r="CIK40" s="119"/>
      <c r="CIL40" s="96"/>
      <c r="CIM40" s="121"/>
      <c r="CIN40" s="74"/>
      <c r="CIO40" s="74"/>
      <c r="CJA40" s="119"/>
      <c r="CJB40" s="96"/>
      <c r="CJC40" s="121"/>
      <c r="CJD40" s="74"/>
      <c r="CJE40" s="74"/>
      <c r="CJQ40" s="119"/>
      <c r="CJR40" s="96"/>
      <c r="CJS40" s="121"/>
      <c r="CJT40" s="74"/>
      <c r="CJU40" s="74"/>
      <c r="CKG40" s="119"/>
      <c r="CKH40" s="96"/>
      <c r="CKI40" s="121"/>
      <c r="CKJ40" s="74"/>
      <c r="CKK40" s="74"/>
      <c r="CKW40" s="119"/>
      <c r="CKX40" s="96"/>
      <c r="CKY40" s="121"/>
      <c r="CKZ40" s="74"/>
      <c r="CLA40" s="74"/>
      <c r="CLM40" s="119"/>
      <c r="CLN40" s="96"/>
      <c r="CLO40" s="121"/>
      <c r="CLP40" s="74"/>
      <c r="CLQ40" s="74"/>
      <c r="CMC40" s="119"/>
      <c r="CMD40" s="96"/>
      <c r="CME40" s="121"/>
      <c r="CMF40" s="74"/>
      <c r="CMG40" s="74"/>
      <c r="CMS40" s="119"/>
      <c r="CMT40" s="96"/>
      <c r="CMU40" s="121"/>
      <c r="CMV40" s="74"/>
      <c r="CMW40" s="74"/>
      <c r="CNI40" s="119"/>
      <c r="CNJ40" s="96"/>
      <c r="CNK40" s="121"/>
      <c r="CNL40" s="74"/>
      <c r="CNM40" s="74"/>
      <c r="CNY40" s="119"/>
      <c r="CNZ40" s="96"/>
      <c r="COA40" s="121"/>
      <c r="COB40" s="74"/>
      <c r="COC40" s="74"/>
      <c r="COO40" s="119"/>
      <c r="COP40" s="96"/>
      <c r="COQ40" s="121"/>
      <c r="COR40" s="74"/>
      <c r="COS40" s="74"/>
      <c r="CPE40" s="119"/>
      <c r="CPF40" s="96"/>
      <c r="CPG40" s="121"/>
      <c r="CPH40" s="74"/>
      <c r="CPI40" s="74"/>
      <c r="CPU40" s="119"/>
      <c r="CPV40" s="96"/>
      <c r="CPW40" s="121"/>
      <c r="CPX40" s="74"/>
      <c r="CPY40" s="74"/>
      <c r="CQK40" s="119"/>
      <c r="CQL40" s="96"/>
      <c r="CQM40" s="121"/>
      <c r="CQN40" s="74"/>
      <c r="CQO40" s="74"/>
      <c r="CRA40" s="119"/>
      <c r="CRB40" s="96"/>
      <c r="CRC40" s="121"/>
      <c r="CRD40" s="74"/>
      <c r="CRE40" s="74"/>
      <c r="CRQ40" s="119"/>
      <c r="CRR40" s="96"/>
      <c r="CRS40" s="121"/>
      <c r="CRT40" s="74"/>
      <c r="CRU40" s="74"/>
      <c r="CSG40" s="119"/>
      <c r="CSH40" s="96"/>
      <c r="CSI40" s="121"/>
      <c r="CSJ40" s="74"/>
      <c r="CSK40" s="74"/>
      <c r="CSW40" s="119"/>
      <c r="CSX40" s="96"/>
      <c r="CSY40" s="121"/>
      <c r="CSZ40" s="74"/>
      <c r="CTA40" s="74"/>
      <c r="CTM40" s="119"/>
      <c r="CTN40" s="96"/>
      <c r="CTO40" s="121"/>
      <c r="CTP40" s="74"/>
      <c r="CTQ40" s="74"/>
      <c r="CUC40" s="119"/>
      <c r="CUD40" s="96"/>
      <c r="CUE40" s="121"/>
      <c r="CUF40" s="74"/>
      <c r="CUG40" s="74"/>
      <c r="CUS40" s="119"/>
      <c r="CUT40" s="96"/>
      <c r="CUU40" s="121"/>
      <c r="CUV40" s="74"/>
      <c r="CUW40" s="74"/>
      <c r="CVI40" s="119"/>
      <c r="CVJ40" s="96"/>
      <c r="CVK40" s="121"/>
      <c r="CVL40" s="74"/>
      <c r="CVM40" s="74"/>
      <c r="CVY40" s="119"/>
      <c r="CVZ40" s="96"/>
      <c r="CWA40" s="121"/>
      <c r="CWB40" s="74"/>
      <c r="CWC40" s="74"/>
      <c r="CWO40" s="119"/>
      <c r="CWP40" s="96"/>
      <c r="CWQ40" s="121"/>
      <c r="CWR40" s="74"/>
      <c r="CWS40" s="74"/>
      <c r="CXE40" s="119"/>
      <c r="CXF40" s="96"/>
      <c r="CXG40" s="121"/>
      <c r="CXH40" s="74"/>
      <c r="CXI40" s="74"/>
      <c r="CXU40" s="119"/>
      <c r="CXV40" s="96"/>
      <c r="CXW40" s="121"/>
      <c r="CXX40" s="74"/>
      <c r="CXY40" s="74"/>
      <c r="CYK40" s="119"/>
      <c r="CYL40" s="96"/>
      <c r="CYM40" s="121"/>
      <c r="CYN40" s="74"/>
      <c r="CYO40" s="74"/>
      <c r="CZA40" s="119"/>
      <c r="CZB40" s="96"/>
      <c r="CZC40" s="121"/>
      <c r="CZD40" s="74"/>
      <c r="CZE40" s="74"/>
      <c r="CZQ40" s="119"/>
      <c r="CZR40" s="96"/>
      <c r="CZS40" s="121"/>
      <c r="CZT40" s="74"/>
      <c r="CZU40" s="74"/>
      <c r="DAG40" s="119"/>
      <c r="DAH40" s="96"/>
      <c r="DAI40" s="121"/>
      <c r="DAJ40" s="74"/>
      <c r="DAK40" s="74"/>
      <c r="DAW40" s="119"/>
      <c r="DAX40" s="96"/>
      <c r="DAY40" s="121"/>
      <c r="DAZ40" s="74"/>
      <c r="DBA40" s="74"/>
      <c r="DBM40" s="119"/>
      <c r="DBN40" s="96"/>
      <c r="DBO40" s="121"/>
      <c r="DBP40" s="74"/>
      <c r="DBQ40" s="74"/>
      <c r="DCC40" s="119"/>
      <c r="DCD40" s="96"/>
      <c r="DCE40" s="121"/>
      <c r="DCF40" s="74"/>
      <c r="DCG40" s="74"/>
      <c r="DCS40" s="119"/>
      <c r="DCT40" s="96"/>
      <c r="DCU40" s="121"/>
      <c r="DCV40" s="74"/>
      <c r="DCW40" s="74"/>
      <c r="DDI40" s="119"/>
      <c r="DDJ40" s="96"/>
      <c r="DDK40" s="121"/>
      <c r="DDL40" s="74"/>
      <c r="DDM40" s="74"/>
      <c r="DDY40" s="119"/>
      <c r="DDZ40" s="96"/>
      <c r="DEA40" s="121"/>
      <c r="DEB40" s="74"/>
      <c r="DEC40" s="74"/>
      <c r="DEO40" s="119"/>
      <c r="DEP40" s="96"/>
      <c r="DEQ40" s="121"/>
      <c r="DER40" s="74"/>
      <c r="DES40" s="74"/>
      <c r="DFE40" s="119"/>
      <c r="DFF40" s="96"/>
      <c r="DFG40" s="121"/>
      <c r="DFH40" s="74"/>
      <c r="DFI40" s="74"/>
      <c r="DFU40" s="119"/>
      <c r="DFV40" s="96"/>
      <c r="DFW40" s="121"/>
      <c r="DFX40" s="74"/>
      <c r="DFY40" s="74"/>
      <c r="DGK40" s="119"/>
      <c r="DGL40" s="96"/>
      <c r="DGM40" s="121"/>
      <c r="DGN40" s="74"/>
      <c r="DGO40" s="74"/>
      <c r="DHA40" s="119"/>
      <c r="DHB40" s="96"/>
      <c r="DHC40" s="121"/>
      <c r="DHD40" s="74"/>
      <c r="DHE40" s="74"/>
      <c r="DHQ40" s="119"/>
      <c r="DHR40" s="96"/>
      <c r="DHS40" s="121"/>
      <c r="DHT40" s="74"/>
      <c r="DHU40" s="74"/>
      <c r="DIG40" s="119"/>
      <c r="DIH40" s="96"/>
      <c r="DII40" s="121"/>
      <c r="DIJ40" s="74"/>
      <c r="DIK40" s="74"/>
      <c r="DIW40" s="119"/>
      <c r="DIX40" s="96"/>
      <c r="DIY40" s="121"/>
      <c r="DIZ40" s="74"/>
      <c r="DJA40" s="74"/>
      <c r="DJM40" s="119"/>
      <c r="DJN40" s="96"/>
      <c r="DJO40" s="121"/>
      <c r="DJP40" s="74"/>
      <c r="DJQ40" s="74"/>
      <c r="DKC40" s="119"/>
      <c r="DKD40" s="96"/>
      <c r="DKE40" s="121"/>
      <c r="DKF40" s="74"/>
      <c r="DKG40" s="74"/>
      <c r="DKS40" s="119"/>
      <c r="DKT40" s="96"/>
      <c r="DKU40" s="121"/>
      <c r="DKV40" s="74"/>
      <c r="DKW40" s="74"/>
      <c r="DLI40" s="119"/>
      <c r="DLJ40" s="96"/>
      <c r="DLK40" s="121"/>
      <c r="DLL40" s="74"/>
      <c r="DLM40" s="74"/>
      <c r="DLY40" s="119"/>
      <c r="DLZ40" s="96"/>
      <c r="DMA40" s="121"/>
      <c r="DMB40" s="74"/>
      <c r="DMC40" s="74"/>
      <c r="DMO40" s="119"/>
      <c r="DMP40" s="96"/>
      <c r="DMQ40" s="121"/>
      <c r="DMR40" s="74"/>
      <c r="DMS40" s="74"/>
      <c r="DNE40" s="119"/>
      <c r="DNF40" s="96"/>
      <c r="DNG40" s="121"/>
      <c r="DNH40" s="74"/>
      <c r="DNI40" s="74"/>
      <c r="DNU40" s="119"/>
      <c r="DNV40" s="96"/>
      <c r="DNW40" s="121"/>
      <c r="DNX40" s="74"/>
      <c r="DNY40" s="74"/>
      <c r="DOK40" s="119"/>
      <c r="DOL40" s="96"/>
      <c r="DOM40" s="121"/>
      <c r="DON40" s="74"/>
      <c r="DOO40" s="74"/>
      <c r="DPA40" s="119"/>
      <c r="DPB40" s="96"/>
      <c r="DPC40" s="121"/>
      <c r="DPD40" s="74"/>
      <c r="DPE40" s="74"/>
      <c r="DPQ40" s="119"/>
      <c r="DPR40" s="96"/>
      <c r="DPS40" s="121"/>
      <c r="DPT40" s="74"/>
      <c r="DPU40" s="74"/>
      <c r="DQG40" s="119"/>
      <c r="DQH40" s="96"/>
      <c r="DQI40" s="121"/>
      <c r="DQJ40" s="74"/>
      <c r="DQK40" s="74"/>
      <c r="DQW40" s="119"/>
      <c r="DQX40" s="96"/>
      <c r="DQY40" s="121"/>
      <c r="DQZ40" s="74"/>
      <c r="DRA40" s="74"/>
      <c r="DRM40" s="119"/>
      <c r="DRN40" s="96"/>
      <c r="DRO40" s="121"/>
      <c r="DRP40" s="74"/>
      <c r="DRQ40" s="74"/>
      <c r="DSC40" s="119"/>
      <c r="DSD40" s="96"/>
      <c r="DSE40" s="121"/>
      <c r="DSF40" s="74"/>
      <c r="DSG40" s="74"/>
      <c r="DSS40" s="119"/>
      <c r="DST40" s="96"/>
      <c r="DSU40" s="121"/>
      <c r="DSV40" s="74"/>
      <c r="DSW40" s="74"/>
      <c r="DTI40" s="119"/>
      <c r="DTJ40" s="96"/>
      <c r="DTK40" s="121"/>
      <c r="DTL40" s="74"/>
      <c r="DTM40" s="74"/>
      <c r="DTY40" s="119"/>
      <c r="DTZ40" s="96"/>
      <c r="DUA40" s="121"/>
      <c r="DUB40" s="74"/>
      <c r="DUC40" s="74"/>
      <c r="DUO40" s="119"/>
      <c r="DUP40" s="96"/>
      <c r="DUQ40" s="121"/>
      <c r="DUR40" s="74"/>
      <c r="DUS40" s="74"/>
      <c r="DVE40" s="119"/>
      <c r="DVF40" s="96"/>
      <c r="DVG40" s="121"/>
      <c r="DVH40" s="74"/>
      <c r="DVI40" s="74"/>
      <c r="DVU40" s="119"/>
      <c r="DVV40" s="96"/>
      <c r="DVW40" s="121"/>
      <c r="DVX40" s="74"/>
      <c r="DVY40" s="74"/>
      <c r="DWK40" s="119"/>
      <c r="DWL40" s="96"/>
      <c r="DWM40" s="121"/>
      <c r="DWN40" s="74"/>
      <c r="DWO40" s="74"/>
      <c r="DXA40" s="119"/>
      <c r="DXB40" s="96"/>
      <c r="DXC40" s="121"/>
      <c r="DXD40" s="74"/>
      <c r="DXE40" s="74"/>
      <c r="DXQ40" s="119"/>
      <c r="DXR40" s="96"/>
      <c r="DXS40" s="121"/>
      <c r="DXT40" s="74"/>
      <c r="DXU40" s="74"/>
      <c r="DYG40" s="119"/>
      <c r="DYH40" s="96"/>
      <c r="DYI40" s="121"/>
      <c r="DYJ40" s="74"/>
      <c r="DYK40" s="74"/>
      <c r="DYW40" s="119"/>
      <c r="DYX40" s="96"/>
      <c r="DYY40" s="121"/>
      <c r="DYZ40" s="74"/>
      <c r="DZA40" s="74"/>
      <c r="DZM40" s="119"/>
      <c r="DZN40" s="96"/>
      <c r="DZO40" s="121"/>
      <c r="DZP40" s="74"/>
      <c r="DZQ40" s="74"/>
      <c r="EAC40" s="119"/>
      <c r="EAD40" s="96"/>
      <c r="EAE40" s="121"/>
      <c r="EAF40" s="74"/>
      <c r="EAG40" s="74"/>
      <c r="EAS40" s="119"/>
      <c r="EAT40" s="96"/>
      <c r="EAU40" s="121"/>
      <c r="EAV40" s="74"/>
      <c r="EAW40" s="74"/>
      <c r="EBI40" s="119"/>
      <c r="EBJ40" s="96"/>
      <c r="EBK40" s="121"/>
      <c r="EBL40" s="74"/>
      <c r="EBM40" s="74"/>
      <c r="EBY40" s="119"/>
      <c r="EBZ40" s="96"/>
      <c r="ECA40" s="121"/>
      <c r="ECB40" s="74"/>
      <c r="ECC40" s="74"/>
      <c r="ECO40" s="119"/>
      <c r="ECP40" s="96"/>
      <c r="ECQ40" s="121"/>
      <c r="ECR40" s="74"/>
      <c r="ECS40" s="74"/>
      <c r="EDE40" s="119"/>
      <c r="EDF40" s="96"/>
      <c r="EDG40" s="121"/>
      <c r="EDH40" s="74"/>
      <c r="EDI40" s="74"/>
      <c r="EDU40" s="119"/>
      <c r="EDV40" s="96"/>
      <c r="EDW40" s="121"/>
      <c r="EDX40" s="74"/>
      <c r="EDY40" s="74"/>
      <c r="EEK40" s="119"/>
      <c r="EEL40" s="96"/>
      <c r="EEM40" s="121"/>
      <c r="EEN40" s="74"/>
      <c r="EEO40" s="74"/>
      <c r="EFA40" s="119"/>
      <c r="EFB40" s="96"/>
      <c r="EFC40" s="121"/>
      <c r="EFD40" s="74"/>
      <c r="EFE40" s="74"/>
      <c r="EFQ40" s="119"/>
      <c r="EFR40" s="96"/>
      <c r="EFS40" s="121"/>
      <c r="EFT40" s="74"/>
      <c r="EFU40" s="74"/>
      <c r="EGG40" s="119"/>
      <c r="EGH40" s="96"/>
      <c r="EGI40" s="121"/>
      <c r="EGJ40" s="74"/>
      <c r="EGK40" s="74"/>
      <c r="EGW40" s="119"/>
      <c r="EGX40" s="96"/>
      <c r="EGY40" s="121"/>
      <c r="EGZ40" s="74"/>
      <c r="EHA40" s="74"/>
      <c r="EHM40" s="119"/>
      <c r="EHN40" s="96"/>
      <c r="EHO40" s="121"/>
      <c r="EHP40" s="74"/>
      <c r="EHQ40" s="74"/>
      <c r="EIC40" s="119"/>
      <c r="EID40" s="96"/>
      <c r="EIE40" s="121"/>
      <c r="EIF40" s="74"/>
      <c r="EIG40" s="74"/>
      <c r="EIS40" s="119"/>
      <c r="EIT40" s="96"/>
      <c r="EIU40" s="121"/>
      <c r="EIV40" s="74"/>
      <c r="EIW40" s="74"/>
      <c r="EJI40" s="119"/>
      <c r="EJJ40" s="96"/>
      <c r="EJK40" s="121"/>
      <c r="EJL40" s="74"/>
      <c r="EJM40" s="74"/>
      <c r="EJY40" s="119"/>
      <c r="EJZ40" s="96"/>
      <c r="EKA40" s="121"/>
      <c r="EKB40" s="74"/>
      <c r="EKC40" s="74"/>
      <c r="EKO40" s="119"/>
      <c r="EKP40" s="96"/>
      <c r="EKQ40" s="121"/>
      <c r="EKR40" s="74"/>
      <c r="EKS40" s="74"/>
      <c r="ELE40" s="119"/>
      <c r="ELF40" s="96"/>
      <c r="ELG40" s="121"/>
      <c r="ELH40" s="74"/>
      <c r="ELI40" s="74"/>
      <c r="ELU40" s="119"/>
      <c r="ELV40" s="96"/>
      <c r="ELW40" s="121"/>
      <c r="ELX40" s="74"/>
      <c r="ELY40" s="74"/>
      <c r="EMK40" s="119"/>
      <c r="EML40" s="96"/>
      <c r="EMM40" s="121"/>
      <c r="EMN40" s="74"/>
      <c r="EMO40" s="74"/>
      <c r="ENA40" s="119"/>
      <c r="ENB40" s="96"/>
      <c r="ENC40" s="121"/>
      <c r="END40" s="74"/>
      <c r="ENE40" s="74"/>
      <c r="ENQ40" s="119"/>
      <c r="ENR40" s="96"/>
      <c r="ENS40" s="121"/>
      <c r="ENT40" s="74"/>
      <c r="ENU40" s="74"/>
      <c r="EOG40" s="119"/>
      <c r="EOH40" s="96"/>
      <c r="EOI40" s="121"/>
      <c r="EOJ40" s="74"/>
      <c r="EOK40" s="74"/>
      <c r="EOW40" s="119"/>
      <c r="EOX40" s="96"/>
      <c r="EOY40" s="121"/>
      <c r="EOZ40" s="74"/>
      <c r="EPA40" s="74"/>
      <c r="EPM40" s="119"/>
      <c r="EPN40" s="96"/>
      <c r="EPO40" s="121"/>
      <c r="EPP40" s="74"/>
      <c r="EPQ40" s="74"/>
      <c r="EQC40" s="119"/>
      <c r="EQD40" s="96"/>
      <c r="EQE40" s="121"/>
      <c r="EQF40" s="74"/>
      <c r="EQG40" s="74"/>
      <c r="EQS40" s="119"/>
      <c r="EQT40" s="96"/>
      <c r="EQU40" s="121"/>
      <c r="EQV40" s="74"/>
      <c r="EQW40" s="74"/>
      <c r="ERI40" s="119"/>
      <c r="ERJ40" s="96"/>
      <c r="ERK40" s="121"/>
      <c r="ERL40" s="74"/>
      <c r="ERM40" s="74"/>
      <c r="ERY40" s="119"/>
      <c r="ERZ40" s="96"/>
      <c r="ESA40" s="121"/>
      <c r="ESB40" s="74"/>
      <c r="ESC40" s="74"/>
      <c r="ESO40" s="119"/>
      <c r="ESP40" s="96"/>
      <c r="ESQ40" s="121"/>
      <c r="ESR40" s="74"/>
      <c r="ESS40" s="74"/>
      <c r="ETE40" s="119"/>
      <c r="ETF40" s="96"/>
      <c r="ETG40" s="121"/>
      <c r="ETH40" s="74"/>
      <c r="ETI40" s="74"/>
      <c r="ETU40" s="119"/>
      <c r="ETV40" s="96"/>
      <c r="ETW40" s="121"/>
      <c r="ETX40" s="74"/>
      <c r="ETY40" s="74"/>
      <c r="EUK40" s="119"/>
      <c r="EUL40" s="96"/>
      <c r="EUM40" s="121"/>
      <c r="EUN40" s="74"/>
      <c r="EUO40" s="74"/>
      <c r="EVA40" s="119"/>
      <c r="EVB40" s="96"/>
      <c r="EVC40" s="121"/>
      <c r="EVD40" s="74"/>
      <c r="EVE40" s="74"/>
      <c r="EVQ40" s="119"/>
      <c r="EVR40" s="96"/>
      <c r="EVS40" s="121"/>
      <c r="EVT40" s="74"/>
      <c r="EVU40" s="74"/>
      <c r="EWG40" s="119"/>
      <c r="EWH40" s="96"/>
      <c r="EWI40" s="121"/>
      <c r="EWJ40" s="74"/>
      <c r="EWK40" s="74"/>
      <c r="EWW40" s="119"/>
      <c r="EWX40" s="96"/>
      <c r="EWY40" s="121"/>
      <c r="EWZ40" s="74"/>
      <c r="EXA40" s="74"/>
      <c r="EXM40" s="119"/>
      <c r="EXN40" s="96"/>
      <c r="EXO40" s="121"/>
      <c r="EXP40" s="74"/>
      <c r="EXQ40" s="74"/>
      <c r="EYC40" s="119"/>
      <c r="EYD40" s="96"/>
      <c r="EYE40" s="121"/>
      <c r="EYF40" s="74"/>
      <c r="EYG40" s="74"/>
      <c r="EYS40" s="119"/>
      <c r="EYT40" s="96"/>
      <c r="EYU40" s="121"/>
      <c r="EYV40" s="74"/>
      <c r="EYW40" s="74"/>
      <c r="EZI40" s="119"/>
      <c r="EZJ40" s="96"/>
      <c r="EZK40" s="121"/>
      <c r="EZL40" s="74"/>
      <c r="EZM40" s="74"/>
      <c r="EZY40" s="119"/>
      <c r="EZZ40" s="96"/>
      <c r="FAA40" s="121"/>
      <c r="FAB40" s="74"/>
      <c r="FAC40" s="74"/>
      <c r="FAO40" s="119"/>
      <c r="FAP40" s="96"/>
      <c r="FAQ40" s="121"/>
      <c r="FAR40" s="74"/>
      <c r="FAS40" s="74"/>
      <c r="FBE40" s="119"/>
      <c r="FBF40" s="96"/>
      <c r="FBG40" s="121"/>
      <c r="FBH40" s="74"/>
      <c r="FBI40" s="74"/>
      <c r="FBU40" s="119"/>
      <c r="FBV40" s="96"/>
      <c r="FBW40" s="121"/>
      <c r="FBX40" s="74"/>
      <c r="FBY40" s="74"/>
      <c r="FCK40" s="119"/>
      <c r="FCL40" s="96"/>
      <c r="FCM40" s="121"/>
      <c r="FCN40" s="74"/>
      <c r="FCO40" s="74"/>
      <c r="FDA40" s="119"/>
      <c r="FDB40" s="96"/>
      <c r="FDC40" s="121"/>
      <c r="FDD40" s="74"/>
      <c r="FDE40" s="74"/>
      <c r="FDQ40" s="119"/>
      <c r="FDR40" s="96"/>
      <c r="FDS40" s="121"/>
      <c r="FDT40" s="74"/>
      <c r="FDU40" s="74"/>
      <c r="FEG40" s="119"/>
      <c r="FEH40" s="96"/>
      <c r="FEI40" s="121"/>
      <c r="FEJ40" s="74"/>
      <c r="FEK40" s="74"/>
      <c r="FEW40" s="119"/>
      <c r="FEX40" s="96"/>
      <c r="FEY40" s="121"/>
      <c r="FEZ40" s="74"/>
      <c r="FFA40" s="74"/>
      <c r="FFM40" s="119"/>
      <c r="FFN40" s="96"/>
      <c r="FFO40" s="121"/>
      <c r="FFP40" s="74"/>
      <c r="FFQ40" s="74"/>
      <c r="FGC40" s="119"/>
      <c r="FGD40" s="96"/>
      <c r="FGE40" s="121"/>
      <c r="FGF40" s="74"/>
      <c r="FGG40" s="74"/>
      <c r="FGS40" s="119"/>
      <c r="FGT40" s="96"/>
      <c r="FGU40" s="121"/>
      <c r="FGV40" s="74"/>
      <c r="FGW40" s="74"/>
      <c r="FHI40" s="119"/>
      <c r="FHJ40" s="96"/>
      <c r="FHK40" s="121"/>
      <c r="FHL40" s="74"/>
      <c r="FHM40" s="74"/>
      <c r="FHY40" s="119"/>
      <c r="FHZ40" s="96"/>
      <c r="FIA40" s="121"/>
      <c r="FIB40" s="74"/>
      <c r="FIC40" s="74"/>
      <c r="FIO40" s="119"/>
      <c r="FIP40" s="96"/>
      <c r="FIQ40" s="121"/>
      <c r="FIR40" s="74"/>
      <c r="FIS40" s="74"/>
      <c r="FJE40" s="119"/>
      <c r="FJF40" s="96"/>
      <c r="FJG40" s="121"/>
      <c r="FJH40" s="74"/>
      <c r="FJI40" s="74"/>
      <c r="FJU40" s="119"/>
      <c r="FJV40" s="96"/>
      <c r="FJW40" s="121"/>
      <c r="FJX40" s="74"/>
      <c r="FJY40" s="74"/>
      <c r="FKK40" s="119"/>
      <c r="FKL40" s="96"/>
      <c r="FKM40" s="121"/>
      <c r="FKN40" s="74"/>
      <c r="FKO40" s="74"/>
      <c r="FLA40" s="119"/>
      <c r="FLB40" s="96"/>
      <c r="FLC40" s="121"/>
      <c r="FLD40" s="74"/>
      <c r="FLE40" s="74"/>
      <c r="FLQ40" s="119"/>
      <c r="FLR40" s="96"/>
      <c r="FLS40" s="121"/>
      <c r="FLT40" s="74"/>
      <c r="FLU40" s="74"/>
      <c r="FMG40" s="119"/>
      <c r="FMH40" s="96"/>
      <c r="FMI40" s="121"/>
      <c r="FMJ40" s="74"/>
      <c r="FMK40" s="74"/>
      <c r="FMW40" s="119"/>
      <c r="FMX40" s="96"/>
      <c r="FMY40" s="121"/>
      <c r="FMZ40" s="74"/>
      <c r="FNA40" s="74"/>
      <c r="FNM40" s="119"/>
      <c r="FNN40" s="96"/>
      <c r="FNO40" s="121"/>
      <c r="FNP40" s="74"/>
      <c r="FNQ40" s="74"/>
      <c r="FOC40" s="119"/>
      <c r="FOD40" s="96"/>
      <c r="FOE40" s="121"/>
      <c r="FOF40" s="74"/>
      <c r="FOG40" s="74"/>
      <c r="FOS40" s="119"/>
      <c r="FOT40" s="96"/>
      <c r="FOU40" s="121"/>
      <c r="FOV40" s="74"/>
      <c r="FOW40" s="74"/>
      <c r="FPI40" s="119"/>
      <c r="FPJ40" s="96"/>
      <c r="FPK40" s="121"/>
      <c r="FPL40" s="74"/>
      <c r="FPM40" s="74"/>
      <c r="FPY40" s="119"/>
      <c r="FPZ40" s="96"/>
      <c r="FQA40" s="121"/>
      <c r="FQB40" s="74"/>
      <c r="FQC40" s="74"/>
      <c r="FQO40" s="119"/>
      <c r="FQP40" s="96"/>
      <c r="FQQ40" s="121"/>
      <c r="FQR40" s="74"/>
      <c r="FQS40" s="74"/>
      <c r="FRE40" s="119"/>
      <c r="FRF40" s="96"/>
      <c r="FRG40" s="121"/>
      <c r="FRH40" s="74"/>
      <c r="FRI40" s="74"/>
      <c r="FRU40" s="119"/>
      <c r="FRV40" s="96"/>
      <c r="FRW40" s="121"/>
      <c r="FRX40" s="74"/>
      <c r="FRY40" s="74"/>
      <c r="FSK40" s="119"/>
      <c r="FSL40" s="96"/>
      <c r="FSM40" s="121"/>
      <c r="FSN40" s="74"/>
      <c r="FSO40" s="74"/>
      <c r="FTA40" s="119"/>
      <c r="FTB40" s="96"/>
      <c r="FTC40" s="121"/>
      <c r="FTD40" s="74"/>
      <c r="FTE40" s="74"/>
      <c r="FTQ40" s="119"/>
      <c r="FTR40" s="96"/>
      <c r="FTS40" s="121"/>
      <c r="FTT40" s="74"/>
      <c r="FTU40" s="74"/>
      <c r="FUG40" s="119"/>
      <c r="FUH40" s="96"/>
      <c r="FUI40" s="121"/>
      <c r="FUJ40" s="74"/>
      <c r="FUK40" s="74"/>
      <c r="FUW40" s="119"/>
      <c r="FUX40" s="96"/>
      <c r="FUY40" s="121"/>
      <c r="FUZ40" s="74"/>
      <c r="FVA40" s="74"/>
      <c r="FVM40" s="119"/>
      <c r="FVN40" s="96"/>
      <c r="FVO40" s="121"/>
      <c r="FVP40" s="74"/>
      <c r="FVQ40" s="74"/>
      <c r="FWC40" s="119"/>
      <c r="FWD40" s="96"/>
      <c r="FWE40" s="121"/>
      <c r="FWF40" s="74"/>
      <c r="FWG40" s="74"/>
      <c r="FWS40" s="119"/>
      <c r="FWT40" s="96"/>
      <c r="FWU40" s="121"/>
      <c r="FWV40" s="74"/>
      <c r="FWW40" s="74"/>
      <c r="FXI40" s="119"/>
      <c r="FXJ40" s="96"/>
      <c r="FXK40" s="121"/>
      <c r="FXL40" s="74"/>
      <c r="FXM40" s="74"/>
      <c r="FXY40" s="119"/>
      <c r="FXZ40" s="96"/>
      <c r="FYA40" s="121"/>
      <c r="FYB40" s="74"/>
      <c r="FYC40" s="74"/>
      <c r="FYO40" s="119"/>
      <c r="FYP40" s="96"/>
      <c r="FYQ40" s="121"/>
      <c r="FYR40" s="74"/>
      <c r="FYS40" s="74"/>
      <c r="FZE40" s="119"/>
      <c r="FZF40" s="96"/>
      <c r="FZG40" s="121"/>
      <c r="FZH40" s="74"/>
      <c r="FZI40" s="74"/>
      <c r="FZU40" s="119"/>
      <c r="FZV40" s="96"/>
      <c r="FZW40" s="121"/>
      <c r="FZX40" s="74"/>
      <c r="FZY40" s="74"/>
      <c r="GAK40" s="119"/>
      <c r="GAL40" s="96"/>
      <c r="GAM40" s="121"/>
      <c r="GAN40" s="74"/>
      <c r="GAO40" s="74"/>
      <c r="GBA40" s="119"/>
      <c r="GBB40" s="96"/>
      <c r="GBC40" s="121"/>
      <c r="GBD40" s="74"/>
      <c r="GBE40" s="74"/>
      <c r="GBQ40" s="119"/>
      <c r="GBR40" s="96"/>
      <c r="GBS40" s="121"/>
      <c r="GBT40" s="74"/>
      <c r="GBU40" s="74"/>
      <c r="GCG40" s="119"/>
      <c r="GCH40" s="96"/>
      <c r="GCI40" s="121"/>
      <c r="GCJ40" s="74"/>
      <c r="GCK40" s="74"/>
      <c r="GCW40" s="119"/>
      <c r="GCX40" s="96"/>
      <c r="GCY40" s="121"/>
      <c r="GCZ40" s="74"/>
      <c r="GDA40" s="74"/>
      <c r="GDM40" s="119"/>
      <c r="GDN40" s="96"/>
      <c r="GDO40" s="121"/>
      <c r="GDP40" s="74"/>
      <c r="GDQ40" s="74"/>
      <c r="GEC40" s="119"/>
      <c r="GED40" s="96"/>
      <c r="GEE40" s="121"/>
      <c r="GEF40" s="74"/>
      <c r="GEG40" s="74"/>
      <c r="GES40" s="119"/>
      <c r="GET40" s="96"/>
      <c r="GEU40" s="121"/>
      <c r="GEV40" s="74"/>
      <c r="GEW40" s="74"/>
      <c r="GFI40" s="119"/>
      <c r="GFJ40" s="96"/>
      <c r="GFK40" s="121"/>
      <c r="GFL40" s="74"/>
      <c r="GFM40" s="74"/>
      <c r="GFY40" s="119"/>
      <c r="GFZ40" s="96"/>
      <c r="GGA40" s="121"/>
      <c r="GGB40" s="74"/>
      <c r="GGC40" s="74"/>
      <c r="GGO40" s="119"/>
      <c r="GGP40" s="96"/>
      <c r="GGQ40" s="121"/>
      <c r="GGR40" s="74"/>
      <c r="GGS40" s="74"/>
      <c r="GHE40" s="119"/>
      <c r="GHF40" s="96"/>
      <c r="GHG40" s="121"/>
      <c r="GHH40" s="74"/>
      <c r="GHI40" s="74"/>
      <c r="GHU40" s="119"/>
      <c r="GHV40" s="96"/>
      <c r="GHW40" s="121"/>
      <c r="GHX40" s="74"/>
      <c r="GHY40" s="74"/>
      <c r="GIK40" s="119"/>
      <c r="GIL40" s="96"/>
      <c r="GIM40" s="121"/>
      <c r="GIN40" s="74"/>
      <c r="GIO40" s="74"/>
      <c r="GJA40" s="119"/>
      <c r="GJB40" s="96"/>
      <c r="GJC40" s="121"/>
      <c r="GJD40" s="74"/>
      <c r="GJE40" s="74"/>
      <c r="GJQ40" s="119"/>
      <c r="GJR40" s="96"/>
      <c r="GJS40" s="121"/>
      <c r="GJT40" s="74"/>
      <c r="GJU40" s="74"/>
      <c r="GKG40" s="119"/>
      <c r="GKH40" s="96"/>
      <c r="GKI40" s="121"/>
      <c r="GKJ40" s="74"/>
      <c r="GKK40" s="74"/>
      <c r="GKW40" s="119"/>
      <c r="GKX40" s="96"/>
      <c r="GKY40" s="121"/>
      <c r="GKZ40" s="74"/>
      <c r="GLA40" s="74"/>
      <c r="GLM40" s="119"/>
      <c r="GLN40" s="96"/>
      <c r="GLO40" s="121"/>
      <c r="GLP40" s="74"/>
      <c r="GLQ40" s="74"/>
      <c r="GMC40" s="119"/>
      <c r="GMD40" s="96"/>
      <c r="GME40" s="121"/>
      <c r="GMF40" s="74"/>
      <c r="GMG40" s="74"/>
      <c r="GMS40" s="119"/>
      <c r="GMT40" s="96"/>
      <c r="GMU40" s="121"/>
      <c r="GMV40" s="74"/>
      <c r="GMW40" s="74"/>
      <c r="GNI40" s="119"/>
      <c r="GNJ40" s="96"/>
      <c r="GNK40" s="121"/>
      <c r="GNL40" s="74"/>
      <c r="GNM40" s="74"/>
      <c r="GNY40" s="119"/>
      <c r="GNZ40" s="96"/>
      <c r="GOA40" s="121"/>
      <c r="GOB40" s="74"/>
      <c r="GOC40" s="74"/>
      <c r="GOO40" s="119"/>
      <c r="GOP40" s="96"/>
      <c r="GOQ40" s="121"/>
      <c r="GOR40" s="74"/>
      <c r="GOS40" s="74"/>
      <c r="GPE40" s="119"/>
      <c r="GPF40" s="96"/>
      <c r="GPG40" s="121"/>
      <c r="GPH40" s="74"/>
      <c r="GPI40" s="74"/>
      <c r="GPU40" s="119"/>
      <c r="GPV40" s="96"/>
      <c r="GPW40" s="121"/>
      <c r="GPX40" s="74"/>
      <c r="GPY40" s="74"/>
      <c r="GQK40" s="119"/>
      <c r="GQL40" s="96"/>
      <c r="GQM40" s="121"/>
      <c r="GQN40" s="74"/>
      <c r="GQO40" s="74"/>
      <c r="GRA40" s="119"/>
      <c r="GRB40" s="96"/>
      <c r="GRC40" s="121"/>
      <c r="GRD40" s="74"/>
      <c r="GRE40" s="74"/>
      <c r="GRQ40" s="119"/>
      <c r="GRR40" s="96"/>
      <c r="GRS40" s="121"/>
      <c r="GRT40" s="74"/>
      <c r="GRU40" s="74"/>
      <c r="GSG40" s="119"/>
      <c r="GSH40" s="96"/>
      <c r="GSI40" s="121"/>
      <c r="GSJ40" s="74"/>
      <c r="GSK40" s="74"/>
      <c r="GSW40" s="119"/>
      <c r="GSX40" s="96"/>
      <c r="GSY40" s="121"/>
      <c r="GSZ40" s="74"/>
      <c r="GTA40" s="74"/>
      <c r="GTM40" s="119"/>
      <c r="GTN40" s="96"/>
      <c r="GTO40" s="121"/>
      <c r="GTP40" s="74"/>
      <c r="GTQ40" s="74"/>
      <c r="GUC40" s="119"/>
      <c r="GUD40" s="96"/>
      <c r="GUE40" s="121"/>
      <c r="GUF40" s="74"/>
      <c r="GUG40" s="74"/>
      <c r="GUS40" s="119"/>
      <c r="GUT40" s="96"/>
      <c r="GUU40" s="121"/>
      <c r="GUV40" s="74"/>
      <c r="GUW40" s="74"/>
      <c r="GVI40" s="119"/>
      <c r="GVJ40" s="96"/>
      <c r="GVK40" s="121"/>
      <c r="GVL40" s="74"/>
      <c r="GVM40" s="74"/>
      <c r="GVY40" s="119"/>
      <c r="GVZ40" s="96"/>
      <c r="GWA40" s="121"/>
      <c r="GWB40" s="74"/>
      <c r="GWC40" s="74"/>
      <c r="GWO40" s="119"/>
      <c r="GWP40" s="96"/>
      <c r="GWQ40" s="121"/>
      <c r="GWR40" s="74"/>
      <c r="GWS40" s="74"/>
      <c r="GXE40" s="119"/>
      <c r="GXF40" s="96"/>
      <c r="GXG40" s="121"/>
      <c r="GXH40" s="74"/>
      <c r="GXI40" s="74"/>
      <c r="GXU40" s="119"/>
      <c r="GXV40" s="96"/>
      <c r="GXW40" s="121"/>
      <c r="GXX40" s="74"/>
      <c r="GXY40" s="74"/>
      <c r="GYK40" s="119"/>
      <c r="GYL40" s="96"/>
      <c r="GYM40" s="121"/>
      <c r="GYN40" s="74"/>
      <c r="GYO40" s="74"/>
      <c r="GZA40" s="119"/>
      <c r="GZB40" s="96"/>
      <c r="GZC40" s="121"/>
      <c r="GZD40" s="74"/>
      <c r="GZE40" s="74"/>
      <c r="GZQ40" s="119"/>
      <c r="GZR40" s="96"/>
      <c r="GZS40" s="121"/>
      <c r="GZT40" s="74"/>
      <c r="GZU40" s="74"/>
      <c r="HAG40" s="119"/>
      <c r="HAH40" s="96"/>
      <c r="HAI40" s="121"/>
      <c r="HAJ40" s="74"/>
      <c r="HAK40" s="74"/>
      <c r="HAW40" s="119"/>
      <c r="HAX40" s="96"/>
      <c r="HAY40" s="121"/>
      <c r="HAZ40" s="74"/>
      <c r="HBA40" s="74"/>
      <c r="HBM40" s="119"/>
      <c r="HBN40" s="96"/>
      <c r="HBO40" s="121"/>
      <c r="HBP40" s="74"/>
      <c r="HBQ40" s="74"/>
      <c r="HCC40" s="119"/>
      <c r="HCD40" s="96"/>
      <c r="HCE40" s="121"/>
      <c r="HCF40" s="74"/>
      <c r="HCG40" s="74"/>
      <c r="HCS40" s="119"/>
      <c r="HCT40" s="96"/>
      <c r="HCU40" s="121"/>
      <c r="HCV40" s="74"/>
      <c r="HCW40" s="74"/>
      <c r="HDI40" s="119"/>
      <c r="HDJ40" s="96"/>
      <c r="HDK40" s="121"/>
      <c r="HDL40" s="74"/>
      <c r="HDM40" s="74"/>
      <c r="HDY40" s="119"/>
      <c r="HDZ40" s="96"/>
      <c r="HEA40" s="121"/>
      <c r="HEB40" s="74"/>
      <c r="HEC40" s="74"/>
      <c r="HEO40" s="119"/>
      <c r="HEP40" s="96"/>
      <c r="HEQ40" s="121"/>
      <c r="HER40" s="74"/>
      <c r="HES40" s="74"/>
      <c r="HFE40" s="119"/>
      <c r="HFF40" s="96"/>
      <c r="HFG40" s="121"/>
      <c r="HFH40" s="74"/>
      <c r="HFI40" s="74"/>
      <c r="HFU40" s="119"/>
      <c r="HFV40" s="96"/>
      <c r="HFW40" s="121"/>
      <c r="HFX40" s="74"/>
      <c r="HFY40" s="74"/>
      <c r="HGK40" s="119"/>
      <c r="HGL40" s="96"/>
      <c r="HGM40" s="121"/>
      <c r="HGN40" s="74"/>
      <c r="HGO40" s="74"/>
      <c r="HHA40" s="119"/>
      <c r="HHB40" s="96"/>
      <c r="HHC40" s="121"/>
      <c r="HHD40" s="74"/>
      <c r="HHE40" s="74"/>
      <c r="HHQ40" s="119"/>
      <c r="HHR40" s="96"/>
      <c r="HHS40" s="121"/>
      <c r="HHT40" s="74"/>
      <c r="HHU40" s="74"/>
      <c r="HIG40" s="119"/>
      <c r="HIH40" s="96"/>
      <c r="HII40" s="121"/>
      <c r="HIJ40" s="74"/>
      <c r="HIK40" s="74"/>
      <c r="HIW40" s="119"/>
      <c r="HIX40" s="96"/>
      <c r="HIY40" s="121"/>
      <c r="HIZ40" s="74"/>
      <c r="HJA40" s="74"/>
      <c r="HJM40" s="119"/>
      <c r="HJN40" s="96"/>
      <c r="HJO40" s="121"/>
      <c r="HJP40" s="74"/>
      <c r="HJQ40" s="74"/>
      <c r="HKC40" s="119"/>
      <c r="HKD40" s="96"/>
      <c r="HKE40" s="121"/>
      <c r="HKF40" s="74"/>
      <c r="HKG40" s="74"/>
      <c r="HKS40" s="119"/>
      <c r="HKT40" s="96"/>
      <c r="HKU40" s="121"/>
      <c r="HKV40" s="74"/>
      <c r="HKW40" s="74"/>
      <c r="HLI40" s="119"/>
      <c r="HLJ40" s="96"/>
      <c r="HLK40" s="121"/>
      <c r="HLL40" s="74"/>
      <c r="HLM40" s="74"/>
      <c r="HLY40" s="119"/>
      <c r="HLZ40" s="96"/>
      <c r="HMA40" s="121"/>
      <c r="HMB40" s="74"/>
      <c r="HMC40" s="74"/>
      <c r="HMO40" s="119"/>
      <c r="HMP40" s="96"/>
      <c r="HMQ40" s="121"/>
      <c r="HMR40" s="74"/>
      <c r="HMS40" s="74"/>
      <c r="HNE40" s="119"/>
      <c r="HNF40" s="96"/>
      <c r="HNG40" s="121"/>
      <c r="HNH40" s="74"/>
      <c r="HNI40" s="74"/>
      <c r="HNU40" s="119"/>
      <c r="HNV40" s="96"/>
      <c r="HNW40" s="121"/>
      <c r="HNX40" s="74"/>
      <c r="HNY40" s="74"/>
      <c r="HOK40" s="119"/>
      <c r="HOL40" s="96"/>
      <c r="HOM40" s="121"/>
      <c r="HON40" s="74"/>
      <c r="HOO40" s="74"/>
      <c r="HPA40" s="119"/>
      <c r="HPB40" s="96"/>
      <c r="HPC40" s="121"/>
      <c r="HPD40" s="74"/>
      <c r="HPE40" s="74"/>
      <c r="HPQ40" s="119"/>
      <c r="HPR40" s="96"/>
      <c r="HPS40" s="121"/>
      <c r="HPT40" s="74"/>
      <c r="HPU40" s="74"/>
      <c r="HQG40" s="119"/>
      <c r="HQH40" s="96"/>
      <c r="HQI40" s="121"/>
      <c r="HQJ40" s="74"/>
      <c r="HQK40" s="74"/>
      <c r="HQW40" s="119"/>
      <c r="HQX40" s="96"/>
      <c r="HQY40" s="121"/>
      <c r="HQZ40" s="74"/>
      <c r="HRA40" s="74"/>
      <c r="HRM40" s="119"/>
      <c r="HRN40" s="96"/>
      <c r="HRO40" s="121"/>
      <c r="HRP40" s="74"/>
      <c r="HRQ40" s="74"/>
      <c r="HSC40" s="119"/>
      <c r="HSD40" s="96"/>
      <c r="HSE40" s="121"/>
      <c r="HSF40" s="74"/>
      <c r="HSG40" s="74"/>
      <c r="HSS40" s="119"/>
      <c r="HST40" s="96"/>
      <c r="HSU40" s="121"/>
      <c r="HSV40" s="74"/>
      <c r="HSW40" s="74"/>
      <c r="HTI40" s="119"/>
      <c r="HTJ40" s="96"/>
      <c r="HTK40" s="121"/>
      <c r="HTL40" s="74"/>
      <c r="HTM40" s="74"/>
      <c r="HTY40" s="119"/>
      <c r="HTZ40" s="96"/>
      <c r="HUA40" s="121"/>
      <c r="HUB40" s="74"/>
      <c r="HUC40" s="74"/>
      <c r="HUO40" s="119"/>
      <c r="HUP40" s="96"/>
      <c r="HUQ40" s="121"/>
      <c r="HUR40" s="74"/>
      <c r="HUS40" s="74"/>
      <c r="HVE40" s="119"/>
      <c r="HVF40" s="96"/>
      <c r="HVG40" s="121"/>
      <c r="HVH40" s="74"/>
      <c r="HVI40" s="74"/>
      <c r="HVU40" s="119"/>
      <c r="HVV40" s="96"/>
      <c r="HVW40" s="121"/>
      <c r="HVX40" s="74"/>
      <c r="HVY40" s="74"/>
      <c r="HWK40" s="119"/>
      <c r="HWL40" s="96"/>
      <c r="HWM40" s="121"/>
      <c r="HWN40" s="74"/>
      <c r="HWO40" s="74"/>
      <c r="HXA40" s="119"/>
      <c r="HXB40" s="96"/>
      <c r="HXC40" s="121"/>
      <c r="HXD40" s="74"/>
      <c r="HXE40" s="74"/>
      <c r="HXQ40" s="119"/>
      <c r="HXR40" s="96"/>
      <c r="HXS40" s="121"/>
      <c r="HXT40" s="74"/>
      <c r="HXU40" s="74"/>
      <c r="HYG40" s="119"/>
      <c r="HYH40" s="96"/>
      <c r="HYI40" s="121"/>
      <c r="HYJ40" s="74"/>
      <c r="HYK40" s="74"/>
      <c r="HYW40" s="119"/>
      <c r="HYX40" s="96"/>
      <c r="HYY40" s="121"/>
      <c r="HYZ40" s="74"/>
      <c r="HZA40" s="74"/>
      <c r="HZM40" s="119"/>
      <c r="HZN40" s="96"/>
      <c r="HZO40" s="121"/>
      <c r="HZP40" s="74"/>
      <c r="HZQ40" s="74"/>
      <c r="IAC40" s="119"/>
      <c r="IAD40" s="96"/>
      <c r="IAE40" s="121"/>
      <c r="IAF40" s="74"/>
      <c r="IAG40" s="74"/>
      <c r="IAS40" s="119"/>
      <c r="IAT40" s="96"/>
      <c r="IAU40" s="121"/>
      <c r="IAV40" s="74"/>
      <c r="IAW40" s="74"/>
      <c r="IBI40" s="119"/>
      <c r="IBJ40" s="96"/>
      <c r="IBK40" s="121"/>
      <c r="IBL40" s="74"/>
      <c r="IBM40" s="74"/>
      <c r="IBY40" s="119"/>
      <c r="IBZ40" s="96"/>
      <c r="ICA40" s="121"/>
      <c r="ICB40" s="74"/>
      <c r="ICC40" s="74"/>
      <c r="ICO40" s="119"/>
      <c r="ICP40" s="96"/>
      <c r="ICQ40" s="121"/>
      <c r="ICR40" s="74"/>
      <c r="ICS40" s="74"/>
      <c r="IDE40" s="119"/>
      <c r="IDF40" s="96"/>
      <c r="IDG40" s="121"/>
      <c r="IDH40" s="74"/>
      <c r="IDI40" s="74"/>
      <c r="IDU40" s="119"/>
      <c r="IDV40" s="96"/>
      <c r="IDW40" s="121"/>
      <c r="IDX40" s="74"/>
      <c r="IDY40" s="74"/>
      <c r="IEK40" s="119"/>
      <c r="IEL40" s="96"/>
      <c r="IEM40" s="121"/>
      <c r="IEN40" s="74"/>
      <c r="IEO40" s="74"/>
      <c r="IFA40" s="119"/>
      <c r="IFB40" s="96"/>
      <c r="IFC40" s="121"/>
      <c r="IFD40" s="74"/>
      <c r="IFE40" s="74"/>
      <c r="IFQ40" s="119"/>
      <c r="IFR40" s="96"/>
      <c r="IFS40" s="121"/>
      <c r="IFT40" s="74"/>
      <c r="IFU40" s="74"/>
      <c r="IGG40" s="119"/>
      <c r="IGH40" s="96"/>
      <c r="IGI40" s="121"/>
      <c r="IGJ40" s="74"/>
      <c r="IGK40" s="74"/>
      <c r="IGW40" s="119"/>
      <c r="IGX40" s="96"/>
      <c r="IGY40" s="121"/>
      <c r="IGZ40" s="74"/>
      <c r="IHA40" s="74"/>
      <c r="IHM40" s="119"/>
      <c r="IHN40" s="96"/>
      <c r="IHO40" s="121"/>
      <c r="IHP40" s="74"/>
      <c r="IHQ40" s="74"/>
      <c r="IIC40" s="119"/>
      <c r="IID40" s="96"/>
      <c r="IIE40" s="121"/>
      <c r="IIF40" s="74"/>
      <c r="IIG40" s="74"/>
      <c r="IIS40" s="119"/>
      <c r="IIT40" s="96"/>
      <c r="IIU40" s="121"/>
      <c r="IIV40" s="74"/>
      <c r="IIW40" s="74"/>
      <c r="IJI40" s="119"/>
      <c r="IJJ40" s="96"/>
      <c r="IJK40" s="121"/>
      <c r="IJL40" s="74"/>
      <c r="IJM40" s="74"/>
      <c r="IJY40" s="119"/>
      <c r="IJZ40" s="96"/>
      <c r="IKA40" s="121"/>
      <c r="IKB40" s="74"/>
      <c r="IKC40" s="74"/>
      <c r="IKO40" s="119"/>
      <c r="IKP40" s="96"/>
      <c r="IKQ40" s="121"/>
      <c r="IKR40" s="74"/>
      <c r="IKS40" s="74"/>
      <c r="ILE40" s="119"/>
      <c r="ILF40" s="96"/>
      <c r="ILG40" s="121"/>
      <c r="ILH40" s="74"/>
      <c r="ILI40" s="74"/>
      <c r="ILU40" s="119"/>
      <c r="ILV40" s="96"/>
      <c r="ILW40" s="121"/>
      <c r="ILX40" s="74"/>
      <c r="ILY40" s="74"/>
      <c r="IMK40" s="119"/>
      <c r="IML40" s="96"/>
      <c r="IMM40" s="121"/>
      <c r="IMN40" s="74"/>
      <c r="IMO40" s="74"/>
      <c r="INA40" s="119"/>
      <c r="INB40" s="96"/>
      <c r="INC40" s="121"/>
      <c r="IND40" s="74"/>
      <c r="INE40" s="74"/>
      <c r="INQ40" s="119"/>
      <c r="INR40" s="96"/>
      <c r="INS40" s="121"/>
      <c r="INT40" s="74"/>
      <c r="INU40" s="74"/>
      <c r="IOG40" s="119"/>
      <c r="IOH40" s="96"/>
      <c r="IOI40" s="121"/>
      <c r="IOJ40" s="74"/>
      <c r="IOK40" s="74"/>
      <c r="IOW40" s="119"/>
      <c r="IOX40" s="96"/>
      <c r="IOY40" s="121"/>
      <c r="IOZ40" s="74"/>
      <c r="IPA40" s="74"/>
      <c r="IPM40" s="119"/>
      <c r="IPN40" s="96"/>
      <c r="IPO40" s="121"/>
      <c r="IPP40" s="74"/>
      <c r="IPQ40" s="74"/>
      <c r="IQC40" s="119"/>
      <c r="IQD40" s="96"/>
      <c r="IQE40" s="121"/>
      <c r="IQF40" s="74"/>
      <c r="IQG40" s="74"/>
      <c r="IQS40" s="119"/>
      <c r="IQT40" s="96"/>
      <c r="IQU40" s="121"/>
      <c r="IQV40" s="74"/>
      <c r="IQW40" s="74"/>
      <c r="IRI40" s="119"/>
      <c r="IRJ40" s="96"/>
      <c r="IRK40" s="121"/>
      <c r="IRL40" s="74"/>
      <c r="IRM40" s="74"/>
      <c r="IRY40" s="119"/>
      <c r="IRZ40" s="96"/>
      <c r="ISA40" s="121"/>
      <c r="ISB40" s="74"/>
      <c r="ISC40" s="74"/>
      <c r="ISO40" s="119"/>
      <c r="ISP40" s="96"/>
      <c r="ISQ40" s="121"/>
      <c r="ISR40" s="74"/>
      <c r="ISS40" s="74"/>
      <c r="ITE40" s="119"/>
      <c r="ITF40" s="96"/>
      <c r="ITG40" s="121"/>
      <c r="ITH40" s="74"/>
      <c r="ITI40" s="74"/>
      <c r="ITU40" s="119"/>
      <c r="ITV40" s="96"/>
      <c r="ITW40" s="121"/>
      <c r="ITX40" s="74"/>
      <c r="ITY40" s="74"/>
      <c r="IUK40" s="119"/>
      <c r="IUL40" s="96"/>
      <c r="IUM40" s="121"/>
      <c r="IUN40" s="74"/>
      <c r="IUO40" s="74"/>
      <c r="IVA40" s="119"/>
      <c r="IVB40" s="96"/>
      <c r="IVC40" s="121"/>
      <c r="IVD40" s="74"/>
      <c r="IVE40" s="74"/>
      <c r="IVQ40" s="119"/>
      <c r="IVR40" s="96"/>
      <c r="IVS40" s="121"/>
      <c r="IVT40" s="74"/>
      <c r="IVU40" s="74"/>
      <c r="IWG40" s="119"/>
      <c r="IWH40" s="96"/>
      <c r="IWI40" s="121"/>
      <c r="IWJ40" s="74"/>
      <c r="IWK40" s="74"/>
      <c r="IWW40" s="119"/>
      <c r="IWX40" s="96"/>
      <c r="IWY40" s="121"/>
      <c r="IWZ40" s="74"/>
      <c r="IXA40" s="74"/>
      <c r="IXM40" s="119"/>
      <c r="IXN40" s="96"/>
      <c r="IXO40" s="121"/>
      <c r="IXP40" s="74"/>
      <c r="IXQ40" s="74"/>
      <c r="IYC40" s="119"/>
      <c r="IYD40" s="96"/>
      <c r="IYE40" s="121"/>
      <c r="IYF40" s="74"/>
      <c r="IYG40" s="74"/>
      <c r="IYS40" s="119"/>
      <c r="IYT40" s="96"/>
      <c r="IYU40" s="121"/>
      <c r="IYV40" s="74"/>
      <c r="IYW40" s="74"/>
      <c r="IZI40" s="119"/>
      <c r="IZJ40" s="96"/>
      <c r="IZK40" s="121"/>
      <c r="IZL40" s="74"/>
      <c r="IZM40" s="74"/>
      <c r="IZY40" s="119"/>
      <c r="IZZ40" s="96"/>
      <c r="JAA40" s="121"/>
      <c r="JAB40" s="74"/>
      <c r="JAC40" s="74"/>
      <c r="JAO40" s="119"/>
      <c r="JAP40" s="96"/>
      <c r="JAQ40" s="121"/>
      <c r="JAR40" s="74"/>
      <c r="JAS40" s="74"/>
      <c r="JBE40" s="119"/>
      <c r="JBF40" s="96"/>
      <c r="JBG40" s="121"/>
      <c r="JBH40" s="74"/>
      <c r="JBI40" s="74"/>
      <c r="JBU40" s="119"/>
      <c r="JBV40" s="96"/>
      <c r="JBW40" s="121"/>
      <c r="JBX40" s="74"/>
      <c r="JBY40" s="74"/>
      <c r="JCK40" s="119"/>
      <c r="JCL40" s="96"/>
      <c r="JCM40" s="121"/>
      <c r="JCN40" s="74"/>
      <c r="JCO40" s="74"/>
      <c r="JDA40" s="119"/>
      <c r="JDB40" s="96"/>
      <c r="JDC40" s="121"/>
      <c r="JDD40" s="74"/>
      <c r="JDE40" s="74"/>
      <c r="JDQ40" s="119"/>
      <c r="JDR40" s="96"/>
      <c r="JDS40" s="121"/>
      <c r="JDT40" s="74"/>
      <c r="JDU40" s="74"/>
      <c r="JEG40" s="119"/>
      <c r="JEH40" s="96"/>
      <c r="JEI40" s="121"/>
      <c r="JEJ40" s="74"/>
      <c r="JEK40" s="74"/>
      <c r="JEW40" s="119"/>
      <c r="JEX40" s="96"/>
      <c r="JEY40" s="121"/>
      <c r="JEZ40" s="74"/>
      <c r="JFA40" s="74"/>
      <c r="JFM40" s="119"/>
      <c r="JFN40" s="96"/>
      <c r="JFO40" s="121"/>
      <c r="JFP40" s="74"/>
      <c r="JFQ40" s="74"/>
      <c r="JGC40" s="119"/>
      <c r="JGD40" s="96"/>
      <c r="JGE40" s="121"/>
      <c r="JGF40" s="74"/>
      <c r="JGG40" s="74"/>
      <c r="JGS40" s="119"/>
      <c r="JGT40" s="96"/>
      <c r="JGU40" s="121"/>
      <c r="JGV40" s="74"/>
      <c r="JGW40" s="74"/>
      <c r="JHI40" s="119"/>
      <c r="JHJ40" s="96"/>
      <c r="JHK40" s="121"/>
      <c r="JHL40" s="74"/>
      <c r="JHM40" s="74"/>
      <c r="JHY40" s="119"/>
      <c r="JHZ40" s="96"/>
      <c r="JIA40" s="121"/>
      <c r="JIB40" s="74"/>
      <c r="JIC40" s="74"/>
      <c r="JIO40" s="119"/>
      <c r="JIP40" s="96"/>
      <c r="JIQ40" s="121"/>
      <c r="JIR40" s="74"/>
      <c r="JIS40" s="74"/>
      <c r="JJE40" s="119"/>
      <c r="JJF40" s="96"/>
      <c r="JJG40" s="121"/>
      <c r="JJH40" s="74"/>
      <c r="JJI40" s="74"/>
      <c r="JJU40" s="119"/>
      <c r="JJV40" s="96"/>
      <c r="JJW40" s="121"/>
      <c r="JJX40" s="74"/>
      <c r="JJY40" s="74"/>
      <c r="JKK40" s="119"/>
      <c r="JKL40" s="96"/>
      <c r="JKM40" s="121"/>
      <c r="JKN40" s="74"/>
      <c r="JKO40" s="74"/>
      <c r="JLA40" s="119"/>
      <c r="JLB40" s="96"/>
      <c r="JLC40" s="121"/>
      <c r="JLD40" s="74"/>
      <c r="JLE40" s="74"/>
      <c r="JLQ40" s="119"/>
      <c r="JLR40" s="96"/>
      <c r="JLS40" s="121"/>
      <c r="JLT40" s="74"/>
      <c r="JLU40" s="74"/>
      <c r="JMG40" s="119"/>
      <c r="JMH40" s="96"/>
      <c r="JMI40" s="121"/>
      <c r="JMJ40" s="74"/>
      <c r="JMK40" s="74"/>
      <c r="JMW40" s="119"/>
      <c r="JMX40" s="96"/>
      <c r="JMY40" s="121"/>
      <c r="JMZ40" s="74"/>
      <c r="JNA40" s="74"/>
      <c r="JNM40" s="119"/>
      <c r="JNN40" s="96"/>
      <c r="JNO40" s="121"/>
      <c r="JNP40" s="74"/>
      <c r="JNQ40" s="74"/>
      <c r="JOC40" s="119"/>
      <c r="JOD40" s="96"/>
      <c r="JOE40" s="121"/>
      <c r="JOF40" s="74"/>
      <c r="JOG40" s="74"/>
      <c r="JOS40" s="119"/>
      <c r="JOT40" s="96"/>
      <c r="JOU40" s="121"/>
      <c r="JOV40" s="74"/>
      <c r="JOW40" s="74"/>
      <c r="JPI40" s="119"/>
      <c r="JPJ40" s="96"/>
      <c r="JPK40" s="121"/>
      <c r="JPL40" s="74"/>
      <c r="JPM40" s="74"/>
      <c r="JPY40" s="119"/>
      <c r="JPZ40" s="96"/>
      <c r="JQA40" s="121"/>
      <c r="JQB40" s="74"/>
      <c r="JQC40" s="74"/>
      <c r="JQO40" s="119"/>
      <c r="JQP40" s="96"/>
      <c r="JQQ40" s="121"/>
      <c r="JQR40" s="74"/>
      <c r="JQS40" s="74"/>
      <c r="JRE40" s="119"/>
      <c r="JRF40" s="96"/>
      <c r="JRG40" s="121"/>
      <c r="JRH40" s="74"/>
      <c r="JRI40" s="74"/>
      <c r="JRU40" s="119"/>
      <c r="JRV40" s="96"/>
      <c r="JRW40" s="121"/>
      <c r="JRX40" s="74"/>
      <c r="JRY40" s="74"/>
      <c r="JSK40" s="119"/>
      <c r="JSL40" s="96"/>
      <c r="JSM40" s="121"/>
      <c r="JSN40" s="74"/>
      <c r="JSO40" s="74"/>
      <c r="JTA40" s="119"/>
      <c r="JTB40" s="96"/>
      <c r="JTC40" s="121"/>
      <c r="JTD40" s="74"/>
      <c r="JTE40" s="74"/>
      <c r="JTQ40" s="119"/>
      <c r="JTR40" s="96"/>
      <c r="JTS40" s="121"/>
      <c r="JTT40" s="74"/>
      <c r="JTU40" s="74"/>
      <c r="JUG40" s="119"/>
      <c r="JUH40" s="96"/>
      <c r="JUI40" s="121"/>
      <c r="JUJ40" s="74"/>
      <c r="JUK40" s="74"/>
      <c r="JUW40" s="119"/>
      <c r="JUX40" s="96"/>
      <c r="JUY40" s="121"/>
      <c r="JUZ40" s="74"/>
      <c r="JVA40" s="74"/>
      <c r="JVM40" s="119"/>
      <c r="JVN40" s="96"/>
      <c r="JVO40" s="121"/>
      <c r="JVP40" s="74"/>
      <c r="JVQ40" s="74"/>
      <c r="JWC40" s="119"/>
      <c r="JWD40" s="96"/>
      <c r="JWE40" s="121"/>
      <c r="JWF40" s="74"/>
      <c r="JWG40" s="74"/>
      <c r="JWS40" s="119"/>
      <c r="JWT40" s="96"/>
      <c r="JWU40" s="121"/>
      <c r="JWV40" s="74"/>
      <c r="JWW40" s="74"/>
      <c r="JXI40" s="119"/>
      <c r="JXJ40" s="96"/>
      <c r="JXK40" s="121"/>
      <c r="JXL40" s="74"/>
      <c r="JXM40" s="74"/>
      <c r="JXY40" s="119"/>
      <c r="JXZ40" s="96"/>
      <c r="JYA40" s="121"/>
      <c r="JYB40" s="74"/>
      <c r="JYC40" s="74"/>
      <c r="JYO40" s="119"/>
      <c r="JYP40" s="96"/>
      <c r="JYQ40" s="121"/>
      <c r="JYR40" s="74"/>
      <c r="JYS40" s="74"/>
      <c r="JZE40" s="119"/>
      <c r="JZF40" s="96"/>
      <c r="JZG40" s="121"/>
      <c r="JZH40" s="74"/>
      <c r="JZI40" s="74"/>
      <c r="JZU40" s="119"/>
      <c r="JZV40" s="96"/>
      <c r="JZW40" s="121"/>
      <c r="JZX40" s="74"/>
      <c r="JZY40" s="74"/>
      <c r="KAK40" s="119"/>
      <c r="KAL40" s="96"/>
      <c r="KAM40" s="121"/>
      <c r="KAN40" s="74"/>
      <c r="KAO40" s="74"/>
      <c r="KBA40" s="119"/>
      <c r="KBB40" s="96"/>
      <c r="KBC40" s="121"/>
      <c r="KBD40" s="74"/>
      <c r="KBE40" s="74"/>
      <c r="KBQ40" s="119"/>
      <c r="KBR40" s="96"/>
      <c r="KBS40" s="121"/>
      <c r="KBT40" s="74"/>
      <c r="KBU40" s="74"/>
      <c r="KCG40" s="119"/>
      <c r="KCH40" s="96"/>
      <c r="KCI40" s="121"/>
      <c r="KCJ40" s="74"/>
      <c r="KCK40" s="74"/>
      <c r="KCW40" s="119"/>
      <c r="KCX40" s="96"/>
      <c r="KCY40" s="121"/>
      <c r="KCZ40" s="74"/>
      <c r="KDA40" s="74"/>
      <c r="KDM40" s="119"/>
      <c r="KDN40" s="96"/>
      <c r="KDO40" s="121"/>
      <c r="KDP40" s="74"/>
      <c r="KDQ40" s="74"/>
      <c r="KEC40" s="119"/>
      <c r="KED40" s="96"/>
      <c r="KEE40" s="121"/>
      <c r="KEF40" s="74"/>
      <c r="KEG40" s="74"/>
      <c r="KES40" s="119"/>
      <c r="KET40" s="96"/>
      <c r="KEU40" s="121"/>
      <c r="KEV40" s="74"/>
      <c r="KEW40" s="74"/>
      <c r="KFI40" s="119"/>
      <c r="KFJ40" s="96"/>
      <c r="KFK40" s="121"/>
      <c r="KFL40" s="74"/>
      <c r="KFM40" s="74"/>
      <c r="KFY40" s="119"/>
      <c r="KFZ40" s="96"/>
      <c r="KGA40" s="121"/>
      <c r="KGB40" s="74"/>
      <c r="KGC40" s="74"/>
      <c r="KGO40" s="119"/>
      <c r="KGP40" s="96"/>
      <c r="KGQ40" s="121"/>
      <c r="KGR40" s="74"/>
      <c r="KGS40" s="74"/>
      <c r="KHE40" s="119"/>
      <c r="KHF40" s="96"/>
      <c r="KHG40" s="121"/>
      <c r="KHH40" s="74"/>
      <c r="KHI40" s="74"/>
      <c r="KHU40" s="119"/>
      <c r="KHV40" s="96"/>
      <c r="KHW40" s="121"/>
      <c r="KHX40" s="74"/>
      <c r="KHY40" s="74"/>
      <c r="KIK40" s="119"/>
      <c r="KIL40" s="96"/>
      <c r="KIM40" s="121"/>
      <c r="KIN40" s="74"/>
      <c r="KIO40" s="74"/>
      <c r="KJA40" s="119"/>
      <c r="KJB40" s="96"/>
      <c r="KJC40" s="121"/>
      <c r="KJD40" s="74"/>
      <c r="KJE40" s="74"/>
      <c r="KJQ40" s="119"/>
      <c r="KJR40" s="96"/>
      <c r="KJS40" s="121"/>
      <c r="KJT40" s="74"/>
      <c r="KJU40" s="74"/>
      <c r="KKG40" s="119"/>
      <c r="KKH40" s="96"/>
      <c r="KKI40" s="121"/>
      <c r="KKJ40" s="74"/>
      <c r="KKK40" s="74"/>
      <c r="KKW40" s="119"/>
      <c r="KKX40" s="96"/>
      <c r="KKY40" s="121"/>
      <c r="KKZ40" s="74"/>
      <c r="KLA40" s="74"/>
      <c r="KLM40" s="119"/>
      <c r="KLN40" s="96"/>
      <c r="KLO40" s="121"/>
      <c r="KLP40" s="74"/>
      <c r="KLQ40" s="74"/>
      <c r="KMC40" s="119"/>
      <c r="KMD40" s="96"/>
      <c r="KME40" s="121"/>
      <c r="KMF40" s="74"/>
      <c r="KMG40" s="74"/>
      <c r="KMS40" s="119"/>
      <c r="KMT40" s="96"/>
      <c r="KMU40" s="121"/>
      <c r="KMV40" s="74"/>
      <c r="KMW40" s="74"/>
      <c r="KNI40" s="119"/>
      <c r="KNJ40" s="96"/>
      <c r="KNK40" s="121"/>
      <c r="KNL40" s="74"/>
      <c r="KNM40" s="74"/>
      <c r="KNY40" s="119"/>
      <c r="KNZ40" s="96"/>
      <c r="KOA40" s="121"/>
      <c r="KOB40" s="74"/>
      <c r="KOC40" s="74"/>
      <c r="KOO40" s="119"/>
      <c r="KOP40" s="96"/>
      <c r="KOQ40" s="121"/>
      <c r="KOR40" s="74"/>
      <c r="KOS40" s="74"/>
      <c r="KPE40" s="119"/>
      <c r="KPF40" s="96"/>
      <c r="KPG40" s="121"/>
      <c r="KPH40" s="74"/>
      <c r="KPI40" s="74"/>
      <c r="KPU40" s="119"/>
      <c r="KPV40" s="96"/>
      <c r="KPW40" s="121"/>
      <c r="KPX40" s="74"/>
      <c r="KPY40" s="74"/>
      <c r="KQK40" s="119"/>
      <c r="KQL40" s="96"/>
      <c r="KQM40" s="121"/>
      <c r="KQN40" s="74"/>
      <c r="KQO40" s="74"/>
      <c r="KRA40" s="119"/>
      <c r="KRB40" s="96"/>
      <c r="KRC40" s="121"/>
      <c r="KRD40" s="74"/>
      <c r="KRE40" s="74"/>
      <c r="KRQ40" s="119"/>
      <c r="KRR40" s="96"/>
      <c r="KRS40" s="121"/>
      <c r="KRT40" s="74"/>
      <c r="KRU40" s="74"/>
      <c r="KSG40" s="119"/>
      <c r="KSH40" s="96"/>
      <c r="KSI40" s="121"/>
      <c r="KSJ40" s="74"/>
      <c r="KSK40" s="74"/>
      <c r="KSW40" s="119"/>
      <c r="KSX40" s="96"/>
      <c r="KSY40" s="121"/>
      <c r="KSZ40" s="74"/>
      <c r="KTA40" s="74"/>
      <c r="KTM40" s="119"/>
      <c r="KTN40" s="96"/>
      <c r="KTO40" s="121"/>
      <c r="KTP40" s="74"/>
      <c r="KTQ40" s="74"/>
      <c r="KUC40" s="119"/>
      <c r="KUD40" s="96"/>
      <c r="KUE40" s="121"/>
      <c r="KUF40" s="74"/>
      <c r="KUG40" s="74"/>
      <c r="KUS40" s="119"/>
      <c r="KUT40" s="96"/>
      <c r="KUU40" s="121"/>
      <c r="KUV40" s="74"/>
      <c r="KUW40" s="74"/>
      <c r="KVI40" s="119"/>
      <c r="KVJ40" s="96"/>
      <c r="KVK40" s="121"/>
      <c r="KVL40" s="74"/>
      <c r="KVM40" s="74"/>
      <c r="KVY40" s="119"/>
      <c r="KVZ40" s="96"/>
      <c r="KWA40" s="121"/>
      <c r="KWB40" s="74"/>
      <c r="KWC40" s="74"/>
      <c r="KWO40" s="119"/>
      <c r="KWP40" s="96"/>
      <c r="KWQ40" s="121"/>
      <c r="KWR40" s="74"/>
      <c r="KWS40" s="74"/>
      <c r="KXE40" s="119"/>
      <c r="KXF40" s="96"/>
      <c r="KXG40" s="121"/>
      <c r="KXH40" s="74"/>
      <c r="KXI40" s="74"/>
      <c r="KXU40" s="119"/>
      <c r="KXV40" s="96"/>
      <c r="KXW40" s="121"/>
      <c r="KXX40" s="74"/>
      <c r="KXY40" s="74"/>
      <c r="KYK40" s="119"/>
      <c r="KYL40" s="96"/>
      <c r="KYM40" s="121"/>
      <c r="KYN40" s="74"/>
      <c r="KYO40" s="74"/>
      <c r="KZA40" s="119"/>
      <c r="KZB40" s="96"/>
      <c r="KZC40" s="121"/>
      <c r="KZD40" s="74"/>
      <c r="KZE40" s="74"/>
      <c r="KZQ40" s="119"/>
      <c r="KZR40" s="96"/>
      <c r="KZS40" s="121"/>
      <c r="KZT40" s="74"/>
      <c r="KZU40" s="74"/>
      <c r="LAG40" s="119"/>
      <c r="LAH40" s="96"/>
      <c r="LAI40" s="121"/>
      <c r="LAJ40" s="74"/>
      <c r="LAK40" s="74"/>
      <c r="LAW40" s="119"/>
      <c r="LAX40" s="96"/>
      <c r="LAY40" s="121"/>
      <c r="LAZ40" s="74"/>
      <c r="LBA40" s="74"/>
      <c r="LBM40" s="119"/>
      <c r="LBN40" s="96"/>
      <c r="LBO40" s="121"/>
      <c r="LBP40" s="74"/>
      <c r="LBQ40" s="74"/>
      <c r="LCC40" s="119"/>
      <c r="LCD40" s="96"/>
      <c r="LCE40" s="121"/>
      <c r="LCF40" s="74"/>
      <c r="LCG40" s="74"/>
      <c r="LCS40" s="119"/>
      <c r="LCT40" s="96"/>
      <c r="LCU40" s="121"/>
      <c r="LCV40" s="74"/>
      <c r="LCW40" s="74"/>
      <c r="LDI40" s="119"/>
      <c r="LDJ40" s="96"/>
      <c r="LDK40" s="121"/>
      <c r="LDL40" s="74"/>
      <c r="LDM40" s="74"/>
      <c r="LDY40" s="119"/>
      <c r="LDZ40" s="96"/>
      <c r="LEA40" s="121"/>
      <c r="LEB40" s="74"/>
      <c r="LEC40" s="74"/>
      <c r="LEO40" s="119"/>
      <c r="LEP40" s="96"/>
      <c r="LEQ40" s="121"/>
      <c r="LER40" s="74"/>
      <c r="LES40" s="74"/>
      <c r="LFE40" s="119"/>
      <c r="LFF40" s="96"/>
      <c r="LFG40" s="121"/>
      <c r="LFH40" s="74"/>
      <c r="LFI40" s="74"/>
      <c r="LFU40" s="119"/>
      <c r="LFV40" s="96"/>
      <c r="LFW40" s="121"/>
      <c r="LFX40" s="74"/>
      <c r="LFY40" s="74"/>
      <c r="LGK40" s="119"/>
      <c r="LGL40" s="96"/>
      <c r="LGM40" s="121"/>
      <c r="LGN40" s="74"/>
      <c r="LGO40" s="74"/>
      <c r="LHA40" s="119"/>
      <c r="LHB40" s="96"/>
      <c r="LHC40" s="121"/>
      <c r="LHD40" s="74"/>
      <c r="LHE40" s="74"/>
      <c r="LHQ40" s="119"/>
      <c r="LHR40" s="96"/>
      <c r="LHS40" s="121"/>
      <c r="LHT40" s="74"/>
      <c r="LHU40" s="74"/>
      <c r="LIG40" s="119"/>
      <c r="LIH40" s="96"/>
      <c r="LII40" s="121"/>
      <c r="LIJ40" s="74"/>
      <c r="LIK40" s="74"/>
      <c r="LIW40" s="119"/>
      <c r="LIX40" s="96"/>
      <c r="LIY40" s="121"/>
      <c r="LIZ40" s="74"/>
      <c r="LJA40" s="74"/>
      <c r="LJM40" s="119"/>
      <c r="LJN40" s="96"/>
      <c r="LJO40" s="121"/>
      <c r="LJP40" s="74"/>
      <c r="LJQ40" s="74"/>
      <c r="LKC40" s="119"/>
      <c r="LKD40" s="96"/>
      <c r="LKE40" s="121"/>
      <c r="LKF40" s="74"/>
      <c r="LKG40" s="74"/>
      <c r="LKS40" s="119"/>
      <c r="LKT40" s="96"/>
      <c r="LKU40" s="121"/>
      <c r="LKV40" s="74"/>
      <c r="LKW40" s="74"/>
      <c r="LLI40" s="119"/>
      <c r="LLJ40" s="96"/>
      <c r="LLK40" s="121"/>
      <c r="LLL40" s="74"/>
      <c r="LLM40" s="74"/>
      <c r="LLY40" s="119"/>
      <c r="LLZ40" s="96"/>
      <c r="LMA40" s="121"/>
      <c r="LMB40" s="74"/>
      <c r="LMC40" s="74"/>
      <c r="LMO40" s="119"/>
      <c r="LMP40" s="96"/>
      <c r="LMQ40" s="121"/>
      <c r="LMR40" s="74"/>
      <c r="LMS40" s="74"/>
      <c r="LNE40" s="119"/>
      <c r="LNF40" s="96"/>
      <c r="LNG40" s="121"/>
      <c r="LNH40" s="74"/>
      <c r="LNI40" s="74"/>
      <c r="LNU40" s="119"/>
      <c r="LNV40" s="96"/>
      <c r="LNW40" s="121"/>
      <c r="LNX40" s="74"/>
      <c r="LNY40" s="74"/>
      <c r="LOK40" s="119"/>
      <c r="LOL40" s="96"/>
      <c r="LOM40" s="121"/>
      <c r="LON40" s="74"/>
      <c r="LOO40" s="74"/>
      <c r="LPA40" s="119"/>
      <c r="LPB40" s="96"/>
      <c r="LPC40" s="121"/>
      <c r="LPD40" s="74"/>
      <c r="LPE40" s="74"/>
      <c r="LPQ40" s="119"/>
      <c r="LPR40" s="96"/>
      <c r="LPS40" s="121"/>
      <c r="LPT40" s="74"/>
      <c r="LPU40" s="74"/>
      <c r="LQG40" s="119"/>
      <c r="LQH40" s="96"/>
      <c r="LQI40" s="121"/>
      <c r="LQJ40" s="74"/>
      <c r="LQK40" s="74"/>
      <c r="LQW40" s="119"/>
      <c r="LQX40" s="96"/>
      <c r="LQY40" s="121"/>
      <c r="LQZ40" s="74"/>
      <c r="LRA40" s="74"/>
      <c r="LRM40" s="119"/>
      <c r="LRN40" s="96"/>
      <c r="LRO40" s="121"/>
      <c r="LRP40" s="74"/>
      <c r="LRQ40" s="74"/>
      <c r="LSC40" s="119"/>
      <c r="LSD40" s="96"/>
      <c r="LSE40" s="121"/>
      <c r="LSF40" s="74"/>
      <c r="LSG40" s="74"/>
      <c r="LSS40" s="119"/>
      <c r="LST40" s="96"/>
      <c r="LSU40" s="121"/>
      <c r="LSV40" s="74"/>
      <c r="LSW40" s="74"/>
      <c r="LTI40" s="119"/>
      <c r="LTJ40" s="96"/>
      <c r="LTK40" s="121"/>
      <c r="LTL40" s="74"/>
      <c r="LTM40" s="74"/>
      <c r="LTY40" s="119"/>
      <c r="LTZ40" s="96"/>
      <c r="LUA40" s="121"/>
      <c r="LUB40" s="74"/>
      <c r="LUC40" s="74"/>
      <c r="LUO40" s="119"/>
      <c r="LUP40" s="96"/>
      <c r="LUQ40" s="121"/>
      <c r="LUR40" s="74"/>
      <c r="LUS40" s="74"/>
      <c r="LVE40" s="119"/>
      <c r="LVF40" s="96"/>
      <c r="LVG40" s="121"/>
      <c r="LVH40" s="74"/>
      <c r="LVI40" s="74"/>
      <c r="LVU40" s="119"/>
      <c r="LVV40" s="96"/>
      <c r="LVW40" s="121"/>
      <c r="LVX40" s="74"/>
      <c r="LVY40" s="74"/>
      <c r="LWK40" s="119"/>
      <c r="LWL40" s="96"/>
      <c r="LWM40" s="121"/>
      <c r="LWN40" s="74"/>
      <c r="LWO40" s="74"/>
      <c r="LXA40" s="119"/>
      <c r="LXB40" s="96"/>
      <c r="LXC40" s="121"/>
      <c r="LXD40" s="74"/>
      <c r="LXE40" s="74"/>
      <c r="LXQ40" s="119"/>
      <c r="LXR40" s="96"/>
      <c r="LXS40" s="121"/>
      <c r="LXT40" s="74"/>
      <c r="LXU40" s="74"/>
      <c r="LYG40" s="119"/>
      <c r="LYH40" s="96"/>
      <c r="LYI40" s="121"/>
      <c r="LYJ40" s="74"/>
      <c r="LYK40" s="74"/>
      <c r="LYW40" s="119"/>
      <c r="LYX40" s="96"/>
      <c r="LYY40" s="121"/>
      <c r="LYZ40" s="74"/>
      <c r="LZA40" s="74"/>
      <c r="LZM40" s="119"/>
      <c r="LZN40" s="96"/>
      <c r="LZO40" s="121"/>
      <c r="LZP40" s="74"/>
      <c r="LZQ40" s="74"/>
      <c r="MAC40" s="119"/>
      <c r="MAD40" s="96"/>
      <c r="MAE40" s="121"/>
      <c r="MAF40" s="74"/>
      <c r="MAG40" s="74"/>
      <c r="MAS40" s="119"/>
      <c r="MAT40" s="96"/>
      <c r="MAU40" s="121"/>
      <c r="MAV40" s="74"/>
      <c r="MAW40" s="74"/>
      <c r="MBI40" s="119"/>
      <c r="MBJ40" s="96"/>
      <c r="MBK40" s="121"/>
      <c r="MBL40" s="74"/>
      <c r="MBM40" s="74"/>
      <c r="MBY40" s="119"/>
      <c r="MBZ40" s="96"/>
      <c r="MCA40" s="121"/>
      <c r="MCB40" s="74"/>
      <c r="MCC40" s="74"/>
      <c r="MCO40" s="119"/>
      <c r="MCP40" s="96"/>
      <c r="MCQ40" s="121"/>
      <c r="MCR40" s="74"/>
      <c r="MCS40" s="74"/>
      <c r="MDE40" s="119"/>
      <c r="MDF40" s="96"/>
      <c r="MDG40" s="121"/>
      <c r="MDH40" s="74"/>
      <c r="MDI40" s="74"/>
      <c r="MDU40" s="119"/>
      <c r="MDV40" s="96"/>
      <c r="MDW40" s="121"/>
      <c r="MDX40" s="74"/>
      <c r="MDY40" s="74"/>
      <c r="MEK40" s="119"/>
      <c r="MEL40" s="96"/>
      <c r="MEM40" s="121"/>
      <c r="MEN40" s="74"/>
      <c r="MEO40" s="74"/>
      <c r="MFA40" s="119"/>
      <c r="MFB40" s="96"/>
      <c r="MFC40" s="121"/>
      <c r="MFD40" s="74"/>
      <c r="MFE40" s="74"/>
      <c r="MFQ40" s="119"/>
      <c r="MFR40" s="96"/>
      <c r="MFS40" s="121"/>
      <c r="MFT40" s="74"/>
      <c r="MFU40" s="74"/>
      <c r="MGG40" s="119"/>
      <c r="MGH40" s="96"/>
      <c r="MGI40" s="121"/>
      <c r="MGJ40" s="74"/>
      <c r="MGK40" s="74"/>
      <c r="MGW40" s="119"/>
      <c r="MGX40" s="96"/>
      <c r="MGY40" s="121"/>
      <c r="MGZ40" s="74"/>
      <c r="MHA40" s="74"/>
      <c r="MHM40" s="119"/>
      <c r="MHN40" s="96"/>
      <c r="MHO40" s="121"/>
      <c r="MHP40" s="74"/>
      <c r="MHQ40" s="74"/>
      <c r="MIC40" s="119"/>
      <c r="MID40" s="96"/>
      <c r="MIE40" s="121"/>
      <c r="MIF40" s="74"/>
      <c r="MIG40" s="74"/>
      <c r="MIS40" s="119"/>
      <c r="MIT40" s="96"/>
      <c r="MIU40" s="121"/>
      <c r="MIV40" s="74"/>
      <c r="MIW40" s="74"/>
      <c r="MJI40" s="119"/>
      <c r="MJJ40" s="96"/>
      <c r="MJK40" s="121"/>
      <c r="MJL40" s="74"/>
      <c r="MJM40" s="74"/>
      <c r="MJY40" s="119"/>
      <c r="MJZ40" s="96"/>
      <c r="MKA40" s="121"/>
      <c r="MKB40" s="74"/>
      <c r="MKC40" s="74"/>
      <c r="MKO40" s="119"/>
      <c r="MKP40" s="96"/>
      <c r="MKQ40" s="121"/>
      <c r="MKR40" s="74"/>
      <c r="MKS40" s="74"/>
      <c r="MLE40" s="119"/>
      <c r="MLF40" s="96"/>
      <c r="MLG40" s="121"/>
      <c r="MLH40" s="74"/>
      <c r="MLI40" s="74"/>
      <c r="MLU40" s="119"/>
      <c r="MLV40" s="96"/>
      <c r="MLW40" s="121"/>
      <c r="MLX40" s="74"/>
      <c r="MLY40" s="74"/>
      <c r="MMK40" s="119"/>
      <c r="MML40" s="96"/>
      <c r="MMM40" s="121"/>
      <c r="MMN40" s="74"/>
      <c r="MMO40" s="74"/>
      <c r="MNA40" s="119"/>
      <c r="MNB40" s="96"/>
      <c r="MNC40" s="121"/>
      <c r="MND40" s="74"/>
      <c r="MNE40" s="74"/>
      <c r="MNQ40" s="119"/>
      <c r="MNR40" s="96"/>
      <c r="MNS40" s="121"/>
      <c r="MNT40" s="74"/>
      <c r="MNU40" s="74"/>
      <c r="MOG40" s="119"/>
      <c r="MOH40" s="96"/>
      <c r="MOI40" s="121"/>
      <c r="MOJ40" s="74"/>
      <c r="MOK40" s="74"/>
      <c r="MOW40" s="119"/>
      <c r="MOX40" s="96"/>
      <c r="MOY40" s="121"/>
      <c r="MOZ40" s="74"/>
      <c r="MPA40" s="74"/>
      <c r="MPM40" s="119"/>
      <c r="MPN40" s="96"/>
      <c r="MPO40" s="121"/>
      <c r="MPP40" s="74"/>
      <c r="MPQ40" s="74"/>
      <c r="MQC40" s="119"/>
      <c r="MQD40" s="96"/>
      <c r="MQE40" s="121"/>
      <c r="MQF40" s="74"/>
      <c r="MQG40" s="74"/>
      <c r="MQS40" s="119"/>
      <c r="MQT40" s="96"/>
      <c r="MQU40" s="121"/>
      <c r="MQV40" s="74"/>
      <c r="MQW40" s="74"/>
      <c r="MRI40" s="119"/>
      <c r="MRJ40" s="96"/>
      <c r="MRK40" s="121"/>
      <c r="MRL40" s="74"/>
      <c r="MRM40" s="74"/>
      <c r="MRY40" s="119"/>
      <c r="MRZ40" s="96"/>
      <c r="MSA40" s="121"/>
      <c r="MSB40" s="74"/>
      <c r="MSC40" s="74"/>
      <c r="MSO40" s="119"/>
      <c r="MSP40" s="96"/>
      <c r="MSQ40" s="121"/>
      <c r="MSR40" s="74"/>
      <c r="MSS40" s="74"/>
      <c r="MTE40" s="119"/>
      <c r="MTF40" s="96"/>
      <c r="MTG40" s="121"/>
      <c r="MTH40" s="74"/>
      <c r="MTI40" s="74"/>
      <c r="MTU40" s="119"/>
      <c r="MTV40" s="96"/>
      <c r="MTW40" s="121"/>
      <c r="MTX40" s="74"/>
      <c r="MTY40" s="74"/>
      <c r="MUK40" s="119"/>
      <c r="MUL40" s="96"/>
      <c r="MUM40" s="121"/>
      <c r="MUN40" s="74"/>
      <c r="MUO40" s="74"/>
      <c r="MVA40" s="119"/>
      <c r="MVB40" s="96"/>
      <c r="MVC40" s="121"/>
      <c r="MVD40" s="74"/>
      <c r="MVE40" s="74"/>
      <c r="MVQ40" s="119"/>
      <c r="MVR40" s="96"/>
      <c r="MVS40" s="121"/>
      <c r="MVT40" s="74"/>
      <c r="MVU40" s="74"/>
      <c r="MWG40" s="119"/>
      <c r="MWH40" s="96"/>
      <c r="MWI40" s="121"/>
      <c r="MWJ40" s="74"/>
      <c r="MWK40" s="74"/>
      <c r="MWW40" s="119"/>
      <c r="MWX40" s="96"/>
      <c r="MWY40" s="121"/>
      <c r="MWZ40" s="74"/>
      <c r="MXA40" s="74"/>
      <c r="MXM40" s="119"/>
      <c r="MXN40" s="96"/>
      <c r="MXO40" s="121"/>
      <c r="MXP40" s="74"/>
      <c r="MXQ40" s="74"/>
      <c r="MYC40" s="119"/>
      <c r="MYD40" s="96"/>
      <c r="MYE40" s="121"/>
      <c r="MYF40" s="74"/>
      <c r="MYG40" s="74"/>
      <c r="MYS40" s="119"/>
      <c r="MYT40" s="96"/>
      <c r="MYU40" s="121"/>
      <c r="MYV40" s="74"/>
      <c r="MYW40" s="74"/>
      <c r="MZI40" s="119"/>
      <c r="MZJ40" s="96"/>
      <c r="MZK40" s="121"/>
      <c r="MZL40" s="74"/>
      <c r="MZM40" s="74"/>
      <c r="MZY40" s="119"/>
      <c r="MZZ40" s="96"/>
      <c r="NAA40" s="121"/>
      <c r="NAB40" s="74"/>
      <c r="NAC40" s="74"/>
      <c r="NAO40" s="119"/>
      <c r="NAP40" s="96"/>
      <c r="NAQ40" s="121"/>
      <c r="NAR40" s="74"/>
      <c r="NAS40" s="74"/>
      <c r="NBE40" s="119"/>
      <c r="NBF40" s="96"/>
      <c r="NBG40" s="121"/>
      <c r="NBH40" s="74"/>
      <c r="NBI40" s="74"/>
      <c r="NBU40" s="119"/>
      <c r="NBV40" s="96"/>
      <c r="NBW40" s="121"/>
      <c r="NBX40" s="74"/>
      <c r="NBY40" s="74"/>
      <c r="NCK40" s="119"/>
      <c r="NCL40" s="96"/>
      <c r="NCM40" s="121"/>
      <c r="NCN40" s="74"/>
      <c r="NCO40" s="74"/>
      <c r="NDA40" s="119"/>
      <c r="NDB40" s="96"/>
      <c r="NDC40" s="121"/>
      <c r="NDD40" s="74"/>
      <c r="NDE40" s="74"/>
      <c r="NDQ40" s="119"/>
      <c r="NDR40" s="96"/>
      <c r="NDS40" s="121"/>
      <c r="NDT40" s="74"/>
      <c r="NDU40" s="74"/>
      <c r="NEG40" s="119"/>
      <c r="NEH40" s="96"/>
      <c r="NEI40" s="121"/>
      <c r="NEJ40" s="74"/>
      <c r="NEK40" s="74"/>
      <c r="NEW40" s="119"/>
      <c r="NEX40" s="96"/>
      <c r="NEY40" s="121"/>
      <c r="NEZ40" s="74"/>
      <c r="NFA40" s="74"/>
      <c r="NFM40" s="119"/>
      <c r="NFN40" s="96"/>
      <c r="NFO40" s="121"/>
      <c r="NFP40" s="74"/>
      <c r="NFQ40" s="74"/>
      <c r="NGC40" s="119"/>
      <c r="NGD40" s="96"/>
      <c r="NGE40" s="121"/>
      <c r="NGF40" s="74"/>
      <c r="NGG40" s="74"/>
      <c r="NGS40" s="119"/>
      <c r="NGT40" s="96"/>
      <c r="NGU40" s="121"/>
      <c r="NGV40" s="74"/>
      <c r="NGW40" s="74"/>
      <c r="NHI40" s="119"/>
      <c r="NHJ40" s="96"/>
      <c r="NHK40" s="121"/>
      <c r="NHL40" s="74"/>
      <c r="NHM40" s="74"/>
      <c r="NHY40" s="119"/>
      <c r="NHZ40" s="96"/>
      <c r="NIA40" s="121"/>
      <c r="NIB40" s="74"/>
      <c r="NIC40" s="74"/>
      <c r="NIO40" s="119"/>
      <c r="NIP40" s="96"/>
      <c r="NIQ40" s="121"/>
      <c r="NIR40" s="74"/>
      <c r="NIS40" s="74"/>
      <c r="NJE40" s="119"/>
      <c r="NJF40" s="96"/>
      <c r="NJG40" s="121"/>
      <c r="NJH40" s="74"/>
      <c r="NJI40" s="74"/>
      <c r="NJU40" s="119"/>
      <c r="NJV40" s="96"/>
      <c r="NJW40" s="121"/>
      <c r="NJX40" s="74"/>
      <c r="NJY40" s="74"/>
      <c r="NKK40" s="119"/>
      <c r="NKL40" s="96"/>
      <c r="NKM40" s="121"/>
      <c r="NKN40" s="74"/>
      <c r="NKO40" s="74"/>
      <c r="NLA40" s="119"/>
      <c r="NLB40" s="96"/>
      <c r="NLC40" s="121"/>
      <c r="NLD40" s="74"/>
      <c r="NLE40" s="74"/>
      <c r="NLQ40" s="119"/>
      <c r="NLR40" s="96"/>
      <c r="NLS40" s="121"/>
      <c r="NLT40" s="74"/>
      <c r="NLU40" s="74"/>
      <c r="NMG40" s="119"/>
      <c r="NMH40" s="96"/>
      <c r="NMI40" s="121"/>
      <c r="NMJ40" s="74"/>
      <c r="NMK40" s="74"/>
      <c r="NMW40" s="119"/>
      <c r="NMX40" s="96"/>
      <c r="NMY40" s="121"/>
      <c r="NMZ40" s="74"/>
      <c r="NNA40" s="74"/>
      <c r="NNM40" s="119"/>
      <c r="NNN40" s="96"/>
      <c r="NNO40" s="121"/>
      <c r="NNP40" s="74"/>
      <c r="NNQ40" s="74"/>
      <c r="NOC40" s="119"/>
      <c r="NOD40" s="96"/>
      <c r="NOE40" s="121"/>
      <c r="NOF40" s="74"/>
      <c r="NOG40" s="74"/>
      <c r="NOS40" s="119"/>
      <c r="NOT40" s="96"/>
      <c r="NOU40" s="121"/>
      <c r="NOV40" s="74"/>
      <c r="NOW40" s="74"/>
      <c r="NPI40" s="119"/>
      <c r="NPJ40" s="96"/>
      <c r="NPK40" s="121"/>
      <c r="NPL40" s="74"/>
      <c r="NPM40" s="74"/>
      <c r="NPY40" s="119"/>
      <c r="NPZ40" s="96"/>
      <c r="NQA40" s="121"/>
      <c r="NQB40" s="74"/>
      <c r="NQC40" s="74"/>
      <c r="NQO40" s="119"/>
      <c r="NQP40" s="96"/>
      <c r="NQQ40" s="121"/>
      <c r="NQR40" s="74"/>
      <c r="NQS40" s="74"/>
      <c r="NRE40" s="119"/>
      <c r="NRF40" s="96"/>
      <c r="NRG40" s="121"/>
      <c r="NRH40" s="74"/>
      <c r="NRI40" s="74"/>
      <c r="NRU40" s="119"/>
      <c r="NRV40" s="96"/>
      <c r="NRW40" s="121"/>
      <c r="NRX40" s="74"/>
      <c r="NRY40" s="74"/>
      <c r="NSK40" s="119"/>
      <c r="NSL40" s="96"/>
      <c r="NSM40" s="121"/>
      <c r="NSN40" s="74"/>
      <c r="NSO40" s="74"/>
      <c r="NTA40" s="119"/>
      <c r="NTB40" s="96"/>
      <c r="NTC40" s="121"/>
      <c r="NTD40" s="74"/>
      <c r="NTE40" s="74"/>
      <c r="NTQ40" s="119"/>
      <c r="NTR40" s="96"/>
      <c r="NTS40" s="121"/>
      <c r="NTT40" s="74"/>
      <c r="NTU40" s="74"/>
      <c r="NUG40" s="119"/>
      <c r="NUH40" s="96"/>
      <c r="NUI40" s="121"/>
      <c r="NUJ40" s="74"/>
      <c r="NUK40" s="74"/>
      <c r="NUW40" s="119"/>
      <c r="NUX40" s="96"/>
      <c r="NUY40" s="121"/>
      <c r="NUZ40" s="74"/>
      <c r="NVA40" s="74"/>
      <c r="NVM40" s="119"/>
      <c r="NVN40" s="96"/>
      <c r="NVO40" s="121"/>
      <c r="NVP40" s="74"/>
      <c r="NVQ40" s="74"/>
      <c r="NWC40" s="119"/>
      <c r="NWD40" s="96"/>
      <c r="NWE40" s="121"/>
      <c r="NWF40" s="74"/>
      <c r="NWG40" s="74"/>
      <c r="NWS40" s="119"/>
      <c r="NWT40" s="96"/>
      <c r="NWU40" s="121"/>
      <c r="NWV40" s="74"/>
      <c r="NWW40" s="74"/>
      <c r="NXI40" s="119"/>
      <c r="NXJ40" s="96"/>
      <c r="NXK40" s="121"/>
      <c r="NXL40" s="74"/>
      <c r="NXM40" s="74"/>
      <c r="NXY40" s="119"/>
      <c r="NXZ40" s="96"/>
      <c r="NYA40" s="121"/>
      <c r="NYB40" s="74"/>
      <c r="NYC40" s="74"/>
      <c r="NYO40" s="119"/>
      <c r="NYP40" s="96"/>
      <c r="NYQ40" s="121"/>
      <c r="NYR40" s="74"/>
      <c r="NYS40" s="74"/>
      <c r="NZE40" s="119"/>
      <c r="NZF40" s="96"/>
      <c r="NZG40" s="121"/>
      <c r="NZH40" s="74"/>
      <c r="NZI40" s="74"/>
      <c r="NZU40" s="119"/>
      <c r="NZV40" s="96"/>
      <c r="NZW40" s="121"/>
      <c r="NZX40" s="74"/>
      <c r="NZY40" s="74"/>
      <c r="OAK40" s="119"/>
      <c r="OAL40" s="96"/>
      <c r="OAM40" s="121"/>
      <c r="OAN40" s="74"/>
      <c r="OAO40" s="74"/>
      <c r="OBA40" s="119"/>
      <c r="OBB40" s="96"/>
      <c r="OBC40" s="121"/>
      <c r="OBD40" s="74"/>
      <c r="OBE40" s="74"/>
      <c r="OBQ40" s="119"/>
      <c r="OBR40" s="96"/>
      <c r="OBS40" s="121"/>
      <c r="OBT40" s="74"/>
      <c r="OBU40" s="74"/>
      <c r="OCG40" s="119"/>
      <c r="OCH40" s="96"/>
      <c r="OCI40" s="121"/>
      <c r="OCJ40" s="74"/>
      <c r="OCK40" s="74"/>
      <c r="OCW40" s="119"/>
      <c r="OCX40" s="96"/>
      <c r="OCY40" s="121"/>
      <c r="OCZ40" s="74"/>
      <c r="ODA40" s="74"/>
      <c r="ODM40" s="119"/>
      <c r="ODN40" s="96"/>
      <c r="ODO40" s="121"/>
      <c r="ODP40" s="74"/>
      <c r="ODQ40" s="74"/>
      <c r="OEC40" s="119"/>
      <c r="OED40" s="96"/>
      <c r="OEE40" s="121"/>
      <c r="OEF40" s="74"/>
      <c r="OEG40" s="74"/>
      <c r="OES40" s="119"/>
      <c r="OET40" s="96"/>
      <c r="OEU40" s="121"/>
      <c r="OEV40" s="74"/>
      <c r="OEW40" s="74"/>
      <c r="OFI40" s="119"/>
      <c r="OFJ40" s="96"/>
      <c r="OFK40" s="121"/>
      <c r="OFL40" s="74"/>
      <c r="OFM40" s="74"/>
      <c r="OFY40" s="119"/>
      <c r="OFZ40" s="96"/>
      <c r="OGA40" s="121"/>
      <c r="OGB40" s="74"/>
      <c r="OGC40" s="74"/>
      <c r="OGO40" s="119"/>
      <c r="OGP40" s="96"/>
      <c r="OGQ40" s="121"/>
      <c r="OGR40" s="74"/>
      <c r="OGS40" s="74"/>
      <c r="OHE40" s="119"/>
      <c r="OHF40" s="96"/>
      <c r="OHG40" s="121"/>
      <c r="OHH40" s="74"/>
      <c r="OHI40" s="74"/>
      <c r="OHU40" s="119"/>
      <c r="OHV40" s="96"/>
      <c r="OHW40" s="121"/>
      <c r="OHX40" s="74"/>
      <c r="OHY40" s="74"/>
      <c r="OIK40" s="119"/>
      <c r="OIL40" s="96"/>
      <c r="OIM40" s="121"/>
      <c r="OIN40" s="74"/>
      <c r="OIO40" s="74"/>
      <c r="OJA40" s="119"/>
      <c r="OJB40" s="96"/>
      <c r="OJC40" s="121"/>
      <c r="OJD40" s="74"/>
      <c r="OJE40" s="74"/>
      <c r="OJQ40" s="119"/>
      <c r="OJR40" s="96"/>
      <c r="OJS40" s="121"/>
      <c r="OJT40" s="74"/>
      <c r="OJU40" s="74"/>
      <c r="OKG40" s="119"/>
      <c r="OKH40" s="96"/>
      <c r="OKI40" s="121"/>
      <c r="OKJ40" s="74"/>
      <c r="OKK40" s="74"/>
      <c r="OKW40" s="119"/>
      <c r="OKX40" s="96"/>
      <c r="OKY40" s="121"/>
      <c r="OKZ40" s="74"/>
      <c r="OLA40" s="74"/>
      <c r="OLM40" s="119"/>
      <c r="OLN40" s="96"/>
      <c r="OLO40" s="121"/>
      <c r="OLP40" s="74"/>
      <c r="OLQ40" s="74"/>
      <c r="OMC40" s="119"/>
      <c r="OMD40" s="96"/>
      <c r="OME40" s="121"/>
      <c r="OMF40" s="74"/>
      <c r="OMG40" s="74"/>
      <c r="OMS40" s="119"/>
      <c r="OMT40" s="96"/>
      <c r="OMU40" s="121"/>
      <c r="OMV40" s="74"/>
      <c r="OMW40" s="74"/>
      <c r="ONI40" s="119"/>
      <c r="ONJ40" s="96"/>
      <c r="ONK40" s="121"/>
      <c r="ONL40" s="74"/>
      <c r="ONM40" s="74"/>
      <c r="ONY40" s="119"/>
      <c r="ONZ40" s="96"/>
      <c r="OOA40" s="121"/>
      <c r="OOB40" s="74"/>
      <c r="OOC40" s="74"/>
      <c r="OOO40" s="119"/>
      <c r="OOP40" s="96"/>
      <c r="OOQ40" s="121"/>
      <c r="OOR40" s="74"/>
      <c r="OOS40" s="74"/>
      <c r="OPE40" s="119"/>
      <c r="OPF40" s="96"/>
      <c r="OPG40" s="121"/>
      <c r="OPH40" s="74"/>
      <c r="OPI40" s="74"/>
      <c r="OPU40" s="119"/>
      <c r="OPV40" s="96"/>
      <c r="OPW40" s="121"/>
      <c r="OPX40" s="74"/>
      <c r="OPY40" s="74"/>
      <c r="OQK40" s="119"/>
      <c r="OQL40" s="96"/>
      <c r="OQM40" s="121"/>
      <c r="OQN40" s="74"/>
      <c r="OQO40" s="74"/>
      <c r="ORA40" s="119"/>
      <c r="ORB40" s="96"/>
      <c r="ORC40" s="121"/>
      <c r="ORD40" s="74"/>
      <c r="ORE40" s="74"/>
      <c r="ORQ40" s="119"/>
      <c r="ORR40" s="96"/>
      <c r="ORS40" s="121"/>
      <c r="ORT40" s="74"/>
      <c r="ORU40" s="74"/>
      <c r="OSG40" s="119"/>
      <c r="OSH40" s="96"/>
      <c r="OSI40" s="121"/>
      <c r="OSJ40" s="74"/>
      <c r="OSK40" s="74"/>
      <c r="OSW40" s="119"/>
      <c r="OSX40" s="96"/>
      <c r="OSY40" s="121"/>
      <c r="OSZ40" s="74"/>
      <c r="OTA40" s="74"/>
      <c r="OTM40" s="119"/>
      <c r="OTN40" s="96"/>
      <c r="OTO40" s="121"/>
      <c r="OTP40" s="74"/>
      <c r="OTQ40" s="74"/>
      <c r="OUC40" s="119"/>
      <c r="OUD40" s="96"/>
      <c r="OUE40" s="121"/>
      <c r="OUF40" s="74"/>
      <c r="OUG40" s="74"/>
      <c r="OUS40" s="119"/>
      <c r="OUT40" s="96"/>
      <c r="OUU40" s="121"/>
      <c r="OUV40" s="74"/>
      <c r="OUW40" s="74"/>
      <c r="OVI40" s="119"/>
      <c r="OVJ40" s="96"/>
      <c r="OVK40" s="121"/>
      <c r="OVL40" s="74"/>
      <c r="OVM40" s="74"/>
      <c r="OVY40" s="119"/>
      <c r="OVZ40" s="96"/>
      <c r="OWA40" s="121"/>
      <c r="OWB40" s="74"/>
      <c r="OWC40" s="74"/>
      <c r="OWO40" s="119"/>
      <c r="OWP40" s="96"/>
      <c r="OWQ40" s="121"/>
      <c r="OWR40" s="74"/>
      <c r="OWS40" s="74"/>
      <c r="OXE40" s="119"/>
      <c r="OXF40" s="96"/>
      <c r="OXG40" s="121"/>
      <c r="OXH40" s="74"/>
      <c r="OXI40" s="74"/>
      <c r="OXU40" s="119"/>
      <c r="OXV40" s="96"/>
      <c r="OXW40" s="121"/>
      <c r="OXX40" s="74"/>
      <c r="OXY40" s="74"/>
      <c r="OYK40" s="119"/>
      <c r="OYL40" s="96"/>
      <c r="OYM40" s="121"/>
      <c r="OYN40" s="74"/>
      <c r="OYO40" s="74"/>
      <c r="OZA40" s="119"/>
      <c r="OZB40" s="96"/>
      <c r="OZC40" s="121"/>
      <c r="OZD40" s="74"/>
      <c r="OZE40" s="74"/>
      <c r="OZQ40" s="119"/>
      <c r="OZR40" s="96"/>
      <c r="OZS40" s="121"/>
      <c r="OZT40" s="74"/>
      <c r="OZU40" s="74"/>
      <c r="PAG40" s="119"/>
      <c r="PAH40" s="96"/>
      <c r="PAI40" s="121"/>
      <c r="PAJ40" s="74"/>
      <c r="PAK40" s="74"/>
      <c r="PAW40" s="119"/>
      <c r="PAX40" s="96"/>
      <c r="PAY40" s="121"/>
      <c r="PAZ40" s="74"/>
      <c r="PBA40" s="74"/>
      <c r="PBM40" s="119"/>
      <c r="PBN40" s="96"/>
      <c r="PBO40" s="121"/>
      <c r="PBP40" s="74"/>
      <c r="PBQ40" s="74"/>
      <c r="PCC40" s="119"/>
      <c r="PCD40" s="96"/>
      <c r="PCE40" s="121"/>
      <c r="PCF40" s="74"/>
      <c r="PCG40" s="74"/>
      <c r="PCS40" s="119"/>
      <c r="PCT40" s="96"/>
      <c r="PCU40" s="121"/>
      <c r="PCV40" s="74"/>
      <c r="PCW40" s="74"/>
      <c r="PDI40" s="119"/>
      <c r="PDJ40" s="96"/>
      <c r="PDK40" s="121"/>
      <c r="PDL40" s="74"/>
      <c r="PDM40" s="74"/>
      <c r="PDY40" s="119"/>
      <c r="PDZ40" s="96"/>
      <c r="PEA40" s="121"/>
      <c r="PEB40" s="74"/>
      <c r="PEC40" s="74"/>
      <c r="PEO40" s="119"/>
      <c r="PEP40" s="96"/>
      <c r="PEQ40" s="121"/>
      <c r="PER40" s="74"/>
      <c r="PES40" s="74"/>
      <c r="PFE40" s="119"/>
      <c r="PFF40" s="96"/>
      <c r="PFG40" s="121"/>
      <c r="PFH40" s="74"/>
      <c r="PFI40" s="74"/>
      <c r="PFU40" s="119"/>
      <c r="PFV40" s="96"/>
      <c r="PFW40" s="121"/>
      <c r="PFX40" s="74"/>
      <c r="PFY40" s="74"/>
      <c r="PGK40" s="119"/>
      <c r="PGL40" s="96"/>
      <c r="PGM40" s="121"/>
      <c r="PGN40" s="74"/>
      <c r="PGO40" s="74"/>
      <c r="PHA40" s="119"/>
      <c r="PHB40" s="96"/>
      <c r="PHC40" s="121"/>
      <c r="PHD40" s="74"/>
      <c r="PHE40" s="74"/>
      <c r="PHQ40" s="119"/>
      <c r="PHR40" s="96"/>
      <c r="PHS40" s="121"/>
      <c r="PHT40" s="74"/>
      <c r="PHU40" s="74"/>
      <c r="PIG40" s="119"/>
      <c r="PIH40" s="96"/>
      <c r="PII40" s="121"/>
      <c r="PIJ40" s="74"/>
      <c r="PIK40" s="74"/>
      <c r="PIW40" s="119"/>
      <c r="PIX40" s="96"/>
      <c r="PIY40" s="121"/>
      <c r="PIZ40" s="74"/>
      <c r="PJA40" s="74"/>
      <c r="PJM40" s="119"/>
      <c r="PJN40" s="96"/>
      <c r="PJO40" s="121"/>
      <c r="PJP40" s="74"/>
      <c r="PJQ40" s="74"/>
      <c r="PKC40" s="119"/>
      <c r="PKD40" s="96"/>
      <c r="PKE40" s="121"/>
      <c r="PKF40" s="74"/>
      <c r="PKG40" s="74"/>
      <c r="PKS40" s="119"/>
      <c r="PKT40" s="96"/>
      <c r="PKU40" s="121"/>
      <c r="PKV40" s="74"/>
      <c r="PKW40" s="74"/>
      <c r="PLI40" s="119"/>
      <c r="PLJ40" s="96"/>
      <c r="PLK40" s="121"/>
      <c r="PLL40" s="74"/>
      <c r="PLM40" s="74"/>
      <c r="PLY40" s="119"/>
      <c r="PLZ40" s="96"/>
      <c r="PMA40" s="121"/>
      <c r="PMB40" s="74"/>
      <c r="PMC40" s="74"/>
      <c r="PMO40" s="119"/>
      <c r="PMP40" s="96"/>
      <c r="PMQ40" s="121"/>
      <c r="PMR40" s="74"/>
      <c r="PMS40" s="74"/>
      <c r="PNE40" s="119"/>
      <c r="PNF40" s="96"/>
      <c r="PNG40" s="121"/>
      <c r="PNH40" s="74"/>
      <c r="PNI40" s="74"/>
      <c r="PNU40" s="119"/>
      <c r="PNV40" s="96"/>
      <c r="PNW40" s="121"/>
      <c r="PNX40" s="74"/>
      <c r="PNY40" s="74"/>
      <c r="POK40" s="119"/>
      <c r="POL40" s="96"/>
      <c r="POM40" s="121"/>
      <c r="PON40" s="74"/>
      <c r="POO40" s="74"/>
      <c r="PPA40" s="119"/>
      <c r="PPB40" s="96"/>
      <c r="PPC40" s="121"/>
      <c r="PPD40" s="74"/>
      <c r="PPE40" s="74"/>
      <c r="PPQ40" s="119"/>
      <c r="PPR40" s="96"/>
      <c r="PPS40" s="121"/>
      <c r="PPT40" s="74"/>
      <c r="PPU40" s="74"/>
      <c r="PQG40" s="119"/>
      <c r="PQH40" s="96"/>
      <c r="PQI40" s="121"/>
      <c r="PQJ40" s="74"/>
      <c r="PQK40" s="74"/>
      <c r="PQW40" s="119"/>
      <c r="PQX40" s="96"/>
      <c r="PQY40" s="121"/>
      <c r="PQZ40" s="74"/>
      <c r="PRA40" s="74"/>
      <c r="PRM40" s="119"/>
      <c r="PRN40" s="96"/>
      <c r="PRO40" s="121"/>
      <c r="PRP40" s="74"/>
      <c r="PRQ40" s="74"/>
      <c r="PSC40" s="119"/>
      <c r="PSD40" s="96"/>
      <c r="PSE40" s="121"/>
      <c r="PSF40" s="74"/>
      <c r="PSG40" s="74"/>
      <c r="PSS40" s="119"/>
      <c r="PST40" s="96"/>
      <c r="PSU40" s="121"/>
      <c r="PSV40" s="74"/>
      <c r="PSW40" s="74"/>
      <c r="PTI40" s="119"/>
      <c r="PTJ40" s="96"/>
      <c r="PTK40" s="121"/>
      <c r="PTL40" s="74"/>
      <c r="PTM40" s="74"/>
      <c r="PTY40" s="119"/>
      <c r="PTZ40" s="96"/>
      <c r="PUA40" s="121"/>
      <c r="PUB40" s="74"/>
      <c r="PUC40" s="74"/>
      <c r="PUO40" s="119"/>
      <c r="PUP40" s="96"/>
      <c r="PUQ40" s="121"/>
      <c r="PUR40" s="74"/>
      <c r="PUS40" s="74"/>
      <c r="PVE40" s="119"/>
      <c r="PVF40" s="96"/>
      <c r="PVG40" s="121"/>
      <c r="PVH40" s="74"/>
      <c r="PVI40" s="74"/>
      <c r="PVU40" s="119"/>
      <c r="PVV40" s="96"/>
      <c r="PVW40" s="121"/>
      <c r="PVX40" s="74"/>
      <c r="PVY40" s="74"/>
      <c r="PWK40" s="119"/>
      <c r="PWL40" s="96"/>
      <c r="PWM40" s="121"/>
      <c r="PWN40" s="74"/>
      <c r="PWO40" s="74"/>
      <c r="PXA40" s="119"/>
      <c r="PXB40" s="96"/>
      <c r="PXC40" s="121"/>
      <c r="PXD40" s="74"/>
      <c r="PXE40" s="74"/>
      <c r="PXQ40" s="119"/>
      <c r="PXR40" s="96"/>
      <c r="PXS40" s="121"/>
      <c r="PXT40" s="74"/>
      <c r="PXU40" s="74"/>
      <c r="PYG40" s="119"/>
      <c r="PYH40" s="96"/>
      <c r="PYI40" s="121"/>
      <c r="PYJ40" s="74"/>
      <c r="PYK40" s="74"/>
      <c r="PYW40" s="119"/>
      <c r="PYX40" s="96"/>
      <c r="PYY40" s="121"/>
      <c r="PYZ40" s="74"/>
      <c r="PZA40" s="74"/>
      <c r="PZM40" s="119"/>
      <c r="PZN40" s="96"/>
      <c r="PZO40" s="121"/>
      <c r="PZP40" s="74"/>
      <c r="PZQ40" s="74"/>
      <c r="QAC40" s="119"/>
      <c r="QAD40" s="96"/>
      <c r="QAE40" s="121"/>
      <c r="QAF40" s="74"/>
      <c r="QAG40" s="74"/>
      <c r="QAS40" s="119"/>
      <c r="QAT40" s="96"/>
      <c r="QAU40" s="121"/>
      <c r="QAV40" s="74"/>
      <c r="QAW40" s="74"/>
      <c r="QBI40" s="119"/>
      <c r="QBJ40" s="96"/>
      <c r="QBK40" s="121"/>
      <c r="QBL40" s="74"/>
      <c r="QBM40" s="74"/>
      <c r="QBY40" s="119"/>
      <c r="QBZ40" s="96"/>
      <c r="QCA40" s="121"/>
      <c r="QCB40" s="74"/>
      <c r="QCC40" s="74"/>
      <c r="QCO40" s="119"/>
      <c r="QCP40" s="96"/>
      <c r="QCQ40" s="121"/>
      <c r="QCR40" s="74"/>
      <c r="QCS40" s="74"/>
      <c r="QDE40" s="119"/>
      <c r="QDF40" s="96"/>
      <c r="QDG40" s="121"/>
      <c r="QDH40" s="74"/>
      <c r="QDI40" s="74"/>
      <c r="QDU40" s="119"/>
      <c r="QDV40" s="96"/>
      <c r="QDW40" s="121"/>
      <c r="QDX40" s="74"/>
      <c r="QDY40" s="74"/>
      <c r="QEK40" s="119"/>
      <c r="QEL40" s="96"/>
      <c r="QEM40" s="121"/>
      <c r="QEN40" s="74"/>
      <c r="QEO40" s="74"/>
      <c r="QFA40" s="119"/>
      <c r="QFB40" s="96"/>
      <c r="QFC40" s="121"/>
      <c r="QFD40" s="74"/>
      <c r="QFE40" s="74"/>
      <c r="QFQ40" s="119"/>
      <c r="QFR40" s="96"/>
      <c r="QFS40" s="121"/>
      <c r="QFT40" s="74"/>
      <c r="QFU40" s="74"/>
      <c r="QGG40" s="119"/>
      <c r="QGH40" s="96"/>
      <c r="QGI40" s="121"/>
      <c r="QGJ40" s="74"/>
      <c r="QGK40" s="74"/>
      <c r="QGW40" s="119"/>
      <c r="QGX40" s="96"/>
      <c r="QGY40" s="121"/>
      <c r="QGZ40" s="74"/>
      <c r="QHA40" s="74"/>
      <c r="QHM40" s="119"/>
      <c r="QHN40" s="96"/>
      <c r="QHO40" s="121"/>
      <c r="QHP40" s="74"/>
      <c r="QHQ40" s="74"/>
      <c r="QIC40" s="119"/>
      <c r="QID40" s="96"/>
      <c r="QIE40" s="121"/>
      <c r="QIF40" s="74"/>
      <c r="QIG40" s="74"/>
      <c r="QIS40" s="119"/>
      <c r="QIT40" s="96"/>
      <c r="QIU40" s="121"/>
      <c r="QIV40" s="74"/>
      <c r="QIW40" s="74"/>
      <c r="QJI40" s="119"/>
      <c r="QJJ40" s="96"/>
      <c r="QJK40" s="121"/>
      <c r="QJL40" s="74"/>
      <c r="QJM40" s="74"/>
      <c r="QJY40" s="119"/>
      <c r="QJZ40" s="96"/>
      <c r="QKA40" s="121"/>
      <c r="QKB40" s="74"/>
      <c r="QKC40" s="74"/>
      <c r="QKO40" s="119"/>
      <c r="QKP40" s="96"/>
      <c r="QKQ40" s="121"/>
      <c r="QKR40" s="74"/>
      <c r="QKS40" s="74"/>
      <c r="QLE40" s="119"/>
      <c r="QLF40" s="96"/>
      <c r="QLG40" s="121"/>
      <c r="QLH40" s="74"/>
      <c r="QLI40" s="74"/>
      <c r="QLU40" s="119"/>
      <c r="QLV40" s="96"/>
      <c r="QLW40" s="121"/>
      <c r="QLX40" s="74"/>
      <c r="QLY40" s="74"/>
      <c r="QMK40" s="119"/>
      <c r="QML40" s="96"/>
      <c r="QMM40" s="121"/>
      <c r="QMN40" s="74"/>
      <c r="QMO40" s="74"/>
      <c r="QNA40" s="119"/>
      <c r="QNB40" s="96"/>
      <c r="QNC40" s="121"/>
      <c r="QND40" s="74"/>
      <c r="QNE40" s="74"/>
      <c r="QNQ40" s="119"/>
      <c r="QNR40" s="96"/>
      <c r="QNS40" s="121"/>
      <c r="QNT40" s="74"/>
      <c r="QNU40" s="74"/>
      <c r="QOG40" s="119"/>
      <c r="QOH40" s="96"/>
      <c r="QOI40" s="121"/>
      <c r="QOJ40" s="74"/>
      <c r="QOK40" s="74"/>
      <c r="QOW40" s="119"/>
      <c r="QOX40" s="96"/>
      <c r="QOY40" s="121"/>
      <c r="QOZ40" s="74"/>
      <c r="QPA40" s="74"/>
      <c r="QPM40" s="119"/>
      <c r="QPN40" s="96"/>
      <c r="QPO40" s="121"/>
      <c r="QPP40" s="74"/>
      <c r="QPQ40" s="74"/>
      <c r="QQC40" s="119"/>
      <c r="QQD40" s="96"/>
      <c r="QQE40" s="121"/>
      <c r="QQF40" s="74"/>
      <c r="QQG40" s="74"/>
      <c r="QQS40" s="119"/>
      <c r="QQT40" s="96"/>
      <c r="QQU40" s="121"/>
      <c r="QQV40" s="74"/>
      <c r="QQW40" s="74"/>
      <c r="QRI40" s="119"/>
      <c r="QRJ40" s="96"/>
      <c r="QRK40" s="121"/>
      <c r="QRL40" s="74"/>
      <c r="QRM40" s="74"/>
      <c r="QRY40" s="119"/>
      <c r="QRZ40" s="96"/>
      <c r="QSA40" s="121"/>
      <c r="QSB40" s="74"/>
      <c r="QSC40" s="74"/>
      <c r="QSO40" s="119"/>
      <c r="QSP40" s="96"/>
      <c r="QSQ40" s="121"/>
      <c r="QSR40" s="74"/>
      <c r="QSS40" s="74"/>
      <c r="QTE40" s="119"/>
      <c r="QTF40" s="96"/>
      <c r="QTG40" s="121"/>
      <c r="QTH40" s="74"/>
      <c r="QTI40" s="74"/>
      <c r="QTU40" s="119"/>
      <c r="QTV40" s="96"/>
      <c r="QTW40" s="121"/>
      <c r="QTX40" s="74"/>
      <c r="QTY40" s="74"/>
      <c r="QUK40" s="119"/>
      <c r="QUL40" s="96"/>
      <c r="QUM40" s="121"/>
      <c r="QUN40" s="74"/>
      <c r="QUO40" s="74"/>
      <c r="QVA40" s="119"/>
      <c r="QVB40" s="96"/>
      <c r="QVC40" s="121"/>
      <c r="QVD40" s="74"/>
      <c r="QVE40" s="74"/>
      <c r="QVQ40" s="119"/>
      <c r="QVR40" s="96"/>
      <c r="QVS40" s="121"/>
      <c r="QVT40" s="74"/>
      <c r="QVU40" s="74"/>
      <c r="QWG40" s="119"/>
      <c r="QWH40" s="96"/>
      <c r="QWI40" s="121"/>
      <c r="QWJ40" s="74"/>
      <c r="QWK40" s="74"/>
      <c r="QWW40" s="119"/>
      <c r="QWX40" s="96"/>
      <c r="QWY40" s="121"/>
      <c r="QWZ40" s="74"/>
      <c r="QXA40" s="74"/>
      <c r="QXM40" s="119"/>
      <c r="QXN40" s="96"/>
      <c r="QXO40" s="121"/>
      <c r="QXP40" s="74"/>
      <c r="QXQ40" s="74"/>
      <c r="QYC40" s="119"/>
      <c r="QYD40" s="96"/>
      <c r="QYE40" s="121"/>
      <c r="QYF40" s="74"/>
      <c r="QYG40" s="74"/>
      <c r="QYS40" s="119"/>
      <c r="QYT40" s="96"/>
      <c r="QYU40" s="121"/>
      <c r="QYV40" s="74"/>
      <c r="QYW40" s="74"/>
      <c r="QZI40" s="119"/>
      <c r="QZJ40" s="96"/>
      <c r="QZK40" s="121"/>
      <c r="QZL40" s="74"/>
      <c r="QZM40" s="74"/>
      <c r="QZY40" s="119"/>
      <c r="QZZ40" s="96"/>
      <c r="RAA40" s="121"/>
      <c r="RAB40" s="74"/>
      <c r="RAC40" s="74"/>
      <c r="RAO40" s="119"/>
      <c r="RAP40" s="96"/>
      <c r="RAQ40" s="121"/>
      <c r="RAR40" s="74"/>
      <c r="RAS40" s="74"/>
      <c r="RBE40" s="119"/>
      <c r="RBF40" s="96"/>
      <c r="RBG40" s="121"/>
      <c r="RBH40" s="74"/>
      <c r="RBI40" s="74"/>
      <c r="RBU40" s="119"/>
      <c r="RBV40" s="96"/>
      <c r="RBW40" s="121"/>
      <c r="RBX40" s="74"/>
      <c r="RBY40" s="74"/>
      <c r="RCK40" s="119"/>
      <c r="RCL40" s="96"/>
      <c r="RCM40" s="121"/>
      <c r="RCN40" s="74"/>
      <c r="RCO40" s="74"/>
      <c r="RDA40" s="119"/>
      <c r="RDB40" s="96"/>
      <c r="RDC40" s="121"/>
      <c r="RDD40" s="74"/>
      <c r="RDE40" s="74"/>
      <c r="RDQ40" s="119"/>
      <c r="RDR40" s="96"/>
      <c r="RDS40" s="121"/>
      <c r="RDT40" s="74"/>
      <c r="RDU40" s="74"/>
      <c r="REG40" s="119"/>
      <c r="REH40" s="96"/>
      <c r="REI40" s="121"/>
      <c r="REJ40" s="74"/>
      <c r="REK40" s="74"/>
      <c r="REW40" s="119"/>
      <c r="REX40" s="96"/>
      <c r="REY40" s="121"/>
      <c r="REZ40" s="74"/>
      <c r="RFA40" s="74"/>
      <c r="RFM40" s="119"/>
      <c r="RFN40" s="96"/>
      <c r="RFO40" s="121"/>
      <c r="RFP40" s="74"/>
      <c r="RFQ40" s="74"/>
      <c r="RGC40" s="119"/>
      <c r="RGD40" s="96"/>
      <c r="RGE40" s="121"/>
      <c r="RGF40" s="74"/>
      <c r="RGG40" s="74"/>
      <c r="RGS40" s="119"/>
      <c r="RGT40" s="96"/>
      <c r="RGU40" s="121"/>
      <c r="RGV40" s="74"/>
      <c r="RGW40" s="74"/>
      <c r="RHI40" s="119"/>
      <c r="RHJ40" s="96"/>
      <c r="RHK40" s="121"/>
      <c r="RHL40" s="74"/>
      <c r="RHM40" s="74"/>
      <c r="RHY40" s="119"/>
      <c r="RHZ40" s="96"/>
      <c r="RIA40" s="121"/>
      <c r="RIB40" s="74"/>
      <c r="RIC40" s="74"/>
      <c r="RIO40" s="119"/>
      <c r="RIP40" s="96"/>
      <c r="RIQ40" s="121"/>
      <c r="RIR40" s="74"/>
      <c r="RIS40" s="74"/>
      <c r="RJE40" s="119"/>
      <c r="RJF40" s="96"/>
      <c r="RJG40" s="121"/>
      <c r="RJH40" s="74"/>
      <c r="RJI40" s="74"/>
      <c r="RJU40" s="119"/>
      <c r="RJV40" s="96"/>
      <c r="RJW40" s="121"/>
      <c r="RJX40" s="74"/>
      <c r="RJY40" s="74"/>
      <c r="RKK40" s="119"/>
      <c r="RKL40" s="96"/>
      <c r="RKM40" s="121"/>
      <c r="RKN40" s="74"/>
      <c r="RKO40" s="74"/>
      <c r="RLA40" s="119"/>
      <c r="RLB40" s="96"/>
      <c r="RLC40" s="121"/>
      <c r="RLD40" s="74"/>
      <c r="RLE40" s="74"/>
      <c r="RLQ40" s="119"/>
      <c r="RLR40" s="96"/>
      <c r="RLS40" s="121"/>
      <c r="RLT40" s="74"/>
      <c r="RLU40" s="74"/>
      <c r="RMG40" s="119"/>
      <c r="RMH40" s="96"/>
      <c r="RMI40" s="121"/>
      <c r="RMJ40" s="74"/>
      <c r="RMK40" s="74"/>
      <c r="RMW40" s="119"/>
      <c r="RMX40" s="96"/>
      <c r="RMY40" s="121"/>
      <c r="RMZ40" s="74"/>
      <c r="RNA40" s="74"/>
      <c r="RNM40" s="119"/>
      <c r="RNN40" s="96"/>
      <c r="RNO40" s="121"/>
      <c r="RNP40" s="74"/>
      <c r="RNQ40" s="74"/>
      <c r="ROC40" s="119"/>
      <c r="ROD40" s="96"/>
      <c r="ROE40" s="121"/>
      <c r="ROF40" s="74"/>
      <c r="ROG40" s="74"/>
      <c r="ROS40" s="119"/>
      <c r="ROT40" s="96"/>
      <c r="ROU40" s="121"/>
      <c r="ROV40" s="74"/>
      <c r="ROW40" s="74"/>
      <c r="RPI40" s="119"/>
      <c r="RPJ40" s="96"/>
      <c r="RPK40" s="121"/>
      <c r="RPL40" s="74"/>
      <c r="RPM40" s="74"/>
      <c r="RPY40" s="119"/>
      <c r="RPZ40" s="96"/>
      <c r="RQA40" s="121"/>
      <c r="RQB40" s="74"/>
      <c r="RQC40" s="74"/>
      <c r="RQO40" s="119"/>
      <c r="RQP40" s="96"/>
      <c r="RQQ40" s="121"/>
      <c r="RQR40" s="74"/>
      <c r="RQS40" s="74"/>
      <c r="RRE40" s="119"/>
      <c r="RRF40" s="96"/>
      <c r="RRG40" s="121"/>
      <c r="RRH40" s="74"/>
      <c r="RRI40" s="74"/>
      <c r="RRU40" s="119"/>
      <c r="RRV40" s="96"/>
      <c r="RRW40" s="121"/>
      <c r="RRX40" s="74"/>
      <c r="RRY40" s="74"/>
      <c r="RSK40" s="119"/>
      <c r="RSL40" s="96"/>
      <c r="RSM40" s="121"/>
      <c r="RSN40" s="74"/>
      <c r="RSO40" s="74"/>
      <c r="RTA40" s="119"/>
      <c r="RTB40" s="96"/>
      <c r="RTC40" s="121"/>
      <c r="RTD40" s="74"/>
      <c r="RTE40" s="74"/>
      <c r="RTQ40" s="119"/>
      <c r="RTR40" s="96"/>
      <c r="RTS40" s="121"/>
      <c r="RTT40" s="74"/>
      <c r="RTU40" s="74"/>
      <c r="RUG40" s="119"/>
      <c r="RUH40" s="96"/>
      <c r="RUI40" s="121"/>
      <c r="RUJ40" s="74"/>
      <c r="RUK40" s="74"/>
      <c r="RUW40" s="119"/>
      <c r="RUX40" s="96"/>
      <c r="RUY40" s="121"/>
      <c r="RUZ40" s="74"/>
      <c r="RVA40" s="74"/>
      <c r="RVM40" s="119"/>
      <c r="RVN40" s="96"/>
      <c r="RVO40" s="121"/>
      <c r="RVP40" s="74"/>
      <c r="RVQ40" s="74"/>
      <c r="RWC40" s="119"/>
      <c r="RWD40" s="96"/>
      <c r="RWE40" s="121"/>
      <c r="RWF40" s="74"/>
      <c r="RWG40" s="74"/>
      <c r="RWS40" s="119"/>
      <c r="RWT40" s="96"/>
      <c r="RWU40" s="121"/>
      <c r="RWV40" s="74"/>
      <c r="RWW40" s="74"/>
      <c r="RXI40" s="119"/>
      <c r="RXJ40" s="96"/>
      <c r="RXK40" s="121"/>
      <c r="RXL40" s="74"/>
      <c r="RXM40" s="74"/>
      <c r="RXY40" s="119"/>
      <c r="RXZ40" s="96"/>
      <c r="RYA40" s="121"/>
      <c r="RYB40" s="74"/>
      <c r="RYC40" s="74"/>
      <c r="RYO40" s="119"/>
      <c r="RYP40" s="96"/>
      <c r="RYQ40" s="121"/>
      <c r="RYR40" s="74"/>
      <c r="RYS40" s="74"/>
      <c r="RZE40" s="119"/>
      <c r="RZF40" s="96"/>
      <c r="RZG40" s="121"/>
      <c r="RZH40" s="74"/>
      <c r="RZI40" s="74"/>
      <c r="RZU40" s="119"/>
      <c r="RZV40" s="96"/>
      <c r="RZW40" s="121"/>
      <c r="RZX40" s="74"/>
      <c r="RZY40" s="74"/>
      <c r="SAK40" s="119"/>
      <c r="SAL40" s="96"/>
      <c r="SAM40" s="121"/>
      <c r="SAN40" s="74"/>
      <c r="SAO40" s="74"/>
      <c r="SBA40" s="119"/>
      <c r="SBB40" s="96"/>
      <c r="SBC40" s="121"/>
      <c r="SBD40" s="74"/>
      <c r="SBE40" s="74"/>
      <c r="SBQ40" s="119"/>
      <c r="SBR40" s="96"/>
      <c r="SBS40" s="121"/>
      <c r="SBT40" s="74"/>
      <c r="SBU40" s="74"/>
      <c r="SCG40" s="119"/>
      <c r="SCH40" s="96"/>
      <c r="SCI40" s="121"/>
      <c r="SCJ40" s="74"/>
      <c r="SCK40" s="74"/>
      <c r="SCW40" s="119"/>
      <c r="SCX40" s="96"/>
      <c r="SCY40" s="121"/>
      <c r="SCZ40" s="74"/>
      <c r="SDA40" s="74"/>
      <c r="SDM40" s="119"/>
      <c r="SDN40" s="96"/>
      <c r="SDO40" s="121"/>
      <c r="SDP40" s="74"/>
      <c r="SDQ40" s="74"/>
      <c r="SEC40" s="119"/>
      <c r="SED40" s="96"/>
      <c r="SEE40" s="121"/>
      <c r="SEF40" s="74"/>
      <c r="SEG40" s="74"/>
      <c r="SES40" s="119"/>
      <c r="SET40" s="96"/>
      <c r="SEU40" s="121"/>
      <c r="SEV40" s="74"/>
      <c r="SEW40" s="74"/>
      <c r="SFI40" s="119"/>
      <c r="SFJ40" s="96"/>
      <c r="SFK40" s="121"/>
      <c r="SFL40" s="74"/>
      <c r="SFM40" s="74"/>
      <c r="SFY40" s="119"/>
      <c r="SFZ40" s="96"/>
      <c r="SGA40" s="121"/>
      <c r="SGB40" s="74"/>
      <c r="SGC40" s="74"/>
      <c r="SGO40" s="119"/>
      <c r="SGP40" s="96"/>
      <c r="SGQ40" s="121"/>
      <c r="SGR40" s="74"/>
      <c r="SGS40" s="74"/>
      <c r="SHE40" s="119"/>
      <c r="SHF40" s="96"/>
      <c r="SHG40" s="121"/>
      <c r="SHH40" s="74"/>
      <c r="SHI40" s="74"/>
      <c r="SHU40" s="119"/>
      <c r="SHV40" s="96"/>
      <c r="SHW40" s="121"/>
      <c r="SHX40" s="74"/>
      <c r="SHY40" s="74"/>
      <c r="SIK40" s="119"/>
      <c r="SIL40" s="96"/>
      <c r="SIM40" s="121"/>
      <c r="SIN40" s="74"/>
      <c r="SIO40" s="74"/>
      <c r="SJA40" s="119"/>
      <c r="SJB40" s="96"/>
      <c r="SJC40" s="121"/>
      <c r="SJD40" s="74"/>
      <c r="SJE40" s="74"/>
      <c r="SJQ40" s="119"/>
      <c r="SJR40" s="96"/>
      <c r="SJS40" s="121"/>
      <c r="SJT40" s="74"/>
      <c r="SJU40" s="74"/>
      <c r="SKG40" s="119"/>
      <c r="SKH40" s="96"/>
      <c r="SKI40" s="121"/>
      <c r="SKJ40" s="74"/>
      <c r="SKK40" s="74"/>
      <c r="SKW40" s="119"/>
      <c r="SKX40" s="96"/>
      <c r="SKY40" s="121"/>
      <c r="SKZ40" s="74"/>
      <c r="SLA40" s="74"/>
      <c r="SLM40" s="119"/>
      <c r="SLN40" s="96"/>
      <c r="SLO40" s="121"/>
      <c r="SLP40" s="74"/>
      <c r="SLQ40" s="74"/>
      <c r="SMC40" s="119"/>
      <c r="SMD40" s="96"/>
      <c r="SME40" s="121"/>
      <c r="SMF40" s="74"/>
      <c r="SMG40" s="74"/>
      <c r="SMS40" s="119"/>
      <c r="SMT40" s="96"/>
      <c r="SMU40" s="121"/>
      <c r="SMV40" s="74"/>
      <c r="SMW40" s="74"/>
      <c r="SNI40" s="119"/>
      <c r="SNJ40" s="96"/>
      <c r="SNK40" s="121"/>
      <c r="SNL40" s="74"/>
      <c r="SNM40" s="74"/>
      <c r="SNY40" s="119"/>
      <c r="SNZ40" s="96"/>
      <c r="SOA40" s="121"/>
      <c r="SOB40" s="74"/>
      <c r="SOC40" s="74"/>
      <c r="SOO40" s="119"/>
      <c r="SOP40" s="96"/>
      <c r="SOQ40" s="121"/>
      <c r="SOR40" s="74"/>
      <c r="SOS40" s="74"/>
      <c r="SPE40" s="119"/>
      <c r="SPF40" s="96"/>
      <c r="SPG40" s="121"/>
      <c r="SPH40" s="74"/>
      <c r="SPI40" s="74"/>
      <c r="SPU40" s="119"/>
      <c r="SPV40" s="96"/>
      <c r="SPW40" s="121"/>
      <c r="SPX40" s="74"/>
      <c r="SPY40" s="74"/>
      <c r="SQK40" s="119"/>
      <c r="SQL40" s="96"/>
      <c r="SQM40" s="121"/>
      <c r="SQN40" s="74"/>
      <c r="SQO40" s="74"/>
      <c r="SRA40" s="119"/>
      <c r="SRB40" s="96"/>
      <c r="SRC40" s="121"/>
      <c r="SRD40" s="74"/>
      <c r="SRE40" s="74"/>
      <c r="SRQ40" s="119"/>
      <c r="SRR40" s="96"/>
      <c r="SRS40" s="121"/>
      <c r="SRT40" s="74"/>
      <c r="SRU40" s="74"/>
      <c r="SSG40" s="119"/>
      <c r="SSH40" s="96"/>
      <c r="SSI40" s="121"/>
      <c r="SSJ40" s="74"/>
      <c r="SSK40" s="74"/>
      <c r="SSW40" s="119"/>
      <c r="SSX40" s="96"/>
      <c r="SSY40" s="121"/>
      <c r="SSZ40" s="74"/>
      <c r="STA40" s="74"/>
      <c r="STM40" s="119"/>
      <c r="STN40" s="96"/>
      <c r="STO40" s="121"/>
      <c r="STP40" s="74"/>
      <c r="STQ40" s="74"/>
      <c r="SUC40" s="119"/>
      <c r="SUD40" s="96"/>
      <c r="SUE40" s="121"/>
      <c r="SUF40" s="74"/>
      <c r="SUG40" s="74"/>
      <c r="SUS40" s="119"/>
      <c r="SUT40" s="96"/>
      <c r="SUU40" s="121"/>
      <c r="SUV40" s="74"/>
      <c r="SUW40" s="74"/>
      <c r="SVI40" s="119"/>
      <c r="SVJ40" s="96"/>
      <c r="SVK40" s="121"/>
      <c r="SVL40" s="74"/>
      <c r="SVM40" s="74"/>
      <c r="SVY40" s="119"/>
      <c r="SVZ40" s="96"/>
      <c r="SWA40" s="121"/>
      <c r="SWB40" s="74"/>
      <c r="SWC40" s="74"/>
      <c r="SWO40" s="119"/>
      <c r="SWP40" s="96"/>
      <c r="SWQ40" s="121"/>
      <c r="SWR40" s="74"/>
      <c r="SWS40" s="74"/>
      <c r="SXE40" s="119"/>
      <c r="SXF40" s="96"/>
      <c r="SXG40" s="121"/>
      <c r="SXH40" s="74"/>
      <c r="SXI40" s="74"/>
      <c r="SXU40" s="119"/>
      <c r="SXV40" s="96"/>
      <c r="SXW40" s="121"/>
      <c r="SXX40" s="74"/>
      <c r="SXY40" s="74"/>
      <c r="SYK40" s="119"/>
      <c r="SYL40" s="96"/>
      <c r="SYM40" s="121"/>
      <c r="SYN40" s="74"/>
      <c r="SYO40" s="74"/>
      <c r="SZA40" s="119"/>
      <c r="SZB40" s="96"/>
      <c r="SZC40" s="121"/>
      <c r="SZD40" s="74"/>
      <c r="SZE40" s="74"/>
      <c r="SZQ40" s="119"/>
      <c r="SZR40" s="96"/>
      <c r="SZS40" s="121"/>
      <c r="SZT40" s="74"/>
      <c r="SZU40" s="74"/>
      <c r="TAG40" s="119"/>
      <c r="TAH40" s="96"/>
      <c r="TAI40" s="121"/>
      <c r="TAJ40" s="74"/>
      <c r="TAK40" s="74"/>
      <c r="TAW40" s="119"/>
      <c r="TAX40" s="96"/>
      <c r="TAY40" s="121"/>
      <c r="TAZ40" s="74"/>
      <c r="TBA40" s="74"/>
      <c r="TBM40" s="119"/>
      <c r="TBN40" s="96"/>
      <c r="TBO40" s="121"/>
      <c r="TBP40" s="74"/>
      <c r="TBQ40" s="74"/>
      <c r="TCC40" s="119"/>
      <c r="TCD40" s="96"/>
      <c r="TCE40" s="121"/>
      <c r="TCF40" s="74"/>
      <c r="TCG40" s="74"/>
      <c r="TCS40" s="119"/>
      <c r="TCT40" s="96"/>
      <c r="TCU40" s="121"/>
      <c r="TCV40" s="74"/>
      <c r="TCW40" s="74"/>
      <c r="TDI40" s="119"/>
      <c r="TDJ40" s="96"/>
      <c r="TDK40" s="121"/>
      <c r="TDL40" s="74"/>
      <c r="TDM40" s="74"/>
      <c r="TDY40" s="119"/>
      <c r="TDZ40" s="96"/>
      <c r="TEA40" s="121"/>
      <c r="TEB40" s="74"/>
      <c r="TEC40" s="74"/>
      <c r="TEO40" s="119"/>
      <c r="TEP40" s="96"/>
      <c r="TEQ40" s="121"/>
      <c r="TER40" s="74"/>
      <c r="TES40" s="74"/>
      <c r="TFE40" s="119"/>
      <c r="TFF40" s="96"/>
      <c r="TFG40" s="121"/>
      <c r="TFH40" s="74"/>
      <c r="TFI40" s="74"/>
      <c r="TFU40" s="119"/>
      <c r="TFV40" s="96"/>
      <c r="TFW40" s="121"/>
      <c r="TFX40" s="74"/>
      <c r="TFY40" s="74"/>
      <c r="TGK40" s="119"/>
      <c r="TGL40" s="96"/>
      <c r="TGM40" s="121"/>
      <c r="TGN40" s="74"/>
      <c r="TGO40" s="74"/>
      <c r="THA40" s="119"/>
      <c r="THB40" s="96"/>
      <c r="THC40" s="121"/>
      <c r="THD40" s="74"/>
      <c r="THE40" s="74"/>
      <c r="THQ40" s="119"/>
      <c r="THR40" s="96"/>
      <c r="THS40" s="121"/>
      <c r="THT40" s="74"/>
      <c r="THU40" s="74"/>
      <c r="TIG40" s="119"/>
      <c r="TIH40" s="96"/>
      <c r="TII40" s="121"/>
      <c r="TIJ40" s="74"/>
      <c r="TIK40" s="74"/>
      <c r="TIW40" s="119"/>
      <c r="TIX40" s="96"/>
      <c r="TIY40" s="121"/>
      <c r="TIZ40" s="74"/>
      <c r="TJA40" s="74"/>
      <c r="TJM40" s="119"/>
      <c r="TJN40" s="96"/>
      <c r="TJO40" s="121"/>
      <c r="TJP40" s="74"/>
      <c r="TJQ40" s="74"/>
      <c r="TKC40" s="119"/>
      <c r="TKD40" s="96"/>
      <c r="TKE40" s="121"/>
      <c r="TKF40" s="74"/>
      <c r="TKG40" s="74"/>
      <c r="TKS40" s="119"/>
      <c r="TKT40" s="96"/>
      <c r="TKU40" s="121"/>
      <c r="TKV40" s="74"/>
      <c r="TKW40" s="74"/>
      <c r="TLI40" s="119"/>
      <c r="TLJ40" s="96"/>
      <c r="TLK40" s="121"/>
      <c r="TLL40" s="74"/>
      <c r="TLM40" s="74"/>
      <c r="TLY40" s="119"/>
      <c r="TLZ40" s="96"/>
      <c r="TMA40" s="121"/>
      <c r="TMB40" s="74"/>
      <c r="TMC40" s="74"/>
      <c r="TMO40" s="119"/>
      <c r="TMP40" s="96"/>
      <c r="TMQ40" s="121"/>
      <c r="TMR40" s="74"/>
      <c r="TMS40" s="74"/>
      <c r="TNE40" s="119"/>
      <c r="TNF40" s="96"/>
      <c r="TNG40" s="121"/>
      <c r="TNH40" s="74"/>
      <c r="TNI40" s="74"/>
      <c r="TNU40" s="119"/>
      <c r="TNV40" s="96"/>
      <c r="TNW40" s="121"/>
      <c r="TNX40" s="74"/>
      <c r="TNY40" s="74"/>
      <c r="TOK40" s="119"/>
      <c r="TOL40" s="96"/>
      <c r="TOM40" s="121"/>
      <c r="TON40" s="74"/>
      <c r="TOO40" s="74"/>
      <c r="TPA40" s="119"/>
      <c r="TPB40" s="96"/>
      <c r="TPC40" s="121"/>
      <c r="TPD40" s="74"/>
      <c r="TPE40" s="74"/>
      <c r="TPQ40" s="119"/>
      <c r="TPR40" s="96"/>
      <c r="TPS40" s="121"/>
      <c r="TPT40" s="74"/>
      <c r="TPU40" s="74"/>
      <c r="TQG40" s="119"/>
      <c r="TQH40" s="96"/>
      <c r="TQI40" s="121"/>
      <c r="TQJ40" s="74"/>
      <c r="TQK40" s="74"/>
      <c r="TQW40" s="119"/>
      <c r="TQX40" s="96"/>
      <c r="TQY40" s="121"/>
      <c r="TQZ40" s="74"/>
      <c r="TRA40" s="74"/>
      <c r="TRM40" s="119"/>
      <c r="TRN40" s="96"/>
      <c r="TRO40" s="121"/>
      <c r="TRP40" s="74"/>
      <c r="TRQ40" s="74"/>
      <c r="TSC40" s="119"/>
      <c r="TSD40" s="96"/>
      <c r="TSE40" s="121"/>
      <c r="TSF40" s="74"/>
      <c r="TSG40" s="74"/>
      <c r="TSS40" s="119"/>
      <c r="TST40" s="96"/>
      <c r="TSU40" s="121"/>
      <c r="TSV40" s="74"/>
      <c r="TSW40" s="74"/>
      <c r="TTI40" s="119"/>
      <c r="TTJ40" s="96"/>
      <c r="TTK40" s="121"/>
      <c r="TTL40" s="74"/>
      <c r="TTM40" s="74"/>
      <c r="TTY40" s="119"/>
      <c r="TTZ40" s="96"/>
      <c r="TUA40" s="121"/>
      <c r="TUB40" s="74"/>
      <c r="TUC40" s="74"/>
      <c r="TUO40" s="119"/>
      <c r="TUP40" s="96"/>
      <c r="TUQ40" s="121"/>
      <c r="TUR40" s="74"/>
      <c r="TUS40" s="74"/>
      <c r="TVE40" s="119"/>
      <c r="TVF40" s="96"/>
      <c r="TVG40" s="121"/>
      <c r="TVH40" s="74"/>
      <c r="TVI40" s="74"/>
      <c r="TVU40" s="119"/>
      <c r="TVV40" s="96"/>
      <c r="TVW40" s="121"/>
      <c r="TVX40" s="74"/>
      <c r="TVY40" s="74"/>
      <c r="TWK40" s="119"/>
      <c r="TWL40" s="96"/>
      <c r="TWM40" s="121"/>
      <c r="TWN40" s="74"/>
      <c r="TWO40" s="74"/>
      <c r="TXA40" s="119"/>
      <c r="TXB40" s="96"/>
      <c r="TXC40" s="121"/>
      <c r="TXD40" s="74"/>
      <c r="TXE40" s="74"/>
      <c r="TXQ40" s="119"/>
      <c r="TXR40" s="96"/>
      <c r="TXS40" s="121"/>
      <c r="TXT40" s="74"/>
      <c r="TXU40" s="74"/>
      <c r="TYG40" s="119"/>
      <c r="TYH40" s="96"/>
      <c r="TYI40" s="121"/>
      <c r="TYJ40" s="74"/>
      <c r="TYK40" s="74"/>
      <c r="TYW40" s="119"/>
      <c r="TYX40" s="96"/>
      <c r="TYY40" s="121"/>
      <c r="TYZ40" s="74"/>
      <c r="TZA40" s="74"/>
      <c r="TZM40" s="119"/>
      <c r="TZN40" s="96"/>
      <c r="TZO40" s="121"/>
      <c r="TZP40" s="74"/>
      <c r="TZQ40" s="74"/>
      <c r="UAC40" s="119"/>
      <c r="UAD40" s="96"/>
      <c r="UAE40" s="121"/>
      <c r="UAF40" s="74"/>
      <c r="UAG40" s="74"/>
      <c r="UAS40" s="119"/>
      <c r="UAT40" s="96"/>
      <c r="UAU40" s="121"/>
      <c r="UAV40" s="74"/>
      <c r="UAW40" s="74"/>
      <c r="UBI40" s="119"/>
      <c r="UBJ40" s="96"/>
      <c r="UBK40" s="121"/>
      <c r="UBL40" s="74"/>
      <c r="UBM40" s="74"/>
      <c r="UBY40" s="119"/>
      <c r="UBZ40" s="96"/>
      <c r="UCA40" s="121"/>
      <c r="UCB40" s="74"/>
      <c r="UCC40" s="74"/>
      <c r="UCO40" s="119"/>
      <c r="UCP40" s="96"/>
      <c r="UCQ40" s="121"/>
      <c r="UCR40" s="74"/>
      <c r="UCS40" s="74"/>
      <c r="UDE40" s="119"/>
      <c r="UDF40" s="96"/>
      <c r="UDG40" s="121"/>
      <c r="UDH40" s="74"/>
      <c r="UDI40" s="74"/>
      <c r="UDU40" s="119"/>
      <c r="UDV40" s="96"/>
      <c r="UDW40" s="121"/>
      <c r="UDX40" s="74"/>
      <c r="UDY40" s="74"/>
      <c r="UEK40" s="119"/>
      <c r="UEL40" s="96"/>
      <c r="UEM40" s="121"/>
      <c r="UEN40" s="74"/>
      <c r="UEO40" s="74"/>
      <c r="UFA40" s="119"/>
      <c r="UFB40" s="96"/>
      <c r="UFC40" s="121"/>
      <c r="UFD40" s="74"/>
      <c r="UFE40" s="74"/>
      <c r="UFQ40" s="119"/>
      <c r="UFR40" s="96"/>
      <c r="UFS40" s="121"/>
      <c r="UFT40" s="74"/>
      <c r="UFU40" s="74"/>
      <c r="UGG40" s="119"/>
      <c r="UGH40" s="96"/>
      <c r="UGI40" s="121"/>
      <c r="UGJ40" s="74"/>
      <c r="UGK40" s="74"/>
      <c r="UGW40" s="119"/>
      <c r="UGX40" s="96"/>
      <c r="UGY40" s="121"/>
      <c r="UGZ40" s="74"/>
      <c r="UHA40" s="74"/>
      <c r="UHM40" s="119"/>
      <c r="UHN40" s="96"/>
      <c r="UHO40" s="121"/>
      <c r="UHP40" s="74"/>
      <c r="UHQ40" s="74"/>
      <c r="UIC40" s="119"/>
      <c r="UID40" s="96"/>
      <c r="UIE40" s="121"/>
      <c r="UIF40" s="74"/>
      <c r="UIG40" s="74"/>
      <c r="UIS40" s="119"/>
      <c r="UIT40" s="96"/>
      <c r="UIU40" s="121"/>
      <c r="UIV40" s="74"/>
      <c r="UIW40" s="74"/>
      <c r="UJI40" s="119"/>
      <c r="UJJ40" s="96"/>
      <c r="UJK40" s="121"/>
      <c r="UJL40" s="74"/>
      <c r="UJM40" s="74"/>
      <c r="UJY40" s="119"/>
      <c r="UJZ40" s="96"/>
      <c r="UKA40" s="121"/>
      <c r="UKB40" s="74"/>
      <c r="UKC40" s="74"/>
      <c r="UKO40" s="119"/>
      <c r="UKP40" s="96"/>
      <c r="UKQ40" s="121"/>
      <c r="UKR40" s="74"/>
      <c r="UKS40" s="74"/>
      <c r="ULE40" s="119"/>
      <c r="ULF40" s="96"/>
      <c r="ULG40" s="121"/>
      <c r="ULH40" s="74"/>
      <c r="ULI40" s="74"/>
      <c r="ULU40" s="119"/>
      <c r="ULV40" s="96"/>
      <c r="ULW40" s="121"/>
      <c r="ULX40" s="74"/>
      <c r="ULY40" s="74"/>
      <c r="UMK40" s="119"/>
      <c r="UML40" s="96"/>
      <c r="UMM40" s="121"/>
      <c r="UMN40" s="74"/>
      <c r="UMO40" s="74"/>
      <c r="UNA40" s="119"/>
      <c r="UNB40" s="96"/>
      <c r="UNC40" s="121"/>
      <c r="UND40" s="74"/>
      <c r="UNE40" s="74"/>
      <c r="UNQ40" s="119"/>
      <c r="UNR40" s="96"/>
      <c r="UNS40" s="121"/>
      <c r="UNT40" s="74"/>
      <c r="UNU40" s="74"/>
      <c r="UOG40" s="119"/>
      <c r="UOH40" s="96"/>
      <c r="UOI40" s="121"/>
      <c r="UOJ40" s="74"/>
      <c r="UOK40" s="74"/>
      <c r="UOW40" s="119"/>
      <c r="UOX40" s="96"/>
      <c r="UOY40" s="121"/>
      <c r="UOZ40" s="74"/>
      <c r="UPA40" s="74"/>
      <c r="UPM40" s="119"/>
      <c r="UPN40" s="96"/>
      <c r="UPO40" s="121"/>
      <c r="UPP40" s="74"/>
      <c r="UPQ40" s="74"/>
      <c r="UQC40" s="119"/>
      <c r="UQD40" s="96"/>
      <c r="UQE40" s="121"/>
      <c r="UQF40" s="74"/>
      <c r="UQG40" s="74"/>
      <c r="UQS40" s="119"/>
      <c r="UQT40" s="96"/>
      <c r="UQU40" s="121"/>
      <c r="UQV40" s="74"/>
      <c r="UQW40" s="74"/>
      <c r="URI40" s="119"/>
      <c r="URJ40" s="96"/>
      <c r="URK40" s="121"/>
      <c r="URL40" s="74"/>
      <c r="URM40" s="74"/>
      <c r="URY40" s="119"/>
      <c r="URZ40" s="96"/>
      <c r="USA40" s="121"/>
      <c r="USB40" s="74"/>
      <c r="USC40" s="74"/>
      <c r="USO40" s="119"/>
      <c r="USP40" s="96"/>
      <c r="USQ40" s="121"/>
      <c r="USR40" s="74"/>
      <c r="USS40" s="74"/>
      <c r="UTE40" s="119"/>
      <c r="UTF40" s="96"/>
      <c r="UTG40" s="121"/>
      <c r="UTH40" s="74"/>
      <c r="UTI40" s="74"/>
      <c r="UTU40" s="119"/>
      <c r="UTV40" s="96"/>
      <c r="UTW40" s="121"/>
      <c r="UTX40" s="74"/>
      <c r="UTY40" s="74"/>
      <c r="UUK40" s="119"/>
      <c r="UUL40" s="96"/>
      <c r="UUM40" s="121"/>
      <c r="UUN40" s="74"/>
      <c r="UUO40" s="74"/>
      <c r="UVA40" s="119"/>
      <c r="UVB40" s="96"/>
      <c r="UVC40" s="121"/>
      <c r="UVD40" s="74"/>
      <c r="UVE40" s="74"/>
      <c r="UVQ40" s="119"/>
      <c r="UVR40" s="96"/>
      <c r="UVS40" s="121"/>
      <c r="UVT40" s="74"/>
      <c r="UVU40" s="74"/>
      <c r="UWG40" s="119"/>
      <c r="UWH40" s="96"/>
      <c r="UWI40" s="121"/>
      <c r="UWJ40" s="74"/>
      <c r="UWK40" s="74"/>
      <c r="UWW40" s="119"/>
      <c r="UWX40" s="96"/>
      <c r="UWY40" s="121"/>
      <c r="UWZ40" s="74"/>
      <c r="UXA40" s="74"/>
      <c r="UXM40" s="119"/>
      <c r="UXN40" s="96"/>
      <c r="UXO40" s="121"/>
      <c r="UXP40" s="74"/>
      <c r="UXQ40" s="74"/>
      <c r="UYC40" s="119"/>
      <c r="UYD40" s="96"/>
      <c r="UYE40" s="121"/>
      <c r="UYF40" s="74"/>
      <c r="UYG40" s="74"/>
      <c r="UYS40" s="119"/>
      <c r="UYT40" s="96"/>
      <c r="UYU40" s="121"/>
      <c r="UYV40" s="74"/>
      <c r="UYW40" s="74"/>
      <c r="UZI40" s="119"/>
      <c r="UZJ40" s="96"/>
      <c r="UZK40" s="121"/>
      <c r="UZL40" s="74"/>
      <c r="UZM40" s="74"/>
      <c r="UZY40" s="119"/>
      <c r="UZZ40" s="96"/>
      <c r="VAA40" s="121"/>
      <c r="VAB40" s="74"/>
      <c r="VAC40" s="74"/>
      <c r="VAO40" s="119"/>
      <c r="VAP40" s="96"/>
      <c r="VAQ40" s="121"/>
      <c r="VAR40" s="74"/>
      <c r="VAS40" s="74"/>
      <c r="VBE40" s="119"/>
      <c r="VBF40" s="96"/>
      <c r="VBG40" s="121"/>
      <c r="VBH40" s="74"/>
      <c r="VBI40" s="74"/>
      <c r="VBU40" s="119"/>
      <c r="VBV40" s="96"/>
      <c r="VBW40" s="121"/>
      <c r="VBX40" s="74"/>
      <c r="VBY40" s="74"/>
      <c r="VCK40" s="119"/>
      <c r="VCL40" s="96"/>
      <c r="VCM40" s="121"/>
      <c r="VCN40" s="74"/>
      <c r="VCO40" s="74"/>
      <c r="VDA40" s="119"/>
      <c r="VDB40" s="96"/>
      <c r="VDC40" s="121"/>
      <c r="VDD40" s="74"/>
      <c r="VDE40" s="74"/>
      <c r="VDQ40" s="119"/>
      <c r="VDR40" s="96"/>
      <c r="VDS40" s="121"/>
      <c r="VDT40" s="74"/>
      <c r="VDU40" s="74"/>
      <c r="VEG40" s="119"/>
      <c r="VEH40" s="96"/>
      <c r="VEI40" s="121"/>
      <c r="VEJ40" s="74"/>
      <c r="VEK40" s="74"/>
      <c r="VEW40" s="119"/>
      <c r="VEX40" s="96"/>
      <c r="VEY40" s="121"/>
      <c r="VEZ40" s="74"/>
      <c r="VFA40" s="74"/>
      <c r="VFM40" s="119"/>
      <c r="VFN40" s="96"/>
      <c r="VFO40" s="121"/>
      <c r="VFP40" s="74"/>
      <c r="VFQ40" s="74"/>
      <c r="VGC40" s="119"/>
      <c r="VGD40" s="96"/>
      <c r="VGE40" s="121"/>
      <c r="VGF40" s="74"/>
      <c r="VGG40" s="74"/>
      <c r="VGS40" s="119"/>
      <c r="VGT40" s="96"/>
      <c r="VGU40" s="121"/>
      <c r="VGV40" s="74"/>
      <c r="VGW40" s="74"/>
      <c r="VHI40" s="119"/>
      <c r="VHJ40" s="96"/>
      <c r="VHK40" s="121"/>
      <c r="VHL40" s="74"/>
      <c r="VHM40" s="74"/>
      <c r="VHY40" s="119"/>
      <c r="VHZ40" s="96"/>
      <c r="VIA40" s="121"/>
      <c r="VIB40" s="74"/>
      <c r="VIC40" s="74"/>
      <c r="VIO40" s="119"/>
      <c r="VIP40" s="96"/>
      <c r="VIQ40" s="121"/>
      <c r="VIR40" s="74"/>
      <c r="VIS40" s="74"/>
      <c r="VJE40" s="119"/>
      <c r="VJF40" s="96"/>
      <c r="VJG40" s="121"/>
      <c r="VJH40" s="74"/>
      <c r="VJI40" s="74"/>
      <c r="VJU40" s="119"/>
      <c r="VJV40" s="96"/>
      <c r="VJW40" s="121"/>
      <c r="VJX40" s="74"/>
      <c r="VJY40" s="74"/>
      <c r="VKK40" s="119"/>
      <c r="VKL40" s="96"/>
      <c r="VKM40" s="121"/>
      <c r="VKN40" s="74"/>
      <c r="VKO40" s="74"/>
      <c r="VLA40" s="119"/>
      <c r="VLB40" s="96"/>
      <c r="VLC40" s="121"/>
      <c r="VLD40" s="74"/>
      <c r="VLE40" s="74"/>
      <c r="VLQ40" s="119"/>
      <c r="VLR40" s="96"/>
      <c r="VLS40" s="121"/>
      <c r="VLT40" s="74"/>
      <c r="VLU40" s="74"/>
      <c r="VMG40" s="119"/>
      <c r="VMH40" s="96"/>
      <c r="VMI40" s="121"/>
      <c r="VMJ40" s="74"/>
      <c r="VMK40" s="74"/>
      <c r="VMW40" s="119"/>
      <c r="VMX40" s="96"/>
      <c r="VMY40" s="121"/>
      <c r="VMZ40" s="74"/>
      <c r="VNA40" s="74"/>
      <c r="VNM40" s="119"/>
      <c r="VNN40" s="96"/>
      <c r="VNO40" s="121"/>
      <c r="VNP40" s="74"/>
      <c r="VNQ40" s="74"/>
      <c r="VOC40" s="119"/>
      <c r="VOD40" s="96"/>
      <c r="VOE40" s="121"/>
      <c r="VOF40" s="74"/>
      <c r="VOG40" s="74"/>
      <c r="VOS40" s="119"/>
      <c r="VOT40" s="96"/>
      <c r="VOU40" s="121"/>
      <c r="VOV40" s="74"/>
      <c r="VOW40" s="74"/>
      <c r="VPI40" s="119"/>
      <c r="VPJ40" s="96"/>
      <c r="VPK40" s="121"/>
      <c r="VPL40" s="74"/>
      <c r="VPM40" s="74"/>
      <c r="VPY40" s="119"/>
      <c r="VPZ40" s="96"/>
      <c r="VQA40" s="121"/>
      <c r="VQB40" s="74"/>
      <c r="VQC40" s="74"/>
      <c r="VQO40" s="119"/>
      <c r="VQP40" s="96"/>
      <c r="VQQ40" s="121"/>
      <c r="VQR40" s="74"/>
      <c r="VQS40" s="74"/>
      <c r="VRE40" s="119"/>
      <c r="VRF40" s="96"/>
      <c r="VRG40" s="121"/>
      <c r="VRH40" s="74"/>
      <c r="VRI40" s="74"/>
      <c r="VRU40" s="119"/>
      <c r="VRV40" s="96"/>
      <c r="VRW40" s="121"/>
      <c r="VRX40" s="74"/>
      <c r="VRY40" s="74"/>
      <c r="VSK40" s="119"/>
      <c r="VSL40" s="96"/>
      <c r="VSM40" s="121"/>
      <c r="VSN40" s="74"/>
      <c r="VSO40" s="74"/>
      <c r="VTA40" s="119"/>
      <c r="VTB40" s="96"/>
      <c r="VTC40" s="121"/>
      <c r="VTD40" s="74"/>
      <c r="VTE40" s="74"/>
      <c r="VTQ40" s="119"/>
      <c r="VTR40" s="96"/>
      <c r="VTS40" s="121"/>
      <c r="VTT40" s="74"/>
      <c r="VTU40" s="74"/>
      <c r="VUG40" s="119"/>
      <c r="VUH40" s="96"/>
      <c r="VUI40" s="121"/>
      <c r="VUJ40" s="74"/>
      <c r="VUK40" s="74"/>
      <c r="VUW40" s="119"/>
      <c r="VUX40" s="96"/>
      <c r="VUY40" s="121"/>
      <c r="VUZ40" s="74"/>
      <c r="VVA40" s="74"/>
      <c r="VVM40" s="119"/>
      <c r="VVN40" s="96"/>
      <c r="VVO40" s="121"/>
      <c r="VVP40" s="74"/>
      <c r="VVQ40" s="74"/>
      <c r="VWC40" s="119"/>
      <c r="VWD40" s="96"/>
      <c r="VWE40" s="121"/>
      <c r="VWF40" s="74"/>
      <c r="VWG40" s="74"/>
      <c r="VWS40" s="119"/>
      <c r="VWT40" s="96"/>
      <c r="VWU40" s="121"/>
      <c r="VWV40" s="74"/>
      <c r="VWW40" s="74"/>
      <c r="VXI40" s="119"/>
      <c r="VXJ40" s="96"/>
      <c r="VXK40" s="121"/>
      <c r="VXL40" s="74"/>
      <c r="VXM40" s="74"/>
      <c r="VXY40" s="119"/>
      <c r="VXZ40" s="96"/>
      <c r="VYA40" s="121"/>
      <c r="VYB40" s="74"/>
      <c r="VYC40" s="74"/>
      <c r="VYO40" s="119"/>
      <c r="VYP40" s="96"/>
      <c r="VYQ40" s="121"/>
      <c r="VYR40" s="74"/>
      <c r="VYS40" s="74"/>
      <c r="VZE40" s="119"/>
      <c r="VZF40" s="96"/>
      <c r="VZG40" s="121"/>
      <c r="VZH40" s="74"/>
      <c r="VZI40" s="74"/>
      <c r="VZU40" s="119"/>
      <c r="VZV40" s="96"/>
      <c r="VZW40" s="121"/>
      <c r="VZX40" s="74"/>
      <c r="VZY40" s="74"/>
      <c r="WAK40" s="119"/>
      <c r="WAL40" s="96"/>
      <c r="WAM40" s="121"/>
      <c r="WAN40" s="74"/>
      <c r="WAO40" s="74"/>
      <c r="WBA40" s="119"/>
      <c r="WBB40" s="96"/>
      <c r="WBC40" s="121"/>
      <c r="WBD40" s="74"/>
      <c r="WBE40" s="74"/>
      <c r="WBQ40" s="119"/>
      <c r="WBR40" s="96"/>
      <c r="WBS40" s="121"/>
      <c r="WBT40" s="74"/>
      <c r="WBU40" s="74"/>
      <c r="WCG40" s="119"/>
      <c r="WCH40" s="96"/>
      <c r="WCI40" s="121"/>
      <c r="WCJ40" s="74"/>
      <c r="WCK40" s="74"/>
      <c r="WCW40" s="119"/>
      <c r="WCX40" s="96"/>
      <c r="WCY40" s="121"/>
      <c r="WCZ40" s="74"/>
      <c r="WDA40" s="74"/>
      <c r="WDM40" s="119"/>
      <c r="WDN40" s="96"/>
      <c r="WDO40" s="121"/>
      <c r="WDP40" s="74"/>
      <c r="WDQ40" s="74"/>
      <c r="WEC40" s="119"/>
      <c r="WED40" s="96"/>
      <c r="WEE40" s="121"/>
      <c r="WEF40" s="74"/>
      <c r="WEG40" s="74"/>
      <c r="WES40" s="119"/>
      <c r="WET40" s="96"/>
      <c r="WEU40" s="121"/>
      <c r="WEV40" s="74"/>
      <c r="WEW40" s="74"/>
      <c r="WFI40" s="119"/>
      <c r="WFJ40" s="96"/>
      <c r="WFK40" s="121"/>
      <c r="WFL40" s="74"/>
      <c r="WFM40" s="74"/>
      <c r="WFY40" s="119"/>
      <c r="WFZ40" s="96"/>
      <c r="WGA40" s="121"/>
      <c r="WGB40" s="74"/>
      <c r="WGC40" s="74"/>
      <c r="WGO40" s="119"/>
      <c r="WGP40" s="96"/>
      <c r="WGQ40" s="121"/>
      <c r="WGR40" s="74"/>
      <c r="WGS40" s="74"/>
      <c r="WHE40" s="119"/>
      <c r="WHF40" s="96"/>
      <c r="WHG40" s="121"/>
      <c r="WHH40" s="74"/>
      <c r="WHI40" s="74"/>
      <c r="WHU40" s="119"/>
      <c r="WHV40" s="96"/>
      <c r="WHW40" s="121"/>
      <c r="WHX40" s="74"/>
      <c r="WHY40" s="74"/>
      <c r="WIK40" s="119"/>
      <c r="WIL40" s="96"/>
      <c r="WIM40" s="121"/>
      <c r="WIN40" s="74"/>
      <c r="WIO40" s="74"/>
      <c r="WJA40" s="119"/>
      <c r="WJB40" s="96"/>
      <c r="WJC40" s="121"/>
      <c r="WJD40" s="74"/>
      <c r="WJE40" s="74"/>
      <c r="WJQ40" s="119"/>
      <c r="WJR40" s="96"/>
      <c r="WJS40" s="121"/>
      <c r="WJT40" s="74"/>
      <c r="WJU40" s="74"/>
      <c r="WKG40" s="119"/>
      <c r="WKH40" s="96"/>
      <c r="WKI40" s="121"/>
      <c r="WKJ40" s="74"/>
      <c r="WKK40" s="74"/>
      <c r="WKW40" s="119"/>
      <c r="WKX40" s="96"/>
      <c r="WKY40" s="121"/>
      <c r="WKZ40" s="74"/>
      <c r="WLA40" s="74"/>
      <c r="WLM40" s="119"/>
      <c r="WLN40" s="96"/>
      <c r="WLO40" s="121"/>
      <c r="WLP40" s="74"/>
      <c r="WLQ40" s="74"/>
      <c r="WMC40" s="119"/>
      <c r="WMD40" s="96"/>
      <c r="WME40" s="121"/>
      <c r="WMF40" s="74"/>
      <c r="WMG40" s="74"/>
      <c r="WMS40" s="119"/>
      <c r="WMT40" s="96"/>
      <c r="WMU40" s="121"/>
      <c r="WMV40" s="74"/>
      <c r="WMW40" s="74"/>
      <c r="WNI40" s="119"/>
      <c r="WNJ40" s="96"/>
      <c r="WNK40" s="121"/>
      <c r="WNL40" s="74"/>
      <c r="WNM40" s="74"/>
      <c r="WNY40" s="119"/>
      <c r="WNZ40" s="96"/>
      <c r="WOA40" s="121"/>
      <c r="WOB40" s="74"/>
      <c r="WOC40" s="74"/>
      <c r="WOO40" s="119"/>
      <c r="WOP40" s="96"/>
      <c r="WOQ40" s="121"/>
      <c r="WOR40" s="74"/>
      <c r="WOS40" s="74"/>
      <c r="WPE40" s="119"/>
      <c r="WPF40" s="96"/>
      <c r="WPG40" s="121"/>
      <c r="WPH40" s="74"/>
      <c r="WPI40" s="74"/>
      <c r="WPU40" s="119"/>
      <c r="WPV40" s="96"/>
      <c r="WPW40" s="121"/>
      <c r="WPX40" s="74"/>
      <c r="WPY40" s="74"/>
      <c r="WQK40" s="119"/>
      <c r="WQL40" s="96"/>
      <c r="WQM40" s="121"/>
      <c r="WQN40" s="74"/>
      <c r="WQO40" s="74"/>
      <c r="WRA40" s="119"/>
      <c r="WRB40" s="96"/>
      <c r="WRC40" s="121"/>
      <c r="WRD40" s="74"/>
      <c r="WRE40" s="74"/>
      <c r="WRQ40" s="119"/>
      <c r="WRR40" s="96"/>
      <c r="WRS40" s="121"/>
      <c r="WRT40" s="74"/>
      <c r="WRU40" s="74"/>
      <c r="WSG40" s="119"/>
      <c r="WSH40" s="96"/>
      <c r="WSI40" s="121"/>
      <c r="WSJ40" s="74"/>
      <c r="WSK40" s="74"/>
      <c r="WSW40" s="119"/>
      <c r="WSX40" s="96"/>
      <c r="WSY40" s="121"/>
      <c r="WSZ40" s="74"/>
      <c r="WTA40" s="74"/>
      <c r="WTM40" s="119"/>
      <c r="WTN40" s="96"/>
      <c r="WTO40" s="121"/>
      <c r="WTP40" s="74"/>
      <c r="WTQ40" s="74"/>
      <c r="WUC40" s="119"/>
      <c r="WUD40" s="96"/>
      <c r="WUE40" s="121"/>
      <c r="WUF40" s="74"/>
      <c r="WUG40" s="74"/>
      <c r="WUS40" s="119"/>
      <c r="WUT40" s="96"/>
      <c r="WUU40" s="121"/>
      <c r="WUV40" s="74"/>
      <c r="WUW40" s="74"/>
      <c r="WVI40" s="119"/>
      <c r="WVJ40" s="96"/>
      <c r="WVK40" s="121"/>
      <c r="WVL40" s="74"/>
      <c r="WVM40" s="74"/>
      <c r="WVY40" s="119"/>
      <c r="WVZ40" s="96"/>
      <c r="WWA40" s="121"/>
      <c r="WWB40" s="74"/>
      <c r="WWC40" s="74"/>
      <c r="WWO40" s="119"/>
      <c r="WWP40" s="96"/>
      <c r="WWQ40" s="121"/>
      <c r="WWR40" s="74"/>
      <c r="WWS40" s="74"/>
      <c r="WXE40" s="119"/>
      <c r="WXF40" s="96"/>
      <c r="WXG40" s="121"/>
      <c r="WXH40" s="74"/>
      <c r="WXI40" s="74"/>
      <c r="WXU40" s="119"/>
      <c r="WXV40" s="96"/>
      <c r="WXW40" s="121"/>
      <c r="WXX40" s="74"/>
      <c r="WXY40" s="74"/>
      <c r="WYK40" s="119"/>
      <c r="WYL40" s="96"/>
      <c r="WYM40" s="121"/>
      <c r="WYN40" s="74"/>
      <c r="WYO40" s="74"/>
      <c r="WZA40" s="119"/>
      <c r="WZB40" s="96"/>
      <c r="WZC40" s="121"/>
      <c r="WZD40" s="74"/>
      <c r="WZE40" s="74"/>
      <c r="WZQ40" s="119"/>
      <c r="WZR40" s="96"/>
      <c r="WZS40" s="121"/>
      <c r="WZT40" s="74"/>
      <c r="WZU40" s="74"/>
      <c r="XAG40" s="119"/>
      <c r="XAH40" s="96"/>
      <c r="XAI40" s="121"/>
      <c r="XAJ40" s="74"/>
      <c r="XAK40" s="74"/>
      <c r="XAW40" s="119"/>
      <c r="XAX40" s="96"/>
      <c r="XAY40" s="121"/>
      <c r="XAZ40" s="74"/>
      <c r="XBA40" s="74"/>
      <c r="XBM40" s="119"/>
      <c r="XBN40" s="96"/>
      <c r="XBO40" s="121"/>
      <c r="XBP40" s="74"/>
      <c r="XBQ40" s="74"/>
      <c r="XCC40" s="119"/>
      <c r="XCD40" s="96"/>
      <c r="XCE40" s="121"/>
      <c r="XCF40" s="74"/>
      <c r="XCG40" s="74"/>
      <c r="XCS40" s="119"/>
      <c r="XCT40" s="96"/>
      <c r="XCU40" s="121"/>
      <c r="XCV40" s="74"/>
      <c r="XCW40" s="74"/>
      <c r="XDI40" s="119"/>
      <c r="XDJ40" s="96"/>
      <c r="XDK40" s="121"/>
      <c r="XDL40" s="74"/>
      <c r="XDM40" s="74"/>
      <c r="XDY40" s="119"/>
      <c r="XDZ40" s="96"/>
      <c r="XEA40" s="121"/>
      <c r="XEB40" s="74"/>
      <c r="XEC40" s="74"/>
      <c r="XEO40" s="119"/>
      <c r="XEP40" s="96"/>
      <c r="XEQ40" s="121"/>
      <c r="XER40" s="74"/>
      <c r="XES40" s="74"/>
    </row>
    <row r="41" spans="1:1013 1025:2037 2049:3061 3073:4085 4097:5109 5121:6133 6145:7157 7169:8181 8193:9205 9217:10229 10241:11253 11265:12277 12289:13301 13313:14325 14337:15349 15361:16373" ht="43.2">
      <c r="A41" s="74" t="s">
        <v>480</v>
      </c>
      <c r="B41" s="77" t="s">
        <v>481</v>
      </c>
      <c r="C41" s="124" t="str">
        <f>IF(AND('AA DATA ENTRY'!C48="Yes, river, stream, or ditch",ISBLANK('AA DATA ENTRY'!C53)),"Complete Question 29",IF('AA DATA ENTRY'!C48&lt;&gt;"Yes, river, stream, or ditch","Not applicable because not river, stream, or ditch",'AA DATA ENTRY'!C53))</f>
        <v>Not applicable because not river, stream, or ditch</v>
      </c>
      <c r="D41" s="79" t="str">
        <f>IFERROR(VLOOKUP(C41,Table16[],2,FALSE),"-")</f>
        <v>-</v>
      </c>
      <c r="E41" s="80">
        <v>75</v>
      </c>
      <c r="F41" s="676" t="s">
        <v>482</v>
      </c>
      <c r="G41" s="677"/>
      <c r="FF41" s="96"/>
      <c r="FV41" s="96"/>
      <c r="GL41" s="96"/>
      <c r="HB41" s="96"/>
      <c r="HR41" s="96"/>
      <c r="IH41" s="96"/>
      <c r="IX41" s="96"/>
      <c r="JN41" s="96"/>
      <c r="KD41" s="96"/>
      <c r="KT41" s="96"/>
      <c r="LJ41" s="96"/>
      <c r="LZ41" s="96"/>
      <c r="MP41" s="96"/>
      <c r="NF41" s="96"/>
      <c r="NV41" s="96"/>
      <c r="OL41" s="96"/>
      <c r="PB41" s="96"/>
      <c r="PR41" s="96"/>
      <c r="QH41" s="96"/>
      <c r="QX41" s="96"/>
      <c r="RN41" s="96"/>
      <c r="SD41" s="96"/>
      <c r="ST41" s="96"/>
      <c r="TJ41" s="96"/>
      <c r="TZ41" s="96"/>
      <c r="UP41" s="96"/>
      <c r="VF41" s="96"/>
      <c r="VV41" s="96"/>
      <c r="WL41" s="96"/>
      <c r="XB41" s="96"/>
      <c r="XR41" s="96"/>
      <c r="YH41" s="96"/>
      <c r="YX41" s="96"/>
      <c r="ZN41" s="96"/>
      <c r="AAD41" s="96"/>
      <c r="AAT41" s="96"/>
      <c r="ABJ41" s="96"/>
      <c r="ABZ41" s="96"/>
      <c r="ACP41" s="96"/>
      <c r="ADF41" s="96"/>
      <c r="ADV41" s="96"/>
      <c r="AEL41" s="96"/>
      <c r="AFB41" s="96"/>
      <c r="AFR41" s="96"/>
      <c r="AGH41" s="96"/>
      <c r="AGX41" s="96"/>
      <c r="AHN41" s="96"/>
      <c r="AID41" s="96"/>
      <c r="AIT41" s="96"/>
      <c r="AJJ41" s="96"/>
      <c r="AJZ41" s="96"/>
      <c r="AKP41" s="96"/>
      <c r="ALF41" s="96"/>
      <c r="ALV41" s="96"/>
      <c r="AML41" s="96"/>
      <c r="ANB41" s="96"/>
      <c r="ANR41" s="96"/>
      <c r="AOH41" s="96"/>
      <c r="AOX41" s="96"/>
      <c r="APN41" s="96"/>
      <c r="AQD41" s="96"/>
      <c r="AQT41" s="96"/>
      <c r="ARJ41" s="96"/>
      <c r="ARZ41" s="96"/>
      <c r="ASP41" s="96"/>
      <c r="ATF41" s="96"/>
      <c r="ATV41" s="96"/>
      <c r="AUL41" s="96"/>
      <c r="AVB41" s="96"/>
      <c r="AVR41" s="96"/>
      <c r="AWH41" s="96"/>
      <c r="AWX41" s="96"/>
      <c r="AXN41" s="96"/>
      <c r="AYD41" s="96"/>
      <c r="AYT41" s="96"/>
      <c r="AZJ41" s="96"/>
      <c r="AZZ41" s="96"/>
      <c r="BAP41" s="96"/>
      <c r="BBF41" s="96"/>
      <c r="BBV41" s="96"/>
      <c r="BCL41" s="96"/>
      <c r="BDB41" s="96"/>
      <c r="BDR41" s="96"/>
      <c r="BEH41" s="96"/>
      <c r="BEX41" s="96"/>
      <c r="BFN41" s="96"/>
      <c r="BGD41" s="96"/>
      <c r="BGT41" s="96"/>
      <c r="BHJ41" s="96"/>
      <c r="BHZ41" s="96"/>
      <c r="BIP41" s="96"/>
      <c r="BJF41" s="96"/>
      <c r="BJV41" s="96"/>
      <c r="BKL41" s="96"/>
      <c r="BLB41" s="96"/>
      <c r="BLR41" s="96"/>
      <c r="BMH41" s="96"/>
      <c r="BMX41" s="96"/>
      <c r="BNN41" s="96"/>
      <c r="BOD41" s="96"/>
      <c r="BOT41" s="96"/>
      <c r="BPJ41" s="96"/>
      <c r="BPZ41" s="96"/>
      <c r="BQP41" s="96"/>
      <c r="BRF41" s="96"/>
      <c r="BRV41" s="96"/>
      <c r="BSL41" s="96"/>
      <c r="BTB41" s="96"/>
      <c r="BTR41" s="96"/>
      <c r="BUH41" s="96"/>
      <c r="BUX41" s="96"/>
      <c r="BVN41" s="96"/>
      <c r="BWD41" s="96"/>
      <c r="BWT41" s="96"/>
      <c r="BXJ41" s="96"/>
      <c r="BXZ41" s="96"/>
      <c r="BYP41" s="96"/>
      <c r="BZF41" s="96"/>
      <c r="BZV41" s="96"/>
      <c r="CAL41" s="96"/>
      <c r="CBB41" s="96"/>
      <c r="CBR41" s="96"/>
      <c r="CCH41" s="96"/>
      <c r="CCX41" s="96"/>
      <c r="CDN41" s="96"/>
      <c r="CED41" s="96"/>
      <c r="CET41" s="96"/>
      <c r="CFJ41" s="96"/>
      <c r="CFZ41" s="96"/>
      <c r="CGP41" s="96"/>
      <c r="CHF41" s="96"/>
      <c r="CHV41" s="96"/>
      <c r="CIL41" s="96"/>
      <c r="CJB41" s="96"/>
      <c r="CJR41" s="96"/>
      <c r="CKH41" s="96"/>
      <c r="CKX41" s="96"/>
      <c r="CLN41" s="96"/>
      <c r="CMD41" s="96"/>
      <c r="CMT41" s="96"/>
      <c r="CNJ41" s="96"/>
      <c r="CNZ41" s="96"/>
      <c r="COP41" s="96"/>
      <c r="CPF41" s="96"/>
      <c r="CPV41" s="96"/>
      <c r="CQL41" s="96"/>
      <c r="CRB41" s="96"/>
      <c r="CRR41" s="96"/>
      <c r="CSH41" s="96"/>
      <c r="CSX41" s="96"/>
      <c r="CTN41" s="96"/>
      <c r="CUD41" s="96"/>
      <c r="CUT41" s="96"/>
      <c r="CVJ41" s="96"/>
      <c r="CVZ41" s="96"/>
      <c r="CWP41" s="96"/>
      <c r="CXF41" s="96"/>
      <c r="CXV41" s="96"/>
      <c r="CYL41" s="96"/>
      <c r="CZB41" s="96"/>
      <c r="CZR41" s="96"/>
      <c r="DAH41" s="96"/>
      <c r="DAX41" s="96"/>
      <c r="DBN41" s="96"/>
      <c r="DCD41" s="96"/>
      <c r="DCT41" s="96"/>
      <c r="DDJ41" s="96"/>
      <c r="DDZ41" s="96"/>
      <c r="DEP41" s="96"/>
      <c r="DFF41" s="96"/>
      <c r="DFV41" s="96"/>
      <c r="DGL41" s="96"/>
      <c r="DHB41" s="96"/>
      <c r="DHR41" s="96"/>
      <c r="DIH41" s="96"/>
      <c r="DIX41" s="96"/>
      <c r="DJN41" s="96"/>
      <c r="DKD41" s="96"/>
      <c r="DKT41" s="96"/>
      <c r="DLJ41" s="96"/>
      <c r="DLZ41" s="96"/>
      <c r="DMP41" s="96"/>
      <c r="DNF41" s="96"/>
      <c r="DNV41" s="96"/>
      <c r="DOL41" s="96"/>
      <c r="DPB41" s="96"/>
      <c r="DPR41" s="96"/>
      <c r="DQH41" s="96"/>
      <c r="DQX41" s="96"/>
      <c r="DRN41" s="96"/>
      <c r="DSD41" s="96"/>
      <c r="DST41" s="96"/>
      <c r="DTJ41" s="96"/>
      <c r="DTZ41" s="96"/>
      <c r="DUP41" s="96"/>
      <c r="DVF41" s="96"/>
      <c r="DVV41" s="96"/>
      <c r="DWL41" s="96"/>
      <c r="DXB41" s="96"/>
      <c r="DXR41" s="96"/>
      <c r="DYH41" s="96"/>
      <c r="DYX41" s="96"/>
      <c r="DZN41" s="96"/>
      <c r="EAD41" s="96"/>
      <c r="EAT41" s="96"/>
      <c r="EBJ41" s="96"/>
      <c r="EBZ41" s="96"/>
      <c r="ECP41" s="96"/>
      <c r="EDF41" s="96"/>
      <c r="EDV41" s="96"/>
      <c r="EEL41" s="96"/>
      <c r="EFB41" s="96"/>
      <c r="EFR41" s="96"/>
      <c r="EGH41" s="96"/>
      <c r="EGX41" s="96"/>
      <c r="EHN41" s="96"/>
      <c r="EID41" s="96"/>
      <c r="EIT41" s="96"/>
      <c r="EJJ41" s="96"/>
      <c r="EJZ41" s="96"/>
      <c r="EKP41" s="96"/>
      <c r="ELF41" s="96"/>
      <c r="ELV41" s="96"/>
      <c r="EML41" s="96"/>
      <c r="ENB41" s="96"/>
      <c r="ENR41" s="96"/>
      <c r="EOH41" s="96"/>
      <c r="EOX41" s="96"/>
      <c r="EPN41" s="96"/>
      <c r="EQD41" s="96"/>
      <c r="EQT41" s="96"/>
      <c r="ERJ41" s="96"/>
      <c r="ERZ41" s="96"/>
      <c r="ESP41" s="96"/>
      <c r="ETF41" s="96"/>
      <c r="ETV41" s="96"/>
      <c r="EUL41" s="96"/>
      <c r="EVB41" s="96"/>
      <c r="EVR41" s="96"/>
      <c r="EWH41" s="96"/>
      <c r="EWX41" s="96"/>
      <c r="EXN41" s="96"/>
      <c r="EYD41" s="96"/>
      <c r="EYT41" s="96"/>
      <c r="EZJ41" s="96"/>
      <c r="EZZ41" s="96"/>
      <c r="FAP41" s="96"/>
      <c r="FBF41" s="96"/>
      <c r="FBV41" s="96"/>
      <c r="FCL41" s="96"/>
      <c r="FDB41" s="96"/>
      <c r="FDR41" s="96"/>
      <c r="FEH41" s="96"/>
      <c r="FEX41" s="96"/>
      <c r="FFN41" s="96"/>
      <c r="FGD41" s="96"/>
      <c r="FGT41" s="96"/>
      <c r="FHJ41" s="96"/>
      <c r="FHZ41" s="96"/>
      <c r="FIP41" s="96"/>
      <c r="FJF41" s="96"/>
      <c r="FJV41" s="96"/>
      <c r="FKL41" s="96"/>
      <c r="FLB41" s="96"/>
      <c r="FLR41" s="96"/>
      <c r="FMH41" s="96"/>
      <c r="FMX41" s="96"/>
      <c r="FNN41" s="96"/>
      <c r="FOD41" s="96"/>
      <c r="FOT41" s="96"/>
      <c r="FPJ41" s="96"/>
      <c r="FPZ41" s="96"/>
      <c r="FQP41" s="96"/>
      <c r="FRF41" s="96"/>
      <c r="FRV41" s="96"/>
      <c r="FSL41" s="96"/>
      <c r="FTB41" s="96"/>
      <c r="FTR41" s="96"/>
      <c r="FUH41" s="96"/>
      <c r="FUX41" s="96"/>
      <c r="FVN41" s="96"/>
      <c r="FWD41" s="96"/>
      <c r="FWT41" s="96"/>
      <c r="FXJ41" s="96"/>
      <c r="FXZ41" s="96"/>
      <c r="FYP41" s="96"/>
      <c r="FZF41" s="96"/>
      <c r="FZV41" s="96"/>
      <c r="GAL41" s="96"/>
      <c r="GBB41" s="96"/>
      <c r="GBR41" s="96"/>
      <c r="GCH41" s="96"/>
      <c r="GCX41" s="96"/>
      <c r="GDN41" s="96"/>
      <c r="GED41" s="96"/>
      <c r="GET41" s="96"/>
      <c r="GFJ41" s="96"/>
      <c r="GFZ41" s="96"/>
      <c r="GGP41" s="96"/>
      <c r="GHF41" s="96"/>
      <c r="GHV41" s="96"/>
      <c r="GIL41" s="96"/>
      <c r="GJB41" s="96"/>
      <c r="GJR41" s="96"/>
      <c r="GKH41" s="96"/>
      <c r="GKX41" s="96"/>
      <c r="GLN41" s="96"/>
      <c r="GMD41" s="96"/>
      <c r="GMT41" s="96"/>
      <c r="GNJ41" s="96"/>
      <c r="GNZ41" s="96"/>
      <c r="GOP41" s="96"/>
      <c r="GPF41" s="96"/>
      <c r="GPV41" s="96"/>
      <c r="GQL41" s="96"/>
      <c r="GRB41" s="96"/>
      <c r="GRR41" s="96"/>
      <c r="GSH41" s="96"/>
      <c r="GSX41" s="96"/>
      <c r="GTN41" s="96"/>
      <c r="GUD41" s="96"/>
      <c r="GUT41" s="96"/>
      <c r="GVJ41" s="96"/>
      <c r="GVZ41" s="96"/>
      <c r="GWP41" s="96"/>
      <c r="GXF41" s="96"/>
      <c r="GXV41" s="96"/>
      <c r="GYL41" s="96"/>
      <c r="GZB41" s="96"/>
      <c r="GZR41" s="96"/>
      <c r="HAH41" s="96"/>
      <c r="HAX41" s="96"/>
      <c r="HBN41" s="96"/>
      <c r="HCD41" s="96"/>
      <c r="HCT41" s="96"/>
      <c r="HDJ41" s="96"/>
      <c r="HDZ41" s="96"/>
      <c r="HEP41" s="96"/>
      <c r="HFF41" s="96"/>
      <c r="HFV41" s="96"/>
      <c r="HGL41" s="96"/>
      <c r="HHB41" s="96"/>
      <c r="HHR41" s="96"/>
      <c r="HIH41" s="96"/>
      <c r="HIX41" s="96"/>
      <c r="HJN41" s="96"/>
      <c r="HKD41" s="96"/>
      <c r="HKT41" s="96"/>
      <c r="HLJ41" s="96"/>
      <c r="HLZ41" s="96"/>
      <c r="HMP41" s="96"/>
      <c r="HNF41" s="96"/>
      <c r="HNV41" s="96"/>
      <c r="HOL41" s="96"/>
      <c r="HPB41" s="96"/>
      <c r="HPR41" s="96"/>
      <c r="HQH41" s="96"/>
      <c r="HQX41" s="96"/>
      <c r="HRN41" s="96"/>
      <c r="HSD41" s="96"/>
      <c r="HST41" s="96"/>
      <c r="HTJ41" s="96"/>
      <c r="HTZ41" s="96"/>
      <c r="HUP41" s="96"/>
      <c r="HVF41" s="96"/>
      <c r="HVV41" s="96"/>
      <c r="HWL41" s="96"/>
      <c r="HXB41" s="96"/>
      <c r="HXR41" s="96"/>
      <c r="HYH41" s="96"/>
      <c r="HYX41" s="96"/>
      <c r="HZN41" s="96"/>
      <c r="IAD41" s="96"/>
      <c r="IAT41" s="96"/>
      <c r="IBJ41" s="96"/>
      <c r="IBZ41" s="96"/>
      <c r="ICP41" s="96"/>
      <c r="IDF41" s="96"/>
      <c r="IDV41" s="96"/>
      <c r="IEL41" s="96"/>
      <c r="IFB41" s="96"/>
      <c r="IFR41" s="96"/>
      <c r="IGH41" s="96"/>
      <c r="IGX41" s="96"/>
      <c r="IHN41" s="96"/>
      <c r="IID41" s="96"/>
      <c r="IIT41" s="96"/>
      <c r="IJJ41" s="96"/>
      <c r="IJZ41" s="96"/>
      <c r="IKP41" s="96"/>
      <c r="ILF41" s="96"/>
      <c r="ILV41" s="96"/>
      <c r="IML41" s="96"/>
      <c r="INB41" s="96"/>
      <c r="INR41" s="96"/>
      <c r="IOH41" s="96"/>
      <c r="IOX41" s="96"/>
      <c r="IPN41" s="96"/>
      <c r="IQD41" s="96"/>
      <c r="IQT41" s="96"/>
      <c r="IRJ41" s="96"/>
      <c r="IRZ41" s="96"/>
      <c r="ISP41" s="96"/>
      <c r="ITF41" s="96"/>
      <c r="ITV41" s="96"/>
      <c r="IUL41" s="96"/>
      <c r="IVB41" s="96"/>
      <c r="IVR41" s="96"/>
      <c r="IWH41" s="96"/>
      <c r="IWX41" s="96"/>
      <c r="IXN41" s="96"/>
      <c r="IYD41" s="96"/>
      <c r="IYT41" s="96"/>
      <c r="IZJ41" s="96"/>
      <c r="IZZ41" s="96"/>
      <c r="JAP41" s="96"/>
      <c r="JBF41" s="96"/>
      <c r="JBV41" s="96"/>
      <c r="JCL41" s="96"/>
      <c r="JDB41" s="96"/>
      <c r="JDR41" s="96"/>
      <c r="JEH41" s="96"/>
      <c r="JEX41" s="96"/>
      <c r="JFN41" s="96"/>
      <c r="JGD41" s="96"/>
      <c r="JGT41" s="96"/>
      <c r="JHJ41" s="96"/>
      <c r="JHZ41" s="96"/>
      <c r="JIP41" s="96"/>
      <c r="JJF41" s="96"/>
      <c r="JJV41" s="96"/>
      <c r="JKL41" s="96"/>
      <c r="JLB41" s="96"/>
      <c r="JLR41" s="96"/>
      <c r="JMH41" s="96"/>
      <c r="JMX41" s="96"/>
      <c r="JNN41" s="96"/>
      <c r="JOD41" s="96"/>
      <c r="JOT41" s="96"/>
      <c r="JPJ41" s="96"/>
      <c r="JPZ41" s="96"/>
      <c r="JQP41" s="96"/>
      <c r="JRF41" s="96"/>
      <c r="JRV41" s="96"/>
      <c r="JSL41" s="96"/>
      <c r="JTB41" s="96"/>
      <c r="JTR41" s="96"/>
      <c r="JUH41" s="96"/>
      <c r="JUX41" s="96"/>
      <c r="JVN41" s="96"/>
      <c r="JWD41" s="96"/>
      <c r="JWT41" s="96"/>
      <c r="JXJ41" s="96"/>
      <c r="JXZ41" s="96"/>
      <c r="JYP41" s="96"/>
      <c r="JZF41" s="96"/>
      <c r="JZV41" s="96"/>
      <c r="KAL41" s="96"/>
      <c r="KBB41" s="96"/>
      <c r="KBR41" s="96"/>
      <c r="KCH41" s="96"/>
      <c r="KCX41" s="96"/>
      <c r="KDN41" s="96"/>
      <c r="KED41" s="96"/>
      <c r="KET41" s="96"/>
      <c r="KFJ41" s="96"/>
      <c r="KFZ41" s="96"/>
      <c r="KGP41" s="96"/>
      <c r="KHF41" s="96"/>
      <c r="KHV41" s="96"/>
      <c r="KIL41" s="96"/>
      <c r="KJB41" s="96"/>
      <c r="KJR41" s="96"/>
      <c r="KKH41" s="96"/>
      <c r="KKX41" s="96"/>
      <c r="KLN41" s="96"/>
      <c r="KMD41" s="96"/>
      <c r="KMT41" s="96"/>
      <c r="KNJ41" s="96"/>
      <c r="KNZ41" s="96"/>
      <c r="KOP41" s="96"/>
      <c r="KPF41" s="96"/>
      <c r="KPV41" s="96"/>
      <c r="KQL41" s="96"/>
      <c r="KRB41" s="96"/>
      <c r="KRR41" s="96"/>
      <c r="KSH41" s="96"/>
      <c r="KSX41" s="96"/>
      <c r="KTN41" s="96"/>
      <c r="KUD41" s="96"/>
      <c r="KUT41" s="96"/>
      <c r="KVJ41" s="96"/>
      <c r="KVZ41" s="96"/>
      <c r="KWP41" s="96"/>
      <c r="KXF41" s="96"/>
      <c r="KXV41" s="96"/>
      <c r="KYL41" s="96"/>
      <c r="KZB41" s="96"/>
      <c r="KZR41" s="96"/>
      <c r="LAH41" s="96"/>
      <c r="LAX41" s="96"/>
      <c r="LBN41" s="96"/>
      <c r="LCD41" s="96"/>
      <c r="LCT41" s="96"/>
      <c r="LDJ41" s="96"/>
      <c r="LDZ41" s="96"/>
      <c r="LEP41" s="96"/>
      <c r="LFF41" s="96"/>
      <c r="LFV41" s="96"/>
      <c r="LGL41" s="96"/>
      <c r="LHB41" s="96"/>
      <c r="LHR41" s="96"/>
      <c r="LIH41" s="96"/>
      <c r="LIX41" s="96"/>
      <c r="LJN41" s="96"/>
      <c r="LKD41" s="96"/>
      <c r="LKT41" s="96"/>
      <c r="LLJ41" s="96"/>
      <c r="LLZ41" s="96"/>
      <c r="LMP41" s="96"/>
      <c r="LNF41" s="96"/>
      <c r="LNV41" s="96"/>
      <c r="LOL41" s="96"/>
      <c r="LPB41" s="96"/>
      <c r="LPR41" s="96"/>
      <c r="LQH41" s="96"/>
      <c r="LQX41" s="96"/>
      <c r="LRN41" s="96"/>
      <c r="LSD41" s="96"/>
      <c r="LST41" s="96"/>
      <c r="LTJ41" s="96"/>
      <c r="LTZ41" s="96"/>
      <c r="LUP41" s="96"/>
      <c r="LVF41" s="96"/>
      <c r="LVV41" s="96"/>
      <c r="LWL41" s="96"/>
      <c r="LXB41" s="96"/>
      <c r="LXR41" s="96"/>
      <c r="LYH41" s="96"/>
      <c r="LYX41" s="96"/>
      <c r="LZN41" s="96"/>
      <c r="MAD41" s="96"/>
      <c r="MAT41" s="96"/>
      <c r="MBJ41" s="96"/>
      <c r="MBZ41" s="96"/>
      <c r="MCP41" s="96"/>
      <c r="MDF41" s="96"/>
      <c r="MDV41" s="96"/>
      <c r="MEL41" s="96"/>
      <c r="MFB41" s="96"/>
      <c r="MFR41" s="96"/>
      <c r="MGH41" s="96"/>
      <c r="MGX41" s="96"/>
      <c r="MHN41" s="96"/>
      <c r="MID41" s="96"/>
      <c r="MIT41" s="96"/>
      <c r="MJJ41" s="96"/>
      <c r="MJZ41" s="96"/>
      <c r="MKP41" s="96"/>
      <c r="MLF41" s="96"/>
      <c r="MLV41" s="96"/>
      <c r="MML41" s="96"/>
      <c r="MNB41" s="96"/>
      <c r="MNR41" s="96"/>
      <c r="MOH41" s="96"/>
      <c r="MOX41" s="96"/>
      <c r="MPN41" s="96"/>
      <c r="MQD41" s="96"/>
      <c r="MQT41" s="96"/>
      <c r="MRJ41" s="96"/>
      <c r="MRZ41" s="96"/>
      <c r="MSP41" s="96"/>
      <c r="MTF41" s="96"/>
      <c r="MTV41" s="96"/>
      <c r="MUL41" s="96"/>
      <c r="MVB41" s="96"/>
      <c r="MVR41" s="96"/>
      <c r="MWH41" s="96"/>
      <c r="MWX41" s="96"/>
      <c r="MXN41" s="96"/>
      <c r="MYD41" s="96"/>
      <c r="MYT41" s="96"/>
      <c r="MZJ41" s="96"/>
      <c r="MZZ41" s="96"/>
      <c r="NAP41" s="96"/>
      <c r="NBF41" s="96"/>
      <c r="NBV41" s="96"/>
      <c r="NCL41" s="96"/>
      <c r="NDB41" s="96"/>
      <c r="NDR41" s="96"/>
      <c r="NEH41" s="96"/>
      <c r="NEX41" s="96"/>
      <c r="NFN41" s="96"/>
      <c r="NGD41" s="96"/>
      <c r="NGT41" s="96"/>
      <c r="NHJ41" s="96"/>
      <c r="NHZ41" s="96"/>
      <c r="NIP41" s="96"/>
      <c r="NJF41" s="96"/>
      <c r="NJV41" s="96"/>
      <c r="NKL41" s="96"/>
      <c r="NLB41" s="96"/>
      <c r="NLR41" s="96"/>
      <c r="NMH41" s="96"/>
      <c r="NMX41" s="96"/>
      <c r="NNN41" s="96"/>
      <c r="NOD41" s="96"/>
      <c r="NOT41" s="96"/>
      <c r="NPJ41" s="96"/>
      <c r="NPZ41" s="96"/>
      <c r="NQP41" s="96"/>
      <c r="NRF41" s="96"/>
      <c r="NRV41" s="96"/>
      <c r="NSL41" s="96"/>
      <c r="NTB41" s="96"/>
      <c r="NTR41" s="96"/>
      <c r="NUH41" s="96"/>
      <c r="NUX41" s="96"/>
      <c r="NVN41" s="96"/>
      <c r="NWD41" s="96"/>
      <c r="NWT41" s="96"/>
      <c r="NXJ41" s="96"/>
      <c r="NXZ41" s="96"/>
      <c r="NYP41" s="96"/>
      <c r="NZF41" s="96"/>
      <c r="NZV41" s="96"/>
      <c r="OAL41" s="96"/>
      <c r="OBB41" s="96"/>
      <c r="OBR41" s="96"/>
      <c r="OCH41" s="96"/>
      <c r="OCX41" s="96"/>
      <c r="ODN41" s="96"/>
      <c r="OED41" s="96"/>
      <c r="OET41" s="96"/>
      <c r="OFJ41" s="96"/>
      <c r="OFZ41" s="96"/>
      <c r="OGP41" s="96"/>
      <c r="OHF41" s="96"/>
      <c r="OHV41" s="96"/>
      <c r="OIL41" s="96"/>
      <c r="OJB41" s="96"/>
      <c r="OJR41" s="96"/>
      <c r="OKH41" s="96"/>
      <c r="OKX41" s="96"/>
      <c r="OLN41" s="96"/>
      <c r="OMD41" s="96"/>
      <c r="OMT41" s="96"/>
      <c r="ONJ41" s="96"/>
      <c r="ONZ41" s="96"/>
      <c r="OOP41" s="96"/>
      <c r="OPF41" s="96"/>
      <c r="OPV41" s="96"/>
      <c r="OQL41" s="96"/>
      <c r="ORB41" s="96"/>
      <c r="ORR41" s="96"/>
      <c r="OSH41" s="96"/>
      <c r="OSX41" s="96"/>
      <c r="OTN41" s="96"/>
      <c r="OUD41" s="96"/>
      <c r="OUT41" s="96"/>
      <c r="OVJ41" s="96"/>
      <c r="OVZ41" s="96"/>
      <c r="OWP41" s="96"/>
      <c r="OXF41" s="96"/>
      <c r="OXV41" s="96"/>
      <c r="OYL41" s="96"/>
      <c r="OZB41" s="96"/>
      <c r="OZR41" s="96"/>
      <c r="PAH41" s="96"/>
      <c r="PAX41" s="96"/>
      <c r="PBN41" s="96"/>
      <c r="PCD41" s="96"/>
      <c r="PCT41" s="96"/>
      <c r="PDJ41" s="96"/>
      <c r="PDZ41" s="96"/>
      <c r="PEP41" s="96"/>
      <c r="PFF41" s="96"/>
      <c r="PFV41" s="96"/>
      <c r="PGL41" s="96"/>
      <c r="PHB41" s="96"/>
      <c r="PHR41" s="96"/>
      <c r="PIH41" s="96"/>
      <c r="PIX41" s="96"/>
      <c r="PJN41" s="96"/>
      <c r="PKD41" s="96"/>
      <c r="PKT41" s="96"/>
      <c r="PLJ41" s="96"/>
      <c r="PLZ41" s="96"/>
      <c r="PMP41" s="96"/>
      <c r="PNF41" s="96"/>
      <c r="PNV41" s="96"/>
      <c r="POL41" s="96"/>
      <c r="PPB41" s="96"/>
      <c r="PPR41" s="96"/>
      <c r="PQH41" s="96"/>
      <c r="PQX41" s="96"/>
      <c r="PRN41" s="96"/>
      <c r="PSD41" s="96"/>
      <c r="PST41" s="96"/>
      <c r="PTJ41" s="96"/>
      <c r="PTZ41" s="96"/>
      <c r="PUP41" s="96"/>
      <c r="PVF41" s="96"/>
      <c r="PVV41" s="96"/>
      <c r="PWL41" s="96"/>
      <c r="PXB41" s="96"/>
      <c r="PXR41" s="96"/>
      <c r="PYH41" s="96"/>
      <c r="PYX41" s="96"/>
      <c r="PZN41" s="96"/>
      <c r="QAD41" s="96"/>
      <c r="QAT41" s="96"/>
      <c r="QBJ41" s="96"/>
      <c r="QBZ41" s="96"/>
      <c r="QCP41" s="96"/>
      <c r="QDF41" s="96"/>
      <c r="QDV41" s="96"/>
      <c r="QEL41" s="96"/>
      <c r="QFB41" s="96"/>
      <c r="QFR41" s="96"/>
      <c r="QGH41" s="96"/>
      <c r="QGX41" s="96"/>
      <c r="QHN41" s="96"/>
      <c r="QID41" s="96"/>
      <c r="QIT41" s="96"/>
      <c r="QJJ41" s="96"/>
      <c r="QJZ41" s="96"/>
      <c r="QKP41" s="96"/>
      <c r="QLF41" s="96"/>
      <c r="QLV41" s="96"/>
      <c r="QML41" s="96"/>
      <c r="QNB41" s="96"/>
      <c r="QNR41" s="96"/>
      <c r="QOH41" s="96"/>
      <c r="QOX41" s="96"/>
      <c r="QPN41" s="96"/>
      <c r="QQD41" s="96"/>
      <c r="QQT41" s="96"/>
      <c r="QRJ41" s="96"/>
      <c r="QRZ41" s="96"/>
      <c r="QSP41" s="96"/>
      <c r="QTF41" s="96"/>
      <c r="QTV41" s="96"/>
      <c r="QUL41" s="96"/>
      <c r="QVB41" s="96"/>
      <c r="QVR41" s="96"/>
      <c r="QWH41" s="96"/>
      <c r="QWX41" s="96"/>
      <c r="QXN41" s="96"/>
      <c r="QYD41" s="96"/>
      <c r="QYT41" s="96"/>
      <c r="QZJ41" s="96"/>
      <c r="QZZ41" s="96"/>
      <c r="RAP41" s="96"/>
      <c r="RBF41" s="96"/>
      <c r="RBV41" s="96"/>
      <c r="RCL41" s="96"/>
      <c r="RDB41" s="96"/>
      <c r="RDR41" s="96"/>
      <c r="REH41" s="96"/>
      <c r="REX41" s="96"/>
      <c r="RFN41" s="96"/>
      <c r="RGD41" s="96"/>
      <c r="RGT41" s="96"/>
      <c r="RHJ41" s="96"/>
      <c r="RHZ41" s="96"/>
      <c r="RIP41" s="96"/>
      <c r="RJF41" s="96"/>
      <c r="RJV41" s="96"/>
      <c r="RKL41" s="96"/>
      <c r="RLB41" s="96"/>
      <c r="RLR41" s="96"/>
      <c r="RMH41" s="96"/>
      <c r="RMX41" s="96"/>
      <c r="RNN41" s="96"/>
      <c r="ROD41" s="96"/>
      <c r="ROT41" s="96"/>
      <c r="RPJ41" s="96"/>
      <c r="RPZ41" s="96"/>
      <c r="RQP41" s="96"/>
      <c r="RRF41" s="96"/>
      <c r="RRV41" s="96"/>
      <c r="RSL41" s="96"/>
      <c r="RTB41" s="96"/>
      <c r="RTR41" s="96"/>
      <c r="RUH41" s="96"/>
      <c r="RUX41" s="96"/>
      <c r="RVN41" s="96"/>
      <c r="RWD41" s="96"/>
      <c r="RWT41" s="96"/>
      <c r="RXJ41" s="96"/>
      <c r="RXZ41" s="96"/>
      <c r="RYP41" s="96"/>
      <c r="RZF41" s="96"/>
      <c r="RZV41" s="96"/>
      <c r="SAL41" s="96"/>
      <c r="SBB41" s="96"/>
      <c r="SBR41" s="96"/>
      <c r="SCH41" s="96"/>
      <c r="SCX41" s="96"/>
      <c r="SDN41" s="96"/>
      <c r="SED41" s="96"/>
      <c r="SET41" s="96"/>
      <c r="SFJ41" s="96"/>
      <c r="SFZ41" s="96"/>
      <c r="SGP41" s="96"/>
      <c r="SHF41" s="96"/>
      <c r="SHV41" s="96"/>
      <c r="SIL41" s="96"/>
      <c r="SJB41" s="96"/>
      <c r="SJR41" s="96"/>
      <c r="SKH41" s="96"/>
      <c r="SKX41" s="96"/>
      <c r="SLN41" s="96"/>
      <c r="SMD41" s="96"/>
      <c r="SMT41" s="96"/>
      <c r="SNJ41" s="96"/>
      <c r="SNZ41" s="96"/>
      <c r="SOP41" s="96"/>
      <c r="SPF41" s="96"/>
      <c r="SPV41" s="96"/>
      <c r="SQL41" s="96"/>
      <c r="SRB41" s="96"/>
      <c r="SRR41" s="96"/>
      <c r="SSH41" s="96"/>
      <c r="SSX41" s="96"/>
      <c r="STN41" s="96"/>
      <c r="SUD41" s="96"/>
      <c r="SUT41" s="96"/>
      <c r="SVJ41" s="96"/>
      <c r="SVZ41" s="96"/>
      <c r="SWP41" s="96"/>
      <c r="SXF41" s="96"/>
      <c r="SXV41" s="96"/>
      <c r="SYL41" s="96"/>
      <c r="SZB41" s="96"/>
      <c r="SZR41" s="96"/>
      <c r="TAH41" s="96"/>
      <c r="TAX41" s="96"/>
      <c r="TBN41" s="96"/>
      <c r="TCD41" s="96"/>
      <c r="TCT41" s="96"/>
      <c r="TDJ41" s="96"/>
      <c r="TDZ41" s="96"/>
      <c r="TEP41" s="96"/>
      <c r="TFF41" s="96"/>
      <c r="TFV41" s="96"/>
      <c r="TGL41" s="96"/>
      <c r="THB41" s="96"/>
      <c r="THR41" s="96"/>
      <c r="TIH41" s="96"/>
      <c r="TIX41" s="96"/>
      <c r="TJN41" s="96"/>
      <c r="TKD41" s="96"/>
      <c r="TKT41" s="96"/>
      <c r="TLJ41" s="96"/>
      <c r="TLZ41" s="96"/>
      <c r="TMP41" s="96"/>
      <c r="TNF41" s="96"/>
      <c r="TNV41" s="96"/>
      <c r="TOL41" s="96"/>
      <c r="TPB41" s="96"/>
      <c r="TPR41" s="96"/>
      <c r="TQH41" s="96"/>
      <c r="TQX41" s="96"/>
      <c r="TRN41" s="96"/>
      <c r="TSD41" s="96"/>
      <c r="TST41" s="96"/>
      <c r="TTJ41" s="96"/>
      <c r="TTZ41" s="96"/>
      <c r="TUP41" s="96"/>
      <c r="TVF41" s="96"/>
      <c r="TVV41" s="96"/>
      <c r="TWL41" s="96"/>
      <c r="TXB41" s="96"/>
      <c r="TXR41" s="96"/>
      <c r="TYH41" s="96"/>
      <c r="TYX41" s="96"/>
      <c r="TZN41" s="96"/>
      <c r="UAD41" s="96"/>
      <c r="UAT41" s="96"/>
      <c r="UBJ41" s="96"/>
      <c r="UBZ41" s="96"/>
      <c r="UCP41" s="96"/>
      <c r="UDF41" s="96"/>
      <c r="UDV41" s="96"/>
      <c r="UEL41" s="96"/>
      <c r="UFB41" s="96"/>
      <c r="UFR41" s="96"/>
      <c r="UGH41" s="96"/>
      <c r="UGX41" s="96"/>
      <c r="UHN41" s="96"/>
      <c r="UID41" s="96"/>
      <c r="UIT41" s="96"/>
      <c r="UJJ41" s="96"/>
      <c r="UJZ41" s="96"/>
      <c r="UKP41" s="96"/>
      <c r="ULF41" s="96"/>
      <c r="ULV41" s="96"/>
      <c r="UML41" s="96"/>
      <c r="UNB41" s="96"/>
      <c r="UNR41" s="96"/>
      <c r="UOH41" s="96"/>
      <c r="UOX41" s="96"/>
      <c r="UPN41" s="96"/>
      <c r="UQD41" s="96"/>
      <c r="UQT41" s="96"/>
      <c r="URJ41" s="96"/>
      <c r="URZ41" s="96"/>
      <c r="USP41" s="96"/>
      <c r="UTF41" s="96"/>
      <c r="UTV41" s="96"/>
      <c r="UUL41" s="96"/>
      <c r="UVB41" s="96"/>
      <c r="UVR41" s="96"/>
      <c r="UWH41" s="96"/>
      <c r="UWX41" s="96"/>
      <c r="UXN41" s="96"/>
      <c r="UYD41" s="96"/>
      <c r="UYT41" s="96"/>
      <c r="UZJ41" s="96"/>
      <c r="UZZ41" s="96"/>
      <c r="VAP41" s="96"/>
      <c r="VBF41" s="96"/>
      <c r="VBV41" s="96"/>
      <c r="VCL41" s="96"/>
      <c r="VDB41" s="96"/>
      <c r="VDR41" s="96"/>
      <c r="VEH41" s="96"/>
      <c r="VEX41" s="96"/>
      <c r="VFN41" s="96"/>
      <c r="VGD41" s="96"/>
      <c r="VGT41" s="96"/>
      <c r="VHJ41" s="96"/>
      <c r="VHZ41" s="96"/>
      <c r="VIP41" s="96"/>
      <c r="VJF41" s="96"/>
      <c r="VJV41" s="96"/>
      <c r="VKL41" s="96"/>
      <c r="VLB41" s="96"/>
      <c r="VLR41" s="96"/>
      <c r="VMH41" s="96"/>
      <c r="VMX41" s="96"/>
      <c r="VNN41" s="96"/>
      <c r="VOD41" s="96"/>
      <c r="VOT41" s="96"/>
      <c r="VPJ41" s="96"/>
      <c r="VPZ41" s="96"/>
      <c r="VQP41" s="96"/>
      <c r="VRF41" s="96"/>
      <c r="VRV41" s="96"/>
      <c r="VSL41" s="96"/>
      <c r="VTB41" s="96"/>
      <c r="VTR41" s="96"/>
      <c r="VUH41" s="96"/>
      <c r="VUX41" s="96"/>
      <c r="VVN41" s="96"/>
      <c r="VWD41" s="96"/>
      <c r="VWT41" s="96"/>
      <c r="VXJ41" s="96"/>
      <c r="VXZ41" s="96"/>
      <c r="VYP41" s="96"/>
      <c r="VZF41" s="96"/>
      <c r="VZV41" s="96"/>
      <c r="WAL41" s="96"/>
      <c r="WBB41" s="96"/>
      <c r="WBR41" s="96"/>
      <c r="WCH41" s="96"/>
      <c r="WCX41" s="96"/>
      <c r="WDN41" s="96"/>
      <c r="WED41" s="96"/>
      <c r="WET41" s="96"/>
      <c r="WFJ41" s="96"/>
      <c r="WFZ41" s="96"/>
      <c r="WGP41" s="96"/>
      <c r="WHF41" s="96"/>
      <c r="WHV41" s="96"/>
      <c r="WIL41" s="96"/>
      <c r="WJB41" s="96"/>
      <c r="WJR41" s="96"/>
      <c r="WKH41" s="96"/>
      <c r="WKX41" s="96"/>
      <c r="WLN41" s="96"/>
      <c r="WMD41" s="96"/>
      <c r="WMT41" s="96"/>
      <c r="WNJ41" s="96"/>
      <c r="WNZ41" s="96"/>
      <c r="WOP41" s="96"/>
      <c r="WPF41" s="96"/>
      <c r="WPV41" s="96"/>
      <c r="WQL41" s="96"/>
      <c r="WRB41" s="96"/>
      <c r="WRR41" s="96"/>
      <c r="WSH41" s="96"/>
      <c r="WSX41" s="96"/>
      <c r="WTN41" s="96"/>
      <c r="WUD41" s="96"/>
      <c r="WUT41" s="96"/>
      <c r="WVJ41" s="96"/>
      <c r="WVZ41" s="96"/>
      <c r="WWP41" s="96"/>
      <c r="WXF41" s="96"/>
      <c r="WXV41" s="96"/>
      <c r="WYL41" s="96"/>
      <c r="WZB41" s="96"/>
      <c r="WZR41" s="96"/>
      <c r="XAH41" s="96"/>
      <c r="XAX41" s="96"/>
      <c r="XBN41" s="96"/>
      <c r="XCD41" s="96"/>
      <c r="XCT41" s="96"/>
      <c r="XDJ41" s="96"/>
      <c r="XDZ41" s="96"/>
      <c r="XEP41" s="96"/>
    </row>
    <row r="42" spans="1:1013 1025:2037 2049:3061 3073:4085 4097:5109 5121:6133 6145:7157 7169:8181 8193:9205 9217:10229 10241:11253 11265:12277 12289:13301 13313:14325 14337:15349 15361:16373" ht="47.1" customHeight="1">
      <c r="A42" s="74" t="s">
        <v>483</v>
      </c>
      <c r="B42" s="77" t="s">
        <v>484</v>
      </c>
      <c r="C42" s="89" t="str">
        <f>IF(ISBLANK('AA DATA ENTRY'!C48),"Complete Question 24",IF(OR('AA DATA ENTRY'!C48="Yes, wetland",'AA DATA ENTRY'!C48="Yes, lake"),'AA DATA ENTRY'!C57,"Not applicable because not lake or wetland"))</f>
        <v>Complete Question 24</v>
      </c>
      <c r="D42" s="79" t="str">
        <f>IF(OR(ISBLANK('AA DATA ENTRY'!C16),ISBLANK('AA DATA ENTRY'!C57)),"-",IFERROR(VLOOKUP(J42,Table24[],2,FALSE),"-"))</f>
        <v>-</v>
      </c>
      <c r="E42" s="80">
        <v>75</v>
      </c>
      <c r="F42" s="676" t="s">
        <v>485</v>
      </c>
      <c r="G42" s="677"/>
      <c r="I42" s="125" t="str">
        <f>C42</f>
        <v>Complete Question 24</v>
      </c>
      <c r="J42" s="126" t="str" cm="1">
        <f t="array" ref="J42">IF(ISNUMBER(C42),_xlfn.IFS(C42&lt;0.2,"&lt;20%",AND(C42&gt;=0.2,C42&lt;0.6),"20% to 60%",C42&gt;0.6,"&gt;60%"),"")</f>
        <v/>
      </c>
      <c r="FF42" s="96"/>
      <c r="FV42" s="96"/>
      <c r="GL42" s="96"/>
      <c r="HB42" s="96"/>
      <c r="HR42" s="96"/>
      <c r="IH42" s="96"/>
      <c r="IX42" s="96"/>
      <c r="JN42" s="96"/>
      <c r="KD42" s="96"/>
      <c r="KT42" s="96"/>
      <c r="LJ42" s="96"/>
      <c r="LZ42" s="96"/>
      <c r="MP42" s="96"/>
      <c r="NF42" s="96"/>
      <c r="NV42" s="96"/>
      <c r="OL42" s="96"/>
      <c r="PB42" s="96"/>
      <c r="PR42" s="96"/>
      <c r="QH42" s="96"/>
      <c r="QX42" s="96"/>
      <c r="RN42" s="96"/>
      <c r="SD42" s="96"/>
      <c r="ST42" s="96"/>
      <c r="TJ42" s="96"/>
      <c r="TZ42" s="96"/>
      <c r="UP42" s="96"/>
      <c r="VF42" s="96"/>
      <c r="VV42" s="96"/>
      <c r="WL42" s="96"/>
      <c r="XB42" s="96"/>
      <c r="XR42" s="96"/>
      <c r="YH42" s="96"/>
      <c r="YX42" s="96"/>
      <c r="ZN42" s="96"/>
      <c r="AAD42" s="96"/>
      <c r="AAT42" s="96"/>
      <c r="ABJ42" s="96"/>
      <c r="ABZ42" s="96"/>
      <c r="ACP42" s="96"/>
      <c r="ADF42" s="96"/>
      <c r="ADV42" s="96"/>
      <c r="AEL42" s="96"/>
      <c r="AFB42" s="96"/>
      <c r="AFR42" s="96"/>
      <c r="AGH42" s="96"/>
      <c r="AGX42" s="96"/>
      <c r="AHN42" s="96"/>
      <c r="AID42" s="96"/>
      <c r="AIT42" s="96"/>
      <c r="AJJ42" s="96"/>
      <c r="AJZ42" s="96"/>
      <c r="AKP42" s="96"/>
      <c r="ALF42" s="96"/>
      <c r="ALV42" s="96"/>
      <c r="AML42" s="96"/>
      <c r="ANB42" s="96"/>
      <c r="ANR42" s="96"/>
      <c r="AOH42" s="96"/>
      <c r="AOX42" s="96"/>
      <c r="APN42" s="96"/>
      <c r="AQD42" s="96"/>
      <c r="AQT42" s="96"/>
      <c r="ARJ42" s="96"/>
      <c r="ARZ42" s="96"/>
      <c r="ASP42" s="96"/>
      <c r="ATF42" s="96"/>
      <c r="ATV42" s="96"/>
      <c r="AUL42" s="96"/>
      <c r="AVB42" s="96"/>
      <c r="AVR42" s="96"/>
      <c r="AWH42" s="96"/>
      <c r="AWX42" s="96"/>
      <c r="AXN42" s="96"/>
      <c r="AYD42" s="96"/>
      <c r="AYT42" s="96"/>
      <c r="AZJ42" s="96"/>
      <c r="AZZ42" s="96"/>
      <c r="BAP42" s="96"/>
      <c r="BBF42" s="96"/>
      <c r="BBV42" s="96"/>
      <c r="BCL42" s="96"/>
      <c r="BDB42" s="96"/>
      <c r="BDR42" s="96"/>
      <c r="BEH42" s="96"/>
      <c r="BEX42" s="96"/>
      <c r="BFN42" s="96"/>
      <c r="BGD42" s="96"/>
      <c r="BGT42" s="96"/>
      <c r="BHJ42" s="96"/>
      <c r="BHZ42" s="96"/>
      <c r="BIP42" s="96"/>
      <c r="BJF42" s="96"/>
      <c r="BJV42" s="96"/>
      <c r="BKL42" s="96"/>
      <c r="BLB42" s="96"/>
      <c r="BLR42" s="96"/>
      <c r="BMH42" s="96"/>
      <c r="BMX42" s="96"/>
      <c r="BNN42" s="96"/>
      <c r="BOD42" s="96"/>
      <c r="BOT42" s="96"/>
      <c r="BPJ42" s="96"/>
      <c r="BPZ42" s="96"/>
      <c r="BQP42" s="96"/>
      <c r="BRF42" s="96"/>
      <c r="BRV42" s="96"/>
      <c r="BSL42" s="96"/>
      <c r="BTB42" s="96"/>
      <c r="BTR42" s="96"/>
      <c r="BUH42" s="96"/>
      <c r="BUX42" s="96"/>
      <c r="BVN42" s="96"/>
      <c r="BWD42" s="96"/>
      <c r="BWT42" s="96"/>
      <c r="BXJ42" s="96"/>
      <c r="BXZ42" s="96"/>
      <c r="BYP42" s="96"/>
      <c r="BZF42" s="96"/>
      <c r="BZV42" s="96"/>
      <c r="CAL42" s="96"/>
      <c r="CBB42" s="96"/>
      <c r="CBR42" s="96"/>
      <c r="CCH42" s="96"/>
      <c r="CCX42" s="96"/>
      <c r="CDN42" s="96"/>
      <c r="CED42" s="96"/>
      <c r="CET42" s="96"/>
      <c r="CFJ42" s="96"/>
      <c r="CFZ42" s="96"/>
      <c r="CGP42" s="96"/>
      <c r="CHF42" s="96"/>
      <c r="CHV42" s="96"/>
      <c r="CIL42" s="96"/>
      <c r="CJB42" s="96"/>
      <c r="CJR42" s="96"/>
      <c r="CKH42" s="96"/>
      <c r="CKX42" s="96"/>
      <c r="CLN42" s="96"/>
      <c r="CMD42" s="96"/>
      <c r="CMT42" s="96"/>
      <c r="CNJ42" s="96"/>
      <c r="CNZ42" s="96"/>
      <c r="COP42" s="96"/>
      <c r="CPF42" s="96"/>
      <c r="CPV42" s="96"/>
      <c r="CQL42" s="96"/>
      <c r="CRB42" s="96"/>
      <c r="CRR42" s="96"/>
      <c r="CSH42" s="96"/>
      <c r="CSX42" s="96"/>
      <c r="CTN42" s="96"/>
      <c r="CUD42" s="96"/>
      <c r="CUT42" s="96"/>
      <c r="CVJ42" s="96"/>
      <c r="CVZ42" s="96"/>
      <c r="CWP42" s="96"/>
      <c r="CXF42" s="96"/>
      <c r="CXV42" s="96"/>
      <c r="CYL42" s="96"/>
      <c r="CZB42" s="96"/>
      <c r="CZR42" s="96"/>
      <c r="DAH42" s="96"/>
      <c r="DAX42" s="96"/>
      <c r="DBN42" s="96"/>
      <c r="DCD42" s="96"/>
      <c r="DCT42" s="96"/>
      <c r="DDJ42" s="96"/>
      <c r="DDZ42" s="96"/>
      <c r="DEP42" s="96"/>
      <c r="DFF42" s="96"/>
      <c r="DFV42" s="96"/>
      <c r="DGL42" s="96"/>
      <c r="DHB42" s="96"/>
      <c r="DHR42" s="96"/>
      <c r="DIH42" s="96"/>
      <c r="DIX42" s="96"/>
      <c r="DJN42" s="96"/>
      <c r="DKD42" s="96"/>
      <c r="DKT42" s="96"/>
      <c r="DLJ42" s="96"/>
      <c r="DLZ42" s="96"/>
      <c r="DMP42" s="96"/>
      <c r="DNF42" s="96"/>
      <c r="DNV42" s="96"/>
      <c r="DOL42" s="96"/>
      <c r="DPB42" s="96"/>
      <c r="DPR42" s="96"/>
      <c r="DQH42" s="96"/>
      <c r="DQX42" s="96"/>
      <c r="DRN42" s="96"/>
      <c r="DSD42" s="96"/>
      <c r="DST42" s="96"/>
      <c r="DTJ42" s="96"/>
      <c r="DTZ42" s="96"/>
      <c r="DUP42" s="96"/>
      <c r="DVF42" s="96"/>
      <c r="DVV42" s="96"/>
      <c r="DWL42" s="96"/>
      <c r="DXB42" s="96"/>
      <c r="DXR42" s="96"/>
      <c r="DYH42" s="96"/>
      <c r="DYX42" s="96"/>
      <c r="DZN42" s="96"/>
      <c r="EAD42" s="96"/>
      <c r="EAT42" s="96"/>
      <c r="EBJ42" s="96"/>
      <c r="EBZ42" s="96"/>
      <c r="ECP42" s="96"/>
      <c r="EDF42" s="96"/>
      <c r="EDV42" s="96"/>
      <c r="EEL42" s="96"/>
      <c r="EFB42" s="96"/>
      <c r="EFR42" s="96"/>
      <c r="EGH42" s="96"/>
      <c r="EGX42" s="96"/>
      <c r="EHN42" s="96"/>
      <c r="EID42" s="96"/>
      <c r="EIT42" s="96"/>
      <c r="EJJ42" s="96"/>
      <c r="EJZ42" s="96"/>
      <c r="EKP42" s="96"/>
      <c r="ELF42" s="96"/>
      <c r="ELV42" s="96"/>
      <c r="EML42" s="96"/>
      <c r="ENB42" s="96"/>
      <c r="ENR42" s="96"/>
      <c r="EOH42" s="96"/>
      <c r="EOX42" s="96"/>
      <c r="EPN42" s="96"/>
      <c r="EQD42" s="96"/>
      <c r="EQT42" s="96"/>
      <c r="ERJ42" s="96"/>
      <c r="ERZ42" s="96"/>
      <c r="ESP42" s="96"/>
      <c r="ETF42" s="96"/>
      <c r="ETV42" s="96"/>
      <c r="EUL42" s="96"/>
      <c r="EVB42" s="96"/>
      <c r="EVR42" s="96"/>
      <c r="EWH42" s="96"/>
      <c r="EWX42" s="96"/>
      <c r="EXN42" s="96"/>
      <c r="EYD42" s="96"/>
      <c r="EYT42" s="96"/>
      <c r="EZJ42" s="96"/>
      <c r="EZZ42" s="96"/>
      <c r="FAP42" s="96"/>
      <c r="FBF42" s="96"/>
      <c r="FBV42" s="96"/>
      <c r="FCL42" s="96"/>
      <c r="FDB42" s="96"/>
      <c r="FDR42" s="96"/>
      <c r="FEH42" s="96"/>
      <c r="FEX42" s="96"/>
      <c r="FFN42" s="96"/>
      <c r="FGD42" s="96"/>
      <c r="FGT42" s="96"/>
      <c r="FHJ42" s="96"/>
      <c r="FHZ42" s="96"/>
      <c r="FIP42" s="96"/>
      <c r="FJF42" s="96"/>
      <c r="FJV42" s="96"/>
      <c r="FKL42" s="96"/>
      <c r="FLB42" s="96"/>
      <c r="FLR42" s="96"/>
      <c r="FMH42" s="96"/>
      <c r="FMX42" s="96"/>
      <c r="FNN42" s="96"/>
      <c r="FOD42" s="96"/>
      <c r="FOT42" s="96"/>
      <c r="FPJ42" s="96"/>
      <c r="FPZ42" s="96"/>
      <c r="FQP42" s="96"/>
      <c r="FRF42" s="96"/>
      <c r="FRV42" s="96"/>
      <c r="FSL42" s="96"/>
      <c r="FTB42" s="96"/>
      <c r="FTR42" s="96"/>
      <c r="FUH42" s="96"/>
      <c r="FUX42" s="96"/>
      <c r="FVN42" s="96"/>
      <c r="FWD42" s="96"/>
      <c r="FWT42" s="96"/>
      <c r="FXJ42" s="96"/>
      <c r="FXZ42" s="96"/>
      <c r="FYP42" s="96"/>
      <c r="FZF42" s="96"/>
      <c r="FZV42" s="96"/>
      <c r="GAL42" s="96"/>
      <c r="GBB42" s="96"/>
      <c r="GBR42" s="96"/>
      <c r="GCH42" s="96"/>
      <c r="GCX42" s="96"/>
      <c r="GDN42" s="96"/>
      <c r="GED42" s="96"/>
      <c r="GET42" s="96"/>
      <c r="GFJ42" s="96"/>
      <c r="GFZ42" s="96"/>
      <c r="GGP42" s="96"/>
      <c r="GHF42" s="96"/>
      <c r="GHV42" s="96"/>
      <c r="GIL42" s="96"/>
      <c r="GJB42" s="96"/>
      <c r="GJR42" s="96"/>
      <c r="GKH42" s="96"/>
      <c r="GKX42" s="96"/>
      <c r="GLN42" s="96"/>
      <c r="GMD42" s="96"/>
      <c r="GMT42" s="96"/>
      <c r="GNJ42" s="96"/>
      <c r="GNZ42" s="96"/>
      <c r="GOP42" s="96"/>
      <c r="GPF42" s="96"/>
      <c r="GPV42" s="96"/>
      <c r="GQL42" s="96"/>
      <c r="GRB42" s="96"/>
      <c r="GRR42" s="96"/>
      <c r="GSH42" s="96"/>
      <c r="GSX42" s="96"/>
      <c r="GTN42" s="96"/>
      <c r="GUD42" s="96"/>
      <c r="GUT42" s="96"/>
      <c r="GVJ42" s="96"/>
      <c r="GVZ42" s="96"/>
      <c r="GWP42" s="96"/>
      <c r="GXF42" s="96"/>
      <c r="GXV42" s="96"/>
      <c r="GYL42" s="96"/>
      <c r="GZB42" s="96"/>
      <c r="GZR42" s="96"/>
      <c r="HAH42" s="96"/>
      <c r="HAX42" s="96"/>
      <c r="HBN42" s="96"/>
      <c r="HCD42" s="96"/>
      <c r="HCT42" s="96"/>
      <c r="HDJ42" s="96"/>
      <c r="HDZ42" s="96"/>
      <c r="HEP42" s="96"/>
      <c r="HFF42" s="96"/>
      <c r="HFV42" s="96"/>
      <c r="HGL42" s="96"/>
      <c r="HHB42" s="96"/>
      <c r="HHR42" s="96"/>
      <c r="HIH42" s="96"/>
      <c r="HIX42" s="96"/>
      <c r="HJN42" s="96"/>
      <c r="HKD42" s="96"/>
      <c r="HKT42" s="96"/>
      <c r="HLJ42" s="96"/>
      <c r="HLZ42" s="96"/>
      <c r="HMP42" s="96"/>
      <c r="HNF42" s="96"/>
      <c r="HNV42" s="96"/>
      <c r="HOL42" s="96"/>
      <c r="HPB42" s="96"/>
      <c r="HPR42" s="96"/>
      <c r="HQH42" s="96"/>
      <c r="HQX42" s="96"/>
      <c r="HRN42" s="96"/>
      <c r="HSD42" s="96"/>
      <c r="HST42" s="96"/>
      <c r="HTJ42" s="96"/>
      <c r="HTZ42" s="96"/>
      <c r="HUP42" s="96"/>
      <c r="HVF42" s="96"/>
      <c r="HVV42" s="96"/>
      <c r="HWL42" s="96"/>
      <c r="HXB42" s="96"/>
      <c r="HXR42" s="96"/>
      <c r="HYH42" s="96"/>
      <c r="HYX42" s="96"/>
      <c r="HZN42" s="96"/>
      <c r="IAD42" s="96"/>
      <c r="IAT42" s="96"/>
      <c r="IBJ42" s="96"/>
      <c r="IBZ42" s="96"/>
      <c r="ICP42" s="96"/>
      <c r="IDF42" s="96"/>
      <c r="IDV42" s="96"/>
      <c r="IEL42" s="96"/>
      <c r="IFB42" s="96"/>
      <c r="IFR42" s="96"/>
      <c r="IGH42" s="96"/>
      <c r="IGX42" s="96"/>
      <c r="IHN42" s="96"/>
      <c r="IID42" s="96"/>
      <c r="IIT42" s="96"/>
      <c r="IJJ42" s="96"/>
      <c r="IJZ42" s="96"/>
      <c r="IKP42" s="96"/>
      <c r="ILF42" s="96"/>
      <c r="ILV42" s="96"/>
      <c r="IML42" s="96"/>
      <c r="INB42" s="96"/>
      <c r="INR42" s="96"/>
      <c r="IOH42" s="96"/>
      <c r="IOX42" s="96"/>
      <c r="IPN42" s="96"/>
      <c r="IQD42" s="96"/>
      <c r="IQT42" s="96"/>
      <c r="IRJ42" s="96"/>
      <c r="IRZ42" s="96"/>
      <c r="ISP42" s="96"/>
      <c r="ITF42" s="96"/>
      <c r="ITV42" s="96"/>
      <c r="IUL42" s="96"/>
      <c r="IVB42" s="96"/>
      <c r="IVR42" s="96"/>
      <c r="IWH42" s="96"/>
      <c r="IWX42" s="96"/>
      <c r="IXN42" s="96"/>
      <c r="IYD42" s="96"/>
      <c r="IYT42" s="96"/>
      <c r="IZJ42" s="96"/>
      <c r="IZZ42" s="96"/>
      <c r="JAP42" s="96"/>
      <c r="JBF42" s="96"/>
      <c r="JBV42" s="96"/>
      <c r="JCL42" s="96"/>
      <c r="JDB42" s="96"/>
      <c r="JDR42" s="96"/>
      <c r="JEH42" s="96"/>
      <c r="JEX42" s="96"/>
      <c r="JFN42" s="96"/>
      <c r="JGD42" s="96"/>
      <c r="JGT42" s="96"/>
      <c r="JHJ42" s="96"/>
      <c r="JHZ42" s="96"/>
      <c r="JIP42" s="96"/>
      <c r="JJF42" s="96"/>
      <c r="JJV42" s="96"/>
      <c r="JKL42" s="96"/>
      <c r="JLB42" s="96"/>
      <c r="JLR42" s="96"/>
      <c r="JMH42" s="96"/>
      <c r="JMX42" s="96"/>
      <c r="JNN42" s="96"/>
      <c r="JOD42" s="96"/>
      <c r="JOT42" s="96"/>
      <c r="JPJ42" s="96"/>
      <c r="JPZ42" s="96"/>
      <c r="JQP42" s="96"/>
      <c r="JRF42" s="96"/>
      <c r="JRV42" s="96"/>
      <c r="JSL42" s="96"/>
      <c r="JTB42" s="96"/>
      <c r="JTR42" s="96"/>
      <c r="JUH42" s="96"/>
      <c r="JUX42" s="96"/>
      <c r="JVN42" s="96"/>
      <c r="JWD42" s="96"/>
      <c r="JWT42" s="96"/>
      <c r="JXJ42" s="96"/>
      <c r="JXZ42" s="96"/>
      <c r="JYP42" s="96"/>
      <c r="JZF42" s="96"/>
      <c r="JZV42" s="96"/>
      <c r="KAL42" s="96"/>
      <c r="KBB42" s="96"/>
      <c r="KBR42" s="96"/>
      <c r="KCH42" s="96"/>
      <c r="KCX42" s="96"/>
      <c r="KDN42" s="96"/>
      <c r="KED42" s="96"/>
      <c r="KET42" s="96"/>
      <c r="KFJ42" s="96"/>
      <c r="KFZ42" s="96"/>
      <c r="KGP42" s="96"/>
      <c r="KHF42" s="96"/>
      <c r="KHV42" s="96"/>
      <c r="KIL42" s="96"/>
      <c r="KJB42" s="96"/>
      <c r="KJR42" s="96"/>
      <c r="KKH42" s="96"/>
      <c r="KKX42" s="96"/>
      <c r="KLN42" s="96"/>
      <c r="KMD42" s="96"/>
      <c r="KMT42" s="96"/>
      <c r="KNJ42" s="96"/>
      <c r="KNZ42" s="96"/>
      <c r="KOP42" s="96"/>
      <c r="KPF42" s="96"/>
      <c r="KPV42" s="96"/>
      <c r="KQL42" s="96"/>
      <c r="KRB42" s="96"/>
      <c r="KRR42" s="96"/>
      <c r="KSH42" s="96"/>
      <c r="KSX42" s="96"/>
      <c r="KTN42" s="96"/>
      <c r="KUD42" s="96"/>
      <c r="KUT42" s="96"/>
      <c r="KVJ42" s="96"/>
      <c r="KVZ42" s="96"/>
      <c r="KWP42" s="96"/>
      <c r="KXF42" s="96"/>
      <c r="KXV42" s="96"/>
      <c r="KYL42" s="96"/>
      <c r="KZB42" s="96"/>
      <c r="KZR42" s="96"/>
      <c r="LAH42" s="96"/>
      <c r="LAX42" s="96"/>
      <c r="LBN42" s="96"/>
      <c r="LCD42" s="96"/>
      <c r="LCT42" s="96"/>
      <c r="LDJ42" s="96"/>
      <c r="LDZ42" s="96"/>
      <c r="LEP42" s="96"/>
      <c r="LFF42" s="96"/>
      <c r="LFV42" s="96"/>
      <c r="LGL42" s="96"/>
      <c r="LHB42" s="96"/>
      <c r="LHR42" s="96"/>
      <c r="LIH42" s="96"/>
      <c r="LIX42" s="96"/>
      <c r="LJN42" s="96"/>
      <c r="LKD42" s="96"/>
      <c r="LKT42" s="96"/>
      <c r="LLJ42" s="96"/>
      <c r="LLZ42" s="96"/>
      <c r="LMP42" s="96"/>
      <c r="LNF42" s="96"/>
      <c r="LNV42" s="96"/>
      <c r="LOL42" s="96"/>
      <c r="LPB42" s="96"/>
      <c r="LPR42" s="96"/>
      <c r="LQH42" s="96"/>
      <c r="LQX42" s="96"/>
      <c r="LRN42" s="96"/>
      <c r="LSD42" s="96"/>
      <c r="LST42" s="96"/>
      <c r="LTJ42" s="96"/>
      <c r="LTZ42" s="96"/>
      <c r="LUP42" s="96"/>
      <c r="LVF42" s="96"/>
      <c r="LVV42" s="96"/>
      <c r="LWL42" s="96"/>
      <c r="LXB42" s="96"/>
      <c r="LXR42" s="96"/>
      <c r="LYH42" s="96"/>
      <c r="LYX42" s="96"/>
      <c r="LZN42" s="96"/>
      <c r="MAD42" s="96"/>
      <c r="MAT42" s="96"/>
      <c r="MBJ42" s="96"/>
      <c r="MBZ42" s="96"/>
      <c r="MCP42" s="96"/>
      <c r="MDF42" s="96"/>
      <c r="MDV42" s="96"/>
      <c r="MEL42" s="96"/>
      <c r="MFB42" s="96"/>
      <c r="MFR42" s="96"/>
      <c r="MGH42" s="96"/>
      <c r="MGX42" s="96"/>
      <c r="MHN42" s="96"/>
      <c r="MID42" s="96"/>
      <c r="MIT42" s="96"/>
      <c r="MJJ42" s="96"/>
      <c r="MJZ42" s="96"/>
      <c r="MKP42" s="96"/>
      <c r="MLF42" s="96"/>
      <c r="MLV42" s="96"/>
      <c r="MML42" s="96"/>
      <c r="MNB42" s="96"/>
      <c r="MNR42" s="96"/>
      <c r="MOH42" s="96"/>
      <c r="MOX42" s="96"/>
      <c r="MPN42" s="96"/>
      <c r="MQD42" s="96"/>
      <c r="MQT42" s="96"/>
      <c r="MRJ42" s="96"/>
      <c r="MRZ42" s="96"/>
      <c r="MSP42" s="96"/>
      <c r="MTF42" s="96"/>
      <c r="MTV42" s="96"/>
      <c r="MUL42" s="96"/>
      <c r="MVB42" s="96"/>
      <c r="MVR42" s="96"/>
      <c r="MWH42" s="96"/>
      <c r="MWX42" s="96"/>
      <c r="MXN42" s="96"/>
      <c r="MYD42" s="96"/>
      <c r="MYT42" s="96"/>
      <c r="MZJ42" s="96"/>
      <c r="MZZ42" s="96"/>
      <c r="NAP42" s="96"/>
      <c r="NBF42" s="96"/>
      <c r="NBV42" s="96"/>
      <c r="NCL42" s="96"/>
      <c r="NDB42" s="96"/>
      <c r="NDR42" s="96"/>
      <c r="NEH42" s="96"/>
      <c r="NEX42" s="96"/>
      <c r="NFN42" s="96"/>
      <c r="NGD42" s="96"/>
      <c r="NGT42" s="96"/>
      <c r="NHJ42" s="96"/>
      <c r="NHZ42" s="96"/>
      <c r="NIP42" s="96"/>
      <c r="NJF42" s="96"/>
      <c r="NJV42" s="96"/>
      <c r="NKL42" s="96"/>
      <c r="NLB42" s="96"/>
      <c r="NLR42" s="96"/>
      <c r="NMH42" s="96"/>
      <c r="NMX42" s="96"/>
      <c r="NNN42" s="96"/>
      <c r="NOD42" s="96"/>
      <c r="NOT42" s="96"/>
      <c r="NPJ42" s="96"/>
      <c r="NPZ42" s="96"/>
      <c r="NQP42" s="96"/>
      <c r="NRF42" s="96"/>
      <c r="NRV42" s="96"/>
      <c r="NSL42" s="96"/>
      <c r="NTB42" s="96"/>
      <c r="NTR42" s="96"/>
      <c r="NUH42" s="96"/>
      <c r="NUX42" s="96"/>
      <c r="NVN42" s="96"/>
      <c r="NWD42" s="96"/>
      <c r="NWT42" s="96"/>
      <c r="NXJ42" s="96"/>
      <c r="NXZ42" s="96"/>
      <c r="NYP42" s="96"/>
      <c r="NZF42" s="96"/>
      <c r="NZV42" s="96"/>
      <c r="OAL42" s="96"/>
      <c r="OBB42" s="96"/>
      <c r="OBR42" s="96"/>
      <c r="OCH42" s="96"/>
      <c r="OCX42" s="96"/>
      <c r="ODN42" s="96"/>
      <c r="OED42" s="96"/>
      <c r="OET42" s="96"/>
      <c r="OFJ42" s="96"/>
      <c r="OFZ42" s="96"/>
      <c r="OGP42" s="96"/>
      <c r="OHF42" s="96"/>
      <c r="OHV42" s="96"/>
      <c r="OIL42" s="96"/>
      <c r="OJB42" s="96"/>
      <c r="OJR42" s="96"/>
      <c r="OKH42" s="96"/>
      <c r="OKX42" s="96"/>
      <c r="OLN42" s="96"/>
      <c r="OMD42" s="96"/>
      <c r="OMT42" s="96"/>
      <c r="ONJ42" s="96"/>
      <c r="ONZ42" s="96"/>
      <c r="OOP42" s="96"/>
      <c r="OPF42" s="96"/>
      <c r="OPV42" s="96"/>
      <c r="OQL42" s="96"/>
      <c r="ORB42" s="96"/>
      <c r="ORR42" s="96"/>
      <c r="OSH42" s="96"/>
      <c r="OSX42" s="96"/>
      <c r="OTN42" s="96"/>
      <c r="OUD42" s="96"/>
      <c r="OUT42" s="96"/>
      <c r="OVJ42" s="96"/>
      <c r="OVZ42" s="96"/>
      <c r="OWP42" s="96"/>
      <c r="OXF42" s="96"/>
      <c r="OXV42" s="96"/>
      <c r="OYL42" s="96"/>
      <c r="OZB42" s="96"/>
      <c r="OZR42" s="96"/>
      <c r="PAH42" s="96"/>
      <c r="PAX42" s="96"/>
      <c r="PBN42" s="96"/>
      <c r="PCD42" s="96"/>
      <c r="PCT42" s="96"/>
      <c r="PDJ42" s="96"/>
      <c r="PDZ42" s="96"/>
      <c r="PEP42" s="96"/>
      <c r="PFF42" s="96"/>
      <c r="PFV42" s="96"/>
      <c r="PGL42" s="96"/>
      <c r="PHB42" s="96"/>
      <c r="PHR42" s="96"/>
      <c r="PIH42" s="96"/>
      <c r="PIX42" s="96"/>
      <c r="PJN42" s="96"/>
      <c r="PKD42" s="96"/>
      <c r="PKT42" s="96"/>
      <c r="PLJ42" s="96"/>
      <c r="PLZ42" s="96"/>
      <c r="PMP42" s="96"/>
      <c r="PNF42" s="96"/>
      <c r="PNV42" s="96"/>
      <c r="POL42" s="96"/>
      <c r="PPB42" s="96"/>
      <c r="PPR42" s="96"/>
      <c r="PQH42" s="96"/>
      <c r="PQX42" s="96"/>
      <c r="PRN42" s="96"/>
      <c r="PSD42" s="96"/>
      <c r="PST42" s="96"/>
      <c r="PTJ42" s="96"/>
      <c r="PTZ42" s="96"/>
      <c r="PUP42" s="96"/>
      <c r="PVF42" s="96"/>
      <c r="PVV42" s="96"/>
      <c r="PWL42" s="96"/>
      <c r="PXB42" s="96"/>
      <c r="PXR42" s="96"/>
      <c r="PYH42" s="96"/>
      <c r="PYX42" s="96"/>
      <c r="PZN42" s="96"/>
      <c r="QAD42" s="96"/>
      <c r="QAT42" s="96"/>
      <c r="QBJ42" s="96"/>
      <c r="QBZ42" s="96"/>
      <c r="QCP42" s="96"/>
      <c r="QDF42" s="96"/>
      <c r="QDV42" s="96"/>
      <c r="QEL42" s="96"/>
      <c r="QFB42" s="96"/>
      <c r="QFR42" s="96"/>
      <c r="QGH42" s="96"/>
      <c r="QGX42" s="96"/>
      <c r="QHN42" s="96"/>
      <c r="QID42" s="96"/>
      <c r="QIT42" s="96"/>
      <c r="QJJ42" s="96"/>
      <c r="QJZ42" s="96"/>
      <c r="QKP42" s="96"/>
      <c r="QLF42" s="96"/>
      <c r="QLV42" s="96"/>
      <c r="QML42" s="96"/>
      <c r="QNB42" s="96"/>
      <c r="QNR42" s="96"/>
      <c r="QOH42" s="96"/>
      <c r="QOX42" s="96"/>
      <c r="QPN42" s="96"/>
      <c r="QQD42" s="96"/>
      <c r="QQT42" s="96"/>
      <c r="QRJ42" s="96"/>
      <c r="QRZ42" s="96"/>
      <c r="QSP42" s="96"/>
      <c r="QTF42" s="96"/>
      <c r="QTV42" s="96"/>
      <c r="QUL42" s="96"/>
      <c r="QVB42" s="96"/>
      <c r="QVR42" s="96"/>
      <c r="QWH42" s="96"/>
      <c r="QWX42" s="96"/>
      <c r="QXN42" s="96"/>
      <c r="QYD42" s="96"/>
      <c r="QYT42" s="96"/>
      <c r="QZJ42" s="96"/>
      <c r="QZZ42" s="96"/>
      <c r="RAP42" s="96"/>
      <c r="RBF42" s="96"/>
      <c r="RBV42" s="96"/>
      <c r="RCL42" s="96"/>
      <c r="RDB42" s="96"/>
      <c r="RDR42" s="96"/>
      <c r="REH42" s="96"/>
      <c r="REX42" s="96"/>
      <c r="RFN42" s="96"/>
      <c r="RGD42" s="96"/>
      <c r="RGT42" s="96"/>
      <c r="RHJ42" s="96"/>
      <c r="RHZ42" s="96"/>
      <c r="RIP42" s="96"/>
      <c r="RJF42" s="96"/>
      <c r="RJV42" s="96"/>
      <c r="RKL42" s="96"/>
      <c r="RLB42" s="96"/>
      <c r="RLR42" s="96"/>
      <c r="RMH42" s="96"/>
      <c r="RMX42" s="96"/>
      <c r="RNN42" s="96"/>
      <c r="ROD42" s="96"/>
      <c r="ROT42" s="96"/>
      <c r="RPJ42" s="96"/>
      <c r="RPZ42" s="96"/>
      <c r="RQP42" s="96"/>
      <c r="RRF42" s="96"/>
      <c r="RRV42" s="96"/>
      <c r="RSL42" s="96"/>
      <c r="RTB42" s="96"/>
      <c r="RTR42" s="96"/>
      <c r="RUH42" s="96"/>
      <c r="RUX42" s="96"/>
      <c r="RVN42" s="96"/>
      <c r="RWD42" s="96"/>
      <c r="RWT42" s="96"/>
      <c r="RXJ42" s="96"/>
      <c r="RXZ42" s="96"/>
      <c r="RYP42" s="96"/>
      <c r="RZF42" s="96"/>
      <c r="RZV42" s="96"/>
      <c r="SAL42" s="96"/>
      <c r="SBB42" s="96"/>
      <c r="SBR42" s="96"/>
      <c r="SCH42" s="96"/>
      <c r="SCX42" s="96"/>
      <c r="SDN42" s="96"/>
      <c r="SED42" s="96"/>
      <c r="SET42" s="96"/>
      <c r="SFJ42" s="96"/>
      <c r="SFZ42" s="96"/>
      <c r="SGP42" s="96"/>
      <c r="SHF42" s="96"/>
      <c r="SHV42" s="96"/>
      <c r="SIL42" s="96"/>
      <c r="SJB42" s="96"/>
      <c r="SJR42" s="96"/>
      <c r="SKH42" s="96"/>
      <c r="SKX42" s="96"/>
      <c r="SLN42" s="96"/>
      <c r="SMD42" s="96"/>
      <c r="SMT42" s="96"/>
      <c r="SNJ42" s="96"/>
      <c r="SNZ42" s="96"/>
      <c r="SOP42" s="96"/>
      <c r="SPF42" s="96"/>
      <c r="SPV42" s="96"/>
      <c r="SQL42" s="96"/>
      <c r="SRB42" s="96"/>
      <c r="SRR42" s="96"/>
      <c r="SSH42" s="96"/>
      <c r="SSX42" s="96"/>
      <c r="STN42" s="96"/>
      <c r="SUD42" s="96"/>
      <c r="SUT42" s="96"/>
      <c r="SVJ42" s="96"/>
      <c r="SVZ42" s="96"/>
      <c r="SWP42" s="96"/>
      <c r="SXF42" s="96"/>
      <c r="SXV42" s="96"/>
      <c r="SYL42" s="96"/>
      <c r="SZB42" s="96"/>
      <c r="SZR42" s="96"/>
      <c r="TAH42" s="96"/>
      <c r="TAX42" s="96"/>
      <c r="TBN42" s="96"/>
      <c r="TCD42" s="96"/>
      <c r="TCT42" s="96"/>
      <c r="TDJ42" s="96"/>
      <c r="TDZ42" s="96"/>
      <c r="TEP42" s="96"/>
      <c r="TFF42" s="96"/>
      <c r="TFV42" s="96"/>
      <c r="TGL42" s="96"/>
      <c r="THB42" s="96"/>
      <c r="THR42" s="96"/>
      <c r="TIH42" s="96"/>
      <c r="TIX42" s="96"/>
      <c r="TJN42" s="96"/>
      <c r="TKD42" s="96"/>
      <c r="TKT42" s="96"/>
      <c r="TLJ42" s="96"/>
      <c r="TLZ42" s="96"/>
      <c r="TMP42" s="96"/>
      <c r="TNF42" s="96"/>
      <c r="TNV42" s="96"/>
      <c r="TOL42" s="96"/>
      <c r="TPB42" s="96"/>
      <c r="TPR42" s="96"/>
      <c r="TQH42" s="96"/>
      <c r="TQX42" s="96"/>
      <c r="TRN42" s="96"/>
      <c r="TSD42" s="96"/>
      <c r="TST42" s="96"/>
      <c r="TTJ42" s="96"/>
      <c r="TTZ42" s="96"/>
      <c r="TUP42" s="96"/>
      <c r="TVF42" s="96"/>
      <c r="TVV42" s="96"/>
      <c r="TWL42" s="96"/>
      <c r="TXB42" s="96"/>
      <c r="TXR42" s="96"/>
      <c r="TYH42" s="96"/>
      <c r="TYX42" s="96"/>
      <c r="TZN42" s="96"/>
      <c r="UAD42" s="96"/>
      <c r="UAT42" s="96"/>
      <c r="UBJ42" s="96"/>
      <c r="UBZ42" s="96"/>
      <c r="UCP42" s="96"/>
      <c r="UDF42" s="96"/>
      <c r="UDV42" s="96"/>
      <c r="UEL42" s="96"/>
      <c r="UFB42" s="96"/>
      <c r="UFR42" s="96"/>
      <c r="UGH42" s="96"/>
      <c r="UGX42" s="96"/>
      <c r="UHN42" s="96"/>
      <c r="UID42" s="96"/>
      <c r="UIT42" s="96"/>
      <c r="UJJ42" s="96"/>
      <c r="UJZ42" s="96"/>
      <c r="UKP42" s="96"/>
      <c r="ULF42" s="96"/>
      <c r="ULV42" s="96"/>
      <c r="UML42" s="96"/>
      <c r="UNB42" s="96"/>
      <c r="UNR42" s="96"/>
      <c r="UOH42" s="96"/>
      <c r="UOX42" s="96"/>
      <c r="UPN42" s="96"/>
      <c r="UQD42" s="96"/>
      <c r="UQT42" s="96"/>
      <c r="URJ42" s="96"/>
      <c r="URZ42" s="96"/>
      <c r="USP42" s="96"/>
      <c r="UTF42" s="96"/>
      <c r="UTV42" s="96"/>
      <c r="UUL42" s="96"/>
      <c r="UVB42" s="96"/>
      <c r="UVR42" s="96"/>
      <c r="UWH42" s="96"/>
      <c r="UWX42" s="96"/>
      <c r="UXN42" s="96"/>
      <c r="UYD42" s="96"/>
      <c r="UYT42" s="96"/>
      <c r="UZJ42" s="96"/>
      <c r="UZZ42" s="96"/>
      <c r="VAP42" s="96"/>
      <c r="VBF42" s="96"/>
      <c r="VBV42" s="96"/>
      <c r="VCL42" s="96"/>
      <c r="VDB42" s="96"/>
      <c r="VDR42" s="96"/>
      <c r="VEH42" s="96"/>
      <c r="VEX42" s="96"/>
      <c r="VFN42" s="96"/>
      <c r="VGD42" s="96"/>
      <c r="VGT42" s="96"/>
      <c r="VHJ42" s="96"/>
      <c r="VHZ42" s="96"/>
      <c r="VIP42" s="96"/>
      <c r="VJF42" s="96"/>
      <c r="VJV42" s="96"/>
      <c r="VKL42" s="96"/>
      <c r="VLB42" s="96"/>
      <c r="VLR42" s="96"/>
      <c r="VMH42" s="96"/>
      <c r="VMX42" s="96"/>
      <c r="VNN42" s="96"/>
      <c r="VOD42" s="96"/>
      <c r="VOT42" s="96"/>
      <c r="VPJ42" s="96"/>
      <c r="VPZ42" s="96"/>
      <c r="VQP42" s="96"/>
      <c r="VRF42" s="96"/>
      <c r="VRV42" s="96"/>
      <c r="VSL42" s="96"/>
      <c r="VTB42" s="96"/>
      <c r="VTR42" s="96"/>
      <c r="VUH42" s="96"/>
      <c r="VUX42" s="96"/>
      <c r="VVN42" s="96"/>
      <c r="VWD42" s="96"/>
      <c r="VWT42" s="96"/>
      <c r="VXJ42" s="96"/>
      <c r="VXZ42" s="96"/>
      <c r="VYP42" s="96"/>
      <c r="VZF42" s="96"/>
      <c r="VZV42" s="96"/>
      <c r="WAL42" s="96"/>
      <c r="WBB42" s="96"/>
      <c r="WBR42" s="96"/>
      <c r="WCH42" s="96"/>
      <c r="WCX42" s="96"/>
      <c r="WDN42" s="96"/>
      <c r="WED42" s="96"/>
      <c r="WET42" s="96"/>
      <c r="WFJ42" s="96"/>
      <c r="WFZ42" s="96"/>
      <c r="WGP42" s="96"/>
      <c r="WHF42" s="96"/>
      <c r="WHV42" s="96"/>
      <c r="WIL42" s="96"/>
      <c r="WJB42" s="96"/>
      <c r="WJR42" s="96"/>
      <c r="WKH42" s="96"/>
      <c r="WKX42" s="96"/>
      <c r="WLN42" s="96"/>
      <c r="WMD42" s="96"/>
      <c r="WMT42" s="96"/>
      <c r="WNJ42" s="96"/>
      <c r="WNZ42" s="96"/>
      <c r="WOP42" s="96"/>
      <c r="WPF42" s="96"/>
      <c r="WPV42" s="96"/>
      <c r="WQL42" s="96"/>
      <c r="WRB42" s="96"/>
      <c r="WRR42" s="96"/>
      <c r="WSH42" s="96"/>
      <c r="WSX42" s="96"/>
      <c r="WTN42" s="96"/>
      <c r="WUD42" s="96"/>
      <c r="WUT42" s="96"/>
      <c r="WVJ42" s="96"/>
      <c r="WVZ42" s="96"/>
      <c r="WWP42" s="96"/>
      <c r="WXF42" s="96"/>
      <c r="WXV42" s="96"/>
      <c r="WYL42" s="96"/>
      <c r="WZB42" s="96"/>
      <c r="WZR42" s="96"/>
      <c r="XAH42" s="96"/>
      <c r="XAX42" s="96"/>
      <c r="XBN42" s="96"/>
      <c r="XCD42" s="96"/>
      <c r="XCT42" s="96"/>
      <c r="XDJ42" s="96"/>
      <c r="XDZ42" s="96"/>
      <c r="XEP42" s="96"/>
    </row>
    <row r="43" spans="1:1013 1025:2037 2049:3061 3073:4085 4097:5109 5121:6133 6145:7157 7169:8181 8193:9205 9217:10229 10241:11253 11265:12277 12289:13301 13313:14325 14337:15349 15361:16373" ht="88.35" customHeight="1" thickBot="1">
      <c r="A43" s="127" t="s">
        <v>486</v>
      </c>
      <c r="B43" s="77" t="s">
        <v>464</v>
      </c>
      <c r="C43" s="89" t="str">
        <f>IF(OR(ISBLANK('AA DATA ENTRY'!C16),ISBLANK('AA DATA ENTRY'!C17)),"Complete Questions 12, 13, and 15",'AA DATA ENTRY'!E18)</f>
        <v>Complete Questions 12, 13, and 15</v>
      </c>
      <c r="D43" s="79" t="str">
        <f>IFERROR(IF(OR('AA DATA ENTRY'!C19=tables!A49,'AA DATA ENTRY'!C19=tables!A50),"NA",IF(OR(C5=tables!A47,C5=tables!A48,C5=tables!A55,C5=tables!A54,C5=tables!A53,C5=tables!A52,C5=tables!A51),VLOOKUP(C17,Table13[],3,FALSE),"-")),"-")</f>
        <v>-</v>
      </c>
      <c r="E43" s="80">
        <v>25</v>
      </c>
      <c r="F43" s="678" t="s">
        <v>487</v>
      </c>
      <c r="G43" s="679"/>
      <c r="H43" s="81"/>
      <c r="FF43" s="96"/>
      <c r="FV43" s="96"/>
      <c r="GL43" s="96"/>
      <c r="HB43" s="96"/>
      <c r="HR43" s="96"/>
      <c r="IH43" s="96"/>
      <c r="IX43" s="96"/>
      <c r="JN43" s="96"/>
      <c r="KD43" s="96"/>
      <c r="KT43" s="96"/>
      <c r="LJ43" s="96"/>
      <c r="LZ43" s="96"/>
      <c r="MP43" s="96"/>
      <c r="NF43" s="96"/>
      <c r="NV43" s="96"/>
      <c r="OL43" s="96"/>
      <c r="PB43" s="96"/>
      <c r="PR43" s="96"/>
      <c r="QH43" s="96"/>
      <c r="QX43" s="96"/>
      <c r="RN43" s="96"/>
      <c r="SD43" s="96"/>
      <c r="ST43" s="96"/>
      <c r="TJ43" s="96"/>
      <c r="TZ43" s="96"/>
      <c r="UP43" s="96"/>
      <c r="VF43" s="96"/>
      <c r="VV43" s="96"/>
      <c r="WL43" s="96"/>
      <c r="XB43" s="96"/>
      <c r="XR43" s="96"/>
      <c r="YH43" s="96"/>
      <c r="YX43" s="96"/>
      <c r="ZN43" s="96"/>
      <c r="AAD43" s="96"/>
      <c r="AAT43" s="96"/>
      <c r="ABJ43" s="96"/>
      <c r="ABZ43" s="96"/>
      <c r="ACP43" s="96"/>
      <c r="ADF43" s="96"/>
      <c r="ADV43" s="96"/>
      <c r="AEL43" s="96"/>
      <c r="AFB43" s="96"/>
      <c r="AFR43" s="96"/>
      <c r="AGH43" s="96"/>
      <c r="AGX43" s="96"/>
      <c r="AHN43" s="96"/>
      <c r="AID43" s="96"/>
      <c r="AIT43" s="96"/>
      <c r="AJJ43" s="96"/>
      <c r="AJZ43" s="96"/>
      <c r="AKP43" s="96"/>
      <c r="ALF43" s="96"/>
      <c r="ALV43" s="96"/>
      <c r="AML43" s="96"/>
      <c r="ANB43" s="96"/>
      <c r="ANR43" s="96"/>
      <c r="AOH43" s="96"/>
      <c r="AOX43" s="96"/>
      <c r="APN43" s="96"/>
      <c r="AQD43" s="96"/>
      <c r="AQT43" s="96"/>
      <c r="ARJ43" s="96"/>
      <c r="ARZ43" s="96"/>
      <c r="ASP43" s="96"/>
      <c r="ATF43" s="96"/>
      <c r="ATV43" s="96"/>
      <c r="AUL43" s="96"/>
      <c r="AVB43" s="96"/>
      <c r="AVR43" s="96"/>
      <c r="AWH43" s="96"/>
      <c r="AWX43" s="96"/>
      <c r="AXN43" s="96"/>
      <c r="AYD43" s="96"/>
      <c r="AYT43" s="96"/>
      <c r="AZJ43" s="96"/>
      <c r="AZZ43" s="96"/>
      <c r="BAP43" s="96"/>
      <c r="BBF43" s="96"/>
      <c r="BBV43" s="96"/>
      <c r="BCL43" s="96"/>
      <c r="BDB43" s="96"/>
      <c r="BDR43" s="96"/>
      <c r="BEH43" s="96"/>
      <c r="BEX43" s="96"/>
      <c r="BFN43" s="96"/>
      <c r="BGD43" s="96"/>
      <c r="BGT43" s="96"/>
      <c r="BHJ43" s="96"/>
      <c r="BHZ43" s="96"/>
      <c r="BIP43" s="96"/>
      <c r="BJF43" s="96"/>
      <c r="BJV43" s="96"/>
      <c r="BKL43" s="96"/>
      <c r="BLB43" s="96"/>
      <c r="BLR43" s="96"/>
      <c r="BMH43" s="96"/>
      <c r="BMX43" s="96"/>
      <c r="BNN43" s="96"/>
      <c r="BOD43" s="96"/>
      <c r="BOT43" s="96"/>
      <c r="BPJ43" s="96"/>
      <c r="BPZ43" s="96"/>
      <c r="BQP43" s="96"/>
      <c r="BRF43" s="96"/>
      <c r="BRV43" s="96"/>
      <c r="BSL43" s="96"/>
      <c r="BTB43" s="96"/>
      <c r="BTR43" s="96"/>
      <c r="BUH43" s="96"/>
      <c r="BUX43" s="96"/>
      <c r="BVN43" s="96"/>
      <c r="BWD43" s="96"/>
      <c r="BWT43" s="96"/>
      <c r="BXJ43" s="96"/>
      <c r="BXZ43" s="96"/>
      <c r="BYP43" s="96"/>
      <c r="BZF43" s="96"/>
      <c r="BZV43" s="96"/>
      <c r="CAL43" s="96"/>
      <c r="CBB43" s="96"/>
      <c r="CBR43" s="96"/>
      <c r="CCH43" s="96"/>
      <c r="CCX43" s="96"/>
      <c r="CDN43" s="96"/>
      <c r="CED43" s="96"/>
      <c r="CET43" s="96"/>
      <c r="CFJ43" s="96"/>
      <c r="CFZ43" s="96"/>
      <c r="CGP43" s="96"/>
      <c r="CHF43" s="96"/>
      <c r="CHV43" s="96"/>
      <c r="CIL43" s="96"/>
      <c r="CJB43" s="96"/>
      <c r="CJR43" s="96"/>
      <c r="CKH43" s="96"/>
      <c r="CKX43" s="96"/>
      <c r="CLN43" s="96"/>
      <c r="CMD43" s="96"/>
      <c r="CMT43" s="96"/>
      <c r="CNJ43" s="96"/>
      <c r="CNZ43" s="96"/>
      <c r="COP43" s="96"/>
      <c r="CPF43" s="96"/>
      <c r="CPV43" s="96"/>
      <c r="CQL43" s="96"/>
      <c r="CRB43" s="96"/>
      <c r="CRR43" s="96"/>
      <c r="CSH43" s="96"/>
      <c r="CSX43" s="96"/>
      <c r="CTN43" s="96"/>
      <c r="CUD43" s="96"/>
      <c r="CUT43" s="96"/>
      <c r="CVJ43" s="96"/>
      <c r="CVZ43" s="96"/>
      <c r="CWP43" s="96"/>
      <c r="CXF43" s="96"/>
      <c r="CXV43" s="96"/>
      <c r="CYL43" s="96"/>
      <c r="CZB43" s="96"/>
      <c r="CZR43" s="96"/>
      <c r="DAH43" s="96"/>
      <c r="DAX43" s="96"/>
      <c r="DBN43" s="96"/>
      <c r="DCD43" s="96"/>
      <c r="DCT43" s="96"/>
      <c r="DDJ43" s="96"/>
      <c r="DDZ43" s="96"/>
      <c r="DEP43" s="96"/>
      <c r="DFF43" s="96"/>
      <c r="DFV43" s="96"/>
      <c r="DGL43" s="96"/>
      <c r="DHB43" s="96"/>
      <c r="DHR43" s="96"/>
      <c r="DIH43" s="96"/>
      <c r="DIX43" s="96"/>
      <c r="DJN43" s="96"/>
      <c r="DKD43" s="96"/>
      <c r="DKT43" s="96"/>
      <c r="DLJ43" s="96"/>
      <c r="DLZ43" s="96"/>
      <c r="DMP43" s="96"/>
      <c r="DNF43" s="96"/>
      <c r="DNV43" s="96"/>
      <c r="DOL43" s="96"/>
      <c r="DPB43" s="96"/>
      <c r="DPR43" s="96"/>
      <c r="DQH43" s="96"/>
      <c r="DQX43" s="96"/>
      <c r="DRN43" s="96"/>
      <c r="DSD43" s="96"/>
      <c r="DST43" s="96"/>
      <c r="DTJ43" s="96"/>
      <c r="DTZ43" s="96"/>
      <c r="DUP43" s="96"/>
      <c r="DVF43" s="96"/>
      <c r="DVV43" s="96"/>
      <c r="DWL43" s="96"/>
      <c r="DXB43" s="96"/>
      <c r="DXR43" s="96"/>
      <c r="DYH43" s="96"/>
      <c r="DYX43" s="96"/>
      <c r="DZN43" s="96"/>
      <c r="EAD43" s="96"/>
      <c r="EAT43" s="96"/>
      <c r="EBJ43" s="96"/>
      <c r="EBZ43" s="96"/>
      <c r="ECP43" s="96"/>
      <c r="EDF43" s="96"/>
      <c r="EDV43" s="96"/>
      <c r="EEL43" s="96"/>
      <c r="EFB43" s="96"/>
      <c r="EFR43" s="96"/>
      <c r="EGH43" s="96"/>
      <c r="EGX43" s="96"/>
      <c r="EHN43" s="96"/>
      <c r="EID43" s="96"/>
      <c r="EIT43" s="96"/>
      <c r="EJJ43" s="96"/>
      <c r="EJZ43" s="96"/>
      <c r="EKP43" s="96"/>
      <c r="ELF43" s="96"/>
      <c r="ELV43" s="96"/>
      <c r="EML43" s="96"/>
      <c r="ENB43" s="96"/>
      <c r="ENR43" s="96"/>
      <c r="EOH43" s="96"/>
      <c r="EOX43" s="96"/>
      <c r="EPN43" s="96"/>
      <c r="EQD43" s="96"/>
      <c r="EQT43" s="96"/>
      <c r="ERJ43" s="96"/>
      <c r="ERZ43" s="96"/>
      <c r="ESP43" s="96"/>
      <c r="ETF43" s="96"/>
      <c r="ETV43" s="96"/>
      <c r="EUL43" s="96"/>
      <c r="EVB43" s="96"/>
      <c r="EVR43" s="96"/>
      <c r="EWH43" s="96"/>
      <c r="EWX43" s="96"/>
      <c r="EXN43" s="96"/>
      <c r="EYD43" s="96"/>
      <c r="EYT43" s="96"/>
      <c r="EZJ43" s="96"/>
      <c r="EZZ43" s="96"/>
      <c r="FAP43" s="96"/>
      <c r="FBF43" s="96"/>
      <c r="FBV43" s="96"/>
      <c r="FCL43" s="96"/>
      <c r="FDB43" s="96"/>
      <c r="FDR43" s="96"/>
      <c r="FEH43" s="96"/>
      <c r="FEX43" s="96"/>
      <c r="FFN43" s="96"/>
      <c r="FGD43" s="96"/>
      <c r="FGT43" s="96"/>
      <c r="FHJ43" s="96"/>
      <c r="FHZ43" s="96"/>
      <c r="FIP43" s="96"/>
      <c r="FJF43" s="96"/>
      <c r="FJV43" s="96"/>
      <c r="FKL43" s="96"/>
      <c r="FLB43" s="96"/>
      <c r="FLR43" s="96"/>
      <c r="FMH43" s="96"/>
      <c r="FMX43" s="96"/>
      <c r="FNN43" s="96"/>
      <c r="FOD43" s="96"/>
      <c r="FOT43" s="96"/>
      <c r="FPJ43" s="96"/>
      <c r="FPZ43" s="96"/>
      <c r="FQP43" s="96"/>
      <c r="FRF43" s="96"/>
      <c r="FRV43" s="96"/>
      <c r="FSL43" s="96"/>
      <c r="FTB43" s="96"/>
      <c r="FTR43" s="96"/>
      <c r="FUH43" s="96"/>
      <c r="FUX43" s="96"/>
      <c r="FVN43" s="96"/>
      <c r="FWD43" s="96"/>
      <c r="FWT43" s="96"/>
      <c r="FXJ43" s="96"/>
      <c r="FXZ43" s="96"/>
      <c r="FYP43" s="96"/>
      <c r="FZF43" s="96"/>
      <c r="FZV43" s="96"/>
      <c r="GAL43" s="96"/>
      <c r="GBB43" s="96"/>
      <c r="GBR43" s="96"/>
      <c r="GCH43" s="96"/>
      <c r="GCX43" s="96"/>
      <c r="GDN43" s="96"/>
      <c r="GED43" s="96"/>
      <c r="GET43" s="96"/>
      <c r="GFJ43" s="96"/>
      <c r="GFZ43" s="96"/>
      <c r="GGP43" s="96"/>
      <c r="GHF43" s="96"/>
      <c r="GHV43" s="96"/>
      <c r="GIL43" s="96"/>
      <c r="GJB43" s="96"/>
      <c r="GJR43" s="96"/>
      <c r="GKH43" s="96"/>
      <c r="GKX43" s="96"/>
      <c r="GLN43" s="96"/>
      <c r="GMD43" s="96"/>
      <c r="GMT43" s="96"/>
      <c r="GNJ43" s="96"/>
      <c r="GNZ43" s="96"/>
      <c r="GOP43" s="96"/>
      <c r="GPF43" s="96"/>
      <c r="GPV43" s="96"/>
      <c r="GQL43" s="96"/>
      <c r="GRB43" s="96"/>
      <c r="GRR43" s="96"/>
      <c r="GSH43" s="96"/>
      <c r="GSX43" s="96"/>
      <c r="GTN43" s="96"/>
      <c r="GUD43" s="96"/>
      <c r="GUT43" s="96"/>
      <c r="GVJ43" s="96"/>
      <c r="GVZ43" s="96"/>
      <c r="GWP43" s="96"/>
      <c r="GXF43" s="96"/>
      <c r="GXV43" s="96"/>
      <c r="GYL43" s="96"/>
      <c r="GZB43" s="96"/>
      <c r="GZR43" s="96"/>
      <c r="HAH43" s="96"/>
      <c r="HAX43" s="96"/>
      <c r="HBN43" s="96"/>
      <c r="HCD43" s="96"/>
      <c r="HCT43" s="96"/>
      <c r="HDJ43" s="96"/>
      <c r="HDZ43" s="96"/>
      <c r="HEP43" s="96"/>
      <c r="HFF43" s="96"/>
      <c r="HFV43" s="96"/>
      <c r="HGL43" s="96"/>
      <c r="HHB43" s="96"/>
      <c r="HHR43" s="96"/>
      <c r="HIH43" s="96"/>
      <c r="HIX43" s="96"/>
      <c r="HJN43" s="96"/>
      <c r="HKD43" s="96"/>
      <c r="HKT43" s="96"/>
      <c r="HLJ43" s="96"/>
      <c r="HLZ43" s="96"/>
      <c r="HMP43" s="96"/>
      <c r="HNF43" s="96"/>
      <c r="HNV43" s="96"/>
      <c r="HOL43" s="96"/>
      <c r="HPB43" s="96"/>
      <c r="HPR43" s="96"/>
      <c r="HQH43" s="96"/>
      <c r="HQX43" s="96"/>
      <c r="HRN43" s="96"/>
      <c r="HSD43" s="96"/>
      <c r="HST43" s="96"/>
      <c r="HTJ43" s="96"/>
      <c r="HTZ43" s="96"/>
      <c r="HUP43" s="96"/>
      <c r="HVF43" s="96"/>
      <c r="HVV43" s="96"/>
      <c r="HWL43" s="96"/>
      <c r="HXB43" s="96"/>
      <c r="HXR43" s="96"/>
      <c r="HYH43" s="96"/>
      <c r="HYX43" s="96"/>
      <c r="HZN43" s="96"/>
      <c r="IAD43" s="96"/>
      <c r="IAT43" s="96"/>
      <c r="IBJ43" s="96"/>
      <c r="IBZ43" s="96"/>
      <c r="ICP43" s="96"/>
      <c r="IDF43" s="96"/>
      <c r="IDV43" s="96"/>
      <c r="IEL43" s="96"/>
      <c r="IFB43" s="96"/>
      <c r="IFR43" s="96"/>
      <c r="IGH43" s="96"/>
      <c r="IGX43" s="96"/>
      <c r="IHN43" s="96"/>
      <c r="IID43" s="96"/>
      <c r="IIT43" s="96"/>
      <c r="IJJ43" s="96"/>
      <c r="IJZ43" s="96"/>
      <c r="IKP43" s="96"/>
      <c r="ILF43" s="96"/>
      <c r="ILV43" s="96"/>
      <c r="IML43" s="96"/>
      <c r="INB43" s="96"/>
      <c r="INR43" s="96"/>
      <c r="IOH43" s="96"/>
      <c r="IOX43" s="96"/>
      <c r="IPN43" s="96"/>
      <c r="IQD43" s="96"/>
      <c r="IQT43" s="96"/>
      <c r="IRJ43" s="96"/>
      <c r="IRZ43" s="96"/>
      <c r="ISP43" s="96"/>
      <c r="ITF43" s="96"/>
      <c r="ITV43" s="96"/>
      <c r="IUL43" s="96"/>
      <c r="IVB43" s="96"/>
      <c r="IVR43" s="96"/>
      <c r="IWH43" s="96"/>
      <c r="IWX43" s="96"/>
      <c r="IXN43" s="96"/>
      <c r="IYD43" s="96"/>
      <c r="IYT43" s="96"/>
      <c r="IZJ43" s="96"/>
      <c r="IZZ43" s="96"/>
      <c r="JAP43" s="96"/>
      <c r="JBF43" s="96"/>
      <c r="JBV43" s="96"/>
      <c r="JCL43" s="96"/>
      <c r="JDB43" s="96"/>
      <c r="JDR43" s="96"/>
      <c r="JEH43" s="96"/>
      <c r="JEX43" s="96"/>
      <c r="JFN43" s="96"/>
      <c r="JGD43" s="96"/>
      <c r="JGT43" s="96"/>
      <c r="JHJ43" s="96"/>
      <c r="JHZ43" s="96"/>
      <c r="JIP43" s="96"/>
      <c r="JJF43" s="96"/>
      <c r="JJV43" s="96"/>
      <c r="JKL43" s="96"/>
      <c r="JLB43" s="96"/>
      <c r="JLR43" s="96"/>
      <c r="JMH43" s="96"/>
      <c r="JMX43" s="96"/>
      <c r="JNN43" s="96"/>
      <c r="JOD43" s="96"/>
      <c r="JOT43" s="96"/>
      <c r="JPJ43" s="96"/>
      <c r="JPZ43" s="96"/>
      <c r="JQP43" s="96"/>
      <c r="JRF43" s="96"/>
      <c r="JRV43" s="96"/>
      <c r="JSL43" s="96"/>
      <c r="JTB43" s="96"/>
      <c r="JTR43" s="96"/>
      <c r="JUH43" s="96"/>
      <c r="JUX43" s="96"/>
      <c r="JVN43" s="96"/>
      <c r="JWD43" s="96"/>
      <c r="JWT43" s="96"/>
      <c r="JXJ43" s="96"/>
      <c r="JXZ43" s="96"/>
      <c r="JYP43" s="96"/>
      <c r="JZF43" s="96"/>
      <c r="JZV43" s="96"/>
      <c r="KAL43" s="96"/>
      <c r="KBB43" s="96"/>
      <c r="KBR43" s="96"/>
      <c r="KCH43" s="96"/>
      <c r="KCX43" s="96"/>
      <c r="KDN43" s="96"/>
      <c r="KED43" s="96"/>
      <c r="KET43" s="96"/>
      <c r="KFJ43" s="96"/>
      <c r="KFZ43" s="96"/>
      <c r="KGP43" s="96"/>
      <c r="KHF43" s="96"/>
      <c r="KHV43" s="96"/>
      <c r="KIL43" s="96"/>
      <c r="KJB43" s="96"/>
      <c r="KJR43" s="96"/>
      <c r="KKH43" s="96"/>
      <c r="KKX43" s="96"/>
      <c r="KLN43" s="96"/>
      <c r="KMD43" s="96"/>
      <c r="KMT43" s="96"/>
      <c r="KNJ43" s="96"/>
      <c r="KNZ43" s="96"/>
      <c r="KOP43" s="96"/>
      <c r="KPF43" s="96"/>
      <c r="KPV43" s="96"/>
      <c r="KQL43" s="96"/>
      <c r="KRB43" s="96"/>
      <c r="KRR43" s="96"/>
      <c r="KSH43" s="96"/>
      <c r="KSX43" s="96"/>
      <c r="KTN43" s="96"/>
      <c r="KUD43" s="96"/>
      <c r="KUT43" s="96"/>
      <c r="KVJ43" s="96"/>
      <c r="KVZ43" s="96"/>
      <c r="KWP43" s="96"/>
      <c r="KXF43" s="96"/>
      <c r="KXV43" s="96"/>
      <c r="KYL43" s="96"/>
      <c r="KZB43" s="96"/>
      <c r="KZR43" s="96"/>
      <c r="LAH43" s="96"/>
      <c r="LAX43" s="96"/>
      <c r="LBN43" s="96"/>
      <c r="LCD43" s="96"/>
      <c r="LCT43" s="96"/>
      <c r="LDJ43" s="96"/>
      <c r="LDZ43" s="96"/>
      <c r="LEP43" s="96"/>
      <c r="LFF43" s="96"/>
      <c r="LFV43" s="96"/>
      <c r="LGL43" s="96"/>
      <c r="LHB43" s="96"/>
      <c r="LHR43" s="96"/>
      <c r="LIH43" s="96"/>
      <c r="LIX43" s="96"/>
      <c r="LJN43" s="96"/>
      <c r="LKD43" s="96"/>
      <c r="LKT43" s="96"/>
      <c r="LLJ43" s="96"/>
      <c r="LLZ43" s="96"/>
      <c r="LMP43" s="96"/>
      <c r="LNF43" s="96"/>
      <c r="LNV43" s="96"/>
      <c r="LOL43" s="96"/>
      <c r="LPB43" s="96"/>
      <c r="LPR43" s="96"/>
      <c r="LQH43" s="96"/>
      <c r="LQX43" s="96"/>
      <c r="LRN43" s="96"/>
      <c r="LSD43" s="96"/>
      <c r="LST43" s="96"/>
      <c r="LTJ43" s="96"/>
      <c r="LTZ43" s="96"/>
      <c r="LUP43" s="96"/>
      <c r="LVF43" s="96"/>
      <c r="LVV43" s="96"/>
      <c r="LWL43" s="96"/>
      <c r="LXB43" s="96"/>
      <c r="LXR43" s="96"/>
      <c r="LYH43" s="96"/>
      <c r="LYX43" s="96"/>
      <c r="LZN43" s="96"/>
      <c r="MAD43" s="96"/>
      <c r="MAT43" s="96"/>
      <c r="MBJ43" s="96"/>
      <c r="MBZ43" s="96"/>
      <c r="MCP43" s="96"/>
      <c r="MDF43" s="96"/>
      <c r="MDV43" s="96"/>
      <c r="MEL43" s="96"/>
      <c r="MFB43" s="96"/>
      <c r="MFR43" s="96"/>
      <c r="MGH43" s="96"/>
      <c r="MGX43" s="96"/>
      <c r="MHN43" s="96"/>
      <c r="MID43" s="96"/>
      <c r="MIT43" s="96"/>
      <c r="MJJ43" s="96"/>
      <c r="MJZ43" s="96"/>
      <c r="MKP43" s="96"/>
      <c r="MLF43" s="96"/>
      <c r="MLV43" s="96"/>
      <c r="MML43" s="96"/>
      <c r="MNB43" s="96"/>
      <c r="MNR43" s="96"/>
      <c r="MOH43" s="96"/>
      <c r="MOX43" s="96"/>
      <c r="MPN43" s="96"/>
      <c r="MQD43" s="96"/>
      <c r="MQT43" s="96"/>
      <c r="MRJ43" s="96"/>
      <c r="MRZ43" s="96"/>
      <c r="MSP43" s="96"/>
      <c r="MTF43" s="96"/>
      <c r="MTV43" s="96"/>
      <c r="MUL43" s="96"/>
      <c r="MVB43" s="96"/>
      <c r="MVR43" s="96"/>
      <c r="MWH43" s="96"/>
      <c r="MWX43" s="96"/>
      <c r="MXN43" s="96"/>
      <c r="MYD43" s="96"/>
      <c r="MYT43" s="96"/>
      <c r="MZJ43" s="96"/>
      <c r="MZZ43" s="96"/>
      <c r="NAP43" s="96"/>
      <c r="NBF43" s="96"/>
      <c r="NBV43" s="96"/>
      <c r="NCL43" s="96"/>
      <c r="NDB43" s="96"/>
      <c r="NDR43" s="96"/>
      <c r="NEH43" s="96"/>
      <c r="NEX43" s="96"/>
      <c r="NFN43" s="96"/>
      <c r="NGD43" s="96"/>
      <c r="NGT43" s="96"/>
      <c r="NHJ43" s="96"/>
      <c r="NHZ43" s="96"/>
      <c r="NIP43" s="96"/>
      <c r="NJF43" s="96"/>
      <c r="NJV43" s="96"/>
      <c r="NKL43" s="96"/>
      <c r="NLB43" s="96"/>
      <c r="NLR43" s="96"/>
      <c r="NMH43" s="96"/>
      <c r="NMX43" s="96"/>
      <c r="NNN43" s="96"/>
      <c r="NOD43" s="96"/>
      <c r="NOT43" s="96"/>
      <c r="NPJ43" s="96"/>
      <c r="NPZ43" s="96"/>
      <c r="NQP43" s="96"/>
      <c r="NRF43" s="96"/>
      <c r="NRV43" s="96"/>
      <c r="NSL43" s="96"/>
      <c r="NTB43" s="96"/>
      <c r="NTR43" s="96"/>
      <c r="NUH43" s="96"/>
      <c r="NUX43" s="96"/>
      <c r="NVN43" s="96"/>
      <c r="NWD43" s="96"/>
      <c r="NWT43" s="96"/>
      <c r="NXJ43" s="96"/>
      <c r="NXZ43" s="96"/>
      <c r="NYP43" s="96"/>
      <c r="NZF43" s="96"/>
      <c r="NZV43" s="96"/>
      <c r="OAL43" s="96"/>
      <c r="OBB43" s="96"/>
      <c r="OBR43" s="96"/>
      <c r="OCH43" s="96"/>
      <c r="OCX43" s="96"/>
      <c r="ODN43" s="96"/>
      <c r="OED43" s="96"/>
      <c r="OET43" s="96"/>
      <c r="OFJ43" s="96"/>
      <c r="OFZ43" s="96"/>
      <c r="OGP43" s="96"/>
      <c r="OHF43" s="96"/>
      <c r="OHV43" s="96"/>
      <c r="OIL43" s="96"/>
      <c r="OJB43" s="96"/>
      <c r="OJR43" s="96"/>
      <c r="OKH43" s="96"/>
      <c r="OKX43" s="96"/>
      <c r="OLN43" s="96"/>
      <c r="OMD43" s="96"/>
      <c r="OMT43" s="96"/>
      <c r="ONJ43" s="96"/>
      <c r="ONZ43" s="96"/>
      <c r="OOP43" s="96"/>
      <c r="OPF43" s="96"/>
      <c r="OPV43" s="96"/>
      <c r="OQL43" s="96"/>
      <c r="ORB43" s="96"/>
      <c r="ORR43" s="96"/>
      <c r="OSH43" s="96"/>
      <c r="OSX43" s="96"/>
      <c r="OTN43" s="96"/>
      <c r="OUD43" s="96"/>
      <c r="OUT43" s="96"/>
      <c r="OVJ43" s="96"/>
      <c r="OVZ43" s="96"/>
      <c r="OWP43" s="96"/>
      <c r="OXF43" s="96"/>
      <c r="OXV43" s="96"/>
      <c r="OYL43" s="96"/>
      <c r="OZB43" s="96"/>
      <c r="OZR43" s="96"/>
      <c r="PAH43" s="96"/>
      <c r="PAX43" s="96"/>
      <c r="PBN43" s="96"/>
      <c r="PCD43" s="96"/>
      <c r="PCT43" s="96"/>
      <c r="PDJ43" s="96"/>
      <c r="PDZ43" s="96"/>
      <c r="PEP43" s="96"/>
      <c r="PFF43" s="96"/>
      <c r="PFV43" s="96"/>
      <c r="PGL43" s="96"/>
      <c r="PHB43" s="96"/>
      <c r="PHR43" s="96"/>
      <c r="PIH43" s="96"/>
      <c r="PIX43" s="96"/>
      <c r="PJN43" s="96"/>
      <c r="PKD43" s="96"/>
      <c r="PKT43" s="96"/>
      <c r="PLJ43" s="96"/>
      <c r="PLZ43" s="96"/>
      <c r="PMP43" s="96"/>
      <c r="PNF43" s="96"/>
      <c r="PNV43" s="96"/>
      <c r="POL43" s="96"/>
      <c r="PPB43" s="96"/>
      <c r="PPR43" s="96"/>
      <c r="PQH43" s="96"/>
      <c r="PQX43" s="96"/>
      <c r="PRN43" s="96"/>
      <c r="PSD43" s="96"/>
      <c r="PST43" s="96"/>
      <c r="PTJ43" s="96"/>
      <c r="PTZ43" s="96"/>
      <c r="PUP43" s="96"/>
      <c r="PVF43" s="96"/>
      <c r="PVV43" s="96"/>
      <c r="PWL43" s="96"/>
      <c r="PXB43" s="96"/>
      <c r="PXR43" s="96"/>
      <c r="PYH43" s="96"/>
      <c r="PYX43" s="96"/>
      <c r="PZN43" s="96"/>
      <c r="QAD43" s="96"/>
      <c r="QAT43" s="96"/>
      <c r="QBJ43" s="96"/>
      <c r="QBZ43" s="96"/>
      <c r="QCP43" s="96"/>
      <c r="QDF43" s="96"/>
      <c r="QDV43" s="96"/>
      <c r="QEL43" s="96"/>
      <c r="QFB43" s="96"/>
      <c r="QFR43" s="96"/>
      <c r="QGH43" s="96"/>
      <c r="QGX43" s="96"/>
      <c r="QHN43" s="96"/>
      <c r="QID43" s="96"/>
      <c r="QIT43" s="96"/>
      <c r="QJJ43" s="96"/>
      <c r="QJZ43" s="96"/>
      <c r="QKP43" s="96"/>
      <c r="QLF43" s="96"/>
      <c r="QLV43" s="96"/>
      <c r="QML43" s="96"/>
      <c r="QNB43" s="96"/>
      <c r="QNR43" s="96"/>
      <c r="QOH43" s="96"/>
      <c r="QOX43" s="96"/>
      <c r="QPN43" s="96"/>
      <c r="QQD43" s="96"/>
      <c r="QQT43" s="96"/>
      <c r="QRJ43" s="96"/>
      <c r="QRZ43" s="96"/>
      <c r="QSP43" s="96"/>
      <c r="QTF43" s="96"/>
      <c r="QTV43" s="96"/>
      <c r="QUL43" s="96"/>
      <c r="QVB43" s="96"/>
      <c r="QVR43" s="96"/>
      <c r="QWH43" s="96"/>
      <c r="QWX43" s="96"/>
      <c r="QXN43" s="96"/>
      <c r="QYD43" s="96"/>
      <c r="QYT43" s="96"/>
      <c r="QZJ43" s="96"/>
      <c r="QZZ43" s="96"/>
      <c r="RAP43" s="96"/>
      <c r="RBF43" s="96"/>
      <c r="RBV43" s="96"/>
      <c r="RCL43" s="96"/>
      <c r="RDB43" s="96"/>
      <c r="RDR43" s="96"/>
      <c r="REH43" s="96"/>
      <c r="REX43" s="96"/>
      <c r="RFN43" s="96"/>
      <c r="RGD43" s="96"/>
      <c r="RGT43" s="96"/>
      <c r="RHJ43" s="96"/>
      <c r="RHZ43" s="96"/>
      <c r="RIP43" s="96"/>
      <c r="RJF43" s="96"/>
      <c r="RJV43" s="96"/>
      <c r="RKL43" s="96"/>
      <c r="RLB43" s="96"/>
      <c r="RLR43" s="96"/>
      <c r="RMH43" s="96"/>
      <c r="RMX43" s="96"/>
      <c r="RNN43" s="96"/>
      <c r="ROD43" s="96"/>
      <c r="ROT43" s="96"/>
      <c r="RPJ43" s="96"/>
      <c r="RPZ43" s="96"/>
      <c r="RQP43" s="96"/>
      <c r="RRF43" s="96"/>
      <c r="RRV43" s="96"/>
      <c r="RSL43" s="96"/>
      <c r="RTB43" s="96"/>
      <c r="RTR43" s="96"/>
      <c r="RUH43" s="96"/>
      <c r="RUX43" s="96"/>
      <c r="RVN43" s="96"/>
      <c r="RWD43" s="96"/>
      <c r="RWT43" s="96"/>
      <c r="RXJ43" s="96"/>
      <c r="RXZ43" s="96"/>
      <c r="RYP43" s="96"/>
      <c r="RZF43" s="96"/>
      <c r="RZV43" s="96"/>
      <c r="SAL43" s="96"/>
      <c r="SBB43" s="96"/>
      <c r="SBR43" s="96"/>
      <c r="SCH43" s="96"/>
      <c r="SCX43" s="96"/>
      <c r="SDN43" s="96"/>
      <c r="SED43" s="96"/>
      <c r="SET43" s="96"/>
      <c r="SFJ43" s="96"/>
      <c r="SFZ43" s="96"/>
      <c r="SGP43" s="96"/>
      <c r="SHF43" s="96"/>
      <c r="SHV43" s="96"/>
      <c r="SIL43" s="96"/>
      <c r="SJB43" s="96"/>
      <c r="SJR43" s="96"/>
      <c r="SKH43" s="96"/>
      <c r="SKX43" s="96"/>
      <c r="SLN43" s="96"/>
      <c r="SMD43" s="96"/>
      <c r="SMT43" s="96"/>
      <c r="SNJ43" s="96"/>
      <c r="SNZ43" s="96"/>
      <c r="SOP43" s="96"/>
      <c r="SPF43" s="96"/>
      <c r="SPV43" s="96"/>
      <c r="SQL43" s="96"/>
      <c r="SRB43" s="96"/>
      <c r="SRR43" s="96"/>
      <c r="SSH43" s="96"/>
      <c r="SSX43" s="96"/>
      <c r="STN43" s="96"/>
      <c r="SUD43" s="96"/>
      <c r="SUT43" s="96"/>
      <c r="SVJ43" s="96"/>
      <c r="SVZ43" s="96"/>
      <c r="SWP43" s="96"/>
      <c r="SXF43" s="96"/>
      <c r="SXV43" s="96"/>
      <c r="SYL43" s="96"/>
      <c r="SZB43" s="96"/>
      <c r="SZR43" s="96"/>
      <c r="TAH43" s="96"/>
      <c r="TAX43" s="96"/>
      <c r="TBN43" s="96"/>
      <c r="TCD43" s="96"/>
      <c r="TCT43" s="96"/>
      <c r="TDJ43" s="96"/>
      <c r="TDZ43" s="96"/>
      <c r="TEP43" s="96"/>
      <c r="TFF43" s="96"/>
      <c r="TFV43" s="96"/>
      <c r="TGL43" s="96"/>
      <c r="THB43" s="96"/>
      <c r="THR43" s="96"/>
      <c r="TIH43" s="96"/>
      <c r="TIX43" s="96"/>
      <c r="TJN43" s="96"/>
      <c r="TKD43" s="96"/>
      <c r="TKT43" s="96"/>
      <c r="TLJ43" s="96"/>
      <c r="TLZ43" s="96"/>
      <c r="TMP43" s="96"/>
      <c r="TNF43" s="96"/>
      <c r="TNV43" s="96"/>
      <c r="TOL43" s="96"/>
      <c r="TPB43" s="96"/>
      <c r="TPR43" s="96"/>
      <c r="TQH43" s="96"/>
      <c r="TQX43" s="96"/>
      <c r="TRN43" s="96"/>
      <c r="TSD43" s="96"/>
      <c r="TST43" s="96"/>
      <c r="TTJ43" s="96"/>
      <c r="TTZ43" s="96"/>
      <c r="TUP43" s="96"/>
      <c r="TVF43" s="96"/>
      <c r="TVV43" s="96"/>
      <c r="TWL43" s="96"/>
      <c r="TXB43" s="96"/>
      <c r="TXR43" s="96"/>
      <c r="TYH43" s="96"/>
      <c r="TYX43" s="96"/>
      <c r="TZN43" s="96"/>
      <c r="UAD43" s="96"/>
      <c r="UAT43" s="96"/>
      <c r="UBJ43" s="96"/>
      <c r="UBZ43" s="96"/>
      <c r="UCP43" s="96"/>
      <c r="UDF43" s="96"/>
      <c r="UDV43" s="96"/>
      <c r="UEL43" s="96"/>
      <c r="UFB43" s="96"/>
      <c r="UFR43" s="96"/>
      <c r="UGH43" s="96"/>
      <c r="UGX43" s="96"/>
      <c r="UHN43" s="96"/>
      <c r="UID43" s="96"/>
      <c r="UIT43" s="96"/>
      <c r="UJJ43" s="96"/>
      <c r="UJZ43" s="96"/>
      <c r="UKP43" s="96"/>
      <c r="ULF43" s="96"/>
      <c r="ULV43" s="96"/>
      <c r="UML43" s="96"/>
      <c r="UNB43" s="96"/>
      <c r="UNR43" s="96"/>
      <c r="UOH43" s="96"/>
      <c r="UOX43" s="96"/>
      <c r="UPN43" s="96"/>
      <c r="UQD43" s="96"/>
      <c r="UQT43" s="96"/>
      <c r="URJ43" s="96"/>
      <c r="URZ43" s="96"/>
      <c r="USP43" s="96"/>
      <c r="UTF43" s="96"/>
      <c r="UTV43" s="96"/>
      <c r="UUL43" s="96"/>
      <c r="UVB43" s="96"/>
      <c r="UVR43" s="96"/>
      <c r="UWH43" s="96"/>
      <c r="UWX43" s="96"/>
      <c r="UXN43" s="96"/>
      <c r="UYD43" s="96"/>
      <c r="UYT43" s="96"/>
      <c r="UZJ43" s="96"/>
      <c r="UZZ43" s="96"/>
      <c r="VAP43" s="96"/>
      <c r="VBF43" s="96"/>
      <c r="VBV43" s="96"/>
      <c r="VCL43" s="96"/>
      <c r="VDB43" s="96"/>
      <c r="VDR43" s="96"/>
      <c r="VEH43" s="96"/>
      <c r="VEX43" s="96"/>
      <c r="VFN43" s="96"/>
      <c r="VGD43" s="96"/>
      <c r="VGT43" s="96"/>
      <c r="VHJ43" s="96"/>
      <c r="VHZ43" s="96"/>
      <c r="VIP43" s="96"/>
      <c r="VJF43" s="96"/>
      <c r="VJV43" s="96"/>
      <c r="VKL43" s="96"/>
      <c r="VLB43" s="96"/>
      <c r="VLR43" s="96"/>
      <c r="VMH43" s="96"/>
      <c r="VMX43" s="96"/>
      <c r="VNN43" s="96"/>
      <c r="VOD43" s="96"/>
      <c r="VOT43" s="96"/>
      <c r="VPJ43" s="96"/>
      <c r="VPZ43" s="96"/>
      <c r="VQP43" s="96"/>
      <c r="VRF43" s="96"/>
      <c r="VRV43" s="96"/>
      <c r="VSL43" s="96"/>
      <c r="VTB43" s="96"/>
      <c r="VTR43" s="96"/>
      <c r="VUH43" s="96"/>
      <c r="VUX43" s="96"/>
      <c r="VVN43" s="96"/>
      <c r="VWD43" s="96"/>
      <c r="VWT43" s="96"/>
      <c r="VXJ43" s="96"/>
      <c r="VXZ43" s="96"/>
      <c r="VYP43" s="96"/>
      <c r="VZF43" s="96"/>
      <c r="VZV43" s="96"/>
      <c r="WAL43" s="96"/>
      <c r="WBB43" s="96"/>
      <c r="WBR43" s="96"/>
      <c r="WCH43" s="96"/>
      <c r="WCX43" s="96"/>
      <c r="WDN43" s="96"/>
      <c r="WED43" s="96"/>
      <c r="WET43" s="96"/>
      <c r="WFJ43" s="96"/>
      <c r="WFZ43" s="96"/>
      <c r="WGP43" s="96"/>
      <c r="WHF43" s="96"/>
      <c r="WHV43" s="96"/>
      <c r="WIL43" s="96"/>
      <c r="WJB43" s="96"/>
      <c r="WJR43" s="96"/>
      <c r="WKH43" s="96"/>
      <c r="WKX43" s="96"/>
      <c r="WLN43" s="96"/>
      <c r="WMD43" s="96"/>
      <c r="WMT43" s="96"/>
      <c r="WNJ43" s="96"/>
      <c r="WNZ43" s="96"/>
      <c r="WOP43" s="96"/>
      <c r="WPF43" s="96"/>
      <c r="WPV43" s="96"/>
      <c r="WQL43" s="96"/>
      <c r="WRB43" s="96"/>
      <c r="WRR43" s="96"/>
      <c r="WSH43" s="96"/>
      <c r="WSX43" s="96"/>
      <c r="WTN43" s="96"/>
      <c r="WUD43" s="96"/>
      <c r="WUT43" s="96"/>
      <c r="WVJ43" s="96"/>
      <c r="WVZ43" s="96"/>
      <c r="WWP43" s="96"/>
      <c r="WXF43" s="96"/>
      <c r="WXV43" s="96"/>
      <c r="WYL43" s="96"/>
      <c r="WZB43" s="96"/>
      <c r="WZR43" s="96"/>
      <c r="XAH43" s="96"/>
      <c r="XAX43" s="96"/>
      <c r="XBN43" s="96"/>
      <c r="XCD43" s="96"/>
      <c r="XCT43" s="96"/>
      <c r="XDJ43" s="96"/>
      <c r="XDZ43" s="96"/>
      <c r="XEP43" s="96"/>
    </row>
    <row r="44" spans="1:1013 1025:2037 2049:3061 3073:4085 4097:5109 5121:6133 6145:7157 7169:8181 8193:9205 9217:10229 10241:11253 11265:12277 12289:13301 13313:14325 14337:15349 15361:16373" ht="36" customHeight="1" thickBot="1">
      <c r="A44" s="74" t="s">
        <v>488</v>
      </c>
      <c r="B44" s="96"/>
      <c r="C44" s="91" t="s">
        <v>456</v>
      </c>
      <c r="D44" s="132" t="str" cm="1">
        <f t="array" ref="D44">_xlfn.IFS(AND(D41="-",D42="-",D43="-"),"-",AND(OR('AA DATA ENTRY'!$C$19=tables!A47,'AA DATA ENTRY'!$C$19=tables!A48),'AA DATA ENTRY'!$C$48=tables!A106,D65="Higher"),50,AND(OR('AA DATA ENTRY'!$C$19=tables!A47,'AA DATA ENTRY'!$C$19=tables!A48),'AA DATA ENTRY'!$C$48=tables!A106,D65="Moderate"),25,AND(OR('AA DATA ENTRY'!$C$19=tables!A47,'AA DATA ENTRY'!$C$19=tables!A48),'AA DATA ENTRY'!$C$48=tables!A106,D65="Lower"),25,OR('AA DATA ENTRY'!$C$19&lt;&gt;tables!A47,'AA DATA ENTRY'!$C$19&lt;&gt;tables!A48,'AA DATA ENTRY'!$C$48&lt;&gt;tables!A106),SUM(D41:D43))</f>
        <v>-</v>
      </c>
      <c r="E44" s="92">
        <v>100</v>
      </c>
      <c r="F44" s="672" t="s">
        <v>489</v>
      </c>
      <c r="G44" s="673"/>
    </row>
    <row r="45" spans="1:1013 1025:2037 2049:3061 3073:4085 4097:5109 5121:6133 6145:7157 7169:8181 8193:9205 9217:10229 10241:11253 11265:12277 12289:13301 13313:14325 14337:15349 15361:16373" ht="35.85" customHeight="1" thickBot="1">
      <c r="A45" s="128"/>
      <c r="B45" s="68"/>
      <c r="C45" s="91" t="s">
        <v>438</v>
      </c>
      <c r="D45" s="680" t="str" cm="1">
        <f t="array" ref="D45">IF(AND('AA DATA ENTRY'!C48="No, isolated",OR('AA DATA ENTRY'!C19=tables!A47,'AA DATA ENTRY'!C19=tables!A48)),IF(Hydro!D65="Higher","Moderate","Lower"),IF(ISNUMBER(D44),_xlfn.IFS(AND(D44&lt;=70,D44&gt;30),"Moderate",D44&gt;70,"Higher",D44&lt;=30,"Lower"),"Incomplete section"))</f>
        <v>Incomplete section</v>
      </c>
      <c r="E45" s="681"/>
      <c r="F45" s="674"/>
      <c r="G45" s="675"/>
    </row>
    <row r="46" spans="1:1013 1025:2037 2049:3061 3073:4085 4097:5109 5121:6133 6145:7157 7169:8181 8193:9205 9217:10229 10241:11253 11265:12277 12289:13301 13313:14325 14337:15349 15361:16373">
      <c r="A46" s="128"/>
      <c r="C46" s="68"/>
      <c r="D46" s="122"/>
      <c r="E46" s="68"/>
      <c r="F46" s="81"/>
      <c r="H46" s="81"/>
      <c r="I46" s="81"/>
    </row>
    <row r="47" spans="1:1013 1025:2037 2049:3061 3073:4085 4097:5109 5121:6133 6145:7157 7169:8181 8193:9205 9217:10229 10241:11253 11265:12277 12289:13301 13313:14325 14337:15349 15361:16373" ht="29.1" customHeight="1">
      <c r="B47" s="101" t="s">
        <v>490</v>
      </c>
      <c r="C47" s="102"/>
      <c r="D47" s="102"/>
      <c r="E47" s="102"/>
      <c r="F47" s="103"/>
    </row>
    <row r="48" spans="1:1013 1025:2037 2049:3061 3073:4085 4097:5109 5121:6133 6145:7157 7169:8181 8193:9205 9217:10229 10241:11253 11265:12277 12289:13301 13313:14325 14337:15349 15361:16373" ht="31.35" customHeight="1">
      <c r="B48" s="104"/>
      <c r="C48" s="105" t="s">
        <v>467</v>
      </c>
      <c r="D48" s="106" t="s">
        <v>447</v>
      </c>
      <c r="E48" s="106" t="s">
        <v>121</v>
      </c>
      <c r="F48" s="106" t="s">
        <v>441</v>
      </c>
    </row>
    <row r="49" spans="1:1017 1025:2041 2049:3065 3073:4089 4097:5113 5121:6137 6145:7161 7169:8185 8193:9209 9217:10233 10241:11257 11265:12281 12289:13305 13313:14329 14337:15353 15361:16377" ht="19.5" customHeight="1">
      <c r="B49" s="666" t="s">
        <v>468</v>
      </c>
      <c r="C49" s="106" t="s">
        <v>447</v>
      </c>
      <c r="D49" s="108" t="s">
        <v>447</v>
      </c>
      <c r="E49" s="108" t="s">
        <v>447</v>
      </c>
      <c r="F49" s="108" t="s">
        <v>121</v>
      </c>
    </row>
    <row r="50" spans="1:1017 1025:2041 2049:3065 3073:4089 4097:5113 5121:6137 6145:7161 7169:8185 8193:9209 9217:10233 10241:11257 11265:12281 12289:13305 13313:14329 14337:15353 15361:16377" ht="21.6" customHeight="1">
      <c r="B50" s="667"/>
      <c r="C50" s="106" t="s">
        <v>121</v>
      </c>
      <c r="D50" s="108" t="s">
        <v>447</v>
      </c>
      <c r="E50" s="108" t="s">
        <v>121</v>
      </c>
      <c r="F50" s="108" t="s">
        <v>441</v>
      </c>
    </row>
    <row r="51" spans="1:1017 1025:2041 2049:3065 3073:4089 4097:5113 5121:6137 6145:7161 7169:8185 8193:9209 9217:10233 10241:11257 11265:12281 12289:13305 13313:14329 14337:15353 15361:16377" ht="18.600000000000001" customHeight="1">
      <c r="B51" s="668"/>
      <c r="C51" s="106" t="s">
        <v>441</v>
      </c>
      <c r="D51" s="108" t="s">
        <v>121</v>
      </c>
      <c r="E51" s="108" t="s">
        <v>441</v>
      </c>
      <c r="F51" s="108" t="s">
        <v>441</v>
      </c>
      <c r="G51" s="81"/>
      <c r="I51" s="81"/>
      <c r="EW51" s="81"/>
      <c r="FE51" s="109"/>
      <c r="FF51" s="110"/>
      <c r="FG51" s="111"/>
      <c r="FH51" s="112"/>
      <c r="FI51" s="112"/>
      <c r="FK51" s="81"/>
      <c r="FM51" s="81"/>
      <c r="FU51" s="109"/>
      <c r="FV51" s="110"/>
      <c r="FW51" s="111"/>
      <c r="FX51" s="112"/>
      <c r="FY51" s="112"/>
      <c r="GA51" s="81"/>
      <c r="GC51" s="81"/>
      <c r="GK51" s="109"/>
      <c r="GL51" s="110"/>
      <c r="GM51" s="111"/>
      <c r="GN51" s="112"/>
      <c r="GO51" s="112"/>
      <c r="GQ51" s="81"/>
      <c r="GS51" s="81"/>
      <c r="HA51" s="109"/>
      <c r="HB51" s="110"/>
      <c r="HC51" s="111"/>
      <c r="HD51" s="112"/>
      <c r="HE51" s="112"/>
      <c r="HG51" s="81"/>
      <c r="HI51" s="81"/>
      <c r="HQ51" s="109"/>
      <c r="HR51" s="110"/>
      <c r="HS51" s="111"/>
      <c r="HT51" s="112"/>
      <c r="HU51" s="112"/>
      <c r="HW51" s="81"/>
      <c r="HY51" s="81"/>
      <c r="IG51" s="109"/>
      <c r="IH51" s="110"/>
      <c r="II51" s="111"/>
      <c r="IJ51" s="112"/>
      <c r="IK51" s="112"/>
      <c r="IM51" s="81"/>
      <c r="IO51" s="81"/>
      <c r="IW51" s="109"/>
      <c r="IX51" s="110"/>
      <c r="IY51" s="111"/>
      <c r="IZ51" s="112"/>
      <c r="JA51" s="112"/>
      <c r="JC51" s="81"/>
      <c r="JE51" s="81"/>
      <c r="JM51" s="109"/>
      <c r="JN51" s="110"/>
      <c r="JO51" s="111"/>
      <c r="JP51" s="112"/>
      <c r="JQ51" s="112"/>
      <c r="JS51" s="81"/>
      <c r="JU51" s="81"/>
      <c r="KC51" s="109"/>
      <c r="KD51" s="110"/>
      <c r="KE51" s="111"/>
      <c r="KF51" s="112"/>
      <c r="KG51" s="112"/>
      <c r="KI51" s="81"/>
      <c r="KK51" s="81"/>
      <c r="KS51" s="109"/>
      <c r="KT51" s="110"/>
      <c r="KU51" s="111"/>
      <c r="KV51" s="112"/>
      <c r="KW51" s="112"/>
      <c r="KY51" s="81"/>
      <c r="LA51" s="81"/>
      <c r="LI51" s="109"/>
      <c r="LJ51" s="110"/>
      <c r="LK51" s="111"/>
      <c r="LL51" s="112"/>
      <c r="LM51" s="112"/>
      <c r="LO51" s="81"/>
      <c r="LQ51" s="81"/>
      <c r="LY51" s="109"/>
      <c r="LZ51" s="110"/>
      <c r="MA51" s="111"/>
      <c r="MB51" s="112"/>
      <c r="MC51" s="112"/>
      <c r="ME51" s="81"/>
      <c r="MG51" s="81"/>
      <c r="MO51" s="109"/>
      <c r="MP51" s="110"/>
      <c r="MQ51" s="111"/>
      <c r="MR51" s="112"/>
      <c r="MS51" s="112"/>
      <c r="MU51" s="81"/>
      <c r="MW51" s="81"/>
      <c r="NE51" s="109"/>
      <c r="NF51" s="110"/>
      <c r="NG51" s="111"/>
      <c r="NH51" s="112"/>
      <c r="NI51" s="112"/>
      <c r="NK51" s="81"/>
      <c r="NM51" s="81"/>
      <c r="NU51" s="109"/>
      <c r="NV51" s="110"/>
      <c r="NW51" s="111"/>
      <c r="NX51" s="112"/>
      <c r="NY51" s="112"/>
      <c r="OA51" s="81"/>
      <c r="OC51" s="81"/>
      <c r="OK51" s="109"/>
      <c r="OL51" s="110"/>
      <c r="OM51" s="111"/>
      <c r="ON51" s="112"/>
      <c r="OO51" s="112"/>
      <c r="OQ51" s="81"/>
      <c r="OS51" s="81"/>
      <c r="PA51" s="109"/>
      <c r="PB51" s="110"/>
      <c r="PC51" s="111"/>
      <c r="PD51" s="112"/>
      <c r="PE51" s="112"/>
      <c r="PG51" s="81"/>
      <c r="PI51" s="81"/>
      <c r="PQ51" s="109"/>
      <c r="PR51" s="110"/>
      <c r="PS51" s="111"/>
      <c r="PT51" s="112"/>
      <c r="PU51" s="112"/>
      <c r="PW51" s="81"/>
      <c r="PY51" s="81"/>
      <c r="QG51" s="109"/>
      <c r="QH51" s="110"/>
      <c r="QI51" s="111"/>
      <c r="QJ51" s="112"/>
      <c r="QK51" s="112"/>
      <c r="QM51" s="81"/>
      <c r="QO51" s="81"/>
      <c r="QW51" s="109"/>
      <c r="QX51" s="110"/>
      <c r="QY51" s="111"/>
      <c r="QZ51" s="112"/>
      <c r="RA51" s="112"/>
      <c r="RC51" s="81"/>
      <c r="RE51" s="81"/>
      <c r="RM51" s="109"/>
      <c r="RN51" s="110"/>
      <c r="RO51" s="111"/>
      <c r="RP51" s="112"/>
      <c r="RQ51" s="112"/>
      <c r="RS51" s="81"/>
      <c r="RU51" s="81"/>
      <c r="SC51" s="109"/>
      <c r="SD51" s="110"/>
      <c r="SE51" s="111"/>
      <c r="SF51" s="112"/>
      <c r="SG51" s="112"/>
      <c r="SI51" s="81"/>
      <c r="SK51" s="81"/>
      <c r="SS51" s="109"/>
      <c r="ST51" s="110"/>
      <c r="SU51" s="111"/>
      <c r="SV51" s="112"/>
      <c r="SW51" s="112"/>
      <c r="SY51" s="81"/>
      <c r="TA51" s="81"/>
      <c r="TI51" s="109"/>
      <c r="TJ51" s="110"/>
      <c r="TK51" s="111"/>
      <c r="TL51" s="112"/>
      <c r="TM51" s="112"/>
      <c r="TO51" s="81"/>
      <c r="TQ51" s="81"/>
      <c r="TY51" s="109"/>
      <c r="TZ51" s="110"/>
      <c r="UA51" s="111"/>
      <c r="UB51" s="112"/>
      <c r="UC51" s="112"/>
      <c r="UE51" s="81"/>
      <c r="UG51" s="81"/>
      <c r="UO51" s="109"/>
      <c r="UP51" s="110"/>
      <c r="UQ51" s="111"/>
      <c r="UR51" s="112"/>
      <c r="US51" s="112"/>
      <c r="UU51" s="81"/>
      <c r="UW51" s="81"/>
      <c r="VE51" s="109"/>
      <c r="VF51" s="110"/>
      <c r="VG51" s="111"/>
      <c r="VH51" s="112"/>
      <c r="VI51" s="112"/>
      <c r="VK51" s="81"/>
      <c r="VM51" s="81"/>
      <c r="VU51" s="109"/>
      <c r="VV51" s="110"/>
      <c r="VW51" s="111"/>
      <c r="VX51" s="112"/>
      <c r="VY51" s="112"/>
      <c r="WA51" s="81"/>
      <c r="WC51" s="81"/>
      <c r="WK51" s="109"/>
      <c r="WL51" s="110"/>
      <c r="WM51" s="111"/>
      <c r="WN51" s="112"/>
      <c r="WO51" s="112"/>
      <c r="WQ51" s="81"/>
      <c r="WS51" s="81"/>
      <c r="XA51" s="109"/>
      <c r="XB51" s="110"/>
      <c r="XC51" s="111"/>
      <c r="XD51" s="112"/>
      <c r="XE51" s="112"/>
      <c r="XG51" s="81"/>
      <c r="XI51" s="81"/>
      <c r="XQ51" s="109"/>
      <c r="XR51" s="110"/>
      <c r="XS51" s="111"/>
      <c r="XT51" s="112"/>
      <c r="XU51" s="112"/>
      <c r="XW51" s="81"/>
      <c r="XY51" s="81"/>
      <c r="YG51" s="109"/>
      <c r="YH51" s="110"/>
      <c r="YI51" s="111"/>
      <c r="YJ51" s="112"/>
      <c r="YK51" s="112"/>
      <c r="YM51" s="81"/>
      <c r="YO51" s="81"/>
      <c r="YW51" s="109"/>
      <c r="YX51" s="110"/>
      <c r="YY51" s="111"/>
      <c r="YZ51" s="112"/>
      <c r="ZA51" s="112"/>
      <c r="ZC51" s="81"/>
      <c r="ZE51" s="81"/>
      <c r="ZM51" s="109"/>
      <c r="ZN51" s="110"/>
      <c r="ZO51" s="111"/>
      <c r="ZP51" s="112"/>
      <c r="ZQ51" s="112"/>
      <c r="ZS51" s="81"/>
      <c r="ZU51" s="81"/>
      <c r="AAC51" s="109"/>
      <c r="AAD51" s="110"/>
      <c r="AAE51" s="111"/>
      <c r="AAF51" s="112"/>
      <c r="AAG51" s="112"/>
      <c r="AAI51" s="81"/>
      <c r="AAK51" s="81"/>
      <c r="AAS51" s="109"/>
      <c r="AAT51" s="110"/>
      <c r="AAU51" s="111"/>
      <c r="AAV51" s="112"/>
      <c r="AAW51" s="112"/>
      <c r="AAY51" s="81"/>
      <c r="ABA51" s="81"/>
      <c r="ABI51" s="109"/>
      <c r="ABJ51" s="110"/>
      <c r="ABK51" s="111"/>
      <c r="ABL51" s="112"/>
      <c r="ABM51" s="112"/>
      <c r="ABO51" s="81"/>
      <c r="ABQ51" s="81"/>
      <c r="ABY51" s="109"/>
      <c r="ABZ51" s="110"/>
      <c r="ACA51" s="111"/>
      <c r="ACB51" s="112"/>
      <c r="ACC51" s="112"/>
      <c r="ACE51" s="81"/>
      <c r="ACG51" s="81"/>
      <c r="ACO51" s="109"/>
      <c r="ACP51" s="110"/>
      <c r="ACQ51" s="111"/>
      <c r="ACR51" s="112"/>
      <c r="ACS51" s="112"/>
      <c r="ACU51" s="81"/>
      <c r="ACW51" s="81"/>
      <c r="ADE51" s="109"/>
      <c r="ADF51" s="110"/>
      <c r="ADG51" s="111"/>
      <c r="ADH51" s="112"/>
      <c r="ADI51" s="112"/>
      <c r="ADK51" s="81"/>
      <c r="ADM51" s="81"/>
      <c r="ADU51" s="109"/>
      <c r="ADV51" s="110"/>
      <c r="ADW51" s="111"/>
      <c r="ADX51" s="112"/>
      <c r="ADY51" s="112"/>
      <c r="AEA51" s="81"/>
      <c r="AEC51" s="81"/>
      <c r="AEK51" s="109"/>
      <c r="AEL51" s="110"/>
      <c r="AEM51" s="111"/>
      <c r="AEN51" s="112"/>
      <c r="AEO51" s="112"/>
      <c r="AEQ51" s="81"/>
      <c r="AES51" s="81"/>
      <c r="AFA51" s="109"/>
      <c r="AFB51" s="110"/>
      <c r="AFC51" s="111"/>
      <c r="AFD51" s="112"/>
      <c r="AFE51" s="112"/>
      <c r="AFG51" s="81"/>
      <c r="AFI51" s="81"/>
      <c r="AFQ51" s="109"/>
      <c r="AFR51" s="110"/>
      <c r="AFS51" s="111"/>
      <c r="AFT51" s="112"/>
      <c r="AFU51" s="112"/>
      <c r="AFW51" s="81"/>
      <c r="AFY51" s="81"/>
      <c r="AGG51" s="109"/>
      <c r="AGH51" s="110"/>
      <c r="AGI51" s="111"/>
      <c r="AGJ51" s="112"/>
      <c r="AGK51" s="112"/>
      <c r="AGM51" s="81"/>
      <c r="AGO51" s="81"/>
      <c r="AGW51" s="109"/>
      <c r="AGX51" s="110"/>
      <c r="AGY51" s="111"/>
      <c r="AGZ51" s="112"/>
      <c r="AHA51" s="112"/>
      <c r="AHC51" s="81"/>
      <c r="AHE51" s="81"/>
      <c r="AHM51" s="109"/>
      <c r="AHN51" s="110"/>
      <c r="AHO51" s="111"/>
      <c r="AHP51" s="112"/>
      <c r="AHQ51" s="112"/>
      <c r="AHS51" s="81"/>
      <c r="AHU51" s="81"/>
      <c r="AIC51" s="109"/>
      <c r="AID51" s="110"/>
      <c r="AIE51" s="111"/>
      <c r="AIF51" s="112"/>
      <c r="AIG51" s="112"/>
      <c r="AII51" s="81"/>
      <c r="AIK51" s="81"/>
      <c r="AIS51" s="109"/>
      <c r="AIT51" s="110"/>
      <c r="AIU51" s="111"/>
      <c r="AIV51" s="112"/>
      <c r="AIW51" s="112"/>
      <c r="AIY51" s="81"/>
      <c r="AJA51" s="81"/>
      <c r="AJI51" s="109"/>
      <c r="AJJ51" s="110"/>
      <c r="AJK51" s="111"/>
      <c r="AJL51" s="112"/>
      <c r="AJM51" s="112"/>
      <c r="AJO51" s="81"/>
      <c r="AJQ51" s="81"/>
      <c r="AJY51" s="109"/>
      <c r="AJZ51" s="110"/>
      <c r="AKA51" s="111"/>
      <c r="AKB51" s="112"/>
      <c r="AKC51" s="112"/>
      <c r="AKE51" s="81"/>
      <c r="AKG51" s="81"/>
      <c r="AKO51" s="109"/>
      <c r="AKP51" s="110"/>
      <c r="AKQ51" s="111"/>
      <c r="AKR51" s="112"/>
      <c r="AKS51" s="112"/>
      <c r="AKU51" s="81"/>
      <c r="AKW51" s="81"/>
      <c r="ALE51" s="109"/>
      <c r="ALF51" s="110"/>
      <c r="ALG51" s="111"/>
      <c r="ALH51" s="112"/>
      <c r="ALI51" s="112"/>
      <c r="ALK51" s="81"/>
      <c r="ALM51" s="81"/>
      <c r="ALU51" s="109"/>
      <c r="ALV51" s="110"/>
      <c r="ALW51" s="111"/>
      <c r="ALX51" s="112"/>
      <c r="ALY51" s="112"/>
      <c r="AMA51" s="81"/>
      <c r="AMC51" s="81"/>
      <c r="AMK51" s="109"/>
      <c r="AML51" s="110"/>
      <c r="AMM51" s="111"/>
      <c r="AMN51" s="112"/>
      <c r="AMO51" s="112"/>
      <c r="AMQ51" s="81"/>
      <c r="AMS51" s="81"/>
      <c r="ANA51" s="109"/>
      <c r="ANB51" s="110"/>
      <c r="ANC51" s="111"/>
      <c r="AND51" s="112"/>
      <c r="ANE51" s="112"/>
      <c r="ANG51" s="81"/>
      <c r="ANI51" s="81"/>
      <c r="ANQ51" s="109"/>
      <c r="ANR51" s="110"/>
      <c r="ANS51" s="111"/>
      <c r="ANT51" s="112"/>
      <c r="ANU51" s="112"/>
      <c r="ANW51" s="81"/>
      <c r="ANY51" s="81"/>
      <c r="AOG51" s="109"/>
      <c r="AOH51" s="110"/>
      <c r="AOI51" s="111"/>
      <c r="AOJ51" s="112"/>
      <c r="AOK51" s="112"/>
      <c r="AOM51" s="81"/>
      <c r="AOO51" s="81"/>
      <c r="AOW51" s="109"/>
      <c r="AOX51" s="110"/>
      <c r="AOY51" s="111"/>
      <c r="AOZ51" s="112"/>
      <c r="APA51" s="112"/>
      <c r="APC51" s="81"/>
      <c r="APE51" s="81"/>
      <c r="APM51" s="109"/>
      <c r="APN51" s="110"/>
      <c r="APO51" s="111"/>
      <c r="APP51" s="112"/>
      <c r="APQ51" s="112"/>
      <c r="APS51" s="81"/>
      <c r="APU51" s="81"/>
      <c r="AQC51" s="109"/>
      <c r="AQD51" s="110"/>
      <c r="AQE51" s="111"/>
      <c r="AQF51" s="112"/>
      <c r="AQG51" s="112"/>
      <c r="AQI51" s="81"/>
      <c r="AQK51" s="81"/>
      <c r="AQS51" s="109"/>
      <c r="AQT51" s="110"/>
      <c r="AQU51" s="111"/>
      <c r="AQV51" s="112"/>
      <c r="AQW51" s="112"/>
      <c r="AQY51" s="81"/>
      <c r="ARA51" s="81"/>
      <c r="ARI51" s="109"/>
      <c r="ARJ51" s="110"/>
      <c r="ARK51" s="111"/>
      <c r="ARL51" s="112"/>
      <c r="ARM51" s="112"/>
      <c r="ARO51" s="81"/>
      <c r="ARQ51" s="81"/>
      <c r="ARY51" s="109"/>
      <c r="ARZ51" s="110"/>
      <c r="ASA51" s="111"/>
      <c r="ASB51" s="112"/>
      <c r="ASC51" s="112"/>
      <c r="ASE51" s="81"/>
      <c r="ASG51" s="81"/>
      <c r="ASO51" s="109"/>
      <c r="ASP51" s="110"/>
      <c r="ASQ51" s="111"/>
      <c r="ASR51" s="112"/>
      <c r="ASS51" s="112"/>
      <c r="ASU51" s="81"/>
      <c r="ASW51" s="81"/>
      <c r="ATE51" s="109"/>
      <c r="ATF51" s="110"/>
      <c r="ATG51" s="111"/>
      <c r="ATH51" s="112"/>
      <c r="ATI51" s="112"/>
      <c r="ATK51" s="81"/>
      <c r="ATM51" s="81"/>
      <c r="ATU51" s="109"/>
      <c r="ATV51" s="110"/>
      <c r="ATW51" s="111"/>
      <c r="ATX51" s="112"/>
      <c r="ATY51" s="112"/>
      <c r="AUA51" s="81"/>
      <c r="AUC51" s="81"/>
      <c r="AUK51" s="109"/>
      <c r="AUL51" s="110"/>
      <c r="AUM51" s="111"/>
      <c r="AUN51" s="112"/>
      <c r="AUO51" s="112"/>
      <c r="AUQ51" s="81"/>
      <c r="AUS51" s="81"/>
      <c r="AVA51" s="109"/>
      <c r="AVB51" s="110"/>
      <c r="AVC51" s="111"/>
      <c r="AVD51" s="112"/>
      <c r="AVE51" s="112"/>
      <c r="AVG51" s="81"/>
      <c r="AVI51" s="81"/>
      <c r="AVQ51" s="109"/>
      <c r="AVR51" s="110"/>
      <c r="AVS51" s="111"/>
      <c r="AVT51" s="112"/>
      <c r="AVU51" s="112"/>
      <c r="AVW51" s="81"/>
      <c r="AVY51" s="81"/>
      <c r="AWG51" s="109"/>
      <c r="AWH51" s="110"/>
      <c r="AWI51" s="111"/>
      <c r="AWJ51" s="112"/>
      <c r="AWK51" s="112"/>
      <c r="AWM51" s="81"/>
      <c r="AWO51" s="81"/>
      <c r="AWW51" s="109"/>
      <c r="AWX51" s="110"/>
      <c r="AWY51" s="111"/>
      <c r="AWZ51" s="112"/>
      <c r="AXA51" s="112"/>
      <c r="AXC51" s="81"/>
      <c r="AXE51" s="81"/>
      <c r="AXM51" s="109"/>
      <c r="AXN51" s="110"/>
      <c r="AXO51" s="111"/>
      <c r="AXP51" s="112"/>
      <c r="AXQ51" s="112"/>
      <c r="AXS51" s="81"/>
      <c r="AXU51" s="81"/>
      <c r="AYC51" s="109"/>
      <c r="AYD51" s="110"/>
      <c r="AYE51" s="111"/>
      <c r="AYF51" s="112"/>
      <c r="AYG51" s="112"/>
      <c r="AYI51" s="81"/>
      <c r="AYK51" s="81"/>
      <c r="AYS51" s="109"/>
      <c r="AYT51" s="110"/>
      <c r="AYU51" s="111"/>
      <c r="AYV51" s="112"/>
      <c r="AYW51" s="112"/>
      <c r="AYY51" s="81"/>
      <c r="AZA51" s="81"/>
      <c r="AZI51" s="109"/>
      <c r="AZJ51" s="110"/>
      <c r="AZK51" s="111"/>
      <c r="AZL51" s="112"/>
      <c r="AZM51" s="112"/>
      <c r="AZO51" s="81"/>
      <c r="AZQ51" s="81"/>
      <c r="AZY51" s="109"/>
      <c r="AZZ51" s="110"/>
      <c r="BAA51" s="111"/>
      <c r="BAB51" s="112"/>
      <c r="BAC51" s="112"/>
      <c r="BAE51" s="81"/>
      <c r="BAG51" s="81"/>
      <c r="BAO51" s="109"/>
      <c r="BAP51" s="110"/>
      <c r="BAQ51" s="111"/>
      <c r="BAR51" s="112"/>
      <c r="BAS51" s="112"/>
      <c r="BAU51" s="81"/>
      <c r="BAW51" s="81"/>
      <c r="BBE51" s="109"/>
      <c r="BBF51" s="110"/>
      <c r="BBG51" s="111"/>
      <c r="BBH51" s="112"/>
      <c r="BBI51" s="112"/>
      <c r="BBK51" s="81"/>
      <c r="BBM51" s="81"/>
      <c r="BBU51" s="109"/>
      <c r="BBV51" s="110"/>
      <c r="BBW51" s="111"/>
      <c r="BBX51" s="112"/>
      <c r="BBY51" s="112"/>
      <c r="BCA51" s="81"/>
      <c r="BCC51" s="81"/>
      <c r="BCK51" s="109"/>
      <c r="BCL51" s="110"/>
      <c r="BCM51" s="111"/>
      <c r="BCN51" s="112"/>
      <c r="BCO51" s="112"/>
      <c r="BCQ51" s="81"/>
      <c r="BCS51" s="81"/>
      <c r="BDA51" s="109"/>
      <c r="BDB51" s="110"/>
      <c r="BDC51" s="111"/>
      <c r="BDD51" s="112"/>
      <c r="BDE51" s="112"/>
      <c r="BDG51" s="81"/>
      <c r="BDI51" s="81"/>
      <c r="BDQ51" s="109"/>
      <c r="BDR51" s="110"/>
      <c r="BDS51" s="111"/>
      <c r="BDT51" s="112"/>
      <c r="BDU51" s="112"/>
      <c r="BDW51" s="81"/>
      <c r="BDY51" s="81"/>
      <c r="BEG51" s="109"/>
      <c r="BEH51" s="110"/>
      <c r="BEI51" s="111"/>
      <c r="BEJ51" s="112"/>
      <c r="BEK51" s="112"/>
      <c r="BEM51" s="81"/>
      <c r="BEO51" s="81"/>
      <c r="BEW51" s="109"/>
      <c r="BEX51" s="110"/>
      <c r="BEY51" s="111"/>
      <c r="BEZ51" s="112"/>
      <c r="BFA51" s="112"/>
      <c r="BFC51" s="81"/>
      <c r="BFE51" s="81"/>
      <c r="BFM51" s="109"/>
      <c r="BFN51" s="110"/>
      <c r="BFO51" s="111"/>
      <c r="BFP51" s="112"/>
      <c r="BFQ51" s="112"/>
      <c r="BFS51" s="81"/>
      <c r="BFU51" s="81"/>
      <c r="BGC51" s="109"/>
      <c r="BGD51" s="110"/>
      <c r="BGE51" s="111"/>
      <c r="BGF51" s="112"/>
      <c r="BGG51" s="112"/>
      <c r="BGI51" s="81"/>
      <c r="BGK51" s="81"/>
      <c r="BGS51" s="109"/>
      <c r="BGT51" s="110"/>
      <c r="BGU51" s="111"/>
      <c r="BGV51" s="112"/>
      <c r="BGW51" s="112"/>
      <c r="BGY51" s="81"/>
      <c r="BHA51" s="81"/>
      <c r="BHI51" s="109"/>
      <c r="BHJ51" s="110"/>
      <c r="BHK51" s="111"/>
      <c r="BHL51" s="112"/>
      <c r="BHM51" s="112"/>
      <c r="BHO51" s="81"/>
      <c r="BHQ51" s="81"/>
      <c r="BHY51" s="109"/>
      <c r="BHZ51" s="110"/>
      <c r="BIA51" s="111"/>
      <c r="BIB51" s="112"/>
      <c r="BIC51" s="112"/>
      <c r="BIE51" s="81"/>
      <c r="BIG51" s="81"/>
      <c r="BIO51" s="109"/>
      <c r="BIP51" s="110"/>
      <c r="BIQ51" s="111"/>
      <c r="BIR51" s="112"/>
      <c r="BIS51" s="112"/>
      <c r="BIU51" s="81"/>
      <c r="BIW51" s="81"/>
      <c r="BJE51" s="109"/>
      <c r="BJF51" s="110"/>
      <c r="BJG51" s="111"/>
      <c r="BJH51" s="112"/>
      <c r="BJI51" s="112"/>
      <c r="BJK51" s="81"/>
      <c r="BJM51" s="81"/>
      <c r="BJU51" s="109"/>
      <c r="BJV51" s="110"/>
      <c r="BJW51" s="111"/>
      <c r="BJX51" s="112"/>
      <c r="BJY51" s="112"/>
      <c r="BKA51" s="81"/>
      <c r="BKC51" s="81"/>
      <c r="BKK51" s="109"/>
      <c r="BKL51" s="110"/>
      <c r="BKM51" s="111"/>
      <c r="BKN51" s="112"/>
      <c r="BKO51" s="112"/>
      <c r="BKQ51" s="81"/>
      <c r="BKS51" s="81"/>
      <c r="BLA51" s="109"/>
      <c r="BLB51" s="110"/>
      <c r="BLC51" s="111"/>
      <c r="BLD51" s="112"/>
      <c r="BLE51" s="112"/>
      <c r="BLG51" s="81"/>
      <c r="BLI51" s="81"/>
      <c r="BLQ51" s="109"/>
      <c r="BLR51" s="110"/>
      <c r="BLS51" s="111"/>
      <c r="BLT51" s="112"/>
      <c r="BLU51" s="112"/>
      <c r="BLW51" s="81"/>
      <c r="BLY51" s="81"/>
      <c r="BMG51" s="109"/>
      <c r="BMH51" s="110"/>
      <c r="BMI51" s="111"/>
      <c r="BMJ51" s="112"/>
      <c r="BMK51" s="112"/>
      <c r="BMM51" s="81"/>
      <c r="BMO51" s="81"/>
      <c r="BMW51" s="109"/>
      <c r="BMX51" s="110"/>
      <c r="BMY51" s="111"/>
      <c r="BMZ51" s="112"/>
      <c r="BNA51" s="112"/>
      <c r="BNC51" s="81"/>
      <c r="BNE51" s="81"/>
      <c r="BNM51" s="109"/>
      <c r="BNN51" s="110"/>
      <c r="BNO51" s="111"/>
      <c r="BNP51" s="112"/>
      <c r="BNQ51" s="112"/>
      <c r="BNS51" s="81"/>
      <c r="BNU51" s="81"/>
      <c r="BOC51" s="109"/>
      <c r="BOD51" s="110"/>
      <c r="BOE51" s="111"/>
      <c r="BOF51" s="112"/>
      <c r="BOG51" s="112"/>
      <c r="BOI51" s="81"/>
      <c r="BOK51" s="81"/>
      <c r="BOS51" s="109"/>
      <c r="BOT51" s="110"/>
      <c r="BOU51" s="111"/>
      <c r="BOV51" s="112"/>
      <c r="BOW51" s="112"/>
      <c r="BOY51" s="81"/>
      <c r="BPA51" s="81"/>
      <c r="BPI51" s="109"/>
      <c r="BPJ51" s="110"/>
      <c r="BPK51" s="111"/>
      <c r="BPL51" s="112"/>
      <c r="BPM51" s="112"/>
      <c r="BPO51" s="81"/>
      <c r="BPQ51" s="81"/>
      <c r="BPY51" s="109"/>
      <c r="BPZ51" s="110"/>
      <c r="BQA51" s="111"/>
      <c r="BQB51" s="112"/>
      <c r="BQC51" s="112"/>
      <c r="BQE51" s="81"/>
      <c r="BQG51" s="81"/>
      <c r="BQO51" s="109"/>
      <c r="BQP51" s="110"/>
      <c r="BQQ51" s="111"/>
      <c r="BQR51" s="112"/>
      <c r="BQS51" s="112"/>
      <c r="BQU51" s="81"/>
      <c r="BQW51" s="81"/>
      <c r="BRE51" s="109"/>
      <c r="BRF51" s="110"/>
      <c r="BRG51" s="111"/>
      <c r="BRH51" s="112"/>
      <c r="BRI51" s="112"/>
      <c r="BRK51" s="81"/>
      <c r="BRM51" s="81"/>
      <c r="BRU51" s="109"/>
      <c r="BRV51" s="110"/>
      <c r="BRW51" s="111"/>
      <c r="BRX51" s="112"/>
      <c r="BRY51" s="112"/>
      <c r="BSA51" s="81"/>
      <c r="BSC51" s="81"/>
      <c r="BSK51" s="109"/>
      <c r="BSL51" s="110"/>
      <c r="BSM51" s="111"/>
      <c r="BSN51" s="112"/>
      <c r="BSO51" s="112"/>
      <c r="BSQ51" s="81"/>
      <c r="BSS51" s="81"/>
      <c r="BTA51" s="109"/>
      <c r="BTB51" s="110"/>
      <c r="BTC51" s="111"/>
      <c r="BTD51" s="112"/>
      <c r="BTE51" s="112"/>
      <c r="BTG51" s="81"/>
      <c r="BTI51" s="81"/>
      <c r="BTQ51" s="109"/>
      <c r="BTR51" s="110"/>
      <c r="BTS51" s="111"/>
      <c r="BTT51" s="112"/>
      <c r="BTU51" s="112"/>
      <c r="BTW51" s="81"/>
      <c r="BTY51" s="81"/>
      <c r="BUG51" s="109"/>
      <c r="BUH51" s="110"/>
      <c r="BUI51" s="111"/>
      <c r="BUJ51" s="112"/>
      <c r="BUK51" s="112"/>
      <c r="BUM51" s="81"/>
      <c r="BUO51" s="81"/>
      <c r="BUW51" s="109"/>
      <c r="BUX51" s="110"/>
      <c r="BUY51" s="111"/>
      <c r="BUZ51" s="112"/>
      <c r="BVA51" s="112"/>
      <c r="BVC51" s="81"/>
      <c r="BVE51" s="81"/>
      <c r="BVM51" s="109"/>
      <c r="BVN51" s="110"/>
      <c r="BVO51" s="111"/>
      <c r="BVP51" s="112"/>
      <c r="BVQ51" s="112"/>
      <c r="BVS51" s="81"/>
      <c r="BVU51" s="81"/>
      <c r="BWC51" s="109"/>
      <c r="BWD51" s="110"/>
      <c r="BWE51" s="111"/>
      <c r="BWF51" s="112"/>
      <c r="BWG51" s="112"/>
      <c r="BWI51" s="81"/>
      <c r="BWK51" s="81"/>
      <c r="BWS51" s="109"/>
      <c r="BWT51" s="110"/>
      <c r="BWU51" s="111"/>
      <c r="BWV51" s="112"/>
      <c r="BWW51" s="112"/>
      <c r="BWY51" s="81"/>
      <c r="BXA51" s="81"/>
      <c r="BXI51" s="109"/>
      <c r="BXJ51" s="110"/>
      <c r="BXK51" s="111"/>
      <c r="BXL51" s="112"/>
      <c r="BXM51" s="112"/>
      <c r="BXO51" s="81"/>
      <c r="BXQ51" s="81"/>
      <c r="BXY51" s="109"/>
      <c r="BXZ51" s="110"/>
      <c r="BYA51" s="111"/>
      <c r="BYB51" s="112"/>
      <c r="BYC51" s="112"/>
      <c r="BYE51" s="81"/>
      <c r="BYG51" s="81"/>
      <c r="BYO51" s="109"/>
      <c r="BYP51" s="110"/>
      <c r="BYQ51" s="111"/>
      <c r="BYR51" s="112"/>
      <c r="BYS51" s="112"/>
      <c r="BYU51" s="81"/>
      <c r="BYW51" s="81"/>
      <c r="BZE51" s="109"/>
      <c r="BZF51" s="110"/>
      <c r="BZG51" s="111"/>
      <c r="BZH51" s="112"/>
      <c r="BZI51" s="112"/>
      <c r="BZK51" s="81"/>
      <c r="BZM51" s="81"/>
      <c r="BZU51" s="109"/>
      <c r="BZV51" s="110"/>
      <c r="BZW51" s="111"/>
      <c r="BZX51" s="112"/>
      <c r="BZY51" s="112"/>
      <c r="CAA51" s="81"/>
      <c r="CAC51" s="81"/>
      <c r="CAK51" s="109"/>
      <c r="CAL51" s="110"/>
      <c r="CAM51" s="111"/>
      <c r="CAN51" s="112"/>
      <c r="CAO51" s="112"/>
      <c r="CAQ51" s="81"/>
      <c r="CAS51" s="81"/>
      <c r="CBA51" s="109"/>
      <c r="CBB51" s="110"/>
      <c r="CBC51" s="111"/>
      <c r="CBD51" s="112"/>
      <c r="CBE51" s="112"/>
      <c r="CBG51" s="81"/>
      <c r="CBI51" s="81"/>
      <c r="CBQ51" s="109"/>
      <c r="CBR51" s="110"/>
      <c r="CBS51" s="111"/>
      <c r="CBT51" s="112"/>
      <c r="CBU51" s="112"/>
      <c r="CBW51" s="81"/>
      <c r="CBY51" s="81"/>
      <c r="CCG51" s="109"/>
      <c r="CCH51" s="110"/>
      <c r="CCI51" s="111"/>
      <c r="CCJ51" s="112"/>
      <c r="CCK51" s="112"/>
      <c r="CCM51" s="81"/>
      <c r="CCO51" s="81"/>
      <c r="CCW51" s="109"/>
      <c r="CCX51" s="110"/>
      <c r="CCY51" s="111"/>
      <c r="CCZ51" s="112"/>
      <c r="CDA51" s="112"/>
      <c r="CDC51" s="81"/>
      <c r="CDE51" s="81"/>
      <c r="CDM51" s="109"/>
      <c r="CDN51" s="110"/>
      <c r="CDO51" s="111"/>
      <c r="CDP51" s="112"/>
      <c r="CDQ51" s="112"/>
      <c r="CDS51" s="81"/>
      <c r="CDU51" s="81"/>
      <c r="CEC51" s="109"/>
      <c r="CED51" s="110"/>
      <c r="CEE51" s="111"/>
      <c r="CEF51" s="112"/>
      <c r="CEG51" s="112"/>
      <c r="CEI51" s="81"/>
      <c r="CEK51" s="81"/>
      <c r="CES51" s="109"/>
      <c r="CET51" s="110"/>
      <c r="CEU51" s="111"/>
      <c r="CEV51" s="112"/>
      <c r="CEW51" s="112"/>
      <c r="CEY51" s="81"/>
      <c r="CFA51" s="81"/>
      <c r="CFI51" s="109"/>
      <c r="CFJ51" s="110"/>
      <c r="CFK51" s="111"/>
      <c r="CFL51" s="112"/>
      <c r="CFM51" s="112"/>
      <c r="CFO51" s="81"/>
      <c r="CFQ51" s="81"/>
      <c r="CFY51" s="109"/>
      <c r="CFZ51" s="110"/>
      <c r="CGA51" s="111"/>
      <c r="CGB51" s="112"/>
      <c r="CGC51" s="112"/>
      <c r="CGE51" s="81"/>
      <c r="CGG51" s="81"/>
      <c r="CGO51" s="109"/>
      <c r="CGP51" s="110"/>
      <c r="CGQ51" s="111"/>
      <c r="CGR51" s="112"/>
      <c r="CGS51" s="112"/>
      <c r="CGU51" s="81"/>
      <c r="CGW51" s="81"/>
      <c r="CHE51" s="109"/>
      <c r="CHF51" s="110"/>
      <c r="CHG51" s="111"/>
      <c r="CHH51" s="112"/>
      <c r="CHI51" s="112"/>
      <c r="CHK51" s="81"/>
      <c r="CHM51" s="81"/>
      <c r="CHU51" s="109"/>
      <c r="CHV51" s="110"/>
      <c r="CHW51" s="111"/>
      <c r="CHX51" s="112"/>
      <c r="CHY51" s="112"/>
      <c r="CIA51" s="81"/>
      <c r="CIC51" s="81"/>
      <c r="CIK51" s="109"/>
      <c r="CIL51" s="110"/>
      <c r="CIM51" s="111"/>
      <c r="CIN51" s="112"/>
      <c r="CIO51" s="112"/>
      <c r="CIQ51" s="81"/>
      <c r="CIS51" s="81"/>
      <c r="CJA51" s="109"/>
      <c r="CJB51" s="110"/>
      <c r="CJC51" s="111"/>
      <c r="CJD51" s="112"/>
      <c r="CJE51" s="112"/>
      <c r="CJG51" s="81"/>
      <c r="CJI51" s="81"/>
      <c r="CJQ51" s="109"/>
      <c r="CJR51" s="110"/>
      <c r="CJS51" s="111"/>
      <c r="CJT51" s="112"/>
      <c r="CJU51" s="112"/>
      <c r="CJW51" s="81"/>
      <c r="CJY51" s="81"/>
      <c r="CKG51" s="109"/>
      <c r="CKH51" s="110"/>
      <c r="CKI51" s="111"/>
      <c r="CKJ51" s="112"/>
      <c r="CKK51" s="112"/>
      <c r="CKM51" s="81"/>
      <c r="CKO51" s="81"/>
      <c r="CKW51" s="109"/>
      <c r="CKX51" s="110"/>
      <c r="CKY51" s="111"/>
      <c r="CKZ51" s="112"/>
      <c r="CLA51" s="112"/>
      <c r="CLC51" s="81"/>
      <c r="CLE51" s="81"/>
      <c r="CLM51" s="109"/>
      <c r="CLN51" s="110"/>
      <c r="CLO51" s="111"/>
      <c r="CLP51" s="112"/>
      <c r="CLQ51" s="112"/>
      <c r="CLS51" s="81"/>
      <c r="CLU51" s="81"/>
      <c r="CMC51" s="109"/>
      <c r="CMD51" s="110"/>
      <c r="CME51" s="111"/>
      <c r="CMF51" s="112"/>
      <c r="CMG51" s="112"/>
      <c r="CMI51" s="81"/>
      <c r="CMK51" s="81"/>
      <c r="CMS51" s="109"/>
      <c r="CMT51" s="110"/>
      <c r="CMU51" s="111"/>
      <c r="CMV51" s="112"/>
      <c r="CMW51" s="112"/>
      <c r="CMY51" s="81"/>
      <c r="CNA51" s="81"/>
      <c r="CNI51" s="109"/>
      <c r="CNJ51" s="110"/>
      <c r="CNK51" s="111"/>
      <c r="CNL51" s="112"/>
      <c r="CNM51" s="112"/>
      <c r="CNO51" s="81"/>
      <c r="CNQ51" s="81"/>
      <c r="CNY51" s="109"/>
      <c r="CNZ51" s="110"/>
      <c r="COA51" s="111"/>
      <c r="COB51" s="112"/>
      <c r="COC51" s="112"/>
      <c r="COE51" s="81"/>
      <c r="COG51" s="81"/>
      <c r="COO51" s="109"/>
      <c r="COP51" s="110"/>
      <c r="COQ51" s="111"/>
      <c r="COR51" s="112"/>
      <c r="COS51" s="112"/>
      <c r="COU51" s="81"/>
      <c r="COW51" s="81"/>
      <c r="CPE51" s="109"/>
      <c r="CPF51" s="110"/>
      <c r="CPG51" s="111"/>
      <c r="CPH51" s="112"/>
      <c r="CPI51" s="112"/>
      <c r="CPK51" s="81"/>
      <c r="CPM51" s="81"/>
      <c r="CPU51" s="109"/>
      <c r="CPV51" s="110"/>
      <c r="CPW51" s="111"/>
      <c r="CPX51" s="112"/>
      <c r="CPY51" s="112"/>
      <c r="CQA51" s="81"/>
      <c r="CQC51" s="81"/>
      <c r="CQK51" s="109"/>
      <c r="CQL51" s="110"/>
      <c r="CQM51" s="111"/>
      <c r="CQN51" s="112"/>
      <c r="CQO51" s="112"/>
      <c r="CQQ51" s="81"/>
      <c r="CQS51" s="81"/>
      <c r="CRA51" s="109"/>
      <c r="CRB51" s="110"/>
      <c r="CRC51" s="111"/>
      <c r="CRD51" s="112"/>
      <c r="CRE51" s="112"/>
      <c r="CRG51" s="81"/>
      <c r="CRI51" s="81"/>
      <c r="CRQ51" s="109"/>
      <c r="CRR51" s="110"/>
      <c r="CRS51" s="111"/>
      <c r="CRT51" s="112"/>
      <c r="CRU51" s="112"/>
      <c r="CRW51" s="81"/>
      <c r="CRY51" s="81"/>
      <c r="CSG51" s="109"/>
      <c r="CSH51" s="110"/>
      <c r="CSI51" s="111"/>
      <c r="CSJ51" s="112"/>
      <c r="CSK51" s="112"/>
      <c r="CSM51" s="81"/>
      <c r="CSO51" s="81"/>
      <c r="CSW51" s="109"/>
      <c r="CSX51" s="110"/>
      <c r="CSY51" s="111"/>
      <c r="CSZ51" s="112"/>
      <c r="CTA51" s="112"/>
      <c r="CTC51" s="81"/>
      <c r="CTE51" s="81"/>
      <c r="CTM51" s="109"/>
      <c r="CTN51" s="110"/>
      <c r="CTO51" s="111"/>
      <c r="CTP51" s="112"/>
      <c r="CTQ51" s="112"/>
      <c r="CTS51" s="81"/>
      <c r="CTU51" s="81"/>
      <c r="CUC51" s="109"/>
      <c r="CUD51" s="110"/>
      <c r="CUE51" s="111"/>
      <c r="CUF51" s="112"/>
      <c r="CUG51" s="112"/>
      <c r="CUI51" s="81"/>
      <c r="CUK51" s="81"/>
      <c r="CUS51" s="109"/>
      <c r="CUT51" s="110"/>
      <c r="CUU51" s="111"/>
      <c r="CUV51" s="112"/>
      <c r="CUW51" s="112"/>
      <c r="CUY51" s="81"/>
      <c r="CVA51" s="81"/>
      <c r="CVI51" s="109"/>
      <c r="CVJ51" s="110"/>
      <c r="CVK51" s="111"/>
      <c r="CVL51" s="112"/>
      <c r="CVM51" s="112"/>
      <c r="CVO51" s="81"/>
      <c r="CVQ51" s="81"/>
      <c r="CVY51" s="109"/>
      <c r="CVZ51" s="110"/>
      <c r="CWA51" s="111"/>
      <c r="CWB51" s="112"/>
      <c r="CWC51" s="112"/>
      <c r="CWE51" s="81"/>
      <c r="CWG51" s="81"/>
      <c r="CWO51" s="109"/>
      <c r="CWP51" s="110"/>
      <c r="CWQ51" s="111"/>
      <c r="CWR51" s="112"/>
      <c r="CWS51" s="112"/>
      <c r="CWU51" s="81"/>
      <c r="CWW51" s="81"/>
      <c r="CXE51" s="109"/>
      <c r="CXF51" s="110"/>
      <c r="CXG51" s="111"/>
      <c r="CXH51" s="112"/>
      <c r="CXI51" s="112"/>
      <c r="CXK51" s="81"/>
      <c r="CXM51" s="81"/>
      <c r="CXU51" s="109"/>
      <c r="CXV51" s="110"/>
      <c r="CXW51" s="111"/>
      <c r="CXX51" s="112"/>
      <c r="CXY51" s="112"/>
      <c r="CYA51" s="81"/>
      <c r="CYC51" s="81"/>
      <c r="CYK51" s="109"/>
      <c r="CYL51" s="110"/>
      <c r="CYM51" s="111"/>
      <c r="CYN51" s="112"/>
      <c r="CYO51" s="112"/>
      <c r="CYQ51" s="81"/>
      <c r="CYS51" s="81"/>
      <c r="CZA51" s="109"/>
      <c r="CZB51" s="110"/>
      <c r="CZC51" s="111"/>
      <c r="CZD51" s="112"/>
      <c r="CZE51" s="112"/>
      <c r="CZG51" s="81"/>
      <c r="CZI51" s="81"/>
      <c r="CZQ51" s="109"/>
      <c r="CZR51" s="110"/>
      <c r="CZS51" s="111"/>
      <c r="CZT51" s="112"/>
      <c r="CZU51" s="112"/>
      <c r="CZW51" s="81"/>
      <c r="CZY51" s="81"/>
      <c r="DAG51" s="109"/>
      <c r="DAH51" s="110"/>
      <c r="DAI51" s="111"/>
      <c r="DAJ51" s="112"/>
      <c r="DAK51" s="112"/>
      <c r="DAM51" s="81"/>
      <c r="DAO51" s="81"/>
      <c r="DAW51" s="109"/>
      <c r="DAX51" s="110"/>
      <c r="DAY51" s="111"/>
      <c r="DAZ51" s="112"/>
      <c r="DBA51" s="112"/>
      <c r="DBC51" s="81"/>
      <c r="DBE51" s="81"/>
      <c r="DBM51" s="109"/>
      <c r="DBN51" s="110"/>
      <c r="DBO51" s="111"/>
      <c r="DBP51" s="112"/>
      <c r="DBQ51" s="112"/>
      <c r="DBS51" s="81"/>
      <c r="DBU51" s="81"/>
      <c r="DCC51" s="109"/>
      <c r="DCD51" s="110"/>
      <c r="DCE51" s="111"/>
      <c r="DCF51" s="112"/>
      <c r="DCG51" s="112"/>
      <c r="DCI51" s="81"/>
      <c r="DCK51" s="81"/>
      <c r="DCS51" s="109"/>
      <c r="DCT51" s="110"/>
      <c r="DCU51" s="111"/>
      <c r="DCV51" s="112"/>
      <c r="DCW51" s="112"/>
      <c r="DCY51" s="81"/>
      <c r="DDA51" s="81"/>
      <c r="DDI51" s="109"/>
      <c r="DDJ51" s="110"/>
      <c r="DDK51" s="111"/>
      <c r="DDL51" s="112"/>
      <c r="DDM51" s="112"/>
      <c r="DDO51" s="81"/>
      <c r="DDQ51" s="81"/>
      <c r="DDY51" s="109"/>
      <c r="DDZ51" s="110"/>
      <c r="DEA51" s="111"/>
      <c r="DEB51" s="112"/>
      <c r="DEC51" s="112"/>
      <c r="DEE51" s="81"/>
      <c r="DEG51" s="81"/>
      <c r="DEO51" s="109"/>
      <c r="DEP51" s="110"/>
      <c r="DEQ51" s="111"/>
      <c r="DER51" s="112"/>
      <c r="DES51" s="112"/>
      <c r="DEU51" s="81"/>
      <c r="DEW51" s="81"/>
      <c r="DFE51" s="109"/>
      <c r="DFF51" s="110"/>
      <c r="DFG51" s="111"/>
      <c r="DFH51" s="112"/>
      <c r="DFI51" s="112"/>
      <c r="DFK51" s="81"/>
      <c r="DFM51" s="81"/>
      <c r="DFU51" s="109"/>
      <c r="DFV51" s="110"/>
      <c r="DFW51" s="111"/>
      <c r="DFX51" s="112"/>
      <c r="DFY51" s="112"/>
      <c r="DGA51" s="81"/>
      <c r="DGC51" s="81"/>
      <c r="DGK51" s="109"/>
      <c r="DGL51" s="110"/>
      <c r="DGM51" s="111"/>
      <c r="DGN51" s="112"/>
      <c r="DGO51" s="112"/>
      <c r="DGQ51" s="81"/>
      <c r="DGS51" s="81"/>
      <c r="DHA51" s="109"/>
      <c r="DHB51" s="110"/>
      <c r="DHC51" s="111"/>
      <c r="DHD51" s="112"/>
      <c r="DHE51" s="112"/>
      <c r="DHG51" s="81"/>
      <c r="DHI51" s="81"/>
      <c r="DHQ51" s="109"/>
      <c r="DHR51" s="110"/>
      <c r="DHS51" s="111"/>
      <c r="DHT51" s="112"/>
      <c r="DHU51" s="112"/>
      <c r="DHW51" s="81"/>
      <c r="DHY51" s="81"/>
      <c r="DIG51" s="109"/>
      <c r="DIH51" s="110"/>
      <c r="DII51" s="111"/>
      <c r="DIJ51" s="112"/>
      <c r="DIK51" s="112"/>
      <c r="DIM51" s="81"/>
      <c r="DIO51" s="81"/>
      <c r="DIW51" s="109"/>
      <c r="DIX51" s="110"/>
      <c r="DIY51" s="111"/>
      <c r="DIZ51" s="112"/>
      <c r="DJA51" s="112"/>
      <c r="DJC51" s="81"/>
      <c r="DJE51" s="81"/>
      <c r="DJM51" s="109"/>
      <c r="DJN51" s="110"/>
      <c r="DJO51" s="111"/>
      <c r="DJP51" s="112"/>
      <c r="DJQ51" s="112"/>
      <c r="DJS51" s="81"/>
      <c r="DJU51" s="81"/>
      <c r="DKC51" s="109"/>
      <c r="DKD51" s="110"/>
      <c r="DKE51" s="111"/>
      <c r="DKF51" s="112"/>
      <c r="DKG51" s="112"/>
      <c r="DKI51" s="81"/>
      <c r="DKK51" s="81"/>
      <c r="DKS51" s="109"/>
      <c r="DKT51" s="110"/>
      <c r="DKU51" s="111"/>
      <c r="DKV51" s="112"/>
      <c r="DKW51" s="112"/>
      <c r="DKY51" s="81"/>
      <c r="DLA51" s="81"/>
      <c r="DLI51" s="109"/>
      <c r="DLJ51" s="110"/>
      <c r="DLK51" s="111"/>
      <c r="DLL51" s="112"/>
      <c r="DLM51" s="112"/>
      <c r="DLO51" s="81"/>
      <c r="DLQ51" s="81"/>
      <c r="DLY51" s="109"/>
      <c r="DLZ51" s="110"/>
      <c r="DMA51" s="111"/>
      <c r="DMB51" s="112"/>
      <c r="DMC51" s="112"/>
      <c r="DME51" s="81"/>
      <c r="DMG51" s="81"/>
      <c r="DMO51" s="109"/>
      <c r="DMP51" s="110"/>
      <c r="DMQ51" s="111"/>
      <c r="DMR51" s="112"/>
      <c r="DMS51" s="112"/>
      <c r="DMU51" s="81"/>
      <c r="DMW51" s="81"/>
      <c r="DNE51" s="109"/>
      <c r="DNF51" s="110"/>
      <c r="DNG51" s="111"/>
      <c r="DNH51" s="112"/>
      <c r="DNI51" s="112"/>
      <c r="DNK51" s="81"/>
      <c r="DNM51" s="81"/>
      <c r="DNU51" s="109"/>
      <c r="DNV51" s="110"/>
      <c r="DNW51" s="111"/>
      <c r="DNX51" s="112"/>
      <c r="DNY51" s="112"/>
      <c r="DOA51" s="81"/>
      <c r="DOC51" s="81"/>
      <c r="DOK51" s="109"/>
      <c r="DOL51" s="110"/>
      <c r="DOM51" s="111"/>
      <c r="DON51" s="112"/>
      <c r="DOO51" s="112"/>
      <c r="DOQ51" s="81"/>
      <c r="DOS51" s="81"/>
      <c r="DPA51" s="109"/>
      <c r="DPB51" s="110"/>
      <c r="DPC51" s="111"/>
      <c r="DPD51" s="112"/>
      <c r="DPE51" s="112"/>
      <c r="DPG51" s="81"/>
      <c r="DPI51" s="81"/>
      <c r="DPQ51" s="109"/>
      <c r="DPR51" s="110"/>
      <c r="DPS51" s="111"/>
      <c r="DPT51" s="112"/>
      <c r="DPU51" s="112"/>
      <c r="DPW51" s="81"/>
      <c r="DPY51" s="81"/>
      <c r="DQG51" s="109"/>
      <c r="DQH51" s="110"/>
      <c r="DQI51" s="111"/>
      <c r="DQJ51" s="112"/>
      <c r="DQK51" s="112"/>
      <c r="DQM51" s="81"/>
      <c r="DQO51" s="81"/>
      <c r="DQW51" s="109"/>
      <c r="DQX51" s="110"/>
      <c r="DQY51" s="111"/>
      <c r="DQZ51" s="112"/>
      <c r="DRA51" s="112"/>
      <c r="DRC51" s="81"/>
      <c r="DRE51" s="81"/>
      <c r="DRM51" s="109"/>
      <c r="DRN51" s="110"/>
      <c r="DRO51" s="111"/>
      <c r="DRP51" s="112"/>
      <c r="DRQ51" s="112"/>
      <c r="DRS51" s="81"/>
      <c r="DRU51" s="81"/>
      <c r="DSC51" s="109"/>
      <c r="DSD51" s="110"/>
      <c r="DSE51" s="111"/>
      <c r="DSF51" s="112"/>
      <c r="DSG51" s="112"/>
      <c r="DSI51" s="81"/>
      <c r="DSK51" s="81"/>
      <c r="DSS51" s="109"/>
      <c r="DST51" s="110"/>
      <c r="DSU51" s="111"/>
      <c r="DSV51" s="112"/>
      <c r="DSW51" s="112"/>
      <c r="DSY51" s="81"/>
      <c r="DTA51" s="81"/>
      <c r="DTI51" s="109"/>
      <c r="DTJ51" s="110"/>
      <c r="DTK51" s="111"/>
      <c r="DTL51" s="112"/>
      <c r="DTM51" s="112"/>
      <c r="DTO51" s="81"/>
      <c r="DTQ51" s="81"/>
      <c r="DTY51" s="109"/>
      <c r="DTZ51" s="110"/>
      <c r="DUA51" s="111"/>
      <c r="DUB51" s="112"/>
      <c r="DUC51" s="112"/>
      <c r="DUE51" s="81"/>
      <c r="DUG51" s="81"/>
      <c r="DUO51" s="109"/>
      <c r="DUP51" s="110"/>
      <c r="DUQ51" s="111"/>
      <c r="DUR51" s="112"/>
      <c r="DUS51" s="112"/>
      <c r="DUU51" s="81"/>
      <c r="DUW51" s="81"/>
      <c r="DVE51" s="109"/>
      <c r="DVF51" s="110"/>
      <c r="DVG51" s="111"/>
      <c r="DVH51" s="112"/>
      <c r="DVI51" s="112"/>
      <c r="DVK51" s="81"/>
      <c r="DVM51" s="81"/>
      <c r="DVU51" s="109"/>
      <c r="DVV51" s="110"/>
      <c r="DVW51" s="111"/>
      <c r="DVX51" s="112"/>
      <c r="DVY51" s="112"/>
      <c r="DWA51" s="81"/>
      <c r="DWC51" s="81"/>
      <c r="DWK51" s="109"/>
      <c r="DWL51" s="110"/>
      <c r="DWM51" s="111"/>
      <c r="DWN51" s="112"/>
      <c r="DWO51" s="112"/>
      <c r="DWQ51" s="81"/>
      <c r="DWS51" s="81"/>
      <c r="DXA51" s="109"/>
      <c r="DXB51" s="110"/>
      <c r="DXC51" s="111"/>
      <c r="DXD51" s="112"/>
      <c r="DXE51" s="112"/>
      <c r="DXG51" s="81"/>
      <c r="DXI51" s="81"/>
      <c r="DXQ51" s="109"/>
      <c r="DXR51" s="110"/>
      <c r="DXS51" s="111"/>
      <c r="DXT51" s="112"/>
      <c r="DXU51" s="112"/>
      <c r="DXW51" s="81"/>
      <c r="DXY51" s="81"/>
      <c r="DYG51" s="109"/>
      <c r="DYH51" s="110"/>
      <c r="DYI51" s="111"/>
      <c r="DYJ51" s="112"/>
      <c r="DYK51" s="112"/>
      <c r="DYM51" s="81"/>
      <c r="DYO51" s="81"/>
      <c r="DYW51" s="109"/>
      <c r="DYX51" s="110"/>
      <c r="DYY51" s="111"/>
      <c r="DYZ51" s="112"/>
      <c r="DZA51" s="112"/>
      <c r="DZC51" s="81"/>
      <c r="DZE51" s="81"/>
      <c r="DZM51" s="109"/>
      <c r="DZN51" s="110"/>
      <c r="DZO51" s="111"/>
      <c r="DZP51" s="112"/>
      <c r="DZQ51" s="112"/>
      <c r="DZS51" s="81"/>
      <c r="DZU51" s="81"/>
      <c r="EAC51" s="109"/>
      <c r="EAD51" s="110"/>
      <c r="EAE51" s="111"/>
      <c r="EAF51" s="112"/>
      <c r="EAG51" s="112"/>
      <c r="EAI51" s="81"/>
      <c r="EAK51" s="81"/>
      <c r="EAS51" s="109"/>
      <c r="EAT51" s="110"/>
      <c r="EAU51" s="111"/>
      <c r="EAV51" s="112"/>
      <c r="EAW51" s="112"/>
      <c r="EAY51" s="81"/>
      <c r="EBA51" s="81"/>
      <c r="EBI51" s="109"/>
      <c r="EBJ51" s="110"/>
      <c r="EBK51" s="111"/>
      <c r="EBL51" s="112"/>
      <c r="EBM51" s="112"/>
      <c r="EBO51" s="81"/>
      <c r="EBQ51" s="81"/>
      <c r="EBY51" s="109"/>
      <c r="EBZ51" s="110"/>
      <c r="ECA51" s="111"/>
      <c r="ECB51" s="112"/>
      <c r="ECC51" s="112"/>
      <c r="ECE51" s="81"/>
      <c r="ECG51" s="81"/>
      <c r="ECO51" s="109"/>
      <c r="ECP51" s="110"/>
      <c r="ECQ51" s="111"/>
      <c r="ECR51" s="112"/>
      <c r="ECS51" s="112"/>
      <c r="ECU51" s="81"/>
      <c r="ECW51" s="81"/>
      <c r="EDE51" s="109"/>
      <c r="EDF51" s="110"/>
      <c r="EDG51" s="111"/>
      <c r="EDH51" s="112"/>
      <c r="EDI51" s="112"/>
      <c r="EDK51" s="81"/>
      <c r="EDM51" s="81"/>
      <c r="EDU51" s="109"/>
      <c r="EDV51" s="110"/>
      <c r="EDW51" s="111"/>
      <c r="EDX51" s="112"/>
      <c r="EDY51" s="112"/>
      <c r="EEA51" s="81"/>
      <c r="EEC51" s="81"/>
      <c r="EEK51" s="109"/>
      <c r="EEL51" s="110"/>
      <c r="EEM51" s="111"/>
      <c r="EEN51" s="112"/>
      <c r="EEO51" s="112"/>
      <c r="EEQ51" s="81"/>
      <c r="EES51" s="81"/>
      <c r="EFA51" s="109"/>
      <c r="EFB51" s="110"/>
      <c r="EFC51" s="111"/>
      <c r="EFD51" s="112"/>
      <c r="EFE51" s="112"/>
      <c r="EFG51" s="81"/>
      <c r="EFI51" s="81"/>
      <c r="EFQ51" s="109"/>
      <c r="EFR51" s="110"/>
      <c r="EFS51" s="111"/>
      <c r="EFT51" s="112"/>
      <c r="EFU51" s="112"/>
      <c r="EFW51" s="81"/>
      <c r="EFY51" s="81"/>
      <c r="EGG51" s="109"/>
      <c r="EGH51" s="110"/>
      <c r="EGI51" s="111"/>
      <c r="EGJ51" s="112"/>
      <c r="EGK51" s="112"/>
      <c r="EGM51" s="81"/>
      <c r="EGO51" s="81"/>
      <c r="EGW51" s="109"/>
      <c r="EGX51" s="110"/>
      <c r="EGY51" s="111"/>
      <c r="EGZ51" s="112"/>
      <c r="EHA51" s="112"/>
      <c r="EHC51" s="81"/>
      <c r="EHE51" s="81"/>
      <c r="EHM51" s="109"/>
      <c r="EHN51" s="110"/>
      <c r="EHO51" s="111"/>
      <c r="EHP51" s="112"/>
      <c r="EHQ51" s="112"/>
      <c r="EHS51" s="81"/>
      <c r="EHU51" s="81"/>
      <c r="EIC51" s="109"/>
      <c r="EID51" s="110"/>
      <c r="EIE51" s="111"/>
      <c r="EIF51" s="112"/>
      <c r="EIG51" s="112"/>
      <c r="EII51" s="81"/>
      <c r="EIK51" s="81"/>
      <c r="EIS51" s="109"/>
      <c r="EIT51" s="110"/>
      <c r="EIU51" s="111"/>
      <c r="EIV51" s="112"/>
      <c r="EIW51" s="112"/>
      <c r="EIY51" s="81"/>
      <c r="EJA51" s="81"/>
      <c r="EJI51" s="109"/>
      <c r="EJJ51" s="110"/>
      <c r="EJK51" s="111"/>
      <c r="EJL51" s="112"/>
      <c r="EJM51" s="112"/>
      <c r="EJO51" s="81"/>
      <c r="EJQ51" s="81"/>
      <c r="EJY51" s="109"/>
      <c r="EJZ51" s="110"/>
      <c r="EKA51" s="111"/>
      <c r="EKB51" s="112"/>
      <c r="EKC51" s="112"/>
      <c r="EKE51" s="81"/>
      <c r="EKG51" s="81"/>
      <c r="EKO51" s="109"/>
      <c r="EKP51" s="110"/>
      <c r="EKQ51" s="111"/>
      <c r="EKR51" s="112"/>
      <c r="EKS51" s="112"/>
      <c r="EKU51" s="81"/>
      <c r="EKW51" s="81"/>
      <c r="ELE51" s="109"/>
      <c r="ELF51" s="110"/>
      <c r="ELG51" s="111"/>
      <c r="ELH51" s="112"/>
      <c r="ELI51" s="112"/>
      <c r="ELK51" s="81"/>
      <c r="ELM51" s="81"/>
      <c r="ELU51" s="109"/>
      <c r="ELV51" s="110"/>
      <c r="ELW51" s="111"/>
      <c r="ELX51" s="112"/>
      <c r="ELY51" s="112"/>
      <c r="EMA51" s="81"/>
      <c r="EMC51" s="81"/>
      <c r="EMK51" s="109"/>
      <c r="EML51" s="110"/>
      <c r="EMM51" s="111"/>
      <c r="EMN51" s="112"/>
      <c r="EMO51" s="112"/>
      <c r="EMQ51" s="81"/>
      <c r="EMS51" s="81"/>
      <c r="ENA51" s="109"/>
      <c r="ENB51" s="110"/>
      <c r="ENC51" s="111"/>
      <c r="END51" s="112"/>
      <c r="ENE51" s="112"/>
      <c r="ENG51" s="81"/>
      <c r="ENI51" s="81"/>
      <c r="ENQ51" s="109"/>
      <c r="ENR51" s="110"/>
      <c r="ENS51" s="111"/>
      <c r="ENT51" s="112"/>
      <c r="ENU51" s="112"/>
      <c r="ENW51" s="81"/>
      <c r="ENY51" s="81"/>
      <c r="EOG51" s="109"/>
      <c r="EOH51" s="110"/>
      <c r="EOI51" s="111"/>
      <c r="EOJ51" s="112"/>
      <c r="EOK51" s="112"/>
      <c r="EOM51" s="81"/>
      <c r="EOO51" s="81"/>
      <c r="EOW51" s="109"/>
      <c r="EOX51" s="110"/>
      <c r="EOY51" s="111"/>
      <c r="EOZ51" s="112"/>
      <c r="EPA51" s="112"/>
      <c r="EPC51" s="81"/>
      <c r="EPE51" s="81"/>
      <c r="EPM51" s="109"/>
      <c r="EPN51" s="110"/>
      <c r="EPO51" s="111"/>
      <c r="EPP51" s="112"/>
      <c r="EPQ51" s="112"/>
      <c r="EPS51" s="81"/>
      <c r="EPU51" s="81"/>
      <c r="EQC51" s="109"/>
      <c r="EQD51" s="110"/>
      <c r="EQE51" s="111"/>
      <c r="EQF51" s="112"/>
      <c r="EQG51" s="112"/>
      <c r="EQI51" s="81"/>
      <c r="EQK51" s="81"/>
      <c r="EQS51" s="109"/>
      <c r="EQT51" s="110"/>
      <c r="EQU51" s="111"/>
      <c r="EQV51" s="112"/>
      <c r="EQW51" s="112"/>
      <c r="EQY51" s="81"/>
      <c r="ERA51" s="81"/>
      <c r="ERI51" s="109"/>
      <c r="ERJ51" s="110"/>
      <c r="ERK51" s="111"/>
      <c r="ERL51" s="112"/>
      <c r="ERM51" s="112"/>
      <c r="ERO51" s="81"/>
      <c r="ERQ51" s="81"/>
      <c r="ERY51" s="109"/>
      <c r="ERZ51" s="110"/>
      <c r="ESA51" s="111"/>
      <c r="ESB51" s="112"/>
      <c r="ESC51" s="112"/>
      <c r="ESE51" s="81"/>
      <c r="ESG51" s="81"/>
      <c r="ESO51" s="109"/>
      <c r="ESP51" s="110"/>
      <c r="ESQ51" s="111"/>
      <c r="ESR51" s="112"/>
      <c r="ESS51" s="112"/>
      <c r="ESU51" s="81"/>
      <c r="ESW51" s="81"/>
      <c r="ETE51" s="109"/>
      <c r="ETF51" s="110"/>
      <c r="ETG51" s="111"/>
      <c r="ETH51" s="112"/>
      <c r="ETI51" s="112"/>
      <c r="ETK51" s="81"/>
      <c r="ETM51" s="81"/>
      <c r="ETU51" s="109"/>
      <c r="ETV51" s="110"/>
      <c r="ETW51" s="111"/>
      <c r="ETX51" s="112"/>
      <c r="ETY51" s="112"/>
      <c r="EUA51" s="81"/>
      <c r="EUC51" s="81"/>
      <c r="EUK51" s="109"/>
      <c r="EUL51" s="110"/>
      <c r="EUM51" s="111"/>
      <c r="EUN51" s="112"/>
      <c r="EUO51" s="112"/>
      <c r="EUQ51" s="81"/>
      <c r="EUS51" s="81"/>
      <c r="EVA51" s="109"/>
      <c r="EVB51" s="110"/>
      <c r="EVC51" s="111"/>
      <c r="EVD51" s="112"/>
      <c r="EVE51" s="112"/>
      <c r="EVG51" s="81"/>
      <c r="EVI51" s="81"/>
      <c r="EVQ51" s="109"/>
      <c r="EVR51" s="110"/>
      <c r="EVS51" s="111"/>
      <c r="EVT51" s="112"/>
      <c r="EVU51" s="112"/>
      <c r="EVW51" s="81"/>
      <c r="EVY51" s="81"/>
      <c r="EWG51" s="109"/>
      <c r="EWH51" s="110"/>
      <c r="EWI51" s="111"/>
      <c r="EWJ51" s="112"/>
      <c r="EWK51" s="112"/>
      <c r="EWM51" s="81"/>
      <c r="EWO51" s="81"/>
      <c r="EWW51" s="109"/>
      <c r="EWX51" s="110"/>
      <c r="EWY51" s="111"/>
      <c r="EWZ51" s="112"/>
      <c r="EXA51" s="112"/>
      <c r="EXC51" s="81"/>
      <c r="EXE51" s="81"/>
      <c r="EXM51" s="109"/>
      <c r="EXN51" s="110"/>
      <c r="EXO51" s="111"/>
      <c r="EXP51" s="112"/>
      <c r="EXQ51" s="112"/>
      <c r="EXS51" s="81"/>
      <c r="EXU51" s="81"/>
      <c r="EYC51" s="109"/>
      <c r="EYD51" s="110"/>
      <c r="EYE51" s="111"/>
      <c r="EYF51" s="112"/>
      <c r="EYG51" s="112"/>
      <c r="EYI51" s="81"/>
      <c r="EYK51" s="81"/>
      <c r="EYS51" s="109"/>
      <c r="EYT51" s="110"/>
      <c r="EYU51" s="111"/>
      <c r="EYV51" s="112"/>
      <c r="EYW51" s="112"/>
      <c r="EYY51" s="81"/>
      <c r="EZA51" s="81"/>
      <c r="EZI51" s="109"/>
      <c r="EZJ51" s="110"/>
      <c r="EZK51" s="111"/>
      <c r="EZL51" s="112"/>
      <c r="EZM51" s="112"/>
      <c r="EZO51" s="81"/>
      <c r="EZQ51" s="81"/>
      <c r="EZY51" s="109"/>
      <c r="EZZ51" s="110"/>
      <c r="FAA51" s="111"/>
      <c r="FAB51" s="112"/>
      <c r="FAC51" s="112"/>
      <c r="FAE51" s="81"/>
      <c r="FAG51" s="81"/>
      <c r="FAO51" s="109"/>
      <c r="FAP51" s="110"/>
      <c r="FAQ51" s="111"/>
      <c r="FAR51" s="112"/>
      <c r="FAS51" s="112"/>
      <c r="FAU51" s="81"/>
      <c r="FAW51" s="81"/>
      <c r="FBE51" s="109"/>
      <c r="FBF51" s="110"/>
      <c r="FBG51" s="111"/>
      <c r="FBH51" s="112"/>
      <c r="FBI51" s="112"/>
      <c r="FBK51" s="81"/>
      <c r="FBM51" s="81"/>
      <c r="FBU51" s="109"/>
      <c r="FBV51" s="110"/>
      <c r="FBW51" s="111"/>
      <c r="FBX51" s="112"/>
      <c r="FBY51" s="112"/>
      <c r="FCA51" s="81"/>
      <c r="FCC51" s="81"/>
      <c r="FCK51" s="109"/>
      <c r="FCL51" s="110"/>
      <c r="FCM51" s="111"/>
      <c r="FCN51" s="112"/>
      <c r="FCO51" s="112"/>
      <c r="FCQ51" s="81"/>
      <c r="FCS51" s="81"/>
      <c r="FDA51" s="109"/>
      <c r="FDB51" s="110"/>
      <c r="FDC51" s="111"/>
      <c r="FDD51" s="112"/>
      <c r="FDE51" s="112"/>
      <c r="FDG51" s="81"/>
      <c r="FDI51" s="81"/>
      <c r="FDQ51" s="109"/>
      <c r="FDR51" s="110"/>
      <c r="FDS51" s="111"/>
      <c r="FDT51" s="112"/>
      <c r="FDU51" s="112"/>
      <c r="FDW51" s="81"/>
      <c r="FDY51" s="81"/>
      <c r="FEG51" s="109"/>
      <c r="FEH51" s="110"/>
      <c r="FEI51" s="111"/>
      <c r="FEJ51" s="112"/>
      <c r="FEK51" s="112"/>
      <c r="FEM51" s="81"/>
      <c r="FEO51" s="81"/>
      <c r="FEW51" s="109"/>
      <c r="FEX51" s="110"/>
      <c r="FEY51" s="111"/>
      <c r="FEZ51" s="112"/>
      <c r="FFA51" s="112"/>
      <c r="FFC51" s="81"/>
      <c r="FFE51" s="81"/>
      <c r="FFM51" s="109"/>
      <c r="FFN51" s="110"/>
      <c r="FFO51" s="111"/>
      <c r="FFP51" s="112"/>
      <c r="FFQ51" s="112"/>
      <c r="FFS51" s="81"/>
      <c r="FFU51" s="81"/>
      <c r="FGC51" s="109"/>
      <c r="FGD51" s="110"/>
      <c r="FGE51" s="111"/>
      <c r="FGF51" s="112"/>
      <c r="FGG51" s="112"/>
      <c r="FGI51" s="81"/>
      <c r="FGK51" s="81"/>
      <c r="FGS51" s="109"/>
      <c r="FGT51" s="110"/>
      <c r="FGU51" s="111"/>
      <c r="FGV51" s="112"/>
      <c r="FGW51" s="112"/>
      <c r="FGY51" s="81"/>
      <c r="FHA51" s="81"/>
      <c r="FHI51" s="109"/>
      <c r="FHJ51" s="110"/>
      <c r="FHK51" s="111"/>
      <c r="FHL51" s="112"/>
      <c r="FHM51" s="112"/>
      <c r="FHO51" s="81"/>
      <c r="FHQ51" s="81"/>
      <c r="FHY51" s="109"/>
      <c r="FHZ51" s="110"/>
      <c r="FIA51" s="111"/>
      <c r="FIB51" s="112"/>
      <c r="FIC51" s="112"/>
      <c r="FIE51" s="81"/>
      <c r="FIG51" s="81"/>
      <c r="FIO51" s="109"/>
      <c r="FIP51" s="110"/>
      <c r="FIQ51" s="111"/>
      <c r="FIR51" s="112"/>
      <c r="FIS51" s="112"/>
      <c r="FIU51" s="81"/>
      <c r="FIW51" s="81"/>
      <c r="FJE51" s="109"/>
      <c r="FJF51" s="110"/>
      <c r="FJG51" s="111"/>
      <c r="FJH51" s="112"/>
      <c r="FJI51" s="112"/>
      <c r="FJK51" s="81"/>
      <c r="FJM51" s="81"/>
      <c r="FJU51" s="109"/>
      <c r="FJV51" s="110"/>
      <c r="FJW51" s="111"/>
      <c r="FJX51" s="112"/>
      <c r="FJY51" s="112"/>
      <c r="FKA51" s="81"/>
      <c r="FKC51" s="81"/>
      <c r="FKK51" s="109"/>
      <c r="FKL51" s="110"/>
      <c r="FKM51" s="111"/>
      <c r="FKN51" s="112"/>
      <c r="FKO51" s="112"/>
      <c r="FKQ51" s="81"/>
      <c r="FKS51" s="81"/>
      <c r="FLA51" s="109"/>
      <c r="FLB51" s="110"/>
      <c r="FLC51" s="111"/>
      <c r="FLD51" s="112"/>
      <c r="FLE51" s="112"/>
      <c r="FLG51" s="81"/>
      <c r="FLI51" s="81"/>
      <c r="FLQ51" s="109"/>
      <c r="FLR51" s="110"/>
      <c r="FLS51" s="111"/>
      <c r="FLT51" s="112"/>
      <c r="FLU51" s="112"/>
      <c r="FLW51" s="81"/>
      <c r="FLY51" s="81"/>
      <c r="FMG51" s="109"/>
      <c r="FMH51" s="110"/>
      <c r="FMI51" s="111"/>
      <c r="FMJ51" s="112"/>
      <c r="FMK51" s="112"/>
      <c r="FMM51" s="81"/>
      <c r="FMO51" s="81"/>
      <c r="FMW51" s="109"/>
      <c r="FMX51" s="110"/>
      <c r="FMY51" s="111"/>
      <c r="FMZ51" s="112"/>
      <c r="FNA51" s="112"/>
      <c r="FNC51" s="81"/>
      <c r="FNE51" s="81"/>
      <c r="FNM51" s="109"/>
      <c r="FNN51" s="110"/>
      <c r="FNO51" s="111"/>
      <c r="FNP51" s="112"/>
      <c r="FNQ51" s="112"/>
      <c r="FNS51" s="81"/>
      <c r="FNU51" s="81"/>
      <c r="FOC51" s="109"/>
      <c r="FOD51" s="110"/>
      <c r="FOE51" s="111"/>
      <c r="FOF51" s="112"/>
      <c r="FOG51" s="112"/>
      <c r="FOI51" s="81"/>
      <c r="FOK51" s="81"/>
      <c r="FOS51" s="109"/>
      <c r="FOT51" s="110"/>
      <c r="FOU51" s="111"/>
      <c r="FOV51" s="112"/>
      <c r="FOW51" s="112"/>
      <c r="FOY51" s="81"/>
      <c r="FPA51" s="81"/>
      <c r="FPI51" s="109"/>
      <c r="FPJ51" s="110"/>
      <c r="FPK51" s="111"/>
      <c r="FPL51" s="112"/>
      <c r="FPM51" s="112"/>
      <c r="FPO51" s="81"/>
      <c r="FPQ51" s="81"/>
      <c r="FPY51" s="109"/>
      <c r="FPZ51" s="110"/>
      <c r="FQA51" s="111"/>
      <c r="FQB51" s="112"/>
      <c r="FQC51" s="112"/>
      <c r="FQE51" s="81"/>
      <c r="FQG51" s="81"/>
      <c r="FQO51" s="109"/>
      <c r="FQP51" s="110"/>
      <c r="FQQ51" s="111"/>
      <c r="FQR51" s="112"/>
      <c r="FQS51" s="112"/>
      <c r="FQU51" s="81"/>
      <c r="FQW51" s="81"/>
      <c r="FRE51" s="109"/>
      <c r="FRF51" s="110"/>
      <c r="FRG51" s="111"/>
      <c r="FRH51" s="112"/>
      <c r="FRI51" s="112"/>
      <c r="FRK51" s="81"/>
      <c r="FRM51" s="81"/>
      <c r="FRU51" s="109"/>
      <c r="FRV51" s="110"/>
      <c r="FRW51" s="111"/>
      <c r="FRX51" s="112"/>
      <c r="FRY51" s="112"/>
      <c r="FSA51" s="81"/>
      <c r="FSC51" s="81"/>
      <c r="FSK51" s="109"/>
      <c r="FSL51" s="110"/>
      <c r="FSM51" s="111"/>
      <c r="FSN51" s="112"/>
      <c r="FSO51" s="112"/>
      <c r="FSQ51" s="81"/>
      <c r="FSS51" s="81"/>
      <c r="FTA51" s="109"/>
      <c r="FTB51" s="110"/>
      <c r="FTC51" s="111"/>
      <c r="FTD51" s="112"/>
      <c r="FTE51" s="112"/>
      <c r="FTG51" s="81"/>
      <c r="FTI51" s="81"/>
      <c r="FTQ51" s="109"/>
      <c r="FTR51" s="110"/>
      <c r="FTS51" s="111"/>
      <c r="FTT51" s="112"/>
      <c r="FTU51" s="112"/>
      <c r="FTW51" s="81"/>
      <c r="FTY51" s="81"/>
      <c r="FUG51" s="109"/>
      <c r="FUH51" s="110"/>
      <c r="FUI51" s="111"/>
      <c r="FUJ51" s="112"/>
      <c r="FUK51" s="112"/>
      <c r="FUM51" s="81"/>
      <c r="FUO51" s="81"/>
      <c r="FUW51" s="109"/>
      <c r="FUX51" s="110"/>
      <c r="FUY51" s="111"/>
      <c r="FUZ51" s="112"/>
      <c r="FVA51" s="112"/>
      <c r="FVC51" s="81"/>
      <c r="FVE51" s="81"/>
      <c r="FVM51" s="109"/>
      <c r="FVN51" s="110"/>
      <c r="FVO51" s="111"/>
      <c r="FVP51" s="112"/>
      <c r="FVQ51" s="112"/>
      <c r="FVS51" s="81"/>
      <c r="FVU51" s="81"/>
      <c r="FWC51" s="109"/>
      <c r="FWD51" s="110"/>
      <c r="FWE51" s="111"/>
      <c r="FWF51" s="112"/>
      <c r="FWG51" s="112"/>
      <c r="FWI51" s="81"/>
      <c r="FWK51" s="81"/>
      <c r="FWS51" s="109"/>
      <c r="FWT51" s="110"/>
      <c r="FWU51" s="111"/>
      <c r="FWV51" s="112"/>
      <c r="FWW51" s="112"/>
      <c r="FWY51" s="81"/>
      <c r="FXA51" s="81"/>
      <c r="FXI51" s="109"/>
      <c r="FXJ51" s="110"/>
      <c r="FXK51" s="111"/>
      <c r="FXL51" s="112"/>
      <c r="FXM51" s="112"/>
      <c r="FXO51" s="81"/>
      <c r="FXQ51" s="81"/>
      <c r="FXY51" s="109"/>
      <c r="FXZ51" s="110"/>
      <c r="FYA51" s="111"/>
      <c r="FYB51" s="112"/>
      <c r="FYC51" s="112"/>
      <c r="FYE51" s="81"/>
      <c r="FYG51" s="81"/>
      <c r="FYO51" s="109"/>
      <c r="FYP51" s="110"/>
      <c r="FYQ51" s="111"/>
      <c r="FYR51" s="112"/>
      <c r="FYS51" s="112"/>
      <c r="FYU51" s="81"/>
      <c r="FYW51" s="81"/>
      <c r="FZE51" s="109"/>
      <c r="FZF51" s="110"/>
      <c r="FZG51" s="111"/>
      <c r="FZH51" s="112"/>
      <c r="FZI51" s="112"/>
      <c r="FZK51" s="81"/>
      <c r="FZM51" s="81"/>
      <c r="FZU51" s="109"/>
      <c r="FZV51" s="110"/>
      <c r="FZW51" s="111"/>
      <c r="FZX51" s="112"/>
      <c r="FZY51" s="112"/>
      <c r="GAA51" s="81"/>
      <c r="GAC51" s="81"/>
      <c r="GAK51" s="109"/>
      <c r="GAL51" s="110"/>
      <c r="GAM51" s="111"/>
      <c r="GAN51" s="112"/>
      <c r="GAO51" s="112"/>
      <c r="GAQ51" s="81"/>
      <c r="GAS51" s="81"/>
      <c r="GBA51" s="109"/>
      <c r="GBB51" s="110"/>
      <c r="GBC51" s="111"/>
      <c r="GBD51" s="112"/>
      <c r="GBE51" s="112"/>
      <c r="GBG51" s="81"/>
      <c r="GBI51" s="81"/>
      <c r="GBQ51" s="109"/>
      <c r="GBR51" s="110"/>
      <c r="GBS51" s="111"/>
      <c r="GBT51" s="112"/>
      <c r="GBU51" s="112"/>
      <c r="GBW51" s="81"/>
      <c r="GBY51" s="81"/>
      <c r="GCG51" s="109"/>
      <c r="GCH51" s="110"/>
      <c r="GCI51" s="111"/>
      <c r="GCJ51" s="112"/>
      <c r="GCK51" s="112"/>
      <c r="GCM51" s="81"/>
      <c r="GCO51" s="81"/>
      <c r="GCW51" s="109"/>
      <c r="GCX51" s="110"/>
      <c r="GCY51" s="111"/>
      <c r="GCZ51" s="112"/>
      <c r="GDA51" s="112"/>
      <c r="GDC51" s="81"/>
      <c r="GDE51" s="81"/>
      <c r="GDM51" s="109"/>
      <c r="GDN51" s="110"/>
      <c r="GDO51" s="111"/>
      <c r="GDP51" s="112"/>
      <c r="GDQ51" s="112"/>
      <c r="GDS51" s="81"/>
      <c r="GDU51" s="81"/>
      <c r="GEC51" s="109"/>
      <c r="GED51" s="110"/>
      <c r="GEE51" s="111"/>
      <c r="GEF51" s="112"/>
      <c r="GEG51" s="112"/>
      <c r="GEI51" s="81"/>
      <c r="GEK51" s="81"/>
      <c r="GES51" s="109"/>
      <c r="GET51" s="110"/>
      <c r="GEU51" s="111"/>
      <c r="GEV51" s="112"/>
      <c r="GEW51" s="112"/>
      <c r="GEY51" s="81"/>
      <c r="GFA51" s="81"/>
      <c r="GFI51" s="109"/>
      <c r="GFJ51" s="110"/>
      <c r="GFK51" s="111"/>
      <c r="GFL51" s="112"/>
      <c r="GFM51" s="112"/>
      <c r="GFO51" s="81"/>
      <c r="GFQ51" s="81"/>
      <c r="GFY51" s="109"/>
      <c r="GFZ51" s="110"/>
      <c r="GGA51" s="111"/>
      <c r="GGB51" s="112"/>
      <c r="GGC51" s="112"/>
      <c r="GGE51" s="81"/>
      <c r="GGG51" s="81"/>
      <c r="GGO51" s="109"/>
      <c r="GGP51" s="110"/>
      <c r="GGQ51" s="111"/>
      <c r="GGR51" s="112"/>
      <c r="GGS51" s="112"/>
      <c r="GGU51" s="81"/>
      <c r="GGW51" s="81"/>
      <c r="GHE51" s="109"/>
      <c r="GHF51" s="110"/>
      <c r="GHG51" s="111"/>
      <c r="GHH51" s="112"/>
      <c r="GHI51" s="112"/>
      <c r="GHK51" s="81"/>
      <c r="GHM51" s="81"/>
      <c r="GHU51" s="109"/>
      <c r="GHV51" s="110"/>
      <c r="GHW51" s="111"/>
      <c r="GHX51" s="112"/>
      <c r="GHY51" s="112"/>
      <c r="GIA51" s="81"/>
      <c r="GIC51" s="81"/>
      <c r="GIK51" s="109"/>
      <c r="GIL51" s="110"/>
      <c r="GIM51" s="111"/>
      <c r="GIN51" s="112"/>
      <c r="GIO51" s="112"/>
      <c r="GIQ51" s="81"/>
      <c r="GIS51" s="81"/>
      <c r="GJA51" s="109"/>
      <c r="GJB51" s="110"/>
      <c r="GJC51" s="111"/>
      <c r="GJD51" s="112"/>
      <c r="GJE51" s="112"/>
      <c r="GJG51" s="81"/>
      <c r="GJI51" s="81"/>
      <c r="GJQ51" s="109"/>
      <c r="GJR51" s="110"/>
      <c r="GJS51" s="111"/>
      <c r="GJT51" s="112"/>
      <c r="GJU51" s="112"/>
      <c r="GJW51" s="81"/>
      <c r="GJY51" s="81"/>
      <c r="GKG51" s="109"/>
      <c r="GKH51" s="110"/>
      <c r="GKI51" s="111"/>
      <c r="GKJ51" s="112"/>
      <c r="GKK51" s="112"/>
      <c r="GKM51" s="81"/>
      <c r="GKO51" s="81"/>
      <c r="GKW51" s="109"/>
      <c r="GKX51" s="110"/>
      <c r="GKY51" s="111"/>
      <c r="GKZ51" s="112"/>
      <c r="GLA51" s="112"/>
      <c r="GLC51" s="81"/>
      <c r="GLE51" s="81"/>
      <c r="GLM51" s="109"/>
      <c r="GLN51" s="110"/>
      <c r="GLO51" s="111"/>
      <c r="GLP51" s="112"/>
      <c r="GLQ51" s="112"/>
      <c r="GLS51" s="81"/>
      <c r="GLU51" s="81"/>
      <c r="GMC51" s="109"/>
      <c r="GMD51" s="110"/>
      <c r="GME51" s="111"/>
      <c r="GMF51" s="112"/>
      <c r="GMG51" s="112"/>
      <c r="GMI51" s="81"/>
      <c r="GMK51" s="81"/>
      <c r="GMS51" s="109"/>
      <c r="GMT51" s="110"/>
      <c r="GMU51" s="111"/>
      <c r="GMV51" s="112"/>
      <c r="GMW51" s="112"/>
      <c r="GMY51" s="81"/>
      <c r="GNA51" s="81"/>
      <c r="GNI51" s="109"/>
      <c r="GNJ51" s="110"/>
      <c r="GNK51" s="111"/>
      <c r="GNL51" s="112"/>
      <c r="GNM51" s="112"/>
      <c r="GNO51" s="81"/>
      <c r="GNQ51" s="81"/>
      <c r="GNY51" s="109"/>
      <c r="GNZ51" s="110"/>
      <c r="GOA51" s="111"/>
      <c r="GOB51" s="112"/>
      <c r="GOC51" s="112"/>
      <c r="GOE51" s="81"/>
      <c r="GOG51" s="81"/>
      <c r="GOO51" s="109"/>
      <c r="GOP51" s="110"/>
      <c r="GOQ51" s="111"/>
      <c r="GOR51" s="112"/>
      <c r="GOS51" s="112"/>
      <c r="GOU51" s="81"/>
      <c r="GOW51" s="81"/>
      <c r="GPE51" s="109"/>
      <c r="GPF51" s="110"/>
      <c r="GPG51" s="111"/>
      <c r="GPH51" s="112"/>
      <c r="GPI51" s="112"/>
      <c r="GPK51" s="81"/>
      <c r="GPM51" s="81"/>
      <c r="GPU51" s="109"/>
      <c r="GPV51" s="110"/>
      <c r="GPW51" s="111"/>
      <c r="GPX51" s="112"/>
      <c r="GPY51" s="112"/>
      <c r="GQA51" s="81"/>
      <c r="GQC51" s="81"/>
      <c r="GQK51" s="109"/>
      <c r="GQL51" s="110"/>
      <c r="GQM51" s="111"/>
      <c r="GQN51" s="112"/>
      <c r="GQO51" s="112"/>
      <c r="GQQ51" s="81"/>
      <c r="GQS51" s="81"/>
      <c r="GRA51" s="109"/>
      <c r="GRB51" s="110"/>
      <c r="GRC51" s="111"/>
      <c r="GRD51" s="112"/>
      <c r="GRE51" s="112"/>
      <c r="GRG51" s="81"/>
      <c r="GRI51" s="81"/>
      <c r="GRQ51" s="109"/>
      <c r="GRR51" s="110"/>
      <c r="GRS51" s="111"/>
      <c r="GRT51" s="112"/>
      <c r="GRU51" s="112"/>
      <c r="GRW51" s="81"/>
      <c r="GRY51" s="81"/>
      <c r="GSG51" s="109"/>
      <c r="GSH51" s="110"/>
      <c r="GSI51" s="111"/>
      <c r="GSJ51" s="112"/>
      <c r="GSK51" s="112"/>
      <c r="GSM51" s="81"/>
      <c r="GSO51" s="81"/>
      <c r="GSW51" s="109"/>
      <c r="GSX51" s="110"/>
      <c r="GSY51" s="111"/>
      <c r="GSZ51" s="112"/>
      <c r="GTA51" s="112"/>
      <c r="GTC51" s="81"/>
      <c r="GTE51" s="81"/>
      <c r="GTM51" s="109"/>
      <c r="GTN51" s="110"/>
      <c r="GTO51" s="111"/>
      <c r="GTP51" s="112"/>
      <c r="GTQ51" s="112"/>
      <c r="GTS51" s="81"/>
      <c r="GTU51" s="81"/>
      <c r="GUC51" s="109"/>
      <c r="GUD51" s="110"/>
      <c r="GUE51" s="111"/>
      <c r="GUF51" s="112"/>
      <c r="GUG51" s="112"/>
      <c r="GUI51" s="81"/>
      <c r="GUK51" s="81"/>
      <c r="GUS51" s="109"/>
      <c r="GUT51" s="110"/>
      <c r="GUU51" s="111"/>
      <c r="GUV51" s="112"/>
      <c r="GUW51" s="112"/>
      <c r="GUY51" s="81"/>
      <c r="GVA51" s="81"/>
      <c r="GVI51" s="109"/>
      <c r="GVJ51" s="110"/>
      <c r="GVK51" s="111"/>
      <c r="GVL51" s="112"/>
      <c r="GVM51" s="112"/>
      <c r="GVO51" s="81"/>
      <c r="GVQ51" s="81"/>
      <c r="GVY51" s="109"/>
      <c r="GVZ51" s="110"/>
      <c r="GWA51" s="111"/>
      <c r="GWB51" s="112"/>
      <c r="GWC51" s="112"/>
      <c r="GWE51" s="81"/>
      <c r="GWG51" s="81"/>
      <c r="GWO51" s="109"/>
      <c r="GWP51" s="110"/>
      <c r="GWQ51" s="111"/>
      <c r="GWR51" s="112"/>
      <c r="GWS51" s="112"/>
      <c r="GWU51" s="81"/>
      <c r="GWW51" s="81"/>
      <c r="GXE51" s="109"/>
      <c r="GXF51" s="110"/>
      <c r="GXG51" s="111"/>
      <c r="GXH51" s="112"/>
      <c r="GXI51" s="112"/>
      <c r="GXK51" s="81"/>
      <c r="GXM51" s="81"/>
      <c r="GXU51" s="109"/>
      <c r="GXV51" s="110"/>
      <c r="GXW51" s="111"/>
      <c r="GXX51" s="112"/>
      <c r="GXY51" s="112"/>
      <c r="GYA51" s="81"/>
      <c r="GYC51" s="81"/>
      <c r="GYK51" s="109"/>
      <c r="GYL51" s="110"/>
      <c r="GYM51" s="111"/>
      <c r="GYN51" s="112"/>
      <c r="GYO51" s="112"/>
      <c r="GYQ51" s="81"/>
      <c r="GYS51" s="81"/>
      <c r="GZA51" s="109"/>
      <c r="GZB51" s="110"/>
      <c r="GZC51" s="111"/>
      <c r="GZD51" s="112"/>
      <c r="GZE51" s="112"/>
      <c r="GZG51" s="81"/>
      <c r="GZI51" s="81"/>
      <c r="GZQ51" s="109"/>
      <c r="GZR51" s="110"/>
      <c r="GZS51" s="111"/>
      <c r="GZT51" s="112"/>
      <c r="GZU51" s="112"/>
      <c r="GZW51" s="81"/>
      <c r="GZY51" s="81"/>
      <c r="HAG51" s="109"/>
      <c r="HAH51" s="110"/>
      <c r="HAI51" s="111"/>
      <c r="HAJ51" s="112"/>
      <c r="HAK51" s="112"/>
      <c r="HAM51" s="81"/>
      <c r="HAO51" s="81"/>
      <c r="HAW51" s="109"/>
      <c r="HAX51" s="110"/>
      <c r="HAY51" s="111"/>
      <c r="HAZ51" s="112"/>
      <c r="HBA51" s="112"/>
      <c r="HBC51" s="81"/>
      <c r="HBE51" s="81"/>
      <c r="HBM51" s="109"/>
      <c r="HBN51" s="110"/>
      <c r="HBO51" s="111"/>
      <c r="HBP51" s="112"/>
      <c r="HBQ51" s="112"/>
      <c r="HBS51" s="81"/>
      <c r="HBU51" s="81"/>
      <c r="HCC51" s="109"/>
      <c r="HCD51" s="110"/>
      <c r="HCE51" s="111"/>
      <c r="HCF51" s="112"/>
      <c r="HCG51" s="112"/>
      <c r="HCI51" s="81"/>
      <c r="HCK51" s="81"/>
      <c r="HCS51" s="109"/>
      <c r="HCT51" s="110"/>
      <c r="HCU51" s="111"/>
      <c r="HCV51" s="112"/>
      <c r="HCW51" s="112"/>
      <c r="HCY51" s="81"/>
      <c r="HDA51" s="81"/>
      <c r="HDI51" s="109"/>
      <c r="HDJ51" s="110"/>
      <c r="HDK51" s="111"/>
      <c r="HDL51" s="112"/>
      <c r="HDM51" s="112"/>
      <c r="HDO51" s="81"/>
      <c r="HDQ51" s="81"/>
      <c r="HDY51" s="109"/>
      <c r="HDZ51" s="110"/>
      <c r="HEA51" s="111"/>
      <c r="HEB51" s="112"/>
      <c r="HEC51" s="112"/>
      <c r="HEE51" s="81"/>
      <c r="HEG51" s="81"/>
      <c r="HEO51" s="109"/>
      <c r="HEP51" s="110"/>
      <c r="HEQ51" s="111"/>
      <c r="HER51" s="112"/>
      <c r="HES51" s="112"/>
      <c r="HEU51" s="81"/>
      <c r="HEW51" s="81"/>
      <c r="HFE51" s="109"/>
      <c r="HFF51" s="110"/>
      <c r="HFG51" s="111"/>
      <c r="HFH51" s="112"/>
      <c r="HFI51" s="112"/>
      <c r="HFK51" s="81"/>
      <c r="HFM51" s="81"/>
      <c r="HFU51" s="109"/>
      <c r="HFV51" s="110"/>
      <c r="HFW51" s="111"/>
      <c r="HFX51" s="112"/>
      <c r="HFY51" s="112"/>
      <c r="HGA51" s="81"/>
      <c r="HGC51" s="81"/>
      <c r="HGK51" s="109"/>
      <c r="HGL51" s="110"/>
      <c r="HGM51" s="111"/>
      <c r="HGN51" s="112"/>
      <c r="HGO51" s="112"/>
      <c r="HGQ51" s="81"/>
      <c r="HGS51" s="81"/>
      <c r="HHA51" s="109"/>
      <c r="HHB51" s="110"/>
      <c r="HHC51" s="111"/>
      <c r="HHD51" s="112"/>
      <c r="HHE51" s="112"/>
      <c r="HHG51" s="81"/>
      <c r="HHI51" s="81"/>
      <c r="HHQ51" s="109"/>
      <c r="HHR51" s="110"/>
      <c r="HHS51" s="111"/>
      <c r="HHT51" s="112"/>
      <c r="HHU51" s="112"/>
      <c r="HHW51" s="81"/>
      <c r="HHY51" s="81"/>
      <c r="HIG51" s="109"/>
      <c r="HIH51" s="110"/>
      <c r="HII51" s="111"/>
      <c r="HIJ51" s="112"/>
      <c r="HIK51" s="112"/>
      <c r="HIM51" s="81"/>
      <c r="HIO51" s="81"/>
      <c r="HIW51" s="109"/>
      <c r="HIX51" s="110"/>
      <c r="HIY51" s="111"/>
      <c r="HIZ51" s="112"/>
      <c r="HJA51" s="112"/>
      <c r="HJC51" s="81"/>
      <c r="HJE51" s="81"/>
      <c r="HJM51" s="109"/>
      <c r="HJN51" s="110"/>
      <c r="HJO51" s="111"/>
      <c r="HJP51" s="112"/>
      <c r="HJQ51" s="112"/>
      <c r="HJS51" s="81"/>
      <c r="HJU51" s="81"/>
      <c r="HKC51" s="109"/>
      <c r="HKD51" s="110"/>
      <c r="HKE51" s="111"/>
      <c r="HKF51" s="112"/>
      <c r="HKG51" s="112"/>
      <c r="HKI51" s="81"/>
      <c r="HKK51" s="81"/>
      <c r="HKS51" s="109"/>
      <c r="HKT51" s="110"/>
      <c r="HKU51" s="111"/>
      <c r="HKV51" s="112"/>
      <c r="HKW51" s="112"/>
      <c r="HKY51" s="81"/>
      <c r="HLA51" s="81"/>
      <c r="HLI51" s="109"/>
      <c r="HLJ51" s="110"/>
      <c r="HLK51" s="111"/>
      <c r="HLL51" s="112"/>
      <c r="HLM51" s="112"/>
      <c r="HLO51" s="81"/>
      <c r="HLQ51" s="81"/>
      <c r="HLY51" s="109"/>
      <c r="HLZ51" s="110"/>
      <c r="HMA51" s="111"/>
      <c r="HMB51" s="112"/>
      <c r="HMC51" s="112"/>
      <c r="HME51" s="81"/>
      <c r="HMG51" s="81"/>
      <c r="HMO51" s="109"/>
      <c r="HMP51" s="110"/>
      <c r="HMQ51" s="111"/>
      <c r="HMR51" s="112"/>
      <c r="HMS51" s="112"/>
      <c r="HMU51" s="81"/>
      <c r="HMW51" s="81"/>
      <c r="HNE51" s="109"/>
      <c r="HNF51" s="110"/>
      <c r="HNG51" s="111"/>
      <c r="HNH51" s="112"/>
      <c r="HNI51" s="112"/>
      <c r="HNK51" s="81"/>
      <c r="HNM51" s="81"/>
      <c r="HNU51" s="109"/>
      <c r="HNV51" s="110"/>
      <c r="HNW51" s="111"/>
      <c r="HNX51" s="112"/>
      <c r="HNY51" s="112"/>
      <c r="HOA51" s="81"/>
      <c r="HOC51" s="81"/>
      <c r="HOK51" s="109"/>
      <c r="HOL51" s="110"/>
      <c r="HOM51" s="111"/>
      <c r="HON51" s="112"/>
      <c r="HOO51" s="112"/>
      <c r="HOQ51" s="81"/>
      <c r="HOS51" s="81"/>
      <c r="HPA51" s="109"/>
      <c r="HPB51" s="110"/>
      <c r="HPC51" s="111"/>
      <c r="HPD51" s="112"/>
      <c r="HPE51" s="112"/>
      <c r="HPG51" s="81"/>
      <c r="HPI51" s="81"/>
      <c r="HPQ51" s="109"/>
      <c r="HPR51" s="110"/>
      <c r="HPS51" s="111"/>
      <c r="HPT51" s="112"/>
      <c r="HPU51" s="112"/>
      <c r="HPW51" s="81"/>
      <c r="HPY51" s="81"/>
      <c r="HQG51" s="109"/>
      <c r="HQH51" s="110"/>
      <c r="HQI51" s="111"/>
      <c r="HQJ51" s="112"/>
      <c r="HQK51" s="112"/>
      <c r="HQM51" s="81"/>
      <c r="HQO51" s="81"/>
      <c r="HQW51" s="109"/>
      <c r="HQX51" s="110"/>
      <c r="HQY51" s="111"/>
      <c r="HQZ51" s="112"/>
      <c r="HRA51" s="112"/>
      <c r="HRC51" s="81"/>
      <c r="HRE51" s="81"/>
      <c r="HRM51" s="109"/>
      <c r="HRN51" s="110"/>
      <c r="HRO51" s="111"/>
      <c r="HRP51" s="112"/>
      <c r="HRQ51" s="112"/>
      <c r="HRS51" s="81"/>
      <c r="HRU51" s="81"/>
      <c r="HSC51" s="109"/>
      <c r="HSD51" s="110"/>
      <c r="HSE51" s="111"/>
      <c r="HSF51" s="112"/>
      <c r="HSG51" s="112"/>
      <c r="HSI51" s="81"/>
      <c r="HSK51" s="81"/>
      <c r="HSS51" s="109"/>
      <c r="HST51" s="110"/>
      <c r="HSU51" s="111"/>
      <c r="HSV51" s="112"/>
      <c r="HSW51" s="112"/>
      <c r="HSY51" s="81"/>
      <c r="HTA51" s="81"/>
      <c r="HTI51" s="109"/>
      <c r="HTJ51" s="110"/>
      <c r="HTK51" s="111"/>
      <c r="HTL51" s="112"/>
      <c r="HTM51" s="112"/>
      <c r="HTO51" s="81"/>
      <c r="HTQ51" s="81"/>
      <c r="HTY51" s="109"/>
      <c r="HTZ51" s="110"/>
      <c r="HUA51" s="111"/>
      <c r="HUB51" s="112"/>
      <c r="HUC51" s="112"/>
      <c r="HUE51" s="81"/>
      <c r="HUG51" s="81"/>
      <c r="HUO51" s="109"/>
      <c r="HUP51" s="110"/>
      <c r="HUQ51" s="111"/>
      <c r="HUR51" s="112"/>
      <c r="HUS51" s="112"/>
      <c r="HUU51" s="81"/>
      <c r="HUW51" s="81"/>
      <c r="HVE51" s="109"/>
      <c r="HVF51" s="110"/>
      <c r="HVG51" s="111"/>
      <c r="HVH51" s="112"/>
      <c r="HVI51" s="112"/>
      <c r="HVK51" s="81"/>
      <c r="HVM51" s="81"/>
      <c r="HVU51" s="109"/>
      <c r="HVV51" s="110"/>
      <c r="HVW51" s="111"/>
      <c r="HVX51" s="112"/>
      <c r="HVY51" s="112"/>
      <c r="HWA51" s="81"/>
      <c r="HWC51" s="81"/>
      <c r="HWK51" s="109"/>
      <c r="HWL51" s="110"/>
      <c r="HWM51" s="111"/>
      <c r="HWN51" s="112"/>
      <c r="HWO51" s="112"/>
      <c r="HWQ51" s="81"/>
      <c r="HWS51" s="81"/>
      <c r="HXA51" s="109"/>
      <c r="HXB51" s="110"/>
      <c r="HXC51" s="111"/>
      <c r="HXD51" s="112"/>
      <c r="HXE51" s="112"/>
      <c r="HXG51" s="81"/>
      <c r="HXI51" s="81"/>
      <c r="HXQ51" s="109"/>
      <c r="HXR51" s="110"/>
      <c r="HXS51" s="111"/>
      <c r="HXT51" s="112"/>
      <c r="HXU51" s="112"/>
      <c r="HXW51" s="81"/>
      <c r="HXY51" s="81"/>
      <c r="HYG51" s="109"/>
      <c r="HYH51" s="110"/>
      <c r="HYI51" s="111"/>
      <c r="HYJ51" s="112"/>
      <c r="HYK51" s="112"/>
      <c r="HYM51" s="81"/>
      <c r="HYO51" s="81"/>
      <c r="HYW51" s="109"/>
      <c r="HYX51" s="110"/>
      <c r="HYY51" s="111"/>
      <c r="HYZ51" s="112"/>
      <c r="HZA51" s="112"/>
      <c r="HZC51" s="81"/>
      <c r="HZE51" s="81"/>
      <c r="HZM51" s="109"/>
      <c r="HZN51" s="110"/>
      <c r="HZO51" s="111"/>
      <c r="HZP51" s="112"/>
      <c r="HZQ51" s="112"/>
      <c r="HZS51" s="81"/>
      <c r="HZU51" s="81"/>
      <c r="IAC51" s="109"/>
      <c r="IAD51" s="110"/>
      <c r="IAE51" s="111"/>
      <c r="IAF51" s="112"/>
      <c r="IAG51" s="112"/>
      <c r="IAI51" s="81"/>
      <c r="IAK51" s="81"/>
      <c r="IAS51" s="109"/>
      <c r="IAT51" s="110"/>
      <c r="IAU51" s="111"/>
      <c r="IAV51" s="112"/>
      <c r="IAW51" s="112"/>
      <c r="IAY51" s="81"/>
      <c r="IBA51" s="81"/>
      <c r="IBI51" s="109"/>
      <c r="IBJ51" s="110"/>
      <c r="IBK51" s="111"/>
      <c r="IBL51" s="112"/>
      <c r="IBM51" s="112"/>
      <c r="IBO51" s="81"/>
      <c r="IBQ51" s="81"/>
      <c r="IBY51" s="109"/>
      <c r="IBZ51" s="110"/>
      <c r="ICA51" s="111"/>
      <c r="ICB51" s="112"/>
      <c r="ICC51" s="112"/>
      <c r="ICE51" s="81"/>
      <c r="ICG51" s="81"/>
      <c r="ICO51" s="109"/>
      <c r="ICP51" s="110"/>
      <c r="ICQ51" s="111"/>
      <c r="ICR51" s="112"/>
      <c r="ICS51" s="112"/>
      <c r="ICU51" s="81"/>
      <c r="ICW51" s="81"/>
      <c r="IDE51" s="109"/>
      <c r="IDF51" s="110"/>
      <c r="IDG51" s="111"/>
      <c r="IDH51" s="112"/>
      <c r="IDI51" s="112"/>
      <c r="IDK51" s="81"/>
      <c r="IDM51" s="81"/>
      <c r="IDU51" s="109"/>
      <c r="IDV51" s="110"/>
      <c r="IDW51" s="111"/>
      <c r="IDX51" s="112"/>
      <c r="IDY51" s="112"/>
      <c r="IEA51" s="81"/>
      <c r="IEC51" s="81"/>
      <c r="IEK51" s="109"/>
      <c r="IEL51" s="110"/>
      <c r="IEM51" s="111"/>
      <c r="IEN51" s="112"/>
      <c r="IEO51" s="112"/>
      <c r="IEQ51" s="81"/>
      <c r="IES51" s="81"/>
      <c r="IFA51" s="109"/>
      <c r="IFB51" s="110"/>
      <c r="IFC51" s="111"/>
      <c r="IFD51" s="112"/>
      <c r="IFE51" s="112"/>
      <c r="IFG51" s="81"/>
      <c r="IFI51" s="81"/>
      <c r="IFQ51" s="109"/>
      <c r="IFR51" s="110"/>
      <c r="IFS51" s="111"/>
      <c r="IFT51" s="112"/>
      <c r="IFU51" s="112"/>
      <c r="IFW51" s="81"/>
      <c r="IFY51" s="81"/>
      <c r="IGG51" s="109"/>
      <c r="IGH51" s="110"/>
      <c r="IGI51" s="111"/>
      <c r="IGJ51" s="112"/>
      <c r="IGK51" s="112"/>
      <c r="IGM51" s="81"/>
      <c r="IGO51" s="81"/>
      <c r="IGW51" s="109"/>
      <c r="IGX51" s="110"/>
      <c r="IGY51" s="111"/>
      <c r="IGZ51" s="112"/>
      <c r="IHA51" s="112"/>
      <c r="IHC51" s="81"/>
      <c r="IHE51" s="81"/>
      <c r="IHM51" s="109"/>
      <c r="IHN51" s="110"/>
      <c r="IHO51" s="111"/>
      <c r="IHP51" s="112"/>
      <c r="IHQ51" s="112"/>
      <c r="IHS51" s="81"/>
      <c r="IHU51" s="81"/>
      <c r="IIC51" s="109"/>
      <c r="IID51" s="110"/>
      <c r="IIE51" s="111"/>
      <c r="IIF51" s="112"/>
      <c r="IIG51" s="112"/>
      <c r="III51" s="81"/>
      <c r="IIK51" s="81"/>
      <c r="IIS51" s="109"/>
      <c r="IIT51" s="110"/>
      <c r="IIU51" s="111"/>
      <c r="IIV51" s="112"/>
      <c r="IIW51" s="112"/>
      <c r="IIY51" s="81"/>
      <c r="IJA51" s="81"/>
      <c r="IJI51" s="109"/>
      <c r="IJJ51" s="110"/>
      <c r="IJK51" s="111"/>
      <c r="IJL51" s="112"/>
      <c r="IJM51" s="112"/>
      <c r="IJO51" s="81"/>
      <c r="IJQ51" s="81"/>
      <c r="IJY51" s="109"/>
      <c r="IJZ51" s="110"/>
      <c r="IKA51" s="111"/>
      <c r="IKB51" s="112"/>
      <c r="IKC51" s="112"/>
      <c r="IKE51" s="81"/>
      <c r="IKG51" s="81"/>
      <c r="IKO51" s="109"/>
      <c r="IKP51" s="110"/>
      <c r="IKQ51" s="111"/>
      <c r="IKR51" s="112"/>
      <c r="IKS51" s="112"/>
      <c r="IKU51" s="81"/>
      <c r="IKW51" s="81"/>
      <c r="ILE51" s="109"/>
      <c r="ILF51" s="110"/>
      <c r="ILG51" s="111"/>
      <c r="ILH51" s="112"/>
      <c r="ILI51" s="112"/>
      <c r="ILK51" s="81"/>
      <c r="ILM51" s="81"/>
      <c r="ILU51" s="109"/>
      <c r="ILV51" s="110"/>
      <c r="ILW51" s="111"/>
      <c r="ILX51" s="112"/>
      <c r="ILY51" s="112"/>
      <c r="IMA51" s="81"/>
      <c r="IMC51" s="81"/>
      <c r="IMK51" s="109"/>
      <c r="IML51" s="110"/>
      <c r="IMM51" s="111"/>
      <c r="IMN51" s="112"/>
      <c r="IMO51" s="112"/>
      <c r="IMQ51" s="81"/>
      <c r="IMS51" s="81"/>
      <c r="INA51" s="109"/>
      <c r="INB51" s="110"/>
      <c r="INC51" s="111"/>
      <c r="IND51" s="112"/>
      <c r="INE51" s="112"/>
      <c r="ING51" s="81"/>
      <c r="INI51" s="81"/>
      <c r="INQ51" s="109"/>
      <c r="INR51" s="110"/>
      <c r="INS51" s="111"/>
      <c r="INT51" s="112"/>
      <c r="INU51" s="112"/>
      <c r="INW51" s="81"/>
      <c r="INY51" s="81"/>
      <c r="IOG51" s="109"/>
      <c r="IOH51" s="110"/>
      <c r="IOI51" s="111"/>
      <c r="IOJ51" s="112"/>
      <c r="IOK51" s="112"/>
      <c r="IOM51" s="81"/>
      <c r="IOO51" s="81"/>
      <c r="IOW51" s="109"/>
      <c r="IOX51" s="110"/>
      <c r="IOY51" s="111"/>
      <c r="IOZ51" s="112"/>
      <c r="IPA51" s="112"/>
      <c r="IPC51" s="81"/>
      <c r="IPE51" s="81"/>
      <c r="IPM51" s="109"/>
      <c r="IPN51" s="110"/>
      <c r="IPO51" s="111"/>
      <c r="IPP51" s="112"/>
      <c r="IPQ51" s="112"/>
      <c r="IPS51" s="81"/>
      <c r="IPU51" s="81"/>
      <c r="IQC51" s="109"/>
      <c r="IQD51" s="110"/>
      <c r="IQE51" s="111"/>
      <c r="IQF51" s="112"/>
      <c r="IQG51" s="112"/>
      <c r="IQI51" s="81"/>
      <c r="IQK51" s="81"/>
      <c r="IQS51" s="109"/>
      <c r="IQT51" s="110"/>
      <c r="IQU51" s="111"/>
      <c r="IQV51" s="112"/>
      <c r="IQW51" s="112"/>
      <c r="IQY51" s="81"/>
      <c r="IRA51" s="81"/>
      <c r="IRI51" s="109"/>
      <c r="IRJ51" s="110"/>
      <c r="IRK51" s="111"/>
      <c r="IRL51" s="112"/>
      <c r="IRM51" s="112"/>
      <c r="IRO51" s="81"/>
      <c r="IRQ51" s="81"/>
      <c r="IRY51" s="109"/>
      <c r="IRZ51" s="110"/>
      <c r="ISA51" s="111"/>
      <c r="ISB51" s="112"/>
      <c r="ISC51" s="112"/>
      <c r="ISE51" s="81"/>
      <c r="ISG51" s="81"/>
      <c r="ISO51" s="109"/>
      <c r="ISP51" s="110"/>
      <c r="ISQ51" s="111"/>
      <c r="ISR51" s="112"/>
      <c r="ISS51" s="112"/>
      <c r="ISU51" s="81"/>
      <c r="ISW51" s="81"/>
      <c r="ITE51" s="109"/>
      <c r="ITF51" s="110"/>
      <c r="ITG51" s="111"/>
      <c r="ITH51" s="112"/>
      <c r="ITI51" s="112"/>
      <c r="ITK51" s="81"/>
      <c r="ITM51" s="81"/>
      <c r="ITU51" s="109"/>
      <c r="ITV51" s="110"/>
      <c r="ITW51" s="111"/>
      <c r="ITX51" s="112"/>
      <c r="ITY51" s="112"/>
      <c r="IUA51" s="81"/>
      <c r="IUC51" s="81"/>
      <c r="IUK51" s="109"/>
      <c r="IUL51" s="110"/>
      <c r="IUM51" s="111"/>
      <c r="IUN51" s="112"/>
      <c r="IUO51" s="112"/>
      <c r="IUQ51" s="81"/>
      <c r="IUS51" s="81"/>
      <c r="IVA51" s="109"/>
      <c r="IVB51" s="110"/>
      <c r="IVC51" s="111"/>
      <c r="IVD51" s="112"/>
      <c r="IVE51" s="112"/>
      <c r="IVG51" s="81"/>
      <c r="IVI51" s="81"/>
      <c r="IVQ51" s="109"/>
      <c r="IVR51" s="110"/>
      <c r="IVS51" s="111"/>
      <c r="IVT51" s="112"/>
      <c r="IVU51" s="112"/>
      <c r="IVW51" s="81"/>
      <c r="IVY51" s="81"/>
      <c r="IWG51" s="109"/>
      <c r="IWH51" s="110"/>
      <c r="IWI51" s="111"/>
      <c r="IWJ51" s="112"/>
      <c r="IWK51" s="112"/>
      <c r="IWM51" s="81"/>
      <c r="IWO51" s="81"/>
      <c r="IWW51" s="109"/>
      <c r="IWX51" s="110"/>
      <c r="IWY51" s="111"/>
      <c r="IWZ51" s="112"/>
      <c r="IXA51" s="112"/>
      <c r="IXC51" s="81"/>
      <c r="IXE51" s="81"/>
      <c r="IXM51" s="109"/>
      <c r="IXN51" s="110"/>
      <c r="IXO51" s="111"/>
      <c r="IXP51" s="112"/>
      <c r="IXQ51" s="112"/>
      <c r="IXS51" s="81"/>
      <c r="IXU51" s="81"/>
      <c r="IYC51" s="109"/>
      <c r="IYD51" s="110"/>
      <c r="IYE51" s="111"/>
      <c r="IYF51" s="112"/>
      <c r="IYG51" s="112"/>
      <c r="IYI51" s="81"/>
      <c r="IYK51" s="81"/>
      <c r="IYS51" s="109"/>
      <c r="IYT51" s="110"/>
      <c r="IYU51" s="111"/>
      <c r="IYV51" s="112"/>
      <c r="IYW51" s="112"/>
      <c r="IYY51" s="81"/>
      <c r="IZA51" s="81"/>
      <c r="IZI51" s="109"/>
      <c r="IZJ51" s="110"/>
      <c r="IZK51" s="111"/>
      <c r="IZL51" s="112"/>
      <c r="IZM51" s="112"/>
      <c r="IZO51" s="81"/>
      <c r="IZQ51" s="81"/>
      <c r="IZY51" s="109"/>
      <c r="IZZ51" s="110"/>
      <c r="JAA51" s="111"/>
      <c r="JAB51" s="112"/>
      <c r="JAC51" s="112"/>
      <c r="JAE51" s="81"/>
      <c r="JAG51" s="81"/>
      <c r="JAO51" s="109"/>
      <c r="JAP51" s="110"/>
      <c r="JAQ51" s="111"/>
      <c r="JAR51" s="112"/>
      <c r="JAS51" s="112"/>
      <c r="JAU51" s="81"/>
      <c r="JAW51" s="81"/>
      <c r="JBE51" s="109"/>
      <c r="JBF51" s="110"/>
      <c r="JBG51" s="111"/>
      <c r="JBH51" s="112"/>
      <c r="JBI51" s="112"/>
      <c r="JBK51" s="81"/>
      <c r="JBM51" s="81"/>
      <c r="JBU51" s="109"/>
      <c r="JBV51" s="110"/>
      <c r="JBW51" s="111"/>
      <c r="JBX51" s="112"/>
      <c r="JBY51" s="112"/>
      <c r="JCA51" s="81"/>
      <c r="JCC51" s="81"/>
      <c r="JCK51" s="109"/>
      <c r="JCL51" s="110"/>
      <c r="JCM51" s="111"/>
      <c r="JCN51" s="112"/>
      <c r="JCO51" s="112"/>
      <c r="JCQ51" s="81"/>
      <c r="JCS51" s="81"/>
      <c r="JDA51" s="109"/>
      <c r="JDB51" s="110"/>
      <c r="JDC51" s="111"/>
      <c r="JDD51" s="112"/>
      <c r="JDE51" s="112"/>
      <c r="JDG51" s="81"/>
      <c r="JDI51" s="81"/>
      <c r="JDQ51" s="109"/>
      <c r="JDR51" s="110"/>
      <c r="JDS51" s="111"/>
      <c r="JDT51" s="112"/>
      <c r="JDU51" s="112"/>
      <c r="JDW51" s="81"/>
      <c r="JDY51" s="81"/>
      <c r="JEG51" s="109"/>
      <c r="JEH51" s="110"/>
      <c r="JEI51" s="111"/>
      <c r="JEJ51" s="112"/>
      <c r="JEK51" s="112"/>
      <c r="JEM51" s="81"/>
      <c r="JEO51" s="81"/>
      <c r="JEW51" s="109"/>
      <c r="JEX51" s="110"/>
      <c r="JEY51" s="111"/>
      <c r="JEZ51" s="112"/>
      <c r="JFA51" s="112"/>
      <c r="JFC51" s="81"/>
      <c r="JFE51" s="81"/>
      <c r="JFM51" s="109"/>
      <c r="JFN51" s="110"/>
      <c r="JFO51" s="111"/>
      <c r="JFP51" s="112"/>
      <c r="JFQ51" s="112"/>
      <c r="JFS51" s="81"/>
      <c r="JFU51" s="81"/>
      <c r="JGC51" s="109"/>
      <c r="JGD51" s="110"/>
      <c r="JGE51" s="111"/>
      <c r="JGF51" s="112"/>
      <c r="JGG51" s="112"/>
      <c r="JGI51" s="81"/>
      <c r="JGK51" s="81"/>
      <c r="JGS51" s="109"/>
      <c r="JGT51" s="110"/>
      <c r="JGU51" s="111"/>
      <c r="JGV51" s="112"/>
      <c r="JGW51" s="112"/>
      <c r="JGY51" s="81"/>
      <c r="JHA51" s="81"/>
      <c r="JHI51" s="109"/>
      <c r="JHJ51" s="110"/>
      <c r="JHK51" s="111"/>
      <c r="JHL51" s="112"/>
      <c r="JHM51" s="112"/>
      <c r="JHO51" s="81"/>
      <c r="JHQ51" s="81"/>
      <c r="JHY51" s="109"/>
      <c r="JHZ51" s="110"/>
      <c r="JIA51" s="111"/>
      <c r="JIB51" s="112"/>
      <c r="JIC51" s="112"/>
      <c r="JIE51" s="81"/>
      <c r="JIG51" s="81"/>
      <c r="JIO51" s="109"/>
      <c r="JIP51" s="110"/>
      <c r="JIQ51" s="111"/>
      <c r="JIR51" s="112"/>
      <c r="JIS51" s="112"/>
      <c r="JIU51" s="81"/>
      <c r="JIW51" s="81"/>
      <c r="JJE51" s="109"/>
      <c r="JJF51" s="110"/>
      <c r="JJG51" s="111"/>
      <c r="JJH51" s="112"/>
      <c r="JJI51" s="112"/>
      <c r="JJK51" s="81"/>
      <c r="JJM51" s="81"/>
      <c r="JJU51" s="109"/>
      <c r="JJV51" s="110"/>
      <c r="JJW51" s="111"/>
      <c r="JJX51" s="112"/>
      <c r="JJY51" s="112"/>
      <c r="JKA51" s="81"/>
      <c r="JKC51" s="81"/>
      <c r="JKK51" s="109"/>
      <c r="JKL51" s="110"/>
      <c r="JKM51" s="111"/>
      <c r="JKN51" s="112"/>
      <c r="JKO51" s="112"/>
      <c r="JKQ51" s="81"/>
      <c r="JKS51" s="81"/>
      <c r="JLA51" s="109"/>
      <c r="JLB51" s="110"/>
      <c r="JLC51" s="111"/>
      <c r="JLD51" s="112"/>
      <c r="JLE51" s="112"/>
      <c r="JLG51" s="81"/>
      <c r="JLI51" s="81"/>
      <c r="JLQ51" s="109"/>
      <c r="JLR51" s="110"/>
      <c r="JLS51" s="111"/>
      <c r="JLT51" s="112"/>
      <c r="JLU51" s="112"/>
      <c r="JLW51" s="81"/>
      <c r="JLY51" s="81"/>
      <c r="JMG51" s="109"/>
      <c r="JMH51" s="110"/>
      <c r="JMI51" s="111"/>
      <c r="JMJ51" s="112"/>
      <c r="JMK51" s="112"/>
      <c r="JMM51" s="81"/>
      <c r="JMO51" s="81"/>
      <c r="JMW51" s="109"/>
      <c r="JMX51" s="110"/>
      <c r="JMY51" s="111"/>
      <c r="JMZ51" s="112"/>
      <c r="JNA51" s="112"/>
      <c r="JNC51" s="81"/>
      <c r="JNE51" s="81"/>
      <c r="JNM51" s="109"/>
      <c r="JNN51" s="110"/>
      <c r="JNO51" s="111"/>
      <c r="JNP51" s="112"/>
      <c r="JNQ51" s="112"/>
      <c r="JNS51" s="81"/>
      <c r="JNU51" s="81"/>
      <c r="JOC51" s="109"/>
      <c r="JOD51" s="110"/>
      <c r="JOE51" s="111"/>
      <c r="JOF51" s="112"/>
      <c r="JOG51" s="112"/>
      <c r="JOI51" s="81"/>
      <c r="JOK51" s="81"/>
      <c r="JOS51" s="109"/>
      <c r="JOT51" s="110"/>
      <c r="JOU51" s="111"/>
      <c r="JOV51" s="112"/>
      <c r="JOW51" s="112"/>
      <c r="JOY51" s="81"/>
      <c r="JPA51" s="81"/>
      <c r="JPI51" s="109"/>
      <c r="JPJ51" s="110"/>
      <c r="JPK51" s="111"/>
      <c r="JPL51" s="112"/>
      <c r="JPM51" s="112"/>
      <c r="JPO51" s="81"/>
      <c r="JPQ51" s="81"/>
      <c r="JPY51" s="109"/>
      <c r="JPZ51" s="110"/>
      <c r="JQA51" s="111"/>
      <c r="JQB51" s="112"/>
      <c r="JQC51" s="112"/>
      <c r="JQE51" s="81"/>
      <c r="JQG51" s="81"/>
      <c r="JQO51" s="109"/>
      <c r="JQP51" s="110"/>
      <c r="JQQ51" s="111"/>
      <c r="JQR51" s="112"/>
      <c r="JQS51" s="112"/>
      <c r="JQU51" s="81"/>
      <c r="JQW51" s="81"/>
      <c r="JRE51" s="109"/>
      <c r="JRF51" s="110"/>
      <c r="JRG51" s="111"/>
      <c r="JRH51" s="112"/>
      <c r="JRI51" s="112"/>
      <c r="JRK51" s="81"/>
      <c r="JRM51" s="81"/>
      <c r="JRU51" s="109"/>
      <c r="JRV51" s="110"/>
      <c r="JRW51" s="111"/>
      <c r="JRX51" s="112"/>
      <c r="JRY51" s="112"/>
      <c r="JSA51" s="81"/>
      <c r="JSC51" s="81"/>
      <c r="JSK51" s="109"/>
      <c r="JSL51" s="110"/>
      <c r="JSM51" s="111"/>
      <c r="JSN51" s="112"/>
      <c r="JSO51" s="112"/>
      <c r="JSQ51" s="81"/>
      <c r="JSS51" s="81"/>
      <c r="JTA51" s="109"/>
      <c r="JTB51" s="110"/>
      <c r="JTC51" s="111"/>
      <c r="JTD51" s="112"/>
      <c r="JTE51" s="112"/>
      <c r="JTG51" s="81"/>
      <c r="JTI51" s="81"/>
      <c r="JTQ51" s="109"/>
      <c r="JTR51" s="110"/>
      <c r="JTS51" s="111"/>
      <c r="JTT51" s="112"/>
      <c r="JTU51" s="112"/>
      <c r="JTW51" s="81"/>
      <c r="JTY51" s="81"/>
      <c r="JUG51" s="109"/>
      <c r="JUH51" s="110"/>
      <c r="JUI51" s="111"/>
      <c r="JUJ51" s="112"/>
      <c r="JUK51" s="112"/>
      <c r="JUM51" s="81"/>
      <c r="JUO51" s="81"/>
      <c r="JUW51" s="109"/>
      <c r="JUX51" s="110"/>
      <c r="JUY51" s="111"/>
      <c r="JUZ51" s="112"/>
      <c r="JVA51" s="112"/>
      <c r="JVC51" s="81"/>
      <c r="JVE51" s="81"/>
      <c r="JVM51" s="109"/>
      <c r="JVN51" s="110"/>
      <c r="JVO51" s="111"/>
      <c r="JVP51" s="112"/>
      <c r="JVQ51" s="112"/>
      <c r="JVS51" s="81"/>
      <c r="JVU51" s="81"/>
      <c r="JWC51" s="109"/>
      <c r="JWD51" s="110"/>
      <c r="JWE51" s="111"/>
      <c r="JWF51" s="112"/>
      <c r="JWG51" s="112"/>
      <c r="JWI51" s="81"/>
      <c r="JWK51" s="81"/>
      <c r="JWS51" s="109"/>
      <c r="JWT51" s="110"/>
      <c r="JWU51" s="111"/>
      <c r="JWV51" s="112"/>
      <c r="JWW51" s="112"/>
      <c r="JWY51" s="81"/>
      <c r="JXA51" s="81"/>
      <c r="JXI51" s="109"/>
      <c r="JXJ51" s="110"/>
      <c r="JXK51" s="111"/>
      <c r="JXL51" s="112"/>
      <c r="JXM51" s="112"/>
      <c r="JXO51" s="81"/>
      <c r="JXQ51" s="81"/>
      <c r="JXY51" s="109"/>
      <c r="JXZ51" s="110"/>
      <c r="JYA51" s="111"/>
      <c r="JYB51" s="112"/>
      <c r="JYC51" s="112"/>
      <c r="JYE51" s="81"/>
      <c r="JYG51" s="81"/>
      <c r="JYO51" s="109"/>
      <c r="JYP51" s="110"/>
      <c r="JYQ51" s="111"/>
      <c r="JYR51" s="112"/>
      <c r="JYS51" s="112"/>
      <c r="JYU51" s="81"/>
      <c r="JYW51" s="81"/>
      <c r="JZE51" s="109"/>
      <c r="JZF51" s="110"/>
      <c r="JZG51" s="111"/>
      <c r="JZH51" s="112"/>
      <c r="JZI51" s="112"/>
      <c r="JZK51" s="81"/>
      <c r="JZM51" s="81"/>
      <c r="JZU51" s="109"/>
      <c r="JZV51" s="110"/>
      <c r="JZW51" s="111"/>
      <c r="JZX51" s="112"/>
      <c r="JZY51" s="112"/>
      <c r="KAA51" s="81"/>
      <c r="KAC51" s="81"/>
      <c r="KAK51" s="109"/>
      <c r="KAL51" s="110"/>
      <c r="KAM51" s="111"/>
      <c r="KAN51" s="112"/>
      <c r="KAO51" s="112"/>
      <c r="KAQ51" s="81"/>
      <c r="KAS51" s="81"/>
      <c r="KBA51" s="109"/>
      <c r="KBB51" s="110"/>
      <c r="KBC51" s="111"/>
      <c r="KBD51" s="112"/>
      <c r="KBE51" s="112"/>
      <c r="KBG51" s="81"/>
      <c r="KBI51" s="81"/>
      <c r="KBQ51" s="109"/>
      <c r="KBR51" s="110"/>
      <c r="KBS51" s="111"/>
      <c r="KBT51" s="112"/>
      <c r="KBU51" s="112"/>
      <c r="KBW51" s="81"/>
      <c r="KBY51" s="81"/>
      <c r="KCG51" s="109"/>
      <c r="KCH51" s="110"/>
      <c r="KCI51" s="111"/>
      <c r="KCJ51" s="112"/>
      <c r="KCK51" s="112"/>
      <c r="KCM51" s="81"/>
      <c r="KCO51" s="81"/>
      <c r="KCW51" s="109"/>
      <c r="KCX51" s="110"/>
      <c r="KCY51" s="111"/>
      <c r="KCZ51" s="112"/>
      <c r="KDA51" s="112"/>
      <c r="KDC51" s="81"/>
      <c r="KDE51" s="81"/>
      <c r="KDM51" s="109"/>
      <c r="KDN51" s="110"/>
      <c r="KDO51" s="111"/>
      <c r="KDP51" s="112"/>
      <c r="KDQ51" s="112"/>
      <c r="KDS51" s="81"/>
      <c r="KDU51" s="81"/>
      <c r="KEC51" s="109"/>
      <c r="KED51" s="110"/>
      <c r="KEE51" s="111"/>
      <c r="KEF51" s="112"/>
      <c r="KEG51" s="112"/>
      <c r="KEI51" s="81"/>
      <c r="KEK51" s="81"/>
      <c r="KES51" s="109"/>
      <c r="KET51" s="110"/>
      <c r="KEU51" s="111"/>
      <c r="KEV51" s="112"/>
      <c r="KEW51" s="112"/>
      <c r="KEY51" s="81"/>
      <c r="KFA51" s="81"/>
      <c r="KFI51" s="109"/>
      <c r="KFJ51" s="110"/>
      <c r="KFK51" s="111"/>
      <c r="KFL51" s="112"/>
      <c r="KFM51" s="112"/>
      <c r="KFO51" s="81"/>
      <c r="KFQ51" s="81"/>
      <c r="KFY51" s="109"/>
      <c r="KFZ51" s="110"/>
      <c r="KGA51" s="111"/>
      <c r="KGB51" s="112"/>
      <c r="KGC51" s="112"/>
      <c r="KGE51" s="81"/>
      <c r="KGG51" s="81"/>
      <c r="KGO51" s="109"/>
      <c r="KGP51" s="110"/>
      <c r="KGQ51" s="111"/>
      <c r="KGR51" s="112"/>
      <c r="KGS51" s="112"/>
      <c r="KGU51" s="81"/>
      <c r="KGW51" s="81"/>
      <c r="KHE51" s="109"/>
      <c r="KHF51" s="110"/>
      <c r="KHG51" s="111"/>
      <c r="KHH51" s="112"/>
      <c r="KHI51" s="112"/>
      <c r="KHK51" s="81"/>
      <c r="KHM51" s="81"/>
      <c r="KHU51" s="109"/>
      <c r="KHV51" s="110"/>
      <c r="KHW51" s="111"/>
      <c r="KHX51" s="112"/>
      <c r="KHY51" s="112"/>
      <c r="KIA51" s="81"/>
      <c r="KIC51" s="81"/>
      <c r="KIK51" s="109"/>
      <c r="KIL51" s="110"/>
      <c r="KIM51" s="111"/>
      <c r="KIN51" s="112"/>
      <c r="KIO51" s="112"/>
      <c r="KIQ51" s="81"/>
      <c r="KIS51" s="81"/>
      <c r="KJA51" s="109"/>
      <c r="KJB51" s="110"/>
      <c r="KJC51" s="111"/>
      <c r="KJD51" s="112"/>
      <c r="KJE51" s="112"/>
      <c r="KJG51" s="81"/>
      <c r="KJI51" s="81"/>
      <c r="KJQ51" s="109"/>
      <c r="KJR51" s="110"/>
      <c r="KJS51" s="111"/>
      <c r="KJT51" s="112"/>
      <c r="KJU51" s="112"/>
      <c r="KJW51" s="81"/>
      <c r="KJY51" s="81"/>
      <c r="KKG51" s="109"/>
      <c r="KKH51" s="110"/>
      <c r="KKI51" s="111"/>
      <c r="KKJ51" s="112"/>
      <c r="KKK51" s="112"/>
      <c r="KKM51" s="81"/>
      <c r="KKO51" s="81"/>
      <c r="KKW51" s="109"/>
      <c r="KKX51" s="110"/>
      <c r="KKY51" s="111"/>
      <c r="KKZ51" s="112"/>
      <c r="KLA51" s="112"/>
      <c r="KLC51" s="81"/>
      <c r="KLE51" s="81"/>
      <c r="KLM51" s="109"/>
      <c r="KLN51" s="110"/>
      <c r="KLO51" s="111"/>
      <c r="KLP51" s="112"/>
      <c r="KLQ51" s="112"/>
      <c r="KLS51" s="81"/>
      <c r="KLU51" s="81"/>
      <c r="KMC51" s="109"/>
      <c r="KMD51" s="110"/>
      <c r="KME51" s="111"/>
      <c r="KMF51" s="112"/>
      <c r="KMG51" s="112"/>
      <c r="KMI51" s="81"/>
      <c r="KMK51" s="81"/>
      <c r="KMS51" s="109"/>
      <c r="KMT51" s="110"/>
      <c r="KMU51" s="111"/>
      <c r="KMV51" s="112"/>
      <c r="KMW51" s="112"/>
      <c r="KMY51" s="81"/>
      <c r="KNA51" s="81"/>
      <c r="KNI51" s="109"/>
      <c r="KNJ51" s="110"/>
      <c r="KNK51" s="111"/>
      <c r="KNL51" s="112"/>
      <c r="KNM51" s="112"/>
      <c r="KNO51" s="81"/>
      <c r="KNQ51" s="81"/>
      <c r="KNY51" s="109"/>
      <c r="KNZ51" s="110"/>
      <c r="KOA51" s="111"/>
      <c r="KOB51" s="112"/>
      <c r="KOC51" s="112"/>
      <c r="KOE51" s="81"/>
      <c r="KOG51" s="81"/>
      <c r="KOO51" s="109"/>
      <c r="KOP51" s="110"/>
      <c r="KOQ51" s="111"/>
      <c r="KOR51" s="112"/>
      <c r="KOS51" s="112"/>
      <c r="KOU51" s="81"/>
      <c r="KOW51" s="81"/>
      <c r="KPE51" s="109"/>
      <c r="KPF51" s="110"/>
      <c r="KPG51" s="111"/>
      <c r="KPH51" s="112"/>
      <c r="KPI51" s="112"/>
      <c r="KPK51" s="81"/>
      <c r="KPM51" s="81"/>
      <c r="KPU51" s="109"/>
      <c r="KPV51" s="110"/>
      <c r="KPW51" s="111"/>
      <c r="KPX51" s="112"/>
      <c r="KPY51" s="112"/>
      <c r="KQA51" s="81"/>
      <c r="KQC51" s="81"/>
      <c r="KQK51" s="109"/>
      <c r="KQL51" s="110"/>
      <c r="KQM51" s="111"/>
      <c r="KQN51" s="112"/>
      <c r="KQO51" s="112"/>
      <c r="KQQ51" s="81"/>
      <c r="KQS51" s="81"/>
      <c r="KRA51" s="109"/>
      <c r="KRB51" s="110"/>
      <c r="KRC51" s="111"/>
      <c r="KRD51" s="112"/>
      <c r="KRE51" s="112"/>
      <c r="KRG51" s="81"/>
      <c r="KRI51" s="81"/>
      <c r="KRQ51" s="109"/>
      <c r="KRR51" s="110"/>
      <c r="KRS51" s="111"/>
      <c r="KRT51" s="112"/>
      <c r="KRU51" s="112"/>
      <c r="KRW51" s="81"/>
      <c r="KRY51" s="81"/>
      <c r="KSG51" s="109"/>
      <c r="KSH51" s="110"/>
      <c r="KSI51" s="111"/>
      <c r="KSJ51" s="112"/>
      <c r="KSK51" s="112"/>
      <c r="KSM51" s="81"/>
      <c r="KSO51" s="81"/>
      <c r="KSW51" s="109"/>
      <c r="KSX51" s="110"/>
      <c r="KSY51" s="111"/>
      <c r="KSZ51" s="112"/>
      <c r="KTA51" s="112"/>
      <c r="KTC51" s="81"/>
      <c r="KTE51" s="81"/>
      <c r="KTM51" s="109"/>
      <c r="KTN51" s="110"/>
      <c r="KTO51" s="111"/>
      <c r="KTP51" s="112"/>
      <c r="KTQ51" s="112"/>
      <c r="KTS51" s="81"/>
      <c r="KTU51" s="81"/>
      <c r="KUC51" s="109"/>
      <c r="KUD51" s="110"/>
      <c r="KUE51" s="111"/>
      <c r="KUF51" s="112"/>
      <c r="KUG51" s="112"/>
      <c r="KUI51" s="81"/>
      <c r="KUK51" s="81"/>
      <c r="KUS51" s="109"/>
      <c r="KUT51" s="110"/>
      <c r="KUU51" s="111"/>
      <c r="KUV51" s="112"/>
      <c r="KUW51" s="112"/>
      <c r="KUY51" s="81"/>
      <c r="KVA51" s="81"/>
      <c r="KVI51" s="109"/>
      <c r="KVJ51" s="110"/>
      <c r="KVK51" s="111"/>
      <c r="KVL51" s="112"/>
      <c r="KVM51" s="112"/>
      <c r="KVO51" s="81"/>
      <c r="KVQ51" s="81"/>
      <c r="KVY51" s="109"/>
      <c r="KVZ51" s="110"/>
      <c r="KWA51" s="111"/>
      <c r="KWB51" s="112"/>
      <c r="KWC51" s="112"/>
      <c r="KWE51" s="81"/>
      <c r="KWG51" s="81"/>
      <c r="KWO51" s="109"/>
      <c r="KWP51" s="110"/>
      <c r="KWQ51" s="111"/>
      <c r="KWR51" s="112"/>
      <c r="KWS51" s="112"/>
      <c r="KWU51" s="81"/>
      <c r="KWW51" s="81"/>
      <c r="KXE51" s="109"/>
      <c r="KXF51" s="110"/>
      <c r="KXG51" s="111"/>
      <c r="KXH51" s="112"/>
      <c r="KXI51" s="112"/>
      <c r="KXK51" s="81"/>
      <c r="KXM51" s="81"/>
      <c r="KXU51" s="109"/>
      <c r="KXV51" s="110"/>
      <c r="KXW51" s="111"/>
      <c r="KXX51" s="112"/>
      <c r="KXY51" s="112"/>
      <c r="KYA51" s="81"/>
      <c r="KYC51" s="81"/>
      <c r="KYK51" s="109"/>
      <c r="KYL51" s="110"/>
      <c r="KYM51" s="111"/>
      <c r="KYN51" s="112"/>
      <c r="KYO51" s="112"/>
      <c r="KYQ51" s="81"/>
      <c r="KYS51" s="81"/>
      <c r="KZA51" s="109"/>
      <c r="KZB51" s="110"/>
      <c r="KZC51" s="111"/>
      <c r="KZD51" s="112"/>
      <c r="KZE51" s="112"/>
      <c r="KZG51" s="81"/>
      <c r="KZI51" s="81"/>
      <c r="KZQ51" s="109"/>
      <c r="KZR51" s="110"/>
      <c r="KZS51" s="111"/>
      <c r="KZT51" s="112"/>
      <c r="KZU51" s="112"/>
      <c r="KZW51" s="81"/>
      <c r="KZY51" s="81"/>
      <c r="LAG51" s="109"/>
      <c r="LAH51" s="110"/>
      <c r="LAI51" s="111"/>
      <c r="LAJ51" s="112"/>
      <c r="LAK51" s="112"/>
      <c r="LAM51" s="81"/>
      <c r="LAO51" s="81"/>
      <c r="LAW51" s="109"/>
      <c r="LAX51" s="110"/>
      <c r="LAY51" s="111"/>
      <c r="LAZ51" s="112"/>
      <c r="LBA51" s="112"/>
      <c r="LBC51" s="81"/>
      <c r="LBE51" s="81"/>
      <c r="LBM51" s="109"/>
      <c r="LBN51" s="110"/>
      <c r="LBO51" s="111"/>
      <c r="LBP51" s="112"/>
      <c r="LBQ51" s="112"/>
      <c r="LBS51" s="81"/>
      <c r="LBU51" s="81"/>
      <c r="LCC51" s="109"/>
      <c r="LCD51" s="110"/>
      <c r="LCE51" s="111"/>
      <c r="LCF51" s="112"/>
      <c r="LCG51" s="112"/>
      <c r="LCI51" s="81"/>
      <c r="LCK51" s="81"/>
      <c r="LCS51" s="109"/>
      <c r="LCT51" s="110"/>
      <c r="LCU51" s="111"/>
      <c r="LCV51" s="112"/>
      <c r="LCW51" s="112"/>
      <c r="LCY51" s="81"/>
      <c r="LDA51" s="81"/>
      <c r="LDI51" s="109"/>
      <c r="LDJ51" s="110"/>
      <c r="LDK51" s="111"/>
      <c r="LDL51" s="112"/>
      <c r="LDM51" s="112"/>
      <c r="LDO51" s="81"/>
      <c r="LDQ51" s="81"/>
      <c r="LDY51" s="109"/>
      <c r="LDZ51" s="110"/>
      <c r="LEA51" s="111"/>
      <c r="LEB51" s="112"/>
      <c r="LEC51" s="112"/>
      <c r="LEE51" s="81"/>
      <c r="LEG51" s="81"/>
      <c r="LEO51" s="109"/>
      <c r="LEP51" s="110"/>
      <c r="LEQ51" s="111"/>
      <c r="LER51" s="112"/>
      <c r="LES51" s="112"/>
      <c r="LEU51" s="81"/>
      <c r="LEW51" s="81"/>
      <c r="LFE51" s="109"/>
      <c r="LFF51" s="110"/>
      <c r="LFG51" s="111"/>
      <c r="LFH51" s="112"/>
      <c r="LFI51" s="112"/>
      <c r="LFK51" s="81"/>
      <c r="LFM51" s="81"/>
      <c r="LFU51" s="109"/>
      <c r="LFV51" s="110"/>
      <c r="LFW51" s="111"/>
      <c r="LFX51" s="112"/>
      <c r="LFY51" s="112"/>
      <c r="LGA51" s="81"/>
      <c r="LGC51" s="81"/>
      <c r="LGK51" s="109"/>
      <c r="LGL51" s="110"/>
      <c r="LGM51" s="111"/>
      <c r="LGN51" s="112"/>
      <c r="LGO51" s="112"/>
      <c r="LGQ51" s="81"/>
      <c r="LGS51" s="81"/>
      <c r="LHA51" s="109"/>
      <c r="LHB51" s="110"/>
      <c r="LHC51" s="111"/>
      <c r="LHD51" s="112"/>
      <c r="LHE51" s="112"/>
      <c r="LHG51" s="81"/>
      <c r="LHI51" s="81"/>
      <c r="LHQ51" s="109"/>
      <c r="LHR51" s="110"/>
      <c r="LHS51" s="111"/>
      <c r="LHT51" s="112"/>
      <c r="LHU51" s="112"/>
      <c r="LHW51" s="81"/>
      <c r="LHY51" s="81"/>
      <c r="LIG51" s="109"/>
      <c r="LIH51" s="110"/>
      <c r="LII51" s="111"/>
      <c r="LIJ51" s="112"/>
      <c r="LIK51" s="112"/>
      <c r="LIM51" s="81"/>
      <c r="LIO51" s="81"/>
      <c r="LIW51" s="109"/>
      <c r="LIX51" s="110"/>
      <c r="LIY51" s="111"/>
      <c r="LIZ51" s="112"/>
      <c r="LJA51" s="112"/>
      <c r="LJC51" s="81"/>
      <c r="LJE51" s="81"/>
      <c r="LJM51" s="109"/>
      <c r="LJN51" s="110"/>
      <c r="LJO51" s="111"/>
      <c r="LJP51" s="112"/>
      <c r="LJQ51" s="112"/>
      <c r="LJS51" s="81"/>
      <c r="LJU51" s="81"/>
      <c r="LKC51" s="109"/>
      <c r="LKD51" s="110"/>
      <c r="LKE51" s="111"/>
      <c r="LKF51" s="112"/>
      <c r="LKG51" s="112"/>
      <c r="LKI51" s="81"/>
      <c r="LKK51" s="81"/>
      <c r="LKS51" s="109"/>
      <c r="LKT51" s="110"/>
      <c r="LKU51" s="111"/>
      <c r="LKV51" s="112"/>
      <c r="LKW51" s="112"/>
      <c r="LKY51" s="81"/>
      <c r="LLA51" s="81"/>
      <c r="LLI51" s="109"/>
      <c r="LLJ51" s="110"/>
      <c r="LLK51" s="111"/>
      <c r="LLL51" s="112"/>
      <c r="LLM51" s="112"/>
      <c r="LLO51" s="81"/>
      <c r="LLQ51" s="81"/>
      <c r="LLY51" s="109"/>
      <c r="LLZ51" s="110"/>
      <c r="LMA51" s="111"/>
      <c r="LMB51" s="112"/>
      <c r="LMC51" s="112"/>
      <c r="LME51" s="81"/>
      <c r="LMG51" s="81"/>
      <c r="LMO51" s="109"/>
      <c r="LMP51" s="110"/>
      <c r="LMQ51" s="111"/>
      <c r="LMR51" s="112"/>
      <c r="LMS51" s="112"/>
      <c r="LMU51" s="81"/>
      <c r="LMW51" s="81"/>
      <c r="LNE51" s="109"/>
      <c r="LNF51" s="110"/>
      <c r="LNG51" s="111"/>
      <c r="LNH51" s="112"/>
      <c r="LNI51" s="112"/>
      <c r="LNK51" s="81"/>
      <c r="LNM51" s="81"/>
      <c r="LNU51" s="109"/>
      <c r="LNV51" s="110"/>
      <c r="LNW51" s="111"/>
      <c r="LNX51" s="112"/>
      <c r="LNY51" s="112"/>
      <c r="LOA51" s="81"/>
      <c r="LOC51" s="81"/>
      <c r="LOK51" s="109"/>
      <c r="LOL51" s="110"/>
      <c r="LOM51" s="111"/>
      <c r="LON51" s="112"/>
      <c r="LOO51" s="112"/>
      <c r="LOQ51" s="81"/>
      <c r="LOS51" s="81"/>
      <c r="LPA51" s="109"/>
      <c r="LPB51" s="110"/>
      <c r="LPC51" s="111"/>
      <c r="LPD51" s="112"/>
      <c r="LPE51" s="112"/>
      <c r="LPG51" s="81"/>
      <c r="LPI51" s="81"/>
      <c r="LPQ51" s="109"/>
      <c r="LPR51" s="110"/>
      <c r="LPS51" s="111"/>
      <c r="LPT51" s="112"/>
      <c r="LPU51" s="112"/>
      <c r="LPW51" s="81"/>
      <c r="LPY51" s="81"/>
      <c r="LQG51" s="109"/>
      <c r="LQH51" s="110"/>
      <c r="LQI51" s="111"/>
      <c r="LQJ51" s="112"/>
      <c r="LQK51" s="112"/>
      <c r="LQM51" s="81"/>
      <c r="LQO51" s="81"/>
      <c r="LQW51" s="109"/>
      <c r="LQX51" s="110"/>
      <c r="LQY51" s="111"/>
      <c r="LQZ51" s="112"/>
      <c r="LRA51" s="112"/>
      <c r="LRC51" s="81"/>
      <c r="LRE51" s="81"/>
      <c r="LRM51" s="109"/>
      <c r="LRN51" s="110"/>
      <c r="LRO51" s="111"/>
      <c r="LRP51" s="112"/>
      <c r="LRQ51" s="112"/>
      <c r="LRS51" s="81"/>
      <c r="LRU51" s="81"/>
      <c r="LSC51" s="109"/>
      <c r="LSD51" s="110"/>
      <c r="LSE51" s="111"/>
      <c r="LSF51" s="112"/>
      <c r="LSG51" s="112"/>
      <c r="LSI51" s="81"/>
      <c r="LSK51" s="81"/>
      <c r="LSS51" s="109"/>
      <c r="LST51" s="110"/>
      <c r="LSU51" s="111"/>
      <c r="LSV51" s="112"/>
      <c r="LSW51" s="112"/>
      <c r="LSY51" s="81"/>
      <c r="LTA51" s="81"/>
      <c r="LTI51" s="109"/>
      <c r="LTJ51" s="110"/>
      <c r="LTK51" s="111"/>
      <c r="LTL51" s="112"/>
      <c r="LTM51" s="112"/>
      <c r="LTO51" s="81"/>
      <c r="LTQ51" s="81"/>
      <c r="LTY51" s="109"/>
      <c r="LTZ51" s="110"/>
      <c r="LUA51" s="111"/>
      <c r="LUB51" s="112"/>
      <c r="LUC51" s="112"/>
      <c r="LUE51" s="81"/>
      <c r="LUG51" s="81"/>
      <c r="LUO51" s="109"/>
      <c r="LUP51" s="110"/>
      <c r="LUQ51" s="111"/>
      <c r="LUR51" s="112"/>
      <c r="LUS51" s="112"/>
      <c r="LUU51" s="81"/>
      <c r="LUW51" s="81"/>
      <c r="LVE51" s="109"/>
      <c r="LVF51" s="110"/>
      <c r="LVG51" s="111"/>
      <c r="LVH51" s="112"/>
      <c r="LVI51" s="112"/>
      <c r="LVK51" s="81"/>
      <c r="LVM51" s="81"/>
      <c r="LVU51" s="109"/>
      <c r="LVV51" s="110"/>
      <c r="LVW51" s="111"/>
      <c r="LVX51" s="112"/>
      <c r="LVY51" s="112"/>
      <c r="LWA51" s="81"/>
      <c r="LWC51" s="81"/>
      <c r="LWK51" s="109"/>
      <c r="LWL51" s="110"/>
      <c r="LWM51" s="111"/>
      <c r="LWN51" s="112"/>
      <c r="LWO51" s="112"/>
      <c r="LWQ51" s="81"/>
      <c r="LWS51" s="81"/>
      <c r="LXA51" s="109"/>
      <c r="LXB51" s="110"/>
      <c r="LXC51" s="111"/>
      <c r="LXD51" s="112"/>
      <c r="LXE51" s="112"/>
      <c r="LXG51" s="81"/>
      <c r="LXI51" s="81"/>
      <c r="LXQ51" s="109"/>
      <c r="LXR51" s="110"/>
      <c r="LXS51" s="111"/>
      <c r="LXT51" s="112"/>
      <c r="LXU51" s="112"/>
      <c r="LXW51" s="81"/>
      <c r="LXY51" s="81"/>
      <c r="LYG51" s="109"/>
      <c r="LYH51" s="110"/>
      <c r="LYI51" s="111"/>
      <c r="LYJ51" s="112"/>
      <c r="LYK51" s="112"/>
      <c r="LYM51" s="81"/>
      <c r="LYO51" s="81"/>
      <c r="LYW51" s="109"/>
      <c r="LYX51" s="110"/>
      <c r="LYY51" s="111"/>
      <c r="LYZ51" s="112"/>
      <c r="LZA51" s="112"/>
      <c r="LZC51" s="81"/>
      <c r="LZE51" s="81"/>
      <c r="LZM51" s="109"/>
      <c r="LZN51" s="110"/>
      <c r="LZO51" s="111"/>
      <c r="LZP51" s="112"/>
      <c r="LZQ51" s="112"/>
      <c r="LZS51" s="81"/>
      <c r="LZU51" s="81"/>
      <c r="MAC51" s="109"/>
      <c r="MAD51" s="110"/>
      <c r="MAE51" s="111"/>
      <c r="MAF51" s="112"/>
      <c r="MAG51" s="112"/>
      <c r="MAI51" s="81"/>
      <c r="MAK51" s="81"/>
      <c r="MAS51" s="109"/>
      <c r="MAT51" s="110"/>
      <c r="MAU51" s="111"/>
      <c r="MAV51" s="112"/>
      <c r="MAW51" s="112"/>
      <c r="MAY51" s="81"/>
      <c r="MBA51" s="81"/>
      <c r="MBI51" s="109"/>
      <c r="MBJ51" s="110"/>
      <c r="MBK51" s="111"/>
      <c r="MBL51" s="112"/>
      <c r="MBM51" s="112"/>
      <c r="MBO51" s="81"/>
      <c r="MBQ51" s="81"/>
      <c r="MBY51" s="109"/>
      <c r="MBZ51" s="110"/>
      <c r="MCA51" s="111"/>
      <c r="MCB51" s="112"/>
      <c r="MCC51" s="112"/>
      <c r="MCE51" s="81"/>
      <c r="MCG51" s="81"/>
      <c r="MCO51" s="109"/>
      <c r="MCP51" s="110"/>
      <c r="MCQ51" s="111"/>
      <c r="MCR51" s="112"/>
      <c r="MCS51" s="112"/>
      <c r="MCU51" s="81"/>
      <c r="MCW51" s="81"/>
      <c r="MDE51" s="109"/>
      <c r="MDF51" s="110"/>
      <c r="MDG51" s="111"/>
      <c r="MDH51" s="112"/>
      <c r="MDI51" s="112"/>
      <c r="MDK51" s="81"/>
      <c r="MDM51" s="81"/>
      <c r="MDU51" s="109"/>
      <c r="MDV51" s="110"/>
      <c r="MDW51" s="111"/>
      <c r="MDX51" s="112"/>
      <c r="MDY51" s="112"/>
      <c r="MEA51" s="81"/>
      <c r="MEC51" s="81"/>
      <c r="MEK51" s="109"/>
      <c r="MEL51" s="110"/>
      <c r="MEM51" s="111"/>
      <c r="MEN51" s="112"/>
      <c r="MEO51" s="112"/>
      <c r="MEQ51" s="81"/>
      <c r="MES51" s="81"/>
      <c r="MFA51" s="109"/>
      <c r="MFB51" s="110"/>
      <c r="MFC51" s="111"/>
      <c r="MFD51" s="112"/>
      <c r="MFE51" s="112"/>
      <c r="MFG51" s="81"/>
      <c r="MFI51" s="81"/>
      <c r="MFQ51" s="109"/>
      <c r="MFR51" s="110"/>
      <c r="MFS51" s="111"/>
      <c r="MFT51" s="112"/>
      <c r="MFU51" s="112"/>
      <c r="MFW51" s="81"/>
      <c r="MFY51" s="81"/>
      <c r="MGG51" s="109"/>
      <c r="MGH51" s="110"/>
      <c r="MGI51" s="111"/>
      <c r="MGJ51" s="112"/>
      <c r="MGK51" s="112"/>
      <c r="MGM51" s="81"/>
      <c r="MGO51" s="81"/>
      <c r="MGW51" s="109"/>
      <c r="MGX51" s="110"/>
      <c r="MGY51" s="111"/>
      <c r="MGZ51" s="112"/>
      <c r="MHA51" s="112"/>
      <c r="MHC51" s="81"/>
      <c r="MHE51" s="81"/>
      <c r="MHM51" s="109"/>
      <c r="MHN51" s="110"/>
      <c r="MHO51" s="111"/>
      <c r="MHP51" s="112"/>
      <c r="MHQ51" s="112"/>
      <c r="MHS51" s="81"/>
      <c r="MHU51" s="81"/>
      <c r="MIC51" s="109"/>
      <c r="MID51" s="110"/>
      <c r="MIE51" s="111"/>
      <c r="MIF51" s="112"/>
      <c r="MIG51" s="112"/>
      <c r="MII51" s="81"/>
      <c r="MIK51" s="81"/>
      <c r="MIS51" s="109"/>
      <c r="MIT51" s="110"/>
      <c r="MIU51" s="111"/>
      <c r="MIV51" s="112"/>
      <c r="MIW51" s="112"/>
      <c r="MIY51" s="81"/>
      <c r="MJA51" s="81"/>
      <c r="MJI51" s="109"/>
      <c r="MJJ51" s="110"/>
      <c r="MJK51" s="111"/>
      <c r="MJL51" s="112"/>
      <c r="MJM51" s="112"/>
      <c r="MJO51" s="81"/>
      <c r="MJQ51" s="81"/>
      <c r="MJY51" s="109"/>
      <c r="MJZ51" s="110"/>
      <c r="MKA51" s="111"/>
      <c r="MKB51" s="112"/>
      <c r="MKC51" s="112"/>
      <c r="MKE51" s="81"/>
      <c r="MKG51" s="81"/>
      <c r="MKO51" s="109"/>
      <c r="MKP51" s="110"/>
      <c r="MKQ51" s="111"/>
      <c r="MKR51" s="112"/>
      <c r="MKS51" s="112"/>
      <c r="MKU51" s="81"/>
      <c r="MKW51" s="81"/>
      <c r="MLE51" s="109"/>
      <c r="MLF51" s="110"/>
      <c r="MLG51" s="111"/>
      <c r="MLH51" s="112"/>
      <c r="MLI51" s="112"/>
      <c r="MLK51" s="81"/>
      <c r="MLM51" s="81"/>
      <c r="MLU51" s="109"/>
      <c r="MLV51" s="110"/>
      <c r="MLW51" s="111"/>
      <c r="MLX51" s="112"/>
      <c r="MLY51" s="112"/>
      <c r="MMA51" s="81"/>
      <c r="MMC51" s="81"/>
      <c r="MMK51" s="109"/>
      <c r="MML51" s="110"/>
      <c r="MMM51" s="111"/>
      <c r="MMN51" s="112"/>
      <c r="MMO51" s="112"/>
      <c r="MMQ51" s="81"/>
      <c r="MMS51" s="81"/>
      <c r="MNA51" s="109"/>
      <c r="MNB51" s="110"/>
      <c r="MNC51" s="111"/>
      <c r="MND51" s="112"/>
      <c r="MNE51" s="112"/>
      <c r="MNG51" s="81"/>
      <c r="MNI51" s="81"/>
      <c r="MNQ51" s="109"/>
      <c r="MNR51" s="110"/>
      <c r="MNS51" s="111"/>
      <c r="MNT51" s="112"/>
      <c r="MNU51" s="112"/>
      <c r="MNW51" s="81"/>
      <c r="MNY51" s="81"/>
      <c r="MOG51" s="109"/>
      <c r="MOH51" s="110"/>
      <c r="MOI51" s="111"/>
      <c r="MOJ51" s="112"/>
      <c r="MOK51" s="112"/>
      <c r="MOM51" s="81"/>
      <c r="MOO51" s="81"/>
      <c r="MOW51" s="109"/>
      <c r="MOX51" s="110"/>
      <c r="MOY51" s="111"/>
      <c r="MOZ51" s="112"/>
      <c r="MPA51" s="112"/>
      <c r="MPC51" s="81"/>
      <c r="MPE51" s="81"/>
      <c r="MPM51" s="109"/>
      <c r="MPN51" s="110"/>
      <c r="MPO51" s="111"/>
      <c r="MPP51" s="112"/>
      <c r="MPQ51" s="112"/>
      <c r="MPS51" s="81"/>
      <c r="MPU51" s="81"/>
      <c r="MQC51" s="109"/>
      <c r="MQD51" s="110"/>
      <c r="MQE51" s="111"/>
      <c r="MQF51" s="112"/>
      <c r="MQG51" s="112"/>
      <c r="MQI51" s="81"/>
      <c r="MQK51" s="81"/>
      <c r="MQS51" s="109"/>
      <c r="MQT51" s="110"/>
      <c r="MQU51" s="111"/>
      <c r="MQV51" s="112"/>
      <c r="MQW51" s="112"/>
      <c r="MQY51" s="81"/>
      <c r="MRA51" s="81"/>
      <c r="MRI51" s="109"/>
      <c r="MRJ51" s="110"/>
      <c r="MRK51" s="111"/>
      <c r="MRL51" s="112"/>
      <c r="MRM51" s="112"/>
      <c r="MRO51" s="81"/>
      <c r="MRQ51" s="81"/>
      <c r="MRY51" s="109"/>
      <c r="MRZ51" s="110"/>
      <c r="MSA51" s="111"/>
      <c r="MSB51" s="112"/>
      <c r="MSC51" s="112"/>
      <c r="MSE51" s="81"/>
      <c r="MSG51" s="81"/>
      <c r="MSO51" s="109"/>
      <c r="MSP51" s="110"/>
      <c r="MSQ51" s="111"/>
      <c r="MSR51" s="112"/>
      <c r="MSS51" s="112"/>
      <c r="MSU51" s="81"/>
      <c r="MSW51" s="81"/>
      <c r="MTE51" s="109"/>
      <c r="MTF51" s="110"/>
      <c r="MTG51" s="111"/>
      <c r="MTH51" s="112"/>
      <c r="MTI51" s="112"/>
      <c r="MTK51" s="81"/>
      <c r="MTM51" s="81"/>
      <c r="MTU51" s="109"/>
      <c r="MTV51" s="110"/>
      <c r="MTW51" s="111"/>
      <c r="MTX51" s="112"/>
      <c r="MTY51" s="112"/>
      <c r="MUA51" s="81"/>
      <c r="MUC51" s="81"/>
      <c r="MUK51" s="109"/>
      <c r="MUL51" s="110"/>
      <c r="MUM51" s="111"/>
      <c r="MUN51" s="112"/>
      <c r="MUO51" s="112"/>
      <c r="MUQ51" s="81"/>
      <c r="MUS51" s="81"/>
      <c r="MVA51" s="109"/>
      <c r="MVB51" s="110"/>
      <c r="MVC51" s="111"/>
      <c r="MVD51" s="112"/>
      <c r="MVE51" s="112"/>
      <c r="MVG51" s="81"/>
      <c r="MVI51" s="81"/>
      <c r="MVQ51" s="109"/>
      <c r="MVR51" s="110"/>
      <c r="MVS51" s="111"/>
      <c r="MVT51" s="112"/>
      <c r="MVU51" s="112"/>
      <c r="MVW51" s="81"/>
      <c r="MVY51" s="81"/>
      <c r="MWG51" s="109"/>
      <c r="MWH51" s="110"/>
      <c r="MWI51" s="111"/>
      <c r="MWJ51" s="112"/>
      <c r="MWK51" s="112"/>
      <c r="MWM51" s="81"/>
      <c r="MWO51" s="81"/>
      <c r="MWW51" s="109"/>
      <c r="MWX51" s="110"/>
      <c r="MWY51" s="111"/>
      <c r="MWZ51" s="112"/>
      <c r="MXA51" s="112"/>
      <c r="MXC51" s="81"/>
      <c r="MXE51" s="81"/>
      <c r="MXM51" s="109"/>
      <c r="MXN51" s="110"/>
      <c r="MXO51" s="111"/>
      <c r="MXP51" s="112"/>
      <c r="MXQ51" s="112"/>
      <c r="MXS51" s="81"/>
      <c r="MXU51" s="81"/>
      <c r="MYC51" s="109"/>
      <c r="MYD51" s="110"/>
      <c r="MYE51" s="111"/>
      <c r="MYF51" s="112"/>
      <c r="MYG51" s="112"/>
      <c r="MYI51" s="81"/>
      <c r="MYK51" s="81"/>
      <c r="MYS51" s="109"/>
      <c r="MYT51" s="110"/>
      <c r="MYU51" s="111"/>
      <c r="MYV51" s="112"/>
      <c r="MYW51" s="112"/>
      <c r="MYY51" s="81"/>
      <c r="MZA51" s="81"/>
      <c r="MZI51" s="109"/>
      <c r="MZJ51" s="110"/>
      <c r="MZK51" s="111"/>
      <c r="MZL51" s="112"/>
      <c r="MZM51" s="112"/>
      <c r="MZO51" s="81"/>
      <c r="MZQ51" s="81"/>
      <c r="MZY51" s="109"/>
      <c r="MZZ51" s="110"/>
      <c r="NAA51" s="111"/>
      <c r="NAB51" s="112"/>
      <c r="NAC51" s="112"/>
      <c r="NAE51" s="81"/>
      <c r="NAG51" s="81"/>
      <c r="NAO51" s="109"/>
      <c r="NAP51" s="110"/>
      <c r="NAQ51" s="111"/>
      <c r="NAR51" s="112"/>
      <c r="NAS51" s="112"/>
      <c r="NAU51" s="81"/>
      <c r="NAW51" s="81"/>
      <c r="NBE51" s="109"/>
      <c r="NBF51" s="110"/>
      <c r="NBG51" s="111"/>
      <c r="NBH51" s="112"/>
      <c r="NBI51" s="112"/>
      <c r="NBK51" s="81"/>
      <c r="NBM51" s="81"/>
      <c r="NBU51" s="109"/>
      <c r="NBV51" s="110"/>
      <c r="NBW51" s="111"/>
      <c r="NBX51" s="112"/>
      <c r="NBY51" s="112"/>
      <c r="NCA51" s="81"/>
      <c r="NCC51" s="81"/>
      <c r="NCK51" s="109"/>
      <c r="NCL51" s="110"/>
      <c r="NCM51" s="111"/>
      <c r="NCN51" s="112"/>
      <c r="NCO51" s="112"/>
      <c r="NCQ51" s="81"/>
      <c r="NCS51" s="81"/>
      <c r="NDA51" s="109"/>
      <c r="NDB51" s="110"/>
      <c r="NDC51" s="111"/>
      <c r="NDD51" s="112"/>
      <c r="NDE51" s="112"/>
      <c r="NDG51" s="81"/>
      <c r="NDI51" s="81"/>
      <c r="NDQ51" s="109"/>
      <c r="NDR51" s="110"/>
      <c r="NDS51" s="111"/>
      <c r="NDT51" s="112"/>
      <c r="NDU51" s="112"/>
      <c r="NDW51" s="81"/>
      <c r="NDY51" s="81"/>
      <c r="NEG51" s="109"/>
      <c r="NEH51" s="110"/>
      <c r="NEI51" s="111"/>
      <c r="NEJ51" s="112"/>
      <c r="NEK51" s="112"/>
      <c r="NEM51" s="81"/>
      <c r="NEO51" s="81"/>
      <c r="NEW51" s="109"/>
      <c r="NEX51" s="110"/>
      <c r="NEY51" s="111"/>
      <c r="NEZ51" s="112"/>
      <c r="NFA51" s="112"/>
      <c r="NFC51" s="81"/>
      <c r="NFE51" s="81"/>
      <c r="NFM51" s="109"/>
      <c r="NFN51" s="110"/>
      <c r="NFO51" s="111"/>
      <c r="NFP51" s="112"/>
      <c r="NFQ51" s="112"/>
      <c r="NFS51" s="81"/>
      <c r="NFU51" s="81"/>
      <c r="NGC51" s="109"/>
      <c r="NGD51" s="110"/>
      <c r="NGE51" s="111"/>
      <c r="NGF51" s="112"/>
      <c r="NGG51" s="112"/>
      <c r="NGI51" s="81"/>
      <c r="NGK51" s="81"/>
      <c r="NGS51" s="109"/>
      <c r="NGT51" s="110"/>
      <c r="NGU51" s="111"/>
      <c r="NGV51" s="112"/>
      <c r="NGW51" s="112"/>
      <c r="NGY51" s="81"/>
      <c r="NHA51" s="81"/>
      <c r="NHI51" s="109"/>
      <c r="NHJ51" s="110"/>
      <c r="NHK51" s="111"/>
      <c r="NHL51" s="112"/>
      <c r="NHM51" s="112"/>
      <c r="NHO51" s="81"/>
      <c r="NHQ51" s="81"/>
      <c r="NHY51" s="109"/>
      <c r="NHZ51" s="110"/>
      <c r="NIA51" s="111"/>
      <c r="NIB51" s="112"/>
      <c r="NIC51" s="112"/>
      <c r="NIE51" s="81"/>
      <c r="NIG51" s="81"/>
      <c r="NIO51" s="109"/>
      <c r="NIP51" s="110"/>
      <c r="NIQ51" s="111"/>
      <c r="NIR51" s="112"/>
      <c r="NIS51" s="112"/>
      <c r="NIU51" s="81"/>
      <c r="NIW51" s="81"/>
      <c r="NJE51" s="109"/>
      <c r="NJF51" s="110"/>
      <c r="NJG51" s="111"/>
      <c r="NJH51" s="112"/>
      <c r="NJI51" s="112"/>
      <c r="NJK51" s="81"/>
      <c r="NJM51" s="81"/>
      <c r="NJU51" s="109"/>
      <c r="NJV51" s="110"/>
      <c r="NJW51" s="111"/>
      <c r="NJX51" s="112"/>
      <c r="NJY51" s="112"/>
      <c r="NKA51" s="81"/>
      <c r="NKC51" s="81"/>
      <c r="NKK51" s="109"/>
      <c r="NKL51" s="110"/>
      <c r="NKM51" s="111"/>
      <c r="NKN51" s="112"/>
      <c r="NKO51" s="112"/>
      <c r="NKQ51" s="81"/>
      <c r="NKS51" s="81"/>
      <c r="NLA51" s="109"/>
      <c r="NLB51" s="110"/>
      <c r="NLC51" s="111"/>
      <c r="NLD51" s="112"/>
      <c r="NLE51" s="112"/>
      <c r="NLG51" s="81"/>
      <c r="NLI51" s="81"/>
      <c r="NLQ51" s="109"/>
      <c r="NLR51" s="110"/>
      <c r="NLS51" s="111"/>
      <c r="NLT51" s="112"/>
      <c r="NLU51" s="112"/>
      <c r="NLW51" s="81"/>
      <c r="NLY51" s="81"/>
      <c r="NMG51" s="109"/>
      <c r="NMH51" s="110"/>
      <c r="NMI51" s="111"/>
      <c r="NMJ51" s="112"/>
      <c r="NMK51" s="112"/>
      <c r="NMM51" s="81"/>
      <c r="NMO51" s="81"/>
      <c r="NMW51" s="109"/>
      <c r="NMX51" s="110"/>
      <c r="NMY51" s="111"/>
      <c r="NMZ51" s="112"/>
      <c r="NNA51" s="112"/>
      <c r="NNC51" s="81"/>
      <c r="NNE51" s="81"/>
      <c r="NNM51" s="109"/>
      <c r="NNN51" s="110"/>
      <c r="NNO51" s="111"/>
      <c r="NNP51" s="112"/>
      <c r="NNQ51" s="112"/>
      <c r="NNS51" s="81"/>
      <c r="NNU51" s="81"/>
      <c r="NOC51" s="109"/>
      <c r="NOD51" s="110"/>
      <c r="NOE51" s="111"/>
      <c r="NOF51" s="112"/>
      <c r="NOG51" s="112"/>
      <c r="NOI51" s="81"/>
      <c r="NOK51" s="81"/>
      <c r="NOS51" s="109"/>
      <c r="NOT51" s="110"/>
      <c r="NOU51" s="111"/>
      <c r="NOV51" s="112"/>
      <c r="NOW51" s="112"/>
      <c r="NOY51" s="81"/>
      <c r="NPA51" s="81"/>
      <c r="NPI51" s="109"/>
      <c r="NPJ51" s="110"/>
      <c r="NPK51" s="111"/>
      <c r="NPL51" s="112"/>
      <c r="NPM51" s="112"/>
      <c r="NPO51" s="81"/>
      <c r="NPQ51" s="81"/>
      <c r="NPY51" s="109"/>
      <c r="NPZ51" s="110"/>
      <c r="NQA51" s="111"/>
      <c r="NQB51" s="112"/>
      <c r="NQC51" s="112"/>
      <c r="NQE51" s="81"/>
      <c r="NQG51" s="81"/>
      <c r="NQO51" s="109"/>
      <c r="NQP51" s="110"/>
      <c r="NQQ51" s="111"/>
      <c r="NQR51" s="112"/>
      <c r="NQS51" s="112"/>
      <c r="NQU51" s="81"/>
      <c r="NQW51" s="81"/>
      <c r="NRE51" s="109"/>
      <c r="NRF51" s="110"/>
      <c r="NRG51" s="111"/>
      <c r="NRH51" s="112"/>
      <c r="NRI51" s="112"/>
      <c r="NRK51" s="81"/>
      <c r="NRM51" s="81"/>
      <c r="NRU51" s="109"/>
      <c r="NRV51" s="110"/>
      <c r="NRW51" s="111"/>
      <c r="NRX51" s="112"/>
      <c r="NRY51" s="112"/>
      <c r="NSA51" s="81"/>
      <c r="NSC51" s="81"/>
      <c r="NSK51" s="109"/>
      <c r="NSL51" s="110"/>
      <c r="NSM51" s="111"/>
      <c r="NSN51" s="112"/>
      <c r="NSO51" s="112"/>
      <c r="NSQ51" s="81"/>
      <c r="NSS51" s="81"/>
      <c r="NTA51" s="109"/>
      <c r="NTB51" s="110"/>
      <c r="NTC51" s="111"/>
      <c r="NTD51" s="112"/>
      <c r="NTE51" s="112"/>
      <c r="NTG51" s="81"/>
      <c r="NTI51" s="81"/>
      <c r="NTQ51" s="109"/>
      <c r="NTR51" s="110"/>
      <c r="NTS51" s="111"/>
      <c r="NTT51" s="112"/>
      <c r="NTU51" s="112"/>
      <c r="NTW51" s="81"/>
      <c r="NTY51" s="81"/>
      <c r="NUG51" s="109"/>
      <c r="NUH51" s="110"/>
      <c r="NUI51" s="111"/>
      <c r="NUJ51" s="112"/>
      <c r="NUK51" s="112"/>
      <c r="NUM51" s="81"/>
      <c r="NUO51" s="81"/>
      <c r="NUW51" s="109"/>
      <c r="NUX51" s="110"/>
      <c r="NUY51" s="111"/>
      <c r="NUZ51" s="112"/>
      <c r="NVA51" s="112"/>
      <c r="NVC51" s="81"/>
      <c r="NVE51" s="81"/>
      <c r="NVM51" s="109"/>
      <c r="NVN51" s="110"/>
      <c r="NVO51" s="111"/>
      <c r="NVP51" s="112"/>
      <c r="NVQ51" s="112"/>
      <c r="NVS51" s="81"/>
      <c r="NVU51" s="81"/>
      <c r="NWC51" s="109"/>
      <c r="NWD51" s="110"/>
      <c r="NWE51" s="111"/>
      <c r="NWF51" s="112"/>
      <c r="NWG51" s="112"/>
      <c r="NWI51" s="81"/>
      <c r="NWK51" s="81"/>
      <c r="NWS51" s="109"/>
      <c r="NWT51" s="110"/>
      <c r="NWU51" s="111"/>
      <c r="NWV51" s="112"/>
      <c r="NWW51" s="112"/>
      <c r="NWY51" s="81"/>
      <c r="NXA51" s="81"/>
      <c r="NXI51" s="109"/>
      <c r="NXJ51" s="110"/>
      <c r="NXK51" s="111"/>
      <c r="NXL51" s="112"/>
      <c r="NXM51" s="112"/>
      <c r="NXO51" s="81"/>
      <c r="NXQ51" s="81"/>
      <c r="NXY51" s="109"/>
      <c r="NXZ51" s="110"/>
      <c r="NYA51" s="111"/>
      <c r="NYB51" s="112"/>
      <c r="NYC51" s="112"/>
      <c r="NYE51" s="81"/>
      <c r="NYG51" s="81"/>
      <c r="NYO51" s="109"/>
      <c r="NYP51" s="110"/>
      <c r="NYQ51" s="111"/>
      <c r="NYR51" s="112"/>
      <c r="NYS51" s="112"/>
      <c r="NYU51" s="81"/>
      <c r="NYW51" s="81"/>
      <c r="NZE51" s="109"/>
      <c r="NZF51" s="110"/>
      <c r="NZG51" s="111"/>
      <c r="NZH51" s="112"/>
      <c r="NZI51" s="112"/>
      <c r="NZK51" s="81"/>
      <c r="NZM51" s="81"/>
      <c r="NZU51" s="109"/>
      <c r="NZV51" s="110"/>
      <c r="NZW51" s="111"/>
      <c r="NZX51" s="112"/>
      <c r="NZY51" s="112"/>
      <c r="OAA51" s="81"/>
      <c r="OAC51" s="81"/>
      <c r="OAK51" s="109"/>
      <c r="OAL51" s="110"/>
      <c r="OAM51" s="111"/>
      <c r="OAN51" s="112"/>
      <c r="OAO51" s="112"/>
      <c r="OAQ51" s="81"/>
      <c r="OAS51" s="81"/>
      <c r="OBA51" s="109"/>
      <c r="OBB51" s="110"/>
      <c r="OBC51" s="111"/>
      <c r="OBD51" s="112"/>
      <c r="OBE51" s="112"/>
      <c r="OBG51" s="81"/>
      <c r="OBI51" s="81"/>
      <c r="OBQ51" s="109"/>
      <c r="OBR51" s="110"/>
      <c r="OBS51" s="111"/>
      <c r="OBT51" s="112"/>
      <c r="OBU51" s="112"/>
      <c r="OBW51" s="81"/>
      <c r="OBY51" s="81"/>
      <c r="OCG51" s="109"/>
      <c r="OCH51" s="110"/>
      <c r="OCI51" s="111"/>
      <c r="OCJ51" s="112"/>
      <c r="OCK51" s="112"/>
      <c r="OCM51" s="81"/>
      <c r="OCO51" s="81"/>
      <c r="OCW51" s="109"/>
      <c r="OCX51" s="110"/>
      <c r="OCY51" s="111"/>
      <c r="OCZ51" s="112"/>
      <c r="ODA51" s="112"/>
      <c r="ODC51" s="81"/>
      <c r="ODE51" s="81"/>
      <c r="ODM51" s="109"/>
      <c r="ODN51" s="110"/>
      <c r="ODO51" s="111"/>
      <c r="ODP51" s="112"/>
      <c r="ODQ51" s="112"/>
      <c r="ODS51" s="81"/>
      <c r="ODU51" s="81"/>
      <c r="OEC51" s="109"/>
      <c r="OED51" s="110"/>
      <c r="OEE51" s="111"/>
      <c r="OEF51" s="112"/>
      <c r="OEG51" s="112"/>
      <c r="OEI51" s="81"/>
      <c r="OEK51" s="81"/>
      <c r="OES51" s="109"/>
      <c r="OET51" s="110"/>
      <c r="OEU51" s="111"/>
      <c r="OEV51" s="112"/>
      <c r="OEW51" s="112"/>
      <c r="OEY51" s="81"/>
      <c r="OFA51" s="81"/>
      <c r="OFI51" s="109"/>
      <c r="OFJ51" s="110"/>
      <c r="OFK51" s="111"/>
      <c r="OFL51" s="112"/>
      <c r="OFM51" s="112"/>
      <c r="OFO51" s="81"/>
      <c r="OFQ51" s="81"/>
      <c r="OFY51" s="109"/>
      <c r="OFZ51" s="110"/>
      <c r="OGA51" s="111"/>
      <c r="OGB51" s="112"/>
      <c r="OGC51" s="112"/>
      <c r="OGE51" s="81"/>
      <c r="OGG51" s="81"/>
      <c r="OGO51" s="109"/>
      <c r="OGP51" s="110"/>
      <c r="OGQ51" s="111"/>
      <c r="OGR51" s="112"/>
      <c r="OGS51" s="112"/>
      <c r="OGU51" s="81"/>
      <c r="OGW51" s="81"/>
      <c r="OHE51" s="109"/>
      <c r="OHF51" s="110"/>
      <c r="OHG51" s="111"/>
      <c r="OHH51" s="112"/>
      <c r="OHI51" s="112"/>
      <c r="OHK51" s="81"/>
      <c r="OHM51" s="81"/>
      <c r="OHU51" s="109"/>
      <c r="OHV51" s="110"/>
      <c r="OHW51" s="111"/>
      <c r="OHX51" s="112"/>
      <c r="OHY51" s="112"/>
      <c r="OIA51" s="81"/>
      <c r="OIC51" s="81"/>
      <c r="OIK51" s="109"/>
      <c r="OIL51" s="110"/>
      <c r="OIM51" s="111"/>
      <c r="OIN51" s="112"/>
      <c r="OIO51" s="112"/>
      <c r="OIQ51" s="81"/>
      <c r="OIS51" s="81"/>
      <c r="OJA51" s="109"/>
      <c r="OJB51" s="110"/>
      <c r="OJC51" s="111"/>
      <c r="OJD51" s="112"/>
      <c r="OJE51" s="112"/>
      <c r="OJG51" s="81"/>
      <c r="OJI51" s="81"/>
      <c r="OJQ51" s="109"/>
      <c r="OJR51" s="110"/>
      <c r="OJS51" s="111"/>
      <c r="OJT51" s="112"/>
      <c r="OJU51" s="112"/>
      <c r="OJW51" s="81"/>
      <c r="OJY51" s="81"/>
      <c r="OKG51" s="109"/>
      <c r="OKH51" s="110"/>
      <c r="OKI51" s="111"/>
      <c r="OKJ51" s="112"/>
      <c r="OKK51" s="112"/>
      <c r="OKM51" s="81"/>
      <c r="OKO51" s="81"/>
      <c r="OKW51" s="109"/>
      <c r="OKX51" s="110"/>
      <c r="OKY51" s="111"/>
      <c r="OKZ51" s="112"/>
      <c r="OLA51" s="112"/>
      <c r="OLC51" s="81"/>
      <c r="OLE51" s="81"/>
      <c r="OLM51" s="109"/>
      <c r="OLN51" s="110"/>
      <c r="OLO51" s="111"/>
      <c r="OLP51" s="112"/>
      <c r="OLQ51" s="112"/>
      <c r="OLS51" s="81"/>
      <c r="OLU51" s="81"/>
      <c r="OMC51" s="109"/>
      <c r="OMD51" s="110"/>
      <c r="OME51" s="111"/>
      <c r="OMF51" s="112"/>
      <c r="OMG51" s="112"/>
      <c r="OMI51" s="81"/>
      <c r="OMK51" s="81"/>
      <c r="OMS51" s="109"/>
      <c r="OMT51" s="110"/>
      <c r="OMU51" s="111"/>
      <c r="OMV51" s="112"/>
      <c r="OMW51" s="112"/>
      <c r="OMY51" s="81"/>
      <c r="ONA51" s="81"/>
      <c r="ONI51" s="109"/>
      <c r="ONJ51" s="110"/>
      <c r="ONK51" s="111"/>
      <c r="ONL51" s="112"/>
      <c r="ONM51" s="112"/>
      <c r="ONO51" s="81"/>
      <c r="ONQ51" s="81"/>
      <c r="ONY51" s="109"/>
      <c r="ONZ51" s="110"/>
      <c r="OOA51" s="111"/>
      <c r="OOB51" s="112"/>
      <c r="OOC51" s="112"/>
      <c r="OOE51" s="81"/>
      <c r="OOG51" s="81"/>
      <c r="OOO51" s="109"/>
      <c r="OOP51" s="110"/>
      <c r="OOQ51" s="111"/>
      <c r="OOR51" s="112"/>
      <c r="OOS51" s="112"/>
      <c r="OOU51" s="81"/>
      <c r="OOW51" s="81"/>
      <c r="OPE51" s="109"/>
      <c r="OPF51" s="110"/>
      <c r="OPG51" s="111"/>
      <c r="OPH51" s="112"/>
      <c r="OPI51" s="112"/>
      <c r="OPK51" s="81"/>
      <c r="OPM51" s="81"/>
      <c r="OPU51" s="109"/>
      <c r="OPV51" s="110"/>
      <c r="OPW51" s="111"/>
      <c r="OPX51" s="112"/>
      <c r="OPY51" s="112"/>
      <c r="OQA51" s="81"/>
      <c r="OQC51" s="81"/>
      <c r="OQK51" s="109"/>
      <c r="OQL51" s="110"/>
      <c r="OQM51" s="111"/>
      <c r="OQN51" s="112"/>
      <c r="OQO51" s="112"/>
      <c r="OQQ51" s="81"/>
      <c r="OQS51" s="81"/>
      <c r="ORA51" s="109"/>
      <c r="ORB51" s="110"/>
      <c r="ORC51" s="111"/>
      <c r="ORD51" s="112"/>
      <c r="ORE51" s="112"/>
      <c r="ORG51" s="81"/>
      <c r="ORI51" s="81"/>
      <c r="ORQ51" s="109"/>
      <c r="ORR51" s="110"/>
      <c r="ORS51" s="111"/>
      <c r="ORT51" s="112"/>
      <c r="ORU51" s="112"/>
      <c r="ORW51" s="81"/>
      <c r="ORY51" s="81"/>
      <c r="OSG51" s="109"/>
      <c r="OSH51" s="110"/>
      <c r="OSI51" s="111"/>
      <c r="OSJ51" s="112"/>
      <c r="OSK51" s="112"/>
      <c r="OSM51" s="81"/>
      <c r="OSO51" s="81"/>
      <c r="OSW51" s="109"/>
      <c r="OSX51" s="110"/>
      <c r="OSY51" s="111"/>
      <c r="OSZ51" s="112"/>
      <c r="OTA51" s="112"/>
      <c r="OTC51" s="81"/>
      <c r="OTE51" s="81"/>
      <c r="OTM51" s="109"/>
      <c r="OTN51" s="110"/>
      <c r="OTO51" s="111"/>
      <c r="OTP51" s="112"/>
      <c r="OTQ51" s="112"/>
      <c r="OTS51" s="81"/>
      <c r="OTU51" s="81"/>
      <c r="OUC51" s="109"/>
      <c r="OUD51" s="110"/>
      <c r="OUE51" s="111"/>
      <c r="OUF51" s="112"/>
      <c r="OUG51" s="112"/>
      <c r="OUI51" s="81"/>
      <c r="OUK51" s="81"/>
      <c r="OUS51" s="109"/>
      <c r="OUT51" s="110"/>
      <c r="OUU51" s="111"/>
      <c r="OUV51" s="112"/>
      <c r="OUW51" s="112"/>
      <c r="OUY51" s="81"/>
      <c r="OVA51" s="81"/>
      <c r="OVI51" s="109"/>
      <c r="OVJ51" s="110"/>
      <c r="OVK51" s="111"/>
      <c r="OVL51" s="112"/>
      <c r="OVM51" s="112"/>
      <c r="OVO51" s="81"/>
      <c r="OVQ51" s="81"/>
      <c r="OVY51" s="109"/>
      <c r="OVZ51" s="110"/>
      <c r="OWA51" s="111"/>
      <c r="OWB51" s="112"/>
      <c r="OWC51" s="112"/>
      <c r="OWE51" s="81"/>
      <c r="OWG51" s="81"/>
      <c r="OWO51" s="109"/>
      <c r="OWP51" s="110"/>
      <c r="OWQ51" s="111"/>
      <c r="OWR51" s="112"/>
      <c r="OWS51" s="112"/>
      <c r="OWU51" s="81"/>
      <c r="OWW51" s="81"/>
      <c r="OXE51" s="109"/>
      <c r="OXF51" s="110"/>
      <c r="OXG51" s="111"/>
      <c r="OXH51" s="112"/>
      <c r="OXI51" s="112"/>
      <c r="OXK51" s="81"/>
      <c r="OXM51" s="81"/>
      <c r="OXU51" s="109"/>
      <c r="OXV51" s="110"/>
      <c r="OXW51" s="111"/>
      <c r="OXX51" s="112"/>
      <c r="OXY51" s="112"/>
      <c r="OYA51" s="81"/>
      <c r="OYC51" s="81"/>
      <c r="OYK51" s="109"/>
      <c r="OYL51" s="110"/>
      <c r="OYM51" s="111"/>
      <c r="OYN51" s="112"/>
      <c r="OYO51" s="112"/>
      <c r="OYQ51" s="81"/>
      <c r="OYS51" s="81"/>
      <c r="OZA51" s="109"/>
      <c r="OZB51" s="110"/>
      <c r="OZC51" s="111"/>
      <c r="OZD51" s="112"/>
      <c r="OZE51" s="112"/>
      <c r="OZG51" s="81"/>
      <c r="OZI51" s="81"/>
      <c r="OZQ51" s="109"/>
      <c r="OZR51" s="110"/>
      <c r="OZS51" s="111"/>
      <c r="OZT51" s="112"/>
      <c r="OZU51" s="112"/>
      <c r="OZW51" s="81"/>
      <c r="OZY51" s="81"/>
      <c r="PAG51" s="109"/>
      <c r="PAH51" s="110"/>
      <c r="PAI51" s="111"/>
      <c r="PAJ51" s="112"/>
      <c r="PAK51" s="112"/>
      <c r="PAM51" s="81"/>
      <c r="PAO51" s="81"/>
      <c r="PAW51" s="109"/>
      <c r="PAX51" s="110"/>
      <c r="PAY51" s="111"/>
      <c r="PAZ51" s="112"/>
      <c r="PBA51" s="112"/>
      <c r="PBC51" s="81"/>
      <c r="PBE51" s="81"/>
      <c r="PBM51" s="109"/>
      <c r="PBN51" s="110"/>
      <c r="PBO51" s="111"/>
      <c r="PBP51" s="112"/>
      <c r="PBQ51" s="112"/>
      <c r="PBS51" s="81"/>
      <c r="PBU51" s="81"/>
      <c r="PCC51" s="109"/>
      <c r="PCD51" s="110"/>
      <c r="PCE51" s="111"/>
      <c r="PCF51" s="112"/>
      <c r="PCG51" s="112"/>
      <c r="PCI51" s="81"/>
      <c r="PCK51" s="81"/>
      <c r="PCS51" s="109"/>
      <c r="PCT51" s="110"/>
      <c r="PCU51" s="111"/>
      <c r="PCV51" s="112"/>
      <c r="PCW51" s="112"/>
      <c r="PCY51" s="81"/>
      <c r="PDA51" s="81"/>
      <c r="PDI51" s="109"/>
      <c r="PDJ51" s="110"/>
      <c r="PDK51" s="111"/>
      <c r="PDL51" s="112"/>
      <c r="PDM51" s="112"/>
      <c r="PDO51" s="81"/>
      <c r="PDQ51" s="81"/>
      <c r="PDY51" s="109"/>
      <c r="PDZ51" s="110"/>
      <c r="PEA51" s="111"/>
      <c r="PEB51" s="112"/>
      <c r="PEC51" s="112"/>
      <c r="PEE51" s="81"/>
      <c r="PEG51" s="81"/>
      <c r="PEO51" s="109"/>
      <c r="PEP51" s="110"/>
      <c r="PEQ51" s="111"/>
      <c r="PER51" s="112"/>
      <c r="PES51" s="112"/>
      <c r="PEU51" s="81"/>
      <c r="PEW51" s="81"/>
      <c r="PFE51" s="109"/>
      <c r="PFF51" s="110"/>
      <c r="PFG51" s="111"/>
      <c r="PFH51" s="112"/>
      <c r="PFI51" s="112"/>
      <c r="PFK51" s="81"/>
      <c r="PFM51" s="81"/>
      <c r="PFU51" s="109"/>
      <c r="PFV51" s="110"/>
      <c r="PFW51" s="111"/>
      <c r="PFX51" s="112"/>
      <c r="PFY51" s="112"/>
      <c r="PGA51" s="81"/>
      <c r="PGC51" s="81"/>
      <c r="PGK51" s="109"/>
      <c r="PGL51" s="110"/>
      <c r="PGM51" s="111"/>
      <c r="PGN51" s="112"/>
      <c r="PGO51" s="112"/>
      <c r="PGQ51" s="81"/>
      <c r="PGS51" s="81"/>
      <c r="PHA51" s="109"/>
      <c r="PHB51" s="110"/>
      <c r="PHC51" s="111"/>
      <c r="PHD51" s="112"/>
      <c r="PHE51" s="112"/>
      <c r="PHG51" s="81"/>
      <c r="PHI51" s="81"/>
      <c r="PHQ51" s="109"/>
      <c r="PHR51" s="110"/>
      <c r="PHS51" s="111"/>
      <c r="PHT51" s="112"/>
      <c r="PHU51" s="112"/>
      <c r="PHW51" s="81"/>
      <c r="PHY51" s="81"/>
      <c r="PIG51" s="109"/>
      <c r="PIH51" s="110"/>
      <c r="PII51" s="111"/>
      <c r="PIJ51" s="112"/>
      <c r="PIK51" s="112"/>
      <c r="PIM51" s="81"/>
      <c r="PIO51" s="81"/>
      <c r="PIW51" s="109"/>
      <c r="PIX51" s="110"/>
      <c r="PIY51" s="111"/>
      <c r="PIZ51" s="112"/>
      <c r="PJA51" s="112"/>
      <c r="PJC51" s="81"/>
      <c r="PJE51" s="81"/>
      <c r="PJM51" s="109"/>
      <c r="PJN51" s="110"/>
      <c r="PJO51" s="111"/>
      <c r="PJP51" s="112"/>
      <c r="PJQ51" s="112"/>
      <c r="PJS51" s="81"/>
      <c r="PJU51" s="81"/>
      <c r="PKC51" s="109"/>
      <c r="PKD51" s="110"/>
      <c r="PKE51" s="111"/>
      <c r="PKF51" s="112"/>
      <c r="PKG51" s="112"/>
      <c r="PKI51" s="81"/>
      <c r="PKK51" s="81"/>
      <c r="PKS51" s="109"/>
      <c r="PKT51" s="110"/>
      <c r="PKU51" s="111"/>
      <c r="PKV51" s="112"/>
      <c r="PKW51" s="112"/>
      <c r="PKY51" s="81"/>
      <c r="PLA51" s="81"/>
      <c r="PLI51" s="109"/>
      <c r="PLJ51" s="110"/>
      <c r="PLK51" s="111"/>
      <c r="PLL51" s="112"/>
      <c r="PLM51" s="112"/>
      <c r="PLO51" s="81"/>
      <c r="PLQ51" s="81"/>
      <c r="PLY51" s="109"/>
      <c r="PLZ51" s="110"/>
      <c r="PMA51" s="111"/>
      <c r="PMB51" s="112"/>
      <c r="PMC51" s="112"/>
      <c r="PME51" s="81"/>
      <c r="PMG51" s="81"/>
      <c r="PMO51" s="109"/>
      <c r="PMP51" s="110"/>
      <c r="PMQ51" s="111"/>
      <c r="PMR51" s="112"/>
      <c r="PMS51" s="112"/>
      <c r="PMU51" s="81"/>
      <c r="PMW51" s="81"/>
      <c r="PNE51" s="109"/>
      <c r="PNF51" s="110"/>
      <c r="PNG51" s="111"/>
      <c r="PNH51" s="112"/>
      <c r="PNI51" s="112"/>
      <c r="PNK51" s="81"/>
      <c r="PNM51" s="81"/>
      <c r="PNU51" s="109"/>
      <c r="PNV51" s="110"/>
      <c r="PNW51" s="111"/>
      <c r="PNX51" s="112"/>
      <c r="PNY51" s="112"/>
      <c r="POA51" s="81"/>
      <c r="POC51" s="81"/>
      <c r="POK51" s="109"/>
      <c r="POL51" s="110"/>
      <c r="POM51" s="111"/>
      <c r="PON51" s="112"/>
      <c r="POO51" s="112"/>
      <c r="POQ51" s="81"/>
      <c r="POS51" s="81"/>
      <c r="PPA51" s="109"/>
      <c r="PPB51" s="110"/>
      <c r="PPC51" s="111"/>
      <c r="PPD51" s="112"/>
      <c r="PPE51" s="112"/>
      <c r="PPG51" s="81"/>
      <c r="PPI51" s="81"/>
      <c r="PPQ51" s="109"/>
      <c r="PPR51" s="110"/>
      <c r="PPS51" s="111"/>
      <c r="PPT51" s="112"/>
      <c r="PPU51" s="112"/>
      <c r="PPW51" s="81"/>
      <c r="PPY51" s="81"/>
      <c r="PQG51" s="109"/>
      <c r="PQH51" s="110"/>
      <c r="PQI51" s="111"/>
      <c r="PQJ51" s="112"/>
      <c r="PQK51" s="112"/>
      <c r="PQM51" s="81"/>
      <c r="PQO51" s="81"/>
      <c r="PQW51" s="109"/>
      <c r="PQX51" s="110"/>
      <c r="PQY51" s="111"/>
      <c r="PQZ51" s="112"/>
      <c r="PRA51" s="112"/>
      <c r="PRC51" s="81"/>
      <c r="PRE51" s="81"/>
      <c r="PRM51" s="109"/>
      <c r="PRN51" s="110"/>
      <c r="PRO51" s="111"/>
      <c r="PRP51" s="112"/>
      <c r="PRQ51" s="112"/>
      <c r="PRS51" s="81"/>
      <c r="PRU51" s="81"/>
      <c r="PSC51" s="109"/>
      <c r="PSD51" s="110"/>
      <c r="PSE51" s="111"/>
      <c r="PSF51" s="112"/>
      <c r="PSG51" s="112"/>
      <c r="PSI51" s="81"/>
      <c r="PSK51" s="81"/>
      <c r="PSS51" s="109"/>
      <c r="PST51" s="110"/>
      <c r="PSU51" s="111"/>
      <c r="PSV51" s="112"/>
      <c r="PSW51" s="112"/>
      <c r="PSY51" s="81"/>
      <c r="PTA51" s="81"/>
      <c r="PTI51" s="109"/>
      <c r="PTJ51" s="110"/>
      <c r="PTK51" s="111"/>
      <c r="PTL51" s="112"/>
      <c r="PTM51" s="112"/>
      <c r="PTO51" s="81"/>
      <c r="PTQ51" s="81"/>
      <c r="PTY51" s="109"/>
      <c r="PTZ51" s="110"/>
      <c r="PUA51" s="111"/>
      <c r="PUB51" s="112"/>
      <c r="PUC51" s="112"/>
      <c r="PUE51" s="81"/>
      <c r="PUG51" s="81"/>
      <c r="PUO51" s="109"/>
      <c r="PUP51" s="110"/>
      <c r="PUQ51" s="111"/>
      <c r="PUR51" s="112"/>
      <c r="PUS51" s="112"/>
      <c r="PUU51" s="81"/>
      <c r="PUW51" s="81"/>
      <c r="PVE51" s="109"/>
      <c r="PVF51" s="110"/>
      <c r="PVG51" s="111"/>
      <c r="PVH51" s="112"/>
      <c r="PVI51" s="112"/>
      <c r="PVK51" s="81"/>
      <c r="PVM51" s="81"/>
      <c r="PVU51" s="109"/>
      <c r="PVV51" s="110"/>
      <c r="PVW51" s="111"/>
      <c r="PVX51" s="112"/>
      <c r="PVY51" s="112"/>
      <c r="PWA51" s="81"/>
      <c r="PWC51" s="81"/>
      <c r="PWK51" s="109"/>
      <c r="PWL51" s="110"/>
      <c r="PWM51" s="111"/>
      <c r="PWN51" s="112"/>
      <c r="PWO51" s="112"/>
      <c r="PWQ51" s="81"/>
      <c r="PWS51" s="81"/>
      <c r="PXA51" s="109"/>
      <c r="PXB51" s="110"/>
      <c r="PXC51" s="111"/>
      <c r="PXD51" s="112"/>
      <c r="PXE51" s="112"/>
      <c r="PXG51" s="81"/>
      <c r="PXI51" s="81"/>
      <c r="PXQ51" s="109"/>
      <c r="PXR51" s="110"/>
      <c r="PXS51" s="111"/>
      <c r="PXT51" s="112"/>
      <c r="PXU51" s="112"/>
      <c r="PXW51" s="81"/>
      <c r="PXY51" s="81"/>
      <c r="PYG51" s="109"/>
      <c r="PYH51" s="110"/>
      <c r="PYI51" s="111"/>
      <c r="PYJ51" s="112"/>
      <c r="PYK51" s="112"/>
      <c r="PYM51" s="81"/>
      <c r="PYO51" s="81"/>
      <c r="PYW51" s="109"/>
      <c r="PYX51" s="110"/>
      <c r="PYY51" s="111"/>
      <c r="PYZ51" s="112"/>
      <c r="PZA51" s="112"/>
      <c r="PZC51" s="81"/>
      <c r="PZE51" s="81"/>
      <c r="PZM51" s="109"/>
      <c r="PZN51" s="110"/>
      <c r="PZO51" s="111"/>
      <c r="PZP51" s="112"/>
      <c r="PZQ51" s="112"/>
      <c r="PZS51" s="81"/>
      <c r="PZU51" s="81"/>
      <c r="QAC51" s="109"/>
      <c r="QAD51" s="110"/>
      <c r="QAE51" s="111"/>
      <c r="QAF51" s="112"/>
      <c r="QAG51" s="112"/>
      <c r="QAI51" s="81"/>
      <c r="QAK51" s="81"/>
      <c r="QAS51" s="109"/>
      <c r="QAT51" s="110"/>
      <c r="QAU51" s="111"/>
      <c r="QAV51" s="112"/>
      <c r="QAW51" s="112"/>
      <c r="QAY51" s="81"/>
      <c r="QBA51" s="81"/>
      <c r="QBI51" s="109"/>
      <c r="QBJ51" s="110"/>
      <c r="QBK51" s="111"/>
      <c r="QBL51" s="112"/>
      <c r="QBM51" s="112"/>
      <c r="QBO51" s="81"/>
      <c r="QBQ51" s="81"/>
      <c r="QBY51" s="109"/>
      <c r="QBZ51" s="110"/>
      <c r="QCA51" s="111"/>
      <c r="QCB51" s="112"/>
      <c r="QCC51" s="112"/>
      <c r="QCE51" s="81"/>
      <c r="QCG51" s="81"/>
      <c r="QCO51" s="109"/>
      <c r="QCP51" s="110"/>
      <c r="QCQ51" s="111"/>
      <c r="QCR51" s="112"/>
      <c r="QCS51" s="112"/>
      <c r="QCU51" s="81"/>
      <c r="QCW51" s="81"/>
      <c r="QDE51" s="109"/>
      <c r="QDF51" s="110"/>
      <c r="QDG51" s="111"/>
      <c r="QDH51" s="112"/>
      <c r="QDI51" s="112"/>
      <c r="QDK51" s="81"/>
      <c r="QDM51" s="81"/>
      <c r="QDU51" s="109"/>
      <c r="QDV51" s="110"/>
      <c r="QDW51" s="111"/>
      <c r="QDX51" s="112"/>
      <c r="QDY51" s="112"/>
      <c r="QEA51" s="81"/>
      <c r="QEC51" s="81"/>
      <c r="QEK51" s="109"/>
      <c r="QEL51" s="110"/>
      <c r="QEM51" s="111"/>
      <c r="QEN51" s="112"/>
      <c r="QEO51" s="112"/>
      <c r="QEQ51" s="81"/>
      <c r="QES51" s="81"/>
      <c r="QFA51" s="109"/>
      <c r="QFB51" s="110"/>
      <c r="QFC51" s="111"/>
      <c r="QFD51" s="112"/>
      <c r="QFE51" s="112"/>
      <c r="QFG51" s="81"/>
      <c r="QFI51" s="81"/>
      <c r="QFQ51" s="109"/>
      <c r="QFR51" s="110"/>
      <c r="QFS51" s="111"/>
      <c r="QFT51" s="112"/>
      <c r="QFU51" s="112"/>
      <c r="QFW51" s="81"/>
      <c r="QFY51" s="81"/>
      <c r="QGG51" s="109"/>
      <c r="QGH51" s="110"/>
      <c r="QGI51" s="111"/>
      <c r="QGJ51" s="112"/>
      <c r="QGK51" s="112"/>
      <c r="QGM51" s="81"/>
      <c r="QGO51" s="81"/>
      <c r="QGW51" s="109"/>
      <c r="QGX51" s="110"/>
      <c r="QGY51" s="111"/>
      <c r="QGZ51" s="112"/>
      <c r="QHA51" s="112"/>
      <c r="QHC51" s="81"/>
      <c r="QHE51" s="81"/>
      <c r="QHM51" s="109"/>
      <c r="QHN51" s="110"/>
      <c r="QHO51" s="111"/>
      <c r="QHP51" s="112"/>
      <c r="QHQ51" s="112"/>
      <c r="QHS51" s="81"/>
      <c r="QHU51" s="81"/>
      <c r="QIC51" s="109"/>
      <c r="QID51" s="110"/>
      <c r="QIE51" s="111"/>
      <c r="QIF51" s="112"/>
      <c r="QIG51" s="112"/>
      <c r="QII51" s="81"/>
      <c r="QIK51" s="81"/>
      <c r="QIS51" s="109"/>
      <c r="QIT51" s="110"/>
      <c r="QIU51" s="111"/>
      <c r="QIV51" s="112"/>
      <c r="QIW51" s="112"/>
      <c r="QIY51" s="81"/>
      <c r="QJA51" s="81"/>
      <c r="QJI51" s="109"/>
      <c r="QJJ51" s="110"/>
      <c r="QJK51" s="111"/>
      <c r="QJL51" s="112"/>
      <c r="QJM51" s="112"/>
      <c r="QJO51" s="81"/>
      <c r="QJQ51" s="81"/>
      <c r="QJY51" s="109"/>
      <c r="QJZ51" s="110"/>
      <c r="QKA51" s="111"/>
      <c r="QKB51" s="112"/>
      <c r="QKC51" s="112"/>
      <c r="QKE51" s="81"/>
      <c r="QKG51" s="81"/>
      <c r="QKO51" s="109"/>
      <c r="QKP51" s="110"/>
      <c r="QKQ51" s="111"/>
      <c r="QKR51" s="112"/>
      <c r="QKS51" s="112"/>
      <c r="QKU51" s="81"/>
      <c r="QKW51" s="81"/>
      <c r="QLE51" s="109"/>
      <c r="QLF51" s="110"/>
      <c r="QLG51" s="111"/>
      <c r="QLH51" s="112"/>
      <c r="QLI51" s="112"/>
      <c r="QLK51" s="81"/>
      <c r="QLM51" s="81"/>
      <c r="QLU51" s="109"/>
      <c r="QLV51" s="110"/>
      <c r="QLW51" s="111"/>
      <c r="QLX51" s="112"/>
      <c r="QLY51" s="112"/>
      <c r="QMA51" s="81"/>
      <c r="QMC51" s="81"/>
      <c r="QMK51" s="109"/>
      <c r="QML51" s="110"/>
      <c r="QMM51" s="111"/>
      <c r="QMN51" s="112"/>
      <c r="QMO51" s="112"/>
      <c r="QMQ51" s="81"/>
      <c r="QMS51" s="81"/>
      <c r="QNA51" s="109"/>
      <c r="QNB51" s="110"/>
      <c r="QNC51" s="111"/>
      <c r="QND51" s="112"/>
      <c r="QNE51" s="112"/>
      <c r="QNG51" s="81"/>
      <c r="QNI51" s="81"/>
      <c r="QNQ51" s="109"/>
      <c r="QNR51" s="110"/>
      <c r="QNS51" s="111"/>
      <c r="QNT51" s="112"/>
      <c r="QNU51" s="112"/>
      <c r="QNW51" s="81"/>
      <c r="QNY51" s="81"/>
      <c r="QOG51" s="109"/>
      <c r="QOH51" s="110"/>
      <c r="QOI51" s="111"/>
      <c r="QOJ51" s="112"/>
      <c r="QOK51" s="112"/>
      <c r="QOM51" s="81"/>
      <c r="QOO51" s="81"/>
      <c r="QOW51" s="109"/>
      <c r="QOX51" s="110"/>
      <c r="QOY51" s="111"/>
      <c r="QOZ51" s="112"/>
      <c r="QPA51" s="112"/>
      <c r="QPC51" s="81"/>
      <c r="QPE51" s="81"/>
      <c r="QPM51" s="109"/>
      <c r="QPN51" s="110"/>
      <c r="QPO51" s="111"/>
      <c r="QPP51" s="112"/>
      <c r="QPQ51" s="112"/>
      <c r="QPS51" s="81"/>
      <c r="QPU51" s="81"/>
      <c r="QQC51" s="109"/>
      <c r="QQD51" s="110"/>
      <c r="QQE51" s="111"/>
      <c r="QQF51" s="112"/>
      <c r="QQG51" s="112"/>
      <c r="QQI51" s="81"/>
      <c r="QQK51" s="81"/>
      <c r="QQS51" s="109"/>
      <c r="QQT51" s="110"/>
      <c r="QQU51" s="111"/>
      <c r="QQV51" s="112"/>
      <c r="QQW51" s="112"/>
      <c r="QQY51" s="81"/>
      <c r="QRA51" s="81"/>
      <c r="QRI51" s="109"/>
      <c r="QRJ51" s="110"/>
      <c r="QRK51" s="111"/>
      <c r="QRL51" s="112"/>
      <c r="QRM51" s="112"/>
      <c r="QRO51" s="81"/>
      <c r="QRQ51" s="81"/>
      <c r="QRY51" s="109"/>
      <c r="QRZ51" s="110"/>
      <c r="QSA51" s="111"/>
      <c r="QSB51" s="112"/>
      <c r="QSC51" s="112"/>
      <c r="QSE51" s="81"/>
      <c r="QSG51" s="81"/>
      <c r="QSO51" s="109"/>
      <c r="QSP51" s="110"/>
      <c r="QSQ51" s="111"/>
      <c r="QSR51" s="112"/>
      <c r="QSS51" s="112"/>
      <c r="QSU51" s="81"/>
      <c r="QSW51" s="81"/>
      <c r="QTE51" s="109"/>
      <c r="QTF51" s="110"/>
      <c r="QTG51" s="111"/>
      <c r="QTH51" s="112"/>
      <c r="QTI51" s="112"/>
      <c r="QTK51" s="81"/>
      <c r="QTM51" s="81"/>
      <c r="QTU51" s="109"/>
      <c r="QTV51" s="110"/>
      <c r="QTW51" s="111"/>
      <c r="QTX51" s="112"/>
      <c r="QTY51" s="112"/>
      <c r="QUA51" s="81"/>
      <c r="QUC51" s="81"/>
      <c r="QUK51" s="109"/>
      <c r="QUL51" s="110"/>
      <c r="QUM51" s="111"/>
      <c r="QUN51" s="112"/>
      <c r="QUO51" s="112"/>
      <c r="QUQ51" s="81"/>
      <c r="QUS51" s="81"/>
      <c r="QVA51" s="109"/>
      <c r="QVB51" s="110"/>
      <c r="QVC51" s="111"/>
      <c r="QVD51" s="112"/>
      <c r="QVE51" s="112"/>
      <c r="QVG51" s="81"/>
      <c r="QVI51" s="81"/>
      <c r="QVQ51" s="109"/>
      <c r="QVR51" s="110"/>
      <c r="QVS51" s="111"/>
      <c r="QVT51" s="112"/>
      <c r="QVU51" s="112"/>
      <c r="QVW51" s="81"/>
      <c r="QVY51" s="81"/>
      <c r="QWG51" s="109"/>
      <c r="QWH51" s="110"/>
      <c r="QWI51" s="111"/>
      <c r="QWJ51" s="112"/>
      <c r="QWK51" s="112"/>
      <c r="QWM51" s="81"/>
      <c r="QWO51" s="81"/>
      <c r="QWW51" s="109"/>
      <c r="QWX51" s="110"/>
      <c r="QWY51" s="111"/>
      <c r="QWZ51" s="112"/>
      <c r="QXA51" s="112"/>
      <c r="QXC51" s="81"/>
      <c r="QXE51" s="81"/>
      <c r="QXM51" s="109"/>
      <c r="QXN51" s="110"/>
      <c r="QXO51" s="111"/>
      <c r="QXP51" s="112"/>
      <c r="QXQ51" s="112"/>
      <c r="QXS51" s="81"/>
      <c r="QXU51" s="81"/>
      <c r="QYC51" s="109"/>
      <c r="QYD51" s="110"/>
      <c r="QYE51" s="111"/>
      <c r="QYF51" s="112"/>
      <c r="QYG51" s="112"/>
      <c r="QYI51" s="81"/>
      <c r="QYK51" s="81"/>
      <c r="QYS51" s="109"/>
      <c r="QYT51" s="110"/>
      <c r="QYU51" s="111"/>
      <c r="QYV51" s="112"/>
      <c r="QYW51" s="112"/>
      <c r="QYY51" s="81"/>
      <c r="QZA51" s="81"/>
      <c r="QZI51" s="109"/>
      <c r="QZJ51" s="110"/>
      <c r="QZK51" s="111"/>
      <c r="QZL51" s="112"/>
      <c r="QZM51" s="112"/>
      <c r="QZO51" s="81"/>
      <c r="QZQ51" s="81"/>
      <c r="QZY51" s="109"/>
      <c r="QZZ51" s="110"/>
      <c r="RAA51" s="111"/>
      <c r="RAB51" s="112"/>
      <c r="RAC51" s="112"/>
      <c r="RAE51" s="81"/>
      <c r="RAG51" s="81"/>
      <c r="RAO51" s="109"/>
      <c r="RAP51" s="110"/>
      <c r="RAQ51" s="111"/>
      <c r="RAR51" s="112"/>
      <c r="RAS51" s="112"/>
      <c r="RAU51" s="81"/>
      <c r="RAW51" s="81"/>
      <c r="RBE51" s="109"/>
      <c r="RBF51" s="110"/>
      <c r="RBG51" s="111"/>
      <c r="RBH51" s="112"/>
      <c r="RBI51" s="112"/>
      <c r="RBK51" s="81"/>
      <c r="RBM51" s="81"/>
      <c r="RBU51" s="109"/>
      <c r="RBV51" s="110"/>
      <c r="RBW51" s="111"/>
      <c r="RBX51" s="112"/>
      <c r="RBY51" s="112"/>
      <c r="RCA51" s="81"/>
      <c r="RCC51" s="81"/>
      <c r="RCK51" s="109"/>
      <c r="RCL51" s="110"/>
      <c r="RCM51" s="111"/>
      <c r="RCN51" s="112"/>
      <c r="RCO51" s="112"/>
      <c r="RCQ51" s="81"/>
      <c r="RCS51" s="81"/>
      <c r="RDA51" s="109"/>
      <c r="RDB51" s="110"/>
      <c r="RDC51" s="111"/>
      <c r="RDD51" s="112"/>
      <c r="RDE51" s="112"/>
      <c r="RDG51" s="81"/>
      <c r="RDI51" s="81"/>
      <c r="RDQ51" s="109"/>
      <c r="RDR51" s="110"/>
      <c r="RDS51" s="111"/>
      <c r="RDT51" s="112"/>
      <c r="RDU51" s="112"/>
      <c r="RDW51" s="81"/>
      <c r="RDY51" s="81"/>
      <c r="REG51" s="109"/>
      <c r="REH51" s="110"/>
      <c r="REI51" s="111"/>
      <c r="REJ51" s="112"/>
      <c r="REK51" s="112"/>
      <c r="REM51" s="81"/>
      <c r="REO51" s="81"/>
      <c r="REW51" s="109"/>
      <c r="REX51" s="110"/>
      <c r="REY51" s="111"/>
      <c r="REZ51" s="112"/>
      <c r="RFA51" s="112"/>
      <c r="RFC51" s="81"/>
      <c r="RFE51" s="81"/>
      <c r="RFM51" s="109"/>
      <c r="RFN51" s="110"/>
      <c r="RFO51" s="111"/>
      <c r="RFP51" s="112"/>
      <c r="RFQ51" s="112"/>
      <c r="RFS51" s="81"/>
      <c r="RFU51" s="81"/>
      <c r="RGC51" s="109"/>
      <c r="RGD51" s="110"/>
      <c r="RGE51" s="111"/>
      <c r="RGF51" s="112"/>
      <c r="RGG51" s="112"/>
      <c r="RGI51" s="81"/>
      <c r="RGK51" s="81"/>
      <c r="RGS51" s="109"/>
      <c r="RGT51" s="110"/>
      <c r="RGU51" s="111"/>
      <c r="RGV51" s="112"/>
      <c r="RGW51" s="112"/>
      <c r="RGY51" s="81"/>
      <c r="RHA51" s="81"/>
      <c r="RHI51" s="109"/>
      <c r="RHJ51" s="110"/>
      <c r="RHK51" s="111"/>
      <c r="RHL51" s="112"/>
      <c r="RHM51" s="112"/>
      <c r="RHO51" s="81"/>
      <c r="RHQ51" s="81"/>
      <c r="RHY51" s="109"/>
      <c r="RHZ51" s="110"/>
      <c r="RIA51" s="111"/>
      <c r="RIB51" s="112"/>
      <c r="RIC51" s="112"/>
      <c r="RIE51" s="81"/>
      <c r="RIG51" s="81"/>
      <c r="RIO51" s="109"/>
      <c r="RIP51" s="110"/>
      <c r="RIQ51" s="111"/>
      <c r="RIR51" s="112"/>
      <c r="RIS51" s="112"/>
      <c r="RIU51" s="81"/>
      <c r="RIW51" s="81"/>
      <c r="RJE51" s="109"/>
      <c r="RJF51" s="110"/>
      <c r="RJG51" s="111"/>
      <c r="RJH51" s="112"/>
      <c r="RJI51" s="112"/>
      <c r="RJK51" s="81"/>
      <c r="RJM51" s="81"/>
      <c r="RJU51" s="109"/>
      <c r="RJV51" s="110"/>
      <c r="RJW51" s="111"/>
      <c r="RJX51" s="112"/>
      <c r="RJY51" s="112"/>
      <c r="RKA51" s="81"/>
      <c r="RKC51" s="81"/>
      <c r="RKK51" s="109"/>
      <c r="RKL51" s="110"/>
      <c r="RKM51" s="111"/>
      <c r="RKN51" s="112"/>
      <c r="RKO51" s="112"/>
      <c r="RKQ51" s="81"/>
      <c r="RKS51" s="81"/>
      <c r="RLA51" s="109"/>
      <c r="RLB51" s="110"/>
      <c r="RLC51" s="111"/>
      <c r="RLD51" s="112"/>
      <c r="RLE51" s="112"/>
      <c r="RLG51" s="81"/>
      <c r="RLI51" s="81"/>
      <c r="RLQ51" s="109"/>
      <c r="RLR51" s="110"/>
      <c r="RLS51" s="111"/>
      <c r="RLT51" s="112"/>
      <c r="RLU51" s="112"/>
      <c r="RLW51" s="81"/>
      <c r="RLY51" s="81"/>
      <c r="RMG51" s="109"/>
      <c r="RMH51" s="110"/>
      <c r="RMI51" s="111"/>
      <c r="RMJ51" s="112"/>
      <c r="RMK51" s="112"/>
      <c r="RMM51" s="81"/>
      <c r="RMO51" s="81"/>
      <c r="RMW51" s="109"/>
      <c r="RMX51" s="110"/>
      <c r="RMY51" s="111"/>
      <c r="RMZ51" s="112"/>
      <c r="RNA51" s="112"/>
      <c r="RNC51" s="81"/>
      <c r="RNE51" s="81"/>
      <c r="RNM51" s="109"/>
      <c r="RNN51" s="110"/>
      <c r="RNO51" s="111"/>
      <c r="RNP51" s="112"/>
      <c r="RNQ51" s="112"/>
      <c r="RNS51" s="81"/>
      <c r="RNU51" s="81"/>
      <c r="ROC51" s="109"/>
      <c r="ROD51" s="110"/>
      <c r="ROE51" s="111"/>
      <c r="ROF51" s="112"/>
      <c r="ROG51" s="112"/>
      <c r="ROI51" s="81"/>
      <c r="ROK51" s="81"/>
      <c r="ROS51" s="109"/>
      <c r="ROT51" s="110"/>
      <c r="ROU51" s="111"/>
      <c r="ROV51" s="112"/>
      <c r="ROW51" s="112"/>
      <c r="ROY51" s="81"/>
      <c r="RPA51" s="81"/>
      <c r="RPI51" s="109"/>
      <c r="RPJ51" s="110"/>
      <c r="RPK51" s="111"/>
      <c r="RPL51" s="112"/>
      <c r="RPM51" s="112"/>
      <c r="RPO51" s="81"/>
      <c r="RPQ51" s="81"/>
      <c r="RPY51" s="109"/>
      <c r="RPZ51" s="110"/>
      <c r="RQA51" s="111"/>
      <c r="RQB51" s="112"/>
      <c r="RQC51" s="112"/>
      <c r="RQE51" s="81"/>
      <c r="RQG51" s="81"/>
      <c r="RQO51" s="109"/>
      <c r="RQP51" s="110"/>
      <c r="RQQ51" s="111"/>
      <c r="RQR51" s="112"/>
      <c r="RQS51" s="112"/>
      <c r="RQU51" s="81"/>
      <c r="RQW51" s="81"/>
      <c r="RRE51" s="109"/>
      <c r="RRF51" s="110"/>
      <c r="RRG51" s="111"/>
      <c r="RRH51" s="112"/>
      <c r="RRI51" s="112"/>
      <c r="RRK51" s="81"/>
      <c r="RRM51" s="81"/>
      <c r="RRU51" s="109"/>
      <c r="RRV51" s="110"/>
      <c r="RRW51" s="111"/>
      <c r="RRX51" s="112"/>
      <c r="RRY51" s="112"/>
      <c r="RSA51" s="81"/>
      <c r="RSC51" s="81"/>
      <c r="RSK51" s="109"/>
      <c r="RSL51" s="110"/>
      <c r="RSM51" s="111"/>
      <c r="RSN51" s="112"/>
      <c r="RSO51" s="112"/>
      <c r="RSQ51" s="81"/>
      <c r="RSS51" s="81"/>
      <c r="RTA51" s="109"/>
      <c r="RTB51" s="110"/>
      <c r="RTC51" s="111"/>
      <c r="RTD51" s="112"/>
      <c r="RTE51" s="112"/>
      <c r="RTG51" s="81"/>
      <c r="RTI51" s="81"/>
      <c r="RTQ51" s="109"/>
      <c r="RTR51" s="110"/>
      <c r="RTS51" s="111"/>
      <c r="RTT51" s="112"/>
      <c r="RTU51" s="112"/>
      <c r="RTW51" s="81"/>
      <c r="RTY51" s="81"/>
      <c r="RUG51" s="109"/>
      <c r="RUH51" s="110"/>
      <c r="RUI51" s="111"/>
      <c r="RUJ51" s="112"/>
      <c r="RUK51" s="112"/>
      <c r="RUM51" s="81"/>
      <c r="RUO51" s="81"/>
      <c r="RUW51" s="109"/>
      <c r="RUX51" s="110"/>
      <c r="RUY51" s="111"/>
      <c r="RUZ51" s="112"/>
      <c r="RVA51" s="112"/>
      <c r="RVC51" s="81"/>
      <c r="RVE51" s="81"/>
      <c r="RVM51" s="109"/>
      <c r="RVN51" s="110"/>
      <c r="RVO51" s="111"/>
      <c r="RVP51" s="112"/>
      <c r="RVQ51" s="112"/>
      <c r="RVS51" s="81"/>
      <c r="RVU51" s="81"/>
      <c r="RWC51" s="109"/>
      <c r="RWD51" s="110"/>
      <c r="RWE51" s="111"/>
      <c r="RWF51" s="112"/>
      <c r="RWG51" s="112"/>
      <c r="RWI51" s="81"/>
      <c r="RWK51" s="81"/>
      <c r="RWS51" s="109"/>
      <c r="RWT51" s="110"/>
      <c r="RWU51" s="111"/>
      <c r="RWV51" s="112"/>
      <c r="RWW51" s="112"/>
      <c r="RWY51" s="81"/>
      <c r="RXA51" s="81"/>
      <c r="RXI51" s="109"/>
      <c r="RXJ51" s="110"/>
      <c r="RXK51" s="111"/>
      <c r="RXL51" s="112"/>
      <c r="RXM51" s="112"/>
      <c r="RXO51" s="81"/>
      <c r="RXQ51" s="81"/>
      <c r="RXY51" s="109"/>
      <c r="RXZ51" s="110"/>
      <c r="RYA51" s="111"/>
      <c r="RYB51" s="112"/>
      <c r="RYC51" s="112"/>
      <c r="RYE51" s="81"/>
      <c r="RYG51" s="81"/>
      <c r="RYO51" s="109"/>
      <c r="RYP51" s="110"/>
      <c r="RYQ51" s="111"/>
      <c r="RYR51" s="112"/>
      <c r="RYS51" s="112"/>
      <c r="RYU51" s="81"/>
      <c r="RYW51" s="81"/>
      <c r="RZE51" s="109"/>
      <c r="RZF51" s="110"/>
      <c r="RZG51" s="111"/>
      <c r="RZH51" s="112"/>
      <c r="RZI51" s="112"/>
      <c r="RZK51" s="81"/>
      <c r="RZM51" s="81"/>
      <c r="RZU51" s="109"/>
      <c r="RZV51" s="110"/>
      <c r="RZW51" s="111"/>
      <c r="RZX51" s="112"/>
      <c r="RZY51" s="112"/>
      <c r="SAA51" s="81"/>
      <c r="SAC51" s="81"/>
      <c r="SAK51" s="109"/>
      <c r="SAL51" s="110"/>
      <c r="SAM51" s="111"/>
      <c r="SAN51" s="112"/>
      <c r="SAO51" s="112"/>
      <c r="SAQ51" s="81"/>
      <c r="SAS51" s="81"/>
      <c r="SBA51" s="109"/>
      <c r="SBB51" s="110"/>
      <c r="SBC51" s="111"/>
      <c r="SBD51" s="112"/>
      <c r="SBE51" s="112"/>
      <c r="SBG51" s="81"/>
      <c r="SBI51" s="81"/>
      <c r="SBQ51" s="109"/>
      <c r="SBR51" s="110"/>
      <c r="SBS51" s="111"/>
      <c r="SBT51" s="112"/>
      <c r="SBU51" s="112"/>
      <c r="SBW51" s="81"/>
      <c r="SBY51" s="81"/>
      <c r="SCG51" s="109"/>
      <c r="SCH51" s="110"/>
      <c r="SCI51" s="111"/>
      <c r="SCJ51" s="112"/>
      <c r="SCK51" s="112"/>
      <c r="SCM51" s="81"/>
      <c r="SCO51" s="81"/>
      <c r="SCW51" s="109"/>
      <c r="SCX51" s="110"/>
      <c r="SCY51" s="111"/>
      <c r="SCZ51" s="112"/>
      <c r="SDA51" s="112"/>
      <c r="SDC51" s="81"/>
      <c r="SDE51" s="81"/>
      <c r="SDM51" s="109"/>
      <c r="SDN51" s="110"/>
      <c r="SDO51" s="111"/>
      <c r="SDP51" s="112"/>
      <c r="SDQ51" s="112"/>
      <c r="SDS51" s="81"/>
      <c r="SDU51" s="81"/>
      <c r="SEC51" s="109"/>
      <c r="SED51" s="110"/>
      <c r="SEE51" s="111"/>
      <c r="SEF51" s="112"/>
      <c r="SEG51" s="112"/>
      <c r="SEI51" s="81"/>
      <c r="SEK51" s="81"/>
      <c r="SES51" s="109"/>
      <c r="SET51" s="110"/>
      <c r="SEU51" s="111"/>
      <c r="SEV51" s="112"/>
      <c r="SEW51" s="112"/>
      <c r="SEY51" s="81"/>
      <c r="SFA51" s="81"/>
      <c r="SFI51" s="109"/>
      <c r="SFJ51" s="110"/>
      <c r="SFK51" s="111"/>
      <c r="SFL51" s="112"/>
      <c r="SFM51" s="112"/>
      <c r="SFO51" s="81"/>
      <c r="SFQ51" s="81"/>
      <c r="SFY51" s="109"/>
      <c r="SFZ51" s="110"/>
      <c r="SGA51" s="111"/>
      <c r="SGB51" s="112"/>
      <c r="SGC51" s="112"/>
      <c r="SGE51" s="81"/>
      <c r="SGG51" s="81"/>
      <c r="SGO51" s="109"/>
      <c r="SGP51" s="110"/>
      <c r="SGQ51" s="111"/>
      <c r="SGR51" s="112"/>
      <c r="SGS51" s="112"/>
      <c r="SGU51" s="81"/>
      <c r="SGW51" s="81"/>
      <c r="SHE51" s="109"/>
      <c r="SHF51" s="110"/>
      <c r="SHG51" s="111"/>
      <c r="SHH51" s="112"/>
      <c r="SHI51" s="112"/>
      <c r="SHK51" s="81"/>
      <c r="SHM51" s="81"/>
      <c r="SHU51" s="109"/>
      <c r="SHV51" s="110"/>
      <c r="SHW51" s="111"/>
      <c r="SHX51" s="112"/>
      <c r="SHY51" s="112"/>
      <c r="SIA51" s="81"/>
      <c r="SIC51" s="81"/>
      <c r="SIK51" s="109"/>
      <c r="SIL51" s="110"/>
      <c r="SIM51" s="111"/>
      <c r="SIN51" s="112"/>
      <c r="SIO51" s="112"/>
      <c r="SIQ51" s="81"/>
      <c r="SIS51" s="81"/>
      <c r="SJA51" s="109"/>
      <c r="SJB51" s="110"/>
      <c r="SJC51" s="111"/>
      <c r="SJD51" s="112"/>
      <c r="SJE51" s="112"/>
      <c r="SJG51" s="81"/>
      <c r="SJI51" s="81"/>
      <c r="SJQ51" s="109"/>
      <c r="SJR51" s="110"/>
      <c r="SJS51" s="111"/>
      <c r="SJT51" s="112"/>
      <c r="SJU51" s="112"/>
      <c r="SJW51" s="81"/>
      <c r="SJY51" s="81"/>
      <c r="SKG51" s="109"/>
      <c r="SKH51" s="110"/>
      <c r="SKI51" s="111"/>
      <c r="SKJ51" s="112"/>
      <c r="SKK51" s="112"/>
      <c r="SKM51" s="81"/>
      <c r="SKO51" s="81"/>
      <c r="SKW51" s="109"/>
      <c r="SKX51" s="110"/>
      <c r="SKY51" s="111"/>
      <c r="SKZ51" s="112"/>
      <c r="SLA51" s="112"/>
      <c r="SLC51" s="81"/>
      <c r="SLE51" s="81"/>
      <c r="SLM51" s="109"/>
      <c r="SLN51" s="110"/>
      <c r="SLO51" s="111"/>
      <c r="SLP51" s="112"/>
      <c r="SLQ51" s="112"/>
      <c r="SLS51" s="81"/>
      <c r="SLU51" s="81"/>
      <c r="SMC51" s="109"/>
      <c r="SMD51" s="110"/>
      <c r="SME51" s="111"/>
      <c r="SMF51" s="112"/>
      <c r="SMG51" s="112"/>
      <c r="SMI51" s="81"/>
      <c r="SMK51" s="81"/>
      <c r="SMS51" s="109"/>
      <c r="SMT51" s="110"/>
      <c r="SMU51" s="111"/>
      <c r="SMV51" s="112"/>
      <c r="SMW51" s="112"/>
      <c r="SMY51" s="81"/>
      <c r="SNA51" s="81"/>
      <c r="SNI51" s="109"/>
      <c r="SNJ51" s="110"/>
      <c r="SNK51" s="111"/>
      <c r="SNL51" s="112"/>
      <c r="SNM51" s="112"/>
      <c r="SNO51" s="81"/>
      <c r="SNQ51" s="81"/>
      <c r="SNY51" s="109"/>
      <c r="SNZ51" s="110"/>
      <c r="SOA51" s="111"/>
      <c r="SOB51" s="112"/>
      <c r="SOC51" s="112"/>
      <c r="SOE51" s="81"/>
      <c r="SOG51" s="81"/>
      <c r="SOO51" s="109"/>
      <c r="SOP51" s="110"/>
      <c r="SOQ51" s="111"/>
      <c r="SOR51" s="112"/>
      <c r="SOS51" s="112"/>
      <c r="SOU51" s="81"/>
      <c r="SOW51" s="81"/>
      <c r="SPE51" s="109"/>
      <c r="SPF51" s="110"/>
      <c r="SPG51" s="111"/>
      <c r="SPH51" s="112"/>
      <c r="SPI51" s="112"/>
      <c r="SPK51" s="81"/>
      <c r="SPM51" s="81"/>
      <c r="SPU51" s="109"/>
      <c r="SPV51" s="110"/>
      <c r="SPW51" s="111"/>
      <c r="SPX51" s="112"/>
      <c r="SPY51" s="112"/>
      <c r="SQA51" s="81"/>
      <c r="SQC51" s="81"/>
      <c r="SQK51" s="109"/>
      <c r="SQL51" s="110"/>
      <c r="SQM51" s="111"/>
      <c r="SQN51" s="112"/>
      <c r="SQO51" s="112"/>
      <c r="SQQ51" s="81"/>
      <c r="SQS51" s="81"/>
      <c r="SRA51" s="109"/>
      <c r="SRB51" s="110"/>
      <c r="SRC51" s="111"/>
      <c r="SRD51" s="112"/>
      <c r="SRE51" s="112"/>
      <c r="SRG51" s="81"/>
      <c r="SRI51" s="81"/>
      <c r="SRQ51" s="109"/>
      <c r="SRR51" s="110"/>
      <c r="SRS51" s="111"/>
      <c r="SRT51" s="112"/>
      <c r="SRU51" s="112"/>
      <c r="SRW51" s="81"/>
      <c r="SRY51" s="81"/>
      <c r="SSG51" s="109"/>
      <c r="SSH51" s="110"/>
      <c r="SSI51" s="111"/>
      <c r="SSJ51" s="112"/>
      <c r="SSK51" s="112"/>
      <c r="SSM51" s="81"/>
      <c r="SSO51" s="81"/>
      <c r="SSW51" s="109"/>
      <c r="SSX51" s="110"/>
      <c r="SSY51" s="111"/>
      <c r="SSZ51" s="112"/>
      <c r="STA51" s="112"/>
      <c r="STC51" s="81"/>
      <c r="STE51" s="81"/>
      <c r="STM51" s="109"/>
      <c r="STN51" s="110"/>
      <c r="STO51" s="111"/>
      <c r="STP51" s="112"/>
      <c r="STQ51" s="112"/>
      <c r="STS51" s="81"/>
      <c r="STU51" s="81"/>
      <c r="SUC51" s="109"/>
      <c r="SUD51" s="110"/>
      <c r="SUE51" s="111"/>
      <c r="SUF51" s="112"/>
      <c r="SUG51" s="112"/>
      <c r="SUI51" s="81"/>
      <c r="SUK51" s="81"/>
      <c r="SUS51" s="109"/>
      <c r="SUT51" s="110"/>
      <c r="SUU51" s="111"/>
      <c r="SUV51" s="112"/>
      <c r="SUW51" s="112"/>
      <c r="SUY51" s="81"/>
      <c r="SVA51" s="81"/>
      <c r="SVI51" s="109"/>
      <c r="SVJ51" s="110"/>
      <c r="SVK51" s="111"/>
      <c r="SVL51" s="112"/>
      <c r="SVM51" s="112"/>
      <c r="SVO51" s="81"/>
      <c r="SVQ51" s="81"/>
      <c r="SVY51" s="109"/>
      <c r="SVZ51" s="110"/>
      <c r="SWA51" s="111"/>
      <c r="SWB51" s="112"/>
      <c r="SWC51" s="112"/>
      <c r="SWE51" s="81"/>
      <c r="SWG51" s="81"/>
      <c r="SWO51" s="109"/>
      <c r="SWP51" s="110"/>
      <c r="SWQ51" s="111"/>
      <c r="SWR51" s="112"/>
      <c r="SWS51" s="112"/>
      <c r="SWU51" s="81"/>
      <c r="SWW51" s="81"/>
      <c r="SXE51" s="109"/>
      <c r="SXF51" s="110"/>
      <c r="SXG51" s="111"/>
      <c r="SXH51" s="112"/>
      <c r="SXI51" s="112"/>
      <c r="SXK51" s="81"/>
      <c r="SXM51" s="81"/>
      <c r="SXU51" s="109"/>
      <c r="SXV51" s="110"/>
      <c r="SXW51" s="111"/>
      <c r="SXX51" s="112"/>
      <c r="SXY51" s="112"/>
      <c r="SYA51" s="81"/>
      <c r="SYC51" s="81"/>
      <c r="SYK51" s="109"/>
      <c r="SYL51" s="110"/>
      <c r="SYM51" s="111"/>
      <c r="SYN51" s="112"/>
      <c r="SYO51" s="112"/>
      <c r="SYQ51" s="81"/>
      <c r="SYS51" s="81"/>
      <c r="SZA51" s="109"/>
      <c r="SZB51" s="110"/>
      <c r="SZC51" s="111"/>
      <c r="SZD51" s="112"/>
      <c r="SZE51" s="112"/>
      <c r="SZG51" s="81"/>
      <c r="SZI51" s="81"/>
      <c r="SZQ51" s="109"/>
      <c r="SZR51" s="110"/>
      <c r="SZS51" s="111"/>
      <c r="SZT51" s="112"/>
      <c r="SZU51" s="112"/>
      <c r="SZW51" s="81"/>
      <c r="SZY51" s="81"/>
      <c r="TAG51" s="109"/>
      <c r="TAH51" s="110"/>
      <c r="TAI51" s="111"/>
      <c r="TAJ51" s="112"/>
      <c r="TAK51" s="112"/>
      <c r="TAM51" s="81"/>
      <c r="TAO51" s="81"/>
      <c r="TAW51" s="109"/>
      <c r="TAX51" s="110"/>
      <c r="TAY51" s="111"/>
      <c r="TAZ51" s="112"/>
      <c r="TBA51" s="112"/>
      <c r="TBC51" s="81"/>
      <c r="TBE51" s="81"/>
      <c r="TBM51" s="109"/>
      <c r="TBN51" s="110"/>
      <c r="TBO51" s="111"/>
      <c r="TBP51" s="112"/>
      <c r="TBQ51" s="112"/>
      <c r="TBS51" s="81"/>
      <c r="TBU51" s="81"/>
      <c r="TCC51" s="109"/>
      <c r="TCD51" s="110"/>
      <c r="TCE51" s="111"/>
      <c r="TCF51" s="112"/>
      <c r="TCG51" s="112"/>
      <c r="TCI51" s="81"/>
      <c r="TCK51" s="81"/>
      <c r="TCS51" s="109"/>
      <c r="TCT51" s="110"/>
      <c r="TCU51" s="111"/>
      <c r="TCV51" s="112"/>
      <c r="TCW51" s="112"/>
      <c r="TCY51" s="81"/>
      <c r="TDA51" s="81"/>
      <c r="TDI51" s="109"/>
      <c r="TDJ51" s="110"/>
      <c r="TDK51" s="111"/>
      <c r="TDL51" s="112"/>
      <c r="TDM51" s="112"/>
      <c r="TDO51" s="81"/>
      <c r="TDQ51" s="81"/>
      <c r="TDY51" s="109"/>
      <c r="TDZ51" s="110"/>
      <c r="TEA51" s="111"/>
      <c r="TEB51" s="112"/>
      <c r="TEC51" s="112"/>
      <c r="TEE51" s="81"/>
      <c r="TEG51" s="81"/>
      <c r="TEO51" s="109"/>
      <c r="TEP51" s="110"/>
      <c r="TEQ51" s="111"/>
      <c r="TER51" s="112"/>
      <c r="TES51" s="112"/>
      <c r="TEU51" s="81"/>
      <c r="TEW51" s="81"/>
      <c r="TFE51" s="109"/>
      <c r="TFF51" s="110"/>
      <c r="TFG51" s="111"/>
      <c r="TFH51" s="112"/>
      <c r="TFI51" s="112"/>
      <c r="TFK51" s="81"/>
      <c r="TFM51" s="81"/>
      <c r="TFU51" s="109"/>
      <c r="TFV51" s="110"/>
      <c r="TFW51" s="111"/>
      <c r="TFX51" s="112"/>
      <c r="TFY51" s="112"/>
      <c r="TGA51" s="81"/>
      <c r="TGC51" s="81"/>
      <c r="TGK51" s="109"/>
      <c r="TGL51" s="110"/>
      <c r="TGM51" s="111"/>
      <c r="TGN51" s="112"/>
      <c r="TGO51" s="112"/>
      <c r="TGQ51" s="81"/>
      <c r="TGS51" s="81"/>
      <c r="THA51" s="109"/>
      <c r="THB51" s="110"/>
      <c r="THC51" s="111"/>
      <c r="THD51" s="112"/>
      <c r="THE51" s="112"/>
      <c r="THG51" s="81"/>
      <c r="THI51" s="81"/>
      <c r="THQ51" s="109"/>
      <c r="THR51" s="110"/>
      <c r="THS51" s="111"/>
      <c r="THT51" s="112"/>
      <c r="THU51" s="112"/>
      <c r="THW51" s="81"/>
      <c r="THY51" s="81"/>
      <c r="TIG51" s="109"/>
      <c r="TIH51" s="110"/>
      <c r="TII51" s="111"/>
      <c r="TIJ51" s="112"/>
      <c r="TIK51" s="112"/>
      <c r="TIM51" s="81"/>
      <c r="TIO51" s="81"/>
      <c r="TIW51" s="109"/>
      <c r="TIX51" s="110"/>
      <c r="TIY51" s="111"/>
      <c r="TIZ51" s="112"/>
      <c r="TJA51" s="112"/>
      <c r="TJC51" s="81"/>
      <c r="TJE51" s="81"/>
      <c r="TJM51" s="109"/>
      <c r="TJN51" s="110"/>
      <c r="TJO51" s="111"/>
      <c r="TJP51" s="112"/>
      <c r="TJQ51" s="112"/>
      <c r="TJS51" s="81"/>
      <c r="TJU51" s="81"/>
      <c r="TKC51" s="109"/>
      <c r="TKD51" s="110"/>
      <c r="TKE51" s="111"/>
      <c r="TKF51" s="112"/>
      <c r="TKG51" s="112"/>
      <c r="TKI51" s="81"/>
      <c r="TKK51" s="81"/>
      <c r="TKS51" s="109"/>
      <c r="TKT51" s="110"/>
      <c r="TKU51" s="111"/>
      <c r="TKV51" s="112"/>
      <c r="TKW51" s="112"/>
      <c r="TKY51" s="81"/>
      <c r="TLA51" s="81"/>
      <c r="TLI51" s="109"/>
      <c r="TLJ51" s="110"/>
      <c r="TLK51" s="111"/>
      <c r="TLL51" s="112"/>
      <c r="TLM51" s="112"/>
      <c r="TLO51" s="81"/>
      <c r="TLQ51" s="81"/>
      <c r="TLY51" s="109"/>
      <c r="TLZ51" s="110"/>
      <c r="TMA51" s="111"/>
      <c r="TMB51" s="112"/>
      <c r="TMC51" s="112"/>
      <c r="TME51" s="81"/>
      <c r="TMG51" s="81"/>
      <c r="TMO51" s="109"/>
      <c r="TMP51" s="110"/>
      <c r="TMQ51" s="111"/>
      <c r="TMR51" s="112"/>
      <c r="TMS51" s="112"/>
      <c r="TMU51" s="81"/>
      <c r="TMW51" s="81"/>
      <c r="TNE51" s="109"/>
      <c r="TNF51" s="110"/>
      <c r="TNG51" s="111"/>
      <c r="TNH51" s="112"/>
      <c r="TNI51" s="112"/>
      <c r="TNK51" s="81"/>
      <c r="TNM51" s="81"/>
      <c r="TNU51" s="109"/>
      <c r="TNV51" s="110"/>
      <c r="TNW51" s="111"/>
      <c r="TNX51" s="112"/>
      <c r="TNY51" s="112"/>
      <c r="TOA51" s="81"/>
      <c r="TOC51" s="81"/>
      <c r="TOK51" s="109"/>
      <c r="TOL51" s="110"/>
      <c r="TOM51" s="111"/>
      <c r="TON51" s="112"/>
      <c r="TOO51" s="112"/>
      <c r="TOQ51" s="81"/>
      <c r="TOS51" s="81"/>
      <c r="TPA51" s="109"/>
      <c r="TPB51" s="110"/>
      <c r="TPC51" s="111"/>
      <c r="TPD51" s="112"/>
      <c r="TPE51" s="112"/>
      <c r="TPG51" s="81"/>
      <c r="TPI51" s="81"/>
      <c r="TPQ51" s="109"/>
      <c r="TPR51" s="110"/>
      <c r="TPS51" s="111"/>
      <c r="TPT51" s="112"/>
      <c r="TPU51" s="112"/>
      <c r="TPW51" s="81"/>
      <c r="TPY51" s="81"/>
      <c r="TQG51" s="109"/>
      <c r="TQH51" s="110"/>
      <c r="TQI51" s="111"/>
      <c r="TQJ51" s="112"/>
      <c r="TQK51" s="112"/>
      <c r="TQM51" s="81"/>
      <c r="TQO51" s="81"/>
      <c r="TQW51" s="109"/>
      <c r="TQX51" s="110"/>
      <c r="TQY51" s="111"/>
      <c r="TQZ51" s="112"/>
      <c r="TRA51" s="112"/>
      <c r="TRC51" s="81"/>
      <c r="TRE51" s="81"/>
      <c r="TRM51" s="109"/>
      <c r="TRN51" s="110"/>
      <c r="TRO51" s="111"/>
      <c r="TRP51" s="112"/>
      <c r="TRQ51" s="112"/>
      <c r="TRS51" s="81"/>
      <c r="TRU51" s="81"/>
      <c r="TSC51" s="109"/>
      <c r="TSD51" s="110"/>
      <c r="TSE51" s="111"/>
      <c r="TSF51" s="112"/>
      <c r="TSG51" s="112"/>
      <c r="TSI51" s="81"/>
      <c r="TSK51" s="81"/>
      <c r="TSS51" s="109"/>
      <c r="TST51" s="110"/>
      <c r="TSU51" s="111"/>
      <c r="TSV51" s="112"/>
      <c r="TSW51" s="112"/>
      <c r="TSY51" s="81"/>
      <c r="TTA51" s="81"/>
      <c r="TTI51" s="109"/>
      <c r="TTJ51" s="110"/>
      <c r="TTK51" s="111"/>
      <c r="TTL51" s="112"/>
      <c r="TTM51" s="112"/>
      <c r="TTO51" s="81"/>
      <c r="TTQ51" s="81"/>
      <c r="TTY51" s="109"/>
      <c r="TTZ51" s="110"/>
      <c r="TUA51" s="111"/>
      <c r="TUB51" s="112"/>
      <c r="TUC51" s="112"/>
      <c r="TUE51" s="81"/>
      <c r="TUG51" s="81"/>
      <c r="TUO51" s="109"/>
      <c r="TUP51" s="110"/>
      <c r="TUQ51" s="111"/>
      <c r="TUR51" s="112"/>
      <c r="TUS51" s="112"/>
      <c r="TUU51" s="81"/>
      <c r="TUW51" s="81"/>
      <c r="TVE51" s="109"/>
      <c r="TVF51" s="110"/>
      <c r="TVG51" s="111"/>
      <c r="TVH51" s="112"/>
      <c r="TVI51" s="112"/>
      <c r="TVK51" s="81"/>
      <c r="TVM51" s="81"/>
      <c r="TVU51" s="109"/>
      <c r="TVV51" s="110"/>
      <c r="TVW51" s="111"/>
      <c r="TVX51" s="112"/>
      <c r="TVY51" s="112"/>
      <c r="TWA51" s="81"/>
      <c r="TWC51" s="81"/>
      <c r="TWK51" s="109"/>
      <c r="TWL51" s="110"/>
      <c r="TWM51" s="111"/>
      <c r="TWN51" s="112"/>
      <c r="TWO51" s="112"/>
      <c r="TWQ51" s="81"/>
      <c r="TWS51" s="81"/>
      <c r="TXA51" s="109"/>
      <c r="TXB51" s="110"/>
      <c r="TXC51" s="111"/>
      <c r="TXD51" s="112"/>
      <c r="TXE51" s="112"/>
      <c r="TXG51" s="81"/>
      <c r="TXI51" s="81"/>
      <c r="TXQ51" s="109"/>
      <c r="TXR51" s="110"/>
      <c r="TXS51" s="111"/>
      <c r="TXT51" s="112"/>
      <c r="TXU51" s="112"/>
      <c r="TXW51" s="81"/>
      <c r="TXY51" s="81"/>
      <c r="TYG51" s="109"/>
      <c r="TYH51" s="110"/>
      <c r="TYI51" s="111"/>
      <c r="TYJ51" s="112"/>
      <c r="TYK51" s="112"/>
      <c r="TYM51" s="81"/>
      <c r="TYO51" s="81"/>
      <c r="TYW51" s="109"/>
      <c r="TYX51" s="110"/>
      <c r="TYY51" s="111"/>
      <c r="TYZ51" s="112"/>
      <c r="TZA51" s="112"/>
      <c r="TZC51" s="81"/>
      <c r="TZE51" s="81"/>
      <c r="TZM51" s="109"/>
      <c r="TZN51" s="110"/>
      <c r="TZO51" s="111"/>
      <c r="TZP51" s="112"/>
      <c r="TZQ51" s="112"/>
      <c r="TZS51" s="81"/>
      <c r="TZU51" s="81"/>
      <c r="UAC51" s="109"/>
      <c r="UAD51" s="110"/>
      <c r="UAE51" s="111"/>
      <c r="UAF51" s="112"/>
      <c r="UAG51" s="112"/>
      <c r="UAI51" s="81"/>
      <c r="UAK51" s="81"/>
      <c r="UAS51" s="109"/>
      <c r="UAT51" s="110"/>
      <c r="UAU51" s="111"/>
      <c r="UAV51" s="112"/>
      <c r="UAW51" s="112"/>
      <c r="UAY51" s="81"/>
      <c r="UBA51" s="81"/>
      <c r="UBI51" s="109"/>
      <c r="UBJ51" s="110"/>
      <c r="UBK51" s="111"/>
      <c r="UBL51" s="112"/>
      <c r="UBM51" s="112"/>
      <c r="UBO51" s="81"/>
      <c r="UBQ51" s="81"/>
      <c r="UBY51" s="109"/>
      <c r="UBZ51" s="110"/>
      <c r="UCA51" s="111"/>
      <c r="UCB51" s="112"/>
      <c r="UCC51" s="112"/>
      <c r="UCE51" s="81"/>
      <c r="UCG51" s="81"/>
      <c r="UCO51" s="109"/>
      <c r="UCP51" s="110"/>
      <c r="UCQ51" s="111"/>
      <c r="UCR51" s="112"/>
      <c r="UCS51" s="112"/>
      <c r="UCU51" s="81"/>
      <c r="UCW51" s="81"/>
      <c r="UDE51" s="109"/>
      <c r="UDF51" s="110"/>
      <c r="UDG51" s="111"/>
      <c r="UDH51" s="112"/>
      <c r="UDI51" s="112"/>
      <c r="UDK51" s="81"/>
      <c r="UDM51" s="81"/>
      <c r="UDU51" s="109"/>
      <c r="UDV51" s="110"/>
      <c r="UDW51" s="111"/>
      <c r="UDX51" s="112"/>
      <c r="UDY51" s="112"/>
      <c r="UEA51" s="81"/>
      <c r="UEC51" s="81"/>
      <c r="UEK51" s="109"/>
      <c r="UEL51" s="110"/>
      <c r="UEM51" s="111"/>
      <c r="UEN51" s="112"/>
      <c r="UEO51" s="112"/>
      <c r="UEQ51" s="81"/>
      <c r="UES51" s="81"/>
      <c r="UFA51" s="109"/>
      <c r="UFB51" s="110"/>
      <c r="UFC51" s="111"/>
      <c r="UFD51" s="112"/>
      <c r="UFE51" s="112"/>
      <c r="UFG51" s="81"/>
      <c r="UFI51" s="81"/>
      <c r="UFQ51" s="109"/>
      <c r="UFR51" s="110"/>
      <c r="UFS51" s="111"/>
      <c r="UFT51" s="112"/>
      <c r="UFU51" s="112"/>
      <c r="UFW51" s="81"/>
      <c r="UFY51" s="81"/>
      <c r="UGG51" s="109"/>
      <c r="UGH51" s="110"/>
      <c r="UGI51" s="111"/>
      <c r="UGJ51" s="112"/>
      <c r="UGK51" s="112"/>
      <c r="UGM51" s="81"/>
      <c r="UGO51" s="81"/>
      <c r="UGW51" s="109"/>
      <c r="UGX51" s="110"/>
      <c r="UGY51" s="111"/>
      <c r="UGZ51" s="112"/>
      <c r="UHA51" s="112"/>
      <c r="UHC51" s="81"/>
      <c r="UHE51" s="81"/>
      <c r="UHM51" s="109"/>
      <c r="UHN51" s="110"/>
      <c r="UHO51" s="111"/>
      <c r="UHP51" s="112"/>
      <c r="UHQ51" s="112"/>
      <c r="UHS51" s="81"/>
      <c r="UHU51" s="81"/>
      <c r="UIC51" s="109"/>
      <c r="UID51" s="110"/>
      <c r="UIE51" s="111"/>
      <c r="UIF51" s="112"/>
      <c r="UIG51" s="112"/>
      <c r="UII51" s="81"/>
      <c r="UIK51" s="81"/>
      <c r="UIS51" s="109"/>
      <c r="UIT51" s="110"/>
      <c r="UIU51" s="111"/>
      <c r="UIV51" s="112"/>
      <c r="UIW51" s="112"/>
      <c r="UIY51" s="81"/>
      <c r="UJA51" s="81"/>
      <c r="UJI51" s="109"/>
      <c r="UJJ51" s="110"/>
      <c r="UJK51" s="111"/>
      <c r="UJL51" s="112"/>
      <c r="UJM51" s="112"/>
      <c r="UJO51" s="81"/>
      <c r="UJQ51" s="81"/>
      <c r="UJY51" s="109"/>
      <c r="UJZ51" s="110"/>
      <c r="UKA51" s="111"/>
      <c r="UKB51" s="112"/>
      <c r="UKC51" s="112"/>
      <c r="UKE51" s="81"/>
      <c r="UKG51" s="81"/>
      <c r="UKO51" s="109"/>
      <c r="UKP51" s="110"/>
      <c r="UKQ51" s="111"/>
      <c r="UKR51" s="112"/>
      <c r="UKS51" s="112"/>
      <c r="UKU51" s="81"/>
      <c r="UKW51" s="81"/>
      <c r="ULE51" s="109"/>
      <c r="ULF51" s="110"/>
      <c r="ULG51" s="111"/>
      <c r="ULH51" s="112"/>
      <c r="ULI51" s="112"/>
      <c r="ULK51" s="81"/>
      <c r="ULM51" s="81"/>
      <c r="ULU51" s="109"/>
      <c r="ULV51" s="110"/>
      <c r="ULW51" s="111"/>
      <c r="ULX51" s="112"/>
      <c r="ULY51" s="112"/>
      <c r="UMA51" s="81"/>
      <c r="UMC51" s="81"/>
      <c r="UMK51" s="109"/>
      <c r="UML51" s="110"/>
      <c r="UMM51" s="111"/>
      <c r="UMN51" s="112"/>
      <c r="UMO51" s="112"/>
      <c r="UMQ51" s="81"/>
      <c r="UMS51" s="81"/>
      <c r="UNA51" s="109"/>
      <c r="UNB51" s="110"/>
      <c r="UNC51" s="111"/>
      <c r="UND51" s="112"/>
      <c r="UNE51" s="112"/>
      <c r="UNG51" s="81"/>
      <c r="UNI51" s="81"/>
      <c r="UNQ51" s="109"/>
      <c r="UNR51" s="110"/>
      <c r="UNS51" s="111"/>
      <c r="UNT51" s="112"/>
      <c r="UNU51" s="112"/>
      <c r="UNW51" s="81"/>
      <c r="UNY51" s="81"/>
      <c r="UOG51" s="109"/>
      <c r="UOH51" s="110"/>
      <c r="UOI51" s="111"/>
      <c r="UOJ51" s="112"/>
      <c r="UOK51" s="112"/>
      <c r="UOM51" s="81"/>
      <c r="UOO51" s="81"/>
      <c r="UOW51" s="109"/>
      <c r="UOX51" s="110"/>
      <c r="UOY51" s="111"/>
      <c r="UOZ51" s="112"/>
      <c r="UPA51" s="112"/>
      <c r="UPC51" s="81"/>
      <c r="UPE51" s="81"/>
      <c r="UPM51" s="109"/>
      <c r="UPN51" s="110"/>
      <c r="UPO51" s="111"/>
      <c r="UPP51" s="112"/>
      <c r="UPQ51" s="112"/>
      <c r="UPS51" s="81"/>
      <c r="UPU51" s="81"/>
      <c r="UQC51" s="109"/>
      <c r="UQD51" s="110"/>
      <c r="UQE51" s="111"/>
      <c r="UQF51" s="112"/>
      <c r="UQG51" s="112"/>
      <c r="UQI51" s="81"/>
      <c r="UQK51" s="81"/>
      <c r="UQS51" s="109"/>
      <c r="UQT51" s="110"/>
      <c r="UQU51" s="111"/>
      <c r="UQV51" s="112"/>
      <c r="UQW51" s="112"/>
      <c r="UQY51" s="81"/>
      <c r="URA51" s="81"/>
      <c r="URI51" s="109"/>
      <c r="URJ51" s="110"/>
      <c r="URK51" s="111"/>
      <c r="URL51" s="112"/>
      <c r="URM51" s="112"/>
      <c r="URO51" s="81"/>
      <c r="URQ51" s="81"/>
      <c r="URY51" s="109"/>
      <c r="URZ51" s="110"/>
      <c r="USA51" s="111"/>
      <c r="USB51" s="112"/>
      <c r="USC51" s="112"/>
      <c r="USE51" s="81"/>
      <c r="USG51" s="81"/>
      <c r="USO51" s="109"/>
      <c r="USP51" s="110"/>
      <c r="USQ51" s="111"/>
      <c r="USR51" s="112"/>
      <c r="USS51" s="112"/>
      <c r="USU51" s="81"/>
      <c r="USW51" s="81"/>
      <c r="UTE51" s="109"/>
      <c r="UTF51" s="110"/>
      <c r="UTG51" s="111"/>
      <c r="UTH51" s="112"/>
      <c r="UTI51" s="112"/>
      <c r="UTK51" s="81"/>
      <c r="UTM51" s="81"/>
      <c r="UTU51" s="109"/>
      <c r="UTV51" s="110"/>
      <c r="UTW51" s="111"/>
      <c r="UTX51" s="112"/>
      <c r="UTY51" s="112"/>
      <c r="UUA51" s="81"/>
      <c r="UUC51" s="81"/>
      <c r="UUK51" s="109"/>
      <c r="UUL51" s="110"/>
      <c r="UUM51" s="111"/>
      <c r="UUN51" s="112"/>
      <c r="UUO51" s="112"/>
      <c r="UUQ51" s="81"/>
      <c r="UUS51" s="81"/>
      <c r="UVA51" s="109"/>
      <c r="UVB51" s="110"/>
      <c r="UVC51" s="111"/>
      <c r="UVD51" s="112"/>
      <c r="UVE51" s="112"/>
      <c r="UVG51" s="81"/>
      <c r="UVI51" s="81"/>
      <c r="UVQ51" s="109"/>
      <c r="UVR51" s="110"/>
      <c r="UVS51" s="111"/>
      <c r="UVT51" s="112"/>
      <c r="UVU51" s="112"/>
      <c r="UVW51" s="81"/>
      <c r="UVY51" s="81"/>
      <c r="UWG51" s="109"/>
      <c r="UWH51" s="110"/>
      <c r="UWI51" s="111"/>
      <c r="UWJ51" s="112"/>
      <c r="UWK51" s="112"/>
      <c r="UWM51" s="81"/>
      <c r="UWO51" s="81"/>
      <c r="UWW51" s="109"/>
      <c r="UWX51" s="110"/>
      <c r="UWY51" s="111"/>
      <c r="UWZ51" s="112"/>
      <c r="UXA51" s="112"/>
      <c r="UXC51" s="81"/>
      <c r="UXE51" s="81"/>
      <c r="UXM51" s="109"/>
      <c r="UXN51" s="110"/>
      <c r="UXO51" s="111"/>
      <c r="UXP51" s="112"/>
      <c r="UXQ51" s="112"/>
      <c r="UXS51" s="81"/>
      <c r="UXU51" s="81"/>
      <c r="UYC51" s="109"/>
      <c r="UYD51" s="110"/>
      <c r="UYE51" s="111"/>
      <c r="UYF51" s="112"/>
      <c r="UYG51" s="112"/>
      <c r="UYI51" s="81"/>
      <c r="UYK51" s="81"/>
      <c r="UYS51" s="109"/>
      <c r="UYT51" s="110"/>
      <c r="UYU51" s="111"/>
      <c r="UYV51" s="112"/>
      <c r="UYW51" s="112"/>
      <c r="UYY51" s="81"/>
      <c r="UZA51" s="81"/>
      <c r="UZI51" s="109"/>
      <c r="UZJ51" s="110"/>
      <c r="UZK51" s="111"/>
      <c r="UZL51" s="112"/>
      <c r="UZM51" s="112"/>
      <c r="UZO51" s="81"/>
      <c r="UZQ51" s="81"/>
      <c r="UZY51" s="109"/>
      <c r="UZZ51" s="110"/>
      <c r="VAA51" s="111"/>
      <c r="VAB51" s="112"/>
      <c r="VAC51" s="112"/>
      <c r="VAE51" s="81"/>
      <c r="VAG51" s="81"/>
      <c r="VAO51" s="109"/>
      <c r="VAP51" s="110"/>
      <c r="VAQ51" s="111"/>
      <c r="VAR51" s="112"/>
      <c r="VAS51" s="112"/>
      <c r="VAU51" s="81"/>
      <c r="VAW51" s="81"/>
      <c r="VBE51" s="109"/>
      <c r="VBF51" s="110"/>
      <c r="VBG51" s="111"/>
      <c r="VBH51" s="112"/>
      <c r="VBI51" s="112"/>
      <c r="VBK51" s="81"/>
      <c r="VBM51" s="81"/>
      <c r="VBU51" s="109"/>
      <c r="VBV51" s="110"/>
      <c r="VBW51" s="111"/>
      <c r="VBX51" s="112"/>
      <c r="VBY51" s="112"/>
      <c r="VCA51" s="81"/>
      <c r="VCC51" s="81"/>
      <c r="VCK51" s="109"/>
      <c r="VCL51" s="110"/>
      <c r="VCM51" s="111"/>
      <c r="VCN51" s="112"/>
      <c r="VCO51" s="112"/>
      <c r="VCQ51" s="81"/>
      <c r="VCS51" s="81"/>
      <c r="VDA51" s="109"/>
      <c r="VDB51" s="110"/>
      <c r="VDC51" s="111"/>
      <c r="VDD51" s="112"/>
      <c r="VDE51" s="112"/>
      <c r="VDG51" s="81"/>
      <c r="VDI51" s="81"/>
      <c r="VDQ51" s="109"/>
      <c r="VDR51" s="110"/>
      <c r="VDS51" s="111"/>
      <c r="VDT51" s="112"/>
      <c r="VDU51" s="112"/>
      <c r="VDW51" s="81"/>
      <c r="VDY51" s="81"/>
      <c r="VEG51" s="109"/>
      <c r="VEH51" s="110"/>
      <c r="VEI51" s="111"/>
      <c r="VEJ51" s="112"/>
      <c r="VEK51" s="112"/>
      <c r="VEM51" s="81"/>
      <c r="VEO51" s="81"/>
      <c r="VEW51" s="109"/>
      <c r="VEX51" s="110"/>
      <c r="VEY51" s="111"/>
      <c r="VEZ51" s="112"/>
      <c r="VFA51" s="112"/>
      <c r="VFC51" s="81"/>
      <c r="VFE51" s="81"/>
      <c r="VFM51" s="109"/>
      <c r="VFN51" s="110"/>
      <c r="VFO51" s="111"/>
      <c r="VFP51" s="112"/>
      <c r="VFQ51" s="112"/>
      <c r="VFS51" s="81"/>
      <c r="VFU51" s="81"/>
      <c r="VGC51" s="109"/>
      <c r="VGD51" s="110"/>
      <c r="VGE51" s="111"/>
      <c r="VGF51" s="112"/>
      <c r="VGG51" s="112"/>
      <c r="VGI51" s="81"/>
      <c r="VGK51" s="81"/>
      <c r="VGS51" s="109"/>
      <c r="VGT51" s="110"/>
      <c r="VGU51" s="111"/>
      <c r="VGV51" s="112"/>
      <c r="VGW51" s="112"/>
      <c r="VGY51" s="81"/>
      <c r="VHA51" s="81"/>
      <c r="VHI51" s="109"/>
      <c r="VHJ51" s="110"/>
      <c r="VHK51" s="111"/>
      <c r="VHL51" s="112"/>
      <c r="VHM51" s="112"/>
      <c r="VHO51" s="81"/>
      <c r="VHQ51" s="81"/>
      <c r="VHY51" s="109"/>
      <c r="VHZ51" s="110"/>
      <c r="VIA51" s="111"/>
      <c r="VIB51" s="112"/>
      <c r="VIC51" s="112"/>
      <c r="VIE51" s="81"/>
      <c r="VIG51" s="81"/>
      <c r="VIO51" s="109"/>
      <c r="VIP51" s="110"/>
      <c r="VIQ51" s="111"/>
      <c r="VIR51" s="112"/>
      <c r="VIS51" s="112"/>
      <c r="VIU51" s="81"/>
      <c r="VIW51" s="81"/>
      <c r="VJE51" s="109"/>
      <c r="VJF51" s="110"/>
      <c r="VJG51" s="111"/>
      <c r="VJH51" s="112"/>
      <c r="VJI51" s="112"/>
      <c r="VJK51" s="81"/>
      <c r="VJM51" s="81"/>
      <c r="VJU51" s="109"/>
      <c r="VJV51" s="110"/>
      <c r="VJW51" s="111"/>
      <c r="VJX51" s="112"/>
      <c r="VJY51" s="112"/>
      <c r="VKA51" s="81"/>
      <c r="VKC51" s="81"/>
      <c r="VKK51" s="109"/>
      <c r="VKL51" s="110"/>
      <c r="VKM51" s="111"/>
      <c r="VKN51" s="112"/>
      <c r="VKO51" s="112"/>
      <c r="VKQ51" s="81"/>
      <c r="VKS51" s="81"/>
      <c r="VLA51" s="109"/>
      <c r="VLB51" s="110"/>
      <c r="VLC51" s="111"/>
      <c r="VLD51" s="112"/>
      <c r="VLE51" s="112"/>
      <c r="VLG51" s="81"/>
      <c r="VLI51" s="81"/>
      <c r="VLQ51" s="109"/>
      <c r="VLR51" s="110"/>
      <c r="VLS51" s="111"/>
      <c r="VLT51" s="112"/>
      <c r="VLU51" s="112"/>
      <c r="VLW51" s="81"/>
      <c r="VLY51" s="81"/>
      <c r="VMG51" s="109"/>
      <c r="VMH51" s="110"/>
      <c r="VMI51" s="111"/>
      <c r="VMJ51" s="112"/>
      <c r="VMK51" s="112"/>
      <c r="VMM51" s="81"/>
      <c r="VMO51" s="81"/>
      <c r="VMW51" s="109"/>
      <c r="VMX51" s="110"/>
      <c r="VMY51" s="111"/>
      <c r="VMZ51" s="112"/>
      <c r="VNA51" s="112"/>
      <c r="VNC51" s="81"/>
      <c r="VNE51" s="81"/>
      <c r="VNM51" s="109"/>
      <c r="VNN51" s="110"/>
      <c r="VNO51" s="111"/>
      <c r="VNP51" s="112"/>
      <c r="VNQ51" s="112"/>
      <c r="VNS51" s="81"/>
      <c r="VNU51" s="81"/>
      <c r="VOC51" s="109"/>
      <c r="VOD51" s="110"/>
      <c r="VOE51" s="111"/>
      <c r="VOF51" s="112"/>
      <c r="VOG51" s="112"/>
      <c r="VOI51" s="81"/>
      <c r="VOK51" s="81"/>
      <c r="VOS51" s="109"/>
      <c r="VOT51" s="110"/>
      <c r="VOU51" s="111"/>
      <c r="VOV51" s="112"/>
      <c r="VOW51" s="112"/>
      <c r="VOY51" s="81"/>
      <c r="VPA51" s="81"/>
      <c r="VPI51" s="109"/>
      <c r="VPJ51" s="110"/>
      <c r="VPK51" s="111"/>
      <c r="VPL51" s="112"/>
      <c r="VPM51" s="112"/>
      <c r="VPO51" s="81"/>
      <c r="VPQ51" s="81"/>
      <c r="VPY51" s="109"/>
      <c r="VPZ51" s="110"/>
      <c r="VQA51" s="111"/>
      <c r="VQB51" s="112"/>
      <c r="VQC51" s="112"/>
      <c r="VQE51" s="81"/>
      <c r="VQG51" s="81"/>
      <c r="VQO51" s="109"/>
      <c r="VQP51" s="110"/>
      <c r="VQQ51" s="111"/>
      <c r="VQR51" s="112"/>
      <c r="VQS51" s="112"/>
      <c r="VQU51" s="81"/>
      <c r="VQW51" s="81"/>
      <c r="VRE51" s="109"/>
      <c r="VRF51" s="110"/>
      <c r="VRG51" s="111"/>
      <c r="VRH51" s="112"/>
      <c r="VRI51" s="112"/>
      <c r="VRK51" s="81"/>
      <c r="VRM51" s="81"/>
      <c r="VRU51" s="109"/>
      <c r="VRV51" s="110"/>
      <c r="VRW51" s="111"/>
      <c r="VRX51" s="112"/>
      <c r="VRY51" s="112"/>
      <c r="VSA51" s="81"/>
      <c r="VSC51" s="81"/>
      <c r="VSK51" s="109"/>
      <c r="VSL51" s="110"/>
      <c r="VSM51" s="111"/>
      <c r="VSN51" s="112"/>
      <c r="VSO51" s="112"/>
      <c r="VSQ51" s="81"/>
      <c r="VSS51" s="81"/>
      <c r="VTA51" s="109"/>
      <c r="VTB51" s="110"/>
      <c r="VTC51" s="111"/>
      <c r="VTD51" s="112"/>
      <c r="VTE51" s="112"/>
      <c r="VTG51" s="81"/>
      <c r="VTI51" s="81"/>
      <c r="VTQ51" s="109"/>
      <c r="VTR51" s="110"/>
      <c r="VTS51" s="111"/>
      <c r="VTT51" s="112"/>
      <c r="VTU51" s="112"/>
      <c r="VTW51" s="81"/>
      <c r="VTY51" s="81"/>
      <c r="VUG51" s="109"/>
      <c r="VUH51" s="110"/>
      <c r="VUI51" s="111"/>
      <c r="VUJ51" s="112"/>
      <c r="VUK51" s="112"/>
      <c r="VUM51" s="81"/>
      <c r="VUO51" s="81"/>
      <c r="VUW51" s="109"/>
      <c r="VUX51" s="110"/>
      <c r="VUY51" s="111"/>
      <c r="VUZ51" s="112"/>
      <c r="VVA51" s="112"/>
      <c r="VVC51" s="81"/>
      <c r="VVE51" s="81"/>
      <c r="VVM51" s="109"/>
      <c r="VVN51" s="110"/>
      <c r="VVO51" s="111"/>
      <c r="VVP51" s="112"/>
      <c r="VVQ51" s="112"/>
      <c r="VVS51" s="81"/>
      <c r="VVU51" s="81"/>
      <c r="VWC51" s="109"/>
      <c r="VWD51" s="110"/>
      <c r="VWE51" s="111"/>
      <c r="VWF51" s="112"/>
      <c r="VWG51" s="112"/>
      <c r="VWI51" s="81"/>
      <c r="VWK51" s="81"/>
      <c r="VWS51" s="109"/>
      <c r="VWT51" s="110"/>
      <c r="VWU51" s="111"/>
      <c r="VWV51" s="112"/>
      <c r="VWW51" s="112"/>
      <c r="VWY51" s="81"/>
      <c r="VXA51" s="81"/>
      <c r="VXI51" s="109"/>
      <c r="VXJ51" s="110"/>
      <c r="VXK51" s="111"/>
      <c r="VXL51" s="112"/>
      <c r="VXM51" s="112"/>
      <c r="VXO51" s="81"/>
      <c r="VXQ51" s="81"/>
      <c r="VXY51" s="109"/>
      <c r="VXZ51" s="110"/>
      <c r="VYA51" s="111"/>
      <c r="VYB51" s="112"/>
      <c r="VYC51" s="112"/>
      <c r="VYE51" s="81"/>
      <c r="VYG51" s="81"/>
      <c r="VYO51" s="109"/>
      <c r="VYP51" s="110"/>
      <c r="VYQ51" s="111"/>
      <c r="VYR51" s="112"/>
      <c r="VYS51" s="112"/>
      <c r="VYU51" s="81"/>
      <c r="VYW51" s="81"/>
      <c r="VZE51" s="109"/>
      <c r="VZF51" s="110"/>
      <c r="VZG51" s="111"/>
      <c r="VZH51" s="112"/>
      <c r="VZI51" s="112"/>
      <c r="VZK51" s="81"/>
      <c r="VZM51" s="81"/>
      <c r="VZU51" s="109"/>
      <c r="VZV51" s="110"/>
      <c r="VZW51" s="111"/>
      <c r="VZX51" s="112"/>
      <c r="VZY51" s="112"/>
      <c r="WAA51" s="81"/>
      <c r="WAC51" s="81"/>
      <c r="WAK51" s="109"/>
      <c r="WAL51" s="110"/>
      <c r="WAM51" s="111"/>
      <c r="WAN51" s="112"/>
      <c r="WAO51" s="112"/>
      <c r="WAQ51" s="81"/>
      <c r="WAS51" s="81"/>
      <c r="WBA51" s="109"/>
      <c r="WBB51" s="110"/>
      <c r="WBC51" s="111"/>
      <c r="WBD51" s="112"/>
      <c r="WBE51" s="112"/>
      <c r="WBG51" s="81"/>
      <c r="WBI51" s="81"/>
      <c r="WBQ51" s="109"/>
      <c r="WBR51" s="110"/>
      <c r="WBS51" s="111"/>
      <c r="WBT51" s="112"/>
      <c r="WBU51" s="112"/>
      <c r="WBW51" s="81"/>
      <c r="WBY51" s="81"/>
      <c r="WCG51" s="109"/>
      <c r="WCH51" s="110"/>
      <c r="WCI51" s="111"/>
      <c r="WCJ51" s="112"/>
      <c r="WCK51" s="112"/>
      <c r="WCM51" s="81"/>
      <c r="WCO51" s="81"/>
      <c r="WCW51" s="109"/>
      <c r="WCX51" s="110"/>
      <c r="WCY51" s="111"/>
      <c r="WCZ51" s="112"/>
      <c r="WDA51" s="112"/>
      <c r="WDC51" s="81"/>
      <c r="WDE51" s="81"/>
      <c r="WDM51" s="109"/>
      <c r="WDN51" s="110"/>
      <c r="WDO51" s="111"/>
      <c r="WDP51" s="112"/>
      <c r="WDQ51" s="112"/>
      <c r="WDS51" s="81"/>
      <c r="WDU51" s="81"/>
      <c r="WEC51" s="109"/>
      <c r="WED51" s="110"/>
      <c r="WEE51" s="111"/>
      <c r="WEF51" s="112"/>
      <c r="WEG51" s="112"/>
      <c r="WEI51" s="81"/>
      <c r="WEK51" s="81"/>
      <c r="WES51" s="109"/>
      <c r="WET51" s="110"/>
      <c r="WEU51" s="111"/>
      <c r="WEV51" s="112"/>
      <c r="WEW51" s="112"/>
      <c r="WEY51" s="81"/>
      <c r="WFA51" s="81"/>
      <c r="WFI51" s="109"/>
      <c r="WFJ51" s="110"/>
      <c r="WFK51" s="111"/>
      <c r="WFL51" s="112"/>
      <c r="WFM51" s="112"/>
      <c r="WFO51" s="81"/>
      <c r="WFQ51" s="81"/>
      <c r="WFY51" s="109"/>
      <c r="WFZ51" s="110"/>
      <c r="WGA51" s="111"/>
      <c r="WGB51" s="112"/>
      <c r="WGC51" s="112"/>
      <c r="WGE51" s="81"/>
      <c r="WGG51" s="81"/>
      <c r="WGO51" s="109"/>
      <c r="WGP51" s="110"/>
      <c r="WGQ51" s="111"/>
      <c r="WGR51" s="112"/>
      <c r="WGS51" s="112"/>
      <c r="WGU51" s="81"/>
      <c r="WGW51" s="81"/>
      <c r="WHE51" s="109"/>
      <c r="WHF51" s="110"/>
      <c r="WHG51" s="111"/>
      <c r="WHH51" s="112"/>
      <c r="WHI51" s="112"/>
      <c r="WHK51" s="81"/>
      <c r="WHM51" s="81"/>
      <c r="WHU51" s="109"/>
      <c r="WHV51" s="110"/>
      <c r="WHW51" s="111"/>
      <c r="WHX51" s="112"/>
      <c r="WHY51" s="112"/>
      <c r="WIA51" s="81"/>
      <c r="WIC51" s="81"/>
      <c r="WIK51" s="109"/>
      <c r="WIL51" s="110"/>
      <c r="WIM51" s="111"/>
      <c r="WIN51" s="112"/>
      <c r="WIO51" s="112"/>
      <c r="WIQ51" s="81"/>
      <c r="WIS51" s="81"/>
      <c r="WJA51" s="109"/>
      <c r="WJB51" s="110"/>
      <c r="WJC51" s="111"/>
      <c r="WJD51" s="112"/>
      <c r="WJE51" s="112"/>
      <c r="WJG51" s="81"/>
      <c r="WJI51" s="81"/>
      <c r="WJQ51" s="109"/>
      <c r="WJR51" s="110"/>
      <c r="WJS51" s="111"/>
      <c r="WJT51" s="112"/>
      <c r="WJU51" s="112"/>
      <c r="WJW51" s="81"/>
      <c r="WJY51" s="81"/>
      <c r="WKG51" s="109"/>
      <c r="WKH51" s="110"/>
      <c r="WKI51" s="111"/>
      <c r="WKJ51" s="112"/>
      <c r="WKK51" s="112"/>
      <c r="WKM51" s="81"/>
      <c r="WKO51" s="81"/>
      <c r="WKW51" s="109"/>
      <c r="WKX51" s="110"/>
      <c r="WKY51" s="111"/>
      <c r="WKZ51" s="112"/>
      <c r="WLA51" s="112"/>
      <c r="WLC51" s="81"/>
      <c r="WLE51" s="81"/>
      <c r="WLM51" s="109"/>
      <c r="WLN51" s="110"/>
      <c r="WLO51" s="111"/>
      <c r="WLP51" s="112"/>
      <c r="WLQ51" s="112"/>
      <c r="WLS51" s="81"/>
      <c r="WLU51" s="81"/>
      <c r="WMC51" s="109"/>
      <c r="WMD51" s="110"/>
      <c r="WME51" s="111"/>
      <c r="WMF51" s="112"/>
      <c r="WMG51" s="112"/>
      <c r="WMI51" s="81"/>
      <c r="WMK51" s="81"/>
      <c r="WMS51" s="109"/>
      <c r="WMT51" s="110"/>
      <c r="WMU51" s="111"/>
      <c r="WMV51" s="112"/>
      <c r="WMW51" s="112"/>
      <c r="WMY51" s="81"/>
      <c r="WNA51" s="81"/>
      <c r="WNI51" s="109"/>
      <c r="WNJ51" s="110"/>
      <c r="WNK51" s="111"/>
      <c r="WNL51" s="112"/>
      <c r="WNM51" s="112"/>
      <c r="WNO51" s="81"/>
      <c r="WNQ51" s="81"/>
      <c r="WNY51" s="109"/>
      <c r="WNZ51" s="110"/>
      <c r="WOA51" s="111"/>
      <c r="WOB51" s="112"/>
      <c r="WOC51" s="112"/>
      <c r="WOE51" s="81"/>
      <c r="WOG51" s="81"/>
      <c r="WOO51" s="109"/>
      <c r="WOP51" s="110"/>
      <c r="WOQ51" s="111"/>
      <c r="WOR51" s="112"/>
      <c r="WOS51" s="112"/>
      <c r="WOU51" s="81"/>
      <c r="WOW51" s="81"/>
      <c r="WPE51" s="109"/>
      <c r="WPF51" s="110"/>
      <c r="WPG51" s="111"/>
      <c r="WPH51" s="112"/>
      <c r="WPI51" s="112"/>
      <c r="WPK51" s="81"/>
      <c r="WPM51" s="81"/>
      <c r="WPU51" s="109"/>
      <c r="WPV51" s="110"/>
      <c r="WPW51" s="111"/>
      <c r="WPX51" s="112"/>
      <c r="WPY51" s="112"/>
      <c r="WQA51" s="81"/>
      <c r="WQC51" s="81"/>
      <c r="WQK51" s="109"/>
      <c r="WQL51" s="110"/>
      <c r="WQM51" s="111"/>
      <c r="WQN51" s="112"/>
      <c r="WQO51" s="112"/>
      <c r="WQQ51" s="81"/>
      <c r="WQS51" s="81"/>
      <c r="WRA51" s="109"/>
      <c r="WRB51" s="110"/>
      <c r="WRC51" s="111"/>
      <c r="WRD51" s="112"/>
      <c r="WRE51" s="112"/>
      <c r="WRG51" s="81"/>
      <c r="WRI51" s="81"/>
      <c r="WRQ51" s="109"/>
      <c r="WRR51" s="110"/>
      <c r="WRS51" s="111"/>
      <c r="WRT51" s="112"/>
      <c r="WRU51" s="112"/>
      <c r="WRW51" s="81"/>
      <c r="WRY51" s="81"/>
      <c r="WSG51" s="109"/>
      <c r="WSH51" s="110"/>
      <c r="WSI51" s="111"/>
      <c r="WSJ51" s="112"/>
      <c r="WSK51" s="112"/>
      <c r="WSM51" s="81"/>
      <c r="WSO51" s="81"/>
      <c r="WSW51" s="109"/>
      <c r="WSX51" s="110"/>
      <c r="WSY51" s="111"/>
      <c r="WSZ51" s="112"/>
      <c r="WTA51" s="112"/>
      <c r="WTC51" s="81"/>
      <c r="WTE51" s="81"/>
      <c r="WTM51" s="109"/>
      <c r="WTN51" s="110"/>
      <c r="WTO51" s="111"/>
      <c r="WTP51" s="112"/>
      <c r="WTQ51" s="112"/>
      <c r="WTS51" s="81"/>
      <c r="WTU51" s="81"/>
      <c r="WUC51" s="109"/>
      <c r="WUD51" s="110"/>
      <c r="WUE51" s="111"/>
      <c r="WUF51" s="112"/>
      <c r="WUG51" s="112"/>
      <c r="WUI51" s="81"/>
      <c r="WUK51" s="81"/>
      <c r="WUS51" s="109"/>
      <c r="WUT51" s="110"/>
      <c r="WUU51" s="111"/>
      <c r="WUV51" s="112"/>
      <c r="WUW51" s="112"/>
      <c r="WUY51" s="81"/>
      <c r="WVA51" s="81"/>
      <c r="WVI51" s="109"/>
      <c r="WVJ51" s="110"/>
      <c r="WVK51" s="111"/>
      <c r="WVL51" s="112"/>
      <c r="WVM51" s="112"/>
      <c r="WVO51" s="81"/>
      <c r="WVQ51" s="81"/>
      <c r="WVY51" s="109"/>
      <c r="WVZ51" s="110"/>
      <c r="WWA51" s="111"/>
      <c r="WWB51" s="112"/>
      <c r="WWC51" s="112"/>
      <c r="WWE51" s="81"/>
      <c r="WWG51" s="81"/>
      <c r="WWO51" s="109"/>
      <c r="WWP51" s="110"/>
      <c r="WWQ51" s="111"/>
      <c r="WWR51" s="112"/>
      <c r="WWS51" s="112"/>
      <c r="WWU51" s="81"/>
      <c r="WWW51" s="81"/>
      <c r="WXE51" s="109"/>
      <c r="WXF51" s="110"/>
      <c r="WXG51" s="111"/>
      <c r="WXH51" s="112"/>
      <c r="WXI51" s="112"/>
      <c r="WXK51" s="81"/>
      <c r="WXM51" s="81"/>
      <c r="WXU51" s="109"/>
      <c r="WXV51" s="110"/>
      <c r="WXW51" s="111"/>
      <c r="WXX51" s="112"/>
      <c r="WXY51" s="112"/>
      <c r="WYA51" s="81"/>
      <c r="WYC51" s="81"/>
      <c r="WYK51" s="109"/>
      <c r="WYL51" s="110"/>
      <c r="WYM51" s="111"/>
      <c r="WYN51" s="112"/>
      <c r="WYO51" s="112"/>
      <c r="WYQ51" s="81"/>
      <c r="WYS51" s="81"/>
      <c r="WZA51" s="109"/>
      <c r="WZB51" s="110"/>
      <c r="WZC51" s="111"/>
      <c r="WZD51" s="112"/>
      <c r="WZE51" s="112"/>
      <c r="WZG51" s="81"/>
      <c r="WZI51" s="81"/>
      <c r="WZQ51" s="109"/>
      <c r="WZR51" s="110"/>
      <c r="WZS51" s="111"/>
      <c r="WZT51" s="112"/>
      <c r="WZU51" s="112"/>
      <c r="WZW51" s="81"/>
      <c r="WZY51" s="81"/>
      <c r="XAG51" s="109"/>
      <c r="XAH51" s="110"/>
      <c r="XAI51" s="111"/>
      <c r="XAJ51" s="112"/>
      <c r="XAK51" s="112"/>
      <c r="XAM51" s="81"/>
      <c r="XAO51" s="81"/>
      <c r="XAW51" s="109"/>
      <c r="XAX51" s="110"/>
      <c r="XAY51" s="111"/>
      <c r="XAZ51" s="112"/>
      <c r="XBA51" s="112"/>
      <c r="XBC51" s="81"/>
      <c r="XBE51" s="81"/>
      <c r="XBM51" s="109"/>
      <c r="XBN51" s="110"/>
      <c r="XBO51" s="111"/>
      <c r="XBP51" s="112"/>
      <c r="XBQ51" s="112"/>
      <c r="XBS51" s="81"/>
      <c r="XBU51" s="81"/>
      <c r="XCC51" s="109"/>
      <c r="XCD51" s="110"/>
      <c r="XCE51" s="111"/>
      <c r="XCF51" s="112"/>
      <c r="XCG51" s="112"/>
      <c r="XCI51" s="81"/>
      <c r="XCK51" s="81"/>
      <c r="XCS51" s="109"/>
      <c r="XCT51" s="110"/>
      <c r="XCU51" s="111"/>
      <c r="XCV51" s="112"/>
      <c r="XCW51" s="112"/>
      <c r="XCY51" s="81"/>
      <c r="XDA51" s="81"/>
      <c r="XDI51" s="109"/>
      <c r="XDJ51" s="110"/>
      <c r="XDK51" s="111"/>
      <c r="XDL51" s="112"/>
      <c r="XDM51" s="112"/>
      <c r="XDO51" s="81"/>
      <c r="XDQ51" s="81"/>
      <c r="XDY51" s="109"/>
      <c r="XDZ51" s="110"/>
      <c r="XEA51" s="111"/>
      <c r="XEB51" s="112"/>
      <c r="XEC51" s="112"/>
      <c r="XEE51" s="81"/>
      <c r="XEG51" s="81"/>
      <c r="XEO51" s="109"/>
      <c r="XEP51" s="110"/>
      <c r="XEQ51" s="111"/>
      <c r="XER51" s="112"/>
      <c r="XES51" s="112"/>
      <c r="XEU51" s="81"/>
      <c r="XEW51" s="81"/>
    </row>
    <row r="52" spans="1:1017 1025:2041 2049:3065 3073:4089 4097:5113 5121:6137 6145:7161 7169:8185 8193:9209 9217:10233 10241:11257 11265:12281 12289:13305 13313:14329 14337:15353 15361:16377" ht="15" thickBot="1">
      <c r="B52" s="96"/>
      <c r="C52" s="99"/>
      <c r="D52" s="100"/>
      <c r="E52" s="100"/>
      <c r="FE52" s="72"/>
      <c r="FF52" s="73"/>
      <c r="FG52" s="547"/>
      <c r="FH52" s="72"/>
      <c r="FI52" s="72"/>
      <c r="FU52" s="72"/>
      <c r="FV52" s="73"/>
      <c r="FW52" s="547"/>
      <c r="FX52" s="72"/>
      <c r="FY52" s="72"/>
      <c r="GK52" s="72"/>
      <c r="GL52" s="73"/>
      <c r="GM52" s="547"/>
      <c r="GN52" s="72"/>
      <c r="GO52" s="72"/>
      <c r="HA52" s="72"/>
      <c r="HB52" s="73"/>
      <c r="HC52" s="547"/>
      <c r="HD52" s="72"/>
      <c r="HE52" s="72"/>
      <c r="HQ52" s="72"/>
      <c r="HR52" s="73"/>
      <c r="HS52" s="547"/>
      <c r="HT52" s="72"/>
      <c r="HU52" s="72"/>
      <c r="IG52" s="72"/>
      <c r="IH52" s="73"/>
      <c r="II52" s="547"/>
      <c r="IJ52" s="72"/>
      <c r="IK52" s="72"/>
      <c r="IW52" s="72"/>
      <c r="IX52" s="73"/>
      <c r="IY52" s="547"/>
      <c r="IZ52" s="72"/>
      <c r="JA52" s="72"/>
      <c r="JM52" s="72"/>
      <c r="JN52" s="73"/>
      <c r="JO52" s="547"/>
      <c r="JP52" s="72"/>
      <c r="JQ52" s="72"/>
      <c r="KC52" s="72"/>
      <c r="KD52" s="73"/>
      <c r="KE52" s="547"/>
      <c r="KF52" s="72"/>
      <c r="KG52" s="72"/>
      <c r="KS52" s="72"/>
      <c r="KT52" s="73"/>
      <c r="KU52" s="547"/>
      <c r="KV52" s="72"/>
      <c r="KW52" s="72"/>
      <c r="LI52" s="72"/>
      <c r="LJ52" s="73"/>
      <c r="LK52" s="547"/>
      <c r="LL52" s="72"/>
      <c r="LM52" s="72"/>
      <c r="LY52" s="72"/>
      <c r="LZ52" s="73"/>
      <c r="MA52" s="547"/>
      <c r="MB52" s="72"/>
      <c r="MC52" s="72"/>
      <c r="MO52" s="72"/>
      <c r="MP52" s="73"/>
      <c r="MQ52" s="547"/>
      <c r="MR52" s="72"/>
      <c r="MS52" s="72"/>
      <c r="NE52" s="72"/>
      <c r="NF52" s="73"/>
      <c r="NG52" s="547"/>
      <c r="NH52" s="72"/>
      <c r="NI52" s="72"/>
      <c r="NU52" s="72"/>
      <c r="NV52" s="73"/>
      <c r="NW52" s="547"/>
      <c r="NX52" s="72"/>
      <c r="NY52" s="72"/>
      <c r="OK52" s="72"/>
      <c r="OL52" s="73"/>
      <c r="OM52" s="547"/>
      <c r="ON52" s="72"/>
      <c r="OO52" s="72"/>
      <c r="PA52" s="72"/>
      <c r="PB52" s="73"/>
      <c r="PC52" s="547"/>
      <c r="PD52" s="72"/>
      <c r="PE52" s="72"/>
      <c r="PQ52" s="72"/>
      <c r="PR52" s="73"/>
      <c r="PS52" s="547"/>
      <c r="PT52" s="72"/>
      <c r="PU52" s="72"/>
      <c r="QG52" s="72"/>
      <c r="QH52" s="73"/>
      <c r="QI52" s="547"/>
      <c r="QJ52" s="72"/>
      <c r="QK52" s="72"/>
      <c r="QW52" s="72"/>
      <c r="QX52" s="73"/>
      <c r="QY52" s="547"/>
      <c r="QZ52" s="72"/>
      <c r="RA52" s="72"/>
      <c r="RM52" s="72"/>
      <c r="RN52" s="73"/>
      <c r="RO52" s="547"/>
      <c r="RP52" s="72"/>
      <c r="RQ52" s="72"/>
      <c r="SC52" s="72"/>
      <c r="SD52" s="73"/>
      <c r="SE52" s="547"/>
      <c r="SF52" s="72"/>
      <c r="SG52" s="72"/>
      <c r="SS52" s="72"/>
      <c r="ST52" s="73"/>
      <c r="SU52" s="547"/>
      <c r="SV52" s="72"/>
      <c r="SW52" s="72"/>
      <c r="TI52" s="72"/>
      <c r="TJ52" s="73"/>
      <c r="TK52" s="547"/>
      <c r="TL52" s="72"/>
      <c r="TM52" s="72"/>
      <c r="TY52" s="72"/>
      <c r="TZ52" s="73"/>
      <c r="UA52" s="547"/>
      <c r="UB52" s="72"/>
      <c r="UC52" s="72"/>
      <c r="UO52" s="72"/>
      <c r="UP52" s="73"/>
      <c r="UQ52" s="547"/>
      <c r="UR52" s="72"/>
      <c r="US52" s="72"/>
      <c r="VE52" s="72"/>
      <c r="VF52" s="73"/>
      <c r="VG52" s="547"/>
      <c r="VH52" s="72"/>
      <c r="VI52" s="72"/>
      <c r="VU52" s="72"/>
      <c r="VV52" s="73"/>
      <c r="VW52" s="547"/>
      <c r="VX52" s="72"/>
      <c r="VY52" s="72"/>
      <c r="WK52" s="72"/>
      <c r="WL52" s="73"/>
      <c r="WM52" s="547"/>
      <c r="WN52" s="72"/>
      <c r="WO52" s="72"/>
      <c r="XA52" s="72"/>
      <c r="XB52" s="73"/>
      <c r="XC52" s="547"/>
      <c r="XD52" s="72"/>
      <c r="XE52" s="72"/>
      <c r="XQ52" s="72"/>
      <c r="XR52" s="73"/>
      <c r="XS52" s="547"/>
      <c r="XT52" s="72"/>
      <c r="XU52" s="72"/>
      <c r="YG52" s="72"/>
      <c r="YH52" s="73"/>
      <c r="YI52" s="547"/>
      <c r="YJ52" s="72"/>
      <c r="YK52" s="72"/>
      <c r="YW52" s="72"/>
      <c r="YX52" s="73"/>
      <c r="YY52" s="547"/>
      <c r="YZ52" s="72"/>
      <c r="ZA52" s="72"/>
      <c r="ZM52" s="72"/>
      <c r="ZN52" s="73"/>
      <c r="ZO52" s="547"/>
      <c r="ZP52" s="72"/>
      <c r="ZQ52" s="72"/>
      <c r="AAC52" s="72"/>
      <c r="AAD52" s="73"/>
      <c r="AAE52" s="547"/>
      <c r="AAF52" s="72"/>
      <c r="AAG52" s="72"/>
      <c r="AAS52" s="72"/>
      <c r="AAT52" s="73"/>
      <c r="AAU52" s="547"/>
      <c r="AAV52" s="72"/>
      <c r="AAW52" s="72"/>
      <c r="ABI52" s="72"/>
      <c r="ABJ52" s="73"/>
      <c r="ABK52" s="547"/>
      <c r="ABL52" s="72"/>
      <c r="ABM52" s="72"/>
      <c r="ABY52" s="72"/>
      <c r="ABZ52" s="73"/>
      <c r="ACA52" s="547"/>
      <c r="ACB52" s="72"/>
      <c r="ACC52" s="72"/>
      <c r="ACO52" s="72"/>
      <c r="ACP52" s="73"/>
      <c r="ACQ52" s="547"/>
      <c r="ACR52" s="72"/>
      <c r="ACS52" s="72"/>
      <c r="ADE52" s="72"/>
      <c r="ADF52" s="73"/>
      <c r="ADG52" s="547"/>
      <c r="ADH52" s="72"/>
      <c r="ADI52" s="72"/>
      <c r="ADU52" s="72"/>
      <c r="ADV52" s="73"/>
      <c r="ADW52" s="547"/>
      <c r="ADX52" s="72"/>
      <c r="ADY52" s="72"/>
      <c r="AEK52" s="72"/>
      <c r="AEL52" s="73"/>
      <c r="AEM52" s="547"/>
      <c r="AEN52" s="72"/>
      <c r="AEO52" s="72"/>
      <c r="AFA52" s="72"/>
      <c r="AFB52" s="73"/>
      <c r="AFC52" s="547"/>
      <c r="AFD52" s="72"/>
      <c r="AFE52" s="72"/>
      <c r="AFQ52" s="72"/>
      <c r="AFR52" s="73"/>
      <c r="AFS52" s="547"/>
      <c r="AFT52" s="72"/>
      <c r="AFU52" s="72"/>
      <c r="AGG52" s="72"/>
      <c r="AGH52" s="73"/>
      <c r="AGI52" s="547"/>
      <c r="AGJ52" s="72"/>
      <c r="AGK52" s="72"/>
      <c r="AGW52" s="72"/>
      <c r="AGX52" s="73"/>
      <c r="AGY52" s="547"/>
      <c r="AGZ52" s="72"/>
      <c r="AHA52" s="72"/>
      <c r="AHM52" s="72"/>
      <c r="AHN52" s="73"/>
      <c r="AHO52" s="547"/>
      <c r="AHP52" s="72"/>
      <c r="AHQ52" s="72"/>
      <c r="AIC52" s="72"/>
      <c r="AID52" s="73"/>
      <c r="AIE52" s="547"/>
      <c r="AIF52" s="72"/>
      <c r="AIG52" s="72"/>
      <c r="AIS52" s="72"/>
      <c r="AIT52" s="73"/>
      <c r="AIU52" s="547"/>
      <c r="AIV52" s="72"/>
      <c r="AIW52" s="72"/>
      <c r="AJI52" s="72"/>
      <c r="AJJ52" s="73"/>
      <c r="AJK52" s="547"/>
      <c r="AJL52" s="72"/>
      <c r="AJM52" s="72"/>
      <c r="AJY52" s="72"/>
      <c r="AJZ52" s="73"/>
      <c r="AKA52" s="547"/>
      <c r="AKB52" s="72"/>
      <c r="AKC52" s="72"/>
      <c r="AKO52" s="72"/>
      <c r="AKP52" s="73"/>
      <c r="AKQ52" s="547"/>
      <c r="AKR52" s="72"/>
      <c r="AKS52" s="72"/>
      <c r="ALE52" s="72"/>
      <c r="ALF52" s="73"/>
      <c r="ALG52" s="547"/>
      <c r="ALH52" s="72"/>
      <c r="ALI52" s="72"/>
      <c r="ALU52" s="72"/>
      <c r="ALV52" s="73"/>
      <c r="ALW52" s="547"/>
      <c r="ALX52" s="72"/>
      <c r="ALY52" s="72"/>
      <c r="AMK52" s="72"/>
      <c r="AML52" s="73"/>
      <c r="AMM52" s="547"/>
      <c r="AMN52" s="72"/>
      <c r="AMO52" s="72"/>
      <c r="ANA52" s="72"/>
      <c r="ANB52" s="73"/>
      <c r="ANC52" s="547"/>
      <c r="AND52" s="72"/>
      <c r="ANE52" s="72"/>
      <c r="ANQ52" s="72"/>
      <c r="ANR52" s="73"/>
      <c r="ANS52" s="547"/>
      <c r="ANT52" s="72"/>
      <c r="ANU52" s="72"/>
      <c r="AOG52" s="72"/>
      <c r="AOH52" s="73"/>
      <c r="AOI52" s="547"/>
      <c r="AOJ52" s="72"/>
      <c r="AOK52" s="72"/>
      <c r="AOW52" s="72"/>
      <c r="AOX52" s="73"/>
      <c r="AOY52" s="547"/>
      <c r="AOZ52" s="72"/>
      <c r="APA52" s="72"/>
      <c r="APM52" s="72"/>
      <c r="APN52" s="73"/>
      <c r="APO52" s="547"/>
      <c r="APP52" s="72"/>
      <c r="APQ52" s="72"/>
      <c r="AQC52" s="72"/>
      <c r="AQD52" s="73"/>
      <c r="AQE52" s="547"/>
      <c r="AQF52" s="72"/>
      <c r="AQG52" s="72"/>
      <c r="AQS52" s="72"/>
      <c r="AQT52" s="73"/>
      <c r="AQU52" s="547"/>
      <c r="AQV52" s="72"/>
      <c r="AQW52" s="72"/>
      <c r="ARI52" s="72"/>
      <c r="ARJ52" s="73"/>
      <c r="ARK52" s="547"/>
      <c r="ARL52" s="72"/>
      <c r="ARM52" s="72"/>
      <c r="ARY52" s="72"/>
      <c r="ARZ52" s="73"/>
      <c r="ASA52" s="547"/>
      <c r="ASB52" s="72"/>
      <c r="ASC52" s="72"/>
      <c r="ASO52" s="72"/>
      <c r="ASP52" s="73"/>
      <c r="ASQ52" s="547"/>
      <c r="ASR52" s="72"/>
      <c r="ASS52" s="72"/>
      <c r="ATE52" s="72"/>
      <c r="ATF52" s="73"/>
      <c r="ATG52" s="547"/>
      <c r="ATH52" s="72"/>
      <c r="ATI52" s="72"/>
      <c r="ATU52" s="72"/>
      <c r="ATV52" s="73"/>
      <c r="ATW52" s="547"/>
      <c r="ATX52" s="72"/>
      <c r="ATY52" s="72"/>
      <c r="AUK52" s="72"/>
      <c r="AUL52" s="73"/>
      <c r="AUM52" s="547"/>
      <c r="AUN52" s="72"/>
      <c r="AUO52" s="72"/>
      <c r="AVA52" s="72"/>
      <c r="AVB52" s="73"/>
      <c r="AVC52" s="547"/>
      <c r="AVD52" s="72"/>
      <c r="AVE52" s="72"/>
      <c r="AVQ52" s="72"/>
      <c r="AVR52" s="73"/>
      <c r="AVS52" s="547"/>
      <c r="AVT52" s="72"/>
      <c r="AVU52" s="72"/>
      <c r="AWG52" s="72"/>
      <c r="AWH52" s="73"/>
      <c r="AWI52" s="547"/>
      <c r="AWJ52" s="72"/>
      <c r="AWK52" s="72"/>
      <c r="AWW52" s="72"/>
      <c r="AWX52" s="73"/>
      <c r="AWY52" s="547"/>
      <c r="AWZ52" s="72"/>
      <c r="AXA52" s="72"/>
      <c r="AXM52" s="72"/>
      <c r="AXN52" s="73"/>
      <c r="AXO52" s="547"/>
      <c r="AXP52" s="72"/>
      <c r="AXQ52" s="72"/>
      <c r="AYC52" s="72"/>
      <c r="AYD52" s="73"/>
      <c r="AYE52" s="547"/>
      <c r="AYF52" s="72"/>
      <c r="AYG52" s="72"/>
      <c r="AYS52" s="72"/>
      <c r="AYT52" s="73"/>
      <c r="AYU52" s="547"/>
      <c r="AYV52" s="72"/>
      <c r="AYW52" s="72"/>
      <c r="AZI52" s="72"/>
      <c r="AZJ52" s="73"/>
      <c r="AZK52" s="547"/>
      <c r="AZL52" s="72"/>
      <c r="AZM52" s="72"/>
      <c r="AZY52" s="72"/>
      <c r="AZZ52" s="73"/>
      <c r="BAA52" s="547"/>
      <c r="BAB52" s="72"/>
      <c r="BAC52" s="72"/>
      <c r="BAO52" s="72"/>
      <c r="BAP52" s="73"/>
      <c r="BAQ52" s="547"/>
      <c r="BAR52" s="72"/>
      <c r="BAS52" s="72"/>
      <c r="BBE52" s="72"/>
      <c r="BBF52" s="73"/>
      <c r="BBG52" s="547"/>
      <c r="BBH52" s="72"/>
      <c r="BBI52" s="72"/>
      <c r="BBU52" s="72"/>
      <c r="BBV52" s="73"/>
      <c r="BBW52" s="547"/>
      <c r="BBX52" s="72"/>
      <c r="BBY52" s="72"/>
      <c r="BCK52" s="72"/>
      <c r="BCL52" s="73"/>
      <c r="BCM52" s="547"/>
      <c r="BCN52" s="72"/>
      <c r="BCO52" s="72"/>
      <c r="BDA52" s="72"/>
      <c r="BDB52" s="73"/>
      <c r="BDC52" s="547"/>
      <c r="BDD52" s="72"/>
      <c r="BDE52" s="72"/>
      <c r="BDQ52" s="72"/>
      <c r="BDR52" s="73"/>
      <c r="BDS52" s="547"/>
      <c r="BDT52" s="72"/>
      <c r="BDU52" s="72"/>
      <c r="BEG52" s="72"/>
      <c r="BEH52" s="73"/>
      <c r="BEI52" s="547"/>
      <c r="BEJ52" s="72"/>
      <c r="BEK52" s="72"/>
      <c r="BEW52" s="72"/>
      <c r="BEX52" s="73"/>
      <c r="BEY52" s="547"/>
      <c r="BEZ52" s="72"/>
      <c r="BFA52" s="72"/>
      <c r="BFM52" s="72"/>
      <c r="BFN52" s="73"/>
      <c r="BFO52" s="547"/>
      <c r="BFP52" s="72"/>
      <c r="BFQ52" s="72"/>
      <c r="BGC52" s="72"/>
      <c r="BGD52" s="73"/>
      <c r="BGE52" s="547"/>
      <c r="BGF52" s="72"/>
      <c r="BGG52" s="72"/>
      <c r="BGS52" s="72"/>
      <c r="BGT52" s="73"/>
      <c r="BGU52" s="547"/>
      <c r="BGV52" s="72"/>
      <c r="BGW52" s="72"/>
      <c r="BHI52" s="72"/>
      <c r="BHJ52" s="73"/>
      <c r="BHK52" s="547"/>
      <c r="BHL52" s="72"/>
      <c r="BHM52" s="72"/>
      <c r="BHY52" s="72"/>
      <c r="BHZ52" s="73"/>
      <c r="BIA52" s="547"/>
      <c r="BIB52" s="72"/>
      <c r="BIC52" s="72"/>
      <c r="BIO52" s="72"/>
      <c r="BIP52" s="73"/>
      <c r="BIQ52" s="547"/>
      <c r="BIR52" s="72"/>
      <c r="BIS52" s="72"/>
      <c r="BJE52" s="72"/>
      <c r="BJF52" s="73"/>
      <c r="BJG52" s="547"/>
      <c r="BJH52" s="72"/>
      <c r="BJI52" s="72"/>
      <c r="BJU52" s="72"/>
      <c r="BJV52" s="73"/>
      <c r="BJW52" s="547"/>
      <c r="BJX52" s="72"/>
      <c r="BJY52" s="72"/>
      <c r="BKK52" s="72"/>
      <c r="BKL52" s="73"/>
      <c r="BKM52" s="547"/>
      <c r="BKN52" s="72"/>
      <c r="BKO52" s="72"/>
      <c r="BLA52" s="72"/>
      <c r="BLB52" s="73"/>
      <c r="BLC52" s="547"/>
      <c r="BLD52" s="72"/>
      <c r="BLE52" s="72"/>
      <c r="BLQ52" s="72"/>
      <c r="BLR52" s="73"/>
      <c r="BLS52" s="547"/>
      <c r="BLT52" s="72"/>
      <c r="BLU52" s="72"/>
      <c r="BMG52" s="72"/>
      <c r="BMH52" s="73"/>
      <c r="BMI52" s="547"/>
      <c r="BMJ52" s="72"/>
      <c r="BMK52" s="72"/>
      <c r="BMW52" s="72"/>
      <c r="BMX52" s="73"/>
      <c r="BMY52" s="547"/>
      <c r="BMZ52" s="72"/>
      <c r="BNA52" s="72"/>
      <c r="BNM52" s="72"/>
      <c r="BNN52" s="73"/>
      <c r="BNO52" s="547"/>
      <c r="BNP52" s="72"/>
      <c r="BNQ52" s="72"/>
      <c r="BOC52" s="72"/>
      <c r="BOD52" s="73"/>
      <c r="BOE52" s="547"/>
      <c r="BOF52" s="72"/>
      <c r="BOG52" s="72"/>
      <c r="BOS52" s="72"/>
      <c r="BOT52" s="73"/>
      <c r="BOU52" s="547"/>
      <c r="BOV52" s="72"/>
      <c r="BOW52" s="72"/>
      <c r="BPI52" s="72"/>
      <c r="BPJ52" s="73"/>
      <c r="BPK52" s="547"/>
      <c r="BPL52" s="72"/>
      <c r="BPM52" s="72"/>
      <c r="BPY52" s="72"/>
      <c r="BPZ52" s="73"/>
      <c r="BQA52" s="547"/>
      <c r="BQB52" s="72"/>
      <c r="BQC52" s="72"/>
      <c r="BQO52" s="72"/>
      <c r="BQP52" s="73"/>
      <c r="BQQ52" s="547"/>
      <c r="BQR52" s="72"/>
      <c r="BQS52" s="72"/>
      <c r="BRE52" s="72"/>
      <c r="BRF52" s="73"/>
      <c r="BRG52" s="547"/>
      <c r="BRH52" s="72"/>
      <c r="BRI52" s="72"/>
      <c r="BRU52" s="72"/>
      <c r="BRV52" s="73"/>
      <c r="BRW52" s="547"/>
      <c r="BRX52" s="72"/>
      <c r="BRY52" s="72"/>
      <c r="BSK52" s="72"/>
      <c r="BSL52" s="73"/>
      <c r="BSM52" s="547"/>
      <c r="BSN52" s="72"/>
      <c r="BSO52" s="72"/>
      <c r="BTA52" s="72"/>
      <c r="BTB52" s="73"/>
      <c r="BTC52" s="547"/>
      <c r="BTD52" s="72"/>
      <c r="BTE52" s="72"/>
      <c r="BTQ52" s="72"/>
      <c r="BTR52" s="73"/>
      <c r="BTS52" s="547"/>
      <c r="BTT52" s="72"/>
      <c r="BTU52" s="72"/>
      <c r="BUG52" s="72"/>
      <c r="BUH52" s="73"/>
      <c r="BUI52" s="547"/>
      <c r="BUJ52" s="72"/>
      <c r="BUK52" s="72"/>
      <c r="BUW52" s="72"/>
      <c r="BUX52" s="73"/>
      <c r="BUY52" s="547"/>
      <c r="BUZ52" s="72"/>
      <c r="BVA52" s="72"/>
      <c r="BVM52" s="72"/>
      <c r="BVN52" s="73"/>
      <c r="BVO52" s="547"/>
      <c r="BVP52" s="72"/>
      <c r="BVQ52" s="72"/>
      <c r="BWC52" s="72"/>
      <c r="BWD52" s="73"/>
      <c r="BWE52" s="547"/>
      <c r="BWF52" s="72"/>
      <c r="BWG52" s="72"/>
      <c r="BWS52" s="72"/>
      <c r="BWT52" s="73"/>
      <c r="BWU52" s="547"/>
      <c r="BWV52" s="72"/>
      <c r="BWW52" s="72"/>
      <c r="BXI52" s="72"/>
      <c r="BXJ52" s="73"/>
      <c r="BXK52" s="547"/>
      <c r="BXL52" s="72"/>
      <c r="BXM52" s="72"/>
      <c r="BXY52" s="72"/>
      <c r="BXZ52" s="73"/>
      <c r="BYA52" s="547"/>
      <c r="BYB52" s="72"/>
      <c r="BYC52" s="72"/>
      <c r="BYO52" s="72"/>
      <c r="BYP52" s="73"/>
      <c r="BYQ52" s="547"/>
      <c r="BYR52" s="72"/>
      <c r="BYS52" s="72"/>
      <c r="BZE52" s="72"/>
      <c r="BZF52" s="73"/>
      <c r="BZG52" s="547"/>
      <c r="BZH52" s="72"/>
      <c r="BZI52" s="72"/>
      <c r="BZU52" s="72"/>
      <c r="BZV52" s="73"/>
      <c r="BZW52" s="547"/>
      <c r="BZX52" s="72"/>
      <c r="BZY52" s="72"/>
      <c r="CAK52" s="72"/>
      <c r="CAL52" s="73"/>
      <c r="CAM52" s="547"/>
      <c r="CAN52" s="72"/>
      <c r="CAO52" s="72"/>
      <c r="CBA52" s="72"/>
      <c r="CBB52" s="73"/>
      <c r="CBC52" s="547"/>
      <c r="CBD52" s="72"/>
      <c r="CBE52" s="72"/>
      <c r="CBQ52" s="72"/>
      <c r="CBR52" s="73"/>
      <c r="CBS52" s="547"/>
      <c r="CBT52" s="72"/>
      <c r="CBU52" s="72"/>
      <c r="CCG52" s="72"/>
      <c r="CCH52" s="73"/>
      <c r="CCI52" s="547"/>
      <c r="CCJ52" s="72"/>
      <c r="CCK52" s="72"/>
      <c r="CCW52" s="72"/>
      <c r="CCX52" s="73"/>
      <c r="CCY52" s="547"/>
      <c r="CCZ52" s="72"/>
      <c r="CDA52" s="72"/>
      <c r="CDM52" s="72"/>
      <c r="CDN52" s="73"/>
      <c r="CDO52" s="547"/>
      <c r="CDP52" s="72"/>
      <c r="CDQ52" s="72"/>
      <c r="CEC52" s="72"/>
      <c r="CED52" s="73"/>
      <c r="CEE52" s="547"/>
      <c r="CEF52" s="72"/>
      <c r="CEG52" s="72"/>
      <c r="CES52" s="72"/>
      <c r="CET52" s="73"/>
      <c r="CEU52" s="547"/>
      <c r="CEV52" s="72"/>
      <c r="CEW52" s="72"/>
      <c r="CFI52" s="72"/>
      <c r="CFJ52" s="73"/>
      <c r="CFK52" s="547"/>
      <c r="CFL52" s="72"/>
      <c r="CFM52" s="72"/>
      <c r="CFY52" s="72"/>
      <c r="CFZ52" s="73"/>
      <c r="CGA52" s="547"/>
      <c r="CGB52" s="72"/>
      <c r="CGC52" s="72"/>
      <c r="CGO52" s="72"/>
      <c r="CGP52" s="73"/>
      <c r="CGQ52" s="547"/>
      <c r="CGR52" s="72"/>
      <c r="CGS52" s="72"/>
      <c r="CHE52" s="72"/>
      <c r="CHF52" s="73"/>
      <c r="CHG52" s="547"/>
      <c r="CHH52" s="72"/>
      <c r="CHI52" s="72"/>
      <c r="CHU52" s="72"/>
      <c r="CHV52" s="73"/>
      <c r="CHW52" s="547"/>
      <c r="CHX52" s="72"/>
      <c r="CHY52" s="72"/>
      <c r="CIK52" s="72"/>
      <c r="CIL52" s="73"/>
      <c r="CIM52" s="547"/>
      <c r="CIN52" s="72"/>
      <c r="CIO52" s="72"/>
      <c r="CJA52" s="72"/>
      <c r="CJB52" s="73"/>
      <c r="CJC52" s="547"/>
      <c r="CJD52" s="72"/>
      <c r="CJE52" s="72"/>
      <c r="CJQ52" s="72"/>
      <c r="CJR52" s="73"/>
      <c r="CJS52" s="547"/>
      <c r="CJT52" s="72"/>
      <c r="CJU52" s="72"/>
      <c r="CKG52" s="72"/>
      <c r="CKH52" s="73"/>
      <c r="CKI52" s="547"/>
      <c r="CKJ52" s="72"/>
      <c r="CKK52" s="72"/>
      <c r="CKW52" s="72"/>
      <c r="CKX52" s="73"/>
      <c r="CKY52" s="547"/>
      <c r="CKZ52" s="72"/>
      <c r="CLA52" s="72"/>
      <c r="CLM52" s="72"/>
      <c r="CLN52" s="73"/>
      <c r="CLO52" s="547"/>
      <c r="CLP52" s="72"/>
      <c r="CLQ52" s="72"/>
      <c r="CMC52" s="72"/>
      <c r="CMD52" s="73"/>
      <c r="CME52" s="547"/>
      <c r="CMF52" s="72"/>
      <c r="CMG52" s="72"/>
      <c r="CMS52" s="72"/>
      <c r="CMT52" s="73"/>
      <c r="CMU52" s="547"/>
      <c r="CMV52" s="72"/>
      <c r="CMW52" s="72"/>
      <c r="CNI52" s="72"/>
      <c r="CNJ52" s="73"/>
      <c r="CNK52" s="547"/>
      <c r="CNL52" s="72"/>
      <c r="CNM52" s="72"/>
      <c r="CNY52" s="72"/>
      <c r="CNZ52" s="73"/>
      <c r="COA52" s="547"/>
      <c r="COB52" s="72"/>
      <c r="COC52" s="72"/>
      <c r="COO52" s="72"/>
      <c r="COP52" s="73"/>
      <c r="COQ52" s="547"/>
      <c r="COR52" s="72"/>
      <c r="COS52" s="72"/>
      <c r="CPE52" s="72"/>
      <c r="CPF52" s="73"/>
      <c r="CPG52" s="547"/>
      <c r="CPH52" s="72"/>
      <c r="CPI52" s="72"/>
      <c r="CPU52" s="72"/>
      <c r="CPV52" s="73"/>
      <c r="CPW52" s="547"/>
      <c r="CPX52" s="72"/>
      <c r="CPY52" s="72"/>
      <c r="CQK52" s="72"/>
      <c r="CQL52" s="73"/>
      <c r="CQM52" s="547"/>
      <c r="CQN52" s="72"/>
      <c r="CQO52" s="72"/>
      <c r="CRA52" s="72"/>
      <c r="CRB52" s="73"/>
      <c r="CRC52" s="547"/>
      <c r="CRD52" s="72"/>
      <c r="CRE52" s="72"/>
      <c r="CRQ52" s="72"/>
      <c r="CRR52" s="73"/>
      <c r="CRS52" s="547"/>
      <c r="CRT52" s="72"/>
      <c r="CRU52" s="72"/>
      <c r="CSG52" s="72"/>
      <c r="CSH52" s="73"/>
      <c r="CSI52" s="547"/>
      <c r="CSJ52" s="72"/>
      <c r="CSK52" s="72"/>
      <c r="CSW52" s="72"/>
      <c r="CSX52" s="73"/>
      <c r="CSY52" s="547"/>
      <c r="CSZ52" s="72"/>
      <c r="CTA52" s="72"/>
      <c r="CTM52" s="72"/>
      <c r="CTN52" s="73"/>
      <c r="CTO52" s="547"/>
      <c r="CTP52" s="72"/>
      <c r="CTQ52" s="72"/>
      <c r="CUC52" s="72"/>
      <c r="CUD52" s="73"/>
      <c r="CUE52" s="547"/>
      <c r="CUF52" s="72"/>
      <c r="CUG52" s="72"/>
      <c r="CUS52" s="72"/>
      <c r="CUT52" s="73"/>
      <c r="CUU52" s="547"/>
      <c r="CUV52" s="72"/>
      <c r="CUW52" s="72"/>
      <c r="CVI52" s="72"/>
      <c r="CVJ52" s="73"/>
      <c r="CVK52" s="547"/>
      <c r="CVL52" s="72"/>
      <c r="CVM52" s="72"/>
      <c r="CVY52" s="72"/>
      <c r="CVZ52" s="73"/>
      <c r="CWA52" s="547"/>
      <c r="CWB52" s="72"/>
      <c r="CWC52" s="72"/>
      <c r="CWO52" s="72"/>
      <c r="CWP52" s="73"/>
      <c r="CWQ52" s="547"/>
      <c r="CWR52" s="72"/>
      <c r="CWS52" s="72"/>
      <c r="CXE52" s="72"/>
      <c r="CXF52" s="73"/>
      <c r="CXG52" s="547"/>
      <c r="CXH52" s="72"/>
      <c r="CXI52" s="72"/>
      <c r="CXU52" s="72"/>
      <c r="CXV52" s="73"/>
      <c r="CXW52" s="547"/>
      <c r="CXX52" s="72"/>
      <c r="CXY52" s="72"/>
      <c r="CYK52" s="72"/>
      <c r="CYL52" s="73"/>
      <c r="CYM52" s="547"/>
      <c r="CYN52" s="72"/>
      <c r="CYO52" s="72"/>
      <c r="CZA52" s="72"/>
      <c r="CZB52" s="73"/>
      <c r="CZC52" s="547"/>
      <c r="CZD52" s="72"/>
      <c r="CZE52" s="72"/>
      <c r="CZQ52" s="72"/>
      <c r="CZR52" s="73"/>
      <c r="CZS52" s="547"/>
      <c r="CZT52" s="72"/>
      <c r="CZU52" s="72"/>
      <c r="DAG52" s="72"/>
      <c r="DAH52" s="73"/>
      <c r="DAI52" s="547"/>
      <c r="DAJ52" s="72"/>
      <c r="DAK52" s="72"/>
      <c r="DAW52" s="72"/>
      <c r="DAX52" s="73"/>
      <c r="DAY52" s="547"/>
      <c r="DAZ52" s="72"/>
      <c r="DBA52" s="72"/>
      <c r="DBM52" s="72"/>
      <c r="DBN52" s="73"/>
      <c r="DBO52" s="547"/>
      <c r="DBP52" s="72"/>
      <c r="DBQ52" s="72"/>
      <c r="DCC52" s="72"/>
      <c r="DCD52" s="73"/>
      <c r="DCE52" s="547"/>
      <c r="DCF52" s="72"/>
      <c r="DCG52" s="72"/>
      <c r="DCS52" s="72"/>
      <c r="DCT52" s="73"/>
      <c r="DCU52" s="547"/>
      <c r="DCV52" s="72"/>
      <c r="DCW52" s="72"/>
      <c r="DDI52" s="72"/>
      <c r="DDJ52" s="73"/>
      <c r="DDK52" s="547"/>
      <c r="DDL52" s="72"/>
      <c r="DDM52" s="72"/>
      <c r="DDY52" s="72"/>
      <c r="DDZ52" s="73"/>
      <c r="DEA52" s="547"/>
      <c r="DEB52" s="72"/>
      <c r="DEC52" s="72"/>
      <c r="DEO52" s="72"/>
      <c r="DEP52" s="73"/>
      <c r="DEQ52" s="547"/>
      <c r="DER52" s="72"/>
      <c r="DES52" s="72"/>
      <c r="DFE52" s="72"/>
      <c r="DFF52" s="73"/>
      <c r="DFG52" s="547"/>
      <c r="DFH52" s="72"/>
      <c r="DFI52" s="72"/>
      <c r="DFU52" s="72"/>
      <c r="DFV52" s="73"/>
      <c r="DFW52" s="547"/>
      <c r="DFX52" s="72"/>
      <c r="DFY52" s="72"/>
      <c r="DGK52" s="72"/>
      <c r="DGL52" s="73"/>
      <c r="DGM52" s="547"/>
      <c r="DGN52" s="72"/>
      <c r="DGO52" s="72"/>
      <c r="DHA52" s="72"/>
      <c r="DHB52" s="73"/>
      <c r="DHC52" s="547"/>
      <c r="DHD52" s="72"/>
      <c r="DHE52" s="72"/>
      <c r="DHQ52" s="72"/>
      <c r="DHR52" s="73"/>
      <c r="DHS52" s="547"/>
      <c r="DHT52" s="72"/>
      <c r="DHU52" s="72"/>
      <c r="DIG52" s="72"/>
      <c r="DIH52" s="73"/>
      <c r="DII52" s="547"/>
      <c r="DIJ52" s="72"/>
      <c r="DIK52" s="72"/>
      <c r="DIW52" s="72"/>
      <c r="DIX52" s="73"/>
      <c r="DIY52" s="547"/>
      <c r="DIZ52" s="72"/>
      <c r="DJA52" s="72"/>
      <c r="DJM52" s="72"/>
      <c r="DJN52" s="73"/>
      <c r="DJO52" s="547"/>
      <c r="DJP52" s="72"/>
      <c r="DJQ52" s="72"/>
      <c r="DKC52" s="72"/>
      <c r="DKD52" s="73"/>
      <c r="DKE52" s="547"/>
      <c r="DKF52" s="72"/>
      <c r="DKG52" s="72"/>
      <c r="DKS52" s="72"/>
      <c r="DKT52" s="73"/>
      <c r="DKU52" s="547"/>
      <c r="DKV52" s="72"/>
      <c r="DKW52" s="72"/>
      <c r="DLI52" s="72"/>
      <c r="DLJ52" s="73"/>
      <c r="DLK52" s="547"/>
      <c r="DLL52" s="72"/>
      <c r="DLM52" s="72"/>
      <c r="DLY52" s="72"/>
      <c r="DLZ52" s="73"/>
      <c r="DMA52" s="547"/>
      <c r="DMB52" s="72"/>
      <c r="DMC52" s="72"/>
      <c r="DMO52" s="72"/>
      <c r="DMP52" s="73"/>
      <c r="DMQ52" s="547"/>
      <c r="DMR52" s="72"/>
      <c r="DMS52" s="72"/>
      <c r="DNE52" s="72"/>
      <c r="DNF52" s="73"/>
      <c r="DNG52" s="547"/>
      <c r="DNH52" s="72"/>
      <c r="DNI52" s="72"/>
      <c r="DNU52" s="72"/>
      <c r="DNV52" s="73"/>
      <c r="DNW52" s="547"/>
      <c r="DNX52" s="72"/>
      <c r="DNY52" s="72"/>
      <c r="DOK52" s="72"/>
      <c r="DOL52" s="73"/>
      <c r="DOM52" s="547"/>
      <c r="DON52" s="72"/>
      <c r="DOO52" s="72"/>
      <c r="DPA52" s="72"/>
      <c r="DPB52" s="73"/>
      <c r="DPC52" s="547"/>
      <c r="DPD52" s="72"/>
      <c r="DPE52" s="72"/>
      <c r="DPQ52" s="72"/>
      <c r="DPR52" s="73"/>
      <c r="DPS52" s="547"/>
      <c r="DPT52" s="72"/>
      <c r="DPU52" s="72"/>
      <c r="DQG52" s="72"/>
      <c r="DQH52" s="73"/>
      <c r="DQI52" s="547"/>
      <c r="DQJ52" s="72"/>
      <c r="DQK52" s="72"/>
      <c r="DQW52" s="72"/>
      <c r="DQX52" s="73"/>
      <c r="DQY52" s="547"/>
      <c r="DQZ52" s="72"/>
      <c r="DRA52" s="72"/>
      <c r="DRM52" s="72"/>
      <c r="DRN52" s="73"/>
      <c r="DRO52" s="547"/>
      <c r="DRP52" s="72"/>
      <c r="DRQ52" s="72"/>
      <c r="DSC52" s="72"/>
      <c r="DSD52" s="73"/>
      <c r="DSE52" s="547"/>
      <c r="DSF52" s="72"/>
      <c r="DSG52" s="72"/>
      <c r="DSS52" s="72"/>
      <c r="DST52" s="73"/>
      <c r="DSU52" s="547"/>
      <c r="DSV52" s="72"/>
      <c r="DSW52" s="72"/>
      <c r="DTI52" s="72"/>
      <c r="DTJ52" s="73"/>
      <c r="DTK52" s="547"/>
      <c r="DTL52" s="72"/>
      <c r="DTM52" s="72"/>
      <c r="DTY52" s="72"/>
      <c r="DTZ52" s="73"/>
      <c r="DUA52" s="547"/>
      <c r="DUB52" s="72"/>
      <c r="DUC52" s="72"/>
      <c r="DUO52" s="72"/>
      <c r="DUP52" s="73"/>
      <c r="DUQ52" s="547"/>
      <c r="DUR52" s="72"/>
      <c r="DUS52" s="72"/>
      <c r="DVE52" s="72"/>
      <c r="DVF52" s="73"/>
      <c r="DVG52" s="547"/>
      <c r="DVH52" s="72"/>
      <c r="DVI52" s="72"/>
      <c r="DVU52" s="72"/>
      <c r="DVV52" s="73"/>
      <c r="DVW52" s="547"/>
      <c r="DVX52" s="72"/>
      <c r="DVY52" s="72"/>
      <c r="DWK52" s="72"/>
      <c r="DWL52" s="73"/>
      <c r="DWM52" s="547"/>
      <c r="DWN52" s="72"/>
      <c r="DWO52" s="72"/>
      <c r="DXA52" s="72"/>
      <c r="DXB52" s="73"/>
      <c r="DXC52" s="547"/>
      <c r="DXD52" s="72"/>
      <c r="DXE52" s="72"/>
      <c r="DXQ52" s="72"/>
      <c r="DXR52" s="73"/>
      <c r="DXS52" s="547"/>
      <c r="DXT52" s="72"/>
      <c r="DXU52" s="72"/>
      <c r="DYG52" s="72"/>
      <c r="DYH52" s="73"/>
      <c r="DYI52" s="547"/>
      <c r="DYJ52" s="72"/>
      <c r="DYK52" s="72"/>
      <c r="DYW52" s="72"/>
      <c r="DYX52" s="73"/>
      <c r="DYY52" s="547"/>
      <c r="DYZ52" s="72"/>
      <c r="DZA52" s="72"/>
      <c r="DZM52" s="72"/>
      <c r="DZN52" s="73"/>
      <c r="DZO52" s="547"/>
      <c r="DZP52" s="72"/>
      <c r="DZQ52" s="72"/>
      <c r="EAC52" s="72"/>
      <c r="EAD52" s="73"/>
      <c r="EAE52" s="547"/>
      <c r="EAF52" s="72"/>
      <c r="EAG52" s="72"/>
      <c r="EAS52" s="72"/>
      <c r="EAT52" s="73"/>
      <c r="EAU52" s="547"/>
      <c r="EAV52" s="72"/>
      <c r="EAW52" s="72"/>
      <c r="EBI52" s="72"/>
      <c r="EBJ52" s="73"/>
      <c r="EBK52" s="547"/>
      <c r="EBL52" s="72"/>
      <c r="EBM52" s="72"/>
      <c r="EBY52" s="72"/>
      <c r="EBZ52" s="73"/>
      <c r="ECA52" s="547"/>
      <c r="ECB52" s="72"/>
      <c r="ECC52" s="72"/>
      <c r="ECO52" s="72"/>
      <c r="ECP52" s="73"/>
      <c r="ECQ52" s="547"/>
      <c r="ECR52" s="72"/>
      <c r="ECS52" s="72"/>
      <c r="EDE52" s="72"/>
      <c r="EDF52" s="73"/>
      <c r="EDG52" s="547"/>
      <c r="EDH52" s="72"/>
      <c r="EDI52" s="72"/>
      <c r="EDU52" s="72"/>
      <c r="EDV52" s="73"/>
      <c r="EDW52" s="547"/>
      <c r="EDX52" s="72"/>
      <c r="EDY52" s="72"/>
      <c r="EEK52" s="72"/>
      <c r="EEL52" s="73"/>
      <c r="EEM52" s="547"/>
      <c r="EEN52" s="72"/>
      <c r="EEO52" s="72"/>
      <c r="EFA52" s="72"/>
      <c r="EFB52" s="73"/>
      <c r="EFC52" s="547"/>
      <c r="EFD52" s="72"/>
      <c r="EFE52" s="72"/>
      <c r="EFQ52" s="72"/>
      <c r="EFR52" s="73"/>
      <c r="EFS52" s="547"/>
      <c r="EFT52" s="72"/>
      <c r="EFU52" s="72"/>
      <c r="EGG52" s="72"/>
      <c r="EGH52" s="73"/>
      <c r="EGI52" s="547"/>
      <c r="EGJ52" s="72"/>
      <c r="EGK52" s="72"/>
      <c r="EGW52" s="72"/>
      <c r="EGX52" s="73"/>
      <c r="EGY52" s="547"/>
      <c r="EGZ52" s="72"/>
      <c r="EHA52" s="72"/>
      <c r="EHM52" s="72"/>
      <c r="EHN52" s="73"/>
      <c r="EHO52" s="547"/>
      <c r="EHP52" s="72"/>
      <c r="EHQ52" s="72"/>
      <c r="EIC52" s="72"/>
      <c r="EID52" s="73"/>
      <c r="EIE52" s="547"/>
      <c r="EIF52" s="72"/>
      <c r="EIG52" s="72"/>
      <c r="EIS52" s="72"/>
      <c r="EIT52" s="73"/>
      <c r="EIU52" s="547"/>
      <c r="EIV52" s="72"/>
      <c r="EIW52" s="72"/>
      <c r="EJI52" s="72"/>
      <c r="EJJ52" s="73"/>
      <c r="EJK52" s="547"/>
      <c r="EJL52" s="72"/>
      <c r="EJM52" s="72"/>
      <c r="EJY52" s="72"/>
      <c r="EJZ52" s="73"/>
      <c r="EKA52" s="547"/>
      <c r="EKB52" s="72"/>
      <c r="EKC52" s="72"/>
      <c r="EKO52" s="72"/>
      <c r="EKP52" s="73"/>
      <c r="EKQ52" s="547"/>
      <c r="EKR52" s="72"/>
      <c r="EKS52" s="72"/>
      <c r="ELE52" s="72"/>
      <c r="ELF52" s="73"/>
      <c r="ELG52" s="547"/>
      <c r="ELH52" s="72"/>
      <c r="ELI52" s="72"/>
      <c r="ELU52" s="72"/>
      <c r="ELV52" s="73"/>
      <c r="ELW52" s="547"/>
      <c r="ELX52" s="72"/>
      <c r="ELY52" s="72"/>
      <c r="EMK52" s="72"/>
      <c r="EML52" s="73"/>
      <c r="EMM52" s="547"/>
      <c r="EMN52" s="72"/>
      <c r="EMO52" s="72"/>
      <c r="ENA52" s="72"/>
      <c r="ENB52" s="73"/>
      <c r="ENC52" s="547"/>
      <c r="END52" s="72"/>
      <c r="ENE52" s="72"/>
      <c r="ENQ52" s="72"/>
      <c r="ENR52" s="73"/>
      <c r="ENS52" s="547"/>
      <c r="ENT52" s="72"/>
      <c r="ENU52" s="72"/>
      <c r="EOG52" s="72"/>
      <c r="EOH52" s="73"/>
      <c r="EOI52" s="547"/>
      <c r="EOJ52" s="72"/>
      <c r="EOK52" s="72"/>
      <c r="EOW52" s="72"/>
      <c r="EOX52" s="73"/>
      <c r="EOY52" s="547"/>
      <c r="EOZ52" s="72"/>
      <c r="EPA52" s="72"/>
      <c r="EPM52" s="72"/>
      <c r="EPN52" s="73"/>
      <c r="EPO52" s="547"/>
      <c r="EPP52" s="72"/>
      <c r="EPQ52" s="72"/>
      <c r="EQC52" s="72"/>
      <c r="EQD52" s="73"/>
      <c r="EQE52" s="547"/>
      <c r="EQF52" s="72"/>
      <c r="EQG52" s="72"/>
      <c r="EQS52" s="72"/>
      <c r="EQT52" s="73"/>
      <c r="EQU52" s="547"/>
      <c r="EQV52" s="72"/>
      <c r="EQW52" s="72"/>
      <c r="ERI52" s="72"/>
      <c r="ERJ52" s="73"/>
      <c r="ERK52" s="547"/>
      <c r="ERL52" s="72"/>
      <c r="ERM52" s="72"/>
      <c r="ERY52" s="72"/>
      <c r="ERZ52" s="73"/>
      <c r="ESA52" s="547"/>
      <c r="ESB52" s="72"/>
      <c r="ESC52" s="72"/>
      <c r="ESO52" s="72"/>
      <c r="ESP52" s="73"/>
      <c r="ESQ52" s="547"/>
      <c r="ESR52" s="72"/>
      <c r="ESS52" s="72"/>
      <c r="ETE52" s="72"/>
      <c r="ETF52" s="73"/>
      <c r="ETG52" s="547"/>
      <c r="ETH52" s="72"/>
      <c r="ETI52" s="72"/>
      <c r="ETU52" s="72"/>
      <c r="ETV52" s="73"/>
      <c r="ETW52" s="547"/>
      <c r="ETX52" s="72"/>
      <c r="ETY52" s="72"/>
      <c r="EUK52" s="72"/>
      <c r="EUL52" s="73"/>
      <c r="EUM52" s="547"/>
      <c r="EUN52" s="72"/>
      <c r="EUO52" s="72"/>
      <c r="EVA52" s="72"/>
      <c r="EVB52" s="73"/>
      <c r="EVC52" s="547"/>
      <c r="EVD52" s="72"/>
      <c r="EVE52" s="72"/>
      <c r="EVQ52" s="72"/>
      <c r="EVR52" s="73"/>
      <c r="EVS52" s="547"/>
      <c r="EVT52" s="72"/>
      <c r="EVU52" s="72"/>
      <c r="EWG52" s="72"/>
      <c r="EWH52" s="73"/>
      <c r="EWI52" s="547"/>
      <c r="EWJ52" s="72"/>
      <c r="EWK52" s="72"/>
      <c r="EWW52" s="72"/>
      <c r="EWX52" s="73"/>
      <c r="EWY52" s="547"/>
      <c r="EWZ52" s="72"/>
      <c r="EXA52" s="72"/>
      <c r="EXM52" s="72"/>
      <c r="EXN52" s="73"/>
      <c r="EXO52" s="547"/>
      <c r="EXP52" s="72"/>
      <c r="EXQ52" s="72"/>
      <c r="EYC52" s="72"/>
      <c r="EYD52" s="73"/>
      <c r="EYE52" s="547"/>
      <c r="EYF52" s="72"/>
      <c r="EYG52" s="72"/>
      <c r="EYS52" s="72"/>
      <c r="EYT52" s="73"/>
      <c r="EYU52" s="547"/>
      <c r="EYV52" s="72"/>
      <c r="EYW52" s="72"/>
      <c r="EZI52" s="72"/>
      <c r="EZJ52" s="73"/>
      <c r="EZK52" s="547"/>
      <c r="EZL52" s="72"/>
      <c r="EZM52" s="72"/>
      <c r="EZY52" s="72"/>
      <c r="EZZ52" s="73"/>
      <c r="FAA52" s="547"/>
      <c r="FAB52" s="72"/>
      <c r="FAC52" s="72"/>
      <c r="FAO52" s="72"/>
      <c r="FAP52" s="73"/>
      <c r="FAQ52" s="547"/>
      <c r="FAR52" s="72"/>
      <c r="FAS52" s="72"/>
      <c r="FBE52" s="72"/>
      <c r="FBF52" s="73"/>
      <c r="FBG52" s="547"/>
      <c r="FBH52" s="72"/>
      <c r="FBI52" s="72"/>
      <c r="FBU52" s="72"/>
      <c r="FBV52" s="73"/>
      <c r="FBW52" s="547"/>
      <c r="FBX52" s="72"/>
      <c r="FBY52" s="72"/>
      <c r="FCK52" s="72"/>
      <c r="FCL52" s="73"/>
      <c r="FCM52" s="547"/>
      <c r="FCN52" s="72"/>
      <c r="FCO52" s="72"/>
      <c r="FDA52" s="72"/>
      <c r="FDB52" s="73"/>
      <c r="FDC52" s="547"/>
      <c r="FDD52" s="72"/>
      <c r="FDE52" s="72"/>
      <c r="FDQ52" s="72"/>
      <c r="FDR52" s="73"/>
      <c r="FDS52" s="547"/>
      <c r="FDT52" s="72"/>
      <c r="FDU52" s="72"/>
      <c r="FEG52" s="72"/>
      <c r="FEH52" s="73"/>
      <c r="FEI52" s="547"/>
      <c r="FEJ52" s="72"/>
      <c r="FEK52" s="72"/>
      <c r="FEW52" s="72"/>
      <c r="FEX52" s="73"/>
      <c r="FEY52" s="547"/>
      <c r="FEZ52" s="72"/>
      <c r="FFA52" s="72"/>
      <c r="FFM52" s="72"/>
      <c r="FFN52" s="73"/>
      <c r="FFO52" s="547"/>
      <c r="FFP52" s="72"/>
      <c r="FFQ52" s="72"/>
      <c r="FGC52" s="72"/>
      <c r="FGD52" s="73"/>
      <c r="FGE52" s="547"/>
      <c r="FGF52" s="72"/>
      <c r="FGG52" s="72"/>
      <c r="FGS52" s="72"/>
      <c r="FGT52" s="73"/>
      <c r="FGU52" s="547"/>
      <c r="FGV52" s="72"/>
      <c r="FGW52" s="72"/>
      <c r="FHI52" s="72"/>
      <c r="FHJ52" s="73"/>
      <c r="FHK52" s="547"/>
      <c r="FHL52" s="72"/>
      <c r="FHM52" s="72"/>
      <c r="FHY52" s="72"/>
      <c r="FHZ52" s="73"/>
      <c r="FIA52" s="547"/>
      <c r="FIB52" s="72"/>
      <c r="FIC52" s="72"/>
      <c r="FIO52" s="72"/>
      <c r="FIP52" s="73"/>
      <c r="FIQ52" s="547"/>
      <c r="FIR52" s="72"/>
      <c r="FIS52" s="72"/>
      <c r="FJE52" s="72"/>
      <c r="FJF52" s="73"/>
      <c r="FJG52" s="547"/>
      <c r="FJH52" s="72"/>
      <c r="FJI52" s="72"/>
      <c r="FJU52" s="72"/>
      <c r="FJV52" s="73"/>
      <c r="FJW52" s="547"/>
      <c r="FJX52" s="72"/>
      <c r="FJY52" s="72"/>
      <c r="FKK52" s="72"/>
      <c r="FKL52" s="73"/>
      <c r="FKM52" s="547"/>
      <c r="FKN52" s="72"/>
      <c r="FKO52" s="72"/>
      <c r="FLA52" s="72"/>
      <c r="FLB52" s="73"/>
      <c r="FLC52" s="547"/>
      <c r="FLD52" s="72"/>
      <c r="FLE52" s="72"/>
      <c r="FLQ52" s="72"/>
      <c r="FLR52" s="73"/>
      <c r="FLS52" s="547"/>
      <c r="FLT52" s="72"/>
      <c r="FLU52" s="72"/>
      <c r="FMG52" s="72"/>
      <c r="FMH52" s="73"/>
      <c r="FMI52" s="547"/>
      <c r="FMJ52" s="72"/>
      <c r="FMK52" s="72"/>
      <c r="FMW52" s="72"/>
      <c r="FMX52" s="73"/>
      <c r="FMY52" s="547"/>
      <c r="FMZ52" s="72"/>
      <c r="FNA52" s="72"/>
      <c r="FNM52" s="72"/>
      <c r="FNN52" s="73"/>
      <c r="FNO52" s="547"/>
      <c r="FNP52" s="72"/>
      <c r="FNQ52" s="72"/>
      <c r="FOC52" s="72"/>
      <c r="FOD52" s="73"/>
      <c r="FOE52" s="547"/>
      <c r="FOF52" s="72"/>
      <c r="FOG52" s="72"/>
      <c r="FOS52" s="72"/>
      <c r="FOT52" s="73"/>
      <c r="FOU52" s="547"/>
      <c r="FOV52" s="72"/>
      <c r="FOW52" s="72"/>
      <c r="FPI52" s="72"/>
      <c r="FPJ52" s="73"/>
      <c r="FPK52" s="547"/>
      <c r="FPL52" s="72"/>
      <c r="FPM52" s="72"/>
      <c r="FPY52" s="72"/>
      <c r="FPZ52" s="73"/>
      <c r="FQA52" s="547"/>
      <c r="FQB52" s="72"/>
      <c r="FQC52" s="72"/>
      <c r="FQO52" s="72"/>
      <c r="FQP52" s="73"/>
      <c r="FQQ52" s="547"/>
      <c r="FQR52" s="72"/>
      <c r="FQS52" s="72"/>
      <c r="FRE52" s="72"/>
      <c r="FRF52" s="73"/>
      <c r="FRG52" s="547"/>
      <c r="FRH52" s="72"/>
      <c r="FRI52" s="72"/>
      <c r="FRU52" s="72"/>
      <c r="FRV52" s="73"/>
      <c r="FRW52" s="547"/>
      <c r="FRX52" s="72"/>
      <c r="FRY52" s="72"/>
      <c r="FSK52" s="72"/>
      <c r="FSL52" s="73"/>
      <c r="FSM52" s="547"/>
      <c r="FSN52" s="72"/>
      <c r="FSO52" s="72"/>
      <c r="FTA52" s="72"/>
      <c r="FTB52" s="73"/>
      <c r="FTC52" s="547"/>
      <c r="FTD52" s="72"/>
      <c r="FTE52" s="72"/>
      <c r="FTQ52" s="72"/>
      <c r="FTR52" s="73"/>
      <c r="FTS52" s="547"/>
      <c r="FTT52" s="72"/>
      <c r="FTU52" s="72"/>
      <c r="FUG52" s="72"/>
      <c r="FUH52" s="73"/>
      <c r="FUI52" s="547"/>
      <c r="FUJ52" s="72"/>
      <c r="FUK52" s="72"/>
      <c r="FUW52" s="72"/>
      <c r="FUX52" s="73"/>
      <c r="FUY52" s="547"/>
      <c r="FUZ52" s="72"/>
      <c r="FVA52" s="72"/>
      <c r="FVM52" s="72"/>
      <c r="FVN52" s="73"/>
      <c r="FVO52" s="547"/>
      <c r="FVP52" s="72"/>
      <c r="FVQ52" s="72"/>
      <c r="FWC52" s="72"/>
      <c r="FWD52" s="73"/>
      <c r="FWE52" s="547"/>
      <c r="FWF52" s="72"/>
      <c r="FWG52" s="72"/>
      <c r="FWS52" s="72"/>
      <c r="FWT52" s="73"/>
      <c r="FWU52" s="547"/>
      <c r="FWV52" s="72"/>
      <c r="FWW52" s="72"/>
      <c r="FXI52" s="72"/>
      <c r="FXJ52" s="73"/>
      <c r="FXK52" s="547"/>
      <c r="FXL52" s="72"/>
      <c r="FXM52" s="72"/>
      <c r="FXY52" s="72"/>
      <c r="FXZ52" s="73"/>
      <c r="FYA52" s="547"/>
      <c r="FYB52" s="72"/>
      <c r="FYC52" s="72"/>
      <c r="FYO52" s="72"/>
      <c r="FYP52" s="73"/>
      <c r="FYQ52" s="547"/>
      <c r="FYR52" s="72"/>
      <c r="FYS52" s="72"/>
      <c r="FZE52" s="72"/>
      <c r="FZF52" s="73"/>
      <c r="FZG52" s="547"/>
      <c r="FZH52" s="72"/>
      <c r="FZI52" s="72"/>
      <c r="FZU52" s="72"/>
      <c r="FZV52" s="73"/>
      <c r="FZW52" s="547"/>
      <c r="FZX52" s="72"/>
      <c r="FZY52" s="72"/>
      <c r="GAK52" s="72"/>
      <c r="GAL52" s="73"/>
      <c r="GAM52" s="547"/>
      <c r="GAN52" s="72"/>
      <c r="GAO52" s="72"/>
      <c r="GBA52" s="72"/>
      <c r="GBB52" s="73"/>
      <c r="GBC52" s="547"/>
      <c r="GBD52" s="72"/>
      <c r="GBE52" s="72"/>
      <c r="GBQ52" s="72"/>
      <c r="GBR52" s="73"/>
      <c r="GBS52" s="547"/>
      <c r="GBT52" s="72"/>
      <c r="GBU52" s="72"/>
      <c r="GCG52" s="72"/>
      <c r="GCH52" s="73"/>
      <c r="GCI52" s="547"/>
      <c r="GCJ52" s="72"/>
      <c r="GCK52" s="72"/>
      <c r="GCW52" s="72"/>
      <c r="GCX52" s="73"/>
      <c r="GCY52" s="547"/>
      <c r="GCZ52" s="72"/>
      <c r="GDA52" s="72"/>
      <c r="GDM52" s="72"/>
      <c r="GDN52" s="73"/>
      <c r="GDO52" s="547"/>
      <c r="GDP52" s="72"/>
      <c r="GDQ52" s="72"/>
      <c r="GEC52" s="72"/>
      <c r="GED52" s="73"/>
      <c r="GEE52" s="547"/>
      <c r="GEF52" s="72"/>
      <c r="GEG52" s="72"/>
      <c r="GES52" s="72"/>
      <c r="GET52" s="73"/>
      <c r="GEU52" s="547"/>
      <c r="GEV52" s="72"/>
      <c r="GEW52" s="72"/>
      <c r="GFI52" s="72"/>
      <c r="GFJ52" s="73"/>
      <c r="GFK52" s="547"/>
      <c r="GFL52" s="72"/>
      <c r="GFM52" s="72"/>
      <c r="GFY52" s="72"/>
      <c r="GFZ52" s="73"/>
      <c r="GGA52" s="547"/>
      <c r="GGB52" s="72"/>
      <c r="GGC52" s="72"/>
      <c r="GGO52" s="72"/>
      <c r="GGP52" s="73"/>
      <c r="GGQ52" s="547"/>
      <c r="GGR52" s="72"/>
      <c r="GGS52" s="72"/>
      <c r="GHE52" s="72"/>
      <c r="GHF52" s="73"/>
      <c r="GHG52" s="547"/>
      <c r="GHH52" s="72"/>
      <c r="GHI52" s="72"/>
      <c r="GHU52" s="72"/>
      <c r="GHV52" s="73"/>
      <c r="GHW52" s="547"/>
      <c r="GHX52" s="72"/>
      <c r="GHY52" s="72"/>
      <c r="GIK52" s="72"/>
      <c r="GIL52" s="73"/>
      <c r="GIM52" s="547"/>
      <c r="GIN52" s="72"/>
      <c r="GIO52" s="72"/>
      <c r="GJA52" s="72"/>
      <c r="GJB52" s="73"/>
      <c r="GJC52" s="547"/>
      <c r="GJD52" s="72"/>
      <c r="GJE52" s="72"/>
      <c r="GJQ52" s="72"/>
      <c r="GJR52" s="73"/>
      <c r="GJS52" s="547"/>
      <c r="GJT52" s="72"/>
      <c r="GJU52" s="72"/>
      <c r="GKG52" s="72"/>
      <c r="GKH52" s="73"/>
      <c r="GKI52" s="547"/>
      <c r="GKJ52" s="72"/>
      <c r="GKK52" s="72"/>
      <c r="GKW52" s="72"/>
      <c r="GKX52" s="73"/>
      <c r="GKY52" s="547"/>
      <c r="GKZ52" s="72"/>
      <c r="GLA52" s="72"/>
      <c r="GLM52" s="72"/>
      <c r="GLN52" s="73"/>
      <c r="GLO52" s="547"/>
      <c r="GLP52" s="72"/>
      <c r="GLQ52" s="72"/>
      <c r="GMC52" s="72"/>
      <c r="GMD52" s="73"/>
      <c r="GME52" s="547"/>
      <c r="GMF52" s="72"/>
      <c r="GMG52" s="72"/>
      <c r="GMS52" s="72"/>
      <c r="GMT52" s="73"/>
      <c r="GMU52" s="547"/>
      <c r="GMV52" s="72"/>
      <c r="GMW52" s="72"/>
      <c r="GNI52" s="72"/>
      <c r="GNJ52" s="73"/>
      <c r="GNK52" s="547"/>
      <c r="GNL52" s="72"/>
      <c r="GNM52" s="72"/>
      <c r="GNY52" s="72"/>
      <c r="GNZ52" s="73"/>
      <c r="GOA52" s="547"/>
      <c r="GOB52" s="72"/>
      <c r="GOC52" s="72"/>
      <c r="GOO52" s="72"/>
      <c r="GOP52" s="73"/>
      <c r="GOQ52" s="547"/>
      <c r="GOR52" s="72"/>
      <c r="GOS52" s="72"/>
      <c r="GPE52" s="72"/>
      <c r="GPF52" s="73"/>
      <c r="GPG52" s="547"/>
      <c r="GPH52" s="72"/>
      <c r="GPI52" s="72"/>
      <c r="GPU52" s="72"/>
      <c r="GPV52" s="73"/>
      <c r="GPW52" s="547"/>
      <c r="GPX52" s="72"/>
      <c r="GPY52" s="72"/>
      <c r="GQK52" s="72"/>
      <c r="GQL52" s="73"/>
      <c r="GQM52" s="547"/>
      <c r="GQN52" s="72"/>
      <c r="GQO52" s="72"/>
      <c r="GRA52" s="72"/>
      <c r="GRB52" s="73"/>
      <c r="GRC52" s="547"/>
      <c r="GRD52" s="72"/>
      <c r="GRE52" s="72"/>
      <c r="GRQ52" s="72"/>
      <c r="GRR52" s="73"/>
      <c r="GRS52" s="547"/>
      <c r="GRT52" s="72"/>
      <c r="GRU52" s="72"/>
      <c r="GSG52" s="72"/>
      <c r="GSH52" s="73"/>
      <c r="GSI52" s="547"/>
      <c r="GSJ52" s="72"/>
      <c r="GSK52" s="72"/>
      <c r="GSW52" s="72"/>
      <c r="GSX52" s="73"/>
      <c r="GSY52" s="547"/>
      <c r="GSZ52" s="72"/>
      <c r="GTA52" s="72"/>
      <c r="GTM52" s="72"/>
      <c r="GTN52" s="73"/>
      <c r="GTO52" s="547"/>
      <c r="GTP52" s="72"/>
      <c r="GTQ52" s="72"/>
      <c r="GUC52" s="72"/>
      <c r="GUD52" s="73"/>
      <c r="GUE52" s="547"/>
      <c r="GUF52" s="72"/>
      <c r="GUG52" s="72"/>
      <c r="GUS52" s="72"/>
      <c r="GUT52" s="73"/>
      <c r="GUU52" s="547"/>
      <c r="GUV52" s="72"/>
      <c r="GUW52" s="72"/>
      <c r="GVI52" s="72"/>
      <c r="GVJ52" s="73"/>
      <c r="GVK52" s="547"/>
      <c r="GVL52" s="72"/>
      <c r="GVM52" s="72"/>
      <c r="GVY52" s="72"/>
      <c r="GVZ52" s="73"/>
      <c r="GWA52" s="547"/>
      <c r="GWB52" s="72"/>
      <c r="GWC52" s="72"/>
      <c r="GWO52" s="72"/>
      <c r="GWP52" s="73"/>
      <c r="GWQ52" s="547"/>
      <c r="GWR52" s="72"/>
      <c r="GWS52" s="72"/>
      <c r="GXE52" s="72"/>
      <c r="GXF52" s="73"/>
      <c r="GXG52" s="547"/>
      <c r="GXH52" s="72"/>
      <c r="GXI52" s="72"/>
      <c r="GXU52" s="72"/>
      <c r="GXV52" s="73"/>
      <c r="GXW52" s="547"/>
      <c r="GXX52" s="72"/>
      <c r="GXY52" s="72"/>
      <c r="GYK52" s="72"/>
      <c r="GYL52" s="73"/>
      <c r="GYM52" s="547"/>
      <c r="GYN52" s="72"/>
      <c r="GYO52" s="72"/>
      <c r="GZA52" s="72"/>
      <c r="GZB52" s="73"/>
      <c r="GZC52" s="547"/>
      <c r="GZD52" s="72"/>
      <c r="GZE52" s="72"/>
      <c r="GZQ52" s="72"/>
      <c r="GZR52" s="73"/>
      <c r="GZS52" s="547"/>
      <c r="GZT52" s="72"/>
      <c r="GZU52" s="72"/>
      <c r="HAG52" s="72"/>
      <c r="HAH52" s="73"/>
      <c r="HAI52" s="547"/>
      <c r="HAJ52" s="72"/>
      <c r="HAK52" s="72"/>
      <c r="HAW52" s="72"/>
      <c r="HAX52" s="73"/>
      <c r="HAY52" s="547"/>
      <c r="HAZ52" s="72"/>
      <c r="HBA52" s="72"/>
      <c r="HBM52" s="72"/>
      <c r="HBN52" s="73"/>
      <c r="HBO52" s="547"/>
      <c r="HBP52" s="72"/>
      <c r="HBQ52" s="72"/>
      <c r="HCC52" s="72"/>
      <c r="HCD52" s="73"/>
      <c r="HCE52" s="547"/>
      <c r="HCF52" s="72"/>
      <c r="HCG52" s="72"/>
      <c r="HCS52" s="72"/>
      <c r="HCT52" s="73"/>
      <c r="HCU52" s="547"/>
      <c r="HCV52" s="72"/>
      <c r="HCW52" s="72"/>
      <c r="HDI52" s="72"/>
      <c r="HDJ52" s="73"/>
      <c r="HDK52" s="547"/>
      <c r="HDL52" s="72"/>
      <c r="HDM52" s="72"/>
      <c r="HDY52" s="72"/>
      <c r="HDZ52" s="73"/>
      <c r="HEA52" s="547"/>
      <c r="HEB52" s="72"/>
      <c r="HEC52" s="72"/>
      <c r="HEO52" s="72"/>
      <c r="HEP52" s="73"/>
      <c r="HEQ52" s="547"/>
      <c r="HER52" s="72"/>
      <c r="HES52" s="72"/>
      <c r="HFE52" s="72"/>
      <c r="HFF52" s="73"/>
      <c r="HFG52" s="547"/>
      <c r="HFH52" s="72"/>
      <c r="HFI52" s="72"/>
      <c r="HFU52" s="72"/>
      <c r="HFV52" s="73"/>
      <c r="HFW52" s="547"/>
      <c r="HFX52" s="72"/>
      <c r="HFY52" s="72"/>
      <c r="HGK52" s="72"/>
      <c r="HGL52" s="73"/>
      <c r="HGM52" s="547"/>
      <c r="HGN52" s="72"/>
      <c r="HGO52" s="72"/>
      <c r="HHA52" s="72"/>
      <c r="HHB52" s="73"/>
      <c r="HHC52" s="547"/>
      <c r="HHD52" s="72"/>
      <c r="HHE52" s="72"/>
      <c r="HHQ52" s="72"/>
      <c r="HHR52" s="73"/>
      <c r="HHS52" s="547"/>
      <c r="HHT52" s="72"/>
      <c r="HHU52" s="72"/>
      <c r="HIG52" s="72"/>
      <c r="HIH52" s="73"/>
      <c r="HII52" s="547"/>
      <c r="HIJ52" s="72"/>
      <c r="HIK52" s="72"/>
      <c r="HIW52" s="72"/>
      <c r="HIX52" s="73"/>
      <c r="HIY52" s="547"/>
      <c r="HIZ52" s="72"/>
      <c r="HJA52" s="72"/>
      <c r="HJM52" s="72"/>
      <c r="HJN52" s="73"/>
      <c r="HJO52" s="547"/>
      <c r="HJP52" s="72"/>
      <c r="HJQ52" s="72"/>
      <c r="HKC52" s="72"/>
      <c r="HKD52" s="73"/>
      <c r="HKE52" s="547"/>
      <c r="HKF52" s="72"/>
      <c r="HKG52" s="72"/>
      <c r="HKS52" s="72"/>
      <c r="HKT52" s="73"/>
      <c r="HKU52" s="547"/>
      <c r="HKV52" s="72"/>
      <c r="HKW52" s="72"/>
      <c r="HLI52" s="72"/>
      <c r="HLJ52" s="73"/>
      <c r="HLK52" s="547"/>
      <c r="HLL52" s="72"/>
      <c r="HLM52" s="72"/>
      <c r="HLY52" s="72"/>
      <c r="HLZ52" s="73"/>
      <c r="HMA52" s="547"/>
      <c r="HMB52" s="72"/>
      <c r="HMC52" s="72"/>
      <c r="HMO52" s="72"/>
      <c r="HMP52" s="73"/>
      <c r="HMQ52" s="547"/>
      <c r="HMR52" s="72"/>
      <c r="HMS52" s="72"/>
      <c r="HNE52" s="72"/>
      <c r="HNF52" s="73"/>
      <c r="HNG52" s="547"/>
      <c r="HNH52" s="72"/>
      <c r="HNI52" s="72"/>
      <c r="HNU52" s="72"/>
      <c r="HNV52" s="73"/>
      <c r="HNW52" s="547"/>
      <c r="HNX52" s="72"/>
      <c r="HNY52" s="72"/>
      <c r="HOK52" s="72"/>
      <c r="HOL52" s="73"/>
      <c r="HOM52" s="547"/>
      <c r="HON52" s="72"/>
      <c r="HOO52" s="72"/>
      <c r="HPA52" s="72"/>
      <c r="HPB52" s="73"/>
      <c r="HPC52" s="547"/>
      <c r="HPD52" s="72"/>
      <c r="HPE52" s="72"/>
      <c r="HPQ52" s="72"/>
      <c r="HPR52" s="73"/>
      <c r="HPS52" s="547"/>
      <c r="HPT52" s="72"/>
      <c r="HPU52" s="72"/>
      <c r="HQG52" s="72"/>
      <c r="HQH52" s="73"/>
      <c r="HQI52" s="547"/>
      <c r="HQJ52" s="72"/>
      <c r="HQK52" s="72"/>
      <c r="HQW52" s="72"/>
      <c r="HQX52" s="73"/>
      <c r="HQY52" s="547"/>
      <c r="HQZ52" s="72"/>
      <c r="HRA52" s="72"/>
      <c r="HRM52" s="72"/>
      <c r="HRN52" s="73"/>
      <c r="HRO52" s="547"/>
      <c r="HRP52" s="72"/>
      <c r="HRQ52" s="72"/>
      <c r="HSC52" s="72"/>
      <c r="HSD52" s="73"/>
      <c r="HSE52" s="547"/>
      <c r="HSF52" s="72"/>
      <c r="HSG52" s="72"/>
      <c r="HSS52" s="72"/>
      <c r="HST52" s="73"/>
      <c r="HSU52" s="547"/>
      <c r="HSV52" s="72"/>
      <c r="HSW52" s="72"/>
      <c r="HTI52" s="72"/>
      <c r="HTJ52" s="73"/>
      <c r="HTK52" s="547"/>
      <c r="HTL52" s="72"/>
      <c r="HTM52" s="72"/>
      <c r="HTY52" s="72"/>
      <c r="HTZ52" s="73"/>
      <c r="HUA52" s="547"/>
      <c r="HUB52" s="72"/>
      <c r="HUC52" s="72"/>
      <c r="HUO52" s="72"/>
      <c r="HUP52" s="73"/>
      <c r="HUQ52" s="547"/>
      <c r="HUR52" s="72"/>
      <c r="HUS52" s="72"/>
      <c r="HVE52" s="72"/>
      <c r="HVF52" s="73"/>
      <c r="HVG52" s="547"/>
      <c r="HVH52" s="72"/>
      <c r="HVI52" s="72"/>
      <c r="HVU52" s="72"/>
      <c r="HVV52" s="73"/>
      <c r="HVW52" s="547"/>
      <c r="HVX52" s="72"/>
      <c r="HVY52" s="72"/>
      <c r="HWK52" s="72"/>
      <c r="HWL52" s="73"/>
      <c r="HWM52" s="547"/>
      <c r="HWN52" s="72"/>
      <c r="HWO52" s="72"/>
      <c r="HXA52" s="72"/>
      <c r="HXB52" s="73"/>
      <c r="HXC52" s="547"/>
      <c r="HXD52" s="72"/>
      <c r="HXE52" s="72"/>
      <c r="HXQ52" s="72"/>
      <c r="HXR52" s="73"/>
      <c r="HXS52" s="547"/>
      <c r="HXT52" s="72"/>
      <c r="HXU52" s="72"/>
      <c r="HYG52" s="72"/>
      <c r="HYH52" s="73"/>
      <c r="HYI52" s="547"/>
      <c r="HYJ52" s="72"/>
      <c r="HYK52" s="72"/>
      <c r="HYW52" s="72"/>
      <c r="HYX52" s="73"/>
      <c r="HYY52" s="547"/>
      <c r="HYZ52" s="72"/>
      <c r="HZA52" s="72"/>
      <c r="HZM52" s="72"/>
      <c r="HZN52" s="73"/>
      <c r="HZO52" s="547"/>
      <c r="HZP52" s="72"/>
      <c r="HZQ52" s="72"/>
      <c r="IAC52" s="72"/>
      <c r="IAD52" s="73"/>
      <c r="IAE52" s="547"/>
      <c r="IAF52" s="72"/>
      <c r="IAG52" s="72"/>
      <c r="IAS52" s="72"/>
      <c r="IAT52" s="73"/>
      <c r="IAU52" s="547"/>
      <c r="IAV52" s="72"/>
      <c r="IAW52" s="72"/>
      <c r="IBI52" s="72"/>
      <c r="IBJ52" s="73"/>
      <c r="IBK52" s="547"/>
      <c r="IBL52" s="72"/>
      <c r="IBM52" s="72"/>
      <c r="IBY52" s="72"/>
      <c r="IBZ52" s="73"/>
      <c r="ICA52" s="547"/>
      <c r="ICB52" s="72"/>
      <c r="ICC52" s="72"/>
      <c r="ICO52" s="72"/>
      <c r="ICP52" s="73"/>
      <c r="ICQ52" s="547"/>
      <c r="ICR52" s="72"/>
      <c r="ICS52" s="72"/>
      <c r="IDE52" s="72"/>
      <c r="IDF52" s="73"/>
      <c r="IDG52" s="547"/>
      <c r="IDH52" s="72"/>
      <c r="IDI52" s="72"/>
      <c r="IDU52" s="72"/>
      <c r="IDV52" s="73"/>
      <c r="IDW52" s="547"/>
      <c r="IDX52" s="72"/>
      <c r="IDY52" s="72"/>
      <c r="IEK52" s="72"/>
      <c r="IEL52" s="73"/>
      <c r="IEM52" s="547"/>
      <c r="IEN52" s="72"/>
      <c r="IEO52" s="72"/>
      <c r="IFA52" s="72"/>
      <c r="IFB52" s="73"/>
      <c r="IFC52" s="547"/>
      <c r="IFD52" s="72"/>
      <c r="IFE52" s="72"/>
      <c r="IFQ52" s="72"/>
      <c r="IFR52" s="73"/>
      <c r="IFS52" s="547"/>
      <c r="IFT52" s="72"/>
      <c r="IFU52" s="72"/>
      <c r="IGG52" s="72"/>
      <c r="IGH52" s="73"/>
      <c r="IGI52" s="547"/>
      <c r="IGJ52" s="72"/>
      <c r="IGK52" s="72"/>
      <c r="IGW52" s="72"/>
      <c r="IGX52" s="73"/>
      <c r="IGY52" s="547"/>
      <c r="IGZ52" s="72"/>
      <c r="IHA52" s="72"/>
      <c r="IHM52" s="72"/>
      <c r="IHN52" s="73"/>
      <c r="IHO52" s="547"/>
      <c r="IHP52" s="72"/>
      <c r="IHQ52" s="72"/>
      <c r="IIC52" s="72"/>
      <c r="IID52" s="73"/>
      <c r="IIE52" s="547"/>
      <c r="IIF52" s="72"/>
      <c r="IIG52" s="72"/>
      <c r="IIS52" s="72"/>
      <c r="IIT52" s="73"/>
      <c r="IIU52" s="547"/>
      <c r="IIV52" s="72"/>
      <c r="IIW52" s="72"/>
      <c r="IJI52" s="72"/>
      <c r="IJJ52" s="73"/>
      <c r="IJK52" s="547"/>
      <c r="IJL52" s="72"/>
      <c r="IJM52" s="72"/>
      <c r="IJY52" s="72"/>
      <c r="IJZ52" s="73"/>
      <c r="IKA52" s="547"/>
      <c r="IKB52" s="72"/>
      <c r="IKC52" s="72"/>
      <c r="IKO52" s="72"/>
      <c r="IKP52" s="73"/>
      <c r="IKQ52" s="547"/>
      <c r="IKR52" s="72"/>
      <c r="IKS52" s="72"/>
      <c r="ILE52" s="72"/>
      <c r="ILF52" s="73"/>
      <c r="ILG52" s="547"/>
      <c r="ILH52" s="72"/>
      <c r="ILI52" s="72"/>
      <c r="ILU52" s="72"/>
      <c r="ILV52" s="73"/>
      <c r="ILW52" s="547"/>
      <c r="ILX52" s="72"/>
      <c r="ILY52" s="72"/>
      <c r="IMK52" s="72"/>
      <c r="IML52" s="73"/>
      <c r="IMM52" s="547"/>
      <c r="IMN52" s="72"/>
      <c r="IMO52" s="72"/>
      <c r="INA52" s="72"/>
      <c r="INB52" s="73"/>
      <c r="INC52" s="547"/>
      <c r="IND52" s="72"/>
      <c r="INE52" s="72"/>
      <c r="INQ52" s="72"/>
      <c r="INR52" s="73"/>
      <c r="INS52" s="547"/>
      <c r="INT52" s="72"/>
      <c r="INU52" s="72"/>
      <c r="IOG52" s="72"/>
      <c r="IOH52" s="73"/>
      <c r="IOI52" s="547"/>
      <c r="IOJ52" s="72"/>
      <c r="IOK52" s="72"/>
      <c r="IOW52" s="72"/>
      <c r="IOX52" s="73"/>
      <c r="IOY52" s="547"/>
      <c r="IOZ52" s="72"/>
      <c r="IPA52" s="72"/>
      <c r="IPM52" s="72"/>
      <c r="IPN52" s="73"/>
      <c r="IPO52" s="547"/>
      <c r="IPP52" s="72"/>
      <c r="IPQ52" s="72"/>
      <c r="IQC52" s="72"/>
      <c r="IQD52" s="73"/>
      <c r="IQE52" s="547"/>
      <c r="IQF52" s="72"/>
      <c r="IQG52" s="72"/>
      <c r="IQS52" s="72"/>
      <c r="IQT52" s="73"/>
      <c r="IQU52" s="547"/>
      <c r="IQV52" s="72"/>
      <c r="IQW52" s="72"/>
      <c r="IRI52" s="72"/>
      <c r="IRJ52" s="73"/>
      <c r="IRK52" s="547"/>
      <c r="IRL52" s="72"/>
      <c r="IRM52" s="72"/>
      <c r="IRY52" s="72"/>
      <c r="IRZ52" s="73"/>
      <c r="ISA52" s="547"/>
      <c r="ISB52" s="72"/>
      <c r="ISC52" s="72"/>
      <c r="ISO52" s="72"/>
      <c r="ISP52" s="73"/>
      <c r="ISQ52" s="547"/>
      <c r="ISR52" s="72"/>
      <c r="ISS52" s="72"/>
      <c r="ITE52" s="72"/>
      <c r="ITF52" s="73"/>
      <c r="ITG52" s="547"/>
      <c r="ITH52" s="72"/>
      <c r="ITI52" s="72"/>
      <c r="ITU52" s="72"/>
      <c r="ITV52" s="73"/>
      <c r="ITW52" s="547"/>
      <c r="ITX52" s="72"/>
      <c r="ITY52" s="72"/>
      <c r="IUK52" s="72"/>
      <c r="IUL52" s="73"/>
      <c r="IUM52" s="547"/>
      <c r="IUN52" s="72"/>
      <c r="IUO52" s="72"/>
      <c r="IVA52" s="72"/>
      <c r="IVB52" s="73"/>
      <c r="IVC52" s="547"/>
      <c r="IVD52" s="72"/>
      <c r="IVE52" s="72"/>
      <c r="IVQ52" s="72"/>
      <c r="IVR52" s="73"/>
      <c r="IVS52" s="547"/>
      <c r="IVT52" s="72"/>
      <c r="IVU52" s="72"/>
      <c r="IWG52" s="72"/>
      <c r="IWH52" s="73"/>
      <c r="IWI52" s="547"/>
      <c r="IWJ52" s="72"/>
      <c r="IWK52" s="72"/>
      <c r="IWW52" s="72"/>
      <c r="IWX52" s="73"/>
      <c r="IWY52" s="547"/>
      <c r="IWZ52" s="72"/>
      <c r="IXA52" s="72"/>
      <c r="IXM52" s="72"/>
      <c r="IXN52" s="73"/>
      <c r="IXO52" s="547"/>
      <c r="IXP52" s="72"/>
      <c r="IXQ52" s="72"/>
      <c r="IYC52" s="72"/>
      <c r="IYD52" s="73"/>
      <c r="IYE52" s="547"/>
      <c r="IYF52" s="72"/>
      <c r="IYG52" s="72"/>
      <c r="IYS52" s="72"/>
      <c r="IYT52" s="73"/>
      <c r="IYU52" s="547"/>
      <c r="IYV52" s="72"/>
      <c r="IYW52" s="72"/>
      <c r="IZI52" s="72"/>
      <c r="IZJ52" s="73"/>
      <c r="IZK52" s="547"/>
      <c r="IZL52" s="72"/>
      <c r="IZM52" s="72"/>
      <c r="IZY52" s="72"/>
      <c r="IZZ52" s="73"/>
      <c r="JAA52" s="547"/>
      <c r="JAB52" s="72"/>
      <c r="JAC52" s="72"/>
      <c r="JAO52" s="72"/>
      <c r="JAP52" s="73"/>
      <c r="JAQ52" s="547"/>
      <c r="JAR52" s="72"/>
      <c r="JAS52" s="72"/>
      <c r="JBE52" s="72"/>
      <c r="JBF52" s="73"/>
      <c r="JBG52" s="547"/>
      <c r="JBH52" s="72"/>
      <c r="JBI52" s="72"/>
      <c r="JBU52" s="72"/>
      <c r="JBV52" s="73"/>
      <c r="JBW52" s="547"/>
      <c r="JBX52" s="72"/>
      <c r="JBY52" s="72"/>
      <c r="JCK52" s="72"/>
      <c r="JCL52" s="73"/>
      <c r="JCM52" s="547"/>
      <c r="JCN52" s="72"/>
      <c r="JCO52" s="72"/>
      <c r="JDA52" s="72"/>
      <c r="JDB52" s="73"/>
      <c r="JDC52" s="547"/>
      <c r="JDD52" s="72"/>
      <c r="JDE52" s="72"/>
      <c r="JDQ52" s="72"/>
      <c r="JDR52" s="73"/>
      <c r="JDS52" s="547"/>
      <c r="JDT52" s="72"/>
      <c r="JDU52" s="72"/>
      <c r="JEG52" s="72"/>
      <c r="JEH52" s="73"/>
      <c r="JEI52" s="547"/>
      <c r="JEJ52" s="72"/>
      <c r="JEK52" s="72"/>
      <c r="JEW52" s="72"/>
      <c r="JEX52" s="73"/>
      <c r="JEY52" s="547"/>
      <c r="JEZ52" s="72"/>
      <c r="JFA52" s="72"/>
      <c r="JFM52" s="72"/>
      <c r="JFN52" s="73"/>
      <c r="JFO52" s="547"/>
      <c r="JFP52" s="72"/>
      <c r="JFQ52" s="72"/>
      <c r="JGC52" s="72"/>
      <c r="JGD52" s="73"/>
      <c r="JGE52" s="547"/>
      <c r="JGF52" s="72"/>
      <c r="JGG52" s="72"/>
      <c r="JGS52" s="72"/>
      <c r="JGT52" s="73"/>
      <c r="JGU52" s="547"/>
      <c r="JGV52" s="72"/>
      <c r="JGW52" s="72"/>
      <c r="JHI52" s="72"/>
      <c r="JHJ52" s="73"/>
      <c r="JHK52" s="547"/>
      <c r="JHL52" s="72"/>
      <c r="JHM52" s="72"/>
      <c r="JHY52" s="72"/>
      <c r="JHZ52" s="73"/>
      <c r="JIA52" s="547"/>
      <c r="JIB52" s="72"/>
      <c r="JIC52" s="72"/>
      <c r="JIO52" s="72"/>
      <c r="JIP52" s="73"/>
      <c r="JIQ52" s="547"/>
      <c r="JIR52" s="72"/>
      <c r="JIS52" s="72"/>
      <c r="JJE52" s="72"/>
      <c r="JJF52" s="73"/>
      <c r="JJG52" s="547"/>
      <c r="JJH52" s="72"/>
      <c r="JJI52" s="72"/>
      <c r="JJU52" s="72"/>
      <c r="JJV52" s="73"/>
      <c r="JJW52" s="547"/>
      <c r="JJX52" s="72"/>
      <c r="JJY52" s="72"/>
      <c r="JKK52" s="72"/>
      <c r="JKL52" s="73"/>
      <c r="JKM52" s="547"/>
      <c r="JKN52" s="72"/>
      <c r="JKO52" s="72"/>
      <c r="JLA52" s="72"/>
      <c r="JLB52" s="73"/>
      <c r="JLC52" s="547"/>
      <c r="JLD52" s="72"/>
      <c r="JLE52" s="72"/>
      <c r="JLQ52" s="72"/>
      <c r="JLR52" s="73"/>
      <c r="JLS52" s="547"/>
      <c r="JLT52" s="72"/>
      <c r="JLU52" s="72"/>
      <c r="JMG52" s="72"/>
      <c r="JMH52" s="73"/>
      <c r="JMI52" s="547"/>
      <c r="JMJ52" s="72"/>
      <c r="JMK52" s="72"/>
      <c r="JMW52" s="72"/>
      <c r="JMX52" s="73"/>
      <c r="JMY52" s="547"/>
      <c r="JMZ52" s="72"/>
      <c r="JNA52" s="72"/>
      <c r="JNM52" s="72"/>
      <c r="JNN52" s="73"/>
      <c r="JNO52" s="547"/>
      <c r="JNP52" s="72"/>
      <c r="JNQ52" s="72"/>
      <c r="JOC52" s="72"/>
      <c r="JOD52" s="73"/>
      <c r="JOE52" s="547"/>
      <c r="JOF52" s="72"/>
      <c r="JOG52" s="72"/>
      <c r="JOS52" s="72"/>
      <c r="JOT52" s="73"/>
      <c r="JOU52" s="547"/>
      <c r="JOV52" s="72"/>
      <c r="JOW52" s="72"/>
      <c r="JPI52" s="72"/>
      <c r="JPJ52" s="73"/>
      <c r="JPK52" s="547"/>
      <c r="JPL52" s="72"/>
      <c r="JPM52" s="72"/>
      <c r="JPY52" s="72"/>
      <c r="JPZ52" s="73"/>
      <c r="JQA52" s="547"/>
      <c r="JQB52" s="72"/>
      <c r="JQC52" s="72"/>
      <c r="JQO52" s="72"/>
      <c r="JQP52" s="73"/>
      <c r="JQQ52" s="547"/>
      <c r="JQR52" s="72"/>
      <c r="JQS52" s="72"/>
      <c r="JRE52" s="72"/>
      <c r="JRF52" s="73"/>
      <c r="JRG52" s="547"/>
      <c r="JRH52" s="72"/>
      <c r="JRI52" s="72"/>
      <c r="JRU52" s="72"/>
      <c r="JRV52" s="73"/>
      <c r="JRW52" s="547"/>
      <c r="JRX52" s="72"/>
      <c r="JRY52" s="72"/>
      <c r="JSK52" s="72"/>
      <c r="JSL52" s="73"/>
      <c r="JSM52" s="547"/>
      <c r="JSN52" s="72"/>
      <c r="JSO52" s="72"/>
      <c r="JTA52" s="72"/>
      <c r="JTB52" s="73"/>
      <c r="JTC52" s="547"/>
      <c r="JTD52" s="72"/>
      <c r="JTE52" s="72"/>
      <c r="JTQ52" s="72"/>
      <c r="JTR52" s="73"/>
      <c r="JTS52" s="547"/>
      <c r="JTT52" s="72"/>
      <c r="JTU52" s="72"/>
      <c r="JUG52" s="72"/>
      <c r="JUH52" s="73"/>
      <c r="JUI52" s="547"/>
      <c r="JUJ52" s="72"/>
      <c r="JUK52" s="72"/>
      <c r="JUW52" s="72"/>
      <c r="JUX52" s="73"/>
      <c r="JUY52" s="547"/>
      <c r="JUZ52" s="72"/>
      <c r="JVA52" s="72"/>
      <c r="JVM52" s="72"/>
      <c r="JVN52" s="73"/>
      <c r="JVO52" s="547"/>
      <c r="JVP52" s="72"/>
      <c r="JVQ52" s="72"/>
      <c r="JWC52" s="72"/>
      <c r="JWD52" s="73"/>
      <c r="JWE52" s="547"/>
      <c r="JWF52" s="72"/>
      <c r="JWG52" s="72"/>
      <c r="JWS52" s="72"/>
      <c r="JWT52" s="73"/>
      <c r="JWU52" s="547"/>
      <c r="JWV52" s="72"/>
      <c r="JWW52" s="72"/>
      <c r="JXI52" s="72"/>
      <c r="JXJ52" s="73"/>
      <c r="JXK52" s="547"/>
      <c r="JXL52" s="72"/>
      <c r="JXM52" s="72"/>
      <c r="JXY52" s="72"/>
      <c r="JXZ52" s="73"/>
      <c r="JYA52" s="547"/>
      <c r="JYB52" s="72"/>
      <c r="JYC52" s="72"/>
      <c r="JYO52" s="72"/>
      <c r="JYP52" s="73"/>
      <c r="JYQ52" s="547"/>
      <c r="JYR52" s="72"/>
      <c r="JYS52" s="72"/>
      <c r="JZE52" s="72"/>
      <c r="JZF52" s="73"/>
      <c r="JZG52" s="547"/>
      <c r="JZH52" s="72"/>
      <c r="JZI52" s="72"/>
      <c r="JZU52" s="72"/>
      <c r="JZV52" s="73"/>
      <c r="JZW52" s="547"/>
      <c r="JZX52" s="72"/>
      <c r="JZY52" s="72"/>
      <c r="KAK52" s="72"/>
      <c r="KAL52" s="73"/>
      <c r="KAM52" s="547"/>
      <c r="KAN52" s="72"/>
      <c r="KAO52" s="72"/>
      <c r="KBA52" s="72"/>
      <c r="KBB52" s="73"/>
      <c r="KBC52" s="547"/>
      <c r="KBD52" s="72"/>
      <c r="KBE52" s="72"/>
      <c r="KBQ52" s="72"/>
      <c r="KBR52" s="73"/>
      <c r="KBS52" s="547"/>
      <c r="KBT52" s="72"/>
      <c r="KBU52" s="72"/>
      <c r="KCG52" s="72"/>
      <c r="KCH52" s="73"/>
      <c r="KCI52" s="547"/>
      <c r="KCJ52" s="72"/>
      <c r="KCK52" s="72"/>
      <c r="KCW52" s="72"/>
      <c r="KCX52" s="73"/>
      <c r="KCY52" s="547"/>
      <c r="KCZ52" s="72"/>
      <c r="KDA52" s="72"/>
      <c r="KDM52" s="72"/>
      <c r="KDN52" s="73"/>
      <c r="KDO52" s="547"/>
      <c r="KDP52" s="72"/>
      <c r="KDQ52" s="72"/>
      <c r="KEC52" s="72"/>
      <c r="KED52" s="73"/>
      <c r="KEE52" s="547"/>
      <c r="KEF52" s="72"/>
      <c r="KEG52" s="72"/>
      <c r="KES52" s="72"/>
      <c r="KET52" s="73"/>
      <c r="KEU52" s="547"/>
      <c r="KEV52" s="72"/>
      <c r="KEW52" s="72"/>
      <c r="KFI52" s="72"/>
      <c r="KFJ52" s="73"/>
      <c r="KFK52" s="547"/>
      <c r="KFL52" s="72"/>
      <c r="KFM52" s="72"/>
      <c r="KFY52" s="72"/>
      <c r="KFZ52" s="73"/>
      <c r="KGA52" s="547"/>
      <c r="KGB52" s="72"/>
      <c r="KGC52" s="72"/>
      <c r="KGO52" s="72"/>
      <c r="KGP52" s="73"/>
      <c r="KGQ52" s="547"/>
      <c r="KGR52" s="72"/>
      <c r="KGS52" s="72"/>
      <c r="KHE52" s="72"/>
      <c r="KHF52" s="73"/>
      <c r="KHG52" s="547"/>
      <c r="KHH52" s="72"/>
      <c r="KHI52" s="72"/>
      <c r="KHU52" s="72"/>
      <c r="KHV52" s="73"/>
      <c r="KHW52" s="547"/>
      <c r="KHX52" s="72"/>
      <c r="KHY52" s="72"/>
      <c r="KIK52" s="72"/>
      <c r="KIL52" s="73"/>
      <c r="KIM52" s="547"/>
      <c r="KIN52" s="72"/>
      <c r="KIO52" s="72"/>
      <c r="KJA52" s="72"/>
      <c r="KJB52" s="73"/>
      <c r="KJC52" s="547"/>
      <c r="KJD52" s="72"/>
      <c r="KJE52" s="72"/>
      <c r="KJQ52" s="72"/>
      <c r="KJR52" s="73"/>
      <c r="KJS52" s="547"/>
      <c r="KJT52" s="72"/>
      <c r="KJU52" s="72"/>
      <c r="KKG52" s="72"/>
      <c r="KKH52" s="73"/>
      <c r="KKI52" s="547"/>
      <c r="KKJ52" s="72"/>
      <c r="KKK52" s="72"/>
      <c r="KKW52" s="72"/>
      <c r="KKX52" s="73"/>
      <c r="KKY52" s="547"/>
      <c r="KKZ52" s="72"/>
      <c r="KLA52" s="72"/>
      <c r="KLM52" s="72"/>
      <c r="KLN52" s="73"/>
      <c r="KLO52" s="547"/>
      <c r="KLP52" s="72"/>
      <c r="KLQ52" s="72"/>
      <c r="KMC52" s="72"/>
      <c r="KMD52" s="73"/>
      <c r="KME52" s="547"/>
      <c r="KMF52" s="72"/>
      <c r="KMG52" s="72"/>
      <c r="KMS52" s="72"/>
      <c r="KMT52" s="73"/>
      <c r="KMU52" s="547"/>
      <c r="KMV52" s="72"/>
      <c r="KMW52" s="72"/>
      <c r="KNI52" s="72"/>
      <c r="KNJ52" s="73"/>
      <c r="KNK52" s="547"/>
      <c r="KNL52" s="72"/>
      <c r="KNM52" s="72"/>
      <c r="KNY52" s="72"/>
      <c r="KNZ52" s="73"/>
      <c r="KOA52" s="547"/>
      <c r="KOB52" s="72"/>
      <c r="KOC52" s="72"/>
      <c r="KOO52" s="72"/>
      <c r="KOP52" s="73"/>
      <c r="KOQ52" s="547"/>
      <c r="KOR52" s="72"/>
      <c r="KOS52" s="72"/>
      <c r="KPE52" s="72"/>
      <c r="KPF52" s="73"/>
      <c r="KPG52" s="547"/>
      <c r="KPH52" s="72"/>
      <c r="KPI52" s="72"/>
      <c r="KPU52" s="72"/>
      <c r="KPV52" s="73"/>
      <c r="KPW52" s="547"/>
      <c r="KPX52" s="72"/>
      <c r="KPY52" s="72"/>
      <c r="KQK52" s="72"/>
      <c r="KQL52" s="73"/>
      <c r="KQM52" s="547"/>
      <c r="KQN52" s="72"/>
      <c r="KQO52" s="72"/>
      <c r="KRA52" s="72"/>
      <c r="KRB52" s="73"/>
      <c r="KRC52" s="547"/>
      <c r="KRD52" s="72"/>
      <c r="KRE52" s="72"/>
      <c r="KRQ52" s="72"/>
      <c r="KRR52" s="73"/>
      <c r="KRS52" s="547"/>
      <c r="KRT52" s="72"/>
      <c r="KRU52" s="72"/>
      <c r="KSG52" s="72"/>
      <c r="KSH52" s="73"/>
      <c r="KSI52" s="547"/>
      <c r="KSJ52" s="72"/>
      <c r="KSK52" s="72"/>
      <c r="KSW52" s="72"/>
      <c r="KSX52" s="73"/>
      <c r="KSY52" s="547"/>
      <c r="KSZ52" s="72"/>
      <c r="KTA52" s="72"/>
      <c r="KTM52" s="72"/>
      <c r="KTN52" s="73"/>
      <c r="KTO52" s="547"/>
      <c r="KTP52" s="72"/>
      <c r="KTQ52" s="72"/>
      <c r="KUC52" s="72"/>
      <c r="KUD52" s="73"/>
      <c r="KUE52" s="547"/>
      <c r="KUF52" s="72"/>
      <c r="KUG52" s="72"/>
      <c r="KUS52" s="72"/>
      <c r="KUT52" s="73"/>
      <c r="KUU52" s="547"/>
      <c r="KUV52" s="72"/>
      <c r="KUW52" s="72"/>
      <c r="KVI52" s="72"/>
      <c r="KVJ52" s="73"/>
      <c r="KVK52" s="547"/>
      <c r="KVL52" s="72"/>
      <c r="KVM52" s="72"/>
      <c r="KVY52" s="72"/>
      <c r="KVZ52" s="73"/>
      <c r="KWA52" s="547"/>
      <c r="KWB52" s="72"/>
      <c r="KWC52" s="72"/>
      <c r="KWO52" s="72"/>
      <c r="KWP52" s="73"/>
      <c r="KWQ52" s="547"/>
      <c r="KWR52" s="72"/>
      <c r="KWS52" s="72"/>
      <c r="KXE52" s="72"/>
      <c r="KXF52" s="73"/>
      <c r="KXG52" s="547"/>
      <c r="KXH52" s="72"/>
      <c r="KXI52" s="72"/>
      <c r="KXU52" s="72"/>
      <c r="KXV52" s="73"/>
      <c r="KXW52" s="547"/>
      <c r="KXX52" s="72"/>
      <c r="KXY52" s="72"/>
      <c r="KYK52" s="72"/>
      <c r="KYL52" s="73"/>
      <c r="KYM52" s="547"/>
      <c r="KYN52" s="72"/>
      <c r="KYO52" s="72"/>
      <c r="KZA52" s="72"/>
      <c r="KZB52" s="73"/>
      <c r="KZC52" s="547"/>
      <c r="KZD52" s="72"/>
      <c r="KZE52" s="72"/>
      <c r="KZQ52" s="72"/>
      <c r="KZR52" s="73"/>
      <c r="KZS52" s="547"/>
      <c r="KZT52" s="72"/>
      <c r="KZU52" s="72"/>
      <c r="LAG52" s="72"/>
      <c r="LAH52" s="73"/>
      <c r="LAI52" s="547"/>
      <c r="LAJ52" s="72"/>
      <c r="LAK52" s="72"/>
      <c r="LAW52" s="72"/>
      <c r="LAX52" s="73"/>
      <c r="LAY52" s="547"/>
      <c r="LAZ52" s="72"/>
      <c r="LBA52" s="72"/>
      <c r="LBM52" s="72"/>
      <c r="LBN52" s="73"/>
      <c r="LBO52" s="547"/>
      <c r="LBP52" s="72"/>
      <c r="LBQ52" s="72"/>
      <c r="LCC52" s="72"/>
      <c r="LCD52" s="73"/>
      <c r="LCE52" s="547"/>
      <c r="LCF52" s="72"/>
      <c r="LCG52" s="72"/>
      <c r="LCS52" s="72"/>
      <c r="LCT52" s="73"/>
      <c r="LCU52" s="547"/>
      <c r="LCV52" s="72"/>
      <c r="LCW52" s="72"/>
      <c r="LDI52" s="72"/>
      <c r="LDJ52" s="73"/>
      <c r="LDK52" s="547"/>
      <c r="LDL52" s="72"/>
      <c r="LDM52" s="72"/>
      <c r="LDY52" s="72"/>
      <c r="LDZ52" s="73"/>
      <c r="LEA52" s="547"/>
      <c r="LEB52" s="72"/>
      <c r="LEC52" s="72"/>
      <c r="LEO52" s="72"/>
      <c r="LEP52" s="73"/>
      <c r="LEQ52" s="547"/>
      <c r="LER52" s="72"/>
      <c r="LES52" s="72"/>
      <c r="LFE52" s="72"/>
      <c r="LFF52" s="73"/>
      <c r="LFG52" s="547"/>
      <c r="LFH52" s="72"/>
      <c r="LFI52" s="72"/>
      <c r="LFU52" s="72"/>
      <c r="LFV52" s="73"/>
      <c r="LFW52" s="547"/>
      <c r="LFX52" s="72"/>
      <c r="LFY52" s="72"/>
      <c r="LGK52" s="72"/>
      <c r="LGL52" s="73"/>
      <c r="LGM52" s="547"/>
      <c r="LGN52" s="72"/>
      <c r="LGO52" s="72"/>
      <c r="LHA52" s="72"/>
      <c r="LHB52" s="73"/>
      <c r="LHC52" s="547"/>
      <c r="LHD52" s="72"/>
      <c r="LHE52" s="72"/>
      <c r="LHQ52" s="72"/>
      <c r="LHR52" s="73"/>
      <c r="LHS52" s="547"/>
      <c r="LHT52" s="72"/>
      <c r="LHU52" s="72"/>
      <c r="LIG52" s="72"/>
      <c r="LIH52" s="73"/>
      <c r="LII52" s="547"/>
      <c r="LIJ52" s="72"/>
      <c r="LIK52" s="72"/>
      <c r="LIW52" s="72"/>
      <c r="LIX52" s="73"/>
      <c r="LIY52" s="547"/>
      <c r="LIZ52" s="72"/>
      <c r="LJA52" s="72"/>
      <c r="LJM52" s="72"/>
      <c r="LJN52" s="73"/>
      <c r="LJO52" s="547"/>
      <c r="LJP52" s="72"/>
      <c r="LJQ52" s="72"/>
      <c r="LKC52" s="72"/>
      <c r="LKD52" s="73"/>
      <c r="LKE52" s="547"/>
      <c r="LKF52" s="72"/>
      <c r="LKG52" s="72"/>
      <c r="LKS52" s="72"/>
      <c r="LKT52" s="73"/>
      <c r="LKU52" s="547"/>
      <c r="LKV52" s="72"/>
      <c r="LKW52" s="72"/>
      <c r="LLI52" s="72"/>
      <c r="LLJ52" s="73"/>
      <c r="LLK52" s="547"/>
      <c r="LLL52" s="72"/>
      <c r="LLM52" s="72"/>
      <c r="LLY52" s="72"/>
      <c r="LLZ52" s="73"/>
      <c r="LMA52" s="547"/>
      <c r="LMB52" s="72"/>
      <c r="LMC52" s="72"/>
      <c r="LMO52" s="72"/>
      <c r="LMP52" s="73"/>
      <c r="LMQ52" s="547"/>
      <c r="LMR52" s="72"/>
      <c r="LMS52" s="72"/>
      <c r="LNE52" s="72"/>
      <c r="LNF52" s="73"/>
      <c r="LNG52" s="547"/>
      <c r="LNH52" s="72"/>
      <c r="LNI52" s="72"/>
      <c r="LNU52" s="72"/>
      <c r="LNV52" s="73"/>
      <c r="LNW52" s="547"/>
      <c r="LNX52" s="72"/>
      <c r="LNY52" s="72"/>
      <c r="LOK52" s="72"/>
      <c r="LOL52" s="73"/>
      <c r="LOM52" s="547"/>
      <c r="LON52" s="72"/>
      <c r="LOO52" s="72"/>
      <c r="LPA52" s="72"/>
      <c r="LPB52" s="73"/>
      <c r="LPC52" s="547"/>
      <c r="LPD52" s="72"/>
      <c r="LPE52" s="72"/>
      <c r="LPQ52" s="72"/>
      <c r="LPR52" s="73"/>
      <c r="LPS52" s="547"/>
      <c r="LPT52" s="72"/>
      <c r="LPU52" s="72"/>
      <c r="LQG52" s="72"/>
      <c r="LQH52" s="73"/>
      <c r="LQI52" s="547"/>
      <c r="LQJ52" s="72"/>
      <c r="LQK52" s="72"/>
      <c r="LQW52" s="72"/>
      <c r="LQX52" s="73"/>
      <c r="LQY52" s="547"/>
      <c r="LQZ52" s="72"/>
      <c r="LRA52" s="72"/>
      <c r="LRM52" s="72"/>
      <c r="LRN52" s="73"/>
      <c r="LRO52" s="547"/>
      <c r="LRP52" s="72"/>
      <c r="LRQ52" s="72"/>
      <c r="LSC52" s="72"/>
      <c r="LSD52" s="73"/>
      <c r="LSE52" s="547"/>
      <c r="LSF52" s="72"/>
      <c r="LSG52" s="72"/>
      <c r="LSS52" s="72"/>
      <c r="LST52" s="73"/>
      <c r="LSU52" s="547"/>
      <c r="LSV52" s="72"/>
      <c r="LSW52" s="72"/>
      <c r="LTI52" s="72"/>
      <c r="LTJ52" s="73"/>
      <c r="LTK52" s="547"/>
      <c r="LTL52" s="72"/>
      <c r="LTM52" s="72"/>
      <c r="LTY52" s="72"/>
      <c r="LTZ52" s="73"/>
      <c r="LUA52" s="547"/>
      <c r="LUB52" s="72"/>
      <c r="LUC52" s="72"/>
      <c r="LUO52" s="72"/>
      <c r="LUP52" s="73"/>
      <c r="LUQ52" s="547"/>
      <c r="LUR52" s="72"/>
      <c r="LUS52" s="72"/>
      <c r="LVE52" s="72"/>
      <c r="LVF52" s="73"/>
      <c r="LVG52" s="547"/>
      <c r="LVH52" s="72"/>
      <c r="LVI52" s="72"/>
      <c r="LVU52" s="72"/>
      <c r="LVV52" s="73"/>
      <c r="LVW52" s="547"/>
      <c r="LVX52" s="72"/>
      <c r="LVY52" s="72"/>
      <c r="LWK52" s="72"/>
      <c r="LWL52" s="73"/>
      <c r="LWM52" s="547"/>
      <c r="LWN52" s="72"/>
      <c r="LWO52" s="72"/>
      <c r="LXA52" s="72"/>
      <c r="LXB52" s="73"/>
      <c r="LXC52" s="547"/>
      <c r="LXD52" s="72"/>
      <c r="LXE52" s="72"/>
      <c r="LXQ52" s="72"/>
      <c r="LXR52" s="73"/>
      <c r="LXS52" s="547"/>
      <c r="LXT52" s="72"/>
      <c r="LXU52" s="72"/>
      <c r="LYG52" s="72"/>
      <c r="LYH52" s="73"/>
      <c r="LYI52" s="547"/>
      <c r="LYJ52" s="72"/>
      <c r="LYK52" s="72"/>
      <c r="LYW52" s="72"/>
      <c r="LYX52" s="73"/>
      <c r="LYY52" s="547"/>
      <c r="LYZ52" s="72"/>
      <c r="LZA52" s="72"/>
      <c r="LZM52" s="72"/>
      <c r="LZN52" s="73"/>
      <c r="LZO52" s="547"/>
      <c r="LZP52" s="72"/>
      <c r="LZQ52" s="72"/>
      <c r="MAC52" s="72"/>
      <c r="MAD52" s="73"/>
      <c r="MAE52" s="547"/>
      <c r="MAF52" s="72"/>
      <c r="MAG52" s="72"/>
      <c r="MAS52" s="72"/>
      <c r="MAT52" s="73"/>
      <c r="MAU52" s="547"/>
      <c r="MAV52" s="72"/>
      <c r="MAW52" s="72"/>
      <c r="MBI52" s="72"/>
      <c r="MBJ52" s="73"/>
      <c r="MBK52" s="547"/>
      <c r="MBL52" s="72"/>
      <c r="MBM52" s="72"/>
      <c r="MBY52" s="72"/>
      <c r="MBZ52" s="73"/>
      <c r="MCA52" s="547"/>
      <c r="MCB52" s="72"/>
      <c r="MCC52" s="72"/>
      <c r="MCO52" s="72"/>
      <c r="MCP52" s="73"/>
      <c r="MCQ52" s="547"/>
      <c r="MCR52" s="72"/>
      <c r="MCS52" s="72"/>
      <c r="MDE52" s="72"/>
      <c r="MDF52" s="73"/>
      <c r="MDG52" s="547"/>
      <c r="MDH52" s="72"/>
      <c r="MDI52" s="72"/>
      <c r="MDU52" s="72"/>
      <c r="MDV52" s="73"/>
      <c r="MDW52" s="547"/>
      <c r="MDX52" s="72"/>
      <c r="MDY52" s="72"/>
      <c r="MEK52" s="72"/>
      <c r="MEL52" s="73"/>
      <c r="MEM52" s="547"/>
      <c r="MEN52" s="72"/>
      <c r="MEO52" s="72"/>
      <c r="MFA52" s="72"/>
      <c r="MFB52" s="73"/>
      <c r="MFC52" s="547"/>
      <c r="MFD52" s="72"/>
      <c r="MFE52" s="72"/>
      <c r="MFQ52" s="72"/>
      <c r="MFR52" s="73"/>
      <c r="MFS52" s="547"/>
      <c r="MFT52" s="72"/>
      <c r="MFU52" s="72"/>
      <c r="MGG52" s="72"/>
      <c r="MGH52" s="73"/>
      <c r="MGI52" s="547"/>
      <c r="MGJ52" s="72"/>
      <c r="MGK52" s="72"/>
      <c r="MGW52" s="72"/>
      <c r="MGX52" s="73"/>
      <c r="MGY52" s="547"/>
      <c r="MGZ52" s="72"/>
      <c r="MHA52" s="72"/>
      <c r="MHM52" s="72"/>
      <c r="MHN52" s="73"/>
      <c r="MHO52" s="547"/>
      <c r="MHP52" s="72"/>
      <c r="MHQ52" s="72"/>
      <c r="MIC52" s="72"/>
      <c r="MID52" s="73"/>
      <c r="MIE52" s="547"/>
      <c r="MIF52" s="72"/>
      <c r="MIG52" s="72"/>
      <c r="MIS52" s="72"/>
      <c r="MIT52" s="73"/>
      <c r="MIU52" s="547"/>
      <c r="MIV52" s="72"/>
      <c r="MIW52" s="72"/>
      <c r="MJI52" s="72"/>
      <c r="MJJ52" s="73"/>
      <c r="MJK52" s="547"/>
      <c r="MJL52" s="72"/>
      <c r="MJM52" s="72"/>
      <c r="MJY52" s="72"/>
      <c r="MJZ52" s="73"/>
      <c r="MKA52" s="547"/>
      <c r="MKB52" s="72"/>
      <c r="MKC52" s="72"/>
      <c r="MKO52" s="72"/>
      <c r="MKP52" s="73"/>
      <c r="MKQ52" s="547"/>
      <c r="MKR52" s="72"/>
      <c r="MKS52" s="72"/>
      <c r="MLE52" s="72"/>
      <c r="MLF52" s="73"/>
      <c r="MLG52" s="547"/>
      <c r="MLH52" s="72"/>
      <c r="MLI52" s="72"/>
      <c r="MLU52" s="72"/>
      <c r="MLV52" s="73"/>
      <c r="MLW52" s="547"/>
      <c r="MLX52" s="72"/>
      <c r="MLY52" s="72"/>
      <c r="MMK52" s="72"/>
      <c r="MML52" s="73"/>
      <c r="MMM52" s="547"/>
      <c r="MMN52" s="72"/>
      <c r="MMO52" s="72"/>
      <c r="MNA52" s="72"/>
      <c r="MNB52" s="73"/>
      <c r="MNC52" s="547"/>
      <c r="MND52" s="72"/>
      <c r="MNE52" s="72"/>
      <c r="MNQ52" s="72"/>
      <c r="MNR52" s="73"/>
      <c r="MNS52" s="547"/>
      <c r="MNT52" s="72"/>
      <c r="MNU52" s="72"/>
      <c r="MOG52" s="72"/>
      <c r="MOH52" s="73"/>
      <c r="MOI52" s="547"/>
      <c r="MOJ52" s="72"/>
      <c r="MOK52" s="72"/>
      <c r="MOW52" s="72"/>
      <c r="MOX52" s="73"/>
      <c r="MOY52" s="547"/>
      <c r="MOZ52" s="72"/>
      <c r="MPA52" s="72"/>
      <c r="MPM52" s="72"/>
      <c r="MPN52" s="73"/>
      <c r="MPO52" s="547"/>
      <c r="MPP52" s="72"/>
      <c r="MPQ52" s="72"/>
      <c r="MQC52" s="72"/>
      <c r="MQD52" s="73"/>
      <c r="MQE52" s="547"/>
      <c r="MQF52" s="72"/>
      <c r="MQG52" s="72"/>
      <c r="MQS52" s="72"/>
      <c r="MQT52" s="73"/>
      <c r="MQU52" s="547"/>
      <c r="MQV52" s="72"/>
      <c r="MQW52" s="72"/>
      <c r="MRI52" s="72"/>
      <c r="MRJ52" s="73"/>
      <c r="MRK52" s="547"/>
      <c r="MRL52" s="72"/>
      <c r="MRM52" s="72"/>
      <c r="MRY52" s="72"/>
      <c r="MRZ52" s="73"/>
      <c r="MSA52" s="547"/>
      <c r="MSB52" s="72"/>
      <c r="MSC52" s="72"/>
      <c r="MSO52" s="72"/>
      <c r="MSP52" s="73"/>
      <c r="MSQ52" s="547"/>
      <c r="MSR52" s="72"/>
      <c r="MSS52" s="72"/>
      <c r="MTE52" s="72"/>
      <c r="MTF52" s="73"/>
      <c r="MTG52" s="547"/>
      <c r="MTH52" s="72"/>
      <c r="MTI52" s="72"/>
      <c r="MTU52" s="72"/>
      <c r="MTV52" s="73"/>
      <c r="MTW52" s="547"/>
      <c r="MTX52" s="72"/>
      <c r="MTY52" s="72"/>
      <c r="MUK52" s="72"/>
      <c r="MUL52" s="73"/>
      <c r="MUM52" s="547"/>
      <c r="MUN52" s="72"/>
      <c r="MUO52" s="72"/>
      <c r="MVA52" s="72"/>
      <c r="MVB52" s="73"/>
      <c r="MVC52" s="547"/>
      <c r="MVD52" s="72"/>
      <c r="MVE52" s="72"/>
      <c r="MVQ52" s="72"/>
      <c r="MVR52" s="73"/>
      <c r="MVS52" s="547"/>
      <c r="MVT52" s="72"/>
      <c r="MVU52" s="72"/>
      <c r="MWG52" s="72"/>
      <c r="MWH52" s="73"/>
      <c r="MWI52" s="547"/>
      <c r="MWJ52" s="72"/>
      <c r="MWK52" s="72"/>
      <c r="MWW52" s="72"/>
      <c r="MWX52" s="73"/>
      <c r="MWY52" s="547"/>
      <c r="MWZ52" s="72"/>
      <c r="MXA52" s="72"/>
      <c r="MXM52" s="72"/>
      <c r="MXN52" s="73"/>
      <c r="MXO52" s="547"/>
      <c r="MXP52" s="72"/>
      <c r="MXQ52" s="72"/>
      <c r="MYC52" s="72"/>
      <c r="MYD52" s="73"/>
      <c r="MYE52" s="547"/>
      <c r="MYF52" s="72"/>
      <c r="MYG52" s="72"/>
      <c r="MYS52" s="72"/>
      <c r="MYT52" s="73"/>
      <c r="MYU52" s="547"/>
      <c r="MYV52" s="72"/>
      <c r="MYW52" s="72"/>
      <c r="MZI52" s="72"/>
      <c r="MZJ52" s="73"/>
      <c r="MZK52" s="547"/>
      <c r="MZL52" s="72"/>
      <c r="MZM52" s="72"/>
      <c r="MZY52" s="72"/>
      <c r="MZZ52" s="73"/>
      <c r="NAA52" s="547"/>
      <c r="NAB52" s="72"/>
      <c r="NAC52" s="72"/>
      <c r="NAO52" s="72"/>
      <c r="NAP52" s="73"/>
      <c r="NAQ52" s="547"/>
      <c r="NAR52" s="72"/>
      <c r="NAS52" s="72"/>
      <c r="NBE52" s="72"/>
      <c r="NBF52" s="73"/>
      <c r="NBG52" s="547"/>
      <c r="NBH52" s="72"/>
      <c r="NBI52" s="72"/>
      <c r="NBU52" s="72"/>
      <c r="NBV52" s="73"/>
      <c r="NBW52" s="547"/>
      <c r="NBX52" s="72"/>
      <c r="NBY52" s="72"/>
      <c r="NCK52" s="72"/>
      <c r="NCL52" s="73"/>
      <c r="NCM52" s="547"/>
      <c r="NCN52" s="72"/>
      <c r="NCO52" s="72"/>
      <c r="NDA52" s="72"/>
      <c r="NDB52" s="73"/>
      <c r="NDC52" s="547"/>
      <c r="NDD52" s="72"/>
      <c r="NDE52" s="72"/>
      <c r="NDQ52" s="72"/>
      <c r="NDR52" s="73"/>
      <c r="NDS52" s="547"/>
      <c r="NDT52" s="72"/>
      <c r="NDU52" s="72"/>
      <c r="NEG52" s="72"/>
      <c r="NEH52" s="73"/>
      <c r="NEI52" s="547"/>
      <c r="NEJ52" s="72"/>
      <c r="NEK52" s="72"/>
      <c r="NEW52" s="72"/>
      <c r="NEX52" s="73"/>
      <c r="NEY52" s="547"/>
      <c r="NEZ52" s="72"/>
      <c r="NFA52" s="72"/>
      <c r="NFM52" s="72"/>
      <c r="NFN52" s="73"/>
      <c r="NFO52" s="547"/>
      <c r="NFP52" s="72"/>
      <c r="NFQ52" s="72"/>
      <c r="NGC52" s="72"/>
      <c r="NGD52" s="73"/>
      <c r="NGE52" s="547"/>
      <c r="NGF52" s="72"/>
      <c r="NGG52" s="72"/>
      <c r="NGS52" s="72"/>
      <c r="NGT52" s="73"/>
      <c r="NGU52" s="547"/>
      <c r="NGV52" s="72"/>
      <c r="NGW52" s="72"/>
      <c r="NHI52" s="72"/>
      <c r="NHJ52" s="73"/>
      <c r="NHK52" s="547"/>
      <c r="NHL52" s="72"/>
      <c r="NHM52" s="72"/>
      <c r="NHY52" s="72"/>
      <c r="NHZ52" s="73"/>
      <c r="NIA52" s="547"/>
      <c r="NIB52" s="72"/>
      <c r="NIC52" s="72"/>
      <c r="NIO52" s="72"/>
      <c r="NIP52" s="73"/>
      <c r="NIQ52" s="547"/>
      <c r="NIR52" s="72"/>
      <c r="NIS52" s="72"/>
      <c r="NJE52" s="72"/>
      <c r="NJF52" s="73"/>
      <c r="NJG52" s="547"/>
      <c r="NJH52" s="72"/>
      <c r="NJI52" s="72"/>
      <c r="NJU52" s="72"/>
      <c r="NJV52" s="73"/>
      <c r="NJW52" s="547"/>
      <c r="NJX52" s="72"/>
      <c r="NJY52" s="72"/>
      <c r="NKK52" s="72"/>
      <c r="NKL52" s="73"/>
      <c r="NKM52" s="547"/>
      <c r="NKN52" s="72"/>
      <c r="NKO52" s="72"/>
      <c r="NLA52" s="72"/>
      <c r="NLB52" s="73"/>
      <c r="NLC52" s="547"/>
      <c r="NLD52" s="72"/>
      <c r="NLE52" s="72"/>
      <c r="NLQ52" s="72"/>
      <c r="NLR52" s="73"/>
      <c r="NLS52" s="547"/>
      <c r="NLT52" s="72"/>
      <c r="NLU52" s="72"/>
      <c r="NMG52" s="72"/>
      <c r="NMH52" s="73"/>
      <c r="NMI52" s="547"/>
      <c r="NMJ52" s="72"/>
      <c r="NMK52" s="72"/>
      <c r="NMW52" s="72"/>
      <c r="NMX52" s="73"/>
      <c r="NMY52" s="547"/>
      <c r="NMZ52" s="72"/>
      <c r="NNA52" s="72"/>
      <c r="NNM52" s="72"/>
      <c r="NNN52" s="73"/>
      <c r="NNO52" s="547"/>
      <c r="NNP52" s="72"/>
      <c r="NNQ52" s="72"/>
      <c r="NOC52" s="72"/>
      <c r="NOD52" s="73"/>
      <c r="NOE52" s="547"/>
      <c r="NOF52" s="72"/>
      <c r="NOG52" s="72"/>
      <c r="NOS52" s="72"/>
      <c r="NOT52" s="73"/>
      <c r="NOU52" s="547"/>
      <c r="NOV52" s="72"/>
      <c r="NOW52" s="72"/>
      <c r="NPI52" s="72"/>
      <c r="NPJ52" s="73"/>
      <c r="NPK52" s="547"/>
      <c r="NPL52" s="72"/>
      <c r="NPM52" s="72"/>
      <c r="NPY52" s="72"/>
      <c r="NPZ52" s="73"/>
      <c r="NQA52" s="547"/>
      <c r="NQB52" s="72"/>
      <c r="NQC52" s="72"/>
      <c r="NQO52" s="72"/>
      <c r="NQP52" s="73"/>
      <c r="NQQ52" s="547"/>
      <c r="NQR52" s="72"/>
      <c r="NQS52" s="72"/>
      <c r="NRE52" s="72"/>
      <c r="NRF52" s="73"/>
      <c r="NRG52" s="547"/>
      <c r="NRH52" s="72"/>
      <c r="NRI52" s="72"/>
      <c r="NRU52" s="72"/>
      <c r="NRV52" s="73"/>
      <c r="NRW52" s="547"/>
      <c r="NRX52" s="72"/>
      <c r="NRY52" s="72"/>
      <c r="NSK52" s="72"/>
      <c r="NSL52" s="73"/>
      <c r="NSM52" s="547"/>
      <c r="NSN52" s="72"/>
      <c r="NSO52" s="72"/>
      <c r="NTA52" s="72"/>
      <c r="NTB52" s="73"/>
      <c r="NTC52" s="547"/>
      <c r="NTD52" s="72"/>
      <c r="NTE52" s="72"/>
      <c r="NTQ52" s="72"/>
      <c r="NTR52" s="73"/>
      <c r="NTS52" s="547"/>
      <c r="NTT52" s="72"/>
      <c r="NTU52" s="72"/>
      <c r="NUG52" s="72"/>
      <c r="NUH52" s="73"/>
      <c r="NUI52" s="547"/>
      <c r="NUJ52" s="72"/>
      <c r="NUK52" s="72"/>
      <c r="NUW52" s="72"/>
      <c r="NUX52" s="73"/>
      <c r="NUY52" s="547"/>
      <c r="NUZ52" s="72"/>
      <c r="NVA52" s="72"/>
      <c r="NVM52" s="72"/>
      <c r="NVN52" s="73"/>
      <c r="NVO52" s="547"/>
      <c r="NVP52" s="72"/>
      <c r="NVQ52" s="72"/>
      <c r="NWC52" s="72"/>
      <c r="NWD52" s="73"/>
      <c r="NWE52" s="547"/>
      <c r="NWF52" s="72"/>
      <c r="NWG52" s="72"/>
      <c r="NWS52" s="72"/>
      <c r="NWT52" s="73"/>
      <c r="NWU52" s="547"/>
      <c r="NWV52" s="72"/>
      <c r="NWW52" s="72"/>
      <c r="NXI52" s="72"/>
      <c r="NXJ52" s="73"/>
      <c r="NXK52" s="547"/>
      <c r="NXL52" s="72"/>
      <c r="NXM52" s="72"/>
      <c r="NXY52" s="72"/>
      <c r="NXZ52" s="73"/>
      <c r="NYA52" s="547"/>
      <c r="NYB52" s="72"/>
      <c r="NYC52" s="72"/>
      <c r="NYO52" s="72"/>
      <c r="NYP52" s="73"/>
      <c r="NYQ52" s="547"/>
      <c r="NYR52" s="72"/>
      <c r="NYS52" s="72"/>
      <c r="NZE52" s="72"/>
      <c r="NZF52" s="73"/>
      <c r="NZG52" s="547"/>
      <c r="NZH52" s="72"/>
      <c r="NZI52" s="72"/>
      <c r="NZU52" s="72"/>
      <c r="NZV52" s="73"/>
      <c r="NZW52" s="547"/>
      <c r="NZX52" s="72"/>
      <c r="NZY52" s="72"/>
      <c r="OAK52" s="72"/>
      <c r="OAL52" s="73"/>
      <c r="OAM52" s="547"/>
      <c r="OAN52" s="72"/>
      <c r="OAO52" s="72"/>
      <c r="OBA52" s="72"/>
      <c r="OBB52" s="73"/>
      <c r="OBC52" s="547"/>
      <c r="OBD52" s="72"/>
      <c r="OBE52" s="72"/>
      <c r="OBQ52" s="72"/>
      <c r="OBR52" s="73"/>
      <c r="OBS52" s="547"/>
      <c r="OBT52" s="72"/>
      <c r="OBU52" s="72"/>
      <c r="OCG52" s="72"/>
      <c r="OCH52" s="73"/>
      <c r="OCI52" s="547"/>
      <c r="OCJ52" s="72"/>
      <c r="OCK52" s="72"/>
      <c r="OCW52" s="72"/>
      <c r="OCX52" s="73"/>
      <c r="OCY52" s="547"/>
      <c r="OCZ52" s="72"/>
      <c r="ODA52" s="72"/>
      <c r="ODM52" s="72"/>
      <c r="ODN52" s="73"/>
      <c r="ODO52" s="547"/>
      <c r="ODP52" s="72"/>
      <c r="ODQ52" s="72"/>
      <c r="OEC52" s="72"/>
      <c r="OED52" s="73"/>
      <c r="OEE52" s="547"/>
      <c r="OEF52" s="72"/>
      <c r="OEG52" s="72"/>
      <c r="OES52" s="72"/>
      <c r="OET52" s="73"/>
      <c r="OEU52" s="547"/>
      <c r="OEV52" s="72"/>
      <c r="OEW52" s="72"/>
      <c r="OFI52" s="72"/>
      <c r="OFJ52" s="73"/>
      <c r="OFK52" s="547"/>
      <c r="OFL52" s="72"/>
      <c r="OFM52" s="72"/>
      <c r="OFY52" s="72"/>
      <c r="OFZ52" s="73"/>
      <c r="OGA52" s="547"/>
      <c r="OGB52" s="72"/>
      <c r="OGC52" s="72"/>
      <c r="OGO52" s="72"/>
      <c r="OGP52" s="73"/>
      <c r="OGQ52" s="547"/>
      <c r="OGR52" s="72"/>
      <c r="OGS52" s="72"/>
      <c r="OHE52" s="72"/>
      <c r="OHF52" s="73"/>
      <c r="OHG52" s="547"/>
      <c r="OHH52" s="72"/>
      <c r="OHI52" s="72"/>
      <c r="OHU52" s="72"/>
      <c r="OHV52" s="73"/>
      <c r="OHW52" s="547"/>
      <c r="OHX52" s="72"/>
      <c r="OHY52" s="72"/>
      <c r="OIK52" s="72"/>
      <c r="OIL52" s="73"/>
      <c r="OIM52" s="547"/>
      <c r="OIN52" s="72"/>
      <c r="OIO52" s="72"/>
      <c r="OJA52" s="72"/>
      <c r="OJB52" s="73"/>
      <c r="OJC52" s="547"/>
      <c r="OJD52" s="72"/>
      <c r="OJE52" s="72"/>
      <c r="OJQ52" s="72"/>
      <c r="OJR52" s="73"/>
      <c r="OJS52" s="547"/>
      <c r="OJT52" s="72"/>
      <c r="OJU52" s="72"/>
      <c r="OKG52" s="72"/>
      <c r="OKH52" s="73"/>
      <c r="OKI52" s="547"/>
      <c r="OKJ52" s="72"/>
      <c r="OKK52" s="72"/>
      <c r="OKW52" s="72"/>
      <c r="OKX52" s="73"/>
      <c r="OKY52" s="547"/>
      <c r="OKZ52" s="72"/>
      <c r="OLA52" s="72"/>
      <c r="OLM52" s="72"/>
      <c r="OLN52" s="73"/>
      <c r="OLO52" s="547"/>
      <c r="OLP52" s="72"/>
      <c r="OLQ52" s="72"/>
      <c r="OMC52" s="72"/>
      <c r="OMD52" s="73"/>
      <c r="OME52" s="547"/>
      <c r="OMF52" s="72"/>
      <c r="OMG52" s="72"/>
      <c r="OMS52" s="72"/>
      <c r="OMT52" s="73"/>
      <c r="OMU52" s="547"/>
      <c r="OMV52" s="72"/>
      <c r="OMW52" s="72"/>
      <c r="ONI52" s="72"/>
      <c r="ONJ52" s="73"/>
      <c r="ONK52" s="547"/>
      <c r="ONL52" s="72"/>
      <c r="ONM52" s="72"/>
      <c r="ONY52" s="72"/>
      <c r="ONZ52" s="73"/>
      <c r="OOA52" s="547"/>
      <c r="OOB52" s="72"/>
      <c r="OOC52" s="72"/>
      <c r="OOO52" s="72"/>
      <c r="OOP52" s="73"/>
      <c r="OOQ52" s="547"/>
      <c r="OOR52" s="72"/>
      <c r="OOS52" s="72"/>
      <c r="OPE52" s="72"/>
      <c r="OPF52" s="73"/>
      <c r="OPG52" s="547"/>
      <c r="OPH52" s="72"/>
      <c r="OPI52" s="72"/>
      <c r="OPU52" s="72"/>
      <c r="OPV52" s="73"/>
      <c r="OPW52" s="547"/>
      <c r="OPX52" s="72"/>
      <c r="OPY52" s="72"/>
      <c r="OQK52" s="72"/>
      <c r="OQL52" s="73"/>
      <c r="OQM52" s="547"/>
      <c r="OQN52" s="72"/>
      <c r="OQO52" s="72"/>
      <c r="ORA52" s="72"/>
      <c r="ORB52" s="73"/>
      <c r="ORC52" s="547"/>
      <c r="ORD52" s="72"/>
      <c r="ORE52" s="72"/>
      <c r="ORQ52" s="72"/>
      <c r="ORR52" s="73"/>
      <c r="ORS52" s="547"/>
      <c r="ORT52" s="72"/>
      <c r="ORU52" s="72"/>
      <c r="OSG52" s="72"/>
      <c r="OSH52" s="73"/>
      <c r="OSI52" s="547"/>
      <c r="OSJ52" s="72"/>
      <c r="OSK52" s="72"/>
      <c r="OSW52" s="72"/>
      <c r="OSX52" s="73"/>
      <c r="OSY52" s="547"/>
      <c r="OSZ52" s="72"/>
      <c r="OTA52" s="72"/>
      <c r="OTM52" s="72"/>
      <c r="OTN52" s="73"/>
      <c r="OTO52" s="547"/>
      <c r="OTP52" s="72"/>
      <c r="OTQ52" s="72"/>
      <c r="OUC52" s="72"/>
      <c r="OUD52" s="73"/>
      <c r="OUE52" s="547"/>
      <c r="OUF52" s="72"/>
      <c r="OUG52" s="72"/>
      <c r="OUS52" s="72"/>
      <c r="OUT52" s="73"/>
      <c r="OUU52" s="547"/>
      <c r="OUV52" s="72"/>
      <c r="OUW52" s="72"/>
      <c r="OVI52" s="72"/>
      <c r="OVJ52" s="73"/>
      <c r="OVK52" s="547"/>
      <c r="OVL52" s="72"/>
      <c r="OVM52" s="72"/>
      <c r="OVY52" s="72"/>
      <c r="OVZ52" s="73"/>
      <c r="OWA52" s="547"/>
      <c r="OWB52" s="72"/>
      <c r="OWC52" s="72"/>
      <c r="OWO52" s="72"/>
      <c r="OWP52" s="73"/>
      <c r="OWQ52" s="547"/>
      <c r="OWR52" s="72"/>
      <c r="OWS52" s="72"/>
      <c r="OXE52" s="72"/>
      <c r="OXF52" s="73"/>
      <c r="OXG52" s="547"/>
      <c r="OXH52" s="72"/>
      <c r="OXI52" s="72"/>
      <c r="OXU52" s="72"/>
      <c r="OXV52" s="73"/>
      <c r="OXW52" s="547"/>
      <c r="OXX52" s="72"/>
      <c r="OXY52" s="72"/>
      <c r="OYK52" s="72"/>
      <c r="OYL52" s="73"/>
      <c r="OYM52" s="547"/>
      <c r="OYN52" s="72"/>
      <c r="OYO52" s="72"/>
      <c r="OZA52" s="72"/>
      <c r="OZB52" s="73"/>
      <c r="OZC52" s="547"/>
      <c r="OZD52" s="72"/>
      <c r="OZE52" s="72"/>
      <c r="OZQ52" s="72"/>
      <c r="OZR52" s="73"/>
      <c r="OZS52" s="547"/>
      <c r="OZT52" s="72"/>
      <c r="OZU52" s="72"/>
      <c r="PAG52" s="72"/>
      <c r="PAH52" s="73"/>
      <c r="PAI52" s="547"/>
      <c r="PAJ52" s="72"/>
      <c r="PAK52" s="72"/>
      <c r="PAW52" s="72"/>
      <c r="PAX52" s="73"/>
      <c r="PAY52" s="547"/>
      <c r="PAZ52" s="72"/>
      <c r="PBA52" s="72"/>
      <c r="PBM52" s="72"/>
      <c r="PBN52" s="73"/>
      <c r="PBO52" s="547"/>
      <c r="PBP52" s="72"/>
      <c r="PBQ52" s="72"/>
      <c r="PCC52" s="72"/>
      <c r="PCD52" s="73"/>
      <c r="PCE52" s="547"/>
      <c r="PCF52" s="72"/>
      <c r="PCG52" s="72"/>
      <c r="PCS52" s="72"/>
      <c r="PCT52" s="73"/>
      <c r="PCU52" s="547"/>
      <c r="PCV52" s="72"/>
      <c r="PCW52" s="72"/>
      <c r="PDI52" s="72"/>
      <c r="PDJ52" s="73"/>
      <c r="PDK52" s="547"/>
      <c r="PDL52" s="72"/>
      <c r="PDM52" s="72"/>
      <c r="PDY52" s="72"/>
      <c r="PDZ52" s="73"/>
      <c r="PEA52" s="547"/>
      <c r="PEB52" s="72"/>
      <c r="PEC52" s="72"/>
      <c r="PEO52" s="72"/>
      <c r="PEP52" s="73"/>
      <c r="PEQ52" s="547"/>
      <c r="PER52" s="72"/>
      <c r="PES52" s="72"/>
      <c r="PFE52" s="72"/>
      <c r="PFF52" s="73"/>
      <c r="PFG52" s="547"/>
      <c r="PFH52" s="72"/>
      <c r="PFI52" s="72"/>
      <c r="PFU52" s="72"/>
      <c r="PFV52" s="73"/>
      <c r="PFW52" s="547"/>
      <c r="PFX52" s="72"/>
      <c r="PFY52" s="72"/>
      <c r="PGK52" s="72"/>
      <c r="PGL52" s="73"/>
      <c r="PGM52" s="547"/>
      <c r="PGN52" s="72"/>
      <c r="PGO52" s="72"/>
      <c r="PHA52" s="72"/>
      <c r="PHB52" s="73"/>
      <c r="PHC52" s="547"/>
      <c r="PHD52" s="72"/>
      <c r="PHE52" s="72"/>
      <c r="PHQ52" s="72"/>
      <c r="PHR52" s="73"/>
      <c r="PHS52" s="547"/>
      <c r="PHT52" s="72"/>
      <c r="PHU52" s="72"/>
      <c r="PIG52" s="72"/>
      <c r="PIH52" s="73"/>
      <c r="PII52" s="547"/>
      <c r="PIJ52" s="72"/>
      <c r="PIK52" s="72"/>
      <c r="PIW52" s="72"/>
      <c r="PIX52" s="73"/>
      <c r="PIY52" s="547"/>
      <c r="PIZ52" s="72"/>
      <c r="PJA52" s="72"/>
      <c r="PJM52" s="72"/>
      <c r="PJN52" s="73"/>
      <c r="PJO52" s="547"/>
      <c r="PJP52" s="72"/>
      <c r="PJQ52" s="72"/>
      <c r="PKC52" s="72"/>
      <c r="PKD52" s="73"/>
      <c r="PKE52" s="547"/>
      <c r="PKF52" s="72"/>
      <c r="PKG52" s="72"/>
      <c r="PKS52" s="72"/>
      <c r="PKT52" s="73"/>
      <c r="PKU52" s="547"/>
      <c r="PKV52" s="72"/>
      <c r="PKW52" s="72"/>
      <c r="PLI52" s="72"/>
      <c r="PLJ52" s="73"/>
      <c r="PLK52" s="547"/>
      <c r="PLL52" s="72"/>
      <c r="PLM52" s="72"/>
      <c r="PLY52" s="72"/>
      <c r="PLZ52" s="73"/>
      <c r="PMA52" s="547"/>
      <c r="PMB52" s="72"/>
      <c r="PMC52" s="72"/>
      <c r="PMO52" s="72"/>
      <c r="PMP52" s="73"/>
      <c r="PMQ52" s="547"/>
      <c r="PMR52" s="72"/>
      <c r="PMS52" s="72"/>
      <c r="PNE52" s="72"/>
      <c r="PNF52" s="73"/>
      <c r="PNG52" s="547"/>
      <c r="PNH52" s="72"/>
      <c r="PNI52" s="72"/>
      <c r="PNU52" s="72"/>
      <c r="PNV52" s="73"/>
      <c r="PNW52" s="547"/>
      <c r="PNX52" s="72"/>
      <c r="PNY52" s="72"/>
      <c r="POK52" s="72"/>
      <c r="POL52" s="73"/>
      <c r="POM52" s="547"/>
      <c r="PON52" s="72"/>
      <c r="POO52" s="72"/>
      <c r="PPA52" s="72"/>
      <c r="PPB52" s="73"/>
      <c r="PPC52" s="547"/>
      <c r="PPD52" s="72"/>
      <c r="PPE52" s="72"/>
      <c r="PPQ52" s="72"/>
      <c r="PPR52" s="73"/>
      <c r="PPS52" s="547"/>
      <c r="PPT52" s="72"/>
      <c r="PPU52" s="72"/>
      <c r="PQG52" s="72"/>
      <c r="PQH52" s="73"/>
      <c r="PQI52" s="547"/>
      <c r="PQJ52" s="72"/>
      <c r="PQK52" s="72"/>
      <c r="PQW52" s="72"/>
      <c r="PQX52" s="73"/>
      <c r="PQY52" s="547"/>
      <c r="PQZ52" s="72"/>
      <c r="PRA52" s="72"/>
      <c r="PRM52" s="72"/>
      <c r="PRN52" s="73"/>
      <c r="PRO52" s="547"/>
      <c r="PRP52" s="72"/>
      <c r="PRQ52" s="72"/>
      <c r="PSC52" s="72"/>
      <c r="PSD52" s="73"/>
      <c r="PSE52" s="547"/>
      <c r="PSF52" s="72"/>
      <c r="PSG52" s="72"/>
      <c r="PSS52" s="72"/>
      <c r="PST52" s="73"/>
      <c r="PSU52" s="547"/>
      <c r="PSV52" s="72"/>
      <c r="PSW52" s="72"/>
      <c r="PTI52" s="72"/>
      <c r="PTJ52" s="73"/>
      <c r="PTK52" s="547"/>
      <c r="PTL52" s="72"/>
      <c r="PTM52" s="72"/>
      <c r="PTY52" s="72"/>
      <c r="PTZ52" s="73"/>
      <c r="PUA52" s="547"/>
      <c r="PUB52" s="72"/>
      <c r="PUC52" s="72"/>
      <c r="PUO52" s="72"/>
      <c r="PUP52" s="73"/>
      <c r="PUQ52" s="547"/>
      <c r="PUR52" s="72"/>
      <c r="PUS52" s="72"/>
      <c r="PVE52" s="72"/>
      <c r="PVF52" s="73"/>
      <c r="PVG52" s="547"/>
      <c r="PVH52" s="72"/>
      <c r="PVI52" s="72"/>
      <c r="PVU52" s="72"/>
      <c r="PVV52" s="73"/>
      <c r="PVW52" s="547"/>
      <c r="PVX52" s="72"/>
      <c r="PVY52" s="72"/>
      <c r="PWK52" s="72"/>
      <c r="PWL52" s="73"/>
      <c r="PWM52" s="547"/>
      <c r="PWN52" s="72"/>
      <c r="PWO52" s="72"/>
      <c r="PXA52" s="72"/>
      <c r="PXB52" s="73"/>
      <c r="PXC52" s="547"/>
      <c r="PXD52" s="72"/>
      <c r="PXE52" s="72"/>
      <c r="PXQ52" s="72"/>
      <c r="PXR52" s="73"/>
      <c r="PXS52" s="547"/>
      <c r="PXT52" s="72"/>
      <c r="PXU52" s="72"/>
      <c r="PYG52" s="72"/>
      <c r="PYH52" s="73"/>
      <c r="PYI52" s="547"/>
      <c r="PYJ52" s="72"/>
      <c r="PYK52" s="72"/>
      <c r="PYW52" s="72"/>
      <c r="PYX52" s="73"/>
      <c r="PYY52" s="547"/>
      <c r="PYZ52" s="72"/>
      <c r="PZA52" s="72"/>
      <c r="PZM52" s="72"/>
      <c r="PZN52" s="73"/>
      <c r="PZO52" s="547"/>
      <c r="PZP52" s="72"/>
      <c r="PZQ52" s="72"/>
      <c r="QAC52" s="72"/>
      <c r="QAD52" s="73"/>
      <c r="QAE52" s="547"/>
      <c r="QAF52" s="72"/>
      <c r="QAG52" s="72"/>
      <c r="QAS52" s="72"/>
      <c r="QAT52" s="73"/>
      <c r="QAU52" s="547"/>
      <c r="QAV52" s="72"/>
      <c r="QAW52" s="72"/>
      <c r="QBI52" s="72"/>
      <c r="QBJ52" s="73"/>
      <c r="QBK52" s="547"/>
      <c r="QBL52" s="72"/>
      <c r="QBM52" s="72"/>
      <c r="QBY52" s="72"/>
      <c r="QBZ52" s="73"/>
      <c r="QCA52" s="547"/>
      <c r="QCB52" s="72"/>
      <c r="QCC52" s="72"/>
      <c r="QCO52" s="72"/>
      <c r="QCP52" s="73"/>
      <c r="QCQ52" s="547"/>
      <c r="QCR52" s="72"/>
      <c r="QCS52" s="72"/>
      <c r="QDE52" s="72"/>
      <c r="QDF52" s="73"/>
      <c r="QDG52" s="547"/>
      <c r="QDH52" s="72"/>
      <c r="QDI52" s="72"/>
      <c r="QDU52" s="72"/>
      <c r="QDV52" s="73"/>
      <c r="QDW52" s="547"/>
      <c r="QDX52" s="72"/>
      <c r="QDY52" s="72"/>
      <c r="QEK52" s="72"/>
      <c r="QEL52" s="73"/>
      <c r="QEM52" s="547"/>
      <c r="QEN52" s="72"/>
      <c r="QEO52" s="72"/>
      <c r="QFA52" s="72"/>
      <c r="QFB52" s="73"/>
      <c r="QFC52" s="547"/>
      <c r="QFD52" s="72"/>
      <c r="QFE52" s="72"/>
      <c r="QFQ52" s="72"/>
      <c r="QFR52" s="73"/>
      <c r="QFS52" s="547"/>
      <c r="QFT52" s="72"/>
      <c r="QFU52" s="72"/>
      <c r="QGG52" s="72"/>
      <c r="QGH52" s="73"/>
      <c r="QGI52" s="547"/>
      <c r="QGJ52" s="72"/>
      <c r="QGK52" s="72"/>
      <c r="QGW52" s="72"/>
      <c r="QGX52" s="73"/>
      <c r="QGY52" s="547"/>
      <c r="QGZ52" s="72"/>
      <c r="QHA52" s="72"/>
      <c r="QHM52" s="72"/>
      <c r="QHN52" s="73"/>
      <c r="QHO52" s="547"/>
      <c r="QHP52" s="72"/>
      <c r="QHQ52" s="72"/>
      <c r="QIC52" s="72"/>
      <c r="QID52" s="73"/>
      <c r="QIE52" s="547"/>
      <c r="QIF52" s="72"/>
      <c r="QIG52" s="72"/>
      <c r="QIS52" s="72"/>
      <c r="QIT52" s="73"/>
      <c r="QIU52" s="547"/>
      <c r="QIV52" s="72"/>
      <c r="QIW52" s="72"/>
      <c r="QJI52" s="72"/>
      <c r="QJJ52" s="73"/>
      <c r="QJK52" s="547"/>
      <c r="QJL52" s="72"/>
      <c r="QJM52" s="72"/>
      <c r="QJY52" s="72"/>
      <c r="QJZ52" s="73"/>
      <c r="QKA52" s="547"/>
      <c r="QKB52" s="72"/>
      <c r="QKC52" s="72"/>
      <c r="QKO52" s="72"/>
      <c r="QKP52" s="73"/>
      <c r="QKQ52" s="547"/>
      <c r="QKR52" s="72"/>
      <c r="QKS52" s="72"/>
      <c r="QLE52" s="72"/>
      <c r="QLF52" s="73"/>
      <c r="QLG52" s="547"/>
      <c r="QLH52" s="72"/>
      <c r="QLI52" s="72"/>
      <c r="QLU52" s="72"/>
      <c r="QLV52" s="73"/>
      <c r="QLW52" s="547"/>
      <c r="QLX52" s="72"/>
      <c r="QLY52" s="72"/>
      <c r="QMK52" s="72"/>
      <c r="QML52" s="73"/>
      <c r="QMM52" s="547"/>
      <c r="QMN52" s="72"/>
      <c r="QMO52" s="72"/>
      <c r="QNA52" s="72"/>
      <c r="QNB52" s="73"/>
      <c r="QNC52" s="547"/>
      <c r="QND52" s="72"/>
      <c r="QNE52" s="72"/>
      <c r="QNQ52" s="72"/>
      <c r="QNR52" s="73"/>
      <c r="QNS52" s="547"/>
      <c r="QNT52" s="72"/>
      <c r="QNU52" s="72"/>
      <c r="QOG52" s="72"/>
      <c r="QOH52" s="73"/>
      <c r="QOI52" s="547"/>
      <c r="QOJ52" s="72"/>
      <c r="QOK52" s="72"/>
      <c r="QOW52" s="72"/>
      <c r="QOX52" s="73"/>
      <c r="QOY52" s="547"/>
      <c r="QOZ52" s="72"/>
      <c r="QPA52" s="72"/>
      <c r="QPM52" s="72"/>
      <c r="QPN52" s="73"/>
      <c r="QPO52" s="547"/>
      <c r="QPP52" s="72"/>
      <c r="QPQ52" s="72"/>
      <c r="QQC52" s="72"/>
      <c r="QQD52" s="73"/>
      <c r="QQE52" s="547"/>
      <c r="QQF52" s="72"/>
      <c r="QQG52" s="72"/>
      <c r="QQS52" s="72"/>
      <c r="QQT52" s="73"/>
      <c r="QQU52" s="547"/>
      <c r="QQV52" s="72"/>
      <c r="QQW52" s="72"/>
      <c r="QRI52" s="72"/>
      <c r="QRJ52" s="73"/>
      <c r="QRK52" s="547"/>
      <c r="QRL52" s="72"/>
      <c r="QRM52" s="72"/>
      <c r="QRY52" s="72"/>
      <c r="QRZ52" s="73"/>
      <c r="QSA52" s="547"/>
      <c r="QSB52" s="72"/>
      <c r="QSC52" s="72"/>
      <c r="QSO52" s="72"/>
      <c r="QSP52" s="73"/>
      <c r="QSQ52" s="547"/>
      <c r="QSR52" s="72"/>
      <c r="QSS52" s="72"/>
      <c r="QTE52" s="72"/>
      <c r="QTF52" s="73"/>
      <c r="QTG52" s="547"/>
      <c r="QTH52" s="72"/>
      <c r="QTI52" s="72"/>
      <c r="QTU52" s="72"/>
      <c r="QTV52" s="73"/>
      <c r="QTW52" s="547"/>
      <c r="QTX52" s="72"/>
      <c r="QTY52" s="72"/>
      <c r="QUK52" s="72"/>
      <c r="QUL52" s="73"/>
      <c r="QUM52" s="547"/>
      <c r="QUN52" s="72"/>
      <c r="QUO52" s="72"/>
      <c r="QVA52" s="72"/>
      <c r="QVB52" s="73"/>
      <c r="QVC52" s="547"/>
      <c r="QVD52" s="72"/>
      <c r="QVE52" s="72"/>
      <c r="QVQ52" s="72"/>
      <c r="QVR52" s="73"/>
      <c r="QVS52" s="547"/>
      <c r="QVT52" s="72"/>
      <c r="QVU52" s="72"/>
      <c r="QWG52" s="72"/>
      <c r="QWH52" s="73"/>
      <c r="QWI52" s="547"/>
      <c r="QWJ52" s="72"/>
      <c r="QWK52" s="72"/>
      <c r="QWW52" s="72"/>
      <c r="QWX52" s="73"/>
      <c r="QWY52" s="547"/>
      <c r="QWZ52" s="72"/>
      <c r="QXA52" s="72"/>
      <c r="QXM52" s="72"/>
      <c r="QXN52" s="73"/>
      <c r="QXO52" s="547"/>
      <c r="QXP52" s="72"/>
      <c r="QXQ52" s="72"/>
      <c r="QYC52" s="72"/>
      <c r="QYD52" s="73"/>
      <c r="QYE52" s="547"/>
      <c r="QYF52" s="72"/>
      <c r="QYG52" s="72"/>
      <c r="QYS52" s="72"/>
      <c r="QYT52" s="73"/>
      <c r="QYU52" s="547"/>
      <c r="QYV52" s="72"/>
      <c r="QYW52" s="72"/>
      <c r="QZI52" s="72"/>
      <c r="QZJ52" s="73"/>
      <c r="QZK52" s="547"/>
      <c r="QZL52" s="72"/>
      <c r="QZM52" s="72"/>
      <c r="QZY52" s="72"/>
      <c r="QZZ52" s="73"/>
      <c r="RAA52" s="547"/>
      <c r="RAB52" s="72"/>
      <c r="RAC52" s="72"/>
      <c r="RAO52" s="72"/>
      <c r="RAP52" s="73"/>
      <c r="RAQ52" s="547"/>
      <c r="RAR52" s="72"/>
      <c r="RAS52" s="72"/>
      <c r="RBE52" s="72"/>
      <c r="RBF52" s="73"/>
      <c r="RBG52" s="547"/>
      <c r="RBH52" s="72"/>
      <c r="RBI52" s="72"/>
      <c r="RBU52" s="72"/>
      <c r="RBV52" s="73"/>
      <c r="RBW52" s="547"/>
      <c r="RBX52" s="72"/>
      <c r="RBY52" s="72"/>
      <c r="RCK52" s="72"/>
      <c r="RCL52" s="73"/>
      <c r="RCM52" s="547"/>
      <c r="RCN52" s="72"/>
      <c r="RCO52" s="72"/>
      <c r="RDA52" s="72"/>
      <c r="RDB52" s="73"/>
      <c r="RDC52" s="547"/>
      <c r="RDD52" s="72"/>
      <c r="RDE52" s="72"/>
      <c r="RDQ52" s="72"/>
      <c r="RDR52" s="73"/>
      <c r="RDS52" s="547"/>
      <c r="RDT52" s="72"/>
      <c r="RDU52" s="72"/>
      <c r="REG52" s="72"/>
      <c r="REH52" s="73"/>
      <c r="REI52" s="547"/>
      <c r="REJ52" s="72"/>
      <c r="REK52" s="72"/>
      <c r="REW52" s="72"/>
      <c r="REX52" s="73"/>
      <c r="REY52" s="547"/>
      <c r="REZ52" s="72"/>
      <c r="RFA52" s="72"/>
      <c r="RFM52" s="72"/>
      <c r="RFN52" s="73"/>
      <c r="RFO52" s="547"/>
      <c r="RFP52" s="72"/>
      <c r="RFQ52" s="72"/>
      <c r="RGC52" s="72"/>
      <c r="RGD52" s="73"/>
      <c r="RGE52" s="547"/>
      <c r="RGF52" s="72"/>
      <c r="RGG52" s="72"/>
      <c r="RGS52" s="72"/>
      <c r="RGT52" s="73"/>
      <c r="RGU52" s="547"/>
      <c r="RGV52" s="72"/>
      <c r="RGW52" s="72"/>
      <c r="RHI52" s="72"/>
      <c r="RHJ52" s="73"/>
      <c r="RHK52" s="547"/>
      <c r="RHL52" s="72"/>
      <c r="RHM52" s="72"/>
      <c r="RHY52" s="72"/>
      <c r="RHZ52" s="73"/>
      <c r="RIA52" s="547"/>
      <c r="RIB52" s="72"/>
      <c r="RIC52" s="72"/>
      <c r="RIO52" s="72"/>
      <c r="RIP52" s="73"/>
      <c r="RIQ52" s="547"/>
      <c r="RIR52" s="72"/>
      <c r="RIS52" s="72"/>
      <c r="RJE52" s="72"/>
      <c r="RJF52" s="73"/>
      <c r="RJG52" s="547"/>
      <c r="RJH52" s="72"/>
      <c r="RJI52" s="72"/>
      <c r="RJU52" s="72"/>
      <c r="RJV52" s="73"/>
      <c r="RJW52" s="547"/>
      <c r="RJX52" s="72"/>
      <c r="RJY52" s="72"/>
      <c r="RKK52" s="72"/>
      <c r="RKL52" s="73"/>
      <c r="RKM52" s="547"/>
      <c r="RKN52" s="72"/>
      <c r="RKO52" s="72"/>
      <c r="RLA52" s="72"/>
      <c r="RLB52" s="73"/>
      <c r="RLC52" s="547"/>
      <c r="RLD52" s="72"/>
      <c r="RLE52" s="72"/>
      <c r="RLQ52" s="72"/>
      <c r="RLR52" s="73"/>
      <c r="RLS52" s="547"/>
      <c r="RLT52" s="72"/>
      <c r="RLU52" s="72"/>
      <c r="RMG52" s="72"/>
      <c r="RMH52" s="73"/>
      <c r="RMI52" s="547"/>
      <c r="RMJ52" s="72"/>
      <c r="RMK52" s="72"/>
      <c r="RMW52" s="72"/>
      <c r="RMX52" s="73"/>
      <c r="RMY52" s="547"/>
      <c r="RMZ52" s="72"/>
      <c r="RNA52" s="72"/>
      <c r="RNM52" s="72"/>
      <c r="RNN52" s="73"/>
      <c r="RNO52" s="547"/>
      <c r="RNP52" s="72"/>
      <c r="RNQ52" s="72"/>
      <c r="ROC52" s="72"/>
      <c r="ROD52" s="73"/>
      <c r="ROE52" s="547"/>
      <c r="ROF52" s="72"/>
      <c r="ROG52" s="72"/>
      <c r="ROS52" s="72"/>
      <c r="ROT52" s="73"/>
      <c r="ROU52" s="547"/>
      <c r="ROV52" s="72"/>
      <c r="ROW52" s="72"/>
      <c r="RPI52" s="72"/>
      <c r="RPJ52" s="73"/>
      <c r="RPK52" s="547"/>
      <c r="RPL52" s="72"/>
      <c r="RPM52" s="72"/>
      <c r="RPY52" s="72"/>
      <c r="RPZ52" s="73"/>
      <c r="RQA52" s="547"/>
      <c r="RQB52" s="72"/>
      <c r="RQC52" s="72"/>
      <c r="RQO52" s="72"/>
      <c r="RQP52" s="73"/>
      <c r="RQQ52" s="547"/>
      <c r="RQR52" s="72"/>
      <c r="RQS52" s="72"/>
      <c r="RRE52" s="72"/>
      <c r="RRF52" s="73"/>
      <c r="RRG52" s="547"/>
      <c r="RRH52" s="72"/>
      <c r="RRI52" s="72"/>
      <c r="RRU52" s="72"/>
      <c r="RRV52" s="73"/>
      <c r="RRW52" s="547"/>
      <c r="RRX52" s="72"/>
      <c r="RRY52" s="72"/>
      <c r="RSK52" s="72"/>
      <c r="RSL52" s="73"/>
      <c r="RSM52" s="547"/>
      <c r="RSN52" s="72"/>
      <c r="RSO52" s="72"/>
      <c r="RTA52" s="72"/>
      <c r="RTB52" s="73"/>
      <c r="RTC52" s="547"/>
      <c r="RTD52" s="72"/>
      <c r="RTE52" s="72"/>
      <c r="RTQ52" s="72"/>
      <c r="RTR52" s="73"/>
      <c r="RTS52" s="547"/>
      <c r="RTT52" s="72"/>
      <c r="RTU52" s="72"/>
      <c r="RUG52" s="72"/>
      <c r="RUH52" s="73"/>
      <c r="RUI52" s="547"/>
      <c r="RUJ52" s="72"/>
      <c r="RUK52" s="72"/>
      <c r="RUW52" s="72"/>
      <c r="RUX52" s="73"/>
      <c r="RUY52" s="547"/>
      <c r="RUZ52" s="72"/>
      <c r="RVA52" s="72"/>
      <c r="RVM52" s="72"/>
      <c r="RVN52" s="73"/>
      <c r="RVO52" s="547"/>
      <c r="RVP52" s="72"/>
      <c r="RVQ52" s="72"/>
      <c r="RWC52" s="72"/>
      <c r="RWD52" s="73"/>
      <c r="RWE52" s="547"/>
      <c r="RWF52" s="72"/>
      <c r="RWG52" s="72"/>
      <c r="RWS52" s="72"/>
      <c r="RWT52" s="73"/>
      <c r="RWU52" s="547"/>
      <c r="RWV52" s="72"/>
      <c r="RWW52" s="72"/>
      <c r="RXI52" s="72"/>
      <c r="RXJ52" s="73"/>
      <c r="RXK52" s="547"/>
      <c r="RXL52" s="72"/>
      <c r="RXM52" s="72"/>
      <c r="RXY52" s="72"/>
      <c r="RXZ52" s="73"/>
      <c r="RYA52" s="547"/>
      <c r="RYB52" s="72"/>
      <c r="RYC52" s="72"/>
      <c r="RYO52" s="72"/>
      <c r="RYP52" s="73"/>
      <c r="RYQ52" s="547"/>
      <c r="RYR52" s="72"/>
      <c r="RYS52" s="72"/>
      <c r="RZE52" s="72"/>
      <c r="RZF52" s="73"/>
      <c r="RZG52" s="547"/>
      <c r="RZH52" s="72"/>
      <c r="RZI52" s="72"/>
      <c r="RZU52" s="72"/>
      <c r="RZV52" s="73"/>
      <c r="RZW52" s="547"/>
      <c r="RZX52" s="72"/>
      <c r="RZY52" s="72"/>
      <c r="SAK52" s="72"/>
      <c r="SAL52" s="73"/>
      <c r="SAM52" s="547"/>
      <c r="SAN52" s="72"/>
      <c r="SAO52" s="72"/>
      <c r="SBA52" s="72"/>
      <c r="SBB52" s="73"/>
      <c r="SBC52" s="547"/>
      <c r="SBD52" s="72"/>
      <c r="SBE52" s="72"/>
      <c r="SBQ52" s="72"/>
      <c r="SBR52" s="73"/>
      <c r="SBS52" s="547"/>
      <c r="SBT52" s="72"/>
      <c r="SBU52" s="72"/>
      <c r="SCG52" s="72"/>
      <c r="SCH52" s="73"/>
      <c r="SCI52" s="547"/>
      <c r="SCJ52" s="72"/>
      <c r="SCK52" s="72"/>
      <c r="SCW52" s="72"/>
      <c r="SCX52" s="73"/>
      <c r="SCY52" s="547"/>
      <c r="SCZ52" s="72"/>
      <c r="SDA52" s="72"/>
      <c r="SDM52" s="72"/>
      <c r="SDN52" s="73"/>
      <c r="SDO52" s="547"/>
      <c r="SDP52" s="72"/>
      <c r="SDQ52" s="72"/>
      <c r="SEC52" s="72"/>
      <c r="SED52" s="73"/>
      <c r="SEE52" s="547"/>
      <c r="SEF52" s="72"/>
      <c r="SEG52" s="72"/>
      <c r="SES52" s="72"/>
      <c r="SET52" s="73"/>
      <c r="SEU52" s="547"/>
      <c r="SEV52" s="72"/>
      <c r="SEW52" s="72"/>
      <c r="SFI52" s="72"/>
      <c r="SFJ52" s="73"/>
      <c r="SFK52" s="547"/>
      <c r="SFL52" s="72"/>
      <c r="SFM52" s="72"/>
      <c r="SFY52" s="72"/>
      <c r="SFZ52" s="73"/>
      <c r="SGA52" s="547"/>
      <c r="SGB52" s="72"/>
      <c r="SGC52" s="72"/>
      <c r="SGO52" s="72"/>
      <c r="SGP52" s="73"/>
      <c r="SGQ52" s="547"/>
      <c r="SGR52" s="72"/>
      <c r="SGS52" s="72"/>
      <c r="SHE52" s="72"/>
      <c r="SHF52" s="73"/>
      <c r="SHG52" s="547"/>
      <c r="SHH52" s="72"/>
      <c r="SHI52" s="72"/>
      <c r="SHU52" s="72"/>
      <c r="SHV52" s="73"/>
      <c r="SHW52" s="547"/>
      <c r="SHX52" s="72"/>
      <c r="SHY52" s="72"/>
      <c r="SIK52" s="72"/>
      <c r="SIL52" s="73"/>
      <c r="SIM52" s="547"/>
      <c r="SIN52" s="72"/>
      <c r="SIO52" s="72"/>
      <c r="SJA52" s="72"/>
      <c r="SJB52" s="73"/>
      <c r="SJC52" s="547"/>
      <c r="SJD52" s="72"/>
      <c r="SJE52" s="72"/>
      <c r="SJQ52" s="72"/>
      <c r="SJR52" s="73"/>
      <c r="SJS52" s="547"/>
      <c r="SJT52" s="72"/>
      <c r="SJU52" s="72"/>
      <c r="SKG52" s="72"/>
      <c r="SKH52" s="73"/>
      <c r="SKI52" s="547"/>
      <c r="SKJ52" s="72"/>
      <c r="SKK52" s="72"/>
      <c r="SKW52" s="72"/>
      <c r="SKX52" s="73"/>
      <c r="SKY52" s="547"/>
      <c r="SKZ52" s="72"/>
      <c r="SLA52" s="72"/>
      <c r="SLM52" s="72"/>
      <c r="SLN52" s="73"/>
      <c r="SLO52" s="547"/>
      <c r="SLP52" s="72"/>
      <c r="SLQ52" s="72"/>
      <c r="SMC52" s="72"/>
      <c r="SMD52" s="73"/>
      <c r="SME52" s="547"/>
      <c r="SMF52" s="72"/>
      <c r="SMG52" s="72"/>
      <c r="SMS52" s="72"/>
      <c r="SMT52" s="73"/>
      <c r="SMU52" s="547"/>
      <c r="SMV52" s="72"/>
      <c r="SMW52" s="72"/>
      <c r="SNI52" s="72"/>
      <c r="SNJ52" s="73"/>
      <c r="SNK52" s="547"/>
      <c r="SNL52" s="72"/>
      <c r="SNM52" s="72"/>
      <c r="SNY52" s="72"/>
      <c r="SNZ52" s="73"/>
      <c r="SOA52" s="547"/>
      <c r="SOB52" s="72"/>
      <c r="SOC52" s="72"/>
      <c r="SOO52" s="72"/>
      <c r="SOP52" s="73"/>
      <c r="SOQ52" s="547"/>
      <c r="SOR52" s="72"/>
      <c r="SOS52" s="72"/>
      <c r="SPE52" s="72"/>
      <c r="SPF52" s="73"/>
      <c r="SPG52" s="547"/>
      <c r="SPH52" s="72"/>
      <c r="SPI52" s="72"/>
      <c r="SPU52" s="72"/>
      <c r="SPV52" s="73"/>
      <c r="SPW52" s="547"/>
      <c r="SPX52" s="72"/>
      <c r="SPY52" s="72"/>
      <c r="SQK52" s="72"/>
      <c r="SQL52" s="73"/>
      <c r="SQM52" s="547"/>
      <c r="SQN52" s="72"/>
      <c r="SQO52" s="72"/>
      <c r="SRA52" s="72"/>
      <c r="SRB52" s="73"/>
      <c r="SRC52" s="547"/>
      <c r="SRD52" s="72"/>
      <c r="SRE52" s="72"/>
      <c r="SRQ52" s="72"/>
      <c r="SRR52" s="73"/>
      <c r="SRS52" s="547"/>
      <c r="SRT52" s="72"/>
      <c r="SRU52" s="72"/>
      <c r="SSG52" s="72"/>
      <c r="SSH52" s="73"/>
      <c r="SSI52" s="547"/>
      <c r="SSJ52" s="72"/>
      <c r="SSK52" s="72"/>
      <c r="SSW52" s="72"/>
      <c r="SSX52" s="73"/>
      <c r="SSY52" s="547"/>
      <c r="SSZ52" s="72"/>
      <c r="STA52" s="72"/>
      <c r="STM52" s="72"/>
      <c r="STN52" s="73"/>
      <c r="STO52" s="547"/>
      <c r="STP52" s="72"/>
      <c r="STQ52" s="72"/>
      <c r="SUC52" s="72"/>
      <c r="SUD52" s="73"/>
      <c r="SUE52" s="547"/>
      <c r="SUF52" s="72"/>
      <c r="SUG52" s="72"/>
      <c r="SUS52" s="72"/>
      <c r="SUT52" s="73"/>
      <c r="SUU52" s="547"/>
      <c r="SUV52" s="72"/>
      <c r="SUW52" s="72"/>
      <c r="SVI52" s="72"/>
      <c r="SVJ52" s="73"/>
      <c r="SVK52" s="547"/>
      <c r="SVL52" s="72"/>
      <c r="SVM52" s="72"/>
      <c r="SVY52" s="72"/>
      <c r="SVZ52" s="73"/>
      <c r="SWA52" s="547"/>
      <c r="SWB52" s="72"/>
      <c r="SWC52" s="72"/>
      <c r="SWO52" s="72"/>
      <c r="SWP52" s="73"/>
      <c r="SWQ52" s="547"/>
      <c r="SWR52" s="72"/>
      <c r="SWS52" s="72"/>
      <c r="SXE52" s="72"/>
      <c r="SXF52" s="73"/>
      <c r="SXG52" s="547"/>
      <c r="SXH52" s="72"/>
      <c r="SXI52" s="72"/>
      <c r="SXU52" s="72"/>
      <c r="SXV52" s="73"/>
      <c r="SXW52" s="547"/>
      <c r="SXX52" s="72"/>
      <c r="SXY52" s="72"/>
      <c r="SYK52" s="72"/>
      <c r="SYL52" s="73"/>
      <c r="SYM52" s="547"/>
      <c r="SYN52" s="72"/>
      <c r="SYO52" s="72"/>
      <c r="SZA52" s="72"/>
      <c r="SZB52" s="73"/>
      <c r="SZC52" s="547"/>
      <c r="SZD52" s="72"/>
      <c r="SZE52" s="72"/>
      <c r="SZQ52" s="72"/>
      <c r="SZR52" s="73"/>
      <c r="SZS52" s="547"/>
      <c r="SZT52" s="72"/>
      <c r="SZU52" s="72"/>
      <c r="TAG52" s="72"/>
      <c r="TAH52" s="73"/>
      <c r="TAI52" s="547"/>
      <c r="TAJ52" s="72"/>
      <c r="TAK52" s="72"/>
      <c r="TAW52" s="72"/>
      <c r="TAX52" s="73"/>
      <c r="TAY52" s="547"/>
      <c r="TAZ52" s="72"/>
      <c r="TBA52" s="72"/>
      <c r="TBM52" s="72"/>
      <c r="TBN52" s="73"/>
      <c r="TBO52" s="547"/>
      <c r="TBP52" s="72"/>
      <c r="TBQ52" s="72"/>
      <c r="TCC52" s="72"/>
      <c r="TCD52" s="73"/>
      <c r="TCE52" s="547"/>
      <c r="TCF52" s="72"/>
      <c r="TCG52" s="72"/>
      <c r="TCS52" s="72"/>
      <c r="TCT52" s="73"/>
      <c r="TCU52" s="547"/>
      <c r="TCV52" s="72"/>
      <c r="TCW52" s="72"/>
      <c r="TDI52" s="72"/>
      <c r="TDJ52" s="73"/>
      <c r="TDK52" s="547"/>
      <c r="TDL52" s="72"/>
      <c r="TDM52" s="72"/>
      <c r="TDY52" s="72"/>
      <c r="TDZ52" s="73"/>
      <c r="TEA52" s="547"/>
      <c r="TEB52" s="72"/>
      <c r="TEC52" s="72"/>
      <c r="TEO52" s="72"/>
      <c r="TEP52" s="73"/>
      <c r="TEQ52" s="547"/>
      <c r="TER52" s="72"/>
      <c r="TES52" s="72"/>
      <c r="TFE52" s="72"/>
      <c r="TFF52" s="73"/>
      <c r="TFG52" s="547"/>
      <c r="TFH52" s="72"/>
      <c r="TFI52" s="72"/>
      <c r="TFU52" s="72"/>
      <c r="TFV52" s="73"/>
      <c r="TFW52" s="547"/>
      <c r="TFX52" s="72"/>
      <c r="TFY52" s="72"/>
      <c r="TGK52" s="72"/>
      <c r="TGL52" s="73"/>
      <c r="TGM52" s="547"/>
      <c r="TGN52" s="72"/>
      <c r="TGO52" s="72"/>
      <c r="THA52" s="72"/>
      <c r="THB52" s="73"/>
      <c r="THC52" s="547"/>
      <c r="THD52" s="72"/>
      <c r="THE52" s="72"/>
      <c r="THQ52" s="72"/>
      <c r="THR52" s="73"/>
      <c r="THS52" s="547"/>
      <c r="THT52" s="72"/>
      <c r="THU52" s="72"/>
      <c r="TIG52" s="72"/>
      <c r="TIH52" s="73"/>
      <c r="TII52" s="547"/>
      <c r="TIJ52" s="72"/>
      <c r="TIK52" s="72"/>
      <c r="TIW52" s="72"/>
      <c r="TIX52" s="73"/>
      <c r="TIY52" s="547"/>
      <c r="TIZ52" s="72"/>
      <c r="TJA52" s="72"/>
      <c r="TJM52" s="72"/>
      <c r="TJN52" s="73"/>
      <c r="TJO52" s="547"/>
      <c r="TJP52" s="72"/>
      <c r="TJQ52" s="72"/>
      <c r="TKC52" s="72"/>
      <c r="TKD52" s="73"/>
      <c r="TKE52" s="547"/>
      <c r="TKF52" s="72"/>
      <c r="TKG52" s="72"/>
      <c r="TKS52" s="72"/>
      <c r="TKT52" s="73"/>
      <c r="TKU52" s="547"/>
      <c r="TKV52" s="72"/>
      <c r="TKW52" s="72"/>
      <c r="TLI52" s="72"/>
      <c r="TLJ52" s="73"/>
      <c r="TLK52" s="547"/>
      <c r="TLL52" s="72"/>
      <c r="TLM52" s="72"/>
      <c r="TLY52" s="72"/>
      <c r="TLZ52" s="73"/>
      <c r="TMA52" s="547"/>
      <c r="TMB52" s="72"/>
      <c r="TMC52" s="72"/>
      <c r="TMO52" s="72"/>
      <c r="TMP52" s="73"/>
      <c r="TMQ52" s="547"/>
      <c r="TMR52" s="72"/>
      <c r="TMS52" s="72"/>
      <c r="TNE52" s="72"/>
      <c r="TNF52" s="73"/>
      <c r="TNG52" s="547"/>
      <c r="TNH52" s="72"/>
      <c r="TNI52" s="72"/>
      <c r="TNU52" s="72"/>
      <c r="TNV52" s="73"/>
      <c r="TNW52" s="547"/>
      <c r="TNX52" s="72"/>
      <c r="TNY52" s="72"/>
      <c r="TOK52" s="72"/>
      <c r="TOL52" s="73"/>
      <c r="TOM52" s="547"/>
      <c r="TON52" s="72"/>
      <c r="TOO52" s="72"/>
      <c r="TPA52" s="72"/>
      <c r="TPB52" s="73"/>
      <c r="TPC52" s="547"/>
      <c r="TPD52" s="72"/>
      <c r="TPE52" s="72"/>
      <c r="TPQ52" s="72"/>
      <c r="TPR52" s="73"/>
      <c r="TPS52" s="547"/>
      <c r="TPT52" s="72"/>
      <c r="TPU52" s="72"/>
      <c r="TQG52" s="72"/>
      <c r="TQH52" s="73"/>
      <c r="TQI52" s="547"/>
      <c r="TQJ52" s="72"/>
      <c r="TQK52" s="72"/>
      <c r="TQW52" s="72"/>
      <c r="TQX52" s="73"/>
      <c r="TQY52" s="547"/>
      <c r="TQZ52" s="72"/>
      <c r="TRA52" s="72"/>
      <c r="TRM52" s="72"/>
      <c r="TRN52" s="73"/>
      <c r="TRO52" s="547"/>
      <c r="TRP52" s="72"/>
      <c r="TRQ52" s="72"/>
      <c r="TSC52" s="72"/>
      <c r="TSD52" s="73"/>
      <c r="TSE52" s="547"/>
      <c r="TSF52" s="72"/>
      <c r="TSG52" s="72"/>
      <c r="TSS52" s="72"/>
      <c r="TST52" s="73"/>
      <c r="TSU52" s="547"/>
      <c r="TSV52" s="72"/>
      <c r="TSW52" s="72"/>
      <c r="TTI52" s="72"/>
      <c r="TTJ52" s="73"/>
      <c r="TTK52" s="547"/>
      <c r="TTL52" s="72"/>
      <c r="TTM52" s="72"/>
      <c r="TTY52" s="72"/>
      <c r="TTZ52" s="73"/>
      <c r="TUA52" s="547"/>
      <c r="TUB52" s="72"/>
      <c r="TUC52" s="72"/>
      <c r="TUO52" s="72"/>
      <c r="TUP52" s="73"/>
      <c r="TUQ52" s="547"/>
      <c r="TUR52" s="72"/>
      <c r="TUS52" s="72"/>
      <c r="TVE52" s="72"/>
      <c r="TVF52" s="73"/>
      <c r="TVG52" s="547"/>
      <c r="TVH52" s="72"/>
      <c r="TVI52" s="72"/>
      <c r="TVU52" s="72"/>
      <c r="TVV52" s="73"/>
      <c r="TVW52" s="547"/>
      <c r="TVX52" s="72"/>
      <c r="TVY52" s="72"/>
      <c r="TWK52" s="72"/>
      <c r="TWL52" s="73"/>
      <c r="TWM52" s="547"/>
      <c r="TWN52" s="72"/>
      <c r="TWO52" s="72"/>
      <c r="TXA52" s="72"/>
      <c r="TXB52" s="73"/>
      <c r="TXC52" s="547"/>
      <c r="TXD52" s="72"/>
      <c r="TXE52" s="72"/>
      <c r="TXQ52" s="72"/>
      <c r="TXR52" s="73"/>
      <c r="TXS52" s="547"/>
      <c r="TXT52" s="72"/>
      <c r="TXU52" s="72"/>
      <c r="TYG52" s="72"/>
      <c r="TYH52" s="73"/>
      <c r="TYI52" s="547"/>
      <c r="TYJ52" s="72"/>
      <c r="TYK52" s="72"/>
      <c r="TYW52" s="72"/>
      <c r="TYX52" s="73"/>
      <c r="TYY52" s="547"/>
      <c r="TYZ52" s="72"/>
      <c r="TZA52" s="72"/>
      <c r="TZM52" s="72"/>
      <c r="TZN52" s="73"/>
      <c r="TZO52" s="547"/>
      <c r="TZP52" s="72"/>
      <c r="TZQ52" s="72"/>
      <c r="UAC52" s="72"/>
      <c r="UAD52" s="73"/>
      <c r="UAE52" s="547"/>
      <c r="UAF52" s="72"/>
      <c r="UAG52" s="72"/>
      <c r="UAS52" s="72"/>
      <c r="UAT52" s="73"/>
      <c r="UAU52" s="547"/>
      <c r="UAV52" s="72"/>
      <c r="UAW52" s="72"/>
      <c r="UBI52" s="72"/>
      <c r="UBJ52" s="73"/>
      <c r="UBK52" s="547"/>
      <c r="UBL52" s="72"/>
      <c r="UBM52" s="72"/>
      <c r="UBY52" s="72"/>
      <c r="UBZ52" s="73"/>
      <c r="UCA52" s="547"/>
      <c r="UCB52" s="72"/>
      <c r="UCC52" s="72"/>
      <c r="UCO52" s="72"/>
      <c r="UCP52" s="73"/>
      <c r="UCQ52" s="547"/>
      <c r="UCR52" s="72"/>
      <c r="UCS52" s="72"/>
      <c r="UDE52" s="72"/>
      <c r="UDF52" s="73"/>
      <c r="UDG52" s="547"/>
      <c r="UDH52" s="72"/>
      <c r="UDI52" s="72"/>
      <c r="UDU52" s="72"/>
      <c r="UDV52" s="73"/>
      <c r="UDW52" s="547"/>
      <c r="UDX52" s="72"/>
      <c r="UDY52" s="72"/>
      <c r="UEK52" s="72"/>
      <c r="UEL52" s="73"/>
      <c r="UEM52" s="547"/>
      <c r="UEN52" s="72"/>
      <c r="UEO52" s="72"/>
      <c r="UFA52" s="72"/>
      <c r="UFB52" s="73"/>
      <c r="UFC52" s="547"/>
      <c r="UFD52" s="72"/>
      <c r="UFE52" s="72"/>
      <c r="UFQ52" s="72"/>
      <c r="UFR52" s="73"/>
      <c r="UFS52" s="547"/>
      <c r="UFT52" s="72"/>
      <c r="UFU52" s="72"/>
      <c r="UGG52" s="72"/>
      <c r="UGH52" s="73"/>
      <c r="UGI52" s="547"/>
      <c r="UGJ52" s="72"/>
      <c r="UGK52" s="72"/>
      <c r="UGW52" s="72"/>
      <c r="UGX52" s="73"/>
      <c r="UGY52" s="547"/>
      <c r="UGZ52" s="72"/>
      <c r="UHA52" s="72"/>
      <c r="UHM52" s="72"/>
      <c r="UHN52" s="73"/>
      <c r="UHO52" s="547"/>
      <c r="UHP52" s="72"/>
      <c r="UHQ52" s="72"/>
      <c r="UIC52" s="72"/>
      <c r="UID52" s="73"/>
      <c r="UIE52" s="547"/>
      <c r="UIF52" s="72"/>
      <c r="UIG52" s="72"/>
      <c r="UIS52" s="72"/>
      <c r="UIT52" s="73"/>
      <c r="UIU52" s="547"/>
      <c r="UIV52" s="72"/>
      <c r="UIW52" s="72"/>
      <c r="UJI52" s="72"/>
      <c r="UJJ52" s="73"/>
      <c r="UJK52" s="547"/>
      <c r="UJL52" s="72"/>
      <c r="UJM52" s="72"/>
      <c r="UJY52" s="72"/>
      <c r="UJZ52" s="73"/>
      <c r="UKA52" s="547"/>
      <c r="UKB52" s="72"/>
      <c r="UKC52" s="72"/>
      <c r="UKO52" s="72"/>
      <c r="UKP52" s="73"/>
      <c r="UKQ52" s="547"/>
      <c r="UKR52" s="72"/>
      <c r="UKS52" s="72"/>
      <c r="ULE52" s="72"/>
      <c r="ULF52" s="73"/>
      <c r="ULG52" s="547"/>
      <c r="ULH52" s="72"/>
      <c r="ULI52" s="72"/>
      <c r="ULU52" s="72"/>
      <c r="ULV52" s="73"/>
      <c r="ULW52" s="547"/>
      <c r="ULX52" s="72"/>
      <c r="ULY52" s="72"/>
      <c r="UMK52" s="72"/>
      <c r="UML52" s="73"/>
      <c r="UMM52" s="547"/>
      <c r="UMN52" s="72"/>
      <c r="UMO52" s="72"/>
      <c r="UNA52" s="72"/>
      <c r="UNB52" s="73"/>
      <c r="UNC52" s="547"/>
      <c r="UND52" s="72"/>
      <c r="UNE52" s="72"/>
      <c r="UNQ52" s="72"/>
      <c r="UNR52" s="73"/>
      <c r="UNS52" s="547"/>
      <c r="UNT52" s="72"/>
      <c r="UNU52" s="72"/>
      <c r="UOG52" s="72"/>
      <c r="UOH52" s="73"/>
      <c r="UOI52" s="547"/>
      <c r="UOJ52" s="72"/>
      <c r="UOK52" s="72"/>
      <c r="UOW52" s="72"/>
      <c r="UOX52" s="73"/>
      <c r="UOY52" s="547"/>
      <c r="UOZ52" s="72"/>
      <c r="UPA52" s="72"/>
      <c r="UPM52" s="72"/>
      <c r="UPN52" s="73"/>
      <c r="UPO52" s="547"/>
      <c r="UPP52" s="72"/>
      <c r="UPQ52" s="72"/>
      <c r="UQC52" s="72"/>
      <c r="UQD52" s="73"/>
      <c r="UQE52" s="547"/>
      <c r="UQF52" s="72"/>
      <c r="UQG52" s="72"/>
      <c r="UQS52" s="72"/>
      <c r="UQT52" s="73"/>
      <c r="UQU52" s="547"/>
      <c r="UQV52" s="72"/>
      <c r="UQW52" s="72"/>
      <c r="URI52" s="72"/>
      <c r="URJ52" s="73"/>
      <c r="URK52" s="547"/>
      <c r="URL52" s="72"/>
      <c r="URM52" s="72"/>
      <c r="URY52" s="72"/>
      <c r="URZ52" s="73"/>
      <c r="USA52" s="547"/>
      <c r="USB52" s="72"/>
      <c r="USC52" s="72"/>
      <c r="USO52" s="72"/>
      <c r="USP52" s="73"/>
      <c r="USQ52" s="547"/>
      <c r="USR52" s="72"/>
      <c r="USS52" s="72"/>
      <c r="UTE52" s="72"/>
      <c r="UTF52" s="73"/>
      <c r="UTG52" s="547"/>
      <c r="UTH52" s="72"/>
      <c r="UTI52" s="72"/>
      <c r="UTU52" s="72"/>
      <c r="UTV52" s="73"/>
      <c r="UTW52" s="547"/>
      <c r="UTX52" s="72"/>
      <c r="UTY52" s="72"/>
      <c r="UUK52" s="72"/>
      <c r="UUL52" s="73"/>
      <c r="UUM52" s="547"/>
      <c r="UUN52" s="72"/>
      <c r="UUO52" s="72"/>
      <c r="UVA52" s="72"/>
      <c r="UVB52" s="73"/>
      <c r="UVC52" s="547"/>
      <c r="UVD52" s="72"/>
      <c r="UVE52" s="72"/>
      <c r="UVQ52" s="72"/>
      <c r="UVR52" s="73"/>
      <c r="UVS52" s="547"/>
      <c r="UVT52" s="72"/>
      <c r="UVU52" s="72"/>
      <c r="UWG52" s="72"/>
      <c r="UWH52" s="73"/>
      <c r="UWI52" s="547"/>
      <c r="UWJ52" s="72"/>
      <c r="UWK52" s="72"/>
      <c r="UWW52" s="72"/>
      <c r="UWX52" s="73"/>
      <c r="UWY52" s="547"/>
      <c r="UWZ52" s="72"/>
      <c r="UXA52" s="72"/>
      <c r="UXM52" s="72"/>
      <c r="UXN52" s="73"/>
      <c r="UXO52" s="547"/>
      <c r="UXP52" s="72"/>
      <c r="UXQ52" s="72"/>
      <c r="UYC52" s="72"/>
      <c r="UYD52" s="73"/>
      <c r="UYE52" s="547"/>
      <c r="UYF52" s="72"/>
      <c r="UYG52" s="72"/>
      <c r="UYS52" s="72"/>
      <c r="UYT52" s="73"/>
      <c r="UYU52" s="547"/>
      <c r="UYV52" s="72"/>
      <c r="UYW52" s="72"/>
      <c r="UZI52" s="72"/>
      <c r="UZJ52" s="73"/>
      <c r="UZK52" s="547"/>
      <c r="UZL52" s="72"/>
      <c r="UZM52" s="72"/>
      <c r="UZY52" s="72"/>
      <c r="UZZ52" s="73"/>
      <c r="VAA52" s="547"/>
      <c r="VAB52" s="72"/>
      <c r="VAC52" s="72"/>
      <c r="VAO52" s="72"/>
      <c r="VAP52" s="73"/>
      <c r="VAQ52" s="547"/>
      <c r="VAR52" s="72"/>
      <c r="VAS52" s="72"/>
      <c r="VBE52" s="72"/>
      <c r="VBF52" s="73"/>
      <c r="VBG52" s="547"/>
      <c r="VBH52" s="72"/>
      <c r="VBI52" s="72"/>
      <c r="VBU52" s="72"/>
      <c r="VBV52" s="73"/>
      <c r="VBW52" s="547"/>
      <c r="VBX52" s="72"/>
      <c r="VBY52" s="72"/>
      <c r="VCK52" s="72"/>
      <c r="VCL52" s="73"/>
      <c r="VCM52" s="547"/>
      <c r="VCN52" s="72"/>
      <c r="VCO52" s="72"/>
      <c r="VDA52" s="72"/>
      <c r="VDB52" s="73"/>
      <c r="VDC52" s="547"/>
      <c r="VDD52" s="72"/>
      <c r="VDE52" s="72"/>
      <c r="VDQ52" s="72"/>
      <c r="VDR52" s="73"/>
      <c r="VDS52" s="547"/>
      <c r="VDT52" s="72"/>
      <c r="VDU52" s="72"/>
      <c r="VEG52" s="72"/>
      <c r="VEH52" s="73"/>
      <c r="VEI52" s="547"/>
      <c r="VEJ52" s="72"/>
      <c r="VEK52" s="72"/>
      <c r="VEW52" s="72"/>
      <c r="VEX52" s="73"/>
      <c r="VEY52" s="547"/>
      <c r="VEZ52" s="72"/>
      <c r="VFA52" s="72"/>
      <c r="VFM52" s="72"/>
      <c r="VFN52" s="73"/>
      <c r="VFO52" s="547"/>
      <c r="VFP52" s="72"/>
      <c r="VFQ52" s="72"/>
      <c r="VGC52" s="72"/>
      <c r="VGD52" s="73"/>
      <c r="VGE52" s="547"/>
      <c r="VGF52" s="72"/>
      <c r="VGG52" s="72"/>
      <c r="VGS52" s="72"/>
      <c r="VGT52" s="73"/>
      <c r="VGU52" s="547"/>
      <c r="VGV52" s="72"/>
      <c r="VGW52" s="72"/>
      <c r="VHI52" s="72"/>
      <c r="VHJ52" s="73"/>
      <c r="VHK52" s="547"/>
      <c r="VHL52" s="72"/>
      <c r="VHM52" s="72"/>
      <c r="VHY52" s="72"/>
      <c r="VHZ52" s="73"/>
      <c r="VIA52" s="547"/>
      <c r="VIB52" s="72"/>
      <c r="VIC52" s="72"/>
      <c r="VIO52" s="72"/>
      <c r="VIP52" s="73"/>
      <c r="VIQ52" s="547"/>
      <c r="VIR52" s="72"/>
      <c r="VIS52" s="72"/>
      <c r="VJE52" s="72"/>
      <c r="VJF52" s="73"/>
      <c r="VJG52" s="547"/>
      <c r="VJH52" s="72"/>
      <c r="VJI52" s="72"/>
      <c r="VJU52" s="72"/>
      <c r="VJV52" s="73"/>
      <c r="VJW52" s="547"/>
      <c r="VJX52" s="72"/>
      <c r="VJY52" s="72"/>
      <c r="VKK52" s="72"/>
      <c r="VKL52" s="73"/>
      <c r="VKM52" s="547"/>
      <c r="VKN52" s="72"/>
      <c r="VKO52" s="72"/>
      <c r="VLA52" s="72"/>
      <c r="VLB52" s="73"/>
      <c r="VLC52" s="547"/>
      <c r="VLD52" s="72"/>
      <c r="VLE52" s="72"/>
      <c r="VLQ52" s="72"/>
      <c r="VLR52" s="73"/>
      <c r="VLS52" s="547"/>
      <c r="VLT52" s="72"/>
      <c r="VLU52" s="72"/>
      <c r="VMG52" s="72"/>
      <c r="VMH52" s="73"/>
      <c r="VMI52" s="547"/>
      <c r="VMJ52" s="72"/>
      <c r="VMK52" s="72"/>
      <c r="VMW52" s="72"/>
      <c r="VMX52" s="73"/>
      <c r="VMY52" s="547"/>
      <c r="VMZ52" s="72"/>
      <c r="VNA52" s="72"/>
      <c r="VNM52" s="72"/>
      <c r="VNN52" s="73"/>
      <c r="VNO52" s="547"/>
      <c r="VNP52" s="72"/>
      <c r="VNQ52" s="72"/>
      <c r="VOC52" s="72"/>
      <c r="VOD52" s="73"/>
      <c r="VOE52" s="547"/>
      <c r="VOF52" s="72"/>
      <c r="VOG52" s="72"/>
      <c r="VOS52" s="72"/>
      <c r="VOT52" s="73"/>
      <c r="VOU52" s="547"/>
      <c r="VOV52" s="72"/>
      <c r="VOW52" s="72"/>
      <c r="VPI52" s="72"/>
      <c r="VPJ52" s="73"/>
      <c r="VPK52" s="547"/>
      <c r="VPL52" s="72"/>
      <c r="VPM52" s="72"/>
      <c r="VPY52" s="72"/>
      <c r="VPZ52" s="73"/>
      <c r="VQA52" s="547"/>
      <c r="VQB52" s="72"/>
      <c r="VQC52" s="72"/>
      <c r="VQO52" s="72"/>
      <c r="VQP52" s="73"/>
      <c r="VQQ52" s="547"/>
      <c r="VQR52" s="72"/>
      <c r="VQS52" s="72"/>
      <c r="VRE52" s="72"/>
      <c r="VRF52" s="73"/>
      <c r="VRG52" s="547"/>
      <c r="VRH52" s="72"/>
      <c r="VRI52" s="72"/>
      <c r="VRU52" s="72"/>
      <c r="VRV52" s="73"/>
      <c r="VRW52" s="547"/>
      <c r="VRX52" s="72"/>
      <c r="VRY52" s="72"/>
      <c r="VSK52" s="72"/>
      <c r="VSL52" s="73"/>
      <c r="VSM52" s="547"/>
      <c r="VSN52" s="72"/>
      <c r="VSO52" s="72"/>
      <c r="VTA52" s="72"/>
      <c r="VTB52" s="73"/>
      <c r="VTC52" s="547"/>
      <c r="VTD52" s="72"/>
      <c r="VTE52" s="72"/>
      <c r="VTQ52" s="72"/>
      <c r="VTR52" s="73"/>
      <c r="VTS52" s="547"/>
      <c r="VTT52" s="72"/>
      <c r="VTU52" s="72"/>
      <c r="VUG52" s="72"/>
      <c r="VUH52" s="73"/>
      <c r="VUI52" s="547"/>
      <c r="VUJ52" s="72"/>
      <c r="VUK52" s="72"/>
      <c r="VUW52" s="72"/>
      <c r="VUX52" s="73"/>
      <c r="VUY52" s="547"/>
      <c r="VUZ52" s="72"/>
      <c r="VVA52" s="72"/>
      <c r="VVM52" s="72"/>
      <c r="VVN52" s="73"/>
      <c r="VVO52" s="547"/>
      <c r="VVP52" s="72"/>
      <c r="VVQ52" s="72"/>
      <c r="VWC52" s="72"/>
      <c r="VWD52" s="73"/>
      <c r="VWE52" s="547"/>
      <c r="VWF52" s="72"/>
      <c r="VWG52" s="72"/>
      <c r="VWS52" s="72"/>
      <c r="VWT52" s="73"/>
      <c r="VWU52" s="547"/>
      <c r="VWV52" s="72"/>
      <c r="VWW52" s="72"/>
      <c r="VXI52" s="72"/>
      <c r="VXJ52" s="73"/>
      <c r="VXK52" s="547"/>
      <c r="VXL52" s="72"/>
      <c r="VXM52" s="72"/>
      <c r="VXY52" s="72"/>
      <c r="VXZ52" s="73"/>
      <c r="VYA52" s="547"/>
      <c r="VYB52" s="72"/>
      <c r="VYC52" s="72"/>
      <c r="VYO52" s="72"/>
      <c r="VYP52" s="73"/>
      <c r="VYQ52" s="547"/>
      <c r="VYR52" s="72"/>
      <c r="VYS52" s="72"/>
      <c r="VZE52" s="72"/>
      <c r="VZF52" s="73"/>
      <c r="VZG52" s="547"/>
      <c r="VZH52" s="72"/>
      <c r="VZI52" s="72"/>
      <c r="VZU52" s="72"/>
      <c r="VZV52" s="73"/>
      <c r="VZW52" s="547"/>
      <c r="VZX52" s="72"/>
      <c r="VZY52" s="72"/>
      <c r="WAK52" s="72"/>
      <c r="WAL52" s="73"/>
      <c r="WAM52" s="547"/>
      <c r="WAN52" s="72"/>
      <c r="WAO52" s="72"/>
      <c r="WBA52" s="72"/>
      <c r="WBB52" s="73"/>
      <c r="WBC52" s="547"/>
      <c r="WBD52" s="72"/>
      <c r="WBE52" s="72"/>
      <c r="WBQ52" s="72"/>
      <c r="WBR52" s="73"/>
      <c r="WBS52" s="547"/>
      <c r="WBT52" s="72"/>
      <c r="WBU52" s="72"/>
      <c r="WCG52" s="72"/>
      <c r="WCH52" s="73"/>
      <c r="WCI52" s="547"/>
      <c r="WCJ52" s="72"/>
      <c r="WCK52" s="72"/>
      <c r="WCW52" s="72"/>
      <c r="WCX52" s="73"/>
      <c r="WCY52" s="547"/>
      <c r="WCZ52" s="72"/>
      <c r="WDA52" s="72"/>
      <c r="WDM52" s="72"/>
      <c r="WDN52" s="73"/>
      <c r="WDO52" s="547"/>
      <c r="WDP52" s="72"/>
      <c r="WDQ52" s="72"/>
      <c r="WEC52" s="72"/>
      <c r="WED52" s="73"/>
      <c r="WEE52" s="547"/>
      <c r="WEF52" s="72"/>
      <c r="WEG52" s="72"/>
      <c r="WES52" s="72"/>
      <c r="WET52" s="73"/>
      <c r="WEU52" s="547"/>
      <c r="WEV52" s="72"/>
      <c r="WEW52" s="72"/>
      <c r="WFI52" s="72"/>
      <c r="WFJ52" s="73"/>
      <c r="WFK52" s="547"/>
      <c r="WFL52" s="72"/>
      <c r="WFM52" s="72"/>
      <c r="WFY52" s="72"/>
      <c r="WFZ52" s="73"/>
      <c r="WGA52" s="547"/>
      <c r="WGB52" s="72"/>
      <c r="WGC52" s="72"/>
      <c r="WGO52" s="72"/>
      <c r="WGP52" s="73"/>
      <c r="WGQ52" s="547"/>
      <c r="WGR52" s="72"/>
      <c r="WGS52" s="72"/>
      <c r="WHE52" s="72"/>
      <c r="WHF52" s="73"/>
      <c r="WHG52" s="547"/>
      <c r="WHH52" s="72"/>
      <c r="WHI52" s="72"/>
      <c r="WHU52" s="72"/>
      <c r="WHV52" s="73"/>
      <c r="WHW52" s="547"/>
      <c r="WHX52" s="72"/>
      <c r="WHY52" s="72"/>
      <c r="WIK52" s="72"/>
      <c r="WIL52" s="73"/>
      <c r="WIM52" s="547"/>
      <c r="WIN52" s="72"/>
      <c r="WIO52" s="72"/>
      <c r="WJA52" s="72"/>
      <c r="WJB52" s="73"/>
      <c r="WJC52" s="547"/>
      <c r="WJD52" s="72"/>
      <c r="WJE52" s="72"/>
      <c r="WJQ52" s="72"/>
      <c r="WJR52" s="73"/>
      <c r="WJS52" s="547"/>
      <c r="WJT52" s="72"/>
      <c r="WJU52" s="72"/>
      <c r="WKG52" s="72"/>
      <c r="WKH52" s="73"/>
      <c r="WKI52" s="547"/>
      <c r="WKJ52" s="72"/>
      <c r="WKK52" s="72"/>
      <c r="WKW52" s="72"/>
      <c r="WKX52" s="73"/>
      <c r="WKY52" s="547"/>
      <c r="WKZ52" s="72"/>
      <c r="WLA52" s="72"/>
      <c r="WLM52" s="72"/>
      <c r="WLN52" s="73"/>
      <c r="WLO52" s="547"/>
      <c r="WLP52" s="72"/>
      <c r="WLQ52" s="72"/>
      <c r="WMC52" s="72"/>
      <c r="WMD52" s="73"/>
      <c r="WME52" s="547"/>
      <c r="WMF52" s="72"/>
      <c r="WMG52" s="72"/>
      <c r="WMS52" s="72"/>
      <c r="WMT52" s="73"/>
      <c r="WMU52" s="547"/>
      <c r="WMV52" s="72"/>
      <c r="WMW52" s="72"/>
      <c r="WNI52" s="72"/>
      <c r="WNJ52" s="73"/>
      <c r="WNK52" s="547"/>
      <c r="WNL52" s="72"/>
      <c r="WNM52" s="72"/>
      <c r="WNY52" s="72"/>
      <c r="WNZ52" s="73"/>
      <c r="WOA52" s="547"/>
      <c r="WOB52" s="72"/>
      <c r="WOC52" s="72"/>
      <c r="WOO52" s="72"/>
      <c r="WOP52" s="73"/>
      <c r="WOQ52" s="547"/>
      <c r="WOR52" s="72"/>
      <c r="WOS52" s="72"/>
      <c r="WPE52" s="72"/>
      <c r="WPF52" s="73"/>
      <c r="WPG52" s="547"/>
      <c r="WPH52" s="72"/>
      <c r="WPI52" s="72"/>
      <c r="WPU52" s="72"/>
      <c r="WPV52" s="73"/>
      <c r="WPW52" s="547"/>
      <c r="WPX52" s="72"/>
      <c r="WPY52" s="72"/>
      <c r="WQK52" s="72"/>
      <c r="WQL52" s="73"/>
      <c r="WQM52" s="547"/>
      <c r="WQN52" s="72"/>
      <c r="WQO52" s="72"/>
      <c r="WRA52" s="72"/>
      <c r="WRB52" s="73"/>
      <c r="WRC52" s="547"/>
      <c r="WRD52" s="72"/>
      <c r="WRE52" s="72"/>
      <c r="WRQ52" s="72"/>
      <c r="WRR52" s="73"/>
      <c r="WRS52" s="547"/>
      <c r="WRT52" s="72"/>
      <c r="WRU52" s="72"/>
      <c r="WSG52" s="72"/>
      <c r="WSH52" s="73"/>
      <c r="WSI52" s="547"/>
      <c r="WSJ52" s="72"/>
      <c r="WSK52" s="72"/>
      <c r="WSW52" s="72"/>
      <c r="WSX52" s="73"/>
      <c r="WSY52" s="547"/>
      <c r="WSZ52" s="72"/>
      <c r="WTA52" s="72"/>
      <c r="WTM52" s="72"/>
      <c r="WTN52" s="73"/>
      <c r="WTO52" s="547"/>
      <c r="WTP52" s="72"/>
      <c r="WTQ52" s="72"/>
      <c r="WUC52" s="72"/>
      <c r="WUD52" s="73"/>
      <c r="WUE52" s="547"/>
      <c r="WUF52" s="72"/>
      <c r="WUG52" s="72"/>
      <c r="WUS52" s="72"/>
      <c r="WUT52" s="73"/>
      <c r="WUU52" s="547"/>
      <c r="WUV52" s="72"/>
      <c r="WUW52" s="72"/>
      <c r="WVI52" s="72"/>
      <c r="WVJ52" s="73"/>
      <c r="WVK52" s="547"/>
      <c r="WVL52" s="72"/>
      <c r="WVM52" s="72"/>
      <c r="WVY52" s="72"/>
      <c r="WVZ52" s="73"/>
      <c r="WWA52" s="547"/>
      <c r="WWB52" s="72"/>
      <c r="WWC52" s="72"/>
      <c r="WWO52" s="72"/>
      <c r="WWP52" s="73"/>
      <c r="WWQ52" s="547"/>
      <c r="WWR52" s="72"/>
      <c r="WWS52" s="72"/>
      <c r="WXE52" s="72"/>
      <c r="WXF52" s="73"/>
      <c r="WXG52" s="547"/>
      <c r="WXH52" s="72"/>
      <c r="WXI52" s="72"/>
      <c r="WXU52" s="72"/>
      <c r="WXV52" s="73"/>
      <c r="WXW52" s="547"/>
      <c r="WXX52" s="72"/>
      <c r="WXY52" s="72"/>
      <c r="WYK52" s="72"/>
      <c r="WYL52" s="73"/>
      <c r="WYM52" s="547"/>
      <c r="WYN52" s="72"/>
      <c r="WYO52" s="72"/>
      <c r="WZA52" s="72"/>
      <c r="WZB52" s="73"/>
      <c r="WZC52" s="547"/>
      <c r="WZD52" s="72"/>
      <c r="WZE52" s="72"/>
      <c r="WZQ52" s="72"/>
      <c r="WZR52" s="73"/>
      <c r="WZS52" s="547"/>
      <c r="WZT52" s="72"/>
      <c r="WZU52" s="72"/>
      <c r="XAG52" s="72"/>
      <c r="XAH52" s="73"/>
      <c r="XAI52" s="547"/>
      <c r="XAJ52" s="72"/>
      <c r="XAK52" s="72"/>
      <c r="XAW52" s="72"/>
      <c r="XAX52" s="73"/>
      <c r="XAY52" s="547"/>
      <c r="XAZ52" s="72"/>
      <c r="XBA52" s="72"/>
      <c r="XBM52" s="72"/>
      <c r="XBN52" s="73"/>
      <c r="XBO52" s="547"/>
      <c r="XBP52" s="72"/>
      <c r="XBQ52" s="72"/>
      <c r="XCC52" s="72"/>
      <c r="XCD52" s="73"/>
      <c r="XCE52" s="547"/>
      <c r="XCF52" s="72"/>
      <c r="XCG52" s="72"/>
      <c r="XCS52" s="72"/>
      <c r="XCT52" s="73"/>
      <c r="XCU52" s="547"/>
      <c r="XCV52" s="72"/>
      <c r="XCW52" s="72"/>
      <c r="XDI52" s="72"/>
      <c r="XDJ52" s="73"/>
      <c r="XDK52" s="547"/>
      <c r="XDL52" s="72"/>
      <c r="XDM52" s="72"/>
      <c r="XDY52" s="72"/>
      <c r="XDZ52" s="73"/>
      <c r="XEA52" s="547"/>
      <c r="XEB52" s="72"/>
      <c r="XEC52" s="72"/>
      <c r="XEO52" s="72"/>
      <c r="XEP52" s="73"/>
      <c r="XEQ52" s="547"/>
      <c r="XER52" s="72"/>
      <c r="XES52" s="72"/>
    </row>
    <row r="53" spans="1:1017 1025:2041 2049:3065 3073:4089 4097:5113 5121:6137 6145:7161 7169:8185 8193:9209 9217:10233 10241:11257 11265:12281 12289:13305 13313:14329 14337:15353 15361:16377" ht="43.8" thickBot="1">
      <c r="B53" s="96"/>
      <c r="C53" s="407" t="s">
        <v>491</v>
      </c>
      <c r="D53" s="130" t="str">
        <f>IFERROR(INDEX(D49:F51,MATCH(D38,C49:C51,0),MATCH(D45,D48:F48,0)),"Incomplete section")</f>
        <v>Incomplete section</v>
      </c>
      <c r="FE53" s="74"/>
      <c r="FF53" s="669"/>
      <c r="FG53" s="669"/>
      <c r="FH53" s="114"/>
      <c r="FI53" s="74"/>
      <c r="FU53" s="74"/>
      <c r="FV53" s="669"/>
      <c r="FW53" s="669"/>
      <c r="FX53" s="114"/>
      <c r="FY53" s="74"/>
      <c r="GK53" s="74"/>
      <c r="GL53" s="669"/>
      <c r="GM53" s="669"/>
      <c r="GN53" s="114"/>
      <c r="GO53" s="74"/>
      <c r="HA53" s="74"/>
      <c r="HB53" s="669"/>
      <c r="HC53" s="669"/>
      <c r="HD53" s="114"/>
      <c r="HE53" s="74"/>
      <c r="HQ53" s="74"/>
      <c r="HR53" s="669"/>
      <c r="HS53" s="669"/>
      <c r="HT53" s="114"/>
      <c r="HU53" s="74"/>
      <c r="IG53" s="74"/>
      <c r="IH53" s="669"/>
      <c r="II53" s="669"/>
      <c r="IJ53" s="114"/>
      <c r="IK53" s="74"/>
      <c r="IW53" s="74"/>
      <c r="IX53" s="669"/>
      <c r="IY53" s="669"/>
      <c r="IZ53" s="114"/>
      <c r="JA53" s="74"/>
      <c r="JM53" s="74"/>
      <c r="JN53" s="669"/>
      <c r="JO53" s="669"/>
      <c r="JP53" s="114"/>
      <c r="JQ53" s="74"/>
      <c r="KC53" s="74"/>
      <c r="KD53" s="669"/>
      <c r="KE53" s="669"/>
      <c r="KF53" s="114"/>
      <c r="KG53" s="74"/>
      <c r="KS53" s="74"/>
      <c r="KT53" s="669"/>
      <c r="KU53" s="669"/>
      <c r="KV53" s="114"/>
      <c r="KW53" s="74"/>
      <c r="LI53" s="74"/>
      <c r="LJ53" s="669"/>
      <c r="LK53" s="669"/>
      <c r="LL53" s="114"/>
      <c r="LM53" s="74"/>
      <c r="LY53" s="74"/>
      <c r="LZ53" s="669"/>
      <c r="MA53" s="669"/>
      <c r="MB53" s="114"/>
      <c r="MC53" s="74"/>
      <c r="MO53" s="74"/>
      <c r="MP53" s="669"/>
      <c r="MQ53" s="669"/>
      <c r="MR53" s="114"/>
      <c r="MS53" s="74"/>
      <c r="NE53" s="74"/>
      <c r="NF53" s="669"/>
      <c r="NG53" s="669"/>
      <c r="NH53" s="114"/>
      <c r="NI53" s="74"/>
      <c r="NU53" s="74"/>
      <c r="NV53" s="669"/>
      <c r="NW53" s="669"/>
      <c r="NX53" s="114"/>
      <c r="NY53" s="74"/>
      <c r="OK53" s="74"/>
      <c r="OL53" s="669"/>
      <c r="OM53" s="669"/>
      <c r="ON53" s="114"/>
      <c r="OO53" s="74"/>
      <c r="PA53" s="74"/>
      <c r="PB53" s="669"/>
      <c r="PC53" s="669"/>
      <c r="PD53" s="114"/>
      <c r="PE53" s="74"/>
      <c r="PQ53" s="74"/>
      <c r="PR53" s="669"/>
      <c r="PS53" s="669"/>
      <c r="PT53" s="114"/>
      <c r="PU53" s="74"/>
      <c r="QG53" s="74"/>
      <c r="QH53" s="669"/>
      <c r="QI53" s="669"/>
      <c r="QJ53" s="114"/>
      <c r="QK53" s="74"/>
      <c r="QW53" s="74"/>
      <c r="QX53" s="669"/>
      <c r="QY53" s="669"/>
      <c r="QZ53" s="114"/>
      <c r="RA53" s="74"/>
      <c r="RM53" s="74"/>
      <c r="RN53" s="669"/>
      <c r="RO53" s="669"/>
      <c r="RP53" s="114"/>
      <c r="RQ53" s="74"/>
      <c r="SC53" s="74"/>
      <c r="SD53" s="669"/>
      <c r="SE53" s="669"/>
      <c r="SF53" s="114"/>
      <c r="SG53" s="74"/>
      <c r="SS53" s="74"/>
      <c r="ST53" s="669"/>
      <c r="SU53" s="669"/>
      <c r="SV53" s="114"/>
      <c r="SW53" s="74"/>
      <c r="TI53" s="74"/>
      <c r="TJ53" s="669"/>
      <c r="TK53" s="669"/>
      <c r="TL53" s="114"/>
      <c r="TM53" s="74"/>
      <c r="TY53" s="74"/>
      <c r="TZ53" s="669"/>
      <c r="UA53" s="669"/>
      <c r="UB53" s="114"/>
      <c r="UC53" s="74"/>
      <c r="UO53" s="74"/>
      <c r="UP53" s="669"/>
      <c r="UQ53" s="669"/>
      <c r="UR53" s="114"/>
      <c r="US53" s="74"/>
      <c r="VE53" s="74"/>
      <c r="VF53" s="669"/>
      <c r="VG53" s="669"/>
      <c r="VH53" s="114"/>
      <c r="VI53" s="74"/>
      <c r="VU53" s="74"/>
      <c r="VV53" s="669"/>
      <c r="VW53" s="669"/>
      <c r="VX53" s="114"/>
      <c r="VY53" s="74"/>
      <c r="WK53" s="74"/>
      <c r="WL53" s="669"/>
      <c r="WM53" s="669"/>
      <c r="WN53" s="114"/>
      <c r="WO53" s="74"/>
      <c r="XA53" s="74"/>
      <c r="XB53" s="669"/>
      <c r="XC53" s="669"/>
      <c r="XD53" s="114"/>
      <c r="XE53" s="74"/>
      <c r="XQ53" s="74"/>
      <c r="XR53" s="669"/>
      <c r="XS53" s="669"/>
      <c r="XT53" s="114"/>
      <c r="XU53" s="74"/>
      <c r="YG53" s="74"/>
      <c r="YH53" s="669"/>
      <c r="YI53" s="669"/>
      <c r="YJ53" s="114"/>
      <c r="YK53" s="74"/>
      <c r="YW53" s="74"/>
      <c r="YX53" s="669"/>
      <c r="YY53" s="669"/>
      <c r="YZ53" s="114"/>
      <c r="ZA53" s="74"/>
      <c r="ZM53" s="74"/>
      <c r="ZN53" s="669"/>
      <c r="ZO53" s="669"/>
      <c r="ZP53" s="114"/>
      <c r="ZQ53" s="74"/>
      <c r="AAC53" s="74"/>
      <c r="AAD53" s="669"/>
      <c r="AAE53" s="669"/>
      <c r="AAF53" s="114"/>
      <c r="AAG53" s="74"/>
      <c r="AAS53" s="74"/>
      <c r="AAT53" s="669"/>
      <c r="AAU53" s="669"/>
      <c r="AAV53" s="114"/>
      <c r="AAW53" s="74"/>
      <c r="ABI53" s="74"/>
      <c r="ABJ53" s="669"/>
      <c r="ABK53" s="669"/>
      <c r="ABL53" s="114"/>
      <c r="ABM53" s="74"/>
      <c r="ABY53" s="74"/>
      <c r="ABZ53" s="669"/>
      <c r="ACA53" s="669"/>
      <c r="ACB53" s="114"/>
      <c r="ACC53" s="74"/>
      <c r="ACO53" s="74"/>
      <c r="ACP53" s="669"/>
      <c r="ACQ53" s="669"/>
      <c r="ACR53" s="114"/>
      <c r="ACS53" s="74"/>
      <c r="ADE53" s="74"/>
      <c r="ADF53" s="669"/>
      <c r="ADG53" s="669"/>
      <c r="ADH53" s="114"/>
      <c r="ADI53" s="74"/>
      <c r="ADU53" s="74"/>
      <c r="ADV53" s="669"/>
      <c r="ADW53" s="669"/>
      <c r="ADX53" s="114"/>
      <c r="ADY53" s="74"/>
      <c r="AEK53" s="74"/>
      <c r="AEL53" s="669"/>
      <c r="AEM53" s="669"/>
      <c r="AEN53" s="114"/>
      <c r="AEO53" s="74"/>
      <c r="AFA53" s="74"/>
      <c r="AFB53" s="669"/>
      <c r="AFC53" s="669"/>
      <c r="AFD53" s="114"/>
      <c r="AFE53" s="74"/>
      <c r="AFQ53" s="74"/>
      <c r="AFR53" s="669"/>
      <c r="AFS53" s="669"/>
      <c r="AFT53" s="114"/>
      <c r="AFU53" s="74"/>
      <c r="AGG53" s="74"/>
      <c r="AGH53" s="669"/>
      <c r="AGI53" s="669"/>
      <c r="AGJ53" s="114"/>
      <c r="AGK53" s="74"/>
      <c r="AGW53" s="74"/>
      <c r="AGX53" s="669"/>
      <c r="AGY53" s="669"/>
      <c r="AGZ53" s="114"/>
      <c r="AHA53" s="74"/>
      <c r="AHM53" s="74"/>
      <c r="AHN53" s="669"/>
      <c r="AHO53" s="669"/>
      <c r="AHP53" s="114"/>
      <c r="AHQ53" s="74"/>
      <c r="AIC53" s="74"/>
      <c r="AID53" s="669"/>
      <c r="AIE53" s="669"/>
      <c r="AIF53" s="114"/>
      <c r="AIG53" s="74"/>
      <c r="AIS53" s="74"/>
      <c r="AIT53" s="669"/>
      <c r="AIU53" s="669"/>
      <c r="AIV53" s="114"/>
      <c r="AIW53" s="74"/>
      <c r="AJI53" s="74"/>
      <c r="AJJ53" s="669"/>
      <c r="AJK53" s="669"/>
      <c r="AJL53" s="114"/>
      <c r="AJM53" s="74"/>
      <c r="AJY53" s="74"/>
      <c r="AJZ53" s="669"/>
      <c r="AKA53" s="669"/>
      <c r="AKB53" s="114"/>
      <c r="AKC53" s="74"/>
      <c r="AKO53" s="74"/>
      <c r="AKP53" s="669"/>
      <c r="AKQ53" s="669"/>
      <c r="AKR53" s="114"/>
      <c r="AKS53" s="74"/>
      <c r="ALE53" s="74"/>
      <c r="ALF53" s="669"/>
      <c r="ALG53" s="669"/>
      <c r="ALH53" s="114"/>
      <c r="ALI53" s="74"/>
      <c r="ALU53" s="74"/>
      <c r="ALV53" s="669"/>
      <c r="ALW53" s="669"/>
      <c r="ALX53" s="114"/>
      <c r="ALY53" s="74"/>
      <c r="AMK53" s="74"/>
      <c r="AML53" s="669"/>
      <c r="AMM53" s="669"/>
      <c r="AMN53" s="114"/>
      <c r="AMO53" s="74"/>
      <c r="ANA53" s="74"/>
      <c r="ANB53" s="669"/>
      <c r="ANC53" s="669"/>
      <c r="AND53" s="114"/>
      <c r="ANE53" s="74"/>
      <c r="ANQ53" s="74"/>
      <c r="ANR53" s="669"/>
      <c r="ANS53" s="669"/>
      <c r="ANT53" s="114"/>
      <c r="ANU53" s="74"/>
      <c r="AOG53" s="74"/>
      <c r="AOH53" s="669"/>
      <c r="AOI53" s="669"/>
      <c r="AOJ53" s="114"/>
      <c r="AOK53" s="74"/>
      <c r="AOW53" s="74"/>
      <c r="AOX53" s="669"/>
      <c r="AOY53" s="669"/>
      <c r="AOZ53" s="114"/>
      <c r="APA53" s="74"/>
      <c r="APM53" s="74"/>
      <c r="APN53" s="669"/>
      <c r="APO53" s="669"/>
      <c r="APP53" s="114"/>
      <c r="APQ53" s="74"/>
      <c r="AQC53" s="74"/>
      <c r="AQD53" s="669"/>
      <c r="AQE53" s="669"/>
      <c r="AQF53" s="114"/>
      <c r="AQG53" s="74"/>
      <c r="AQS53" s="74"/>
      <c r="AQT53" s="669"/>
      <c r="AQU53" s="669"/>
      <c r="AQV53" s="114"/>
      <c r="AQW53" s="74"/>
      <c r="ARI53" s="74"/>
      <c r="ARJ53" s="669"/>
      <c r="ARK53" s="669"/>
      <c r="ARL53" s="114"/>
      <c r="ARM53" s="74"/>
      <c r="ARY53" s="74"/>
      <c r="ARZ53" s="669"/>
      <c r="ASA53" s="669"/>
      <c r="ASB53" s="114"/>
      <c r="ASC53" s="74"/>
      <c r="ASO53" s="74"/>
      <c r="ASP53" s="669"/>
      <c r="ASQ53" s="669"/>
      <c r="ASR53" s="114"/>
      <c r="ASS53" s="74"/>
      <c r="ATE53" s="74"/>
      <c r="ATF53" s="669"/>
      <c r="ATG53" s="669"/>
      <c r="ATH53" s="114"/>
      <c r="ATI53" s="74"/>
      <c r="ATU53" s="74"/>
      <c r="ATV53" s="669"/>
      <c r="ATW53" s="669"/>
      <c r="ATX53" s="114"/>
      <c r="ATY53" s="74"/>
      <c r="AUK53" s="74"/>
      <c r="AUL53" s="669"/>
      <c r="AUM53" s="669"/>
      <c r="AUN53" s="114"/>
      <c r="AUO53" s="74"/>
      <c r="AVA53" s="74"/>
      <c r="AVB53" s="669"/>
      <c r="AVC53" s="669"/>
      <c r="AVD53" s="114"/>
      <c r="AVE53" s="74"/>
      <c r="AVQ53" s="74"/>
      <c r="AVR53" s="669"/>
      <c r="AVS53" s="669"/>
      <c r="AVT53" s="114"/>
      <c r="AVU53" s="74"/>
      <c r="AWG53" s="74"/>
      <c r="AWH53" s="669"/>
      <c r="AWI53" s="669"/>
      <c r="AWJ53" s="114"/>
      <c r="AWK53" s="74"/>
      <c r="AWW53" s="74"/>
      <c r="AWX53" s="669"/>
      <c r="AWY53" s="669"/>
      <c r="AWZ53" s="114"/>
      <c r="AXA53" s="74"/>
      <c r="AXM53" s="74"/>
      <c r="AXN53" s="669"/>
      <c r="AXO53" s="669"/>
      <c r="AXP53" s="114"/>
      <c r="AXQ53" s="74"/>
      <c r="AYC53" s="74"/>
      <c r="AYD53" s="669"/>
      <c r="AYE53" s="669"/>
      <c r="AYF53" s="114"/>
      <c r="AYG53" s="74"/>
      <c r="AYS53" s="74"/>
      <c r="AYT53" s="669"/>
      <c r="AYU53" s="669"/>
      <c r="AYV53" s="114"/>
      <c r="AYW53" s="74"/>
      <c r="AZI53" s="74"/>
      <c r="AZJ53" s="669"/>
      <c r="AZK53" s="669"/>
      <c r="AZL53" s="114"/>
      <c r="AZM53" s="74"/>
      <c r="AZY53" s="74"/>
      <c r="AZZ53" s="669"/>
      <c r="BAA53" s="669"/>
      <c r="BAB53" s="114"/>
      <c r="BAC53" s="74"/>
      <c r="BAO53" s="74"/>
      <c r="BAP53" s="669"/>
      <c r="BAQ53" s="669"/>
      <c r="BAR53" s="114"/>
      <c r="BAS53" s="74"/>
      <c r="BBE53" s="74"/>
      <c r="BBF53" s="669"/>
      <c r="BBG53" s="669"/>
      <c r="BBH53" s="114"/>
      <c r="BBI53" s="74"/>
      <c r="BBU53" s="74"/>
      <c r="BBV53" s="669"/>
      <c r="BBW53" s="669"/>
      <c r="BBX53" s="114"/>
      <c r="BBY53" s="74"/>
      <c r="BCK53" s="74"/>
      <c r="BCL53" s="669"/>
      <c r="BCM53" s="669"/>
      <c r="BCN53" s="114"/>
      <c r="BCO53" s="74"/>
      <c r="BDA53" s="74"/>
      <c r="BDB53" s="669"/>
      <c r="BDC53" s="669"/>
      <c r="BDD53" s="114"/>
      <c r="BDE53" s="74"/>
      <c r="BDQ53" s="74"/>
      <c r="BDR53" s="669"/>
      <c r="BDS53" s="669"/>
      <c r="BDT53" s="114"/>
      <c r="BDU53" s="74"/>
      <c r="BEG53" s="74"/>
      <c r="BEH53" s="669"/>
      <c r="BEI53" s="669"/>
      <c r="BEJ53" s="114"/>
      <c r="BEK53" s="74"/>
      <c r="BEW53" s="74"/>
      <c r="BEX53" s="669"/>
      <c r="BEY53" s="669"/>
      <c r="BEZ53" s="114"/>
      <c r="BFA53" s="74"/>
      <c r="BFM53" s="74"/>
      <c r="BFN53" s="669"/>
      <c r="BFO53" s="669"/>
      <c r="BFP53" s="114"/>
      <c r="BFQ53" s="74"/>
      <c r="BGC53" s="74"/>
      <c r="BGD53" s="669"/>
      <c r="BGE53" s="669"/>
      <c r="BGF53" s="114"/>
      <c r="BGG53" s="74"/>
      <c r="BGS53" s="74"/>
      <c r="BGT53" s="669"/>
      <c r="BGU53" s="669"/>
      <c r="BGV53" s="114"/>
      <c r="BGW53" s="74"/>
      <c r="BHI53" s="74"/>
      <c r="BHJ53" s="669"/>
      <c r="BHK53" s="669"/>
      <c r="BHL53" s="114"/>
      <c r="BHM53" s="74"/>
      <c r="BHY53" s="74"/>
      <c r="BHZ53" s="669"/>
      <c r="BIA53" s="669"/>
      <c r="BIB53" s="114"/>
      <c r="BIC53" s="74"/>
      <c r="BIO53" s="74"/>
      <c r="BIP53" s="669"/>
      <c r="BIQ53" s="669"/>
      <c r="BIR53" s="114"/>
      <c r="BIS53" s="74"/>
      <c r="BJE53" s="74"/>
      <c r="BJF53" s="669"/>
      <c r="BJG53" s="669"/>
      <c r="BJH53" s="114"/>
      <c r="BJI53" s="74"/>
      <c r="BJU53" s="74"/>
      <c r="BJV53" s="669"/>
      <c r="BJW53" s="669"/>
      <c r="BJX53" s="114"/>
      <c r="BJY53" s="74"/>
      <c r="BKK53" s="74"/>
      <c r="BKL53" s="669"/>
      <c r="BKM53" s="669"/>
      <c r="BKN53" s="114"/>
      <c r="BKO53" s="74"/>
      <c r="BLA53" s="74"/>
      <c r="BLB53" s="669"/>
      <c r="BLC53" s="669"/>
      <c r="BLD53" s="114"/>
      <c r="BLE53" s="74"/>
      <c r="BLQ53" s="74"/>
      <c r="BLR53" s="669"/>
      <c r="BLS53" s="669"/>
      <c r="BLT53" s="114"/>
      <c r="BLU53" s="74"/>
      <c r="BMG53" s="74"/>
      <c r="BMH53" s="669"/>
      <c r="BMI53" s="669"/>
      <c r="BMJ53" s="114"/>
      <c r="BMK53" s="74"/>
      <c r="BMW53" s="74"/>
      <c r="BMX53" s="669"/>
      <c r="BMY53" s="669"/>
      <c r="BMZ53" s="114"/>
      <c r="BNA53" s="74"/>
      <c r="BNM53" s="74"/>
      <c r="BNN53" s="669"/>
      <c r="BNO53" s="669"/>
      <c r="BNP53" s="114"/>
      <c r="BNQ53" s="74"/>
      <c r="BOC53" s="74"/>
      <c r="BOD53" s="669"/>
      <c r="BOE53" s="669"/>
      <c r="BOF53" s="114"/>
      <c r="BOG53" s="74"/>
      <c r="BOS53" s="74"/>
      <c r="BOT53" s="669"/>
      <c r="BOU53" s="669"/>
      <c r="BOV53" s="114"/>
      <c r="BOW53" s="74"/>
      <c r="BPI53" s="74"/>
      <c r="BPJ53" s="669"/>
      <c r="BPK53" s="669"/>
      <c r="BPL53" s="114"/>
      <c r="BPM53" s="74"/>
      <c r="BPY53" s="74"/>
      <c r="BPZ53" s="669"/>
      <c r="BQA53" s="669"/>
      <c r="BQB53" s="114"/>
      <c r="BQC53" s="74"/>
      <c r="BQO53" s="74"/>
      <c r="BQP53" s="669"/>
      <c r="BQQ53" s="669"/>
      <c r="BQR53" s="114"/>
      <c r="BQS53" s="74"/>
      <c r="BRE53" s="74"/>
      <c r="BRF53" s="669"/>
      <c r="BRG53" s="669"/>
      <c r="BRH53" s="114"/>
      <c r="BRI53" s="74"/>
      <c r="BRU53" s="74"/>
      <c r="BRV53" s="669"/>
      <c r="BRW53" s="669"/>
      <c r="BRX53" s="114"/>
      <c r="BRY53" s="74"/>
      <c r="BSK53" s="74"/>
      <c r="BSL53" s="669"/>
      <c r="BSM53" s="669"/>
      <c r="BSN53" s="114"/>
      <c r="BSO53" s="74"/>
      <c r="BTA53" s="74"/>
      <c r="BTB53" s="669"/>
      <c r="BTC53" s="669"/>
      <c r="BTD53" s="114"/>
      <c r="BTE53" s="74"/>
      <c r="BTQ53" s="74"/>
      <c r="BTR53" s="669"/>
      <c r="BTS53" s="669"/>
      <c r="BTT53" s="114"/>
      <c r="BTU53" s="74"/>
      <c r="BUG53" s="74"/>
      <c r="BUH53" s="669"/>
      <c r="BUI53" s="669"/>
      <c r="BUJ53" s="114"/>
      <c r="BUK53" s="74"/>
      <c r="BUW53" s="74"/>
      <c r="BUX53" s="669"/>
      <c r="BUY53" s="669"/>
      <c r="BUZ53" s="114"/>
      <c r="BVA53" s="74"/>
      <c r="BVM53" s="74"/>
      <c r="BVN53" s="669"/>
      <c r="BVO53" s="669"/>
      <c r="BVP53" s="114"/>
      <c r="BVQ53" s="74"/>
      <c r="BWC53" s="74"/>
      <c r="BWD53" s="669"/>
      <c r="BWE53" s="669"/>
      <c r="BWF53" s="114"/>
      <c r="BWG53" s="74"/>
      <c r="BWS53" s="74"/>
      <c r="BWT53" s="669"/>
      <c r="BWU53" s="669"/>
      <c r="BWV53" s="114"/>
      <c r="BWW53" s="74"/>
      <c r="BXI53" s="74"/>
      <c r="BXJ53" s="669"/>
      <c r="BXK53" s="669"/>
      <c r="BXL53" s="114"/>
      <c r="BXM53" s="74"/>
      <c r="BXY53" s="74"/>
      <c r="BXZ53" s="669"/>
      <c r="BYA53" s="669"/>
      <c r="BYB53" s="114"/>
      <c r="BYC53" s="74"/>
      <c r="BYO53" s="74"/>
      <c r="BYP53" s="669"/>
      <c r="BYQ53" s="669"/>
      <c r="BYR53" s="114"/>
      <c r="BYS53" s="74"/>
      <c r="BZE53" s="74"/>
      <c r="BZF53" s="669"/>
      <c r="BZG53" s="669"/>
      <c r="BZH53" s="114"/>
      <c r="BZI53" s="74"/>
      <c r="BZU53" s="74"/>
      <c r="BZV53" s="669"/>
      <c r="BZW53" s="669"/>
      <c r="BZX53" s="114"/>
      <c r="BZY53" s="74"/>
      <c r="CAK53" s="74"/>
      <c r="CAL53" s="669"/>
      <c r="CAM53" s="669"/>
      <c r="CAN53" s="114"/>
      <c r="CAO53" s="74"/>
      <c r="CBA53" s="74"/>
      <c r="CBB53" s="669"/>
      <c r="CBC53" s="669"/>
      <c r="CBD53" s="114"/>
      <c r="CBE53" s="74"/>
      <c r="CBQ53" s="74"/>
      <c r="CBR53" s="669"/>
      <c r="CBS53" s="669"/>
      <c r="CBT53" s="114"/>
      <c r="CBU53" s="74"/>
      <c r="CCG53" s="74"/>
      <c r="CCH53" s="669"/>
      <c r="CCI53" s="669"/>
      <c r="CCJ53" s="114"/>
      <c r="CCK53" s="74"/>
      <c r="CCW53" s="74"/>
      <c r="CCX53" s="669"/>
      <c r="CCY53" s="669"/>
      <c r="CCZ53" s="114"/>
      <c r="CDA53" s="74"/>
      <c r="CDM53" s="74"/>
      <c r="CDN53" s="669"/>
      <c r="CDO53" s="669"/>
      <c r="CDP53" s="114"/>
      <c r="CDQ53" s="74"/>
      <c r="CEC53" s="74"/>
      <c r="CED53" s="669"/>
      <c r="CEE53" s="669"/>
      <c r="CEF53" s="114"/>
      <c r="CEG53" s="74"/>
      <c r="CES53" s="74"/>
      <c r="CET53" s="669"/>
      <c r="CEU53" s="669"/>
      <c r="CEV53" s="114"/>
      <c r="CEW53" s="74"/>
      <c r="CFI53" s="74"/>
      <c r="CFJ53" s="669"/>
      <c r="CFK53" s="669"/>
      <c r="CFL53" s="114"/>
      <c r="CFM53" s="74"/>
      <c r="CFY53" s="74"/>
      <c r="CFZ53" s="669"/>
      <c r="CGA53" s="669"/>
      <c r="CGB53" s="114"/>
      <c r="CGC53" s="74"/>
      <c r="CGO53" s="74"/>
      <c r="CGP53" s="669"/>
      <c r="CGQ53" s="669"/>
      <c r="CGR53" s="114"/>
      <c r="CGS53" s="74"/>
      <c r="CHE53" s="74"/>
      <c r="CHF53" s="669"/>
      <c r="CHG53" s="669"/>
      <c r="CHH53" s="114"/>
      <c r="CHI53" s="74"/>
      <c r="CHU53" s="74"/>
      <c r="CHV53" s="669"/>
      <c r="CHW53" s="669"/>
      <c r="CHX53" s="114"/>
      <c r="CHY53" s="74"/>
      <c r="CIK53" s="74"/>
      <c r="CIL53" s="669"/>
      <c r="CIM53" s="669"/>
      <c r="CIN53" s="114"/>
      <c r="CIO53" s="74"/>
      <c r="CJA53" s="74"/>
      <c r="CJB53" s="669"/>
      <c r="CJC53" s="669"/>
      <c r="CJD53" s="114"/>
      <c r="CJE53" s="74"/>
      <c r="CJQ53" s="74"/>
      <c r="CJR53" s="669"/>
      <c r="CJS53" s="669"/>
      <c r="CJT53" s="114"/>
      <c r="CJU53" s="74"/>
      <c r="CKG53" s="74"/>
      <c r="CKH53" s="669"/>
      <c r="CKI53" s="669"/>
      <c r="CKJ53" s="114"/>
      <c r="CKK53" s="74"/>
      <c r="CKW53" s="74"/>
      <c r="CKX53" s="669"/>
      <c r="CKY53" s="669"/>
      <c r="CKZ53" s="114"/>
      <c r="CLA53" s="74"/>
      <c r="CLM53" s="74"/>
      <c r="CLN53" s="669"/>
      <c r="CLO53" s="669"/>
      <c r="CLP53" s="114"/>
      <c r="CLQ53" s="74"/>
      <c r="CMC53" s="74"/>
      <c r="CMD53" s="669"/>
      <c r="CME53" s="669"/>
      <c r="CMF53" s="114"/>
      <c r="CMG53" s="74"/>
      <c r="CMS53" s="74"/>
      <c r="CMT53" s="669"/>
      <c r="CMU53" s="669"/>
      <c r="CMV53" s="114"/>
      <c r="CMW53" s="74"/>
      <c r="CNI53" s="74"/>
      <c r="CNJ53" s="669"/>
      <c r="CNK53" s="669"/>
      <c r="CNL53" s="114"/>
      <c r="CNM53" s="74"/>
      <c r="CNY53" s="74"/>
      <c r="CNZ53" s="669"/>
      <c r="COA53" s="669"/>
      <c r="COB53" s="114"/>
      <c r="COC53" s="74"/>
      <c r="COO53" s="74"/>
      <c r="COP53" s="669"/>
      <c r="COQ53" s="669"/>
      <c r="COR53" s="114"/>
      <c r="COS53" s="74"/>
      <c r="CPE53" s="74"/>
      <c r="CPF53" s="669"/>
      <c r="CPG53" s="669"/>
      <c r="CPH53" s="114"/>
      <c r="CPI53" s="74"/>
      <c r="CPU53" s="74"/>
      <c r="CPV53" s="669"/>
      <c r="CPW53" s="669"/>
      <c r="CPX53" s="114"/>
      <c r="CPY53" s="74"/>
      <c r="CQK53" s="74"/>
      <c r="CQL53" s="669"/>
      <c r="CQM53" s="669"/>
      <c r="CQN53" s="114"/>
      <c r="CQO53" s="74"/>
      <c r="CRA53" s="74"/>
      <c r="CRB53" s="669"/>
      <c r="CRC53" s="669"/>
      <c r="CRD53" s="114"/>
      <c r="CRE53" s="74"/>
      <c r="CRQ53" s="74"/>
      <c r="CRR53" s="669"/>
      <c r="CRS53" s="669"/>
      <c r="CRT53" s="114"/>
      <c r="CRU53" s="74"/>
      <c r="CSG53" s="74"/>
      <c r="CSH53" s="669"/>
      <c r="CSI53" s="669"/>
      <c r="CSJ53" s="114"/>
      <c r="CSK53" s="74"/>
      <c r="CSW53" s="74"/>
      <c r="CSX53" s="669"/>
      <c r="CSY53" s="669"/>
      <c r="CSZ53" s="114"/>
      <c r="CTA53" s="74"/>
      <c r="CTM53" s="74"/>
      <c r="CTN53" s="669"/>
      <c r="CTO53" s="669"/>
      <c r="CTP53" s="114"/>
      <c r="CTQ53" s="74"/>
      <c r="CUC53" s="74"/>
      <c r="CUD53" s="669"/>
      <c r="CUE53" s="669"/>
      <c r="CUF53" s="114"/>
      <c r="CUG53" s="74"/>
      <c r="CUS53" s="74"/>
      <c r="CUT53" s="669"/>
      <c r="CUU53" s="669"/>
      <c r="CUV53" s="114"/>
      <c r="CUW53" s="74"/>
      <c r="CVI53" s="74"/>
      <c r="CVJ53" s="669"/>
      <c r="CVK53" s="669"/>
      <c r="CVL53" s="114"/>
      <c r="CVM53" s="74"/>
      <c r="CVY53" s="74"/>
      <c r="CVZ53" s="669"/>
      <c r="CWA53" s="669"/>
      <c r="CWB53" s="114"/>
      <c r="CWC53" s="74"/>
      <c r="CWO53" s="74"/>
      <c r="CWP53" s="669"/>
      <c r="CWQ53" s="669"/>
      <c r="CWR53" s="114"/>
      <c r="CWS53" s="74"/>
      <c r="CXE53" s="74"/>
      <c r="CXF53" s="669"/>
      <c r="CXG53" s="669"/>
      <c r="CXH53" s="114"/>
      <c r="CXI53" s="74"/>
      <c r="CXU53" s="74"/>
      <c r="CXV53" s="669"/>
      <c r="CXW53" s="669"/>
      <c r="CXX53" s="114"/>
      <c r="CXY53" s="74"/>
      <c r="CYK53" s="74"/>
      <c r="CYL53" s="669"/>
      <c r="CYM53" s="669"/>
      <c r="CYN53" s="114"/>
      <c r="CYO53" s="74"/>
      <c r="CZA53" s="74"/>
      <c r="CZB53" s="669"/>
      <c r="CZC53" s="669"/>
      <c r="CZD53" s="114"/>
      <c r="CZE53" s="74"/>
      <c r="CZQ53" s="74"/>
      <c r="CZR53" s="669"/>
      <c r="CZS53" s="669"/>
      <c r="CZT53" s="114"/>
      <c r="CZU53" s="74"/>
      <c r="DAG53" s="74"/>
      <c r="DAH53" s="669"/>
      <c r="DAI53" s="669"/>
      <c r="DAJ53" s="114"/>
      <c r="DAK53" s="74"/>
      <c r="DAW53" s="74"/>
      <c r="DAX53" s="669"/>
      <c r="DAY53" s="669"/>
      <c r="DAZ53" s="114"/>
      <c r="DBA53" s="74"/>
      <c r="DBM53" s="74"/>
      <c r="DBN53" s="669"/>
      <c r="DBO53" s="669"/>
      <c r="DBP53" s="114"/>
      <c r="DBQ53" s="74"/>
      <c r="DCC53" s="74"/>
      <c r="DCD53" s="669"/>
      <c r="DCE53" s="669"/>
      <c r="DCF53" s="114"/>
      <c r="DCG53" s="74"/>
      <c r="DCS53" s="74"/>
      <c r="DCT53" s="669"/>
      <c r="DCU53" s="669"/>
      <c r="DCV53" s="114"/>
      <c r="DCW53" s="74"/>
      <c r="DDI53" s="74"/>
      <c r="DDJ53" s="669"/>
      <c r="DDK53" s="669"/>
      <c r="DDL53" s="114"/>
      <c r="DDM53" s="74"/>
      <c r="DDY53" s="74"/>
      <c r="DDZ53" s="669"/>
      <c r="DEA53" s="669"/>
      <c r="DEB53" s="114"/>
      <c r="DEC53" s="74"/>
      <c r="DEO53" s="74"/>
      <c r="DEP53" s="669"/>
      <c r="DEQ53" s="669"/>
      <c r="DER53" s="114"/>
      <c r="DES53" s="74"/>
      <c r="DFE53" s="74"/>
      <c r="DFF53" s="669"/>
      <c r="DFG53" s="669"/>
      <c r="DFH53" s="114"/>
      <c r="DFI53" s="74"/>
      <c r="DFU53" s="74"/>
      <c r="DFV53" s="669"/>
      <c r="DFW53" s="669"/>
      <c r="DFX53" s="114"/>
      <c r="DFY53" s="74"/>
      <c r="DGK53" s="74"/>
      <c r="DGL53" s="669"/>
      <c r="DGM53" s="669"/>
      <c r="DGN53" s="114"/>
      <c r="DGO53" s="74"/>
      <c r="DHA53" s="74"/>
      <c r="DHB53" s="669"/>
      <c r="DHC53" s="669"/>
      <c r="DHD53" s="114"/>
      <c r="DHE53" s="74"/>
      <c r="DHQ53" s="74"/>
      <c r="DHR53" s="669"/>
      <c r="DHS53" s="669"/>
      <c r="DHT53" s="114"/>
      <c r="DHU53" s="74"/>
      <c r="DIG53" s="74"/>
      <c r="DIH53" s="669"/>
      <c r="DII53" s="669"/>
      <c r="DIJ53" s="114"/>
      <c r="DIK53" s="74"/>
      <c r="DIW53" s="74"/>
      <c r="DIX53" s="669"/>
      <c r="DIY53" s="669"/>
      <c r="DIZ53" s="114"/>
      <c r="DJA53" s="74"/>
      <c r="DJM53" s="74"/>
      <c r="DJN53" s="669"/>
      <c r="DJO53" s="669"/>
      <c r="DJP53" s="114"/>
      <c r="DJQ53" s="74"/>
      <c r="DKC53" s="74"/>
      <c r="DKD53" s="669"/>
      <c r="DKE53" s="669"/>
      <c r="DKF53" s="114"/>
      <c r="DKG53" s="74"/>
      <c r="DKS53" s="74"/>
      <c r="DKT53" s="669"/>
      <c r="DKU53" s="669"/>
      <c r="DKV53" s="114"/>
      <c r="DKW53" s="74"/>
      <c r="DLI53" s="74"/>
      <c r="DLJ53" s="669"/>
      <c r="DLK53" s="669"/>
      <c r="DLL53" s="114"/>
      <c r="DLM53" s="74"/>
      <c r="DLY53" s="74"/>
      <c r="DLZ53" s="669"/>
      <c r="DMA53" s="669"/>
      <c r="DMB53" s="114"/>
      <c r="DMC53" s="74"/>
      <c r="DMO53" s="74"/>
      <c r="DMP53" s="669"/>
      <c r="DMQ53" s="669"/>
      <c r="DMR53" s="114"/>
      <c r="DMS53" s="74"/>
      <c r="DNE53" s="74"/>
      <c r="DNF53" s="669"/>
      <c r="DNG53" s="669"/>
      <c r="DNH53" s="114"/>
      <c r="DNI53" s="74"/>
      <c r="DNU53" s="74"/>
      <c r="DNV53" s="669"/>
      <c r="DNW53" s="669"/>
      <c r="DNX53" s="114"/>
      <c r="DNY53" s="74"/>
      <c r="DOK53" s="74"/>
      <c r="DOL53" s="669"/>
      <c r="DOM53" s="669"/>
      <c r="DON53" s="114"/>
      <c r="DOO53" s="74"/>
      <c r="DPA53" s="74"/>
      <c r="DPB53" s="669"/>
      <c r="DPC53" s="669"/>
      <c r="DPD53" s="114"/>
      <c r="DPE53" s="74"/>
      <c r="DPQ53" s="74"/>
      <c r="DPR53" s="669"/>
      <c r="DPS53" s="669"/>
      <c r="DPT53" s="114"/>
      <c r="DPU53" s="74"/>
      <c r="DQG53" s="74"/>
      <c r="DQH53" s="669"/>
      <c r="DQI53" s="669"/>
      <c r="DQJ53" s="114"/>
      <c r="DQK53" s="74"/>
      <c r="DQW53" s="74"/>
      <c r="DQX53" s="669"/>
      <c r="DQY53" s="669"/>
      <c r="DQZ53" s="114"/>
      <c r="DRA53" s="74"/>
      <c r="DRM53" s="74"/>
      <c r="DRN53" s="669"/>
      <c r="DRO53" s="669"/>
      <c r="DRP53" s="114"/>
      <c r="DRQ53" s="74"/>
      <c r="DSC53" s="74"/>
      <c r="DSD53" s="669"/>
      <c r="DSE53" s="669"/>
      <c r="DSF53" s="114"/>
      <c r="DSG53" s="74"/>
      <c r="DSS53" s="74"/>
      <c r="DST53" s="669"/>
      <c r="DSU53" s="669"/>
      <c r="DSV53" s="114"/>
      <c r="DSW53" s="74"/>
      <c r="DTI53" s="74"/>
      <c r="DTJ53" s="669"/>
      <c r="DTK53" s="669"/>
      <c r="DTL53" s="114"/>
      <c r="DTM53" s="74"/>
      <c r="DTY53" s="74"/>
      <c r="DTZ53" s="669"/>
      <c r="DUA53" s="669"/>
      <c r="DUB53" s="114"/>
      <c r="DUC53" s="74"/>
      <c r="DUO53" s="74"/>
      <c r="DUP53" s="669"/>
      <c r="DUQ53" s="669"/>
      <c r="DUR53" s="114"/>
      <c r="DUS53" s="74"/>
      <c r="DVE53" s="74"/>
      <c r="DVF53" s="669"/>
      <c r="DVG53" s="669"/>
      <c r="DVH53" s="114"/>
      <c r="DVI53" s="74"/>
      <c r="DVU53" s="74"/>
      <c r="DVV53" s="669"/>
      <c r="DVW53" s="669"/>
      <c r="DVX53" s="114"/>
      <c r="DVY53" s="74"/>
      <c r="DWK53" s="74"/>
      <c r="DWL53" s="669"/>
      <c r="DWM53" s="669"/>
      <c r="DWN53" s="114"/>
      <c r="DWO53" s="74"/>
      <c r="DXA53" s="74"/>
      <c r="DXB53" s="669"/>
      <c r="DXC53" s="669"/>
      <c r="DXD53" s="114"/>
      <c r="DXE53" s="74"/>
      <c r="DXQ53" s="74"/>
      <c r="DXR53" s="669"/>
      <c r="DXS53" s="669"/>
      <c r="DXT53" s="114"/>
      <c r="DXU53" s="74"/>
      <c r="DYG53" s="74"/>
      <c r="DYH53" s="669"/>
      <c r="DYI53" s="669"/>
      <c r="DYJ53" s="114"/>
      <c r="DYK53" s="74"/>
      <c r="DYW53" s="74"/>
      <c r="DYX53" s="669"/>
      <c r="DYY53" s="669"/>
      <c r="DYZ53" s="114"/>
      <c r="DZA53" s="74"/>
      <c r="DZM53" s="74"/>
      <c r="DZN53" s="669"/>
      <c r="DZO53" s="669"/>
      <c r="DZP53" s="114"/>
      <c r="DZQ53" s="74"/>
      <c r="EAC53" s="74"/>
      <c r="EAD53" s="669"/>
      <c r="EAE53" s="669"/>
      <c r="EAF53" s="114"/>
      <c r="EAG53" s="74"/>
      <c r="EAS53" s="74"/>
      <c r="EAT53" s="669"/>
      <c r="EAU53" s="669"/>
      <c r="EAV53" s="114"/>
      <c r="EAW53" s="74"/>
      <c r="EBI53" s="74"/>
      <c r="EBJ53" s="669"/>
      <c r="EBK53" s="669"/>
      <c r="EBL53" s="114"/>
      <c r="EBM53" s="74"/>
      <c r="EBY53" s="74"/>
      <c r="EBZ53" s="669"/>
      <c r="ECA53" s="669"/>
      <c r="ECB53" s="114"/>
      <c r="ECC53" s="74"/>
      <c r="ECO53" s="74"/>
      <c r="ECP53" s="669"/>
      <c r="ECQ53" s="669"/>
      <c r="ECR53" s="114"/>
      <c r="ECS53" s="74"/>
      <c r="EDE53" s="74"/>
      <c r="EDF53" s="669"/>
      <c r="EDG53" s="669"/>
      <c r="EDH53" s="114"/>
      <c r="EDI53" s="74"/>
      <c r="EDU53" s="74"/>
      <c r="EDV53" s="669"/>
      <c r="EDW53" s="669"/>
      <c r="EDX53" s="114"/>
      <c r="EDY53" s="74"/>
      <c r="EEK53" s="74"/>
      <c r="EEL53" s="669"/>
      <c r="EEM53" s="669"/>
      <c r="EEN53" s="114"/>
      <c r="EEO53" s="74"/>
      <c r="EFA53" s="74"/>
      <c r="EFB53" s="669"/>
      <c r="EFC53" s="669"/>
      <c r="EFD53" s="114"/>
      <c r="EFE53" s="74"/>
      <c r="EFQ53" s="74"/>
      <c r="EFR53" s="669"/>
      <c r="EFS53" s="669"/>
      <c r="EFT53" s="114"/>
      <c r="EFU53" s="74"/>
      <c r="EGG53" s="74"/>
      <c r="EGH53" s="669"/>
      <c r="EGI53" s="669"/>
      <c r="EGJ53" s="114"/>
      <c r="EGK53" s="74"/>
      <c r="EGW53" s="74"/>
      <c r="EGX53" s="669"/>
      <c r="EGY53" s="669"/>
      <c r="EGZ53" s="114"/>
      <c r="EHA53" s="74"/>
      <c r="EHM53" s="74"/>
      <c r="EHN53" s="669"/>
      <c r="EHO53" s="669"/>
      <c r="EHP53" s="114"/>
      <c r="EHQ53" s="74"/>
      <c r="EIC53" s="74"/>
      <c r="EID53" s="669"/>
      <c r="EIE53" s="669"/>
      <c r="EIF53" s="114"/>
      <c r="EIG53" s="74"/>
      <c r="EIS53" s="74"/>
      <c r="EIT53" s="669"/>
      <c r="EIU53" s="669"/>
      <c r="EIV53" s="114"/>
      <c r="EIW53" s="74"/>
      <c r="EJI53" s="74"/>
      <c r="EJJ53" s="669"/>
      <c r="EJK53" s="669"/>
      <c r="EJL53" s="114"/>
      <c r="EJM53" s="74"/>
      <c r="EJY53" s="74"/>
      <c r="EJZ53" s="669"/>
      <c r="EKA53" s="669"/>
      <c r="EKB53" s="114"/>
      <c r="EKC53" s="74"/>
      <c r="EKO53" s="74"/>
      <c r="EKP53" s="669"/>
      <c r="EKQ53" s="669"/>
      <c r="EKR53" s="114"/>
      <c r="EKS53" s="74"/>
      <c r="ELE53" s="74"/>
      <c r="ELF53" s="669"/>
      <c r="ELG53" s="669"/>
      <c r="ELH53" s="114"/>
      <c r="ELI53" s="74"/>
      <c r="ELU53" s="74"/>
      <c r="ELV53" s="669"/>
      <c r="ELW53" s="669"/>
      <c r="ELX53" s="114"/>
      <c r="ELY53" s="74"/>
      <c r="EMK53" s="74"/>
      <c r="EML53" s="669"/>
      <c r="EMM53" s="669"/>
      <c r="EMN53" s="114"/>
      <c r="EMO53" s="74"/>
      <c r="ENA53" s="74"/>
      <c r="ENB53" s="669"/>
      <c r="ENC53" s="669"/>
      <c r="END53" s="114"/>
      <c r="ENE53" s="74"/>
      <c r="ENQ53" s="74"/>
      <c r="ENR53" s="669"/>
      <c r="ENS53" s="669"/>
      <c r="ENT53" s="114"/>
      <c r="ENU53" s="74"/>
      <c r="EOG53" s="74"/>
      <c r="EOH53" s="669"/>
      <c r="EOI53" s="669"/>
      <c r="EOJ53" s="114"/>
      <c r="EOK53" s="74"/>
      <c r="EOW53" s="74"/>
      <c r="EOX53" s="669"/>
      <c r="EOY53" s="669"/>
      <c r="EOZ53" s="114"/>
      <c r="EPA53" s="74"/>
      <c r="EPM53" s="74"/>
      <c r="EPN53" s="669"/>
      <c r="EPO53" s="669"/>
      <c r="EPP53" s="114"/>
      <c r="EPQ53" s="74"/>
      <c r="EQC53" s="74"/>
      <c r="EQD53" s="669"/>
      <c r="EQE53" s="669"/>
      <c r="EQF53" s="114"/>
      <c r="EQG53" s="74"/>
      <c r="EQS53" s="74"/>
      <c r="EQT53" s="669"/>
      <c r="EQU53" s="669"/>
      <c r="EQV53" s="114"/>
      <c r="EQW53" s="74"/>
      <c r="ERI53" s="74"/>
      <c r="ERJ53" s="669"/>
      <c r="ERK53" s="669"/>
      <c r="ERL53" s="114"/>
      <c r="ERM53" s="74"/>
      <c r="ERY53" s="74"/>
      <c r="ERZ53" s="669"/>
      <c r="ESA53" s="669"/>
      <c r="ESB53" s="114"/>
      <c r="ESC53" s="74"/>
      <c r="ESO53" s="74"/>
      <c r="ESP53" s="669"/>
      <c r="ESQ53" s="669"/>
      <c r="ESR53" s="114"/>
      <c r="ESS53" s="74"/>
      <c r="ETE53" s="74"/>
      <c r="ETF53" s="669"/>
      <c r="ETG53" s="669"/>
      <c r="ETH53" s="114"/>
      <c r="ETI53" s="74"/>
      <c r="ETU53" s="74"/>
      <c r="ETV53" s="669"/>
      <c r="ETW53" s="669"/>
      <c r="ETX53" s="114"/>
      <c r="ETY53" s="74"/>
      <c r="EUK53" s="74"/>
      <c r="EUL53" s="669"/>
      <c r="EUM53" s="669"/>
      <c r="EUN53" s="114"/>
      <c r="EUO53" s="74"/>
      <c r="EVA53" s="74"/>
      <c r="EVB53" s="669"/>
      <c r="EVC53" s="669"/>
      <c r="EVD53" s="114"/>
      <c r="EVE53" s="74"/>
      <c r="EVQ53" s="74"/>
      <c r="EVR53" s="669"/>
      <c r="EVS53" s="669"/>
      <c r="EVT53" s="114"/>
      <c r="EVU53" s="74"/>
      <c r="EWG53" s="74"/>
      <c r="EWH53" s="669"/>
      <c r="EWI53" s="669"/>
      <c r="EWJ53" s="114"/>
      <c r="EWK53" s="74"/>
      <c r="EWW53" s="74"/>
      <c r="EWX53" s="669"/>
      <c r="EWY53" s="669"/>
      <c r="EWZ53" s="114"/>
      <c r="EXA53" s="74"/>
      <c r="EXM53" s="74"/>
      <c r="EXN53" s="669"/>
      <c r="EXO53" s="669"/>
      <c r="EXP53" s="114"/>
      <c r="EXQ53" s="74"/>
      <c r="EYC53" s="74"/>
      <c r="EYD53" s="669"/>
      <c r="EYE53" s="669"/>
      <c r="EYF53" s="114"/>
      <c r="EYG53" s="74"/>
      <c r="EYS53" s="74"/>
      <c r="EYT53" s="669"/>
      <c r="EYU53" s="669"/>
      <c r="EYV53" s="114"/>
      <c r="EYW53" s="74"/>
      <c r="EZI53" s="74"/>
      <c r="EZJ53" s="669"/>
      <c r="EZK53" s="669"/>
      <c r="EZL53" s="114"/>
      <c r="EZM53" s="74"/>
      <c r="EZY53" s="74"/>
      <c r="EZZ53" s="669"/>
      <c r="FAA53" s="669"/>
      <c r="FAB53" s="114"/>
      <c r="FAC53" s="74"/>
      <c r="FAO53" s="74"/>
      <c r="FAP53" s="669"/>
      <c r="FAQ53" s="669"/>
      <c r="FAR53" s="114"/>
      <c r="FAS53" s="74"/>
      <c r="FBE53" s="74"/>
      <c r="FBF53" s="669"/>
      <c r="FBG53" s="669"/>
      <c r="FBH53" s="114"/>
      <c r="FBI53" s="74"/>
      <c r="FBU53" s="74"/>
      <c r="FBV53" s="669"/>
      <c r="FBW53" s="669"/>
      <c r="FBX53" s="114"/>
      <c r="FBY53" s="74"/>
      <c r="FCK53" s="74"/>
      <c r="FCL53" s="669"/>
      <c r="FCM53" s="669"/>
      <c r="FCN53" s="114"/>
      <c r="FCO53" s="74"/>
      <c r="FDA53" s="74"/>
      <c r="FDB53" s="669"/>
      <c r="FDC53" s="669"/>
      <c r="FDD53" s="114"/>
      <c r="FDE53" s="74"/>
      <c r="FDQ53" s="74"/>
      <c r="FDR53" s="669"/>
      <c r="FDS53" s="669"/>
      <c r="FDT53" s="114"/>
      <c r="FDU53" s="74"/>
      <c r="FEG53" s="74"/>
      <c r="FEH53" s="669"/>
      <c r="FEI53" s="669"/>
      <c r="FEJ53" s="114"/>
      <c r="FEK53" s="74"/>
      <c r="FEW53" s="74"/>
      <c r="FEX53" s="669"/>
      <c r="FEY53" s="669"/>
      <c r="FEZ53" s="114"/>
      <c r="FFA53" s="74"/>
      <c r="FFM53" s="74"/>
      <c r="FFN53" s="669"/>
      <c r="FFO53" s="669"/>
      <c r="FFP53" s="114"/>
      <c r="FFQ53" s="74"/>
      <c r="FGC53" s="74"/>
      <c r="FGD53" s="669"/>
      <c r="FGE53" s="669"/>
      <c r="FGF53" s="114"/>
      <c r="FGG53" s="74"/>
      <c r="FGS53" s="74"/>
      <c r="FGT53" s="669"/>
      <c r="FGU53" s="669"/>
      <c r="FGV53" s="114"/>
      <c r="FGW53" s="74"/>
      <c r="FHI53" s="74"/>
      <c r="FHJ53" s="669"/>
      <c r="FHK53" s="669"/>
      <c r="FHL53" s="114"/>
      <c r="FHM53" s="74"/>
      <c r="FHY53" s="74"/>
      <c r="FHZ53" s="669"/>
      <c r="FIA53" s="669"/>
      <c r="FIB53" s="114"/>
      <c r="FIC53" s="74"/>
      <c r="FIO53" s="74"/>
      <c r="FIP53" s="669"/>
      <c r="FIQ53" s="669"/>
      <c r="FIR53" s="114"/>
      <c r="FIS53" s="74"/>
      <c r="FJE53" s="74"/>
      <c r="FJF53" s="669"/>
      <c r="FJG53" s="669"/>
      <c r="FJH53" s="114"/>
      <c r="FJI53" s="74"/>
      <c r="FJU53" s="74"/>
      <c r="FJV53" s="669"/>
      <c r="FJW53" s="669"/>
      <c r="FJX53" s="114"/>
      <c r="FJY53" s="74"/>
      <c r="FKK53" s="74"/>
      <c r="FKL53" s="669"/>
      <c r="FKM53" s="669"/>
      <c r="FKN53" s="114"/>
      <c r="FKO53" s="74"/>
      <c r="FLA53" s="74"/>
      <c r="FLB53" s="669"/>
      <c r="FLC53" s="669"/>
      <c r="FLD53" s="114"/>
      <c r="FLE53" s="74"/>
      <c r="FLQ53" s="74"/>
      <c r="FLR53" s="669"/>
      <c r="FLS53" s="669"/>
      <c r="FLT53" s="114"/>
      <c r="FLU53" s="74"/>
      <c r="FMG53" s="74"/>
      <c r="FMH53" s="669"/>
      <c r="FMI53" s="669"/>
      <c r="FMJ53" s="114"/>
      <c r="FMK53" s="74"/>
      <c r="FMW53" s="74"/>
      <c r="FMX53" s="669"/>
      <c r="FMY53" s="669"/>
      <c r="FMZ53" s="114"/>
      <c r="FNA53" s="74"/>
      <c r="FNM53" s="74"/>
      <c r="FNN53" s="669"/>
      <c r="FNO53" s="669"/>
      <c r="FNP53" s="114"/>
      <c r="FNQ53" s="74"/>
      <c r="FOC53" s="74"/>
      <c r="FOD53" s="669"/>
      <c r="FOE53" s="669"/>
      <c r="FOF53" s="114"/>
      <c r="FOG53" s="74"/>
      <c r="FOS53" s="74"/>
      <c r="FOT53" s="669"/>
      <c r="FOU53" s="669"/>
      <c r="FOV53" s="114"/>
      <c r="FOW53" s="74"/>
      <c r="FPI53" s="74"/>
      <c r="FPJ53" s="669"/>
      <c r="FPK53" s="669"/>
      <c r="FPL53" s="114"/>
      <c r="FPM53" s="74"/>
      <c r="FPY53" s="74"/>
      <c r="FPZ53" s="669"/>
      <c r="FQA53" s="669"/>
      <c r="FQB53" s="114"/>
      <c r="FQC53" s="74"/>
      <c r="FQO53" s="74"/>
      <c r="FQP53" s="669"/>
      <c r="FQQ53" s="669"/>
      <c r="FQR53" s="114"/>
      <c r="FQS53" s="74"/>
      <c r="FRE53" s="74"/>
      <c r="FRF53" s="669"/>
      <c r="FRG53" s="669"/>
      <c r="FRH53" s="114"/>
      <c r="FRI53" s="74"/>
      <c r="FRU53" s="74"/>
      <c r="FRV53" s="669"/>
      <c r="FRW53" s="669"/>
      <c r="FRX53" s="114"/>
      <c r="FRY53" s="74"/>
      <c r="FSK53" s="74"/>
      <c r="FSL53" s="669"/>
      <c r="FSM53" s="669"/>
      <c r="FSN53" s="114"/>
      <c r="FSO53" s="74"/>
      <c r="FTA53" s="74"/>
      <c r="FTB53" s="669"/>
      <c r="FTC53" s="669"/>
      <c r="FTD53" s="114"/>
      <c r="FTE53" s="74"/>
      <c r="FTQ53" s="74"/>
      <c r="FTR53" s="669"/>
      <c r="FTS53" s="669"/>
      <c r="FTT53" s="114"/>
      <c r="FTU53" s="74"/>
      <c r="FUG53" s="74"/>
      <c r="FUH53" s="669"/>
      <c r="FUI53" s="669"/>
      <c r="FUJ53" s="114"/>
      <c r="FUK53" s="74"/>
      <c r="FUW53" s="74"/>
      <c r="FUX53" s="669"/>
      <c r="FUY53" s="669"/>
      <c r="FUZ53" s="114"/>
      <c r="FVA53" s="74"/>
      <c r="FVM53" s="74"/>
      <c r="FVN53" s="669"/>
      <c r="FVO53" s="669"/>
      <c r="FVP53" s="114"/>
      <c r="FVQ53" s="74"/>
      <c r="FWC53" s="74"/>
      <c r="FWD53" s="669"/>
      <c r="FWE53" s="669"/>
      <c r="FWF53" s="114"/>
      <c r="FWG53" s="74"/>
      <c r="FWS53" s="74"/>
      <c r="FWT53" s="669"/>
      <c r="FWU53" s="669"/>
      <c r="FWV53" s="114"/>
      <c r="FWW53" s="74"/>
      <c r="FXI53" s="74"/>
      <c r="FXJ53" s="669"/>
      <c r="FXK53" s="669"/>
      <c r="FXL53" s="114"/>
      <c r="FXM53" s="74"/>
      <c r="FXY53" s="74"/>
      <c r="FXZ53" s="669"/>
      <c r="FYA53" s="669"/>
      <c r="FYB53" s="114"/>
      <c r="FYC53" s="74"/>
      <c r="FYO53" s="74"/>
      <c r="FYP53" s="669"/>
      <c r="FYQ53" s="669"/>
      <c r="FYR53" s="114"/>
      <c r="FYS53" s="74"/>
      <c r="FZE53" s="74"/>
      <c r="FZF53" s="669"/>
      <c r="FZG53" s="669"/>
      <c r="FZH53" s="114"/>
      <c r="FZI53" s="74"/>
      <c r="FZU53" s="74"/>
      <c r="FZV53" s="669"/>
      <c r="FZW53" s="669"/>
      <c r="FZX53" s="114"/>
      <c r="FZY53" s="74"/>
      <c r="GAK53" s="74"/>
      <c r="GAL53" s="669"/>
      <c r="GAM53" s="669"/>
      <c r="GAN53" s="114"/>
      <c r="GAO53" s="74"/>
      <c r="GBA53" s="74"/>
      <c r="GBB53" s="669"/>
      <c r="GBC53" s="669"/>
      <c r="GBD53" s="114"/>
      <c r="GBE53" s="74"/>
      <c r="GBQ53" s="74"/>
      <c r="GBR53" s="669"/>
      <c r="GBS53" s="669"/>
      <c r="GBT53" s="114"/>
      <c r="GBU53" s="74"/>
      <c r="GCG53" s="74"/>
      <c r="GCH53" s="669"/>
      <c r="GCI53" s="669"/>
      <c r="GCJ53" s="114"/>
      <c r="GCK53" s="74"/>
      <c r="GCW53" s="74"/>
      <c r="GCX53" s="669"/>
      <c r="GCY53" s="669"/>
      <c r="GCZ53" s="114"/>
      <c r="GDA53" s="74"/>
      <c r="GDM53" s="74"/>
      <c r="GDN53" s="669"/>
      <c r="GDO53" s="669"/>
      <c r="GDP53" s="114"/>
      <c r="GDQ53" s="74"/>
      <c r="GEC53" s="74"/>
      <c r="GED53" s="669"/>
      <c r="GEE53" s="669"/>
      <c r="GEF53" s="114"/>
      <c r="GEG53" s="74"/>
      <c r="GES53" s="74"/>
      <c r="GET53" s="669"/>
      <c r="GEU53" s="669"/>
      <c r="GEV53" s="114"/>
      <c r="GEW53" s="74"/>
      <c r="GFI53" s="74"/>
      <c r="GFJ53" s="669"/>
      <c r="GFK53" s="669"/>
      <c r="GFL53" s="114"/>
      <c r="GFM53" s="74"/>
      <c r="GFY53" s="74"/>
      <c r="GFZ53" s="669"/>
      <c r="GGA53" s="669"/>
      <c r="GGB53" s="114"/>
      <c r="GGC53" s="74"/>
      <c r="GGO53" s="74"/>
      <c r="GGP53" s="669"/>
      <c r="GGQ53" s="669"/>
      <c r="GGR53" s="114"/>
      <c r="GGS53" s="74"/>
      <c r="GHE53" s="74"/>
      <c r="GHF53" s="669"/>
      <c r="GHG53" s="669"/>
      <c r="GHH53" s="114"/>
      <c r="GHI53" s="74"/>
      <c r="GHU53" s="74"/>
      <c r="GHV53" s="669"/>
      <c r="GHW53" s="669"/>
      <c r="GHX53" s="114"/>
      <c r="GHY53" s="74"/>
      <c r="GIK53" s="74"/>
      <c r="GIL53" s="669"/>
      <c r="GIM53" s="669"/>
      <c r="GIN53" s="114"/>
      <c r="GIO53" s="74"/>
      <c r="GJA53" s="74"/>
      <c r="GJB53" s="669"/>
      <c r="GJC53" s="669"/>
      <c r="GJD53" s="114"/>
      <c r="GJE53" s="74"/>
      <c r="GJQ53" s="74"/>
      <c r="GJR53" s="669"/>
      <c r="GJS53" s="669"/>
      <c r="GJT53" s="114"/>
      <c r="GJU53" s="74"/>
      <c r="GKG53" s="74"/>
      <c r="GKH53" s="669"/>
      <c r="GKI53" s="669"/>
      <c r="GKJ53" s="114"/>
      <c r="GKK53" s="74"/>
      <c r="GKW53" s="74"/>
      <c r="GKX53" s="669"/>
      <c r="GKY53" s="669"/>
      <c r="GKZ53" s="114"/>
      <c r="GLA53" s="74"/>
      <c r="GLM53" s="74"/>
      <c r="GLN53" s="669"/>
      <c r="GLO53" s="669"/>
      <c r="GLP53" s="114"/>
      <c r="GLQ53" s="74"/>
      <c r="GMC53" s="74"/>
      <c r="GMD53" s="669"/>
      <c r="GME53" s="669"/>
      <c r="GMF53" s="114"/>
      <c r="GMG53" s="74"/>
      <c r="GMS53" s="74"/>
      <c r="GMT53" s="669"/>
      <c r="GMU53" s="669"/>
      <c r="GMV53" s="114"/>
      <c r="GMW53" s="74"/>
      <c r="GNI53" s="74"/>
      <c r="GNJ53" s="669"/>
      <c r="GNK53" s="669"/>
      <c r="GNL53" s="114"/>
      <c r="GNM53" s="74"/>
      <c r="GNY53" s="74"/>
      <c r="GNZ53" s="669"/>
      <c r="GOA53" s="669"/>
      <c r="GOB53" s="114"/>
      <c r="GOC53" s="74"/>
      <c r="GOO53" s="74"/>
      <c r="GOP53" s="669"/>
      <c r="GOQ53" s="669"/>
      <c r="GOR53" s="114"/>
      <c r="GOS53" s="74"/>
      <c r="GPE53" s="74"/>
      <c r="GPF53" s="669"/>
      <c r="GPG53" s="669"/>
      <c r="GPH53" s="114"/>
      <c r="GPI53" s="74"/>
      <c r="GPU53" s="74"/>
      <c r="GPV53" s="669"/>
      <c r="GPW53" s="669"/>
      <c r="GPX53" s="114"/>
      <c r="GPY53" s="74"/>
      <c r="GQK53" s="74"/>
      <c r="GQL53" s="669"/>
      <c r="GQM53" s="669"/>
      <c r="GQN53" s="114"/>
      <c r="GQO53" s="74"/>
      <c r="GRA53" s="74"/>
      <c r="GRB53" s="669"/>
      <c r="GRC53" s="669"/>
      <c r="GRD53" s="114"/>
      <c r="GRE53" s="74"/>
      <c r="GRQ53" s="74"/>
      <c r="GRR53" s="669"/>
      <c r="GRS53" s="669"/>
      <c r="GRT53" s="114"/>
      <c r="GRU53" s="74"/>
      <c r="GSG53" s="74"/>
      <c r="GSH53" s="669"/>
      <c r="GSI53" s="669"/>
      <c r="GSJ53" s="114"/>
      <c r="GSK53" s="74"/>
      <c r="GSW53" s="74"/>
      <c r="GSX53" s="669"/>
      <c r="GSY53" s="669"/>
      <c r="GSZ53" s="114"/>
      <c r="GTA53" s="74"/>
      <c r="GTM53" s="74"/>
      <c r="GTN53" s="669"/>
      <c r="GTO53" s="669"/>
      <c r="GTP53" s="114"/>
      <c r="GTQ53" s="74"/>
      <c r="GUC53" s="74"/>
      <c r="GUD53" s="669"/>
      <c r="GUE53" s="669"/>
      <c r="GUF53" s="114"/>
      <c r="GUG53" s="74"/>
      <c r="GUS53" s="74"/>
      <c r="GUT53" s="669"/>
      <c r="GUU53" s="669"/>
      <c r="GUV53" s="114"/>
      <c r="GUW53" s="74"/>
      <c r="GVI53" s="74"/>
      <c r="GVJ53" s="669"/>
      <c r="GVK53" s="669"/>
      <c r="GVL53" s="114"/>
      <c r="GVM53" s="74"/>
      <c r="GVY53" s="74"/>
      <c r="GVZ53" s="669"/>
      <c r="GWA53" s="669"/>
      <c r="GWB53" s="114"/>
      <c r="GWC53" s="74"/>
      <c r="GWO53" s="74"/>
      <c r="GWP53" s="669"/>
      <c r="GWQ53" s="669"/>
      <c r="GWR53" s="114"/>
      <c r="GWS53" s="74"/>
      <c r="GXE53" s="74"/>
      <c r="GXF53" s="669"/>
      <c r="GXG53" s="669"/>
      <c r="GXH53" s="114"/>
      <c r="GXI53" s="74"/>
      <c r="GXU53" s="74"/>
      <c r="GXV53" s="669"/>
      <c r="GXW53" s="669"/>
      <c r="GXX53" s="114"/>
      <c r="GXY53" s="74"/>
      <c r="GYK53" s="74"/>
      <c r="GYL53" s="669"/>
      <c r="GYM53" s="669"/>
      <c r="GYN53" s="114"/>
      <c r="GYO53" s="74"/>
      <c r="GZA53" s="74"/>
      <c r="GZB53" s="669"/>
      <c r="GZC53" s="669"/>
      <c r="GZD53" s="114"/>
      <c r="GZE53" s="74"/>
      <c r="GZQ53" s="74"/>
      <c r="GZR53" s="669"/>
      <c r="GZS53" s="669"/>
      <c r="GZT53" s="114"/>
      <c r="GZU53" s="74"/>
      <c r="HAG53" s="74"/>
      <c r="HAH53" s="669"/>
      <c r="HAI53" s="669"/>
      <c r="HAJ53" s="114"/>
      <c r="HAK53" s="74"/>
      <c r="HAW53" s="74"/>
      <c r="HAX53" s="669"/>
      <c r="HAY53" s="669"/>
      <c r="HAZ53" s="114"/>
      <c r="HBA53" s="74"/>
      <c r="HBM53" s="74"/>
      <c r="HBN53" s="669"/>
      <c r="HBO53" s="669"/>
      <c r="HBP53" s="114"/>
      <c r="HBQ53" s="74"/>
      <c r="HCC53" s="74"/>
      <c r="HCD53" s="669"/>
      <c r="HCE53" s="669"/>
      <c r="HCF53" s="114"/>
      <c r="HCG53" s="74"/>
      <c r="HCS53" s="74"/>
      <c r="HCT53" s="669"/>
      <c r="HCU53" s="669"/>
      <c r="HCV53" s="114"/>
      <c r="HCW53" s="74"/>
      <c r="HDI53" s="74"/>
      <c r="HDJ53" s="669"/>
      <c r="HDK53" s="669"/>
      <c r="HDL53" s="114"/>
      <c r="HDM53" s="74"/>
      <c r="HDY53" s="74"/>
      <c r="HDZ53" s="669"/>
      <c r="HEA53" s="669"/>
      <c r="HEB53" s="114"/>
      <c r="HEC53" s="74"/>
      <c r="HEO53" s="74"/>
      <c r="HEP53" s="669"/>
      <c r="HEQ53" s="669"/>
      <c r="HER53" s="114"/>
      <c r="HES53" s="74"/>
      <c r="HFE53" s="74"/>
      <c r="HFF53" s="669"/>
      <c r="HFG53" s="669"/>
      <c r="HFH53" s="114"/>
      <c r="HFI53" s="74"/>
      <c r="HFU53" s="74"/>
      <c r="HFV53" s="669"/>
      <c r="HFW53" s="669"/>
      <c r="HFX53" s="114"/>
      <c r="HFY53" s="74"/>
      <c r="HGK53" s="74"/>
      <c r="HGL53" s="669"/>
      <c r="HGM53" s="669"/>
      <c r="HGN53" s="114"/>
      <c r="HGO53" s="74"/>
      <c r="HHA53" s="74"/>
      <c r="HHB53" s="669"/>
      <c r="HHC53" s="669"/>
      <c r="HHD53" s="114"/>
      <c r="HHE53" s="74"/>
      <c r="HHQ53" s="74"/>
      <c r="HHR53" s="669"/>
      <c r="HHS53" s="669"/>
      <c r="HHT53" s="114"/>
      <c r="HHU53" s="74"/>
      <c r="HIG53" s="74"/>
      <c r="HIH53" s="669"/>
      <c r="HII53" s="669"/>
      <c r="HIJ53" s="114"/>
      <c r="HIK53" s="74"/>
      <c r="HIW53" s="74"/>
      <c r="HIX53" s="669"/>
      <c r="HIY53" s="669"/>
      <c r="HIZ53" s="114"/>
      <c r="HJA53" s="74"/>
      <c r="HJM53" s="74"/>
      <c r="HJN53" s="669"/>
      <c r="HJO53" s="669"/>
      <c r="HJP53" s="114"/>
      <c r="HJQ53" s="74"/>
      <c r="HKC53" s="74"/>
      <c r="HKD53" s="669"/>
      <c r="HKE53" s="669"/>
      <c r="HKF53" s="114"/>
      <c r="HKG53" s="74"/>
      <c r="HKS53" s="74"/>
      <c r="HKT53" s="669"/>
      <c r="HKU53" s="669"/>
      <c r="HKV53" s="114"/>
      <c r="HKW53" s="74"/>
      <c r="HLI53" s="74"/>
      <c r="HLJ53" s="669"/>
      <c r="HLK53" s="669"/>
      <c r="HLL53" s="114"/>
      <c r="HLM53" s="74"/>
      <c r="HLY53" s="74"/>
      <c r="HLZ53" s="669"/>
      <c r="HMA53" s="669"/>
      <c r="HMB53" s="114"/>
      <c r="HMC53" s="74"/>
      <c r="HMO53" s="74"/>
      <c r="HMP53" s="669"/>
      <c r="HMQ53" s="669"/>
      <c r="HMR53" s="114"/>
      <c r="HMS53" s="74"/>
      <c r="HNE53" s="74"/>
      <c r="HNF53" s="669"/>
      <c r="HNG53" s="669"/>
      <c r="HNH53" s="114"/>
      <c r="HNI53" s="74"/>
      <c r="HNU53" s="74"/>
      <c r="HNV53" s="669"/>
      <c r="HNW53" s="669"/>
      <c r="HNX53" s="114"/>
      <c r="HNY53" s="74"/>
      <c r="HOK53" s="74"/>
      <c r="HOL53" s="669"/>
      <c r="HOM53" s="669"/>
      <c r="HON53" s="114"/>
      <c r="HOO53" s="74"/>
      <c r="HPA53" s="74"/>
      <c r="HPB53" s="669"/>
      <c r="HPC53" s="669"/>
      <c r="HPD53" s="114"/>
      <c r="HPE53" s="74"/>
      <c r="HPQ53" s="74"/>
      <c r="HPR53" s="669"/>
      <c r="HPS53" s="669"/>
      <c r="HPT53" s="114"/>
      <c r="HPU53" s="74"/>
      <c r="HQG53" s="74"/>
      <c r="HQH53" s="669"/>
      <c r="HQI53" s="669"/>
      <c r="HQJ53" s="114"/>
      <c r="HQK53" s="74"/>
      <c r="HQW53" s="74"/>
      <c r="HQX53" s="669"/>
      <c r="HQY53" s="669"/>
      <c r="HQZ53" s="114"/>
      <c r="HRA53" s="74"/>
      <c r="HRM53" s="74"/>
      <c r="HRN53" s="669"/>
      <c r="HRO53" s="669"/>
      <c r="HRP53" s="114"/>
      <c r="HRQ53" s="74"/>
      <c r="HSC53" s="74"/>
      <c r="HSD53" s="669"/>
      <c r="HSE53" s="669"/>
      <c r="HSF53" s="114"/>
      <c r="HSG53" s="74"/>
      <c r="HSS53" s="74"/>
      <c r="HST53" s="669"/>
      <c r="HSU53" s="669"/>
      <c r="HSV53" s="114"/>
      <c r="HSW53" s="74"/>
      <c r="HTI53" s="74"/>
      <c r="HTJ53" s="669"/>
      <c r="HTK53" s="669"/>
      <c r="HTL53" s="114"/>
      <c r="HTM53" s="74"/>
      <c r="HTY53" s="74"/>
      <c r="HTZ53" s="669"/>
      <c r="HUA53" s="669"/>
      <c r="HUB53" s="114"/>
      <c r="HUC53" s="74"/>
      <c r="HUO53" s="74"/>
      <c r="HUP53" s="669"/>
      <c r="HUQ53" s="669"/>
      <c r="HUR53" s="114"/>
      <c r="HUS53" s="74"/>
      <c r="HVE53" s="74"/>
      <c r="HVF53" s="669"/>
      <c r="HVG53" s="669"/>
      <c r="HVH53" s="114"/>
      <c r="HVI53" s="74"/>
      <c r="HVU53" s="74"/>
      <c r="HVV53" s="669"/>
      <c r="HVW53" s="669"/>
      <c r="HVX53" s="114"/>
      <c r="HVY53" s="74"/>
      <c r="HWK53" s="74"/>
      <c r="HWL53" s="669"/>
      <c r="HWM53" s="669"/>
      <c r="HWN53" s="114"/>
      <c r="HWO53" s="74"/>
      <c r="HXA53" s="74"/>
      <c r="HXB53" s="669"/>
      <c r="HXC53" s="669"/>
      <c r="HXD53" s="114"/>
      <c r="HXE53" s="74"/>
      <c r="HXQ53" s="74"/>
      <c r="HXR53" s="669"/>
      <c r="HXS53" s="669"/>
      <c r="HXT53" s="114"/>
      <c r="HXU53" s="74"/>
      <c r="HYG53" s="74"/>
      <c r="HYH53" s="669"/>
      <c r="HYI53" s="669"/>
      <c r="HYJ53" s="114"/>
      <c r="HYK53" s="74"/>
      <c r="HYW53" s="74"/>
      <c r="HYX53" s="669"/>
      <c r="HYY53" s="669"/>
      <c r="HYZ53" s="114"/>
      <c r="HZA53" s="74"/>
      <c r="HZM53" s="74"/>
      <c r="HZN53" s="669"/>
      <c r="HZO53" s="669"/>
      <c r="HZP53" s="114"/>
      <c r="HZQ53" s="74"/>
      <c r="IAC53" s="74"/>
      <c r="IAD53" s="669"/>
      <c r="IAE53" s="669"/>
      <c r="IAF53" s="114"/>
      <c r="IAG53" s="74"/>
      <c r="IAS53" s="74"/>
      <c r="IAT53" s="669"/>
      <c r="IAU53" s="669"/>
      <c r="IAV53" s="114"/>
      <c r="IAW53" s="74"/>
      <c r="IBI53" s="74"/>
      <c r="IBJ53" s="669"/>
      <c r="IBK53" s="669"/>
      <c r="IBL53" s="114"/>
      <c r="IBM53" s="74"/>
      <c r="IBY53" s="74"/>
      <c r="IBZ53" s="669"/>
      <c r="ICA53" s="669"/>
      <c r="ICB53" s="114"/>
      <c r="ICC53" s="74"/>
      <c r="ICO53" s="74"/>
      <c r="ICP53" s="669"/>
      <c r="ICQ53" s="669"/>
      <c r="ICR53" s="114"/>
      <c r="ICS53" s="74"/>
      <c r="IDE53" s="74"/>
      <c r="IDF53" s="669"/>
      <c r="IDG53" s="669"/>
      <c r="IDH53" s="114"/>
      <c r="IDI53" s="74"/>
      <c r="IDU53" s="74"/>
      <c r="IDV53" s="669"/>
      <c r="IDW53" s="669"/>
      <c r="IDX53" s="114"/>
      <c r="IDY53" s="74"/>
      <c r="IEK53" s="74"/>
      <c r="IEL53" s="669"/>
      <c r="IEM53" s="669"/>
      <c r="IEN53" s="114"/>
      <c r="IEO53" s="74"/>
      <c r="IFA53" s="74"/>
      <c r="IFB53" s="669"/>
      <c r="IFC53" s="669"/>
      <c r="IFD53" s="114"/>
      <c r="IFE53" s="74"/>
      <c r="IFQ53" s="74"/>
      <c r="IFR53" s="669"/>
      <c r="IFS53" s="669"/>
      <c r="IFT53" s="114"/>
      <c r="IFU53" s="74"/>
      <c r="IGG53" s="74"/>
      <c r="IGH53" s="669"/>
      <c r="IGI53" s="669"/>
      <c r="IGJ53" s="114"/>
      <c r="IGK53" s="74"/>
      <c r="IGW53" s="74"/>
      <c r="IGX53" s="669"/>
      <c r="IGY53" s="669"/>
      <c r="IGZ53" s="114"/>
      <c r="IHA53" s="74"/>
      <c r="IHM53" s="74"/>
      <c r="IHN53" s="669"/>
      <c r="IHO53" s="669"/>
      <c r="IHP53" s="114"/>
      <c r="IHQ53" s="74"/>
      <c r="IIC53" s="74"/>
      <c r="IID53" s="669"/>
      <c r="IIE53" s="669"/>
      <c r="IIF53" s="114"/>
      <c r="IIG53" s="74"/>
      <c r="IIS53" s="74"/>
      <c r="IIT53" s="669"/>
      <c r="IIU53" s="669"/>
      <c r="IIV53" s="114"/>
      <c r="IIW53" s="74"/>
      <c r="IJI53" s="74"/>
      <c r="IJJ53" s="669"/>
      <c r="IJK53" s="669"/>
      <c r="IJL53" s="114"/>
      <c r="IJM53" s="74"/>
      <c r="IJY53" s="74"/>
      <c r="IJZ53" s="669"/>
      <c r="IKA53" s="669"/>
      <c r="IKB53" s="114"/>
      <c r="IKC53" s="74"/>
      <c r="IKO53" s="74"/>
      <c r="IKP53" s="669"/>
      <c r="IKQ53" s="669"/>
      <c r="IKR53" s="114"/>
      <c r="IKS53" s="74"/>
      <c r="ILE53" s="74"/>
      <c r="ILF53" s="669"/>
      <c r="ILG53" s="669"/>
      <c r="ILH53" s="114"/>
      <c r="ILI53" s="74"/>
      <c r="ILU53" s="74"/>
      <c r="ILV53" s="669"/>
      <c r="ILW53" s="669"/>
      <c r="ILX53" s="114"/>
      <c r="ILY53" s="74"/>
      <c r="IMK53" s="74"/>
      <c r="IML53" s="669"/>
      <c r="IMM53" s="669"/>
      <c r="IMN53" s="114"/>
      <c r="IMO53" s="74"/>
      <c r="INA53" s="74"/>
      <c r="INB53" s="669"/>
      <c r="INC53" s="669"/>
      <c r="IND53" s="114"/>
      <c r="INE53" s="74"/>
      <c r="INQ53" s="74"/>
      <c r="INR53" s="669"/>
      <c r="INS53" s="669"/>
      <c r="INT53" s="114"/>
      <c r="INU53" s="74"/>
      <c r="IOG53" s="74"/>
      <c r="IOH53" s="669"/>
      <c r="IOI53" s="669"/>
      <c r="IOJ53" s="114"/>
      <c r="IOK53" s="74"/>
      <c r="IOW53" s="74"/>
      <c r="IOX53" s="669"/>
      <c r="IOY53" s="669"/>
      <c r="IOZ53" s="114"/>
      <c r="IPA53" s="74"/>
      <c r="IPM53" s="74"/>
      <c r="IPN53" s="669"/>
      <c r="IPO53" s="669"/>
      <c r="IPP53" s="114"/>
      <c r="IPQ53" s="74"/>
      <c r="IQC53" s="74"/>
      <c r="IQD53" s="669"/>
      <c r="IQE53" s="669"/>
      <c r="IQF53" s="114"/>
      <c r="IQG53" s="74"/>
      <c r="IQS53" s="74"/>
      <c r="IQT53" s="669"/>
      <c r="IQU53" s="669"/>
      <c r="IQV53" s="114"/>
      <c r="IQW53" s="74"/>
      <c r="IRI53" s="74"/>
      <c r="IRJ53" s="669"/>
      <c r="IRK53" s="669"/>
      <c r="IRL53" s="114"/>
      <c r="IRM53" s="74"/>
      <c r="IRY53" s="74"/>
      <c r="IRZ53" s="669"/>
      <c r="ISA53" s="669"/>
      <c r="ISB53" s="114"/>
      <c r="ISC53" s="74"/>
      <c r="ISO53" s="74"/>
      <c r="ISP53" s="669"/>
      <c r="ISQ53" s="669"/>
      <c r="ISR53" s="114"/>
      <c r="ISS53" s="74"/>
      <c r="ITE53" s="74"/>
      <c r="ITF53" s="669"/>
      <c r="ITG53" s="669"/>
      <c r="ITH53" s="114"/>
      <c r="ITI53" s="74"/>
      <c r="ITU53" s="74"/>
      <c r="ITV53" s="669"/>
      <c r="ITW53" s="669"/>
      <c r="ITX53" s="114"/>
      <c r="ITY53" s="74"/>
      <c r="IUK53" s="74"/>
      <c r="IUL53" s="669"/>
      <c r="IUM53" s="669"/>
      <c r="IUN53" s="114"/>
      <c r="IUO53" s="74"/>
      <c r="IVA53" s="74"/>
      <c r="IVB53" s="669"/>
      <c r="IVC53" s="669"/>
      <c r="IVD53" s="114"/>
      <c r="IVE53" s="74"/>
      <c r="IVQ53" s="74"/>
      <c r="IVR53" s="669"/>
      <c r="IVS53" s="669"/>
      <c r="IVT53" s="114"/>
      <c r="IVU53" s="74"/>
      <c r="IWG53" s="74"/>
      <c r="IWH53" s="669"/>
      <c r="IWI53" s="669"/>
      <c r="IWJ53" s="114"/>
      <c r="IWK53" s="74"/>
      <c r="IWW53" s="74"/>
      <c r="IWX53" s="669"/>
      <c r="IWY53" s="669"/>
      <c r="IWZ53" s="114"/>
      <c r="IXA53" s="74"/>
      <c r="IXM53" s="74"/>
      <c r="IXN53" s="669"/>
      <c r="IXO53" s="669"/>
      <c r="IXP53" s="114"/>
      <c r="IXQ53" s="74"/>
      <c r="IYC53" s="74"/>
      <c r="IYD53" s="669"/>
      <c r="IYE53" s="669"/>
      <c r="IYF53" s="114"/>
      <c r="IYG53" s="74"/>
      <c r="IYS53" s="74"/>
      <c r="IYT53" s="669"/>
      <c r="IYU53" s="669"/>
      <c r="IYV53" s="114"/>
      <c r="IYW53" s="74"/>
      <c r="IZI53" s="74"/>
      <c r="IZJ53" s="669"/>
      <c r="IZK53" s="669"/>
      <c r="IZL53" s="114"/>
      <c r="IZM53" s="74"/>
      <c r="IZY53" s="74"/>
      <c r="IZZ53" s="669"/>
      <c r="JAA53" s="669"/>
      <c r="JAB53" s="114"/>
      <c r="JAC53" s="74"/>
      <c r="JAO53" s="74"/>
      <c r="JAP53" s="669"/>
      <c r="JAQ53" s="669"/>
      <c r="JAR53" s="114"/>
      <c r="JAS53" s="74"/>
      <c r="JBE53" s="74"/>
      <c r="JBF53" s="669"/>
      <c r="JBG53" s="669"/>
      <c r="JBH53" s="114"/>
      <c r="JBI53" s="74"/>
      <c r="JBU53" s="74"/>
      <c r="JBV53" s="669"/>
      <c r="JBW53" s="669"/>
      <c r="JBX53" s="114"/>
      <c r="JBY53" s="74"/>
      <c r="JCK53" s="74"/>
      <c r="JCL53" s="669"/>
      <c r="JCM53" s="669"/>
      <c r="JCN53" s="114"/>
      <c r="JCO53" s="74"/>
      <c r="JDA53" s="74"/>
      <c r="JDB53" s="669"/>
      <c r="JDC53" s="669"/>
      <c r="JDD53" s="114"/>
      <c r="JDE53" s="74"/>
      <c r="JDQ53" s="74"/>
      <c r="JDR53" s="669"/>
      <c r="JDS53" s="669"/>
      <c r="JDT53" s="114"/>
      <c r="JDU53" s="74"/>
      <c r="JEG53" s="74"/>
      <c r="JEH53" s="669"/>
      <c r="JEI53" s="669"/>
      <c r="JEJ53" s="114"/>
      <c r="JEK53" s="74"/>
      <c r="JEW53" s="74"/>
      <c r="JEX53" s="669"/>
      <c r="JEY53" s="669"/>
      <c r="JEZ53" s="114"/>
      <c r="JFA53" s="74"/>
      <c r="JFM53" s="74"/>
      <c r="JFN53" s="669"/>
      <c r="JFO53" s="669"/>
      <c r="JFP53" s="114"/>
      <c r="JFQ53" s="74"/>
      <c r="JGC53" s="74"/>
      <c r="JGD53" s="669"/>
      <c r="JGE53" s="669"/>
      <c r="JGF53" s="114"/>
      <c r="JGG53" s="74"/>
      <c r="JGS53" s="74"/>
      <c r="JGT53" s="669"/>
      <c r="JGU53" s="669"/>
      <c r="JGV53" s="114"/>
      <c r="JGW53" s="74"/>
      <c r="JHI53" s="74"/>
      <c r="JHJ53" s="669"/>
      <c r="JHK53" s="669"/>
      <c r="JHL53" s="114"/>
      <c r="JHM53" s="74"/>
      <c r="JHY53" s="74"/>
      <c r="JHZ53" s="669"/>
      <c r="JIA53" s="669"/>
      <c r="JIB53" s="114"/>
      <c r="JIC53" s="74"/>
      <c r="JIO53" s="74"/>
      <c r="JIP53" s="669"/>
      <c r="JIQ53" s="669"/>
      <c r="JIR53" s="114"/>
      <c r="JIS53" s="74"/>
      <c r="JJE53" s="74"/>
      <c r="JJF53" s="669"/>
      <c r="JJG53" s="669"/>
      <c r="JJH53" s="114"/>
      <c r="JJI53" s="74"/>
      <c r="JJU53" s="74"/>
      <c r="JJV53" s="669"/>
      <c r="JJW53" s="669"/>
      <c r="JJX53" s="114"/>
      <c r="JJY53" s="74"/>
      <c r="JKK53" s="74"/>
      <c r="JKL53" s="669"/>
      <c r="JKM53" s="669"/>
      <c r="JKN53" s="114"/>
      <c r="JKO53" s="74"/>
      <c r="JLA53" s="74"/>
      <c r="JLB53" s="669"/>
      <c r="JLC53" s="669"/>
      <c r="JLD53" s="114"/>
      <c r="JLE53" s="74"/>
      <c r="JLQ53" s="74"/>
      <c r="JLR53" s="669"/>
      <c r="JLS53" s="669"/>
      <c r="JLT53" s="114"/>
      <c r="JLU53" s="74"/>
      <c r="JMG53" s="74"/>
      <c r="JMH53" s="669"/>
      <c r="JMI53" s="669"/>
      <c r="JMJ53" s="114"/>
      <c r="JMK53" s="74"/>
      <c r="JMW53" s="74"/>
      <c r="JMX53" s="669"/>
      <c r="JMY53" s="669"/>
      <c r="JMZ53" s="114"/>
      <c r="JNA53" s="74"/>
      <c r="JNM53" s="74"/>
      <c r="JNN53" s="669"/>
      <c r="JNO53" s="669"/>
      <c r="JNP53" s="114"/>
      <c r="JNQ53" s="74"/>
      <c r="JOC53" s="74"/>
      <c r="JOD53" s="669"/>
      <c r="JOE53" s="669"/>
      <c r="JOF53" s="114"/>
      <c r="JOG53" s="74"/>
      <c r="JOS53" s="74"/>
      <c r="JOT53" s="669"/>
      <c r="JOU53" s="669"/>
      <c r="JOV53" s="114"/>
      <c r="JOW53" s="74"/>
      <c r="JPI53" s="74"/>
      <c r="JPJ53" s="669"/>
      <c r="JPK53" s="669"/>
      <c r="JPL53" s="114"/>
      <c r="JPM53" s="74"/>
      <c r="JPY53" s="74"/>
      <c r="JPZ53" s="669"/>
      <c r="JQA53" s="669"/>
      <c r="JQB53" s="114"/>
      <c r="JQC53" s="74"/>
      <c r="JQO53" s="74"/>
      <c r="JQP53" s="669"/>
      <c r="JQQ53" s="669"/>
      <c r="JQR53" s="114"/>
      <c r="JQS53" s="74"/>
      <c r="JRE53" s="74"/>
      <c r="JRF53" s="669"/>
      <c r="JRG53" s="669"/>
      <c r="JRH53" s="114"/>
      <c r="JRI53" s="74"/>
      <c r="JRU53" s="74"/>
      <c r="JRV53" s="669"/>
      <c r="JRW53" s="669"/>
      <c r="JRX53" s="114"/>
      <c r="JRY53" s="74"/>
      <c r="JSK53" s="74"/>
      <c r="JSL53" s="669"/>
      <c r="JSM53" s="669"/>
      <c r="JSN53" s="114"/>
      <c r="JSO53" s="74"/>
      <c r="JTA53" s="74"/>
      <c r="JTB53" s="669"/>
      <c r="JTC53" s="669"/>
      <c r="JTD53" s="114"/>
      <c r="JTE53" s="74"/>
      <c r="JTQ53" s="74"/>
      <c r="JTR53" s="669"/>
      <c r="JTS53" s="669"/>
      <c r="JTT53" s="114"/>
      <c r="JTU53" s="74"/>
      <c r="JUG53" s="74"/>
      <c r="JUH53" s="669"/>
      <c r="JUI53" s="669"/>
      <c r="JUJ53" s="114"/>
      <c r="JUK53" s="74"/>
      <c r="JUW53" s="74"/>
      <c r="JUX53" s="669"/>
      <c r="JUY53" s="669"/>
      <c r="JUZ53" s="114"/>
      <c r="JVA53" s="74"/>
      <c r="JVM53" s="74"/>
      <c r="JVN53" s="669"/>
      <c r="JVO53" s="669"/>
      <c r="JVP53" s="114"/>
      <c r="JVQ53" s="74"/>
      <c r="JWC53" s="74"/>
      <c r="JWD53" s="669"/>
      <c r="JWE53" s="669"/>
      <c r="JWF53" s="114"/>
      <c r="JWG53" s="74"/>
      <c r="JWS53" s="74"/>
      <c r="JWT53" s="669"/>
      <c r="JWU53" s="669"/>
      <c r="JWV53" s="114"/>
      <c r="JWW53" s="74"/>
      <c r="JXI53" s="74"/>
      <c r="JXJ53" s="669"/>
      <c r="JXK53" s="669"/>
      <c r="JXL53" s="114"/>
      <c r="JXM53" s="74"/>
      <c r="JXY53" s="74"/>
      <c r="JXZ53" s="669"/>
      <c r="JYA53" s="669"/>
      <c r="JYB53" s="114"/>
      <c r="JYC53" s="74"/>
      <c r="JYO53" s="74"/>
      <c r="JYP53" s="669"/>
      <c r="JYQ53" s="669"/>
      <c r="JYR53" s="114"/>
      <c r="JYS53" s="74"/>
      <c r="JZE53" s="74"/>
      <c r="JZF53" s="669"/>
      <c r="JZG53" s="669"/>
      <c r="JZH53" s="114"/>
      <c r="JZI53" s="74"/>
      <c r="JZU53" s="74"/>
      <c r="JZV53" s="669"/>
      <c r="JZW53" s="669"/>
      <c r="JZX53" s="114"/>
      <c r="JZY53" s="74"/>
      <c r="KAK53" s="74"/>
      <c r="KAL53" s="669"/>
      <c r="KAM53" s="669"/>
      <c r="KAN53" s="114"/>
      <c r="KAO53" s="74"/>
      <c r="KBA53" s="74"/>
      <c r="KBB53" s="669"/>
      <c r="KBC53" s="669"/>
      <c r="KBD53" s="114"/>
      <c r="KBE53" s="74"/>
      <c r="KBQ53" s="74"/>
      <c r="KBR53" s="669"/>
      <c r="KBS53" s="669"/>
      <c r="KBT53" s="114"/>
      <c r="KBU53" s="74"/>
      <c r="KCG53" s="74"/>
      <c r="KCH53" s="669"/>
      <c r="KCI53" s="669"/>
      <c r="KCJ53" s="114"/>
      <c r="KCK53" s="74"/>
      <c r="KCW53" s="74"/>
      <c r="KCX53" s="669"/>
      <c r="KCY53" s="669"/>
      <c r="KCZ53" s="114"/>
      <c r="KDA53" s="74"/>
      <c r="KDM53" s="74"/>
      <c r="KDN53" s="669"/>
      <c r="KDO53" s="669"/>
      <c r="KDP53" s="114"/>
      <c r="KDQ53" s="74"/>
      <c r="KEC53" s="74"/>
      <c r="KED53" s="669"/>
      <c r="KEE53" s="669"/>
      <c r="KEF53" s="114"/>
      <c r="KEG53" s="74"/>
      <c r="KES53" s="74"/>
      <c r="KET53" s="669"/>
      <c r="KEU53" s="669"/>
      <c r="KEV53" s="114"/>
      <c r="KEW53" s="74"/>
      <c r="KFI53" s="74"/>
      <c r="KFJ53" s="669"/>
      <c r="KFK53" s="669"/>
      <c r="KFL53" s="114"/>
      <c r="KFM53" s="74"/>
      <c r="KFY53" s="74"/>
      <c r="KFZ53" s="669"/>
      <c r="KGA53" s="669"/>
      <c r="KGB53" s="114"/>
      <c r="KGC53" s="74"/>
      <c r="KGO53" s="74"/>
      <c r="KGP53" s="669"/>
      <c r="KGQ53" s="669"/>
      <c r="KGR53" s="114"/>
      <c r="KGS53" s="74"/>
      <c r="KHE53" s="74"/>
      <c r="KHF53" s="669"/>
      <c r="KHG53" s="669"/>
      <c r="KHH53" s="114"/>
      <c r="KHI53" s="74"/>
      <c r="KHU53" s="74"/>
      <c r="KHV53" s="669"/>
      <c r="KHW53" s="669"/>
      <c r="KHX53" s="114"/>
      <c r="KHY53" s="74"/>
      <c r="KIK53" s="74"/>
      <c r="KIL53" s="669"/>
      <c r="KIM53" s="669"/>
      <c r="KIN53" s="114"/>
      <c r="KIO53" s="74"/>
      <c r="KJA53" s="74"/>
      <c r="KJB53" s="669"/>
      <c r="KJC53" s="669"/>
      <c r="KJD53" s="114"/>
      <c r="KJE53" s="74"/>
      <c r="KJQ53" s="74"/>
      <c r="KJR53" s="669"/>
      <c r="KJS53" s="669"/>
      <c r="KJT53" s="114"/>
      <c r="KJU53" s="74"/>
      <c r="KKG53" s="74"/>
      <c r="KKH53" s="669"/>
      <c r="KKI53" s="669"/>
      <c r="KKJ53" s="114"/>
      <c r="KKK53" s="74"/>
      <c r="KKW53" s="74"/>
      <c r="KKX53" s="669"/>
      <c r="KKY53" s="669"/>
      <c r="KKZ53" s="114"/>
      <c r="KLA53" s="74"/>
      <c r="KLM53" s="74"/>
      <c r="KLN53" s="669"/>
      <c r="KLO53" s="669"/>
      <c r="KLP53" s="114"/>
      <c r="KLQ53" s="74"/>
      <c r="KMC53" s="74"/>
      <c r="KMD53" s="669"/>
      <c r="KME53" s="669"/>
      <c r="KMF53" s="114"/>
      <c r="KMG53" s="74"/>
      <c r="KMS53" s="74"/>
      <c r="KMT53" s="669"/>
      <c r="KMU53" s="669"/>
      <c r="KMV53" s="114"/>
      <c r="KMW53" s="74"/>
      <c r="KNI53" s="74"/>
      <c r="KNJ53" s="669"/>
      <c r="KNK53" s="669"/>
      <c r="KNL53" s="114"/>
      <c r="KNM53" s="74"/>
      <c r="KNY53" s="74"/>
      <c r="KNZ53" s="669"/>
      <c r="KOA53" s="669"/>
      <c r="KOB53" s="114"/>
      <c r="KOC53" s="74"/>
      <c r="KOO53" s="74"/>
      <c r="KOP53" s="669"/>
      <c r="KOQ53" s="669"/>
      <c r="KOR53" s="114"/>
      <c r="KOS53" s="74"/>
      <c r="KPE53" s="74"/>
      <c r="KPF53" s="669"/>
      <c r="KPG53" s="669"/>
      <c r="KPH53" s="114"/>
      <c r="KPI53" s="74"/>
      <c r="KPU53" s="74"/>
      <c r="KPV53" s="669"/>
      <c r="KPW53" s="669"/>
      <c r="KPX53" s="114"/>
      <c r="KPY53" s="74"/>
      <c r="KQK53" s="74"/>
      <c r="KQL53" s="669"/>
      <c r="KQM53" s="669"/>
      <c r="KQN53" s="114"/>
      <c r="KQO53" s="74"/>
      <c r="KRA53" s="74"/>
      <c r="KRB53" s="669"/>
      <c r="KRC53" s="669"/>
      <c r="KRD53" s="114"/>
      <c r="KRE53" s="74"/>
      <c r="KRQ53" s="74"/>
      <c r="KRR53" s="669"/>
      <c r="KRS53" s="669"/>
      <c r="KRT53" s="114"/>
      <c r="KRU53" s="74"/>
      <c r="KSG53" s="74"/>
      <c r="KSH53" s="669"/>
      <c r="KSI53" s="669"/>
      <c r="KSJ53" s="114"/>
      <c r="KSK53" s="74"/>
      <c r="KSW53" s="74"/>
      <c r="KSX53" s="669"/>
      <c r="KSY53" s="669"/>
      <c r="KSZ53" s="114"/>
      <c r="KTA53" s="74"/>
      <c r="KTM53" s="74"/>
      <c r="KTN53" s="669"/>
      <c r="KTO53" s="669"/>
      <c r="KTP53" s="114"/>
      <c r="KTQ53" s="74"/>
      <c r="KUC53" s="74"/>
      <c r="KUD53" s="669"/>
      <c r="KUE53" s="669"/>
      <c r="KUF53" s="114"/>
      <c r="KUG53" s="74"/>
      <c r="KUS53" s="74"/>
      <c r="KUT53" s="669"/>
      <c r="KUU53" s="669"/>
      <c r="KUV53" s="114"/>
      <c r="KUW53" s="74"/>
      <c r="KVI53" s="74"/>
      <c r="KVJ53" s="669"/>
      <c r="KVK53" s="669"/>
      <c r="KVL53" s="114"/>
      <c r="KVM53" s="74"/>
      <c r="KVY53" s="74"/>
      <c r="KVZ53" s="669"/>
      <c r="KWA53" s="669"/>
      <c r="KWB53" s="114"/>
      <c r="KWC53" s="74"/>
      <c r="KWO53" s="74"/>
      <c r="KWP53" s="669"/>
      <c r="KWQ53" s="669"/>
      <c r="KWR53" s="114"/>
      <c r="KWS53" s="74"/>
      <c r="KXE53" s="74"/>
      <c r="KXF53" s="669"/>
      <c r="KXG53" s="669"/>
      <c r="KXH53" s="114"/>
      <c r="KXI53" s="74"/>
      <c r="KXU53" s="74"/>
      <c r="KXV53" s="669"/>
      <c r="KXW53" s="669"/>
      <c r="KXX53" s="114"/>
      <c r="KXY53" s="74"/>
      <c r="KYK53" s="74"/>
      <c r="KYL53" s="669"/>
      <c r="KYM53" s="669"/>
      <c r="KYN53" s="114"/>
      <c r="KYO53" s="74"/>
      <c r="KZA53" s="74"/>
      <c r="KZB53" s="669"/>
      <c r="KZC53" s="669"/>
      <c r="KZD53" s="114"/>
      <c r="KZE53" s="74"/>
      <c r="KZQ53" s="74"/>
      <c r="KZR53" s="669"/>
      <c r="KZS53" s="669"/>
      <c r="KZT53" s="114"/>
      <c r="KZU53" s="74"/>
      <c r="LAG53" s="74"/>
      <c r="LAH53" s="669"/>
      <c r="LAI53" s="669"/>
      <c r="LAJ53" s="114"/>
      <c r="LAK53" s="74"/>
      <c r="LAW53" s="74"/>
      <c r="LAX53" s="669"/>
      <c r="LAY53" s="669"/>
      <c r="LAZ53" s="114"/>
      <c r="LBA53" s="74"/>
      <c r="LBM53" s="74"/>
      <c r="LBN53" s="669"/>
      <c r="LBO53" s="669"/>
      <c r="LBP53" s="114"/>
      <c r="LBQ53" s="74"/>
      <c r="LCC53" s="74"/>
      <c r="LCD53" s="669"/>
      <c r="LCE53" s="669"/>
      <c r="LCF53" s="114"/>
      <c r="LCG53" s="74"/>
      <c r="LCS53" s="74"/>
      <c r="LCT53" s="669"/>
      <c r="LCU53" s="669"/>
      <c r="LCV53" s="114"/>
      <c r="LCW53" s="74"/>
      <c r="LDI53" s="74"/>
      <c r="LDJ53" s="669"/>
      <c r="LDK53" s="669"/>
      <c r="LDL53" s="114"/>
      <c r="LDM53" s="74"/>
      <c r="LDY53" s="74"/>
      <c r="LDZ53" s="669"/>
      <c r="LEA53" s="669"/>
      <c r="LEB53" s="114"/>
      <c r="LEC53" s="74"/>
      <c r="LEO53" s="74"/>
      <c r="LEP53" s="669"/>
      <c r="LEQ53" s="669"/>
      <c r="LER53" s="114"/>
      <c r="LES53" s="74"/>
      <c r="LFE53" s="74"/>
      <c r="LFF53" s="669"/>
      <c r="LFG53" s="669"/>
      <c r="LFH53" s="114"/>
      <c r="LFI53" s="74"/>
      <c r="LFU53" s="74"/>
      <c r="LFV53" s="669"/>
      <c r="LFW53" s="669"/>
      <c r="LFX53" s="114"/>
      <c r="LFY53" s="74"/>
      <c r="LGK53" s="74"/>
      <c r="LGL53" s="669"/>
      <c r="LGM53" s="669"/>
      <c r="LGN53" s="114"/>
      <c r="LGO53" s="74"/>
      <c r="LHA53" s="74"/>
      <c r="LHB53" s="669"/>
      <c r="LHC53" s="669"/>
      <c r="LHD53" s="114"/>
      <c r="LHE53" s="74"/>
      <c r="LHQ53" s="74"/>
      <c r="LHR53" s="669"/>
      <c r="LHS53" s="669"/>
      <c r="LHT53" s="114"/>
      <c r="LHU53" s="74"/>
      <c r="LIG53" s="74"/>
      <c r="LIH53" s="669"/>
      <c r="LII53" s="669"/>
      <c r="LIJ53" s="114"/>
      <c r="LIK53" s="74"/>
      <c r="LIW53" s="74"/>
      <c r="LIX53" s="669"/>
      <c r="LIY53" s="669"/>
      <c r="LIZ53" s="114"/>
      <c r="LJA53" s="74"/>
      <c r="LJM53" s="74"/>
      <c r="LJN53" s="669"/>
      <c r="LJO53" s="669"/>
      <c r="LJP53" s="114"/>
      <c r="LJQ53" s="74"/>
      <c r="LKC53" s="74"/>
      <c r="LKD53" s="669"/>
      <c r="LKE53" s="669"/>
      <c r="LKF53" s="114"/>
      <c r="LKG53" s="74"/>
      <c r="LKS53" s="74"/>
      <c r="LKT53" s="669"/>
      <c r="LKU53" s="669"/>
      <c r="LKV53" s="114"/>
      <c r="LKW53" s="74"/>
      <c r="LLI53" s="74"/>
      <c r="LLJ53" s="669"/>
      <c r="LLK53" s="669"/>
      <c r="LLL53" s="114"/>
      <c r="LLM53" s="74"/>
      <c r="LLY53" s="74"/>
      <c r="LLZ53" s="669"/>
      <c r="LMA53" s="669"/>
      <c r="LMB53" s="114"/>
      <c r="LMC53" s="74"/>
      <c r="LMO53" s="74"/>
      <c r="LMP53" s="669"/>
      <c r="LMQ53" s="669"/>
      <c r="LMR53" s="114"/>
      <c r="LMS53" s="74"/>
      <c r="LNE53" s="74"/>
      <c r="LNF53" s="669"/>
      <c r="LNG53" s="669"/>
      <c r="LNH53" s="114"/>
      <c r="LNI53" s="74"/>
      <c r="LNU53" s="74"/>
      <c r="LNV53" s="669"/>
      <c r="LNW53" s="669"/>
      <c r="LNX53" s="114"/>
      <c r="LNY53" s="74"/>
      <c r="LOK53" s="74"/>
      <c r="LOL53" s="669"/>
      <c r="LOM53" s="669"/>
      <c r="LON53" s="114"/>
      <c r="LOO53" s="74"/>
      <c r="LPA53" s="74"/>
      <c r="LPB53" s="669"/>
      <c r="LPC53" s="669"/>
      <c r="LPD53" s="114"/>
      <c r="LPE53" s="74"/>
      <c r="LPQ53" s="74"/>
      <c r="LPR53" s="669"/>
      <c r="LPS53" s="669"/>
      <c r="LPT53" s="114"/>
      <c r="LPU53" s="74"/>
      <c r="LQG53" s="74"/>
      <c r="LQH53" s="669"/>
      <c r="LQI53" s="669"/>
      <c r="LQJ53" s="114"/>
      <c r="LQK53" s="74"/>
      <c r="LQW53" s="74"/>
      <c r="LQX53" s="669"/>
      <c r="LQY53" s="669"/>
      <c r="LQZ53" s="114"/>
      <c r="LRA53" s="74"/>
      <c r="LRM53" s="74"/>
      <c r="LRN53" s="669"/>
      <c r="LRO53" s="669"/>
      <c r="LRP53" s="114"/>
      <c r="LRQ53" s="74"/>
      <c r="LSC53" s="74"/>
      <c r="LSD53" s="669"/>
      <c r="LSE53" s="669"/>
      <c r="LSF53" s="114"/>
      <c r="LSG53" s="74"/>
      <c r="LSS53" s="74"/>
      <c r="LST53" s="669"/>
      <c r="LSU53" s="669"/>
      <c r="LSV53" s="114"/>
      <c r="LSW53" s="74"/>
      <c r="LTI53" s="74"/>
      <c r="LTJ53" s="669"/>
      <c r="LTK53" s="669"/>
      <c r="LTL53" s="114"/>
      <c r="LTM53" s="74"/>
      <c r="LTY53" s="74"/>
      <c r="LTZ53" s="669"/>
      <c r="LUA53" s="669"/>
      <c r="LUB53" s="114"/>
      <c r="LUC53" s="74"/>
      <c r="LUO53" s="74"/>
      <c r="LUP53" s="669"/>
      <c r="LUQ53" s="669"/>
      <c r="LUR53" s="114"/>
      <c r="LUS53" s="74"/>
      <c r="LVE53" s="74"/>
      <c r="LVF53" s="669"/>
      <c r="LVG53" s="669"/>
      <c r="LVH53" s="114"/>
      <c r="LVI53" s="74"/>
      <c r="LVU53" s="74"/>
      <c r="LVV53" s="669"/>
      <c r="LVW53" s="669"/>
      <c r="LVX53" s="114"/>
      <c r="LVY53" s="74"/>
      <c r="LWK53" s="74"/>
      <c r="LWL53" s="669"/>
      <c r="LWM53" s="669"/>
      <c r="LWN53" s="114"/>
      <c r="LWO53" s="74"/>
      <c r="LXA53" s="74"/>
      <c r="LXB53" s="669"/>
      <c r="LXC53" s="669"/>
      <c r="LXD53" s="114"/>
      <c r="LXE53" s="74"/>
      <c r="LXQ53" s="74"/>
      <c r="LXR53" s="669"/>
      <c r="LXS53" s="669"/>
      <c r="LXT53" s="114"/>
      <c r="LXU53" s="74"/>
      <c r="LYG53" s="74"/>
      <c r="LYH53" s="669"/>
      <c r="LYI53" s="669"/>
      <c r="LYJ53" s="114"/>
      <c r="LYK53" s="74"/>
      <c r="LYW53" s="74"/>
      <c r="LYX53" s="669"/>
      <c r="LYY53" s="669"/>
      <c r="LYZ53" s="114"/>
      <c r="LZA53" s="74"/>
      <c r="LZM53" s="74"/>
      <c r="LZN53" s="669"/>
      <c r="LZO53" s="669"/>
      <c r="LZP53" s="114"/>
      <c r="LZQ53" s="74"/>
      <c r="MAC53" s="74"/>
      <c r="MAD53" s="669"/>
      <c r="MAE53" s="669"/>
      <c r="MAF53" s="114"/>
      <c r="MAG53" s="74"/>
      <c r="MAS53" s="74"/>
      <c r="MAT53" s="669"/>
      <c r="MAU53" s="669"/>
      <c r="MAV53" s="114"/>
      <c r="MAW53" s="74"/>
      <c r="MBI53" s="74"/>
      <c r="MBJ53" s="669"/>
      <c r="MBK53" s="669"/>
      <c r="MBL53" s="114"/>
      <c r="MBM53" s="74"/>
      <c r="MBY53" s="74"/>
      <c r="MBZ53" s="669"/>
      <c r="MCA53" s="669"/>
      <c r="MCB53" s="114"/>
      <c r="MCC53" s="74"/>
      <c r="MCO53" s="74"/>
      <c r="MCP53" s="669"/>
      <c r="MCQ53" s="669"/>
      <c r="MCR53" s="114"/>
      <c r="MCS53" s="74"/>
      <c r="MDE53" s="74"/>
      <c r="MDF53" s="669"/>
      <c r="MDG53" s="669"/>
      <c r="MDH53" s="114"/>
      <c r="MDI53" s="74"/>
      <c r="MDU53" s="74"/>
      <c r="MDV53" s="669"/>
      <c r="MDW53" s="669"/>
      <c r="MDX53" s="114"/>
      <c r="MDY53" s="74"/>
      <c r="MEK53" s="74"/>
      <c r="MEL53" s="669"/>
      <c r="MEM53" s="669"/>
      <c r="MEN53" s="114"/>
      <c r="MEO53" s="74"/>
      <c r="MFA53" s="74"/>
      <c r="MFB53" s="669"/>
      <c r="MFC53" s="669"/>
      <c r="MFD53" s="114"/>
      <c r="MFE53" s="74"/>
      <c r="MFQ53" s="74"/>
      <c r="MFR53" s="669"/>
      <c r="MFS53" s="669"/>
      <c r="MFT53" s="114"/>
      <c r="MFU53" s="74"/>
      <c r="MGG53" s="74"/>
      <c r="MGH53" s="669"/>
      <c r="MGI53" s="669"/>
      <c r="MGJ53" s="114"/>
      <c r="MGK53" s="74"/>
      <c r="MGW53" s="74"/>
      <c r="MGX53" s="669"/>
      <c r="MGY53" s="669"/>
      <c r="MGZ53" s="114"/>
      <c r="MHA53" s="74"/>
      <c r="MHM53" s="74"/>
      <c r="MHN53" s="669"/>
      <c r="MHO53" s="669"/>
      <c r="MHP53" s="114"/>
      <c r="MHQ53" s="74"/>
      <c r="MIC53" s="74"/>
      <c r="MID53" s="669"/>
      <c r="MIE53" s="669"/>
      <c r="MIF53" s="114"/>
      <c r="MIG53" s="74"/>
      <c r="MIS53" s="74"/>
      <c r="MIT53" s="669"/>
      <c r="MIU53" s="669"/>
      <c r="MIV53" s="114"/>
      <c r="MIW53" s="74"/>
      <c r="MJI53" s="74"/>
      <c r="MJJ53" s="669"/>
      <c r="MJK53" s="669"/>
      <c r="MJL53" s="114"/>
      <c r="MJM53" s="74"/>
      <c r="MJY53" s="74"/>
      <c r="MJZ53" s="669"/>
      <c r="MKA53" s="669"/>
      <c r="MKB53" s="114"/>
      <c r="MKC53" s="74"/>
      <c r="MKO53" s="74"/>
      <c r="MKP53" s="669"/>
      <c r="MKQ53" s="669"/>
      <c r="MKR53" s="114"/>
      <c r="MKS53" s="74"/>
      <c r="MLE53" s="74"/>
      <c r="MLF53" s="669"/>
      <c r="MLG53" s="669"/>
      <c r="MLH53" s="114"/>
      <c r="MLI53" s="74"/>
      <c r="MLU53" s="74"/>
      <c r="MLV53" s="669"/>
      <c r="MLW53" s="669"/>
      <c r="MLX53" s="114"/>
      <c r="MLY53" s="74"/>
      <c r="MMK53" s="74"/>
      <c r="MML53" s="669"/>
      <c r="MMM53" s="669"/>
      <c r="MMN53" s="114"/>
      <c r="MMO53" s="74"/>
      <c r="MNA53" s="74"/>
      <c r="MNB53" s="669"/>
      <c r="MNC53" s="669"/>
      <c r="MND53" s="114"/>
      <c r="MNE53" s="74"/>
      <c r="MNQ53" s="74"/>
      <c r="MNR53" s="669"/>
      <c r="MNS53" s="669"/>
      <c r="MNT53" s="114"/>
      <c r="MNU53" s="74"/>
      <c r="MOG53" s="74"/>
      <c r="MOH53" s="669"/>
      <c r="MOI53" s="669"/>
      <c r="MOJ53" s="114"/>
      <c r="MOK53" s="74"/>
      <c r="MOW53" s="74"/>
      <c r="MOX53" s="669"/>
      <c r="MOY53" s="669"/>
      <c r="MOZ53" s="114"/>
      <c r="MPA53" s="74"/>
      <c r="MPM53" s="74"/>
      <c r="MPN53" s="669"/>
      <c r="MPO53" s="669"/>
      <c r="MPP53" s="114"/>
      <c r="MPQ53" s="74"/>
      <c r="MQC53" s="74"/>
      <c r="MQD53" s="669"/>
      <c r="MQE53" s="669"/>
      <c r="MQF53" s="114"/>
      <c r="MQG53" s="74"/>
      <c r="MQS53" s="74"/>
      <c r="MQT53" s="669"/>
      <c r="MQU53" s="669"/>
      <c r="MQV53" s="114"/>
      <c r="MQW53" s="74"/>
      <c r="MRI53" s="74"/>
      <c r="MRJ53" s="669"/>
      <c r="MRK53" s="669"/>
      <c r="MRL53" s="114"/>
      <c r="MRM53" s="74"/>
      <c r="MRY53" s="74"/>
      <c r="MRZ53" s="669"/>
      <c r="MSA53" s="669"/>
      <c r="MSB53" s="114"/>
      <c r="MSC53" s="74"/>
      <c r="MSO53" s="74"/>
      <c r="MSP53" s="669"/>
      <c r="MSQ53" s="669"/>
      <c r="MSR53" s="114"/>
      <c r="MSS53" s="74"/>
      <c r="MTE53" s="74"/>
      <c r="MTF53" s="669"/>
      <c r="MTG53" s="669"/>
      <c r="MTH53" s="114"/>
      <c r="MTI53" s="74"/>
      <c r="MTU53" s="74"/>
      <c r="MTV53" s="669"/>
      <c r="MTW53" s="669"/>
      <c r="MTX53" s="114"/>
      <c r="MTY53" s="74"/>
      <c r="MUK53" s="74"/>
      <c r="MUL53" s="669"/>
      <c r="MUM53" s="669"/>
      <c r="MUN53" s="114"/>
      <c r="MUO53" s="74"/>
      <c r="MVA53" s="74"/>
      <c r="MVB53" s="669"/>
      <c r="MVC53" s="669"/>
      <c r="MVD53" s="114"/>
      <c r="MVE53" s="74"/>
      <c r="MVQ53" s="74"/>
      <c r="MVR53" s="669"/>
      <c r="MVS53" s="669"/>
      <c r="MVT53" s="114"/>
      <c r="MVU53" s="74"/>
      <c r="MWG53" s="74"/>
      <c r="MWH53" s="669"/>
      <c r="MWI53" s="669"/>
      <c r="MWJ53" s="114"/>
      <c r="MWK53" s="74"/>
      <c r="MWW53" s="74"/>
      <c r="MWX53" s="669"/>
      <c r="MWY53" s="669"/>
      <c r="MWZ53" s="114"/>
      <c r="MXA53" s="74"/>
      <c r="MXM53" s="74"/>
      <c r="MXN53" s="669"/>
      <c r="MXO53" s="669"/>
      <c r="MXP53" s="114"/>
      <c r="MXQ53" s="74"/>
      <c r="MYC53" s="74"/>
      <c r="MYD53" s="669"/>
      <c r="MYE53" s="669"/>
      <c r="MYF53" s="114"/>
      <c r="MYG53" s="74"/>
      <c r="MYS53" s="74"/>
      <c r="MYT53" s="669"/>
      <c r="MYU53" s="669"/>
      <c r="MYV53" s="114"/>
      <c r="MYW53" s="74"/>
      <c r="MZI53" s="74"/>
      <c r="MZJ53" s="669"/>
      <c r="MZK53" s="669"/>
      <c r="MZL53" s="114"/>
      <c r="MZM53" s="74"/>
      <c r="MZY53" s="74"/>
      <c r="MZZ53" s="669"/>
      <c r="NAA53" s="669"/>
      <c r="NAB53" s="114"/>
      <c r="NAC53" s="74"/>
      <c r="NAO53" s="74"/>
      <c r="NAP53" s="669"/>
      <c r="NAQ53" s="669"/>
      <c r="NAR53" s="114"/>
      <c r="NAS53" s="74"/>
      <c r="NBE53" s="74"/>
      <c r="NBF53" s="669"/>
      <c r="NBG53" s="669"/>
      <c r="NBH53" s="114"/>
      <c r="NBI53" s="74"/>
      <c r="NBU53" s="74"/>
      <c r="NBV53" s="669"/>
      <c r="NBW53" s="669"/>
      <c r="NBX53" s="114"/>
      <c r="NBY53" s="74"/>
      <c r="NCK53" s="74"/>
      <c r="NCL53" s="669"/>
      <c r="NCM53" s="669"/>
      <c r="NCN53" s="114"/>
      <c r="NCO53" s="74"/>
      <c r="NDA53" s="74"/>
      <c r="NDB53" s="669"/>
      <c r="NDC53" s="669"/>
      <c r="NDD53" s="114"/>
      <c r="NDE53" s="74"/>
      <c r="NDQ53" s="74"/>
      <c r="NDR53" s="669"/>
      <c r="NDS53" s="669"/>
      <c r="NDT53" s="114"/>
      <c r="NDU53" s="74"/>
      <c r="NEG53" s="74"/>
      <c r="NEH53" s="669"/>
      <c r="NEI53" s="669"/>
      <c r="NEJ53" s="114"/>
      <c r="NEK53" s="74"/>
      <c r="NEW53" s="74"/>
      <c r="NEX53" s="669"/>
      <c r="NEY53" s="669"/>
      <c r="NEZ53" s="114"/>
      <c r="NFA53" s="74"/>
      <c r="NFM53" s="74"/>
      <c r="NFN53" s="669"/>
      <c r="NFO53" s="669"/>
      <c r="NFP53" s="114"/>
      <c r="NFQ53" s="74"/>
      <c r="NGC53" s="74"/>
      <c r="NGD53" s="669"/>
      <c r="NGE53" s="669"/>
      <c r="NGF53" s="114"/>
      <c r="NGG53" s="74"/>
      <c r="NGS53" s="74"/>
      <c r="NGT53" s="669"/>
      <c r="NGU53" s="669"/>
      <c r="NGV53" s="114"/>
      <c r="NGW53" s="74"/>
      <c r="NHI53" s="74"/>
      <c r="NHJ53" s="669"/>
      <c r="NHK53" s="669"/>
      <c r="NHL53" s="114"/>
      <c r="NHM53" s="74"/>
      <c r="NHY53" s="74"/>
      <c r="NHZ53" s="669"/>
      <c r="NIA53" s="669"/>
      <c r="NIB53" s="114"/>
      <c r="NIC53" s="74"/>
      <c r="NIO53" s="74"/>
      <c r="NIP53" s="669"/>
      <c r="NIQ53" s="669"/>
      <c r="NIR53" s="114"/>
      <c r="NIS53" s="74"/>
      <c r="NJE53" s="74"/>
      <c r="NJF53" s="669"/>
      <c r="NJG53" s="669"/>
      <c r="NJH53" s="114"/>
      <c r="NJI53" s="74"/>
      <c r="NJU53" s="74"/>
      <c r="NJV53" s="669"/>
      <c r="NJW53" s="669"/>
      <c r="NJX53" s="114"/>
      <c r="NJY53" s="74"/>
      <c r="NKK53" s="74"/>
      <c r="NKL53" s="669"/>
      <c r="NKM53" s="669"/>
      <c r="NKN53" s="114"/>
      <c r="NKO53" s="74"/>
      <c r="NLA53" s="74"/>
      <c r="NLB53" s="669"/>
      <c r="NLC53" s="669"/>
      <c r="NLD53" s="114"/>
      <c r="NLE53" s="74"/>
      <c r="NLQ53" s="74"/>
      <c r="NLR53" s="669"/>
      <c r="NLS53" s="669"/>
      <c r="NLT53" s="114"/>
      <c r="NLU53" s="74"/>
      <c r="NMG53" s="74"/>
      <c r="NMH53" s="669"/>
      <c r="NMI53" s="669"/>
      <c r="NMJ53" s="114"/>
      <c r="NMK53" s="74"/>
      <c r="NMW53" s="74"/>
      <c r="NMX53" s="669"/>
      <c r="NMY53" s="669"/>
      <c r="NMZ53" s="114"/>
      <c r="NNA53" s="74"/>
      <c r="NNM53" s="74"/>
      <c r="NNN53" s="669"/>
      <c r="NNO53" s="669"/>
      <c r="NNP53" s="114"/>
      <c r="NNQ53" s="74"/>
      <c r="NOC53" s="74"/>
      <c r="NOD53" s="669"/>
      <c r="NOE53" s="669"/>
      <c r="NOF53" s="114"/>
      <c r="NOG53" s="74"/>
      <c r="NOS53" s="74"/>
      <c r="NOT53" s="669"/>
      <c r="NOU53" s="669"/>
      <c r="NOV53" s="114"/>
      <c r="NOW53" s="74"/>
      <c r="NPI53" s="74"/>
      <c r="NPJ53" s="669"/>
      <c r="NPK53" s="669"/>
      <c r="NPL53" s="114"/>
      <c r="NPM53" s="74"/>
      <c r="NPY53" s="74"/>
      <c r="NPZ53" s="669"/>
      <c r="NQA53" s="669"/>
      <c r="NQB53" s="114"/>
      <c r="NQC53" s="74"/>
      <c r="NQO53" s="74"/>
      <c r="NQP53" s="669"/>
      <c r="NQQ53" s="669"/>
      <c r="NQR53" s="114"/>
      <c r="NQS53" s="74"/>
      <c r="NRE53" s="74"/>
      <c r="NRF53" s="669"/>
      <c r="NRG53" s="669"/>
      <c r="NRH53" s="114"/>
      <c r="NRI53" s="74"/>
      <c r="NRU53" s="74"/>
      <c r="NRV53" s="669"/>
      <c r="NRW53" s="669"/>
      <c r="NRX53" s="114"/>
      <c r="NRY53" s="74"/>
      <c r="NSK53" s="74"/>
      <c r="NSL53" s="669"/>
      <c r="NSM53" s="669"/>
      <c r="NSN53" s="114"/>
      <c r="NSO53" s="74"/>
      <c r="NTA53" s="74"/>
      <c r="NTB53" s="669"/>
      <c r="NTC53" s="669"/>
      <c r="NTD53" s="114"/>
      <c r="NTE53" s="74"/>
      <c r="NTQ53" s="74"/>
      <c r="NTR53" s="669"/>
      <c r="NTS53" s="669"/>
      <c r="NTT53" s="114"/>
      <c r="NTU53" s="74"/>
      <c r="NUG53" s="74"/>
      <c r="NUH53" s="669"/>
      <c r="NUI53" s="669"/>
      <c r="NUJ53" s="114"/>
      <c r="NUK53" s="74"/>
      <c r="NUW53" s="74"/>
      <c r="NUX53" s="669"/>
      <c r="NUY53" s="669"/>
      <c r="NUZ53" s="114"/>
      <c r="NVA53" s="74"/>
      <c r="NVM53" s="74"/>
      <c r="NVN53" s="669"/>
      <c r="NVO53" s="669"/>
      <c r="NVP53" s="114"/>
      <c r="NVQ53" s="74"/>
      <c r="NWC53" s="74"/>
      <c r="NWD53" s="669"/>
      <c r="NWE53" s="669"/>
      <c r="NWF53" s="114"/>
      <c r="NWG53" s="74"/>
      <c r="NWS53" s="74"/>
      <c r="NWT53" s="669"/>
      <c r="NWU53" s="669"/>
      <c r="NWV53" s="114"/>
      <c r="NWW53" s="74"/>
      <c r="NXI53" s="74"/>
      <c r="NXJ53" s="669"/>
      <c r="NXK53" s="669"/>
      <c r="NXL53" s="114"/>
      <c r="NXM53" s="74"/>
      <c r="NXY53" s="74"/>
      <c r="NXZ53" s="669"/>
      <c r="NYA53" s="669"/>
      <c r="NYB53" s="114"/>
      <c r="NYC53" s="74"/>
      <c r="NYO53" s="74"/>
      <c r="NYP53" s="669"/>
      <c r="NYQ53" s="669"/>
      <c r="NYR53" s="114"/>
      <c r="NYS53" s="74"/>
      <c r="NZE53" s="74"/>
      <c r="NZF53" s="669"/>
      <c r="NZG53" s="669"/>
      <c r="NZH53" s="114"/>
      <c r="NZI53" s="74"/>
      <c r="NZU53" s="74"/>
      <c r="NZV53" s="669"/>
      <c r="NZW53" s="669"/>
      <c r="NZX53" s="114"/>
      <c r="NZY53" s="74"/>
      <c r="OAK53" s="74"/>
      <c r="OAL53" s="669"/>
      <c r="OAM53" s="669"/>
      <c r="OAN53" s="114"/>
      <c r="OAO53" s="74"/>
      <c r="OBA53" s="74"/>
      <c r="OBB53" s="669"/>
      <c r="OBC53" s="669"/>
      <c r="OBD53" s="114"/>
      <c r="OBE53" s="74"/>
      <c r="OBQ53" s="74"/>
      <c r="OBR53" s="669"/>
      <c r="OBS53" s="669"/>
      <c r="OBT53" s="114"/>
      <c r="OBU53" s="74"/>
      <c r="OCG53" s="74"/>
      <c r="OCH53" s="669"/>
      <c r="OCI53" s="669"/>
      <c r="OCJ53" s="114"/>
      <c r="OCK53" s="74"/>
      <c r="OCW53" s="74"/>
      <c r="OCX53" s="669"/>
      <c r="OCY53" s="669"/>
      <c r="OCZ53" s="114"/>
      <c r="ODA53" s="74"/>
      <c r="ODM53" s="74"/>
      <c r="ODN53" s="669"/>
      <c r="ODO53" s="669"/>
      <c r="ODP53" s="114"/>
      <c r="ODQ53" s="74"/>
      <c r="OEC53" s="74"/>
      <c r="OED53" s="669"/>
      <c r="OEE53" s="669"/>
      <c r="OEF53" s="114"/>
      <c r="OEG53" s="74"/>
      <c r="OES53" s="74"/>
      <c r="OET53" s="669"/>
      <c r="OEU53" s="669"/>
      <c r="OEV53" s="114"/>
      <c r="OEW53" s="74"/>
      <c r="OFI53" s="74"/>
      <c r="OFJ53" s="669"/>
      <c r="OFK53" s="669"/>
      <c r="OFL53" s="114"/>
      <c r="OFM53" s="74"/>
      <c r="OFY53" s="74"/>
      <c r="OFZ53" s="669"/>
      <c r="OGA53" s="669"/>
      <c r="OGB53" s="114"/>
      <c r="OGC53" s="74"/>
      <c r="OGO53" s="74"/>
      <c r="OGP53" s="669"/>
      <c r="OGQ53" s="669"/>
      <c r="OGR53" s="114"/>
      <c r="OGS53" s="74"/>
      <c r="OHE53" s="74"/>
      <c r="OHF53" s="669"/>
      <c r="OHG53" s="669"/>
      <c r="OHH53" s="114"/>
      <c r="OHI53" s="74"/>
      <c r="OHU53" s="74"/>
      <c r="OHV53" s="669"/>
      <c r="OHW53" s="669"/>
      <c r="OHX53" s="114"/>
      <c r="OHY53" s="74"/>
      <c r="OIK53" s="74"/>
      <c r="OIL53" s="669"/>
      <c r="OIM53" s="669"/>
      <c r="OIN53" s="114"/>
      <c r="OIO53" s="74"/>
      <c r="OJA53" s="74"/>
      <c r="OJB53" s="669"/>
      <c r="OJC53" s="669"/>
      <c r="OJD53" s="114"/>
      <c r="OJE53" s="74"/>
      <c r="OJQ53" s="74"/>
      <c r="OJR53" s="669"/>
      <c r="OJS53" s="669"/>
      <c r="OJT53" s="114"/>
      <c r="OJU53" s="74"/>
      <c r="OKG53" s="74"/>
      <c r="OKH53" s="669"/>
      <c r="OKI53" s="669"/>
      <c r="OKJ53" s="114"/>
      <c r="OKK53" s="74"/>
      <c r="OKW53" s="74"/>
      <c r="OKX53" s="669"/>
      <c r="OKY53" s="669"/>
      <c r="OKZ53" s="114"/>
      <c r="OLA53" s="74"/>
      <c r="OLM53" s="74"/>
      <c r="OLN53" s="669"/>
      <c r="OLO53" s="669"/>
      <c r="OLP53" s="114"/>
      <c r="OLQ53" s="74"/>
      <c r="OMC53" s="74"/>
      <c r="OMD53" s="669"/>
      <c r="OME53" s="669"/>
      <c r="OMF53" s="114"/>
      <c r="OMG53" s="74"/>
      <c r="OMS53" s="74"/>
      <c r="OMT53" s="669"/>
      <c r="OMU53" s="669"/>
      <c r="OMV53" s="114"/>
      <c r="OMW53" s="74"/>
      <c r="ONI53" s="74"/>
      <c r="ONJ53" s="669"/>
      <c r="ONK53" s="669"/>
      <c r="ONL53" s="114"/>
      <c r="ONM53" s="74"/>
      <c r="ONY53" s="74"/>
      <c r="ONZ53" s="669"/>
      <c r="OOA53" s="669"/>
      <c r="OOB53" s="114"/>
      <c r="OOC53" s="74"/>
      <c r="OOO53" s="74"/>
      <c r="OOP53" s="669"/>
      <c r="OOQ53" s="669"/>
      <c r="OOR53" s="114"/>
      <c r="OOS53" s="74"/>
      <c r="OPE53" s="74"/>
      <c r="OPF53" s="669"/>
      <c r="OPG53" s="669"/>
      <c r="OPH53" s="114"/>
      <c r="OPI53" s="74"/>
      <c r="OPU53" s="74"/>
      <c r="OPV53" s="669"/>
      <c r="OPW53" s="669"/>
      <c r="OPX53" s="114"/>
      <c r="OPY53" s="74"/>
      <c r="OQK53" s="74"/>
      <c r="OQL53" s="669"/>
      <c r="OQM53" s="669"/>
      <c r="OQN53" s="114"/>
      <c r="OQO53" s="74"/>
      <c r="ORA53" s="74"/>
      <c r="ORB53" s="669"/>
      <c r="ORC53" s="669"/>
      <c r="ORD53" s="114"/>
      <c r="ORE53" s="74"/>
      <c r="ORQ53" s="74"/>
      <c r="ORR53" s="669"/>
      <c r="ORS53" s="669"/>
      <c r="ORT53" s="114"/>
      <c r="ORU53" s="74"/>
      <c r="OSG53" s="74"/>
      <c r="OSH53" s="669"/>
      <c r="OSI53" s="669"/>
      <c r="OSJ53" s="114"/>
      <c r="OSK53" s="74"/>
      <c r="OSW53" s="74"/>
      <c r="OSX53" s="669"/>
      <c r="OSY53" s="669"/>
      <c r="OSZ53" s="114"/>
      <c r="OTA53" s="74"/>
      <c r="OTM53" s="74"/>
      <c r="OTN53" s="669"/>
      <c r="OTO53" s="669"/>
      <c r="OTP53" s="114"/>
      <c r="OTQ53" s="74"/>
      <c r="OUC53" s="74"/>
      <c r="OUD53" s="669"/>
      <c r="OUE53" s="669"/>
      <c r="OUF53" s="114"/>
      <c r="OUG53" s="74"/>
      <c r="OUS53" s="74"/>
      <c r="OUT53" s="669"/>
      <c r="OUU53" s="669"/>
      <c r="OUV53" s="114"/>
      <c r="OUW53" s="74"/>
      <c r="OVI53" s="74"/>
      <c r="OVJ53" s="669"/>
      <c r="OVK53" s="669"/>
      <c r="OVL53" s="114"/>
      <c r="OVM53" s="74"/>
      <c r="OVY53" s="74"/>
      <c r="OVZ53" s="669"/>
      <c r="OWA53" s="669"/>
      <c r="OWB53" s="114"/>
      <c r="OWC53" s="74"/>
      <c r="OWO53" s="74"/>
      <c r="OWP53" s="669"/>
      <c r="OWQ53" s="669"/>
      <c r="OWR53" s="114"/>
      <c r="OWS53" s="74"/>
      <c r="OXE53" s="74"/>
      <c r="OXF53" s="669"/>
      <c r="OXG53" s="669"/>
      <c r="OXH53" s="114"/>
      <c r="OXI53" s="74"/>
      <c r="OXU53" s="74"/>
      <c r="OXV53" s="669"/>
      <c r="OXW53" s="669"/>
      <c r="OXX53" s="114"/>
      <c r="OXY53" s="74"/>
      <c r="OYK53" s="74"/>
      <c r="OYL53" s="669"/>
      <c r="OYM53" s="669"/>
      <c r="OYN53" s="114"/>
      <c r="OYO53" s="74"/>
      <c r="OZA53" s="74"/>
      <c r="OZB53" s="669"/>
      <c r="OZC53" s="669"/>
      <c r="OZD53" s="114"/>
      <c r="OZE53" s="74"/>
      <c r="OZQ53" s="74"/>
      <c r="OZR53" s="669"/>
      <c r="OZS53" s="669"/>
      <c r="OZT53" s="114"/>
      <c r="OZU53" s="74"/>
      <c r="PAG53" s="74"/>
      <c r="PAH53" s="669"/>
      <c r="PAI53" s="669"/>
      <c r="PAJ53" s="114"/>
      <c r="PAK53" s="74"/>
      <c r="PAW53" s="74"/>
      <c r="PAX53" s="669"/>
      <c r="PAY53" s="669"/>
      <c r="PAZ53" s="114"/>
      <c r="PBA53" s="74"/>
      <c r="PBM53" s="74"/>
      <c r="PBN53" s="669"/>
      <c r="PBO53" s="669"/>
      <c r="PBP53" s="114"/>
      <c r="PBQ53" s="74"/>
      <c r="PCC53" s="74"/>
      <c r="PCD53" s="669"/>
      <c r="PCE53" s="669"/>
      <c r="PCF53" s="114"/>
      <c r="PCG53" s="74"/>
      <c r="PCS53" s="74"/>
      <c r="PCT53" s="669"/>
      <c r="PCU53" s="669"/>
      <c r="PCV53" s="114"/>
      <c r="PCW53" s="74"/>
      <c r="PDI53" s="74"/>
      <c r="PDJ53" s="669"/>
      <c r="PDK53" s="669"/>
      <c r="PDL53" s="114"/>
      <c r="PDM53" s="74"/>
      <c r="PDY53" s="74"/>
      <c r="PDZ53" s="669"/>
      <c r="PEA53" s="669"/>
      <c r="PEB53" s="114"/>
      <c r="PEC53" s="74"/>
      <c r="PEO53" s="74"/>
      <c r="PEP53" s="669"/>
      <c r="PEQ53" s="669"/>
      <c r="PER53" s="114"/>
      <c r="PES53" s="74"/>
      <c r="PFE53" s="74"/>
      <c r="PFF53" s="669"/>
      <c r="PFG53" s="669"/>
      <c r="PFH53" s="114"/>
      <c r="PFI53" s="74"/>
      <c r="PFU53" s="74"/>
      <c r="PFV53" s="669"/>
      <c r="PFW53" s="669"/>
      <c r="PFX53" s="114"/>
      <c r="PFY53" s="74"/>
      <c r="PGK53" s="74"/>
      <c r="PGL53" s="669"/>
      <c r="PGM53" s="669"/>
      <c r="PGN53" s="114"/>
      <c r="PGO53" s="74"/>
      <c r="PHA53" s="74"/>
      <c r="PHB53" s="669"/>
      <c r="PHC53" s="669"/>
      <c r="PHD53" s="114"/>
      <c r="PHE53" s="74"/>
      <c r="PHQ53" s="74"/>
      <c r="PHR53" s="669"/>
      <c r="PHS53" s="669"/>
      <c r="PHT53" s="114"/>
      <c r="PHU53" s="74"/>
      <c r="PIG53" s="74"/>
      <c r="PIH53" s="669"/>
      <c r="PII53" s="669"/>
      <c r="PIJ53" s="114"/>
      <c r="PIK53" s="74"/>
      <c r="PIW53" s="74"/>
      <c r="PIX53" s="669"/>
      <c r="PIY53" s="669"/>
      <c r="PIZ53" s="114"/>
      <c r="PJA53" s="74"/>
      <c r="PJM53" s="74"/>
      <c r="PJN53" s="669"/>
      <c r="PJO53" s="669"/>
      <c r="PJP53" s="114"/>
      <c r="PJQ53" s="74"/>
      <c r="PKC53" s="74"/>
      <c r="PKD53" s="669"/>
      <c r="PKE53" s="669"/>
      <c r="PKF53" s="114"/>
      <c r="PKG53" s="74"/>
      <c r="PKS53" s="74"/>
      <c r="PKT53" s="669"/>
      <c r="PKU53" s="669"/>
      <c r="PKV53" s="114"/>
      <c r="PKW53" s="74"/>
      <c r="PLI53" s="74"/>
      <c r="PLJ53" s="669"/>
      <c r="PLK53" s="669"/>
      <c r="PLL53" s="114"/>
      <c r="PLM53" s="74"/>
      <c r="PLY53" s="74"/>
      <c r="PLZ53" s="669"/>
      <c r="PMA53" s="669"/>
      <c r="PMB53" s="114"/>
      <c r="PMC53" s="74"/>
      <c r="PMO53" s="74"/>
      <c r="PMP53" s="669"/>
      <c r="PMQ53" s="669"/>
      <c r="PMR53" s="114"/>
      <c r="PMS53" s="74"/>
      <c r="PNE53" s="74"/>
      <c r="PNF53" s="669"/>
      <c r="PNG53" s="669"/>
      <c r="PNH53" s="114"/>
      <c r="PNI53" s="74"/>
      <c r="PNU53" s="74"/>
      <c r="PNV53" s="669"/>
      <c r="PNW53" s="669"/>
      <c r="PNX53" s="114"/>
      <c r="PNY53" s="74"/>
      <c r="POK53" s="74"/>
      <c r="POL53" s="669"/>
      <c r="POM53" s="669"/>
      <c r="PON53" s="114"/>
      <c r="POO53" s="74"/>
      <c r="PPA53" s="74"/>
      <c r="PPB53" s="669"/>
      <c r="PPC53" s="669"/>
      <c r="PPD53" s="114"/>
      <c r="PPE53" s="74"/>
      <c r="PPQ53" s="74"/>
      <c r="PPR53" s="669"/>
      <c r="PPS53" s="669"/>
      <c r="PPT53" s="114"/>
      <c r="PPU53" s="74"/>
      <c r="PQG53" s="74"/>
      <c r="PQH53" s="669"/>
      <c r="PQI53" s="669"/>
      <c r="PQJ53" s="114"/>
      <c r="PQK53" s="74"/>
      <c r="PQW53" s="74"/>
      <c r="PQX53" s="669"/>
      <c r="PQY53" s="669"/>
      <c r="PQZ53" s="114"/>
      <c r="PRA53" s="74"/>
      <c r="PRM53" s="74"/>
      <c r="PRN53" s="669"/>
      <c r="PRO53" s="669"/>
      <c r="PRP53" s="114"/>
      <c r="PRQ53" s="74"/>
      <c r="PSC53" s="74"/>
      <c r="PSD53" s="669"/>
      <c r="PSE53" s="669"/>
      <c r="PSF53" s="114"/>
      <c r="PSG53" s="74"/>
      <c r="PSS53" s="74"/>
      <c r="PST53" s="669"/>
      <c r="PSU53" s="669"/>
      <c r="PSV53" s="114"/>
      <c r="PSW53" s="74"/>
      <c r="PTI53" s="74"/>
      <c r="PTJ53" s="669"/>
      <c r="PTK53" s="669"/>
      <c r="PTL53" s="114"/>
      <c r="PTM53" s="74"/>
      <c r="PTY53" s="74"/>
      <c r="PTZ53" s="669"/>
      <c r="PUA53" s="669"/>
      <c r="PUB53" s="114"/>
      <c r="PUC53" s="74"/>
      <c r="PUO53" s="74"/>
      <c r="PUP53" s="669"/>
      <c r="PUQ53" s="669"/>
      <c r="PUR53" s="114"/>
      <c r="PUS53" s="74"/>
      <c r="PVE53" s="74"/>
      <c r="PVF53" s="669"/>
      <c r="PVG53" s="669"/>
      <c r="PVH53" s="114"/>
      <c r="PVI53" s="74"/>
      <c r="PVU53" s="74"/>
      <c r="PVV53" s="669"/>
      <c r="PVW53" s="669"/>
      <c r="PVX53" s="114"/>
      <c r="PVY53" s="74"/>
      <c r="PWK53" s="74"/>
      <c r="PWL53" s="669"/>
      <c r="PWM53" s="669"/>
      <c r="PWN53" s="114"/>
      <c r="PWO53" s="74"/>
      <c r="PXA53" s="74"/>
      <c r="PXB53" s="669"/>
      <c r="PXC53" s="669"/>
      <c r="PXD53" s="114"/>
      <c r="PXE53" s="74"/>
      <c r="PXQ53" s="74"/>
      <c r="PXR53" s="669"/>
      <c r="PXS53" s="669"/>
      <c r="PXT53" s="114"/>
      <c r="PXU53" s="74"/>
      <c r="PYG53" s="74"/>
      <c r="PYH53" s="669"/>
      <c r="PYI53" s="669"/>
      <c r="PYJ53" s="114"/>
      <c r="PYK53" s="74"/>
      <c r="PYW53" s="74"/>
      <c r="PYX53" s="669"/>
      <c r="PYY53" s="669"/>
      <c r="PYZ53" s="114"/>
      <c r="PZA53" s="74"/>
      <c r="PZM53" s="74"/>
      <c r="PZN53" s="669"/>
      <c r="PZO53" s="669"/>
      <c r="PZP53" s="114"/>
      <c r="PZQ53" s="74"/>
      <c r="QAC53" s="74"/>
      <c r="QAD53" s="669"/>
      <c r="QAE53" s="669"/>
      <c r="QAF53" s="114"/>
      <c r="QAG53" s="74"/>
      <c r="QAS53" s="74"/>
      <c r="QAT53" s="669"/>
      <c r="QAU53" s="669"/>
      <c r="QAV53" s="114"/>
      <c r="QAW53" s="74"/>
      <c r="QBI53" s="74"/>
      <c r="QBJ53" s="669"/>
      <c r="QBK53" s="669"/>
      <c r="QBL53" s="114"/>
      <c r="QBM53" s="74"/>
      <c r="QBY53" s="74"/>
      <c r="QBZ53" s="669"/>
      <c r="QCA53" s="669"/>
      <c r="QCB53" s="114"/>
      <c r="QCC53" s="74"/>
      <c r="QCO53" s="74"/>
      <c r="QCP53" s="669"/>
      <c r="QCQ53" s="669"/>
      <c r="QCR53" s="114"/>
      <c r="QCS53" s="74"/>
      <c r="QDE53" s="74"/>
      <c r="QDF53" s="669"/>
      <c r="QDG53" s="669"/>
      <c r="QDH53" s="114"/>
      <c r="QDI53" s="74"/>
      <c r="QDU53" s="74"/>
      <c r="QDV53" s="669"/>
      <c r="QDW53" s="669"/>
      <c r="QDX53" s="114"/>
      <c r="QDY53" s="74"/>
      <c r="QEK53" s="74"/>
      <c r="QEL53" s="669"/>
      <c r="QEM53" s="669"/>
      <c r="QEN53" s="114"/>
      <c r="QEO53" s="74"/>
      <c r="QFA53" s="74"/>
      <c r="QFB53" s="669"/>
      <c r="QFC53" s="669"/>
      <c r="QFD53" s="114"/>
      <c r="QFE53" s="74"/>
      <c r="QFQ53" s="74"/>
      <c r="QFR53" s="669"/>
      <c r="QFS53" s="669"/>
      <c r="QFT53" s="114"/>
      <c r="QFU53" s="74"/>
      <c r="QGG53" s="74"/>
      <c r="QGH53" s="669"/>
      <c r="QGI53" s="669"/>
      <c r="QGJ53" s="114"/>
      <c r="QGK53" s="74"/>
      <c r="QGW53" s="74"/>
      <c r="QGX53" s="669"/>
      <c r="QGY53" s="669"/>
      <c r="QGZ53" s="114"/>
      <c r="QHA53" s="74"/>
      <c r="QHM53" s="74"/>
      <c r="QHN53" s="669"/>
      <c r="QHO53" s="669"/>
      <c r="QHP53" s="114"/>
      <c r="QHQ53" s="74"/>
      <c r="QIC53" s="74"/>
      <c r="QID53" s="669"/>
      <c r="QIE53" s="669"/>
      <c r="QIF53" s="114"/>
      <c r="QIG53" s="74"/>
      <c r="QIS53" s="74"/>
      <c r="QIT53" s="669"/>
      <c r="QIU53" s="669"/>
      <c r="QIV53" s="114"/>
      <c r="QIW53" s="74"/>
      <c r="QJI53" s="74"/>
      <c r="QJJ53" s="669"/>
      <c r="QJK53" s="669"/>
      <c r="QJL53" s="114"/>
      <c r="QJM53" s="74"/>
      <c r="QJY53" s="74"/>
      <c r="QJZ53" s="669"/>
      <c r="QKA53" s="669"/>
      <c r="QKB53" s="114"/>
      <c r="QKC53" s="74"/>
      <c r="QKO53" s="74"/>
      <c r="QKP53" s="669"/>
      <c r="QKQ53" s="669"/>
      <c r="QKR53" s="114"/>
      <c r="QKS53" s="74"/>
      <c r="QLE53" s="74"/>
      <c r="QLF53" s="669"/>
      <c r="QLG53" s="669"/>
      <c r="QLH53" s="114"/>
      <c r="QLI53" s="74"/>
      <c r="QLU53" s="74"/>
      <c r="QLV53" s="669"/>
      <c r="QLW53" s="669"/>
      <c r="QLX53" s="114"/>
      <c r="QLY53" s="74"/>
      <c r="QMK53" s="74"/>
      <c r="QML53" s="669"/>
      <c r="QMM53" s="669"/>
      <c r="QMN53" s="114"/>
      <c r="QMO53" s="74"/>
      <c r="QNA53" s="74"/>
      <c r="QNB53" s="669"/>
      <c r="QNC53" s="669"/>
      <c r="QND53" s="114"/>
      <c r="QNE53" s="74"/>
      <c r="QNQ53" s="74"/>
      <c r="QNR53" s="669"/>
      <c r="QNS53" s="669"/>
      <c r="QNT53" s="114"/>
      <c r="QNU53" s="74"/>
      <c r="QOG53" s="74"/>
      <c r="QOH53" s="669"/>
      <c r="QOI53" s="669"/>
      <c r="QOJ53" s="114"/>
      <c r="QOK53" s="74"/>
      <c r="QOW53" s="74"/>
      <c r="QOX53" s="669"/>
      <c r="QOY53" s="669"/>
      <c r="QOZ53" s="114"/>
      <c r="QPA53" s="74"/>
      <c r="QPM53" s="74"/>
      <c r="QPN53" s="669"/>
      <c r="QPO53" s="669"/>
      <c r="QPP53" s="114"/>
      <c r="QPQ53" s="74"/>
      <c r="QQC53" s="74"/>
      <c r="QQD53" s="669"/>
      <c r="QQE53" s="669"/>
      <c r="QQF53" s="114"/>
      <c r="QQG53" s="74"/>
      <c r="QQS53" s="74"/>
      <c r="QQT53" s="669"/>
      <c r="QQU53" s="669"/>
      <c r="QQV53" s="114"/>
      <c r="QQW53" s="74"/>
      <c r="QRI53" s="74"/>
      <c r="QRJ53" s="669"/>
      <c r="QRK53" s="669"/>
      <c r="QRL53" s="114"/>
      <c r="QRM53" s="74"/>
      <c r="QRY53" s="74"/>
      <c r="QRZ53" s="669"/>
      <c r="QSA53" s="669"/>
      <c r="QSB53" s="114"/>
      <c r="QSC53" s="74"/>
      <c r="QSO53" s="74"/>
      <c r="QSP53" s="669"/>
      <c r="QSQ53" s="669"/>
      <c r="QSR53" s="114"/>
      <c r="QSS53" s="74"/>
      <c r="QTE53" s="74"/>
      <c r="QTF53" s="669"/>
      <c r="QTG53" s="669"/>
      <c r="QTH53" s="114"/>
      <c r="QTI53" s="74"/>
      <c r="QTU53" s="74"/>
      <c r="QTV53" s="669"/>
      <c r="QTW53" s="669"/>
      <c r="QTX53" s="114"/>
      <c r="QTY53" s="74"/>
      <c r="QUK53" s="74"/>
      <c r="QUL53" s="669"/>
      <c r="QUM53" s="669"/>
      <c r="QUN53" s="114"/>
      <c r="QUO53" s="74"/>
      <c r="QVA53" s="74"/>
      <c r="QVB53" s="669"/>
      <c r="QVC53" s="669"/>
      <c r="QVD53" s="114"/>
      <c r="QVE53" s="74"/>
      <c r="QVQ53" s="74"/>
      <c r="QVR53" s="669"/>
      <c r="QVS53" s="669"/>
      <c r="QVT53" s="114"/>
      <c r="QVU53" s="74"/>
      <c r="QWG53" s="74"/>
      <c r="QWH53" s="669"/>
      <c r="QWI53" s="669"/>
      <c r="QWJ53" s="114"/>
      <c r="QWK53" s="74"/>
      <c r="QWW53" s="74"/>
      <c r="QWX53" s="669"/>
      <c r="QWY53" s="669"/>
      <c r="QWZ53" s="114"/>
      <c r="QXA53" s="74"/>
      <c r="QXM53" s="74"/>
      <c r="QXN53" s="669"/>
      <c r="QXO53" s="669"/>
      <c r="QXP53" s="114"/>
      <c r="QXQ53" s="74"/>
      <c r="QYC53" s="74"/>
      <c r="QYD53" s="669"/>
      <c r="QYE53" s="669"/>
      <c r="QYF53" s="114"/>
      <c r="QYG53" s="74"/>
      <c r="QYS53" s="74"/>
      <c r="QYT53" s="669"/>
      <c r="QYU53" s="669"/>
      <c r="QYV53" s="114"/>
      <c r="QYW53" s="74"/>
      <c r="QZI53" s="74"/>
      <c r="QZJ53" s="669"/>
      <c r="QZK53" s="669"/>
      <c r="QZL53" s="114"/>
      <c r="QZM53" s="74"/>
      <c r="QZY53" s="74"/>
      <c r="QZZ53" s="669"/>
      <c r="RAA53" s="669"/>
      <c r="RAB53" s="114"/>
      <c r="RAC53" s="74"/>
      <c r="RAO53" s="74"/>
      <c r="RAP53" s="669"/>
      <c r="RAQ53" s="669"/>
      <c r="RAR53" s="114"/>
      <c r="RAS53" s="74"/>
      <c r="RBE53" s="74"/>
      <c r="RBF53" s="669"/>
      <c r="RBG53" s="669"/>
      <c r="RBH53" s="114"/>
      <c r="RBI53" s="74"/>
      <c r="RBU53" s="74"/>
      <c r="RBV53" s="669"/>
      <c r="RBW53" s="669"/>
      <c r="RBX53" s="114"/>
      <c r="RBY53" s="74"/>
      <c r="RCK53" s="74"/>
      <c r="RCL53" s="669"/>
      <c r="RCM53" s="669"/>
      <c r="RCN53" s="114"/>
      <c r="RCO53" s="74"/>
      <c r="RDA53" s="74"/>
      <c r="RDB53" s="669"/>
      <c r="RDC53" s="669"/>
      <c r="RDD53" s="114"/>
      <c r="RDE53" s="74"/>
      <c r="RDQ53" s="74"/>
      <c r="RDR53" s="669"/>
      <c r="RDS53" s="669"/>
      <c r="RDT53" s="114"/>
      <c r="RDU53" s="74"/>
      <c r="REG53" s="74"/>
      <c r="REH53" s="669"/>
      <c r="REI53" s="669"/>
      <c r="REJ53" s="114"/>
      <c r="REK53" s="74"/>
      <c r="REW53" s="74"/>
      <c r="REX53" s="669"/>
      <c r="REY53" s="669"/>
      <c r="REZ53" s="114"/>
      <c r="RFA53" s="74"/>
      <c r="RFM53" s="74"/>
      <c r="RFN53" s="669"/>
      <c r="RFO53" s="669"/>
      <c r="RFP53" s="114"/>
      <c r="RFQ53" s="74"/>
      <c r="RGC53" s="74"/>
      <c r="RGD53" s="669"/>
      <c r="RGE53" s="669"/>
      <c r="RGF53" s="114"/>
      <c r="RGG53" s="74"/>
      <c r="RGS53" s="74"/>
      <c r="RGT53" s="669"/>
      <c r="RGU53" s="669"/>
      <c r="RGV53" s="114"/>
      <c r="RGW53" s="74"/>
      <c r="RHI53" s="74"/>
      <c r="RHJ53" s="669"/>
      <c r="RHK53" s="669"/>
      <c r="RHL53" s="114"/>
      <c r="RHM53" s="74"/>
      <c r="RHY53" s="74"/>
      <c r="RHZ53" s="669"/>
      <c r="RIA53" s="669"/>
      <c r="RIB53" s="114"/>
      <c r="RIC53" s="74"/>
      <c r="RIO53" s="74"/>
      <c r="RIP53" s="669"/>
      <c r="RIQ53" s="669"/>
      <c r="RIR53" s="114"/>
      <c r="RIS53" s="74"/>
      <c r="RJE53" s="74"/>
      <c r="RJF53" s="669"/>
      <c r="RJG53" s="669"/>
      <c r="RJH53" s="114"/>
      <c r="RJI53" s="74"/>
      <c r="RJU53" s="74"/>
      <c r="RJV53" s="669"/>
      <c r="RJW53" s="669"/>
      <c r="RJX53" s="114"/>
      <c r="RJY53" s="74"/>
      <c r="RKK53" s="74"/>
      <c r="RKL53" s="669"/>
      <c r="RKM53" s="669"/>
      <c r="RKN53" s="114"/>
      <c r="RKO53" s="74"/>
      <c r="RLA53" s="74"/>
      <c r="RLB53" s="669"/>
      <c r="RLC53" s="669"/>
      <c r="RLD53" s="114"/>
      <c r="RLE53" s="74"/>
      <c r="RLQ53" s="74"/>
      <c r="RLR53" s="669"/>
      <c r="RLS53" s="669"/>
      <c r="RLT53" s="114"/>
      <c r="RLU53" s="74"/>
      <c r="RMG53" s="74"/>
      <c r="RMH53" s="669"/>
      <c r="RMI53" s="669"/>
      <c r="RMJ53" s="114"/>
      <c r="RMK53" s="74"/>
      <c r="RMW53" s="74"/>
      <c r="RMX53" s="669"/>
      <c r="RMY53" s="669"/>
      <c r="RMZ53" s="114"/>
      <c r="RNA53" s="74"/>
      <c r="RNM53" s="74"/>
      <c r="RNN53" s="669"/>
      <c r="RNO53" s="669"/>
      <c r="RNP53" s="114"/>
      <c r="RNQ53" s="74"/>
      <c r="ROC53" s="74"/>
      <c r="ROD53" s="669"/>
      <c r="ROE53" s="669"/>
      <c r="ROF53" s="114"/>
      <c r="ROG53" s="74"/>
      <c r="ROS53" s="74"/>
      <c r="ROT53" s="669"/>
      <c r="ROU53" s="669"/>
      <c r="ROV53" s="114"/>
      <c r="ROW53" s="74"/>
      <c r="RPI53" s="74"/>
      <c r="RPJ53" s="669"/>
      <c r="RPK53" s="669"/>
      <c r="RPL53" s="114"/>
      <c r="RPM53" s="74"/>
      <c r="RPY53" s="74"/>
      <c r="RPZ53" s="669"/>
      <c r="RQA53" s="669"/>
      <c r="RQB53" s="114"/>
      <c r="RQC53" s="74"/>
      <c r="RQO53" s="74"/>
      <c r="RQP53" s="669"/>
      <c r="RQQ53" s="669"/>
      <c r="RQR53" s="114"/>
      <c r="RQS53" s="74"/>
      <c r="RRE53" s="74"/>
      <c r="RRF53" s="669"/>
      <c r="RRG53" s="669"/>
      <c r="RRH53" s="114"/>
      <c r="RRI53" s="74"/>
      <c r="RRU53" s="74"/>
      <c r="RRV53" s="669"/>
      <c r="RRW53" s="669"/>
      <c r="RRX53" s="114"/>
      <c r="RRY53" s="74"/>
      <c r="RSK53" s="74"/>
      <c r="RSL53" s="669"/>
      <c r="RSM53" s="669"/>
      <c r="RSN53" s="114"/>
      <c r="RSO53" s="74"/>
      <c r="RTA53" s="74"/>
      <c r="RTB53" s="669"/>
      <c r="RTC53" s="669"/>
      <c r="RTD53" s="114"/>
      <c r="RTE53" s="74"/>
      <c r="RTQ53" s="74"/>
      <c r="RTR53" s="669"/>
      <c r="RTS53" s="669"/>
      <c r="RTT53" s="114"/>
      <c r="RTU53" s="74"/>
      <c r="RUG53" s="74"/>
      <c r="RUH53" s="669"/>
      <c r="RUI53" s="669"/>
      <c r="RUJ53" s="114"/>
      <c r="RUK53" s="74"/>
      <c r="RUW53" s="74"/>
      <c r="RUX53" s="669"/>
      <c r="RUY53" s="669"/>
      <c r="RUZ53" s="114"/>
      <c r="RVA53" s="74"/>
      <c r="RVM53" s="74"/>
      <c r="RVN53" s="669"/>
      <c r="RVO53" s="669"/>
      <c r="RVP53" s="114"/>
      <c r="RVQ53" s="74"/>
      <c r="RWC53" s="74"/>
      <c r="RWD53" s="669"/>
      <c r="RWE53" s="669"/>
      <c r="RWF53" s="114"/>
      <c r="RWG53" s="74"/>
      <c r="RWS53" s="74"/>
      <c r="RWT53" s="669"/>
      <c r="RWU53" s="669"/>
      <c r="RWV53" s="114"/>
      <c r="RWW53" s="74"/>
      <c r="RXI53" s="74"/>
      <c r="RXJ53" s="669"/>
      <c r="RXK53" s="669"/>
      <c r="RXL53" s="114"/>
      <c r="RXM53" s="74"/>
      <c r="RXY53" s="74"/>
      <c r="RXZ53" s="669"/>
      <c r="RYA53" s="669"/>
      <c r="RYB53" s="114"/>
      <c r="RYC53" s="74"/>
      <c r="RYO53" s="74"/>
      <c r="RYP53" s="669"/>
      <c r="RYQ53" s="669"/>
      <c r="RYR53" s="114"/>
      <c r="RYS53" s="74"/>
      <c r="RZE53" s="74"/>
      <c r="RZF53" s="669"/>
      <c r="RZG53" s="669"/>
      <c r="RZH53" s="114"/>
      <c r="RZI53" s="74"/>
      <c r="RZU53" s="74"/>
      <c r="RZV53" s="669"/>
      <c r="RZW53" s="669"/>
      <c r="RZX53" s="114"/>
      <c r="RZY53" s="74"/>
      <c r="SAK53" s="74"/>
      <c r="SAL53" s="669"/>
      <c r="SAM53" s="669"/>
      <c r="SAN53" s="114"/>
      <c r="SAO53" s="74"/>
      <c r="SBA53" s="74"/>
      <c r="SBB53" s="669"/>
      <c r="SBC53" s="669"/>
      <c r="SBD53" s="114"/>
      <c r="SBE53" s="74"/>
      <c r="SBQ53" s="74"/>
      <c r="SBR53" s="669"/>
      <c r="SBS53" s="669"/>
      <c r="SBT53" s="114"/>
      <c r="SBU53" s="74"/>
      <c r="SCG53" s="74"/>
      <c r="SCH53" s="669"/>
      <c r="SCI53" s="669"/>
      <c r="SCJ53" s="114"/>
      <c r="SCK53" s="74"/>
      <c r="SCW53" s="74"/>
      <c r="SCX53" s="669"/>
      <c r="SCY53" s="669"/>
      <c r="SCZ53" s="114"/>
      <c r="SDA53" s="74"/>
      <c r="SDM53" s="74"/>
      <c r="SDN53" s="669"/>
      <c r="SDO53" s="669"/>
      <c r="SDP53" s="114"/>
      <c r="SDQ53" s="74"/>
      <c r="SEC53" s="74"/>
      <c r="SED53" s="669"/>
      <c r="SEE53" s="669"/>
      <c r="SEF53" s="114"/>
      <c r="SEG53" s="74"/>
      <c r="SES53" s="74"/>
      <c r="SET53" s="669"/>
      <c r="SEU53" s="669"/>
      <c r="SEV53" s="114"/>
      <c r="SEW53" s="74"/>
      <c r="SFI53" s="74"/>
      <c r="SFJ53" s="669"/>
      <c r="SFK53" s="669"/>
      <c r="SFL53" s="114"/>
      <c r="SFM53" s="74"/>
      <c r="SFY53" s="74"/>
      <c r="SFZ53" s="669"/>
      <c r="SGA53" s="669"/>
      <c r="SGB53" s="114"/>
      <c r="SGC53" s="74"/>
      <c r="SGO53" s="74"/>
      <c r="SGP53" s="669"/>
      <c r="SGQ53" s="669"/>
      <c r="SGR53" s="114"/>
      <c r="SGS53" s="74"/>
      <c r="SHE53" s="74"/>
      <c r="SHF53" s="669"/>
      <c r="SHG53" s="669"/>
      <c r="SHH53" s="114"/>
      <c r="SHI53" s="74"/>
      <c r="SHU53" s="74"/>
      <c r="SHV53" s="669"/>
      <c r="SHW53" s="669"/>
      <c r="SHX53" s="114"/>
      <c r="SHY53" s="74"/>
      <c r="SIK53" s="74"/>
      <c r="SIL53" s="669"/>
      <c r="SIM53" s="669"/>
      <c r="SIN53" s="114"/>
      <c r="SIO53" s="74"/>
      <c r="SJA53" s="74"/>
      <c r="SJB53" s="669"/>
      <c r="SJC53" s="669"/>
      <c r="SJD53" s="114"/>
      <c r="SJE53" s="74"/>
      <c r="SJQ53" s="74"/>
      <c r="SJR53" s="669"/>
      <c r="SJS53" s="669"/>
      <c r="SJT53" s="114"/>
      <c r="SJU53" s="74"/>
      <c r="SKG53" s="74"/>
      <c r="SKH53" s="669"/>
      <c r="SKI53" s="669"/>
      <c r="SKJ53" s="114"/>
      <c r="SKK53" s="74"/>
      <c r="SKW53" s="74"/>
      <c r="SKX53" s="669"/>
      <c r="SKY53" s="669"/>
      <c r="SKZ53" s="114"/>
      <c r="SLA53" s="74"/>
      <c r="SLM53" s="74"/>
      <c r="SLN53" s="669"/>
      <c r="SLO53" s="669"/>
      <c r="SLP53" s="114"/>
      <c r="SLQ53" s="74"/>
      <c r="SMC53" s="74"/>
      <c r="SMD53" s="669"/>
      <c r="SME53" s="669"/>
      <c r="SMF53" s="114"/>
      <c r="SMG53" s="74"/>
      <c r="SMS53" s="74"/>
      <c r="SMT53" s="669"/>
      <c r="SMU53" s="669"/>
      <c r="SMV53" s="114"/>
      <c r="SMW53" s="74"/>
      <c r="SNI53" s="74"/>
      <c r="SNJ53" s="669"/>
      <c r="SNK53" s="669"/>
      <c r="SNL53" s="114"/>
      <c r="SNM53" s="74"/>
      <c r="SNY53" s="74"/>
      <c r="SNZ53" s="669"/>
      <c r="SOA53" s="669"/>
      <c r="SOB53" s="114"/>
      <c r="SOC53" s="74"/>
      <c r="SOO53" s="74"/>
      <c r="SOP53" s="669"/>
      <c r="SOQ53" s="669"/>
      <c r="SOR53" s="114"/>
      <c r="SOS53" s="74"/>
      <c r="SPE53" s="74"/>
      <c r="SPF53" s="669"/>
      <c r="SPG53" s="669"/>
      <c r="SPH53" s="114"/>
      <c r="SPI53" s="74"/>
      <c r="SPU53" s="74"/>
      <c r="SPV53" s="669"/>
      <c r="SPW53" s="669"/>
      <c r="SPX53" s="114"/>
      <c r="SPY53" s="74"/>
      <c r="SQK53" s="74"/>
      <c r="SQL53" s="669"/>
      <c r="SQM53" s="669"/>
      <c r="SQN53" s="114"/>
      <c r="SQO53" s="74"/>
      <c r="SRA53" s="74"/>
      <c r="SRB53" s="669"/>
      <c r="SRC53" s="669"/>
      <c r="SRD53" s="114"/>
      <c r="SRE53" s="74"/>
      <c r="SRQ53" s="74"/>
      <c r="SRR53" s="669"/>
      <c r="SRS53" s="669"/>
      <c r="SRT53" s="114"/>
      <c r="SRU53" s="74"/>
      <c r="SSG53" s="74"/>
      <c r="SSH53" s="669"/>
      <c r="SSI53" s="669"/>
      <c r="SSJ53" s="114"/>
      <c r="SSK53" s="74"/>
      <c r="SSW53" s="74"/>
      <c r="SSX53" s="669"/>
      <c r="SSY53" s="669"/>
      <c r="SSZ53" s="114"/>
      <c r="STA53" s="74"/>
      <c r="STM53" s="74"/>
      <c r="STN53" s="669"/>
      <c r="STO53" s="669"/>
      <c r="STP53" s="114"/>
      <c r="STQ53" s="74"/>
      <c r="SUC53" s="74"/>
      <c r="SUD53" s="669"/>
      <c r="SUE53" s="669"/>
      <c r="SUF53" s="114"/>
      <c r="SUG53" s="74"/>
      <c r="SUS53" s="74"/>
      <c r="SUT53" s="669"/>
      <c r="SUU53" s="669"/>
      <c r="SUV53" s="114"/>
      <c r="SUW53" s="74"/>
      <c r="SVI53" s="74"/>
      <c r="SVJ53" s="669"/>
      <c r="SVK53" s="669"/>
      <c r="SVL53" s="114"/>
      <c r="SVM53" s="74"/>
      <c r="SVY53" s="74"/>
      <c r="SVZ53" s="669"/>
      <c r="SWA53" s="669"/>
      <c r="SWB53" s="114"/>
      <c r="SWC53" s="74"/>
      <c r="SWO53" s="74"/>
      <c r="SWP53" s="669"/>
      <c r="SWQ53" s="669"/>
      <c r="SWR53" s="114"/>
      <c r="SWS53" s="74"/>
      <c r="SXE53" s="74"/>
      <c r="SXF53" s="669"/>
      <c r="SXG53" s="669"/>
      <c r="SXH53" s="114"/>
      <c r="SXI53" s="74"/>
      <c r="SXU53" s="74"/>
      <c r="SXV53" s="669"/>
      <c r="SXW53" s="669"/>
      <c r="SXX53" s="114"/>
      <c r="SXY53" s="74"/>
      <c r="SYK53" s="74"/>
      <c r="SYL53" s="669"/>
      <c r="SYM53" s="669"/>
      <c r="SYN53" s="114"/>
      <c r="SYO53" s="74"/>
      <c r="SZA53" s="74"/>
      <c r="SZB53" s="669"/>
      <c r="SZC53" s="669"/>
      <c r="SZD53" s="114"/>
      <c r="SZE53" s="74"/>
      <c r="SZQ53" s="74"/>
      <c r="SZR53" s="669"/>
      <c r="SZS53" s="669"/>
      <c r="SZT53" s="114"/>
      <c r="SZU53" s="74"/>
      <c r="TAG53" s="74"/>
      <c r="TAH53" s="669"/>
      <c r="TAI53" s="669"/>
      <c r="TAJ53" s="114"/>
      <c r="TAK53" s="74"/>
      <c r="TAW53" s="74"/>
      <c r="TAX53" s="669"/>
      <c r="TAY53" s="669"/>
      <c r="TAZ53" s="114"/>
      <c r="TBA53" s="74"/>
      <c r="TBM53" s="74"/>
      <c r="TBN53" s="669"/>
      <c r="TBO53" s="669"/>
      <c r="TBP53" s="114"/>
      <c r="TBQ53" s="74"/>
      <c r="TCC53" s="74"/>
      <c r="TCD53" s="669"/>
      <c r="TCE53" s="669"/>
      <c r="TCF53" s="114"/>
      <c r="TCG53" s="74"/>
      <c r="TCS53" s="74"/>
      <c r="TCT53" s="669"/>
      <c r="TCU53" s="669"/>
      <c r="TCV53" s="114"/>
      <c r="TCW53" s="74"/>
      <c r="TDI53" s="74"/>
      <c r="TDJ53" s="669"/>
      <c r="TDK53" s="669"/>
      <c r="TDL53" s="114"/>
      <c r="TDM53" s="74"/>
      <c r="TDY53" s="74"/>
      <c r="TDZ53" s="669"/>
      <c r="TEA53" s="669"/>
      <c r="TEB53" s="114"/>
      <c r="TEC53" s="74"/>
      <c r="TEO53" s="74"/>
      <c r="TEP53" s="669"/>
      <c r="TEQ53" s="669"/>
      <c r="TER53" s="114"/>
      <c r="TES53" s="74"/>
      <c r="TFE53" s="74"/>
      <c r="TFF53" s="669"/>
      <c r="TFG53" s="669"/>
      <c r="TFH53" s="114"/>
      <c r="TFI53" s="74"/>
      <c r="TFU53" s="74"/>
      <c r="TFV53" s="669"/>
      <c r="TFW53" s="669"/>
      <c r="TFX53" s="114"/>
      <c r="TFY53" s="74"/>
      <c r="TGK53" s="74"/>
      <c r="TGL53" s="669"/>
      <c r="TGM53" s="669"/>
      <c r="TGN53" s="114"/>
      <c r="TGO53" s="74"/>
      <c r="THA53" s="74"/>
      <c r="THB53" s="669"/>
      <c r="THC53" s="669"/>
      <c r="THD53" s="114"/>
      <c r="THE53" s="74"/>
      <c r="THQ53" s="74"/>
      <c r="THR53" s="669"/>
      <c r="THS53" s="669"/>
      <c r="THT53" s="114"/>
      <c r="THU53" s="74"/>
      <c r="TIG53" s="74"/>
      <c r="TIH53" s="669"/>
      <c r="TII53" s="669"/>
      <c r="TIJ53" s="114"/>
      <c r="TIK53" s="74"/>
      <c r="TIW53" s="74"/>
      <c r="TIX53" s="669"/>
      <c r="TIY53" s="669"/>
      <c r="TIZ53" s="114"/>
      <c r="TJA53" s="74"/>
      <c r="TJM53" s="74"/>
      <c r="TJN53" s="669"/>
      <c r="TJO53" s="669"/>
      <c r="TJP53" s="114"/>
      <c r="TJQ53" s="74"/>
      <c r="TKC53" s="74"/>
      <c r="TKD53" s="669"/>
      <c r="TKE53" s="669"/>
      <c r="TKF53" s="114"/>
      <c r="TKG53" s="74"/>
      <c r="TKS53" s="74"/>
      <c r="TKT53" s="669"/>
      <c r="TKU53" s="669"/>
      <c r="TKV53" s="114"/>
      <c r="TKW53" s="74"/>
      <c r="TLI53" s="74"/>
      <c r="TLJ53" s="669"/>
      <c r="TLK53" s="669"/>
      <c r="TLL53" s="114"/>
      <c r="TLM53" s="74"/>
      <c r="TLY53" s="74"/>
      <c r="TLZ53" s="669"/>
      <c r="TMA53" s="669"/>
      <c r="TMB53" s="114"/>
      <c r="TMC53" s="74"/>
      <c r="TMO53" s="74"/>
      <c r="TMP53" s="669"/>
      <c r="TMQ53" s="669"/>
      <c r="TMR53" s="114"/>
      <c r="TMS53" s="74"/>
      <c r="TNE53" s="74"/>
      <c r="TNF53" s="669"/>
      <c r="TNG53" s="669"/>
      <c r="TNH53" s="114"/>
      <c r="TNI53" s="74"/>
      <c r="TNU53" s="74"/>
      <c r="TNV53" s="669"/>
      <c r="TNW53" s="669"/>
      <c r="TNX53" s="114"/>
      <c r="TNY53" s="74"/>
      <c r="TOK53" s="74"/>
      <c r="TOL53" s="669"/>
      <c r="TOM53" s="669"/>
      <c r="TON53" s="114"/>
      <c r="TOO53" s="74"/>
      <c r="TPA53" s="74"/>
      <c r="TPB53" s="669"/>
      <c r="TPC53" s="669"/>
      <c r="TPD53" s="114"/>
      <c r="TPE53" s="74"/>
      <c r="TPQ53" s="74"/>
      <c r="TPR53" s="669"/>
      <c r="TPS53" s="669"/>
      <c r="TPT53" s="114"/>
      <c r="TPU53" s="74"/>
      <c r="TQG53" s="74"/>
      <c r="TQH53" s="669"/>
      <c r="TQI53" s="669"/>
      <c r="TQJ53" s="114"/>
      <c r="TQK53" s="74"/>
      <c r="TQW53" s="74"/>
      <c r="TQX53" s="669"/>
      <c r="TQY53" s="669"/>
      <c r="TQZ53" s="114"/>
      <c r="TRA53" s="74"/>
      <c r="TRM53" s="74"/>
      <c r="TRN53" s="669"/>
      <c r="TRO53" s="669"/>
      <c r="TRP53" s="114"/>
      <c r="TRQ53" s="74"/>
      <c r="TSC53" s="74"/>
      <c r="TSD53" s="669"/>
      <c r="TSE53" s="669"/>
      <c r="TSF53" s="114"/>
      <c r="TSG53" s="74"/>
      <c r="TSS53" s="74"/>
      <c r="TST53" s="669"/>
      <c r="TSU53" s="669"/>
      <c r="TSV53" s="114"/>
      <c r="TSW53" s="74"/>
      <c r="TTI53" s="74"/>
      <c r="TTJ53" s="669"/>
      <c r="TTK53" s="669"/>
      <c r="TTL53" s="114"/>
      <c r="TTM53" s="74"/>
      <c r="TTY53" s="74"/>
      <c r="TTZ53" s="669"/>
      <c r="TUA53" s="669"/>
      <c r="TUB53" s="114"/>
      <c r="TUC53" s="74"/>
      <c r="TUO53" s="74"/>
      <c r="TUP53" s="669"/>
      <c r="TUQ53" s="669"/>
      <c r="TUR53" s="114"/>
      <c r="TUS53" s="74"/>
      <c r="TVE53" s="74"/>
      <c r="TVF53" s="669"/>
      <c r="TVG53" s="669"/>
      <c r="TVH53" s="114"/>
      <c r="TVI53" s="74"/>
      <c r="TVU53" s="74"/>
      <c r="TVV53" s="669"/>
      <c r="TVW53" s="669"/>
      <c r="TVX53" s="114"/>
      <c r="TVY53" s="74"/>
      <c r="TWK53" s="74"/>
      <c r="TWL53" s="669"/>
      <c r="TWM53" s="669"/>
      <c r="TWN53" s="114"/>
      <c r="TWO53" s="74"/>
      <c r="TXA53" s="74"/>
      <c r="TXB53" s="669"/>
      <c r="TXC53" s="669"/>
      <c r="TXD53" s="114"/>
      <c r="TXE53" s="74"/>
      <c r="TXQ53" s="74"/>
      <c r="TXR53" s="669"/>
      <c r="TXS53" s="669"/>
      <c r="TXT53" s="114"/>
      <c r="TXU53" s="74"/>
      <c r="TYG53" s="74"/>
      <c r="TYH53" s="669"/>
      <c r="TYI53" s="669"/>
      <c r="TYJ53" s="114"/>
      <c r="TYK53" s="74"/>
      <c r="TYW53" s="74"/>
      <c r="TYX53" s="669"/>
      <c r="TYY53" s="669"/>
      <c r="TYZ53" s="114"/>
      <c r="TZA53" s="74"/>
      <c r="TZM53" s="74"/>
      <c r="TZN53" s="669"/>
      <c r="TZO53" s="669"/>
      <c r="TZP53" s="114"/>
      <c r="TZQ53" s="74"/>
      <c r="UAC53" s="74"/>
      <c r="UAD53" s="669"/>
      <c r="UAE53" s="669"/>
      <c r="UAF53" s="114"/>
      <c r="UAG53" s="74"/>
      <c r="UAS53" s="74"/>
      <c r="UAT53" s="669"/>
      <c r="UAU53" s="669"/>
      <c r="UAV53" s="114"/>
      <c r="UAW53" s="74"/>
      <c r="UBI53" s="74"/>
      <c r="UBJ53" s="669"/>
      <c r="UBK53" s="669"/>
      <c r="UBL53" s="114"/>
      <c r="UBM53" s="74"/>
      <c r="UBY53" s="74"/>
      <c r="UBZ53" s="669"/>
      <c r="UCA53" s="669"/>
      <c r="UCB53" s="114"/>
      <c r="UCC53" s="74"/>
      <c r="UCO53" s="74"/>
      <c r="UCP53" s="669"/>
      <c r="UCQ53" s="669"/>
      <c r="UCR53" s="114"/>
      <c r="UCS53" s="74"/>
      <c r="UDE53" s="74"/>
      <c r="UDF53" s="669"/>
      <c r="UDG53" s="669"/>
      <c r="UDH53" s="114"/>
      <c r="UDI53" s="74"/>
      <c r="UDU53" s="74"/>
      <c r="UDV53" s="669"/>
      <c r="UDW53" s="669"/>
      <c r="UDX53" s="114"/>
      <c r="UDY53" s="74"/>
      <c r="UEK53" s="74"/>
      <c r="UEL53" s="669"/>
      <c r="UEM53" s="669"/>
      <c r="UEN53" s="114"/>
      <c r="UEO53" s="74"/>
      <c r="UFA53" s="74"/>
      <c r="UFB53" s="669"/>
      <c r="UFC53" s="669"/>
      <c r="UFD53" s="114"/>
      <c r="UFE53" s="74"/>
      <c r="UFQ53" s="74"/>
      <c r="UFR53" s="669"/>
      <c r="UFS53" s="669"/>
      <c r="UFT53" s="114"/>
      <c r="UFU53" s="74"/>
      <c r="UGG53" s="74"/>
      <c r="UGH53" s="669"/>
      <c r="UGI53" s="669"/>
      <c r="UGJ53" s="114"/>
      <c r="UGK53" s="74"/>
      <c r="UGW53" s="74"/>
      <c r="UGX53" s="669"/>
      <c r="UGY53" s="669"/>
      <c r="UGZ53" s="114"/>
      <c r="UHA53" s="74"/>
      <c r="UHM53" s="74"/>
      <c r="UHN53" s="669"/>
      <c r="UHO53" s="669"/>
      <c r="UHP53" s="114"/>
      <c r="UHQ53" s="74"/>
      <c r="UIC53" s="74"/>
      <c r="UID53" s="669"/>
      <c r="UIE53" s="669"/>
      <c r="UIF53" s="114"/>
      <c r="UIG53" s="74"/>
      <c r="UIS53" s="74"/>
      <c r="UIT53" s="669"/>
      <c r="UIU53" s="669"/>
      <c r="UIV53" s="114"/>
      <c r="UIW53" s="74"/>
      <c r="UJI53" s="74"/>
      <c r="UJJ53" s="669"/>
      <c r="UJK53" s="669"/>
      <c r="UJL53" s="114"/>
      <c r="UJM53" s="74"/>
      <c r="UJY53" s="74"/>
      <c r="UJZ53" s="669"/>
      <c r="UKA53" s="669"/>
      <c r="UKB53" s="114"/>
      <c r="UKC53" s="74"/>
      <c r="UKO53" s="74"/>
      <c r="UKP53" s="669"/>
      <c r="UKQ53" s="669"/>
      <c r="UKR53" s="114"/>
      <c r="UKS53" s="74"/>
      <c r="ULE53" s="74"/>
      <c r="ULF53" s="669"/>
      <c r="ULG53" s="669"/>
      <c r="ULH53" s="114"/>
      <c r="ULI53" s="74"/>
      <c r="ULU53" s="74"/>
      <c r="ULV53" s="669"/>
      <c r="ULW53" s="669"/>
      <c r="ULX53" s="114"/>
      <c r="ULY53" s="74"/>
      <c r="UMK53" s="74"/>
      <c r="UML53" s="669"/>
      <c r="UMM53" s="669"/>
      <c r="UMN53" s="114"/>
      <c r="UMO53" s="74"/>
      <c r="UNA53" s="74"/>
      <c r="UNB53" s="669"/>
      <c r="UNC53" s="669"/>
      <c r="UND53" s="114"/>
      <c r="UNE53" s="74"/>
      <c r="UNQ53" s="74"/>
      <c r="UNR53" s="669"/>
      <c r="UNS53" s="669"/>
      <c r="UNT53" s="114"/>
      <c r="UNU53" s="74"/>
      <c r="UOG53" s="74"/>
      <c r="UOH53" s="669"/>
      <c r="UOI53" s="669"/>
      <c r="UOJ53" s="114"/>
      <c r="UOK53" s="74"/>
      <c r="UOW53" s="74"/>
      <c r="UOX53" s="669"/>
      <c r="UOY53" s="669"/>
      <c r="UOZ53" s="114"/>
      <c r="UPA53" s="74"/>
      <c r="UPM53" s="74"/>
      <c r="UPN53" s="669"/>
      <c r="UPO53" s="669"/>
      <c r="UPP53" s="114"/>
      <c r="UPQ53" s="74"/>
      <c r="UQC53" s="74"/>
      <c r="UQD53" s="669"/>
      <c r="UQE53" s="669"/>
      <c r="UQF53" s="114"/>
      <c r="UQG53" s="74"/>
      <c r="UQS53" s="74"/>
      <c r="UQT53" s="669"/>
      <c r="UQU53" s="669"/>
      <c r="UQV53" s="114"/>
      <c r="UQW53" s="74"/>
      <c r="URI53" s="74"/>
      <c r="URJ53" s="669"/>
      <c r="URK53" s="669"/>
      <c r="URL53" s="114"/>
      <c r="URM53" s="74"/>
      <c r="URY53" s="74"/>
      <c r="URZ53" s="669"/>
      <c r="USA53" s="669"/>
      <c r="USB53" s="114"/>
      <c r="USC53" s="74"/>
      <c r="USO53" s="74"/>
      <c r="USP53" s="669"/>
      <c r="USQ53" s="669"/>
      <c r="USR53" s="114"/>
      <c r="USS53" s="74"/>
      <c r="UTE53" s="74"/>
      <c r="UTF53" s="669"/>
      <c r="UTG53" s="669"/>
      <c r="UTH53" s="114"/>
      <c r="UTI53" s="74"/>
      <c r="UTU53" s="74"/>
      <c r="UTV53" s="669"/>
      <c r="UTW53" s="669"/>
      <c r="UTX53" s="114"/>
      <c r="UTY53" s="74"/>
      <c r="UUK53" s="74"/>
      <c r="UUL53" s="669"/>
      <c r="UUM53" s="669"/>
      <c r="UUN53" s="114"/>
      <c r="UUO53" s="74"/>
      <c r="UVA53" s="74"/>
      <c r="UVB53" s="669"/>
      <c r="UVC53" s="669"/>
      <c r="UVD53" s="114"/>
      <c r="UVE53" s="74"/>
      <c r="UVQ53" s="74"/>
      <c r="UVR53" s="669"/>
      <c r="UVS53" s="669"/>
      <c r="UVT53" s="114"/>
      <c r="UVU53" s="74"/>
      <c r="UWG53" s="74"/>
      <c r="UWH53" s="669"/>
      <c r="UWI53" s="669"/>
      <c r="UWJ53" s="114"/>
      <c r="UWK53" s="74"/>
      <c r="UWW53" s="74"/>
      <c r="UWX53" s="669"/>
      <c r="UWY53" s="669"/>
      <c r="UWZ53" s="114"/>
      <c r="UXA53" s="74"/>
      <c r="UXM53" s="74"/>
      <c r="UXN53" s="669"/>
      <c r="UXO53" s="669"/>
      <c r="UXP53" s="114"/>
      <c r="UXQ53" s="74"/>
      <c r="UYC53" s="74"/>
      <c r="UYD53" s="669"/>
      <c r="UYE53" s="669"/>
      <c r="UYF53" s="114"/>
      <c r="UYG53" s="74"/>
      <c r="UYS53" s="74"/>
      <c r="UYT53" s="669"/>
      <c r="UYU53" s="669"/>
      <c r="UYV53" s="114"/>
      <c r="UYW53" s="74"/>
      <c r="UZI53" s="74"/>
      <c r="UZJ53" s="669"/>
      <c r="UZK53" s="669"/>
      <c r="UZL53" s="114"/>
      <c r="UZM53" s="74"/>
      <c r="UZY53" s="74"/>
      <c r="UZZ53" s="669"/>
      <c r="VAA53" s="669"/>
      <c r="VAB53" s="114"/>
      <c r="VAC53" s="74"/>
      <c r="VAO53" s="74"/>
      <c r="VAP53" s="669"/>
      <c r="VAQ53" s="669"/>
      <c r="VAR53" s="114"/>
      <c r="VAS53" s="74"/>
      <c r="VBE53" s="74"/>
      <c r="VBF53" s="669"/>
      <c r="VBG53" s="669"/>
      <c r="VBH53" s="114"/>
      <c r="VBI53" s="74"/>
      <c r="VBU53" s="74"/>
      <c r="VBV53" s="669"/>
      <c r="VBW53" s="669"/>
      <c r="VBX53" s="114"/>
      <c r="VBY53" s="74"/>
      <c r="VCK53" s="74"/>
      <c r="VCL53" s="669"/>
      <c r="VCM53" s="669"/>
      <c r="VCN53" s="114"/>
      <c r="VCO53" s="74"/>
      <c r="VDA53" s="74"/>
      <c r="VDB53" s="669"/>
      <c r="VDC53" s="669"/>
      <c r="VDD53" s="114"/>
      <c r="VDE53" s="74"/>
      <c r="VDQ53" s="74"/>
      <c r="VDR53" s="669"/>
      <c r="VDS53" s="669"/>
      <c r="VDT53" s="114"/>
      <c r="VDU53" s="74"/>
      <c r="VEG53" s="74"/>
      <c r="VEH53" s="669"/>
      <c r="VEI53" s="669"/>
      <c r="VEJ53" s="114"/>
      <c r="VEK53" s="74"/>
      <c r="VEW53" s="74"/>
      <c r="VEX53" s="669"/>
      <c r="VEY53" s="669"/>
      <c r="VEZ53" s="114"/>
      <c r="VFA53" s="74"/>
      <c r="VFM53" s="74"/>
      <c r="VFN53" s="669"/>
      <c r="VFO53" s="669"/>
      <c r="VFP53" s="114"/>
      <c r="VFQ53" s="74"/>
      <c r="VGC53" s="74"/>
      <c r="VGD53" s="669"/>
      <c r="VGE53" s="669"/>
      <c r="VGF53" s="114"/>
      <c r="VGG53" s="74"/>
      <c r="VGS53" s="74"/>
      <c r="VGT53" s="669"/>
      <c r="VGU53" s="669"/>
      <c r="VGV53" s="114"/>
      <c r="VGW53" s="74"/>
      <c r="VHI53" s="74"/>
      <c r="VHJ53" s="669"/>
      <c r="VHK53" s="669"/>
      <c r="VHL53" s="114"/>
      <c r="VHM53" s="74"/>
      <c r="VHY53" s="74"/>
      <c r="VHZ53" s="669"/>
      <c r="VIA53" s="669"/>
      <c r="VIB53" s="114"/>
      <c r="VIC53" s="74"/>
      <c r="VIO53" s="74"/>
      <c r="VIP53" s="669"/>
      <c r="VIQ53" s="669"/>
      <c r="VIR53" s="114"/>
      <c r="VIS53" s="74"/>
      <c r="VJE53" s="74"/>
      <c r="VJF53" s="669"/>
      <c r="VJG53" s="669"/>
      <c r="VJH53" s="114"/>
      <c r="VJI53" s="74"/>
      <c r="VJU53" s="74"/>
      <c r="VJV53" s="669"/>
      <c r="VJW53" s="669"/>
      <c r="VJX53" s="114"/>
      <c r="VJY53" s="74"/>
      <c r="VKK53" s="74"/>
      <c r="VKL53" s="669"/>
      <c r="VKM53" s="669"/>
      <c r="VKN53" s="114"/>
      <c r="VKO53" s="74"/>
      <c r="VLA53" s="74"/>
      <c r="VLB53" s="669"/>
      <c r="VLC53" s="669"/>
      <c r="VLD53" s="114"/>
      <c r="VLE53" s="74"/>
      <c r="VLQ53" s="74"/>
      <c r="VLR53" s="669"/>
      <c r="VLS53" s="669"/>
      <c r="VLT53" s="114"/>
      <c r="VLU53" s="74"/>
      <c r="VMG53" s="74"/>
      <c r="VMH53" s="669"/>
      <c r="VMI53" s="669"/>
      <c r="VMJ53" s="114"/>
      <c r="VMK53" s="74"/>
      <c r="VMW53" s="74"/>
      <c r="VMX53" s="669"/>
      <c r="VMY53" s="669"/>
      <c r="VMZ53" s="114"/>
      <c r="VNA53" s="74"/>
      <c r="VNM53" s="74"/>
      <c r="VNN53" s="669"/>
      <c r="VNO53" s="669"/>
      <c r="VNP53" s="114"/>
      <c r="VNQ53" s="74"/>
      <c r="VOC53" s="74"/>
      <c r="VOD53" s="669"/>
      <c r="VOE53" s="669"/>
      <c r="VOF53" s="114"/>
      <c r="VOG53" s="74"/>
      <c r="VOS53" s="74"/>
      <c r="VOT53" s="669"/>
      <c r="VOU53" s="669"/>
      <c r="VOV53" s="114"/>
      <c r="VOW53" s="74"/>
      <c r="VPI53" s="74"/>
      <c r="VPJ53" s="669"/>
      <c r="VPK53" s="669"/>
      <c r="VPL53" s="114"/>
      <c r="VPM53" s="74"/>
      <c r="VPY53" s="74"/>
      <c r="VPZ53" s="669"/>
      <c r="VQA53" s="669"/>
      <c r="VQB53" s="114"/>
      <c r="VQC53" s="74"/>
      <c r="VQO53" s="74"/>
      <c r="VQP53" s="669"/>
      <c r="VQQ53" s="669"/>
      <c r="VQR53" s="114"/>
      <c r="VQS53" s="74"/>
      <c r="VRE53" s="74"/>
      <c r="VRF53" s="669"/>
      <c r="VRG53" s="669"/>
      <c r="VRH53" s="114"/>
      <c r="VRI53" s="74"/>
      <c r="VRU53" s="74"/>
      <c r="VRV53" s="669"/>
      <c r="VRW53" s="669"/>
      <c r="VRX53" s="114"/>
      <c r="VRY53" s="74"/>
      <c r="VSK53" s="74"/>
      <c r="VSL53" s="669"/>
      <c r="VSM53" s="669"/>
      <c r="VSN53" s="114"/>
      <c r="VSO53" s="74"/>
      <c r="VTA53" s="74"/>
      <c r="VTB53" s="669"/>
      <c r="VTC53" s="669"/>
      <c r="VTD53" s="114"/>
      <c r="VTE53" s="74"/>
      <c r="VTQ53" s="74"/>
      <c r="VTR53" s="669"/>
      <c r="VTS53" s="669"/>
      <c r="VTT53" s="114"/>
      <c r="VTU53" s="74"/>
      <c r="VUG53" s="74"/>
      <c r="VUH53" s="669"/>
      <c r="VUI53" s="669"/>
      <c r="VUJ53" s="114"/>
      <c r="VUK53" s="74"/>
      <c r="VUW53" s="74"/>
      <c r="VUX53" s="669"/>
      <c r="VUY53" s="669"/>
      <c r="VUZ53" s="114"/>
      <c r="VVA53" s="74"/>
      <c r="VVM53" s="74"/>
      <c r="VVN53" s="669"/>
      <c r="VVO53" s="669"/>
      <c r="VVP53" s="114"/>
      <c r="VVQ53" s="74"/>
      <c r="VWC53" s="74"/>
      <c r="VWD53" s="669"/>
      <c r="VWE53" s="669"/>
      <c r="VWF53" s="114"/>
      <c r="VWG53" s="74"/>
      <c r="VWS53" s="74"/>
      <c r="VWT53" s="669"/>
      <c r="VWU53" s="669"/>
      <c r="VWV53" s="114"/>
      <c r="VWW53" s="74"/>
      <c r="VXI53" s="74"/>
      <c r="VXJ53" s="669"/>
      <c r="VXK53" s="669"/>
      <c r="VXL53" s="114"/>
      <c r="VXM53" s="74"/>
      <c r="VXY53" s="74"/>
      <c r="VXZ53" s="669"/>
      <c r="VYA53" s="669"/>
      <c r="VYB53" s="114"/>
      <c r="VYC53" s="74"/>
      <c r="VYO53" s="74"/>
      <c r="VYP53" s="669"/>
      <c r="VYQ53" s="669"/>
      <c r="VYR53" s="114"/>
      <c r="VYS53" s="74"/>
      <c r="VZE53" s="74"/>
      <c r="VZF53" s="669"/>
      <c r="VZG53" s="669"/>
      <c r="VZH53" s="114"/>
      <c r="VZI53" s="74"/>
      <c r="VZU53" s="74"/>
      <c r="VZV53" s="669"/>
      <c r="VZW53" s="669"/>
      <c r="VZX53" s="114"/>
      <c r="VZY53" s="74"/>
      <c r="WAK53" s="74"/>
      <c r="WAL53" s="669"/>
      <c r="WAM53" s="669"/>
      <c r="WAN53" s="114"/>
      <c r="WAO53" s="74"/>
      <c r="WBA53" s="74"/>
      <c r="WBB53" s="669"/>
      <c r="WBC53" s="669"/>
      <c r="WBD53" s="114"/>
      <c r="WBE53" s="74"/>
      <c r="WBQ53" s="74"/>
      <c r="WBR53" s="669"/>
      <c r="WBS53" s="669"/>
      <c r="WBT53" s="114"/>
      <c r="WBU53" s="74"/>
      <c r="WCG53" s="74"/>
      <c r="WCH53" s="669"/>
      <c r="WCI53" s="669"/>
      <c r="WCJ53" s="114"/>
      <c r="WCK53" s="74"/>
      <c r="WCW53" s="74"/>
      <c r="WCX53" s="669"/>
      <c r="WCY53" s="669"/>
      <c r="WCZ53" s="114"/>
      <c r="WDA53" s="74"/>
      <c r="WDM53" s="74"/>
      <c r="WDN53" s="669"/>
      <c r="WDO53" s="669"/>
      <c r="WDP53" s="114"/>
      <c r="WDQ53" s="74"/>
      <c r="WEC53" s="74"/>
      <c r="WED53" s="669"/>
      <c r="WEE53" s="669"/>
      <c r="WEF53" s="114"/>
      <c r="WEG53" s="74"/>
      <c r="WES53" s="74"/>
      <c r="WET53" s="669"/>
      <c r="WEU53" s="669"/>
      <c r="WEV53" s="114"/>
      <c r="WEW53" s="74"/>
      <c r="WFI53" s="74"/>
      <c r="WFJ53" s="669"/>
      <c r="WFK53" s="669"/>
      <c r="WFL53" s="114"/>
      <c r="WFM53" s="74"/>
      <c r="WFY53" s="74"/>
      <c r="WFZ53" s="669"/>
      <c r="WGA53" s="669"/>
      <c r="WGB53" s="114"/>
      <c r="WGC53" s="74"/>
      <c r="WGO53" s="74"/>
      <c r="WGP53" s="669"/>
      <c r="WGQ53" s="669"/>
      <c r="WGR53" s="114"/>
      <c r="WGS53" s="74"/>
      <c r="WHE53" s="74"/>
      <c r="WHF53" s="669"/>
      <c r="WHG53" s="669"/>
      <c r="WHH53" s="114"/>
      <c r="WHI53" s="74"/>
      <c r="WHU53" s="74"/>
      <c r="WHV53" s="669"/>
      <c r="WHW53" s="669"/>
      <c r="WHX53" s="114"/>
      <c r="WHY53" s="74"/>
      <c r="WIK53" s="74"/>
      <c r="WIL53" s="669"/>
      <c r="WIM53" s="669"/>
      <c r="WIN53" s="114"/>
      <c r="WIO53" s="74"/>
      <c r="WJA53" s="74"/>
      <c r="WJB53" s="669"/>
      <c r="WJC53" s="669"/>
      <c r="WJD53" s="114"/>
      <c r="WJE53" s="74"/>
      <c r="WJQ53" s="74"/>
      <c r="WJR53" s="669"/>
      <c r="WJS53" s="669"/>
      <c r="WJT53" s="114"/>
      <c r="WJU53" s="74"/>
      <c r="WKG53" s="74"/>
      <c r="WKH53" s="669"/>
      <c r="WKI53" s="669"/>
      <c r="WKJ53" s="114"/>
      <c r="WKK53" s="74"/>
      <c r="WKW53" s="74"/>
      <c r="WKX53" s="669"/>
      <c r="WKY53" s="669"/>
      <c r="WKZ53" s="114"/>
      <c r="WLA53" s="74"/>
      <c r="WLM53" s="74"/>
      <c r="WLN53" s="669"/>
      <c r="WLO53" s="669"/>
      <c r="WLP53" s="114"/>
      <c r="WLQ53" s="74"/>
      <c r="WMC53" s="74"/>
      <c r="WMD53" s="669"/>
      <c r="WME53" s="669"/>
      <c r="WMF53" s="114"/>
      <c r="WMG53" s="74"/>
      <c r="WMS53" s="74"/>
      <c r="WMT53" s="669"/>
      <c r="WMU53" s="669"/>
      <c r="WMV53" s="114"/>
      <c r="WMW53" s="74"/>
      <c r="WNI53" s="74"/>
      <c r="WNJ53" s="669"/>
      <c r="WNK53" s="669"/>
      <c r="WNL53" s="114"/>
      <c r="WNM53" s="74"/>
      <c r="WNY53" s="74"/>
      <c r="WNZ53" s="669"/>
      <c r="WOA53" s="669"/>
      <c r="WOB53" s="114"/>
      <c r="WOC53" s="74"/>
      <c r="WOO53" s="74"/>
      <c r="WOP53" s="669"/>
      <c r="WOQ53" s="669"/>
      <c r="WOR53" s="114"/>
      <c r="WOS53" s="74"/>
      <c r="WPE53" s="74"/>
      <c r="WPF53" s="669"/>
      <c r="WPG53" s="669"/>
      <c r="WPH53" s="114"/>
      <c r="WPI53" s="74"/>
      <c r="WPU53" s="74"/>
      <c r="WPV53" s="669"/>
      <c r="WPW53" s="669"/>
      <c r="WPX53" s="114"/>
      <c r="WPY53" s="74"/>
      <c r="WQK53" s="74"/>
      <c r="WQL53" s="669"/>
      <c r="WQM53" s="669"/>
      <c r="WQN53" s="114"/>
      <c r="WQO53" s="74"/>
      <c r="WRA53" s="74"/>
      <c r="WRB53" s="669"/>
      <c r="WRC53" s="669"/>
      <c r="WRD53" s="114"/>
      <c r="WRE53" s="74"/>
      <c r="WRQ53" s="74"/>
      <c r="WRR53" s="669"/>
      <c r="WRS53" s="669"/>
      <c r="WRT53" s="114"/>
      <c r="WRU53" s="74"/>
      <c r="WSG53" s="74"/>
      <c r="WSH53" s="669"/>
      <c r="WSI53" s="669"/>
      <c r="WSJ53" s="114"/>
      <c r="WSK53" s="74"/>
      <c r="WSW53" s="74"/>
      <c r="WSX53" s="669"/>
      <c r="WSY53" s="669"/>
      <c r="WSZ53" s="114"/>
      <c r="WTA53" s="74"/>
      <c r="WTM53" s="74"/>
      <c r="WTN53" s="669"/>
      <c r="WTO53" s="669"/>
      <c r="WTP53" s="114"/>
      <c r="WTQ53" s="74"/>
      <c r="WUC53" s="74"/>
      <c r="WUD53" s="669"/>
      <c r="WUE53" s="669"/>
      <c r="WUF53" s="114"/>
      <c r="WUG53" s="74"/>
      <c r="WUS53" s="74"/>
      <c r="WUT53" s="669"/>
      <c r="WUU53" s="669"/>
      <c r="WUV53" s="114"/>
      <c r="WUW53" s="74"/>
      <c r="WVI53" s="74"/>
      <c r="WVJ53" s="669"/>
      <c r="WVK53" s="669"/>
      <c r="WVL53" s="114"/>
      <c r="WVM53" s="74"/>
      <c r="WVY53" s="74"/>
      <c r="WVZ53" s="669"/>
      <c r="WWA53" s="669"/>
      <c r="WWB53" s="114"/>
      <c r="WWC53" s="74"/>
      <c r="WWO53" s="74"/>
      <c r="WWP53" s="669"/>
      <c r="WWQ53" s="669"/>
      <c r="WWR53" s="114"/>
      <c r="WWS53" s="74"/>
      <c r="WXE53" s="74"/>
      <c r="WXF53" s="669"/>
      <c r="WXG53" s="669"/>
      <c r="WXH53" s="114"/>
      <c r="WXI53" s="74"/>
      <c r="WXU53" s="74"/>
      <c r="WXV53" s="669"/>
      <c r="WXW53" s="669"/>
      <c r="WXX53" s="114"/>
      <c r="WXY53" s="74"/>
      <c r="WYK53" s="74"/>
      <c r="WYL53" s="669"/>
      <c r="WYM53" s="669"/>
      <c r="WYN53" s="114"/>
      <c r="WYO53" s="74"/>
      <c r="WZA53" s="74"/>
      <c r="WZB53" s="669"/>
      <c r="WZC53" s="669"/>
      <c r="WZD53" s="114"/>
      <c r="WZE53" s="74"/>
      <c r="WZQ53" s="74"/>
      <c r="WZR53" s="669"/>
      <c r="WZS53" s="669"/>
      <c r="WZT53" s="114"/>
      <c r="WZU53" s="74"/>
      <c r="XAG53" s="74"/>
      <c r="XAH53" s="669"/>
      <c r="XAI53" s="669"/>
      <c r="XAJ53" s="114"/>
      <c r="XAK53" s="74"/>
      <c r="XAW53" s="74"/>
      <c r="XAX53" s="669"/>
      <c r="XAY53" s="669"/>
      <c r="XAZ53" s="114"/>
      <c r="XBA53" s="74"/>
      <c r="XBM53" s="74"/>
      <c r="XBN53" s="669"/>
      <c r="XBO53" s="669"/>
      <c r="XBP53" s="114"/>
      <c r="XBQ53" s="74"/>
      <c r="XCC53" s="74"/>
      <c r="XCD53" s="669"/>
      <c r="XCE53" s="669"/>
      <c r="XCF53" s="114"/>
      <c r="XCG53" s="74"/>
      <c r="XCS53" s="74"/>
      <c r="XCT53" s="669"/>
      <c r="XCU53" s="669"/>
      <c r="XCV53" s="114"/>
      <c r="XCW53" s="74"/>
      <c r="XDI53" s="74"/>
      <c r="XDJ53" s="669"/>
      <c r="XDK53" s="669"/>
      <c r="XDL53" s="114"/>
      <c r="XDM53" s="74"/>
      <c r="XDY53" s="74"/>
      <c r="XDZ53" s="669"/>
      <c r="XEA53" s="669"/>
      <c r="XEB53" s="114"/>
      <c r="XEC53" s="74"/>
      <c r="XEO53" s="74"/>
      <c r="XEP53" s="669"/>
      <c r="XEQ53" s="669"/>
      <c r="XER53" s="114"/>
      <c r="XES53" s="74"/>
    </row>
    <row r="54" spans="1:1017 1025:2041 2049:3065 3073:4089 4097:5113 5121:6137 6145:7161 7169:8185 8193:9209 9217:10233 10241:11257 11265:12281 12289:13305 13313:14329 14337:15353 15361:16377" ht="23.1" customHeight="1">
      <c r="A54" s="128"/>
      <c r="B54" s="96"/>
      <c r="C54" s="68"/>
      <c r="D54" s="68"/>
      <c r="E54" s="68"/>
      <c r="F54" s="81"/>
    </row>
    <row r="55" spans="1:1017 1025:2041 2049:3065 3073:4089 4097:5113 5121:6137 6145:7161 7169:8185 8193:9209 9217:10233 10241:11257 11265:12281 12289:13305 13313:14329 14337:15353 15361:16377" s="81" customFormat="1" ht="25.35" customHeight="1">
      <c r="A55" s="69" t="s">
        <v>492</v>
      </c>
      <c r="B55" s="70"/>
      <c r="C55" s="71"/>
      <c r="D55" s="67"/>
      <c r="E55" s="67"/>
      <c r="F55" s="67"/>
      <c r="G55" s="67"/>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FE55" s="84"/>
      <c r="FF55" s="96"/>
      <c r="FG55" s="116"/>
      <c r="FH55" s="74"/>
      <c r="FI55" s="74"/>
      <c r="FU55" s="84"/>
      <c r="FV55" s="96"/>
      <c r="FW55" s="116"/>
      <c r="FX55" s="74"/>
      <c r="FY55" s="74"/>
      <c r="GK55" s="84"/>
      <c r="GL55" s="96"/>
      <c r="GM55" s="116"/>
      <c r="GN55" s="74"/>
      <c r="GO55" s="74"/>
      <c r="HA55" s="84"/>
      <c r="HB55" s="96"/>
      <c r="HC55" s="116"/>
      <c r="HD55" s="74"/>
      <c r="HE55" s="74"/>
      <c r="HQ55" s="84"/>
      <c r="HR55" s="96"/>
      <c r="HS55" s="116"/>
      <c r="HT55" s="74"/>
      <c r="HU55" s="74"/>
      <c r="IG55" s="84"/>
      <c r="IH55" s="96"/>
      <c r="II55" s="116"/>
      <c r="IJ55" s="74"/>
      <c r="IK55" s="74"/>
      <c r="IW55" s="84"/>
      <c r="IX55" s="96"/>
      <c r="IY55" s="116"/>
      <c r="IZ55" s="74"/>
      <c r="JA55" s="74"/>
      <c r="JM55" s="84"/>
      <c r="JN55" s="96"/>
      <c r="JO55" s="116"/>
      <c r="JP55" s="74"/>
      <c r="JQ55" s="74"/>
      <c r="KC55" s="84"/>
      <c r="KD55" s="96"/>
      <c r="KE55" s="116"/>
      <c r="KF55" s="74"/>
      <c r="KG55" s="74"/>
      <c r="KS55" s="84"/>
      <c r="KT55" s="96"/>
      <c r="KU55" s="116"/>
      <c r="KV55" s="74"/>
      <c r="KW55" s="74"/>
      <c r="LI55" s="84"/>
      <c r="LJ55" s="96"/>
      <c r="LK55" s="116"/>
      <c r="LL55" s="74"/>
      <c r="LM55" s="74"/>
      <c r="LY55" s="84"/>
      <c r="LZ55" s="96"/>
      <c r="MA55" s="116"/>
      <c r="MB55" s="74"/>
      <c r="MC55" s="74"/>
      <c r="MO55" s="84"/>
      <c r="MP55" s="96"/>
      <c r="MQ55" s="116"/>
      <c r="MR55" s="74"/>
      <c r="MS55" s="74"/>
      <c r="NE55" s="84"/>
      <c r="NF55" s="96"/>
      <c r="NG55" s="116"/>
      <c r="NH55" s="74"/>
      <c r="NI55" s="74"/>
      <c r="NU55" s="84"/>
      <c r="NV55" s="96"/>
      <c r="NW55" s="116"/>
      <c r="NX55" s="74"/>
      <c r="NY55" s="74"/>
      <c r="OK55" s="84"/>
      <c r="OL55" s="96"/>
      <c r="OM55" s="116"/>
      <c r="ON55" s="74"/>
      <c r="OO55" s="74"/>
      <c r="PA55" s="84"/>
      <c r="PB55" s="96"/>
      <c r="PC55" s="116"/>
      <c r="PD55" s="74"/>
      <c r="PE55" s="74"/>
      <c r="PQ55" s="84"/>
      <c r="PR55" s="96"/>
      <c r="PS55" s="116"/>
      <c r="PT55" s="74"/>
      <c r="PU55" s="74"/>
      <c r="QG55" s="84"/>
      <c r="QH55" s="96"/>
      <c r="QI55" s="116"/>
      <c r="QJ55" s="74"/>
      <c r="QK55" s="74"/>
      <c r="QW55" s="84"/>
      <c r="QX55" s="96"/>
      <c r="QY55" s="116"/>
      <c r="QZ55" s="74"/>
      <c r="RA55" s="74"/>
      <c r="RM55" s="84"/>
      <c r="RN55" s="96"/>
      <c r="RO55" s="116"/>
      <c r="RP55" s="74"/>
      <c r="RQ55" s="74"/>
      <c r="SC55" s="84"/>
      <c r="SD55" s="96"/>
      <c r="SE55" s="116"/>
      <c r="SF55" s="74"/>
      <c r="SG55" s="74"/>
      <c r="SS55" s="84"/>
      <c r="ST55" s="96"/>
      <c r="SU55" s="116"/>
      <c r="SV55" s="74"/>
      <c r="SW55" s="74"/>
      <c r="TI55" s="84"/>
      <c r="TJ55" s="96"/>
      <c r="TK55" s="116"/>
      <c r="TL55" s="74"/>
      <c r="TM55" s="74"/>
      <c r="TY55" s="84"/>
      <c r="TZ55" s="96"/>
      <c r="UA55" s="116"/>
      <c r="UB55" s="74"/>
      <c r="UC55" s="74"/>
      <c r="UO55" s="84"/>
      <c r="UP55" s="96"/>
      <c r="UQ55" s="116"/>
      <c r="UR55" s="74"/>
      <c r="US55" s="74"/>
      <c r="VE55" s="84"/>
      <c r="VF55" s="96"/>
      <c r="VG55" s="116"/>
      <c r="VH55" s="74"/>
      <c r="VI55" s="74"/>
      <c r="VU55" s="84"/>
      <c r="VV55" s="96"/>
      <c r="VW55" s="116"/>
      <c r="VX55" s="74"/>
      <c r="VY55" s="74"/>
      <c r="WK55" s="84"/>
      <c r="WL55" s="96"/>
      <c r="WM55" s="116"/>
      <c r="WN55" s="74"/>
      <c r="WO55" s="74"/>
      <c r="XA55" s="84"/>
      <c r="XB55" s="96"/>
      <c r="XC55" s="116"/>
      <c r="XD55" s="74"/>
      <c r="XE55" s="74"/>
      <c r="XQ55" s="84"/>
      <c r="XR55" s="96"/>
      <c r="XS55" s="116"/>
      <c r="XT55" s="74"/>
      <c r="XU55" s="74"/>
      <c r="YG55" s="84"/>
      <c r="YH55" s="96"/>
      <c r="YI55" s="116"/>
      <c r="YJ55" s="74"/>
      <c r="YK55" s="74"/>
      <c r="YW55" s="84"/>
      <c r="YX55" s="96"/>
      <c r="YY55" s="116"/>
      <c r="YZ55" s="74"/>
      <c r="ZA55" s="74"/>
      <c r="ZM55" s="84"/>
      <c r="ZN55" s="96"/>
      <c r="ZO55" s="116"/>
      <c r="ZP55" s="74"/>
      <c r="ZQ55" s="74"/>
      <c r="AAC55" s="84"/>
      <c r="AAD55" s="96"/>
      <c r="AAE55" s="116"/>
      <c r="AAF55" s="74"/>
      <c r="AAG55" s="74"/>
      <c r="AAS55" s="84"/>
      <c r="AAT55" s="96"/>
      <c r="AAU55" s="116"/>
      <c r="AAV55" s="74"/>
      <c r="AAW55" s="74"/>
      <c r="ABI55" s="84"/>
      <c r="ABJ55" s="96"/>
      <c r="ABK55" s="116"/>
      <c r="ABL55" s="74"/>
      <c r="ABM55" s="74"/>
      <c r="ABY55" s="84"/>
      <c r="ABZ55" s="96"/>
      <c r="ACA55" s="116"/>
      <c r="ACB55" s="74"/>
      <c r="ACC55" s="74"/>
      <c r="ACO55" s="84"/>
      <c r="ACP55" s="96"/>
      <c r="ACQ55" s="116"/>
      <c r="ACR55" s="74"/>
      <c r="ACS55" s="74"/>
      <c r="ADE55" s="84"/>
      <c r="ADF55" s="96"/>
      <c r="ADG55" s="116"/>
      <c r="ADH55" s="74"/>
      <c r="ADI55" s="74"/>
      <c r="ADU55" s="84"/>
      <c r="ADV55" s="96"/>
      <c r="ADW55" s="116"/>
      <c r="ADX55" s="74"/>
      <c r="ADY55" s="74"/>
      <c r="AEK55" s="84"/>
      <c r="AEL55" s="96"/>
      <c r="AEM55" s="116"/>
      <c r="AEN55" s="74"/>
      <c r="AEO55" s="74"/>
      <c r="AFA55" s="84"/>
      <c r="AFB55" s="96"/>
      <c r="AFC55" s="116"/>
      <c r="AFD55" s="74"/>
      <c r="AFE55" s="74"/>
      <c r="AFQ55" s="84"/>
      <c r="AFR55" s="96"/>
      <c r="AFS55" s="116"/>
      <c r="AFT55" s="74"/>
      <c r="AFU55" s="74"/>
      <c r="AGG55" s="84"/>
      <c r="AGH55" s="96"/>
      <c r="AGI55" s="116"/>
      <c r="AGJ55" s="74"/>
      <c r="AGK55" s="74"/>
      <c r="AGW55" s="84"/>
      <c r="AGX55" s="96"/>
      <c r="AGY55" s="116"/>
      <c r="AGZ55" s="74"/>
      <c r="AHA55" s="74"/>
      <c r="AHM55" s="84"/>
      <c r="AHN55" s="96"/>
      <c r="AHO55" s="116"/>
      <c r="AHP55" s="74"/>
      <c r="AHQ55" s="74"/>
      <c r="AIC55" s="84"/>
      <c r="AID55" s="96"/>
      <c r="AIE55" s="116"/>
      <c r="AIF55" s="74"/>
      <c r="AIG55" s="74"/>
      <c r="AIS55" s="84"/>
      <c r="AIT55" s="96"/>
      <c r="AIU55" s="116"/>
      <c r="AIV55" s="74"/>
      <c r="AIW55" s="74"/>
      <c r="AJI55" s="84"/>
      <c r="AJJ55" s="96"/>
      <c r="AJK55" s="116"/>
      <c r="AJL55" s="74"/>
      <c r="AJM55" s="74"/>
      <c r="AJY55" s="84"/>
      <c r="AJZ55" s="96"/>
      <c r="AKA55" s="116"/>
      <c r="AKB55" s="74"/>
      <c r="AKC55" s="74"/>
      <c r="AKO55" s="84"/>
      <c r="AKP55" s="96"/>
      <c r="AKQ55" s="116"/>
      <c r="AKR55" s="74"/>
      <c r="AKS55" s="74"/>
      <c r="ALE55" s="84"/>
      <c r="ALF55" s="96"/>
      <c r="ALG55" s="116"/>
      <c r="ALH55" s="74"/>
      <c r="ALI55" s="74"/>
      <c r="ALU55" s="84"/>
      <c r="ALV55" s="96"/>
      <c r="ALW55" s="116"/>
      <c r="ALX55" s="74"/>
      <c r="ALY55" s="74"/>
      <c r="AMK55" s="84"/>
      <c r="AML55" s="96"/>
      <c r="AMM55" s="116"/>
      <c r="AMN55" s="74"/>
      <c r="AMO55" s="74"/>
      <c r="ANA55" s="84"/>
      <c r="ANB55" s="96"/>
      <c r="ANC55" s="116"/>
      <c r="AND55" s="74"/>
      <c r="ANE55" s="74"/>
      <c r="ANQ55" s="84"/>
      <c r="ANR55" s="96"/>
      <c r="ANS55" s="116"/>
      <c r="ANT55" s="74"/>
      <c r="ANU55" s="74"/>
      <c r="AOG55" s="84"/>
      <c r="AOH55" s="96"/>
      <c r="AOI55" s="116"/>
      <c r="AOJ55" s="74"/>
      <c r="AOK55" s="74"/>
      <c r="AOW55" s="84"/>
      <c r="AOX55" s="96"/>
      <c r="AOY55" s="116"/>
      <c r="AOZ55" s="74"/>
      <c r="APA55" s="74"/>
      <c r="APM55" s="84"/>
      <c r="APN55" s="96"/>
      <c r="APO55" s="116"/>
      <c r="APP55" s="74"/>
      <c r="APQ55" s="74"/>
      <c r="AQC55" s="84"/>
      <c r="AQD55" s="96"/>
      <c r="AQE55" s="116"/>
      <c r="AQF55" s="74"/>
      <c r="AQG55" s="74"/>
      <c r="AQS55" s="84"/>
      <c r="AQT55" s="96"/>
      <c r="AQU55" s="116"/>
      <c r="AQV55" s="74"/>
      <c r="AQW55" s="74"/>
      <c r="ARI55" s="84"/>
      <c r="ARJ55" s="96"/>
      <c r="ARK55" s="116"/>
      <c r="ARL55" s="74"/>
      <c r="ARM55" s="74"/>
      <c r="ARY55" s="84"/>
      <c r="ARZ55" s="96"/>
      <c r="ASA55" s="116"/>
      <c r="ASB55" s="74"/>
      <c r="ASC55" s="74"/>
      <c r="ASO55" s="84"/>
      <c r="ASP55" s="96"/>
      <c r="ASQ55" s="116"/>
      <c r="ASR55" s="74"/>
      <c r="ASS55" s="74"/>
      <c r="ATE55" s="84"/>
      <c r="ATF55" s="96"/>
      <c r="ATG55" s="116"/>
      <c r="ATH55" s="74"/>
      <c r="ATI55" s="74"/>
      <c r="ATU55" s="84"/>
      <c r="ATV55" s="96"/>
      <c r="ATW55" s="116"/>
      <c r="ATX55" s="74"/>
      <c r="ATY55" s="74"/>
      <c r="AUK55" s="84"/>
      <c r="AUL55" s="96"/>
      <c r="AUM55" s="116"/>
      <c r="AUN55" s="74"/>
      <c r="AUO55" s="74"/>
      <c r="AVA55" s="84"/>
      <c r="AVB55" s="96"/>
      <c r="AVC55" s="116"/>
      <c r="AVD55" s="74"/>
      <c r="AVE55" s="74"/>
      <c r="AVQ55" s="84"/>
      <c r="AVR55" s="96"/>
      <c r="AVS55" s="116"/>
      <c r="AVT55" s="74"/>
      <c r="AVU55" s="74"/>
      <c r="AWG55" s="84"/>
      <c r="AWH55" s="96"/>
      <c r="AWI55" s="116"/>
      <c r="AWJ55" s="74"/>
      <c r="AWK55" s="74"/>
      <c r="AWW55" s="84"/>
      <c r="AWX55" s="96"/>
      <c r="AWY55" s="116"/>
      <c r="AWZ55" s="74"/>
      <c r="AXA55" s="74"/>
      <c r="AXM55" s="84"/>
      <c r="AXN55" s="96"/>
      <c r="AXO55" s="116"/>
      <c r="AXP55" s="74"/>
      <c r="AXQ55" s="74"/>
      <c r="AYC55" s="84"/>
      <c r="AYD55" s="96"/>
      <c r="AYE55" s="116"/>
      <c r="AYF55" s="74"/>
      <c r="AYG55" s="74"/>
      <c r="AYS55" s="84"/>
      <c r="AYT55" s="96"/>
      <c r="AYU55" s="116"/>
      <c r="AYV55" s="74"/>
      <c r="AYW55" s="74"/>
      <c r="AZI55" s="84"/>
      <c r="AZJ55" s="96"/>
      <c r="AZK55" s="116"/>
      <c r="AZL55" s="74"/>
      <c r="AZM55" s="74"/>
      <c r="AZY55" s="84"/>
      <c r="AZZ55" s="96"/>
      <c r="BAA55" s="116"/>
      <c r="BAB55" s="74"/>
      <c r="BAC55" s="74"/>
      <c r="BAO55" s="84"/>
      <c r="BAP55" s="96"/>
      <c r="BAQ55" s="116"/>
      <c r="BAR55" s="74"/>
      <c r="BAS55" s="74"/>
      <c r="BBE55" s="84"/>
      <c r="BBF55" s="96"/>
      <c r="BBG55" s="116"/>
      <c r="BBH55" s="74"/>
      <c r="BBI55" s="74"/>
      <c r="BBU55" s="84"/>
      <c r="BBV55" s="96"/>
      <c r="BBW55" s="116"/>
      <c r="BBX55" s="74"/>
      <c r="BBY55" s="74"/>
      <c r="BCK55" s="84"/>
      <c r="BCL55" s="96"/>
      <c r="BCM55" s="116"/>
      <c r="BCN55" s="74"/>
      <c r="BCO55" s="74"/>
      <c r="BDA55" s="84"/>
      <c r="BDB55" s="96"/>
      <c r="BDC55" s="116"/>
      <c r="BDD55" s="74"/>
      <c r="BDE55" s="74"/>
      <c r="BDQ55" s="84"/>
      <c r="BDR55" s="96"/>
      <c r="BDS55" s="116"/>
      <c r="BDT55" s="74"/>
      <c r="BDU55" s="74"/>
      <c r="BEG55" s="84"/>
      <c r="BEH55" s="96"/>
      <c r="BEI55" s="116"/>
      <c r="BEJ55" s="74"/>
      <c r="BEK55" s="74"/>
      <c r="BEW55" s="84"/>
      <c r="BEX55" s="96"/>
      <c r="BEY55" s="116"/>
      <c r="BEZ55" s="74"/>
      <c r="BFA55" s="74"/>
      <c r="BFM55" s="84"/>
      <c r="BFN55" s="96"/>
      <c r="BFO55" s="116"/>
      <c r="BFP55" s="74"/>
      <c r="BFQ55" s="74"/>
      <c r="BGC55" s="84"/>
      <c r="BGD55" s="96"/>
      <c r="BGE55" s="116"/>
      <c r="BGF55" s="74"/>
      <c r="BGG55" s="74"/>
      <c r="BGS55" s="84"/>
      <c r="BGT55" s="96"/>
      <c r="BGU55" s="116"/>
      <c r="BGV55" s="74"/>
      <c r="BGW55" s="74"/>
      <c r="BHI55" s="84"/>
      <c r="BHJ55" s="96"/>
      <c r="BHK55" s="116"/>
      <c r="BHL55" s="74"/>
      <c r="BHM55" s="74"/>
      <c r="BHY55" s="84"/>
      <c r="BHZ55" s="96"/>
      <c r="BIA55" s="116"/>
      <c r="BIB55" s="74"/>
      <c r="BIC55" s="74"/>
      <c r="BIO55" s="84"/>
      <c r="BIP55" s="96"/>
      <c r="BIQ55" s="116"/>
      <c r="BIR55" s="74"/>
      <c r="BIS55" s="74"/>
      <c r="BJE55" s="84"/>
      <c r="BJF55" s="96"/>
      <c r="BJG55" s="116"/>
      <c r="BJH55" s="74"/>
      <c r="BJI55" s="74"/>
      <c r="BJU55" s="84"/>
      <c r="BJV55" s="96"/>
      <c r="BJW55" s="116"/>
      <c r="BJX55" s="74"/>
      <c r="BJY55" s="74"/>
      <c r="BKK55" s="84"/>
      <c r="BKL55" s="96"/>
      <c r="BKM55" s="116"/>
      <c r="BKN55" s="74"/>
      <c r="BKO55" s="74"/>
      <c r="BLA55" s="84"/>
      <c r="BLB55" s="96"/>
      <c r="BLC55" s="116"/>
      <c r="BLD55" s="74"/>
      <c r="BLE55" s="74"/>
      <c r="BLQ55" s="84"/>
      <c r="BLR55" s="96"/>
      <c r="BLS55" s="116"/>
      <c r="BLT55" s="74"/>
      <c r="BLU55" s="74"/>
      <c r="BMG55" s="84"/>
      <c r="BMH55" s="96"/>
      <c r="BMI55" s="116"/>
      <c r="BMJ55" s="74"/>
      <c r="BMK55" s="74"/>
      <c r="BMW55" s="84"/>
      <c r="BMX55" s="96"/>
      <c r="BMY55" s="116"/>
      <c r="BMZ55" s="74"/>
      <c r="BNA55" s="74"/>
      <c r="BNM55" s="84"/>
      <c r="BNN55" s="96"/>
      <c r="BNO55" s="116"/>
      <c r="BNP55" s="74"/>
      <c r="BNQ55" s="74"/>
      <c r="BOC55" s="84"/>
      <c r="BOD55" s="96"/>
      <c r="BOE55" s="116"/>
      <c r="BOF55" s="74"/>
      <c r="BOG55" s="74"/>
      <c r="BOS55" s="84"/>
      <c r="BOT55" s="96"/>
      <c r="BOU55" s="116"/>
      <c r="BOV55" s="74"/>
      <c r="BOW55" s="74"/>
      <c r="BPI55" s="84"/>
      <c r="BPJ55" s="96"/>
      <c r="BPK55" s="116"/>
      <c r="BPL55" s="74"/>
      <c r="BPM55" s="74"/>
      <c r="BPY55" s="84"/>
      <c r="BPZ55" s="96"/>
      <c r="BQA55" s="116"/>
      <c r="BQB55" s="74"/>
      <c r="BQC55" s="74"/>
      <c r="BQO55" s="84"/>
      <c r="BQP55" s="96"/>
      <c r="BQQ55" s="116"/>
      <c r="BQR55" s="74"/>
      <c r="BQS55" s="74"/>
      <c r="BRE55" s="84"/>
      <c r="BRF55" s="96"/>
      <c r="BRG55" s="116"/>
      <c r="BRH55" s="74"/>
      <c r="BRI55" s="74"/>
      <c r="BRU55" s="84"/>
      <c r="BRV55" s="96"/>
      <c r="BRW55" s="116"/>
      <c r="BRX55" s="74"/>
      <c r="BRY55" s="74"/>
      <c r="BSK55" s="84"/>
      <c r="BSL55" s="96"/>
      <c r="BSM55" s="116"/>
      <c r="BSN55" s="74"/>
      <c r="BSO55" s="74"/>
      <c r="BTA55" s="84"/>
      <c r="BTB55" s="96"/>
      <c r="BTC55" s="116"/>
      <c r="BTD55" s="74"/>
      <c r="BTE55" s="74"/>
      <c r="BTQ55" s="84"/>
      <c r="BTR55" s="96"/>
      <c r="BTS55" s="116"/>
      <c r="BTT55" s="74"/>
      <c r="BTU55" s="74"/>
      <c r="BUG55" s="84"/>
      <c r="BUH55" s="96"/>
      <c r="BUI55" s="116"/>
      <c r="BUJ55" s="74"/>
      <c r="BUK55" s="74"/>
      <c r="BUW55" s="84"/>
      <c r="BUX55" s="96"/>
      <c r="BUY55" s="116"/>
      <c r="BUZ55" s="74"/>
      <c r="BVA55" s="74"/>
      <c r="BVM55" s="84"/>
      <c r="BVN55" s="96"/>
      <c r="BVO55" s="116"/>
      <c r="BVP55" s="74"/>
      <c r="BVQ55" s="74"/>
      <c r="BWC55" s="84"/>
      <c r="BWD55" s="96"/>
      <c r="BWE55" s="116"/>
      <c r="BWF55" s="74"/>
      <c r="BWG55" s="74"/>
      <c r="BWS55" s="84"/>
      <c r="BWT55" s="96"/>
      <c r="BWU55" s="116"/>
      <c r="BWV55" s="74"/>
      <c r="BWW55" s="74"/>
      <c r="BXI55" s="84"/>
      <c r="BXJ55" s="96"/>
      <c r="BXK55" s="116"/>
      <c r="BXL55" s="74"/>
      <c r="BXM55" s="74"/>
      <c r="BXY55" s="84"/>
      <c r="BXZ55" s="96"/>
      <c r="BYA55" s="116"/>
      <c r="BYB55" s="74"/>
      <c r="BYC55" s="74"/>
      <c r="BYO55" s="84"/>
      <c r="BYP55" s="96"/>
      <c r="BYQ55" s="116"/>
      <c r="BYR55" s="74"/>
      <c r="BYS55" s="74"/>
      <c r="BZE55" s="84"/>
      <c r="BZF55" s="96"/>
      <c r="BZG55" s="116"/>
      <c r="BZH55" s="74"/>
      <c r="BZI55" s="74"/>
      <c r="BZU55" s="84"/>
      <c r="BZV55" s="96"/>
      <c r="BZW55" s="116"/>
      <c r="BZX55" s="74"/>
      <c r="BZY55" s="74"/>
      <c r="CAK55" s="84"/>
      <c r="CAL55" s="96"/>
      <c r="CAM55" s="116"/>
      <c r="CAN55" s="74"/>
      <c r="CAO55" s="74"/>
      <c r="CBA55" s="84"/>
      <c r="CBB55" s="96"/>
      <c r="CBC55" s="116"/>
      <c r="CBD55" s="74"/>
      <c r="CBE55" s="74"/>
      <c r="CBQ55" s="84"/>
      <c r="CBR55" s="96"/>
      <c r="CBS55" s="116"/>
      <c r="CBT55" s="74"/>
      <c r="CBU55" s="74"/>
      <c r="CCG55" s="84"/>
      <c r="CCH55" s="96"/>
      <c r="CCI55" s="116"/>
      <c r="CCJ55" s="74"/>
      <c r="CCK55" s="74"/>
      <c r="CCW55" s="84"/>
      <c r="CCX55" s="96"/>
      <c r="CCY55" s="116"/>
      <c r="CCZ55" s="74"/>
      <c r="CDA55" s="74"/>
      <c r="CDM55" s="84"/>
      <c r="CDN55" s="96"/>
      <c r="CDO55" s="116"/>
      <c r="CDP55" s="74"/>
      <c r="CDQ55" s="74"/>
      <c r="CEC55" s="84"/>
      <c r="CED55" s="96"/>
      <c r="CEE55" s="116"/>
      <c r="CEF55" s="74"/>
      <c r="CEG55" s="74"/>
      <c r="CES55" s="84"/>
      <c r="CET55" s="96"/>
      <c r="CEU55" s="116"/>
      <c r="CEV55" s="74"/>
      <c r="CEW55" s="74"/>
      <c r="CFI55" s="84"/>
      <c r="CFJ55" s="96"/>
      <c r="CFK55" s="116"/>
      <c r="CFL55" s="74"/>
      <c r="CFM55" s="74"/>
      <c r="CFY55" s="84"/>
      <c r="CFZ55" s="96"/>
      <c r="CGA55" s="116"/>
      <c r="CGB55" s="74"/>
      <c r="CGC55" s="74"/>
      <c r="CGO55" s="84"/>
      <c r="CGP55" s="96"/>
      <c r="CGQ55" s="116"/>
      <c r="CGR55" s="74"/>
      <c r="CGS55" s="74"/>
      <c r="CHE55" s="84"/>
      <c r="CHF55" s="96"/>
      <c r="CHG55" s="116"/>
      <c r="CHH55" s="74"/>
      <c r="CHI55" s="74"/>
      <c r="CHU55" s="84"/>
      <c r="CHV55" s="96"/>
      <c r="CHW55" s="116"/>
      <c r="CHX55" s="74"/>
      <c r="CHY55" s="74"/>
      <c r="CIK55" s="84"/>
      <c r="CIL55" s="96"/>
      <c r="CIM55" s="116"/>
      <c r="CIN55" s="74"/>
      <c r="CIO55" s="74"/>
      <c r="CJA55" s="84"/>
      <c r="CJB55" s="96"/>
      <c r="CJC55" s="116"/>
      <c r="CJD55" s="74"/>
      <c r="CJE55" s="74"/>
      <c r="CJQ55" s="84"/>
      <c r="CJR55" s="96"/>
      <c r="CJS55" s="116"/>
      <c r="CJT55" s="74"/>
      <c r="CJU55" s="74"/>
      <c r="CKG55" s="84"/>
      <c r="CKH55" s="96"/>
      <c r="CKI55" s="116"/>
      <c r="CKJ55" s="74"/>
      <c r="CKK55" s="74"/>
      <c r="CKW55" s="84"/>
      <c r="CKX55" s="96"/>
      <c r="CKY55" s="116"/>
      <c r="CKZ55" s="74"/>
      <c r="CLA55" s="74"/>
      <c r="CLM55" s="84"/>
      <c r="CLN55" s="96"/>
      <c r="CLO55" s="116"/>
      <c r="CLP55" s="74"/>
      <c r="CLQ55" s="74"/>
      <c r="CMC55" s="84"/>
      <c r="CMD55" s="96"/>
      <c r="CME55" s="116"/>
      <c r="CMF55" s="74"/>
      <c r="CMG55" s="74"/>
      <c r="CMS55" s="84"/>
      <c r="CMT55" s="96"/>
      <c r="CMU55" s="116"/>
      <c r="CMV55" s="74"/>
      <c r="CMW55" s="74"/>
      <c r="CNI55" s="84"/>
      <c r="CNJ55" s="96"/>
      <c r="CNK55" s="116"/>
      <c r="CNL55" s="74"/>
      <c r="CNM55" s="74"/>
      <c r="CNY55" s="84"/>
      <c r="CNZ55" s="96"/>
      <c r="COA55" s="116"/>
      <c r="COB55" s="74"/>
      <c r="COC55" s="74"/>
      <c r="COO55" s="84"/>
      <c r="COP55" s="96"/>
      <c r="COQ55" s="116"/>
      <c r="COR55" s="74"/>
      <c r="COS55" s="74"/>
      <c r="CPE55" s="84"/>
      <c r="CPF55" s="96"/>
      <c r="CPG55" s="116"/>
      <c r="CPH55" s="74"/>
      <c r="CPI55" s="74"/>
      <c r="CPU55" s="84"/>
      <c r="CPV55" s="96"/>
      <c r="CPW55" s="116"/>
      <c r="CPX55" s="74"/>
      <c r="CPY55" s="74"/>
      <c r="CQK55" s="84"/>
      <c r="CQL55" s="96"/>
      <c r="CQM55" s="116"/>
      <c r="CQN55" s="74"/>
      <c r="CQO55" s="74"/>
      <c r="CRA55" s="84"/>
      <c r="CRB55" s="96"/>
      <c r="CRC55" s="116"/>
      <c r="CRD55" s="74"/>
      <c r="CRE55" s="74"/>
      <c r="CRQ55" s="84"/>
      <c r="CRR55" s="96"/>
      <c r="CRS55" s="116"/>
      <c r="CRT55" s="74"/>
      <c r="CRU55" s="74"/>
      <c r="CSG55" s="84"/>
      <c r="CSH55" s="96"/>
      <c r="CSI55" s="116"/>
      <c r="CSJ55" s="74"/>
      <c r="CSK55" s="74"/>
      <c r="CSW55" s="84"/>
      <c r="CSX55" s="96"/>
      <c r="CSY55" s="116"/>
      <c r="CSZ55" s="74"/>
      <c r="CTA55" s="74"/>
      <c r="CTM55" s="84"/>
      <c r="CTN55" s="96"/>
      <c r="CTO55" s="116"/>
      <c r="CTP55" s="74"/>
      <c r="CTQ55" s="74"/>
      <c r="CUC55" s="84"/>
      <c r="CUD55" s="96"/>
      <c r="CUE55" s="116"/>
      <c r="CUF55" s="74"/>
      <c r="CUG55" s="74"/>
      <c r="CUS55" s="84"/>
      <c r="CUT55" s="96"/>
      <c r="CUU55" s="116"/>
      <c r="CUV55" s="74"/>
      <c r="CUW55" s="74"/>
      <c r="CVI55" s="84"/>
      <c r="CVJ55" s="96"/>
      <c r="CVK55" s="116"/>
      <c r="CVL55" s="74"/>
      <c r="CVM55" s="74"/>
      <c r="CVY55" s="84"/>
      <c r="CVZ55" s="96"/>
      <c r="CWA55" s="116"/>
      <c r="CWB55" s="74"/>
      <c r="CWC55" s="74"/>
      <c r="CWO55" s="84"/>
      <c r="CWP55" s="96"/>
      <c r="CWQ55" s="116"/>
      <c r="CWR55" s="74"/>
      <c r="CWS55" s="74"/>
      <c r="CXE55" s="84"/>
      <c r="CXF55" s="96"/>
      <c r="CXG55" s="116"/>
      <c r="CXH55" s="74"/>
      <c r="CXI55" s="74"/>
      <c r="CXU55" s="84"/>
      <c r="CXV55" s="96"/>
      <c r="CXW55" s="116"/>
      <c r="CXX55" s="74"/>
      <c r="CXY55" s="74"/>
      <c r="CYK55" s="84"/>
      <c r="CYL55" s="96"/>
      <c r="CYM55" s="116"/>
      <c r="CYN55" s="74"/>
      <c r="CYO55" s="74"/>
      <c r="CZA55" s="84"/>
      <c r="CZB55" s="96"/>
      <c r="CZC55" s="116"/>
      <c r="CZD55" s="74"/>
      <c r="CZE55" s="74"/>
      <c r="CZQ55" s="84"/>
      <c r="CZR55" s="96"/>
      <c r="CZS55" s="116"/>
      <c r="CZT55" s="74"/>
      <c r="CZU55" s="74"/>
      <c r="DAG55" s="84"/>
      <c r="DAH55" s="96"/>
      <c r="DAI55" s="116"/>
      <c r="DAJ55" s="74"/>
      <c r="DAK55" s="74"/>
      <c r="DAW55" s="84"/>
      <c r="DAX55" s="96"/>
      <c r="DAY55" s="116"/>
      <c r="DAZ55" s="74"/>
      <c r="DBA55" s="74"/>
      <c r="DBM55" s="84"/>
      <c r="DBN55" s="96"/>
      <c r="DBO55" s="116"/>
      <c r="DBP55" s="74"/>
      <c r="DBQ55" s="74"/>
      <c r="DCC55" s="84"/>
      <c r="DCD55" s="96"/>
      <c r="DCE55" s="116"/>
      <c r="DCF55" s="74"/>
      <c r="DCG55" s="74"/>
      <c r="DCS55" s="84"/>
      <c r="DCT55" s="96"/>
      <c r="DCU55" s="116"/>
      <c r="DCV55" s="74"/>
      <c r="DCW55" s="74"/>
      <c r="DDI55" s="84"/>
      <c r="DDJ55" s="96"/>
      <c r="DDK55" s="116"/>
      <c r="DDL55" s="74"/>
      <c r="DDM55" s="74"/>
      <c r="DDY55" s="84"/>
      <c r="DDZ55" s="96"/>
      <c r="DEA55" s="116"/>
      <c r="DEB55" s="74"/>
      <c r="DEC55" s="74"/>
      <c r="DEO55" s="84"/>
      <c r="DEP55" s="96"/>
      <c r="DEQ55" s="116"/>
      <c r="DER55" s="74"/>
      <c r="DES55" s="74"/>
      <c r="DFE55" s="84"/>
      <c r="DFF55" s="96"/>
      <c r="DFG55" s="116"/>
      <c r="DFH55" s="74"/>
      <c r="DFI55" s="74"/>
      <c r="DFU55" s="84"/>
      <c r="DFV55" s="96"/>
      <c r="DFW55" s="116"/>
      <c r="DFX55" s="74"/>
      <c r="DFY55" s="74"/>
      <c r="DGK55" s="84"/>
      <c r="DGL55" s="96"/>
      <c r="DGM55" s="116"/>
      <c r="DGN55" s="74"/>
      <c r="DGO55" s="74"/>
      <c r="DHA55" s="84"/>
      <c r="DHB55" s="96"/>
      <c r="DHC55" s="116"/>
      <c r="DHD55" s="74"/>
      <c r="DHE55" s="74"/>
      <c r="DHQ55" s="84"/>
      <c r="DHR55" s="96"/>
      <c r="DHS55" s="116"/>
      <c r="DHT55" s="74"/>
      <c r="DHU55" s="74"/>
      <c r="DIG55" s="84"/>
      <c r="DIH55" s="96"/>
      <c r="DII55" s="116"/>
      <c r="DIJ55" s="74"/>
      <c r="DIK55" s="74"/>
      <c r="DIW55" s="84"/>
      <c r="DIX55" s="96"/>
      <c r="DIY55" s="116"/>
      <c r="DIZ55" s="74"/>
      <c r="DJA55" s="74"/>
      <c r="DJM55" s="84"/>
      <c r="DJN55" s="96"/>
      <c r="DJO55" s="116"/>
      <c r="DJP55" s="74"/>
      <c r="DJQ55" s="74"/>
      <c r="DKC55" s="84"/>
      <c r="DKD55" s="96"/>
      <c r="DKE55" s="116"/>
      <c r="DKF55" s="74"/>
      <c r="DKG55" s="74"/>
      <c r="DKS55" s="84"/>
      <c r="DKT55" s="96"/>
      <c r="DKU55" s="116"/>
      <c r="DKV55" s="74"/>
      <c r="DKW55" s="74"/>
      <c r="DLI55" s="84"/>
      <c r="DLJ55" s="96"/>
      <c r="DLK55" s="116"/>
      <c r="DLL55" s="74"/>
      <c r="DLM55" s="74"/>
      <c r="DLY55" s="84"/>
      <c r="DLZ55" s="96"/>
      <c r="DMA55" s="116"/>
      <c r="DMB55" s="74"/>
      <c r="DMC55" s="74"/>
      <c r="DMO55" s="84"/>
      <c r="DMP55" s="96"/>
      <c r="DMQ55" s="116"/>
      <c r="DMR55" s="74"/>
      <c r="DMS55" s="74"/>
      <c r="DNE55" s="84"/>
      <c r="DNF55" s="96"/>
      <c r="DNG55" s="116"/>
      <c r="DNH55" s="74"/>
      <c r="DNI55" s="74"/>
      <c r="DNU55" s="84"/>
      <c r="DNV55" s="96"/>
      <c r="DNW55" s="116"/>
      <c r="DNX55" s="74"/>
      <c r="DNY55" s="74"/>
      <c r="DOK55" s="84"/>
      <c r="DOL55" s="96"/>
      <c r="DOM55" s="116"/>
      <c r="DON55" s="74"/>
      <c r="DOO55" s="74"/>
      <c r="DPA55" s="84"/>
      <c r="DPB55" s="96"/>
      <c r="DPC55" s="116"/>
      <c r="DPD55" s="74"/>
      <c r="DPE55" s="74"/>
      <c r="DPQ55" s="84"/>
      <c r="DPR55" s="96"/>
      <c r="DPS55" s="116"/>
      <c r="DPT55" s="74"/>
      <c r="DPU55" s="74"/>
      <c r="DQG55" s="84"/>
      <c r="DQH55" s="96"/>
      <c r="DQI55" s="116"/>
      <c r="DQJ55" s="74"/>
      <c r="DQK55" s="74"/>
      <c r="DQW55" s="84"/>
      <c r="DQX55" s="96"/>
      <c r="DQY55" s="116"/>
      <c r="DQZ55" s="74"/>
      <c r="DRA55" s="74"/>
      <c r="DRM55" s="84"/>
      <c r="DRN55" s="96"/>
      <c r="DRO55" s="116"/>
      <c r="DRP55" s="74"/>
      <c r="DRQ55" s="74"/>
      <c r="DSC55" s="84"/>
      <c r="DSD55" s="96"/>
      <c r="DSE55" s="116"/>
      <c r="DSF55" s="74"/>
      <c r="DSG55" s="74"/>
      <c r="DSS55" s="84"/>
      <c r="DST55" s="96"/>
      <c r="DSU55" s="116"/>
      <c r="DSV55" s="74"/>
      <c r="DSW55" s="74"/>
      <c r="DTI55" s="84"/>
      <c r="DTJ55" s="96"/>
      <c r="DTK55" s="116"/>
      <c r="DTL55" s="74"/>
      <c r="DTM55" s="74"/>
      <c r="DTY55" s="84"/>
      <c r="DTZ55" s="96"/>
      <c r="DUA55" s="116"/>
      <c r="DUB55" s="74"/>
      <c r="DUC55" s="74"/>
      <c r="DUO55" s="84"/>
      <c r="DUP55" s="96"/>
      <c r="DUQ55" s="116"/>
      <c r="DUR55" s="74"/>
      <c r="DUS55" s="74"/>
      <c r="DVE55" s="84"/>
      <c r="DVF55" s="96"/>
      <c r="DVG55" s="116"/>
      <c r="DVH55" s="74"/>
      <c r="DVI55" s="74"/>
      <c r="DVU55" s="84"/>
      <c r="DVV55" s="96"/>
      <c r="DVW55" s="116"/>
      <c r="DVX55" s="74"/>
      <c r="DVY55" s="74"/>
      <c r="DWK55" s="84"/>
      <c r="DWL55" s="96"/>
      <c r="DWM55" s="116"/>
      <c r="DWN55" s="74"/>
      <c r="DWO55" s="74"/>
      <c r="DXA55" s="84"/>
      <c r="DXB55" s="96"/>
      <c r="DXC55" s="116"/>
      <c r="DXD55" s="74"/>
      <c r="DXE55" s="74"/>
      <c r="DXQ55" s="84"/>
      <c r="DXR55" s="96"/>
      <c r="DXS55" s="116"/>
      <c r="DXT55" s="74"/>
      <c r="DXU55" s="74"/>
      <c r="DYG55" s="84"/>
      <c r="DYH55" s="96"/>
      <c r="DYI55" s="116"/>
      <c r="DYJ55" s="74"/>
      <c r="DYK55" s="74"/>
      <c r="DYW55" s="84"/>
      <c r="DYX55" s="96"/>
      <c r="DYY55" s="116"/>
      <c r="DYZ55" s="74"/>
      <c r="DZA55" s="74"/>
      <c r="DZM55" s="84"/>
      <c r="DZN55" s="96"/>
      <c r="DZO55" s="116"/>
      <c r="DZP55" s="74"/>
      <c r="DZQ55" s="74"/>
      <c r="EAC55" s="84"/>
      <c r="EAD55" s="96"/>
      <c r="EAE55" s="116"/>
      <c r="EAF55" s="74"/>
      <c r="EAG55" s="74"/>
      <c r="EAS55" s="84"/>
      <c r="EAT55" s="96"/>
      <c r="EAU55" s="116"/>
      <c r="EAV55" s="74"/>
      <c r="EAW55" s="74"/>
      <c r="EBI55" s="84"/>
      <c r="EBJ55" s="96"/>
      <c r="EBK55" s="116"/>
      <c r="EBL55" s="74"/>
      <c r="EBM55" s="74"/>
      <c r="EBY55" s="84"/>
      <c r="EBZ55" s="96"/>
      <c r="ECA55" s="116"/>
      <c r="ECB55" s="74"/>
      <c r="ECC55" s="74"/>
      <c r="ECO55" s="84"/>
      <c r="ECP55" s="96"/>
      <c r="ECQ55" s="116"/>
      <c r="ECR55" s="74"/>
      <c r="ECS55" s="74"/>
      <c r="EDE55" s="84"/>
      <c r="EDF55" s="96"/>
      <c r="EDG55" s="116"/>
      <c r="EDH55" s="74"/>
      <c r="EDI55" s="74"/>
      <c r="EDU55" s="84"/>
      <c r="EDV55" s="96"/>
      <c r="EDW55" s="116"/>
      <c r="EDX55" s="74"/>
      <c r="EDY55" s="74"/>
      <c r="EEK55" s="84"/>
      <c r="EEL55" s="96"/>
      <c r="EEM55" s="116"/>
      <c r="EEN55" s="74"/>
      <c r="EEO55" s="74"/>
      <c r="EFA55" s="84"/>
      <c r="EFB55" s="96"/>
      <c r="EFC55" s="116"/>
      <c r="EFD55" s="74"/>
      <c r="EFE55" s="74"/>
      <c r="EFQ55" s="84"/>
      <c r="EFR55" s="96"/>
      <c r="EFS55" s="116"/>
      <c r="EFT55" s="74"/>
      <c r="EFU55" s="74"/>
      <c r="EGG55" s="84"/>
      <c r="EGH55" s="96"/>
      <c r="EGI55" s="116"/>
      <c r="EGJ55" s="74"/>
      <c r="EGK55" s="74"/>
      <c r="EGW55" s="84"/>
      <c r="EGX55" s="96"/>
      <c r="EGY55" s="116"/>
      <c r="EGZ55" s="74"/>
      <c r="EHA55" s="74"/>
      <c r="EHM55" s="84"/>
      <c r="EHN55" s="96"/>
      <c r="EHO55" s="116"/>
      <c r="EHP55" s="74"/>
      <c r="EHQ55" s="74"/>
      <c r="EIC55" s="84"/>
      <c r="EID55" s="96"/>
      <c r="EIE55" s="116"/>
      <c r="EIF55" s="74"/>
      <c r="EIG55" s="74"/>
      <c r="EIS55" s="84"/>
      <c r="EIT55" s="96"/>
      <c r="EIU55" s="116"/>
      <c r="EIV55" s="74"/>
      <c r="EIW55" s="74"/>
      <c r="EJI55" s="84"/>
      <c r="EJJ55" s="96"/>
      <c r="EJK55" s="116"/>
      <c r="EJL55" s="74"/>
      <c r="EJM55" s="74"/>
      <c r="EJY55" s="84"/>
      <c r="EJZ55" s="96"/>
      <c r="EKA55" s="116"/>
      <c r="EKB55" s="74"/>
      <c r="EKC55" s="74"/>
      <c r="EKO55" s="84"/>
      <c r="EKP55" s="96"/>
      <c r="EKQ55" s="116"/>
      <c r="EKR55" s="74"/>
      <c r="EKS55" s="74"/>
      <c r="ELE55" s="84"/>
      <c r="ELF55" s="96"/>
      <c r="ELG55" s="116"/>
      <c r="ELH55" s="74"/>
      <c r="ELI55" s="74"/>
      <c r="ELU55" s="84"/>
      <c r="ELV55" s="96"/>
      <c r="ELW55" s="116"/>
      <c r="ELX55" s="74"/>
      <c r="ELY55" s="74"/>
      <c r="EMK55" s="84"/>
      <c r="EML55" s="96"/>
      <c r="EMM55" s="116"/>
      <c r="EMN55" s="74"/>
      <c r="EMO55" s="74"/>
      <c r="ENA55" s="84"/>
      <c r="ENB55" s="96"/>
      <c r="ENC55" s="116"/>
      <c r="END55" s="74"/>
      <c r="ENE55" s="74"/>
      <c r="ENQ55" s="84"/>
      <c r="ENR55" s="96"/>
      <c r="ENS55" s="116"/>
      <c r="ENT55" s="74"/>
      <c r="ENU55" s="74"/>
      <c r="EOG55" s="84"/>
      <c r="EOH55" s="96"/>
      <c r="EOI55" s="116"/>
      <c r="EOJ55" s="74"/>
      <c r="EOK55" s="74"/>
      <c r="EOW55" s="84"/>
      <c r="EOX55" s="96"/>
      <c r="EOY55" s="116"/>
      <c r="EOZ55" s="74"/>
      <c r="EPA55" s="74"/>
      <c r="EPM55" s="84"/>
      <c r="EPN55" s="96"/>
      <c r="EPO55" s="116"/>
      <c r="EPP55" s="74"/>
      <c r="EPQ55" s="74"/>
      <c r="EQC55" s="84"/>
      <c r="EQD55" s="96"/>
      <c r="EQE55" s="116"/>
      <c r="EQF55" s="74"/>
      <c r="EQG55" s="74"/>
      <c r="EQS55" s="84"/>
      <c r="EQT55" s="96"/>
      <c r="EQU55" s="116"/>
      <c r="EQV55" s="74"/>
      <c r="EQW55" s="74"/>
      <c r="ERI55" s="84"/>
      <c r="ERJ55" s="96"/>
      <c r="ERK55" s="116"/>
      <c r="ERL55" s="74"/>
      <c r="ERM55" s="74"/>
      <c r="ERY55" s="84"/>
      <c r="ERZ55" s="96"/>
      <c r="ESA55" s="116"/>
      <c r="ESB55" s="74"/>
      <c r="ESC55" s="74"/>
      <c r="ESO55" s="84"/>
      <c r="ESP55" s="96"/>
      <c r="ESQ55" s="116"/>
      <c r="ESR55" s="74"/>
      <c r="ESS55" s="74"/>
      <c r="ETE55" s="84"/>
      <c r="ETF55" s="96"/>
      <c r="ETG55" s="116"/>
      <c r="ETH55" s="74"/>
      <c r="ETI55" s="74"/>
      <c r="ETU55" s="84"/>
      <c r="ETV55" s="96"/>
      <c r="ETW55" s="116"/>
      <c r="ETX55" s="74"/>
      <c r="ETY55" s="74"/>
      <c r="EUK55" s="84"/>
      <c r="EUL55" s="96"/>
      <c r="EUM55" s="116"/>
      <c r="EUN55" s="74"/>
      <c r="EUO55" s="74"/>
      <c r="EVA55" s="84"/>
      <c r="EVB55" s="96"/>
      <c r="EVC55" s="116"/>
      <c r="EVD55" s="74"/>
      <c r="EVE55" s="74"/>
      <c r="EVQ55" s="84"/>
      <c r="EVR55" s="96"/>
      <c r="EVS55" s="116"/>
      <c r="EVT55" s="74"/>
      <c r="EVU55" s="74"/>
      <c r="EWG55" s="84"/>
      <c r="EWH55" s="96"/>
      <c r="EWI55" s="116"/>
      <c r="EWJ55" s="74"/>
      <c r="EWK55" s="74"/>
      <c r="EWW55" s="84"/>
      <c r="EWX55" s="96"/>
      <c r="EWY55" s="116"/>
      <c r="EWZ55" s="74"/>
      <c r="EXA55" s="74"/>
      <c r="EXM55" s="84"/>
      <c r="EXN55" s="96"/>
      <c r="EXO55" s="116"/>
      <c r="EXP55" s="74"/>
      <c r="EXQ55" s="74"/>
      <c r="EYC55" s="84"/>
      <c r="EYD55" s="96"/>
      <c r="EYE55" s="116"/>
      <c r="EYF55" s="74"/>
      <c r="EYG55" s="74"/>
      <c r="EYS55" s="84"/>
      <c r="EYT55" s="96"/>
      <c r="EYU55" s="116"/>
      <c r="EYV55" s="74"/>
      <c r="EYW55" s="74"/>
      <c r="EZI55" s="84"/>
      <c r="EZJ55" s="96"/>
      <c r="EZK55" s="116"/>
      <c r="EZL55" s="74"/>
      <c r="EZM55" s="74"/>
      <c r="EZY55" s="84"/>
      <c r="EZZ55" s="96"/>
      <c r="FAA55" s="116"/>
      <c r="FAB55" s="74"/>
      <c r="FAC55" s="74"/>
      <c r="FAO55" s="84"/>
      <c r="FAP55" s="96"/>
      <c r="FAQ55" s="116"/>
      <c r="FAR55" s="74"/>
      <c r="FAS55" s="74"/>
      <c r="FBE55" s="84"/>
      <c r="FBF55" s="96"/>
      <c r="FBG55" s="116"/>
      <c r="FBH55" s="74"/>
      <c r="FBI55" s="74"/>
      <c r="FBU55" s="84"/>
      <c r="FBV55" s="96"/>
      <c r="FBW55" s="116"/>
      <c r="FBX55" s="74"/>
      <c r="FBY55" s="74"/>
      <c r="FCK55" s="84"/>
      <c r="FCL55" s="96"/>
      <c r="FCM55" s="116"/>
      <c r="FCN55" s="74"/>
      <c r="FCO55" s="74"/>
      <c r="FDA55" s="84"/>
      <c r="FDB55" s="96"/>
      <c r="FDC55" s="116"/>
      <c r="FDD55" s="74"/>
      <c r="FDE55" s="74"/>
      <c r="FDQ55" s="84"/>
      <c r="FDR55" s="96"/>
      <c r="FDS55" s="116"/>
      <c r="FDT55" s="74"/>
      <c r="FDU55" s="74"/>
      <c r="FEG55" s="84"/>
      <c r="FEH55" s="96"/>
      <c r="FEI55" s="116"/>
      <c r="FEJ55" s="74"/>
      <c r="FEK55" s="74"/>
      <c r="FEW55" s="84"/>
      <c r="FEX55" s="96"/>
      <c r="FEY55" s="116"/>
      <c r="FEZ55" s="74"/>
      <c r="FFA55" s="74"/>
      <c r="FFM55" s="84"/>
      <c r="FFN55" s="96"/>
      <c r="FFO55" s="116"/>
      <c r="FFP55" s="74"/>
      <c r="FFQ55" s="74"/>
      <c r="FGC55" s="84"/>
      <c r="FGD55" s="96"/>
      <c r="FGE55" s="116"/>
      <c r="FGF55" s="74"/>
      <c r="FGG55" s="74"/>
      <c r="FGS55" s="84"/>
      <c r="FGT55" s="96"/>
      <c r="FGU55" s="116"/>
      <c r="FGV55" s="74"/>
      <c r="FGW55" s="74"/>
      <c r="FHI55" s="84"/>
      <c r="FHJ55" s="96"/>
      <c r="FHK55" s="116"/>
      <c r="FHL55" s="74"/>
      <c r="FHM55" s="74"/>
      <c r="FHY55" s="84"/>
      <c r="FHZ55" s="96"/>
      <c r="FIA55" s="116"/>
      <c r="FIB55" s="74"/>
      <c r="FIC55" s="74"/>
      <c r="FIO55" s="84"/>
      <c r="FIP55" s="96"/>
      <c r="FIQ55" s="116"/>
      <c r="FIR55" s="74"/>
      <c r="FIS55" s="74"/>
      <c r="FJE55" s="84"/>
      <c r="FJF55" s="96"/>
      <c r="FJG55" s="116"/>
      <c r="FJH55" s="74"/>
      <c r="FJI55" s="74"/>
      <c r="FJU55" s="84"/>
      <c r="FJV55" s="96"/>
      <c r="FJW55" s="116"/>
      <c r="FJX55" s="74"/>
      <c r="FJY55" s="74"/>
      <c r="FKK55" s="84"/>
      <c r="FKL55" s="96"/>
      <c r="FKM55" s="116"/>
      <c r="FKN55" s="74"/>
      <c r="FKO55" s="74"/>
      <c r="FLA55" s="84"/>
      <c r="FLB55" s="96"/>
      <c r="FLC55" s="116"/>
      <c r="FLD55" s="74"/>
      <c r="FLE55" s="74"/>
      <c r="FLQ55" s="84"/>
      <c r="FLR55" s="96"/>
      <c r="FLS55" s="116"/>
      <c r="FLT55" s="74"/>
      <c r="FLU55" s="74"/>
      <c r="FMG55" s="84"/>
      <c r="FMH55" s="96"/>
      <c r="FMI55" s="116"/>
      <c r="FMJ55" s="74"/>
      <c r="FMK55" s="74"/>
      <c r="FMW55" s="84"/>
      <c r="FMX55" s="96"/>
      <c r="FMY55" s="116"/>
      <c r="FMZ55" s="74"/>
      <c r="FNA55" s="74"/>
      <c r="FNM55" s="84"/>
      <c r="FNN55" s="96"/>
      <c r="FNO55" s="116"/>
      <c r="FNP55" s="74"/>
      <c r="FNQ55" s="74"/>
      <c r="FOC55" s="84"/>
      <c r="FOD55" s="96"/>
      <c r="FOE55" s="116"/>
      <c r="FOF55" s="74"/>
      <c r="FOG55" s="74"/>
      <c r="FOS55" s="84"/>
      <c r="FOT55" s="96"/>
      <c r="FOU55" s="116"/>
      <c r="FOV55" s="74"/>
      <c r="FOW55" s="74"/>
      <c r="FPI55" s="84"/>
      <c r="FPJ55" s="96"/>
      <c r="FPK55" s="116"/>
      <c r="FPL55" s="74"/>
      <c r="FPM55" s="74"/>
      <c r="FPY55" s="84"/>
      <c r="FPZ55" s="96"/>
      <c r="FQA55" s="116"/>
      <c r="FQB55" s="74"/>
      <c r="FQC55" s="74"/>
      <c r="FQO55" s="84"/>
      <c r="FQP55" s="96"/>
      <c r="FQQ55" s="116"/>
      <c r="FQR55" s="74"/>
      <c r="FQS55" s="74"/>
      <c r="FRE55" s="84"/>
      <c r="FRF55" s="96"/>
      <c r="FRG55" s="116"/>
      <c r="FRH55" s="74"/>
      <c r="FRI55" s="74"/>
      <c r="FRU55" s="84"/>
      <c r="FRV55" s="96"/>
      <c r="FRW55" s="116"/>
      <c r="FRX55" s="74"/>
      <c r="FRY55" s="74"/>
      <c r="FSK55" s="84"/>
      <c r="FSL55" s="96"/>
      <c r="FSM55" s="116"/>
      <c r="FSN55" s="74"/>
      <c r="FSO55" s="74"/>
      <c r="FTA55" s="84"/>
      <c r="FTB55" s="96"/>
      <c r="FTC55" s="116"/>
      <c r="FTD55" s="74"/>
      <c r="FTE55" s="74"/>
      <c r="FTQ55" s="84"/>
      <c r="FTR55" s="96"/>
      <c r="FTS55" s="116"/>
      <c r="FTT55" s="74"/>
      <c r="FTU55" s="74"/>
      <c r="FUG55" s="84"/>
      <c r="FUH55" s="96"/>
      <c r="FUI55" s="116"/>
      <c r="FUJ55" s="74"/>
      <c r="FUK55" s="74"/>
      <c r="FUW55" s="84"/>
      <c r="FUX55" s="96"/>
      <c r="FUY55" s="116"/>
      <c r="FUZ55" s="74"/>
      <c r="FVA55" s="74"/>
      <c r="FVM55" s="84"/>
      <c r="FVN55" s="96"/>
      <c r="FVO55" s="116"/>
      <c r="FVP55" s="74"/>
      <c r="FVQ55" s="74"/>
      <c r="FWC55" s="84"/>
      <c r="FWD55" s="96"/>
      <c r="FWE55" s="116"/>
      <c r="FWF55" s="74"/>
      <c r="FWG55" s="74"/>
      <c r="FWS55" s="84"/>
      <c r="FWT55" s="96"/>
      <c r="FWU55" s="116"/>
      <c r="FWV55" s="74"/>
      <c r="FWW55" s="74"/>
      <c r="FXI55" s="84"/>
      <c r="FXJ55" s="96"/>
      <c r="FXK55" s="116"/>
      <c r="FXL55" s="74"/>
      <c r="FXM55" s="74"/>
      <c r="FXY55" s="84"/>
      <c r="FXZ55" s="96"/>
      <c r="FYA55" s="116"/>
      <c r="FYB55" s="74"/>
      <c r="FYC55" s="74"/>
      <c r="FYO55" s="84"/>
      <c r="FYP55" s="96"/>
      <c r="FYQ55" s="116"/>
      <c r="FYR55" s="74"/>
      <c r="FYS55" s="74"/>
      <c r="FZE55" s="84"/>
      <c r="FZF55" s="96"/>
      <c r="FZG55" s="116"/>
      <c r="FZH55" s="74"/>
      <c r="FZI55" s="74"/>
      <c r="FZU55" s="84"/>
      <c r="FZV55" s="96"/>
      <c r="FZW55" s="116"/>
      <c r="FZX55" s="74"/>
      <c r="FZY55" s="74"/>
      <c r="GAK55" s="84"/>
      <c r="GAL55" s="96"/>
      <c r="GAM55" s="116"/>
      <c r="GAN55" s="74"/>
      <c r="GAO55" s="74"/>
      <c r="GBA55" s="84"/>
      <c r="GBB55" s="96"/>
      <c r="GBC55" s="116"/>
      <c r="GBD55" s="74"/>
      <c r="GBE55" s="74"/>
      <c r="GBQ55" s="84"/>
      <c r="GBR55" s="96"/>
      <c r="GBS55" s="116"/>
      <c r="GBT55" s="74"/>
      <c r="GBU55" s="74"/>
      <c r="GCG55" s="84"/>
      <c r="GCH55" s="96"/>
      <c r="GCI55" s="116"/>
      <c r="GCJ55" s="74"/>
      <c r="GCK55" s="74"/>
      <c r="GCW55" s="84"/>
      <c r="GCX55" s="96"/>
      <c r="GCY55" s="116"/>
      <c r="GCZ55" s="74"/>
      <c r="GDA55" s="74"/>
      <c r="GDM55" s="84"/>
      <c r="GDN55" s="96"/>
      <c r="GDO55" s="116"/>
      <c r="GDP55" s="74"/>
      <c r="GDQ55" s="74"/>
      <c r="GEC55" s="84"/>
      <c r="GED55" s="96"/>
      <c r="GEE55" s="116"/>
      <c r="GEF55" s="74"/>
      <c r="GEG55" s="74"/>
      <c r="GES55" s="84"/>
      <c r="GET55" s="96"/>
      <c r="GEU55" s="116"/>
      <c r="GEV55" s="74"/>
      <c r="GEW55" s="74"/>
      <c r="GFI55" s="84"/>
      <c r="GFJ55" s="96"/>
      <c r="GFK55" s="116"/>
      <c r="GFL55" s="74"/>
      <c r="GFM55" s="74"/>
      <c r="GFY55" s="84"/>
      <c r="GFZ55" s="96"/>
      <c r="GGA55" s="116"/>
      <c r="GGB55" s="74"/>
      <c r="GGC55" s="74"/>
      <c r="GGO55" s="84"/>
      <c r="GGP55" s="96"/>
      <c r="GGQ55" s="116"/>
      <c r="GGR55" s="74"/>
      <c r="GGS55" s="74"/>
      <c r="GHE55" s="84"/>
      <c r="GHF55" s="96"/>
      <c r="GHG55" s="116"/>
      <c r="GHH55" s="74"/>
      <c r="GHI55" s="74"/>
      <c r="GHU55" s="84"/>
      <c r="GHV55" s="96"/>
      <c r="GHW55" s="116"/>
      <c r="GHX55" s="74"/>
      <c r="GHY55" s="74"/>
      <c r="GIK55" s="84"/>
      <c r="GIL55" s="96"/>
      <c r="GIM55" s="116"/>
      <c r="GIN55" s="74"/>
      <c r="GIO55" s="74"/>
      <c r="GJA55" s="84"/>
      <c r="GJB55" s="96"/>
      <c r="GJC55" s="116"/>
      <c r="GJD55" s="74"/>
      <c r="GJE55" s="74"/>
      <c r="GJQ55" s="84"/>
      <c r="GJR55" s="96"/>
      <c r="GJS55" s="116"/>
      <c r="GJT55" s="74"/>
      <c r="GJU55" s="74"/>
      <c r="GKG55" s="84"/>
      <c r="GKH55" s="96"/>
      <c r="GKI55" s="116"/>
      <c r="GKJ55" s="74"/>
      <c r="GKK55" s="74"/>
      <c r="GKW55" s="84"/>
      <c r="GKX55" s="96"/>
      <c r="GKY55" s="116"/>
      <c r="GKZ55" s="74"/>
      <c r="GLA55" s="74"/>
      <c r="GLM55" s="84"/>
      <c r="GLN55" s="96"/>
      <c r="GLO55" s="116"/>
      <c r="GLP55" s="74"/>
      <c r="GLQ55" s="74"/>
      <c r="GMC55" s="84"/>
      <c r="GMD55" s="96"/>
      <c r="GME55" s="116"/>
      <c r="GMF55" s="74"/>
      <c r="GMG55" s="74"/>
      <c r="GMS55" s="84"/>
      <c r="GMT55" s="96"/>
      <c r="GMU55" s="116"/>
      <c r="GMV55" s="74"/>
      <c r="GMW55" s="74"/>
      <c r="GNI55" s="84"/>
      <c r="GNJ55" s="96"/>
      <c r="GNK55" s="116"/>
      <c r="GNL55" s="74"/>
      <c r="GNM55" s="74"/>
      <c r="GNY55" s="84"/>
      <c r="GNZ55" s="96"/>
      <c r="GOA55" s="116"/>
      <c r="GOB55" s="74"/>
      <c r="GOC55" s="74"/>
      <c r="GOO55" s="84"/>
      <c r="GOP55" s="96"/>
      <c r="GOQ55" s="116"/>
      <c r="GOR55" s="74"/>
      <c r="GOS55" s="74"/>
      <c r="GPE55" s="84"/>
      <c r="GPF55" s="96"/>
      <c r="GPG55" s="116"/>
      <c r="GPH55" s="74"/>
      <c r="GPI55" s="74"/>
      <c r="GPU55" s="84"/>
      <c r="GPV55" s="96"/>
      <c r="GPW55" s="116"/>
      <c r="GPX55" s="74"/>
      <c r="GPY55" s="74"/>
      <c r="GQK55" s="84"/>
      <c r="GQL55" s="96"/>
      <c r="GQM55" s="116"/>
      <c r="GQN55" s="74"/>
      <c r="GQO55" s="74"/>
      <c r="GRA55" s="84"/>
      <c r="GRB55" s="96"/>
      <c r="GRC55" s="116"/>
      <c r="GRD55" s="74"/>
      <c r="GRE55" s="74"/>
      <c r="GRQ55" s="84"/>
      <c r="GRR55" s="96"/>
      <c r="GRS55" s="116"/>
      <c r="GRT55" s="74"/>
      <c r="GRU55" s="74"/>
      <c r="GSG55" s="84"/>
      <c r="GSH55" s="96"/>
      <c r="GSI55" s="116"/>
      <c r="GSJ55" s="74"/>
      <c r="GSK55" s="74"/>
      <c r="GSW55" s="84"/>
      <c r="GSX55" s="96"/>
      <c r="GSY55" s="116"/>
      <c r="GSZ55" s="74"/>
      <c r="GTA55" s="74"/>
      <c r="GTM55" s="84"/>
      <c r="GTN55" s="96"/>
      <c r="GTO55" s="116"/>
      <c r="GTP55" s="74"/>
      <c r="GTQ55" s="74"/>
      <c r="GUC55" s="84"/>
      <c r="GUD55" s="96"/>
      <c r="GUE55" s="116"/>
      <c r="GUF55" s="74"/>
      <c r="GUG55" s="74"/>
      <c r="GUS55" s="84"/>
      <c r="GUT55" s="96"/>
      <c r="GUU55" s="116"/>
      <c r="GUV55" s="74"/>
      <c r="GUW55" s="74"/>
      <c r="GVI55" s="84"/>
      <c r="GVJ55" s="96"/>
      <c r="GVK55" s="116"/>
      <c r="GVL55" s="74"/>
      <c r="GVM55" s="74"/>
      <c r="GVY55" s="84"/>
      <c r="GVZ55" s="96"/>
      <c r="GWA55" s="116"/>
      <c r="GWB55" s="74"/>
      <c r="GWC55" s="74"/>
      <c r="GWO55" s="84"/>
      <c r="GWP55" s="96"/>
      <c r="GWQ55" s="116"/>
      <c r="GWR55" s="74"/>
      <c r="GWS55" s="74"/>
      <c r="GXE55" s="84"/>
      <c r="GXF55" s="96"/>
      <c r="GXG55" s="116"/>
      <c r="GXH55" s="74"/>
      <c r="GXI55" s="74"/>
      <c r="GXU55" s="84"/>
      <c r="GXV55" s="96"/>
      <c r="GXW55" s="116"/>
      <c r="GXX55" s="74"/>
      <c r="GXY55" s="74"/>
      <c r="GYK55" s="84"/>
      <c r="GYL55" s="96"/>
      <c r="GYM55" s="116"/>
      <c r="GYN55" s="74"/>
      <c r="GYO55" s="74"/>
      <c r="GZA55" s="84"/>
      <c r="GZB55" s="96"/>
      <c r="GZC55" s="116"/>
      <c r="GZD55" s="74"/>
      <c r="GZE55" s="74"/>
      <c r="GZQ55" s="84"/>
      <c r="GZR55" s="96"/>
      <c r="GZS55" s="116"/>
      <c r="GZT55" s="74"/>
      <c r="GZU55" s="74"/>
      <c r="HAG55" s="84"/>
      <c r="HAH55" s="96"/>
      <c r="HAI55" s="116"/>
      <c r="HAJ55" s="74"/>
      <c r="HAK55" s="74"/>
      <c r="HAW55" s="84"/>
      <c r="HAX55" s="96"/>
      <c r="HAY55" s="116"/>
      <c r="HAZ55" s="74"/>
      <c r="HBA55" s="74"/>
      <c r="HBM55" s="84"/>
      <c r="HBN55" s="96"/>
      <c r="HBO55" s="116"/>
      <c r="HBP55" s="74"/>
      <c r="HBQ55" s="74"/>
      <c r="HCC55" s="84"/>
      <c r="HCD55" s="96"/>
      <c r="HCE55" s="116"/>
      <c r="HCF55" s="74"/>
      <c r="HCG55" s="74"/>
      <c r="HCS55" s="84"/>
      <c r="HCT55" s="96"/>
      <c r="HCU55" s="116"/>
      <c r="HCV55" s="74"/>
      <c r="HCW55" s="74"/>
      <c r="HDI55" s="84"/>
      <c r="HDJ55" s="96"/>
      <c r="HDK55" s="116"/>
      <c r="HDL55" s="74"/>
      <c r="HDM55" s="74"/>
      <c r="HDY55" s="84"/>
      <c r="HDZ55" s="96"/>
      <c r="HEA55" s="116"/>
      <c r="HEB55" s="74"/>
      <c r="HEC55" s="74"/>
      <c r="HEO55" s="84"/>
      <c r="HEP55" s="96"/>
      <c r="HEQ55" s="116"/>
      <c r="HER55" s="74"/>
      <c r="HES55" s="74"/>
      <c r="HFE55" s="84"/>
      <c r="HFF55" s="96"/>
      <c r="HFG55" s="116"/>
      <c r="HFH55" s="74"/>
      <c r="HFI55" s="74"/>
      <c r="HFU55" s="84"/>
      <c r="HFV55" s="96"/>
      <c r="HFW55" s="116"/>
      <c r="HFX55" s="74"/>
      <c r="HFY55" s="74"/>
      <c r="HGK55" s="84"/>
      <c r="HGL55" s="96"/>
      <c r="HGM55" s="116"/>
      <c r="HGN55" s="74"/>
      <c r="HGO55" s="74"/>
      <c r="HHA55" s="84"/>
      <c r="HHB55" s="96"/>
      <c r="HHC55" s="116"/>
      <c r="HHD55" s="74"/>
      <c r="HHE55" s="74"/>
      <c r="HHQ55" s="84"/>
      <c r="HHR55" s="96"/>
      <c r="HHS55" s="116"/>
      <c r="HHT55" s="74"/>
      <c r="HHU55" s="74"/>
      <c r="HIG55" s="84"/>
      <c r="HIH55" s="96"/>
      <c r="HII55" s="116"/>
      <c r="HIJ55" s="74"/>
      <c r="HIK55" s="74"/>
      <c r="HIW55" s="84"/>
      <c r="HIX55" s="96"/>
      <c r="HIY55" s="116"/>
      <c r="HIZ55" s="74"/>
      <c r="HJA55" s="74"/>
      <c r="HJM55" s="84"/>
      <c r="HJN55" s="96"/>
      <c r="HJO55" s="116"/>
      <c r="HJP55" s="74"/>
      <c r="HJQ55" s="74"/>
      <c r="HKC55" s="84"/>
      <c r="HKD55" s="96"/>
      <c r="HKE55" s="116"/>
      <c r="HKF55" s="74"/>
      <c r="HKG55" s="74"/>
      <c r="HKS55" s="84"/>
      <c r="HKT55" s="96"/>
      <c r="HKU55" s="116"/>
      <c r="HKV55" s="74"/>
      <c r="HKW55" s="74"/>
      <c r="HLI55" s="84"/>
      <c r="HLJ55" s="96"/>
      <c r="HLK55" s="116"/>
      <c r="HLL55" s="74"/>
      <c r="HLM55" s="74"/>
      <c r="HLY55" s="84"/>
      <c r="HLZ55" s="96"/>
      <c r="HMA55" s="116"/>
      <c r="HMB55" s="74"/>
      <c r="HMC55" s="74"/>
      <c r="HMO55" s="84"/>
      <c r="HMP55" s="96"/>
      <c r="HMQ55" s="116"/>
      <c r="HMR55" s="74"/>
      <c r="HMS55" s="74"/>
      <c r="HNE55" s="84"/>
      <c r="HNF55" s="96"/>
      <c r="HNG55" s="116"/>
      <c r="HNH55" s="74"/>
      <c r="HNI55" s="74"/>
      <c r="HNU55" s="84"/>
      <c r="HNV55" s="96"/>
      <c r="HNW55" s="116"/>
      <c r="HNX55" s="74"/>
      <c r="HNY55" s="74"/>
      <c r="HOK55" s="84"/>
      <c r="HOL55" s="96"/>
      <c r="HOM55" s="116"/>
      <c r="HON55" s="74"/>
      <c r="HOO55" s="74"/>
      <c r="HPA55" s="84"/>
      <c r="HPB55" s="96"/>
      <c r="HPC55" s="116"/>
      <c r="HPD55" s="74"/>
      <c r="HPE55" s="74"/>
      <c r="HPQ55" s="84"/>
      <c r="HPR55" s="96"/>
      <c r="HPS55" s="116"/>
      <c r="HPT55" s="74"/>
      <c r="HPU55" s="74"/>
      <c r="HQG55" s="84"/>
      <c r="HQH55" s="96"/>
      <c r="HQI55" s="116"/>
      <c r="HQJ55" s="74"/>
      <c r="HQK55" s="74"/>
      <c r="HQW55" s="84"/>
      <c r="HQX55" s="96"/>
      <c r="HQY55" s="116"/>
      <c r="HQZ55" s="74"/>
      <c r="HRA55" s="74"/>
      <c r="HRM55" s="84"/>
      <c r="HRN55" s="96"/>
      <c r="HRO55" s="116"/>
      <c r="HRP55" s="74"/>
      <c r="HRQ55" s="74"/>
      <c r="HSC55" s="84"/>
      <c r="HSD55" s="96"/>
      <c r="HSE55" s="116"/>
      <c r="HSF55" s="74"/>
      <c r="HSG55" s="74"/>
      <c r="HSS55" s="84"/>
      <c r="HST55" s="96"/>
      <c r="HSU55" s="116"/>
      <c r="HSV55" s="74"/>
      <c r="HSW55" s="74"/>
      <c r="HTI55" s="84"/>
      <c r="HTJ55" s="96"/>
      <c r="HTK55" s="116"/>
      <c r="HTL55" s="74"/>
      <c r="HTM55" s="74"/>
      <c r="HTY55" s="84"/>
      <c r="HTZ55" s="96"/>
      <c r="HUA55" s="116"/>
      <c r="HUB55" s="74"/>
      <c r="HUC55" s="74"/>
      <c r="HUO55" s="84"/>
      <c r="HUP55" s="96"/>
      <c r="HUQ55" s="116"/>
      <c r="HUR55" s="74"/>
      <c r="HUS55" s="74"/>
      <c r="HVE55" s="84"/>
      <c r="HVF55" s="96"/>
      <c r="HVG55" s="116"/>
      <c r="HVH55" s="74"/>
      <c r="HVI55" s="74"/>
      <c r="HVU55" s="84"/>
      <c r="HVV55" s="96"/>
      <c r="HVW55" s="116"/>
      <c r="HVX55" s="74"/>
      <c r="HVY55" s="74"/>
      <c r="HWK55" s="84"/>
      <c r="HWL55" s="96"/>
      <c r="HWM55" s="116"/>
      <c r="HWN55" s="74"/>
      <c r="HWO55" s="74"/>
      <c r="HXA55" s="84"/>
      <c r="HXB55" s="96"/>
      <c r="HXC55" s="116"/>
      <c r="HXD55" s="74"/>
      <c r="HXE55" s="74"/>
      <c r="HXQ55" s="84"/>
      <c r="HXR55" s="96"/>
      <c r="HXS55" s="116"/>
      <c r="HXT55" s="74"/>
      <c r="HXU55" s="74"/>
      <c r="HYG55" s="84"/>
      <c r="HYH55" s="96"/>
      <c r="HYI55" s="116"/>
      <c r="HYJ55" s="74"/>
      <c r="HYK55" s="74"/>
      <c r="HYW55" s="84"/>
      <c r="HYX55" s="96"/>
      <c r="HYY55" s="116"/>
      <c r="HYZ55" s="74"/>
      <c r="HZA55" s="74"/>
      <c r="HZM55" s="84"/>
      <c r="HZN55" s="96"/>
      <c r="HZO55" s="116"/>
      <c r="HZP55" s="74"/>
      <c r="HZQ55" s="74"/>
      <c r="IAC55" s="84"/>
      <c r="IAD55" s="96"/>
      <c r="IAE55" s="116"/>
      <c r="IAF55" s="74"/>
      <c r="IAG55" s="74"/>
      <c r="IAS55" s="84"/>
      <c r="IAT55" s="96"/>
      <c r="IAU55" s="116"/>
      <c r="IAV55" s="74"/>
      <c r="IAW55" s="74"/>
      <c r="IBI55" s="84"/>
      <c r="IBJ55" s="96"/>
      <c r="IBK55" s="116"/>
      <c r="IBL55" s="74"/>
      <c r="IBM55" s="74"/>
      <c r="IBY55" s="84"/>
      <c r="IBZ55" s="96"/>
      <c r="ICA55" s="116"/>
      <c r="ICB55" s="74"/>
      <c r="ICC55" s="74"/>
      <c r="ICO55" s="84"/>
      <c r="ICP55" s="96"/>
      <c r="ICQ55" s="116"/>
      <c r="ICR55" s="74"/>
      <c r="ICS55" s="74"/>
      <c r="IDE55" s="84"/>
      <c r="IDF55" s="96"/>
      <c r="IDG55" s="116"/>
      <c r="IDH55" s="74"/>
      <c r="IDI55" s="74"/>
      <c r="IDU55" s="84"/>
      <c r="IDV55" s="96"/>
      <c r="IDW55" s="116"/>
      <c r="IDX55" s="74"/>
      <c r="IDY55" s="74"/>
      <c r="IEK55" s="84"/>
      <c r="IEL55" s="96"/>
      <c r="IEM55" s="116"/>
      <c r="IEN55" s="74"/>
      <c r="IEO55" s="74"/>
      <c r="IFA55" s="84"/>
      <c r="IFB55" s="96"/>
      <c r="IFC55" s="116"/>
      <c r="IFD55" s="74"/>
      <c r="IFE55" s="74"/>
      <c r="IFQ55" s="84"/>
      <c r="IFR55" s="96"/>
      <c r="IFS55" s="116"/>
      <c r="IFT55" s="74"/>
      <c r="IFU55" s="74"/>
      <c r="IGG55" s="84"/>
      <c r="IGH55" s="96"/>
      <c r="IGI55" s="116"/>
      <c r="IGJ55" s="74"/>
      <c r="IGK55" s="74"/>
      <c r="IGW55" s="84"/>
      <c r="IGX55" s="96"/>
      <c r="IGY55" s="116"/>
      <c r="IGZ55" s="74"/>
      <c r="IHA55" s="74"/>
      <c r="IHM55" s="84"/>
      <c r="IHN55" s="96"/>
      <c r="IHO55" s="116"/>
      <c r="IHP55" s="74"/>
      <c r="IHQ55" s="74"/>
      <c r="IIC55" s="84"/>
      <c r="IID55" s="96"/>
      <c r="IIE55" s="116"/>
      <c r="IIF55" s="74"/>
      <c r="IIG55" s="74"/>
      <c r="IIS55" s="84"/>
      <c r="IIT55" s="96"/>
      <c r="IIU55" s="116"/>
      <c r="IIV55" s="74"/>
      <c r="IIW55" s="74"/>
      <c r="IJI55" s="84"/>
      <c r="IJJ55" s="96"/>
      <c r="IJK55" s="116"/>
      <c r="IJL55" s="74"/>
      <c r="IJM55" s="74"/>
      <c r="IJY55" s="84"/>
      <c r="IJZ55" s="96"/>
      <c r="IKA55" s="116"/>
      <c r="IKB55" s="74"/>
      <c r="IKC55" s="74"/>
      <c r="IKO55" s="84"/>
      <c r="IKP55" s="96"/>
      <c r="IKQ55" s="116"/>
      <c r="IKR55" s="74"/>
      <c r="IKS55" s="74"/>
      <c r="ILE55" s="84"/>
      <c r="ILF55" s="96"/>
      <c r="ILG55" s="116"/>
      <c r="ILH55" s="74"/>
      <c r="ILI55" s="74"/>
      <c r="ILU55" s="84"/>
      <c r="ILV55" s="96"/>
      <c r="ILW55" s="116"/>
      <c r="ILX55" s="74"/>
      <c r="ILY55" s="74"/>
      <c r="IMK55" s="84"/>
      <c r="IML55" s="96"/>
      <c r="IMM55" s="116"/>
      <c r="IMN55" s="74"/>
      <c r="IMO55" s="74"/>
      <c r="INA55" s="84"/>
      <c r="INB55" s="96"/>
      <c r="INC55" s="116"/>
      <c r="IND55" s="74"/>
      <c r="INE55" s="74"/>
      <c r="INQ55" s="84"/>
      <c r="INR55" s="96"/>
      <c r="INS55" s="116"/>
      <c r="INT55" s="74"/>
      <c r="INU55" s="74"/>
      <c r="IOG55" s="84"/>
      <c r="IOH55" s="96"/>
      <c r="IOI55" s="116"/>
      <c r="IOJ55" s="74"/>
      <c r="IOK55" s="74"/>
      <c r="IOW55" s="84"/>
      <c r="IOX55" s="96"/>
      <c r="IOY55" s="116"/>
      <c r="IOZ55" s="74"/>
      <c r="IPA55" s="74"/>
      <c r="IPM55" s="84"/>
      <c r="IPN55" s="96"/>
      <c r="IPO55" s="116"/>
      <c r="IPP55" s="74"/>
      <c r="IPQ55" s="74"/>
      <c r="IQC55" s="84"/>
      <c r="IQD55" s="96"/>
      <c r="IQE55" s="116"/>
      <c r="IQF55" s="74"/>
      <c r="IQG55" s="74"/>
      <c r="IQS55" s="84"/>
      <c r="IQT55" s="96"/>
      <c r="IQU55" s="116"/>
      <c r="IQV55" s="74"/>
      <c r="IQW55" s="74"/>
      <c r="IRI55" s="84"/>
      <c r="IRJ55" s="96"/>
      <c r="IRK55" s="116"/>
      <c r="IRL55" s="74"/>
      <c r="IRM55" s="74"/>
      <c r="IRY55" s="84"/>
      <c r="IRZ55" s="96"/>
      <c r="ISA55" s="116"/>
      <c r="ISB55" s="74"/>
      <c r="ISC55" s="74"/>
      <c r="ISO55" s="84"/>
      <c r="ISP55" s="96"/>
      <c r="ISQ55" s="116"/>
      <c r="ISR55" s="74"/>
      <c r="ISS55" s="74"/>
      <c r="ITE55" s="84"/>
      <c r="ITF55" s="96"/>
      <c r="ITG55" s="116"/>
      <c r="ITH55" s="74"/>
      <c r="ITI55" s="74"/>
      <c r="ITU55" s="84"/>
      <c r="ITV55" s="96"/>
      <c r="ITW55" s="116"/>
      <c r="ITX55" s="74"/>
      <c r="ITY55" s="74"/>
      <c r="IUK55" s="84"/>
      <c r="IUL55" s="96"/>
      <c r="IUM55" s="116"/>
      <c r="IUN55" s="74"/>
      <c r="IUO55" s="74"/>
      <c r="IVA55" s="84"/>
      <c r="IVB55" s="96"/>
      <c r="IVC55" s="116"/>
      <c r="IVD55" s="74"/>
      <c r="IVE55" s="74"/>
      <c r="IVQ55" s="84"/>
      <c r="IVR55" s="96"/>
      <c r="IVS55" s="116"/>
      <c r="IVT55" s="74"/>
      <c r="IVU55" s="74"/>
      <c r="IWG55" s="84"/>
      <c r="IWH55" s="96"/>
      <c r="IWI55" s="116"/>
      <c r="IWJ55" s="74"/>
      <c r="IWK55" s="74"/>
      <c r="IWW55" s="84"/>
      <c r="IWX55" s="96"/>
      <c r="IWY55" s="116"/>
      <c r="IWZ55" s="74"/>
      <c r="IXA55" s="74"/>
      <c r="IXM55" s="84"/>
      <c r="IXN55" s="96"/>
      <c r="IXO55" s="116"/>
      <c r="IXP55" s="74"/>
      <c r="IXQ55" s="74"/>
      <c r="IYC55" s="84"/>
      <c r="IYD55" s="96"/>
      <c r="IYE55" s="116"/>
      <c r="IYF55" s="74"/>
      <c r="IYG55" s="74"/>
      <c r="IYS55" s="84"/>
      <c r="IYT55" s="96"/>
      <c r="IYU55" s="116"/>
      <c r="IYV55" s="74"/>
      <c r="IYW55" s="74"/>
      <c r="IZI55" s="84"/>
      <c r="IZJ55" s="96"/>
      <c r="IZK55" s="116"/>
      <c r="IZL55" s="74"/>
      <c r="IZM55" s="74"/>
      <c r="IZY55" s="84"/>
      <c r="IZZ55" s="96"/>
      <c r="JAA55" s="116"/>
      <c r="JAB55" s="74"/>
      <c r="JAC55" s="74"/>
      <c r="JAO55" s="84"/>
      <c r="JAP55" s="96"/>
      <c r="JAQ55" s="116"/>
      <c r="JAR55" s="74"/>
      <c r="JAS55" s="74"/>
      <c r="JBE55" s="84"/>
      <c r="JBF55" s="96"/>
      <c r="JBG55" s="116"/>
      <c r="JBH55" s="74"/>
      <c r="JBI55" s="74"/>
      <c r="JBU55" s="84"/>
      <c r="JBV55" s="96"/>
      <c r="JBW55" s="116"/>
      <c r="JBX55" s="74"/>
      <c r="JBY55" s="74"/>
      <c r="JCK55" s="84"/>
      <c r="JCL55" s="96"/>
      <c r="JCM55" s="116"/>
      <c r="JCN55" s="74"/>
      <c r="JCO55" s="74"/>
      <c r="JDA55" s="84"/>
      <c r="JDB55" s="96"/>
      <c r="JDC55" s="116"/>
      <c r="JDD55" s="74"/>
      <c r="JDE55" s="74"/>
      <c r="JDQ55" s="84"/>
      <c r="JDR55" s="96"/>
      <c r="JDS55" s="116"/>
      <c r="JDT55" s="74"/>
      <c r="JDU55" s="74"/>
      <c r="JEG55" s="84"/>
      <c r="JEH55" s="96"/>
      <c r="JEI55" s="116"/>
      <c r="JEJ55" s="74"/>
      <c r="JEK55" s="74"/>
      <c r="JEW55" s="84"/>
      <c r="JEX55" s="96"/>
      <c r="JEY55" s="116"/>
      <c r="JEZ55" s="74"/>
      <c r="JFA55" s="74"/>
      <c r="JFM55" s="84"/>
      <c r="JFN55" s="96"/>
      <c r="JFO55" s="116"/>
      <c r="JFP55" s="74"/>
      <c r="JFQ55" s="74"/>
      <c r="JGC55" s="84"/>
      <c r="JGD55" s="96"/>
      <c r="JGE55" s="116"/>
      <c r="JGF55" s="74"/>
      <c r="JGG55" s="74"/>
      <c r="JGS55" s="84"/>
      <c r="JGT55" s="96"/>
      <c r="JGU55" s="116"/>
      <c r="JGV55" s="74"/>
      <c r="JGW55" s="74"/>
      <c r="JHI55" s="84"/>
      <c r="JHJ55" s="96"/>
      <c r="JHK55" s="116"/>
      <c r="JHL55" s="74"/>
      <c r="JHM55" s="74"/>
      <c r="JHY55" s="84"/>
      <c r="JHZ55" s="96"/>
      <c r="JIA55" s="116"/>
      <c r="JIB55" s="74"/>
      <c r="JIC55" s="74"/>
      <c r="JIO55" s="84"/>
      <c r="JIP55" s="96"/>
      <c r="JIQ55" s="116"/>
      <c r="JIR55" s="74"/>
      <c r="JIS55" s="74"/>
      <c r="JJE55" s="84"/>
      <c r="JJF55" s="96"/>
      <c r="JJG55" s="116"/>
      <c r="JJH55" s="74"/>
      <c r="JJI55" s="74"/>
      <c r="JJU55" s="84"/>
      <c r="JJV55" s="96"/>
      <c r="JJW55" s="116"/>
      <c r="JJX55" s="74"/>
      <c r="JJY55" s="74"/>
      <c r="JKK55" s="84"/>
      <c r="JKL55" s="96"/>
      <c r="JKM55" s="116"/>
      <c r="JKN55" s="74"/>
      <c r="JKO55" s="74"/>
      <c r="JLA55" s="84"/>
      <c r="JLB55" s="96"/>
      <c r="JLC55" s="116"/>
      <c r="JLD55" s="74"/>
      <c r="JLE55" s="74"/>
      <c r="JLQ55" s="84"/>
      <c r="JLR55" s="96"/>
      <c r="JLS55" s="116"/>
      <c r="JLT55" s="74"/>
      <c r="JLU55" s="74"/>
      <c r="JMG55" s="84"/>
      <c r="JMH55" s="96"/>
      <c r="JMI55" s="116"/>
      <c r="JMJ55" s="74"/>
      <c r="JMK55" s="74"/>
      <c r="JMW55" s="84"/>
      <c r="JMX55" s="96"/>
      <c r="JMY55" s="116"/>
      <c r="JMZ55" s="74"/>
      <c r="JNA55" s="74"/>
      <c r="JNM55" s="84"/>
      <c r="JNN55" s="96"/>
      <c r="JNO55" s="116"/>
      <c r="JNP55" s="74"/>
      <c r="JNQ55" s="74"/>
      <c r="JOC55" s="84"/>
      <c r="JOD55" s="96"/>
      <c r="JOE55" s="116"/>
      <c r="JOF55" s="74"/>
      <c r="JOG55" s="74"/>
      <c r="JOS55" s="84"/>
      <c r="JOT55" s="96"/>
      <c r="JOU55" s="116"/>
      <c r="JOV55" s="74"/>
      <c r="JOW55" s="74"/>
      <c r="JPI55" s="84"/>
      <c r="JPJ55" s="96"/>
      <c r="JPK55" s="116"/>
      <c r="JPL55" s="74"/>
      <c r="JPM55" s="74"/>
      <c r="JPY55" s="84"/>
      <c r="JPZ55" s="96"/>
      <c r="JQA55" s="116"/>
      <c r="JQB55" s="74"/>
      <c r="JQC55" s="74"/>
      <c r="JQO55" s="84"/>
      <c r="JQP55" s="96"/>
      <c r="JQQ55" s="116"/>
      <c r="JQR55" s="74"/>
      <c r="JQS55" s="74"/>
      <c r="JRE55" s="84"/>
      <c r="JRF55" s="96"/>
      <c r="JRG55" s="116"/>
      <c r="JRH55" s="74"/>
      <c r="JRI55" s="74"/>
      <c r="JRU55" s="84"/>
      <c r="JRV55" s="96"/>
      <c r="JRW55" s="116"/>
      <c r="JRX55" s="74"/>
      <c r="JRY55" s="74"/>
      <c r="JSK55" s="84"/>
      <c r="JSL55" s="96"/>
      <c r="JSM55" s="116"/>
      <c r="JSN55" s="74"/>
      <c r="JSO55" s="74"/>
      <c r="JTA55" s="84"/>
      <c r="JTB55" s="96"/>
      <c r="JTC55" s="116"/>
      <c r="JTD55" s="74"/>
      <c r="JTE55" s="74"/>
      <c r="JTQ55" s="84"/>
      <c r="JTR55" s="96"/>
      <c r="JTS55" s="116"/>
      <c r="JTT55" s="74"/>
      <c r="JTU55" s="74"/>
      <c r="JUG55" s="84"/>
      <c r="JUH55" s="96"/>
      <c r="JUI55" s="116"/>
      <c r="JUJ55" s="74"/>
      <c r="JUK55" s="74"/>
      <c r="JUW55" s="84"/>
      <c r="JUX55" s="96"/>
      <c r="JUY55" s="116"/>
      <c r="JUZ55" s="74"/>
      <c r="JVA55" s="74"/>
      <c r="JVM55" s="84"/>
      <c r="JVN55" s="96"/>
      <c r="JVO55" s="116"/>
      <c r="JVP55" s="74"/>
      <c r="JVQ55" s="74"/>
      <c r="JWC55" s="84"/>
      <c r="JWD55" s="96"/>
      <c r="JWE55" s="116"/>
      <c r="JWF55" s="74"/>
      <c r="JWG55" s="74"/>
      <c r="JWS55" s="84"/>
      <c r="JWT55" s="96"/>
      <c r="JWU55" s="116"/>
      <c r="JWV55" s="74"/>
      <c r="JWW55" s="74"/>
      <c r="JXI55" s="84"/>
      <c r="JXJ55" s="96"/>
      <c r="JXK55" s="116"/>
      <c r="JXL55" s="74"/>
      <c r="JXM55" s="74"/>
      <c r="JXY55" s="84"/>
      <c r="JXZ55" s="96"/>
      <c r="JYA55" s="116"/>
      <c r="JYB55" s="74"/>
      <c r="JYC55" s="74"/>
      <c r="JYO55" s="84"/>
      <c r="JYP55" s="96"/>
      <c r="JYQ55" s="116"/>
      <c r="JYR55" s="74"/>
      <c r="JYS55" s="74"/>
      <c r="JZE55" s="84"/>
      <c r="JZF55" s="96"/>
      <c r="JZG55" s="116"/>
      <c r="JZH55" s="74"/>
      <c r="JZI55" s="74"/>
      <c r="JZU55" s="84"/>
      <c r="JZV55" s="96"/>
      <c r="JZW55" s="116"/>
      <c r="JZX55" s="74"/>
      <c r="JZY55" s="74"/>
      <c r="KAK55" s="84"/>
      <c r="KAL55" s="96"/>
      <c r="KAM55" s="116"/>
      <c r="KAN55" s="74"/>
      <c r="KAO55" s="74"/>
      <c r="KBA55" s="84"/>
      <c r="KBB55" s="96"/>
      <c r="KBC55" s="116"/>
      <c r="KBD55" s="74"/>
      <c r="KBE55" s="74"/>
      <c r="KBQ55" s="84"/>
      <c r="KBR55" s="96"/>
      <c r="KBS55" s="116"/>
      <c r="KBT55" s="74"/>
      <c r="KBU55" s="74"/>
      <c r="KCG55" s="84"/>
      <c r="KCH55" s="96"/>
      <c r="KCI55" s="116"/>
      <c r="KCJ55" s="74"/>
      <c r="KCK55" s="74"/>
      <c r="KCW55" s="84"/>
      <c r="KCX55" s="96"/>
      <c r="KCY55" s="116"/>
      <c r="KCZ55" s="74"/>
      <c r="KDA55" s="74"/>
      <c r="KDM55" s="84"/>
      <c r="KDN55" s="96"/>
      <c r="KDO55" s="116"/>
      <c r="KDP55" s="74"/>
      <c r="KDQ55" s="74"/>
      <c r="KEC55" s="84"/>
      <c r="KED55" s="96"/>
      <c r="KEE55" s="116"/>
      <c r="KEF55" s="74"/>
      <c r="KEG55" s="74"/>
      <c r="KES55" s="84"/>
      <c r="KET55" s="96"/>
      <c r="KEU55" s="116"/>
      <c r="KEV55" s="74"/>
      <c r="KEW55" s="74"/>
      <c r="KFI55" s="84"/>
      <c r="KFJ55" s="96"/>
      <c r="KFK55" s="116"/>
      <c r="KFL55" s="74"/>
      <c r="KFM55" s="74"/>
      <c r="KFY55" s="84"/>
      <c r="KFZ55" s="96"/>
      <c r="KGA55" s="116"/>
      <c r="KGB55" s="74"/>
      <c r="KGC55" s="74"/>
      <c r="KGO55" s="84"/>
      <c r="KGP55" s="96"/>
      <c r="KGQ55" s="116"/>
      <c r="KGR55" s="74"/>
      <c r="KGS55" s="74"/>
      <c r="KHE55" s="84"/>
      <c r="KHF55" s="96"/>
      <c r="KHG55" s="116"/>
      <c r="KHH55" s="74"/>
      <c r="KHI55" s="74"/>
      <c r="KHU55" s="84"/>
      <c r="KHV55" s="96"/>
      <c r="KHW55" s="116"/>
      <c r="KHX55" s="74"/>
      <c r="KHY55" s="74"/>
      <c r="KIK55" s="84"/>
      <c r="KIL55" s="96"/>
      <c r="KIM55" s="116"/>
      <c r="KIN55" s="74"/>
      <c r="KIO55" s="74"/>
      <c r="KJA55" s="84"/>
      <c r="KJB55" s="96"/>
      <c r="KJC55" s="116"/>
      <c r="KJD55" s="74"/>
      <c r="KJE55" s="74"/>
      <c r="KJQ55" s="84"/>
      <c r="KJR55" s="96"/>
      <c r="KJS55" s="116"/>
      <c r="KJT55" s="74"/>
      <c r="KJU55" s="74"/>
      <c r="KKG55" s="84"/>
      <c r="KKH55" s="96"/>
      <c r="KKI55" s="116"/>
      <c r="KKJ55" s="74"/>
      <c r="KKK55" s="74"/>
      <c r="KKW55" s="84"/>
      <c r="KKX55" s="96"/>
      <c r="KKY55" s="116"/>
      <c r="KKZ55" s="74"/>
      <c r="KLA55" s="74"/>
      <c r="KLM55" s="84"/>
      <c r="KLN55" s="96"/>
      <c r="KLO55" s="116"/>
      <c r="KLP55" s="74"/>
      <c r="KLQ55" s="74"/>
      <c r="KMC55" s="84"/>
      <c r="KMD55" s="96"/>
      <c r="KME55" s="116"/>
      <c r="KMF55" s="74"/>
      <c r="KMG55" s="74"/>
      <c r="KMS55" s="84"/>
      <c r="KMT55" s="96"/>
      <c r="KMU55" s="116"/>
      <c r="KMV55" s="74"/>
      <c r="KMW55" s="74"/>
      <c r="KNI55" s="84"/>
      <c r="KNJ55" s="96"/>
      <c r="KNK55" s="116"/>
      <c r="KNL55" s="74"/>
      <c r="KNM55" s="74"/>
      <c r="KNY55" s="84"/>
      <c r="KNZ55" s="96"/>
      <c r="KOA55" s="116"/>
      <c r="KOB55" s="74"/>
      <c r="KOC55" s="74"/>
      <c r="KOO55" s="84"/>
      <c r="KOP55" s="96"/>
      <c r="KOQ55" s="116"/>
      <c r="KOR55" s="74"/>
      <c r="KOS55" s="74"/>
      <c r="KPE55" s="84"/>
      <c r="KPF55" s="96"/>
      <c r="KPG55" s="116"/>
      <c r="KPH55" s="74"/>
      <c r="KPI55" s="74"/>
      <c r="KPU55" s="84"/>
      <c r="KPV55" s="96"/>
      <c r="KPW55" s="116"/>
      <c r="KPX55" s="74"/>
      <c r="KPY55" s="74"/>
      <c r="KQK55" s="84"/>
      <c r="KQL55" s="96"/>
      <c r="KQM55" s="116"/>
      <c r="KQN55" s="74"/>
      <c r="KQO55" s="74"/>
      <c r="KRA55" s="84"/>
      <c r="KRB55" s="96"/>
      <c r="KRC55" s="116"/>
      <c r="KRD55" s="74"/>
      <c r="KRE55" s="74"/>
      <c r="KRQ55" s="84"/>
      <c r="KRR55" s="96"/>
      <c r="KRS55" s="116"/>
      <c r="KRT55" s="74"/>
      <c r="KRU55" s="74"/>
      <c r="KSG55" s="84"/>
      <c r="KSH55" s="96"/>
      <c r="KSI55" s="116"/>
      <c r="KSJ55" s="74"/>
      <c r="KSK55" s="74"/>
      <c r="KSW55" s="84"/>
      <c r="KSX55" s="96"/>
      <c r="KSY55" s="116"/>
      <c r="KSZ55" s="74"/>
      <c r="KTA55" s="74"/>
      <c r="KTM55" s="84"/>
      <c r="KTN55" s="96"/>
      <c r="KTO55" s="116"/>
      <c r="KTP55" s="74"/>
      <c r="KTQ55" s="74"/>
      <c r="KUC55" s="84"/>
      <c r="KUD55" s="96"/>
      <c r="KUE55" s="116"/>
      <c r="KUF55" s="74"/>
      <c r="KUG55" s="74"/>
      <c r="KUS55" s="84"/>
      <c r="KUT55" s="96"/>
      <c r="KUU55" s="116"/>
      <c r="KUV55" s="74"/>
      <c r="KUW55" s="74"/>
      <c r="KVI55" s="84"/>
      <c r="KVJ55" s="96"/>
      <c r="KVK55" s="116"/>
      <c r="KVL55" s="74"/>
      <c r="KVM55" s="74"/>
      <c r="KVY55" s="84"/>
      <c r="KVZ55" s="96"/>
      <c r="KWA55" s="116"/>
      <c r="KWB55" s="74"/>
      <c r="KWC55" s="74"/>
      <c r="KWO55" s="84"/>
      <c r="KWP55" s="96"/>
      <c r="KWQ55" s="116"/>
      <c r="KWR55" s="74"/>
      <c r="KWS55" s="74"/>
      <c r="KXE55" s="84"/>
      <c r="KXF55" s="96"/>
      <c r="KXG55" s="116"/>
      <c r="KXH55" s="74"/>
      <c r="KXI55" s="74"/>
      <c r="KXU55" s="84"/>
      <c r="KXV55" s="96"/>
      <c r="KXW55" s="116"/>
      <c r="KXX55" s="74"/>
      <c r="KXY55" s="74"/>
      <c r="KYK55" s="84"/>
      <c r="KYL55" s="96"/>
      <c r="KYM55" s="116"/>
      <c r="KYN55" s="74"/>
      <c r="KYO55" s="74"/>
      <c r="KZA55" s="84"/>
      <c r="KZB55" s="96"/>
      <c r="KZC55" s="116"/>
      <c r="KZD55" s="74"/>
      <c r="KZE55" s="74"/>
      <c r="KZQ55" s="84"/>
      <c r="KZR55" s="96"/>
      <c r="KZS55" s="116"/>
      <c r="KZT55" s="74"/>
      <c r="KZU55" s="74"/>
      <c r="LAG55" s="84"/>
      <c r="LAH55" s="96"/>
      <c r="LAI55" s="116"/>
      <c r="LAJ55" s="74"/>
      <c r="LAK55" s="74"/>
      <c r="LAW55" s="84"/>
      <c r="LAX55" s="96"/>
      <c r="LAY55" s="116"/>
      <c r="LAZ55" s="74"/>
      <c r="LBA55" s="74"/>
      <c r="LBM55" s="84"/>
      <c r="LBN55" s="96"/>
      <c r="LBO55" s="116"/>
      <c r="LBP55" s="74"/>
      <c r="LBQ55" s="74"/>
      <c r="LCC55" s="84"/>
      <c r="LCD55" s="96"/>
      <c r="LCE55" s="116"/>
      <c r="LCF55" s="74"/>
      <c r="LCG55" s="74"/>
      <c r="LCS55" s="84"/>
      <c r="LCT55" s="96"/>
      <c r="LCU55" s="116"/>
      <c r="LCV55" s="74"/>
      <c r="LCW55" s="74"/>
      <c r="LDI55" s="84"/>
      <c r="LDJ55" s="96"/>
      <c r="LDK55" s="116"/>
      <c r="LDL55" s="74"/>
      <c r="LDM55" s="74"/>
      <c r="LDY55" s="84"/>
      <c r="LDZ55" s="96"/>
      <c r="LEA55" s="116"/>
      <c r="LEB55" s="74"/>
      <c r="LEC55" s="74"/>
      <c r="LEO55" s="84"/>
      <c r="LEP55" s="96"/>
      <c r="LEQ55" s="116"/>
      <c r="LER55" s="74"/>
      <c r="LES55" s="74"/>
      <c r="LFE55" s="84"/>
      <c r="LFF55" s="96"/>
      <c r="LFG55" s="116"/>
      <c r="LFH55" s="74"/>
      <c r="LFI55" s="74"/>
      <c r="LFU55" s="84"/>
      <c r="LFV55" s="96"/>
      <c r="LFW55" s="116"/>
      <c r="LFX55" s="74"/>
      <c r="LFY55" s="74"/>
      <c r="LGK55" s="84"/>
      <c r="LGL55" s="96"/>
      <c r="LGM55" s="116"/>
      <c r="LGN55" s="74"/>
      <c r="LGO55" s="74"/>
      <c r="LHA55" s="84"/>
      <c r="LHB55" s="96"/>
      <c r="LHC55" s="116"/>
      <c r="LHD55" s="74"/>
      <c r="LHE55" s="74"/>
      <c r="LHQ55" s="84"/>
      <c r="LHR55" s="96"/>
      <c r="LHS55" s="116"/>
      <c r="LHT55" s="74"/>
      <c r="LHU55" s="74"/>
      <c r="LIG55" s="84"/>
      <c r="LIH55" s="96"/>
      <c r="LII55" s="116"/>
      <c r="LIJ55" s="74"/>
      <c r="LIK55" s="74"/>
      <c r="LIW55" s="84"/>
      <c r="LIX55" s="96"/>
      <c r="LIY55" s="116"/>
      <c r="LIZ55" s="74"/>
      <c r="LJA55" s="74"/>
      <c r="LJM55" s="84"/>
      <c r="LJN55" s="96"/>
      <c r="LJO55" s="116"/>
      <c r="LJP55" s="74"/>
      <c r="LJQ55" s="74"/>
      <c r="LKC55" s="84"/>
      <c r="LKD55" s="96"/>
      <c r="LKE55" s="116"/>
      <c r="LKF55" s="74"/>
      <c r="LKG55" s="74"/>
      <c r="LKS55" s="84"/>
      <c r="LKT55" s="96"/>
      <c r="LKU55" s="116"/>
      <c r="LKV55" s="74"/>
      <c r="LKW55" s="74"/>
      <c r="LLI55" s="84"/>
      <c r="LLJ55" s="96"/>
      <c r="LLK55" s="116"/>
      <c r="LLL55" s="74"/>
      <c r="LLM55" s="74"/>
      <c r="LLY55" s="84"/>
      <c r="LLZ55" s="96"/>
      <c r="LMA55" s="116"/>
      <c r="LMB55" s="74"/>
      <c r="LMC55" s="74"/>
      <c r="LMO55" s="84"/>
      <c r="LMP55" s="96"/>
      <c r="LMQ55" s="116"/>
      <c r="LMR55" s="74"/>
      <c r="LMS55" s="74"/>
      <c r="LNE55" s="84"/>
      <c r="LNF55" s="96"/>
      <c r="LNG55" s="116"/>
      <c r="LNH55" s="74"/>
      <c r="LNI55" s="74"/>
      <c r="LNU55" s="84"/>
      <c r="LNV55" s="96"/>
      <c r="LNW55" s="116"/>
      <c r="LNX55" s="74"/>
      <c r="LNY55" s="74"/>
      <c r="LOK55" s="84"/>
      <c r="LOL55" s="96"/>
      <c r="LOM55" s="116"/>
      <c r="LON55" s="74"/>
      <c r="LOO55" s="74"/>
      <c r="LPA55" s="84"/>
      <c r="LPB55" s="96"/>
      <c r="LPC55" s="116"/>
      <c r="LPD55" s="74"/>
      <c r="LPE55" s="74"/>
      <c r="LPQ55" s="84"/>
      <c r="LPR55" s="96"/>
      <c r="LPS55" s="116"/>
      <c r="LPT55" s="74"/>
      <c r="LPU55" s="74"/>
      <c r="LQG55" s="84"/>
      <c r="LQH55" s="96"/>
      <c r="LQI55" s="116"/>
      <c r="LQJ55" s="74"/>
      <c r="LQK55" s="74"/>
      <c r="LQW55" s="84"/>
      <c r="LQX55" s="96"/>
      <c r="LQY55" s="116"/>
      <c r="LQZ55" s="74"/>
      <c r="LRA55" s="74"/>
      <c r="LRM55" s="84"/>
      <c r="LRN55" s="96"/>
      <c r="LRO55" s="116"/>
      <c r="LRP55" s="74"/>
      <c r="LRQ55" s="74"/>
      <c r="LSC55" s="84"/>
      <c r="LSD55" s="96"/>
      <c r="LSE55" s="116"/>
      <c r="LSF55" s="74"/>
      <c r="LSG55" s="74"/>
      <c r="LSS55" s="84"/>
      <c r="LST55" s="96"/>
      <c r="LSU55" s="116"/>
      <c r="LSV55" s="74"/>
      <c r="LSW55" s="74"/>
      <c r="LTI55" s="84"/>
      <c r="LTJ55" s="96"/>
      <c r="LTK55" s="116"/>
      <c r="LTL55" s="74"/>
      <c r="LTM55" s="74"/>
      <c r="LTY55" s="84"/>
      <c r="LTZ55" s="96"/>
      <c r="LUA55" s="116"/>
      <c r="LUB55" s="74"/>
      <c r="LUC55" s="74"/>
      <c r="LUO55" s="84"/>
      <c r="LUP55" s="96"/>
      <c r="LUQ55" s="116"/>
      <c r="LUR55" s="74"/>
      <c r="LUS55" s="74"/>
      <c r="LVE55" s="84"/>
      <c r="LVF55" s="96"/>
      <c r="LVG55" s="116"/>
      <c r="LVH55" s="74"/>
      <c r="LVI55" s="74"/>
      <c r="LVU55" s="84"/>
      <c r="LVV55" s="96"/>
      <c r="LVW55" s="116"/>
      <c r="LVX55" s="74"/>
      <c r="LVY55" s="74"/>
      <c r="LWK55" s="84"/>
      <c r="LWL55" s="96"/>
      <c r="LWM55" s="116"/>
      <c r="LWN55" s="74"/>
      <c r="LWO55" s="74"/>
      <c r="LXA55" s="84"/>
      <c r="LXB55" s="96"/>
      <c r="LXC55" s="116"/>
      <c r="LXD55" s="74"/>
      <c r="LXE55" s="74"/>
      <c r="LXQ55" s="84"/>
      <c r="LXR55" s="96"/>
      <c r="LXS55" s="116"/>
      <c r="LXT55" s="74"/>
      <c r="LXU55" s="74"/>
      <c r="LYG55" s="84"/>
      <c r="LYH55" s="96"/>
      <c r="LYI55" s="116"/>
      <c r="LYJ55" s="74"/>
      <c r="LYK55" s="74"/>
      <c r="LYW55" s="84"/>
      <c r="LYX55" s="96"/>
      <c r="LYY55" s="116"/>
      <c r="LYZ55" s="74"/>
      <c r="LZA55" s="74"/>
      <c r="LZM55" s="84"/>
      <c r="LZN55" s="96"/>
      <c r="LZO55" s="116"/>
      <c r="LZP55" s="74"/>
      <c r="LZQ55" s="74"/>
      <c r="MAC55" s="84"/>
      <c r="MAD55" s="96"/>
      <c r="MAE55" s="116"/>
      <c r="MAF55" s="74"/>
      <c r="MAG55" s="74"/>
      <c r="MAS55" s="84"/>
      <c r="MAT55" s="96"/>
      <c r="MAU55" s="116"/>
      <c r="MAV55" s="74"/>
      <c r="MAW55" s="74"/>
      <c r="MBI55" s="84"/>
      <c r="MBJ55" s="96"/>
      <c r="MBK55" s="116"/>
      <c r="MBL55" s="74"/>
      <c r="MBM55" s="74"/>
      <c r="MBY55" s="84"/>
      <c r="MBZ55" s="96"/>
      <c r="MCA55" s="116"/>
      <c r="MCB55" s="74"/>
      <c r="MCC55" s="74"/>
      <c r="MCO55" s="84"/>
      <c r="MCP55" s="96"/>
      <c r="MCQ55" s="116"/>
      <c r="MCR55" s="74"/>
      <c r="MCS55" s="74"/>
      <c r="MDE55" s="84"/>
      <c r="MDF55" s="96"/>
      <c r="MDG55" s="116"/>
      <c r="MDH55" s="74"/>
      <c r="MDI55" s="74"/>
      <c r="MDU55" s="84"/>
      <c r="MDV55" s="96"/>
      <c r="MDW55" s="116"/>
      <c r="MDX55" s="74"/>
      <c r="MDY55" s="74"/>
      <c r="MEK55" s="84"/>
      <c r="MEL55" s="96"/>
      <c r="MEM55" s="116"/>
      <c r="MEN55" s="74"/>
      <c r="MEO55" s="74"/>
      <c r="MFA55" s="84"/>
      <c r="MFB55" s="96"/>
      <c r="MFC55" s="116"/>
      <c r="MFD55" s="74"/>
      <c r="MFE55" s="74"/>
      <c r="MFQ55" s="84"/>
      <c r="MFR55" s="96"/>
      <c r="MFS55" s="116"/>
      <c r="MFT55" s="74"/>
      <c r="MFU55" s="74"/>
      <c r="MGG55" s="84"/>
      <c r="MGH55" s="96"/>
      <c r="MGI55" s="116"/>
      <c r="MGJ55" s="74"/>
      <c r="MGK55" s="74"/>
      <c r="MGW55" s="84"/>
      <c r="MGX55" s="96"/>
      <c r="MGY55" s="116"/>
      <c r="MGZ55" s="74"/>
      <c r="MHA55" s="74"/>
      <c r="MHM55" s="84"/>
      <c r="MHN55" s="96"/>
      <c r="MHO55" s="116"/>
      <c r="MHP55" s="74"/>
      <c r="MHQ55" s="74"/>
      <c r="MIC55" s="84"/>
      <c r="MID55" s="96"/>
      <c r="MIE55" s="116"/>
      <c r="MIF55" s="74"/>
      <c r="MIG55" s="74"/>
      <c r="MIS55" s="84"/>
      <c r="MIT55" s="96"/>
      <c r="MIU55" s="116"/>
      <c r="MIV55" s="74"/>
      <c r="MIW55" s="74"/>
      <c r="MJI55" s="84"/>
      <c r="MJJ55" s="96"/>
      <c r="MJK55" s="116"/>
      <c r="MJL55" s="74"/>
      <c r="MJM55" s="74"/>
      <c r="MJY55" s="84"/>
      <c r="MJZ55" s="96"/>
      <c r="MKA55" s="116"/>
      <c r="MKB55" s="74"/>
      <c r="MKC55" s="74"/>
      <c r="MKO55" s="84"/>
      <c r="MKP55" s="96"/>
      <c r="MKQ55" s="116"/>
      <c r="MKR55" s="74"/>
      <c r="MKS55" s="74"/>
      <c r="MLE55" s="84"/>
      <c r="MLF55" s="96"/>
      <c r="MLG55" s="116"/>
      <c r="MLH55" s="74"/>
      <c r="MLI55" s="74"/>
      <c r="MLU55" s="84"/>
      <c r="MLV55" s="96"/>
      <c r="MLW55" s="116"/>
      <c r="MLX55" s="74"/>
      <c r="MLY55" s="74"/>
      <c r="MMK55" s="84"/>
      <c r="MML55" s="96"/>
      <c r="MMM55" s="116"/>
      <c r="MMN55" s="74"/>
      <c r="MMO55" s="74"/>
      <c r="MNA55" s="84"/>
      <c r="MNB55" s="96"/>
      <c r="MNC55" s="116"/>
      <c r="MND55" s="74"/>
      <c r="MNE55" s="74"/>
      <c r="MNQ55" s="84"/>
      <c r="MNR55" s="96"/>
      <c r="MNS55" s="116"/>
      <c r="MNT55" s="74"/>
      <c r="MNU55" s="74"/>
      <c r="MOG55" s="84"/>
      <c r="MOH55" s="96"/>
      <c r="MOI55" s="116"/>
      <c r="MOJ55" s="74"/>
      <c r="MOK55" s="74"/>
      <c r="MOW55" s="84"/>
      <c r="MOX55" s="96"/>
      <c r="MOY55" s="116"/>
      <c r="MOZ55" s="74"/>
      <c r="MPA55" s="74"/>
      <c r="MPM55" s="84"/>
      <c r="MPN55" s="96"/>
      <c r="MPO55" s="116"/>
      <c r="MPP55" s="74"/>
      <c r="MPQ55" s="74"/>
      <c r="MQC55" s="84"/>
      <c r="MQD55" s="96"/>
      <c r="MQE55" s="116"/>
      <c r="MQF55" s="74"/>
      <c r="MQG55" s="74"/>
      <c r="MQS55" s="84"/>
      <c r="MQT55" s="96"/>
      <c r="MQU55" s="116"/>
      <c r="MQV55" s="74"/>
      <c r="MQW55" s="74"/>
      <c r="MRI55" s="84"/>
      <c r="MRJ55" s="96"/>
      <c r="MRK55" s="116"/>
      <c r="MRL55" s="74"/>
      <c r="MRM55" s="74"/>
      <c r="MRY55" s="84"/>
      <c r="MRZ55" s="96"/>
      <c r="MSA55" s="116"/>
      <c r="MSB55" s="74"/>
      <c r="MSC55" s="74"/>
      <c r="MSO55" s="84"/>
      <c r="MSP55" s="96"/>
      <c r="MSQ55" s="116"/>
      <c r="MSR55" s="74"/>
      <c r="MSS55" s="74"/>
      <c r="MTE55" s="84"/>
      <c r="MTF55" s="96"/>
      <c r="MTG55" s="116"/>
      <c r="MTH55" s="74"/>
      <c r="MTI55" s="74"/>
      <c r="MTU55" s="84"/>
      <c r="MTV55" s="96"/>
      <c r="MTW55" s="116"/>
      <c r="MTX55" s="74"/>
      <c r="MTY55" s="74"/>
      <c r="MUK55" s="84"/>
      <c r="MUL55" s="96"/>
      <c r="MUM55" s="116"/>
      <c r="MUN55" s="74"/>
      <c r="MUO55" s="74"/>
      <c r="MVA55" s="84"/>
      <c r="MVB55" s="96"/>
      <c r="MVC55" s="116"/>
      <c r="MVD55" s="74"/>
      <c r="MVE55" s="74"/>
      <c r="MVQ55" s="84"/>
      <c r="MVR55" s="96"/>
      <c r="MVS55" s="116"/>
      <c r="MVT55" s="74"/>
      <c r="MVU55" s="74"/>
      <c r="MWG55" s="84"/>
      <c r="MWH55" s="96"/>
      <c r="MWI55" s="116"/>
      <c r="MWJ55" s="74"/>
      <c r="MWK55" s="74"/>
      <c r="MWW55" s="84"/>
      <c r="MWX55" s="96"/>
      <c r="MWY55" s="116"/>
      <c r="MWZ55" s="74"/>
      <c r="MXA55" s="74"/>
      <c r="MXM55" s="84"/>
      <c r="MXN55" s="96"/>
      <c r="MXO55" s="116"/>
      <c r="MXP55" s="74"/>
      <c r="MXQ55" s="74"/>
      <c r="MYC55" s="84"/>
      <c r="MYD55" s="96"/>
      <c r="MYE55" s="116"/>
      <c r="MYF55" s="74"/>
      <c r="MYG55" s="74"/>
      <c r="MYS55" s="84"/>
      <c r="MYT55" s="96"/>
      <c r="MYU55" s="116"/>
      <c r="MYV55" s="74"/>
      <c r="MYW55" s="74"/>
      <c r="MZI55" s="84"/>
      <c r="MZJ55" s="96"/>
      <c r="MZK55" s="116"/>
      <c r="MZL55" s="74"/>
      <c r="MZM55" s="74"/>
      <c r="MZY55" s="84"/>
      <c r="MZZ55" s="96"/>
      <c r="NAA55" s="116"/>
      <c r="NAB55" s="74"/>
      <c r="NAC55" s="74"/>
      <c r="NAO55" s="84"/>
      <c r="NAP55" s="96"/>
      <c r="NAQ55" s="116"/>
      <c r="NAR55" s="74"/>
      <c r="NAS55" s="74"/>
      <c r="NBE55" s="84"/>
      <c r="NBF55" s="96"/>
      <c r="NBG55" s="116"/>
      <c r="NBH55" s="74"/>
      <c r="NBI55" s="74"/>
      <c r="NBU55" s="84"/>
      <c r="NBV55" s="96"/>
      <c r="NBW55" s="116"/>
      <c r="NBX55" s="74"/>
      <c r="NBY55" s="74"/>
      <c r="NCK55" s="84"/>
      <c r="NCL55" s="96"/>
      <c r="NCM55" s="116"/>
      <c r="NCN55" s="74"/>
      <c r="NCO55" s="74"/>
      <c r="NDA55" s="84"/>
      <c r="NDB55" s="96"/>
      <c r="NDC55" s="116"/>
      <c r="NDD55" s="74"/>
      <c r="NDE55" s="74"/>
      <c r="NDQ55" s="84"/>
      <c r="NDR55" s="96"/>
      <c r="NDS55" s="116"/>
      <c r="NDT55" s="74"/>
      <c r="NDU55" s="74"/>
      <c r="NEG55" s="84"/>
      <c r="NEH55" s="96"/>
      <c r="NEI55" s="116"/>
      <c r="NEJ55" s="74"/>
      <c r="NEK55" s="74"/>
      <c r="NEW55" s="84"/>
      <c r="NEX55" s="96"/>
      <c r="NEY55" s="116"/>
      <c r="NEZ55" s="74"/>
      <c r="NFA55" s="74"/>
      <c r="NFM55" s="84"/>
      <c r="NFN55" s="96"/>
      <c r="NFO55" s="116"/>
      <c r="NFP55" s="74"/>
      <c r="NFQ55" s="74"/>
      <c r="NGC55" s="84"/>
      <c r="NGD55" s="96"/>
      <c r="NGE55" s="116"/>
      <c r="NGF55" s="74"/>
      <c r="NGG55" s="74"/>
      <c r="NGS55" s="84"/>
      <c r="NGT55" s="96"/>
      <c r="NGU55" s="116"/>
      <c r="NGV55" s="74"/>
      <c r="NGW55" s="74"/>
      <c r="NHI55" s="84"/>
      <c r="NHJ55" s="96"/>
      <c r="NHK55" s="116"/>
      <c r="NHL55" s="74"/>
      <c r="NHM55" s="74"/>
      <c r="NHY55" s="84"/>
      <c r="NHZ55" s="96"/>
      <c r="NIA55" s="116"/>
      <c r="NIB55" s="74"/>
      <c r="NIC55" s="74"/>
      <c r="NIO55" s="84"/>
      <c r="NIP55" s="96"/>
      <c r="NIQ55" s="116"/>
      <c r="NIR55" s="74"/>
      <c r="NIS55" s="74"/>
      <c r="NJE55" s="84"/>
      <c r="NJF55" s="96"/>
      <c r="NJG55" s="116"/>
      <c r="NJH55" s="74"/>
      <c r="NJI55" s="74"/>
      <c r="NJU55" s="84"/>
      <c r="NJV55" s="96"/>
      <c r="NJW55" s="116"/>
      <c r="NJX55" s="74"/>
      <c r="NJY55" s="74"/>
      <c r="NKK55" s="84"/>
      <c r="NKL55" s="96"/>
      <c r="NKM55" s="116"/>
      <c r="NKN55" s="74"/>
      <c r="NKO55" s="74"/>
      <c r="NLA55" s="84"/>
      <c r="NLB55" s="96"/>
      <c r="NLC55" s="116"/>
      <c r="NLD55" s="74"/>
      <c r="NLE55" s="74"/>
      <c r="NLQ55" s="84"/>
      <c r="NLR55" s="96"/>
      <c r="NLS55" s="116"/>
      <c r="NLT55" s="74"/>
      <c r="NLU55" s="74"/>
      <c r="NMG55" s="84"/>
      <c r="NMH55" s="96"/>
      <c r="NMI55" s="116"/>
      <c r="NMJ55" s="74"/>
      <c r="NMK55" s="74"/>
      <c r="NMW55" s="84"/>
      <c r="NMX55" s="96"/>
      <c r="NMY55" s="116"/>
      <c r="NMZ55" s="74"/>
      <c r="NNA55" s="74"/>
      <c r="NNM55" s="84"/>
      <c r="NNN55" s="96"/>
      <c r="NNO55" s="116"/>
      <c r="NNP55" s="74"/>
      <c r="NNQ55" s="74"/>
      <c r="NOC55" s="84"/>
      <c r="NOD55" s="96"/>
      <c r="NOE55" s="116"/>
      <c r="NOF55" s="74"/>
      <c r="NOG55" s="74"/>
      <c r="NOS55" s="84"/>
      <c r="NOT55" s="96"/>
      <c r="NOU55" s="116"/>
      <c r="NOV55" s="74"/>
      <c r="NOW55" s="74"/>
      <c r="NPI55" s="84"/>
      <c r="NPJ55" s="96"/>
      <c r="NPK55" s="116"/>
      <c r="NPL55" s="74"/>
      <c r="NPM55" s="74"/>
      <c r="NPY55" s="84"/>
      <c r="NPZ55" s="96"/>
      <c r="NQA55" s="116"/>
      <c r="NQB55" s="74"/>
      <c r="NQC55" s="74"/>
      <c r="NQO55" s="84"/>
      <c r="NQP55" s="96"/>
      <c r="NQQ55" s="116"/>
      <c r="NQR55" s="74"/>
      <c r="NQS55" s="74"/>
      <c r="NRE55" s="84"/>
      <c r="NRF55" s="96"/>
      <c r="NRG55" s="116"/>
      <c r="NRH55" s="74"/>
      <c r="NRI55" s="74"/>
      <c r="NRU55" s="84"/>
      <c r="NRV55" s="96"/>
      <c r="NRW55" s="116"/>
      <c r="NRX55" s="74"/>
      <c r="NRY55" s="74"/>
      <c r="NSK55" s="84"/>
      <c r="NSL55" s="96"/>
      <c r="NSM55" s="116"/>
      <c r="NSN55" s="74"/>
      <c r="NSO55" s="74"/>
      <c r="NTA55" s="84"/>
      <c r="NTB55" s="96"/>
      <c r="NTC55" s="116"/>
      <c r="NTD55" s="74"/>
      <c r="NTE55" s="74"/>
      <c r="NTQ55" s="84"/>
      <c r="NTR55" s="96"/>
      <c r="NTS55" s="116"/>
      <c r="NTT55" s="74"/>
      <c r="NTU55" s="74"/>
      <c r="NUG55" s="84"/>
      <c r="NUH55" s="96"/>
      <c r="NUI55" s="116"/>
      <c r="NUJ55" s="74"/>
      <c r="NUK55" s="74"/>
      <c r="NUW55" s="84"/>
      <c r="NUX55" s="96"/>
      <c r="NUY55" s="116"/>
      <c r="NUZ55" s="74"/>
      <c r="NVA55" s="74"/>
      <c r="NVM55" s="84"/>
      <c r="NVN55" s="96"/>
      <c r="NVO55" s="116"/>
      <c r="NVP55" s="74"/>
      <c r="NVQ55" s="74"/>
      <c r="NWC55" s="84"/>
      <c r="NWD55" s="96"/>
      <c r="NWE55" s="116"/>
      <c r="NWF55" s="74"/>
      <c r="NWG55" s="74"/>
      <c r="NWS55" s="84"/>
      <c r="NWT55" s="96"/>
      <c r="NWU55" s="116"/>
      <c r="NWV55" s="74"/>
      <c r="NWW55" s="74"/>
      <c r="NXI55" s="84"/>
      <c r="NXJ55" s="96"/>
      <c r="NXK55" s="116"/>
      <c r="NXL55" s="74"/>
      <c r="NXM55" s="74"/>
      <c r="NXY55" s="84"/>
      <c r="NXZ55" s="96"/>
      <c r="NYA55" s="116"/>
      <c r="NYB55" s="74"/>
      <c r="NYC55" s="74"/>
      <c r="NYO55" s="84"/>
      <c r="NYP55" s="96"/>
      <c r="NYQ55" s="116"/>
      <c r="NYR55" s="74"/>
      <c r="NYS55" s="74"/>
      <c r="NZE55" s="84"/>
      <c r="NZF55" s="96"/>
      <c r="NZG55" s="116"/>
      <c r="NZH55" s="74"/>
      <c r="NZI55" s="74"/>
      <c r="NZU55" s="84"/>
      <c r="NZV55" s="96"/>
      <c r="NZW55" s="116"/>
      <c r="NZX55" s="74"/>
      <c r="NZY55" s="74"/>
      <c r="OAK55" s="84"/>
      <c r="OAL55" s="96"/>
      <c r="OAM55" s="116"/>
      <c r="OAN55" s="74"/>
      <c r="OAO55" s="74"/>
      <c r="OBA55" s="84"/>
      <c r="OBB55" s="96"/>
      <c r="OBC55" s="116"/>
      <c r="OBD55" s="74"/>
      <c r="OBE55" s="74"/>
      <c r="OBQ55" s="84"/>
      <c r="OBR55" s="96"/>
      <c r="OBS55" s="116"/>
      <c r="OBT55" s="74"/>
      <c r="OBU55" s="74"/>
      <c r="OCG55" s="84"/>
      <c r="OCH55" s="96"/>
      <c r="OCI55" s="116"/>
      <c r="OCJ55" s="74"/>
      <c r="OCK55" s="74"/>
      <c r="OCW55" s="84"/>
      <c r="OCX55" s="96"/>
      <c r="OCY55" s="116"/>
      <c r="OCZ55" s="74"/>
      <c r="ODA55" s="74"/>
      <c r="ODM55" s="84"/>
      <c r="ODN55" s="96"/>
      <c r="ODO55" s="116"/>
      <c r="ODP55" s="74"/>
      <c r="ODQ55" s="74"/>
      <c r="OEC55" s="84"/>
      <c r="OED55" s="96"/>
      <c r="OEE55" s="116"/>
      <c r="OEF55" s="74"/>
      <c r="OEG55" s="74"/>
      <c r="OES55" s="84"/>
      <c r="OET55" s="96"/>
      <c r="OEU55" s="116"/>
      <c r="OEV55" s="74"/>
      <c r="OEW55" s="74"/>
      <c r="OFI55" s="84"/>
      <c r="OFJ55" s="96"/>
      <c r="OFK55" s="116"/>
      <c r="OFL55" s="74"/>
      <c r="OFM55" s="74"/>
      <c r="OFY55" s="84"/>
      <c r="OFZ55" s="96"/>
      <c r="OGA55" s="116"/>
      <c r="OGB55" s="74"/>
      <c r="OGC55" s="74"/>
      <c r="OGO55" s="84"/>
      <c r="OGP55" s="96"/>
      <c r="OGQ55" s="116"/>
      <c r="OGR55" s="74"/>
      <c r="OGS55" s="74"/>
      <c r="OHE55" s="84"/>
      <c r="OHF55" s="96"/>
      <c r="OHG55" s="116"/>
      <c r="OHH55" s="74"/>
      <c r="OHI55" s="74"/>
      <c r="OHU55" s="84"/>
      <c r="OHV55" s="96"/>
      <c r="OHW55" s="116"/>
      <c r="OHX55" s="74"/>
      <c r="OHY55" s="74"/>
      <c r="OIK55" s="84"/>
      <c r="OIL55" s="96"/>
      <c r="OIM55" s="116"/>
      <c r="OIN55" s="74"/>
      <c r="OIO55" s="74"/>
      <c r="OJA55" s="84"/>
      <c r="OJB55" s="96"/>
      <c r="OJC55" s="116"/>
      <c r="OJD55" s="74"/>
      <c r="OJE55" s="74"/>
      <c r="OJQ55" s="84"/>
      <c r="OJR55" s="96"/>
      <c r="OJS55" s="116"/>
      <c r="OJT55" s="74"/>
      <c r="OJU55" s="74"/>
      <c r="OKG55" s="84"/>
      <c r="OKH55" s="96"/>
      <c r="OKI55" s="116"/>
      <c r="OKJ55" s="74"/>
      <c r="OKK55" s="74"/>
      <c r="OKW55" s="84"/>
      <c r="OKX55" s="96"/>
      <c r="OKY55" s="116"/>
      <c r="OKZ55" s="74"/>
      <c r="OLA55" s="74"/>
      <c r="OLM55" s="84"/>
      <c r="OLN55" s="96"/>
      <c r="OLO55" s="116"/>
      <c r="OLP55" s="74"/>
      <c r="OLQ55" s="74"/>
      <c r="OMC55" s="84"/>
      <c r="OMD55" s="96"/>
      <c r="OME55" s="116"/>
      <c r="OMF55" s="74"/>
      <c r="OMG55" s="74"/>
      <c r="OMS55" s="84"/>
      <c r="OMT55" s="96"/>
      <c r="OMU55" s="116"/>
      <c r="OMV55" s="74"/>
      <c r="OMW55" s="74"/>
      <c r="ONI55" s="84"/>
      <c r="ONJ55" s="96"/>
      <c r="ONK55" s="116"/>
      <c r="ONL55" s="74"/>
      <c r="ONM55" s="74"/>
      <c r="ONY55" s="84"/>
      <c r="ONZ55" s="96"/>
      <c r="OOA55" s="116"/>
      <c r="OOB55" s="74"/>
      <c r="OOC55" s="74"/>
      <c r="OOO55" s="84"/>
      <c r="OOP55" s="96"/>
      <c r="OOQ55" s="116"/>
      <c r="OOR55" s="74"/>
      <c r="OOS55" s="74"/>
      <c r="OPE55" s="84"/>
      <c r="OPF55" s="96"/>
      <c r="OPG55" s="116"/>
      <c r="OPH55" s="74"/>
      <c r="OPI55" s="74"/>
      <c r="OPU55" s="84"/>
      <c r="OPV55" s="96"/>
      <c r="OPW55" s="116"/>
      <c r="OPX55" s="74"/>
      <c r="OPY55" s="74"/>
      <c r="OQK55" s="84"/>
      <c r="OQL55" s="96"/>
      <c r="OQM55" s="116"/>
      <c r="OQN55" s="74"/>
      <c r="OQO55" s="74"/>
      <c r="ORA55" s="84"/>
      <c r="ORB55" s="96"/>
      <c r="ORC55" s="116"/>
      <c r="ORD55" s="74"/>
      <c r="ORE55" s="74"/>
      <c r="ORQ55" s="84"/>
      <c r="ORR55" s="96"/>
      <c r="ORS55" s="116"/>
      <c r="ORT55" s="74"/>
      <c r="ORU55" s="74"/>
      <c r="OSG55" s="84"/>
      <c r="OSH55" s="96"/>
      <c r="OSI55" s="116"/>
      <c r="OSJ55" s="74"/>
      <c r="OSK55" s="74"/>
      <c r="OSW55" s="84"/>
      <c r="OSX55" s="96"/>
      <c r="OSY55" s="116"/>
      <c r="OSZ55" s="74"/>
      <c r="OTA55" s="74"/>
      <c r="OTM55" s="84"/>
      <c r="OTN55" s="96"/>
      <c r="OTO55" s="116"/>
      <c r="OTP55" s="74"/>
      <c r="OTQ55" s="74"/>
      <c r="OUC55" s="84"/>
      <c r="OUD55" s="96"/>
      <c r="OUE55" s="116"/>
      <c r="OUF55" s="74"/>
      <c r="OUG55" s="74"/>
      <c r="OUS55" s="84"/>
      <c r="OUT55" s="96"/>
      <c r="OUU55" s="116"/>
      <c r="OUV55" s="74"/>
      <c r="OUW55" s="74"/>
      <c r="OVI55" s="84"/>
      <c r="OVJ55" s="96"/>
      <c r="OVK55" s="116"/>
      <c r="OVL55" s="74"/>
      <c r="OVM55" s="74"/>
      <c r="OVY55" s="84"/>
      <c r="OVZ55" s="96"/>
      <c r="OWA55" s="116"/>
      <c r="OWB55" s="74"/>
      <c r="OWC55" s="74"/>
      <c r="OWO55" s="84"/>
      <c r="OWP55" s="96"/>
      <c r="OWQ55" s="116"/>
      <c r="OWR55" s="74"/>
      <c r="OWS55" s="74"/>
      <c r="OXE55" s="84"/>
      <c r="OXF55" s="96"/>
      <c r="OXG55" s="116"/>
      <c r="OXH55" s="74"/>
      <c r="OXI55" s="74"/>
      <c r="OXU55" s="84"/>
      <c r="OXV55" s="96"/>
      <c r="OXW55" s="116"/>
      <c r="OXX55" s="74"/>
      <c r="OXY55" s="74"/>
      <c r="OYK55" s="84"/>
      <c r="OYL55" s="96"/>
      <c r="OYM55" s="116"/>
      <c r="OYN55" s="74"/>
      <c r="OYO55" s="74"/>
      <c r="OZA55" s="84"/>
      <c r="OZB55" s="96"/>
      <c r="OZC55" s="116"/>
      <c r="OZD55" s="74"/>
      <c r="OZE55" s="74"/>
      <c r="OZQ55" s="84"/>
      <c r="OZR55" s="96"/>
      <c r="OZS55" s="116"/>
      <c r="OZT55" s="74"/>
      <c r="OZU55" s="74"/>
      <c r="PAG55" s="84"/>
      <c r="PAH55" s="96"/>
      <c r="PAI55" s="116"/>
      <c r="PAJ55" s="74"/>
      <c r="PAK55" s="74"/>
      <c r="PAW55" s="84"/>
      <c r="PAX55" s="96"/>
      <c r="PAY55" s="116"/>
      <c r="PAZ55" s="74"/>
      <c r="PBA55" s="74"/>
      <c r="PBM55" s="84"/>
      <c r="PBN55" s="96"/>
      <c r="PBO55" s="116"/>
      <c r="PBP55" s="74"/>
      <c r="PBQ55" s="74"/>
      <c r="PCC55" s="84"/>
      <c r="PCD55" s="96"/>
      <c r="PCE55" s="116"/>
      <c r="PCF55" s="74"/>
      <c r="PCG55" s="74"/>
      <c r="PCS55" s="84"/>
      <c r="PCT55" s="96"/>
      <c r="PCU55" s="116"/>
      <c r="PCV55" s="74"/>
      <c r="PCW55" s="74"/>
      <c r="PDI55" s="84"/>
      <c r="PDJ55" s="96"/>
      <c r="PDK55" s="116"/>
      <c r="PDL55" s="74"/>
      <c r="PDM55" s="74"/>
      <c r="PDY55" s="84"/>
      <c r="PDZ55" s="96"/>
      <c r="PEA55" s="116"/>
      <c r="PEB55" s="74"/>
      <c r="PEC55" s="74"/>
      <c r="PEO55" s="84"/>
      <c r="PEP55" s="96"/>
      <c r="PEQ55" s="116"/>
      <c r="PER55" s="74"/>
      <c r="PES55" s="74"/>
      <c r="PFE55" s="84"/>
      <c r="PFF55" s="96"/>
      <c r="PFG55" s="116"/>
      <c r="PFH55" s="74"/>
      <c r="PFI55" s="74"/>
      <c r="PFU55" s="84"/>
      <c r="PFV55" s="96"/>
      <c r="PFW55" s="116"/>
      <c r="PFX55" s="74"/>
      <c r="PFY55" s="74"/>
      <c r="PGK55" s="84"/>
      <c r="PGL55" s="96"/>
      <c r="PGM55" s="116"/>
      <c r="PGN55" s="74"/>
      <c r="PGO55" s="74"/>
      <c r="PHA55" s="84"/>
      <c r="PHB55" s="96"/>
      <c r="PHC55" s="116"/>
      <c r="PHD55" s="74"/>
      <c r="PHE55" s="74"/>
      <c r="PHQ55" s="84"/>
      <c r="PHR55" s="96"/>
      <c r="PHS55" s="116"/>
      <c r="PHT55" s="74"/>
      <c r="PHU55" s="74"/>
      <c r="PIG55" s="84"/>
      <c r="PIH55" s="96"/>
      <c r="PII55" s="116"/>
      <c r="PIJ55" s="74"/>
      <c r="PIK55" s="74"/>
      <c r="PIW55" s="84"/>
      <c r="PIX55" s="96"/>
      <c r="PIY55" s="116"/>
      <c r="PIZ55" s="74"/>
      <c r="PJA55" s="74"/>
      <c r="PJM55" s="84"/>
      <c r="PJN55" s="96"/>
      <c r="PJO55" s="116"/>
      <c r="PJP55" s="74"/>
      <c r="PJQ55" s="74"/>
      <c r="PKC55" s="84"/>
      <c r="PKD55" s="96"/>
      <c r="PKE55" s="116"/>
      <c r="PKF55" s="74"/>
      <c r="PKG55" s="74"/>
      <c r="PKS55" s="84"/>
      <c r="PKT55" s="96"/>
      <c r="PKU55" s="116"/>
      <c r="PKV55" s="74"/>
      <c r="PKW55" s="74"/>
      <c r="PLI55" s="84"/>
      <c r="PLJ55" s="96"/>
      <c r="PLK55" s="116"/>
      <c r="PLL55" s="74"/>
      <c r="PLM55" s="74"/>
      <c r="PLY55" s="84"/>
      <c r="PLZ55" s="96"/>
      <c r="PMA55" s="116"/>
      <c r="PMB55" s="74"/>
      <c r="PMC55" s="74"/>
      <c r="PMO55" s="84"/>
      <c r="PMP55" s="96"/>
      <c r="PMQ55" s="116"/>
      <c r="PMR55" s="74"/>
      <c r="PMS55" s="74"/>
      <c r="PNE55" s="84"/>
      <c r="PNF55" s="96"/>
      <c r="PNG55" s="116"/>
      <c r="PNH55" s="74"/>
      <c r="PNI55" s="74"/>
      <c r="PNU55" s="84"/>
      <c r="PNV55" s="96"/>
      <c r="PNW55" s="116"/>
      <c r="PNX55" s="74"/>
      <c r="PNY55" s="74"/>
      <c r="POK55" s="84"/>
      <c r="POL55" s="96"/>
      <c r="POM55" s="116"/>
      <c r="PON55" s="74"/>
      <c r="POO55" s="74"/>
      <c r="PPA55" s="84"/>
      <c r="PPB55" s="96"/>
      <c r="PPC55" s="116"/>
      <c r="PPD55" s="74"/>
      <c r="PPE55" s="74"/>
      <c r="PPQ55" s="84"/>
      <c r="PPR55" s="96"/>
      <c r="PPS55" s="116"/>
      <c r="PPT55" s="74"/>
      <c r="PPU55" s="74"/>
      <c r="PQG55" s="84"/>
      <c r="PQH55" s="96"/>
      <c r="PQI55" s="116"/>
      <c r="PQJ55" s="74"/>
      <c r="PQK55" s="74"/>
      <c r="PQW55" s="84"/>
      <c r="PQX55" s="96"/>
      <c r="PQY55" s="116"/>
      <c r="PQZ55" s="74"/>
      <c r="PRA55" s="74"/>
      <c r="PRM55" s="84"/>
      <c r="PRN55" s="96"/>
      <c r="PRO55" s="116"/>
      <c r="PRP55" s="74"/>
      <c r="PRQ55" s="74"/>
      <c r="PSC55" s="84"/>
      <c r="PSD55" s="96"/>
      <c r="PSE55" s="116"/>
      <c r="PSF55" s="74"/>
      <c r="PSG55" s="74"/>
      <c r="PSS55" s="84"/>
      <c r="PST55" s="96"/>
      <c r="PSU55" s="116"/>
      <c r="PSV55" s="74"/>
      <c r="PSW55" s="74"/>
      <c r="PTI55" s="84"/>
      <c r="PTJ55" s="96"/>
      <c r="PTK55" s="116"/>
      <c r="PTL55" s="74"/>
      <c r="PTM55" s="74"/>
      <c r="PTY55" s="84"/>
      <c r="PTZ55" s="96"/>
      <c r="PUA55" s="116"/>
      <c r="PUB55" s="74"/>
      <c r="PUC55" s="74"/>
      <c r="PUO55" s="84"/>
      <c r="PUP55" s="96"/>
      <c r="PUQ55" s="116"/>
      <c r="PUR55" s="74"/>
      <c r="PUS55" s="74"/>
      <c r="PVE55" s="84"/>
      <c r="PVF55" s="96"/>
      <c r="PVG55" s="116"/>
      <c r="PVH55" s="74"/>
      <c r="PVI55" s="74"/>
      <c r="PVU55" s="84"/>
      <c r="PVV55" s="96"/>
      <c r="PVW55" s="116"/>
      <c r="PVX55" s="74"/>
      <c r="PVY55" s="74"/>
      <c r="PWK55" s="84"/>
      <c r="PWL55" s="96"/>
      <c r="PWM55" s="116"/>
      <c r="PWN55" s="74"/>
      <c r="PWO55" s="74"/>
      <c r="PXA55" s="84"/>
      <c r="PXB55" s="96"/>
      <c r="PXC55" s="116"/>
      <c r="PXD55" s="74"/>
      <c r="PXE55" s="74"/>
      <c r="PXQ55" s="84"/>
      <c r="PXR55" s="96"/>
      <c r="PXS55" s="116"/>
      <c r="PXT55" s="74"/>
      <c r="PXU55" s="74"/>
      <c r="PYG55" s="84"/>
      <c r="PYH55" s="96"/>
      <c r="PYI55" s="116"/>
      <c r="PYJ55" s="74"/>
      <c r="PYK55" s="74"/>
      <c r="PYW55" s="84"/>
      <c r="PYX55" s="96"/>
      <c r="PYY55" s="116"/>
      <c r="PYZ55" s="74"/>
      <c r="PZA55" s="74"/>
      <c r="PZM55" s="84"/>
      <c r="PZN55" s="96"/>
      <c r="PZO55" s="116"/>
      <c r="PZP55" s="74"/>
      <c r="PZQ55" s="74"/>
      <c r="QAC55" s="84"/>
      <c r="QAD55" s="96"/>
      <c r="QAE55" s="116"/>
      <c r="QAF55" s="74"/>
      <c r="QAG55" s="74"/>
      <c r="QAS55" s="84"/>
      <c r="QAT55" s="96"/>
      <c r="QAU55" s="116"/>
      <c r="QAV55" s="74"/>
      <c r="QAW55" s="74"/>
      <c r="QBI55" s="84"/>
      <c r="QBJ55" s="96"/>
      <c r="QBK55" s="116"/>
      <c r="QBL55" s="74"/>
      <c r="QBM55" s="74"/>
      <c r="QBY55" s="84"/>
      <c r="QBZ55" s="96"/>
      <c r="QCA55" s="116"/>
      <c r="QCB55" s="74"/>
      <c r="QCC55" s="74"/>
      <c r="QCO55" s="84"/>
      <c r="QCP55" s="96"/>
      <c r="QCQ55" s="116"/>
      <c r="QCR55" s="74"/>
      <c r="QCS55" s="74"/>
      <c r="QDE55" s="84"/>
      <c r="QDF55" s="96"/>
      <c r="QDG55" s="116"/>
      <c r="QDH55" s="74"/>
      <c r="QDI55" s="74"/>
      <c r="QDU55" s="84"/>
      <c r="QDV55" s="96"/>
      <c r="QDW55" s="116"/>
      <c r="QDX55" s="74"/>
      <c r="QDY55" s="74"/>
      <c r="QEK55" s="84"/>
      <c r="QEL55" s="96"/>
      <c r="QEM55" s="116"/>
      <c r="QEN55" s="74"/>
      <c r="QEO55" s="74"/>
      <c r="QFA55" s="84"/>
      <c r="QFB55" s="96"/>
      <c r="QFC55" s="116"/>
      <c r="QFD55" s="74"/>
      <c r="QFE55" s="74"/>
      <c r="QFQ55" s="84"/>
      <c r="QFR55" s="96"/>
      <c r="QFS55" s="116"/>
      <c r="QFT55" s="74"/>
      <c r="QFU55" s="74"/>
      <c r="QGG55" s="84"/>
      <c r="QGH55" s="96"/>
      <c r="QGI55" s="116"/>
      <c r="QGJ55" s="74"/>
      <c r="QGK55" s="74"/>
      <c r="QGW55" s="84"/>
      <c r="QGX55" s="96"/>
      <c r="QGY55" s="116"/>
      <c r="QGZ55" s="74"/>
      <c r="QHA55" s="74"/>
      <c r="QHM55" s="84"/>
      <c r="QHN55" s="96"/>
      <c r="QHO55" s="116"/>
      <c r="QHP55" s="74"/>
      <c r="QHQ55" s="74"/>
      <c r="QIC55" s="84"/>
      <c r="QID55" s="96"/>
      <c r="QIE55" s="116"/>
      <c r="QIF55" s="74"/>
      <c r="QIG55" s="74"/>
      <c r="QIS55" s="84"/>
      <c r="QIT55" s="96"/>
      <c r="QIU55" s="116"/>
      <c r="QIV55" s="74"/>
      <c r="QIW55" s="74"/>
      <c r="QJI55" s="84"/>
      <c r="QJJ55" s="96"/>
      <c r="QJK55" s="116"/>
      <c r="QJL55" s="74"/>
      <c r="QJM55" s="74"/>
      <c r="QJY55" s="84"/>
      <c r="QJZ55" s="96"/>
      <c r="QKA55" s="116"/>
      <c r="QKB55" s="74"/>
      <c r="QKC55" s="74"/>
      <c r="QKO55" s="84"/>
      <c r="QKP55" s="96"/>
      <c r="QKQ55" s="116"/>
      <c r="QKR55" s="74"/>
      <c r="QKS55" s="74"/>
      <c r="QLE55" s="84"/>
      <c r="QLF55" s="96"/>
      <c r="QLG55" s="116"/>
      <c r="QLH55" s="74"/>
      <c r="QLI55" s="74"/>
      <c r="QLU55" s="84"/>
      <c r="QLV55" s="96"/>
      <c r="QLW55" s="116"/>
      <c r="QLX55" s="74"/>
      <c r="QLY55" s="74"/>
      <c r="QMK55" s="84"/>
      <c r="QML55" s="96"/>
      <c r="QMM55" s="116"/>
      <c r="QMN55" s="74"/>
      <c r="QMO55" s="74"/>
      <c r="QNA55" s="84"/>
      <c r="QNB55" s="96"/>
      <c r="QNC55" s="116"/>
      <c r="QND55" s="74"/>
      <c r="QNE55" s="74"/>
      <c r="QNQ55" s="84"/>
      <c r="QNR55" s="96"/>
      <c r="QNS55" s="116"/>
      <c r="QNT55" s="74"/>
      <c r="QNU55" s="74"/>
      <c r="QOG55" s="84"/>
      <c r="QOH55" s="96"/>
      <c r="QOI55" s="116"/>
      <c r="QOJ55" s="74"/>
      <c r="QOK55" s="74"/>
      <c r="QOW55" s="84"/>
      <c r="QOX55" s="96"/>
      <c r="QOY55" s="116"/>
      <c r="QOZ55" s="74"/>
      <c r="QPA55" s="74"/>
      <c r="QPM55" s="84"/>
      <c r="QPN55" s="96"/>
      <c r="QPO55" s="116"/>
      <c r="QPP55" s="74"/>
      <c r="QPQ55" s="74"/>
      <c r="QQC55" s="84"/>
      <c r="QQD55" s="96"/>
      <c r="QQE55" s="116"/>
      <c r="QQF55" s="74"/>
      <c r="QQG55" s="74"/>
      <c r="QQS55" s="84"/>
      <c r="QQT55" s="96"/>
      <c r="QQU55" s="116"/>
      <c r="QQV55" s="74"/>
      <c r="QQW55" s="74"/>
      <c r="QRI55" s="84"/>
      <c r="QRJ55" s="96"/>
      <c r="QRK55" s="116"/>
      <c r="QRL55" s="74"/>
      <c r="QRM55" s="74"/>
      <c r="QRY55" s="84"/>
      <c r="QRZ55" s="96"/>
      <c r="QSA55" s="116"/>
      <c r="QSB55" s="74"/>
      <c r="QSC55" s="74"/>
      <c r="QSO55" s="84"/>
      <c r="QSP55" s="96"/>
      <c r="QSQ55" s="116"/>
      <c r="QSR55" s="74"/>
      <c r="QSS55" s="74"/>
      <c r="QTE55" s="84"/>
      <c r="QTF55" s="96"/>
      <c r="QTG55" s="116"/>
      <c r="QTH55" s="74"/>
      <c r="QTI55" s="74"/>
      <c r="QTU55" s="84"/>
      <c r="QTV55" s="96"/>
      <c r="QTW55" s="116"/>
      <c r="QTX55" s="74"/>
      <c r="QTY55" s="74"/>
      <c r="QUK55" s="84"/>
      <c r="QUL55" s="96"/>
      <c r="QUM55" s="116"/>
      <c r="QUN55" s="74"/>
      <c r="QUO55" s="74"/>
      <c r="QVA55" s="84"/>
      <c r="QVB55" s="96"/>
      <c r="QVC55" s="116"/>
      <c r="QVD55" s="74"/>
      <c r="QVE55" s="74"/>
      <c r="QVQ55" s="84"/>
      <c r="QVR55" s="96"/>
      <c r="QVS55" s="116"/>
      <c r="QVT55" s="74"/>
      <c r="QVU55" s="74"/>
      <c r="QWG55" s="84"/>
      <c r="QWH55" s="96"/>
      <c r="QWI55" s="116"/>
      <c r="QWJ55" s="74"/>
      <c r="QWK55" s="74"/>
      <c r="QWW55" s="84"/>
      <c r="QWX55" s="96"/>
      <c r="QWY55" s="116"/>
      <c r="QWZ55" s="74"/>
      <c r="QXA55" s="74"/>
      <c r="QXM55" s="84"/>
      <c r="QXN55" s="96"/>
      <c r="QXO55" s="116"/>
      <c r="QXP55" s="74"/>
      <c r="QXQ55" s="74"/>
      <c r="QYC55" s="84"/>
      <c r="QYD55" s="96"/>
      <c r="QYE55" s="116"/>
      <c r="QYF55" s="74"/>
      <c r="QYG55" s="74"/>
      <c r="QYS55" s="84"/>
      <c r="QYT55" s="96"/>
      <c r="QYU55" s="116"/>
      <c r="QYV55" s="74"/>
      <c r="QYW55" s="74"/>
      <c r="QZI55" s="84"/>
      <c r="QZJ55" s="96"/>
      <c r="QZK55" s="116"/>
      <c r="QZL55" s="74"/>
      <c r="QZM55" s="74"/>
      <c r="QZY55" s="84"/>
      <c r="QZZ55" s="96"/>
      <c r="RAA55" s="116"/>
      <c r="RAB55" s="74"/>
      <c r="RAC55" s="74"/>
      <c r="RAO55" s="84"/>
      <c r="RAP55" s="96"/>
      <c r="RAQ55" s="116"/>
      <c r="RAR55" s="74"/>
      <c r="RAS55" s="74"/>
      <c r="RBE55" s="84"/>
      <c r="RBF55" s="96"/>
      <c r="RBG55" s="116"/>
      <c r="RBH55" s="74"/>
      <c r="RBI55" s="74"/>
      <c r="RBU55" s="84"/>
      <c r="RBV55" s="96"/>
      <c r="RBW55" s="116"/>
      <c r="RBX55" s="74"/>
      <c r="RBY55" s="74"/>
      <c r="RCK55" s="84"/>
      <c r="RCL55" s="96"/>
      <c r="RCM55" s="116"/>
      <c r="RCN55" s="74"/>
      <c r="RCO55" s="74"/>
      <c r="RDA55" s="84"/>
      <c r="RDB55" s="96"/>
      <c r="RDC55" s="116"/>
      <c r="RDD55" s="74"/>
      <c r="RDE55" s="74"/>
      <c r="RDQ55" s="84"/>
      <c r="RDR55" s="96"/>
      <c r="RDS55" s="116"/>
      <c r="RDT55" s="74"/>
      <c r="RDU55" s="74"/>
      <c r="REG55" s="84"/>
      <c r="REH55" s="96"/>
      <c r="REI55" s="116"/>
      <c r="REJ55" s="74"/>
      <c r="REK55" s="74"/>
      <c r="REW55" s="84"/>
      <c r="REX55" s="96"/>
      <c r="REY55" s="116"/>
      <c r="REZ55" s="74"/>
      <c r="RFA55" s="74"/>
      <c r="RFM55" s="84"/>
      <c r="RFN55" s="96"/>
      <c r="RFO55" s="116"/>
      <c r="RFP55" s="74"/>
      <c r="RFQ55" s="74"/>
      <c r="RGC55" s="84"/>
      <c r="RGD55" s="96"/>
      <c r="RGE55" s="116"/>
      <c r="RGF55" s="74"/>
      <c r="RGG55" s="74"/>
      <c r="RGS55" s="84"/>
      <c r="RGT55" s="96"/>
      <c r="RGU55" s="116"/>
      <c r="RGV55" s="74"/>
      <c r="RGW55" s="74"/>
      <c r="RHI55" s="84"/>
      <c r="RHJ55" s="96"/>
      <c r="RHK55" s="116"/>
      <c r="RHL55" s="74"/>
      <c r="RHM55" s="74"/>
      <c r="RHY55" s="84"/>
      <c r="RHZ55" s="96"/>
      <c r="RIA55" s="116"/>
      <c r="RIB55" s="74"/>
      <c r="RIC55" s="74"/>
      <c r="RIO55" s="84"/>
      <c r="RIP55" s="96"/>
      <c r="RIQ55" s="116"/>
      <c r="RIR55" s="74"/>
      <c r="RIS55" s="74"/>
      <c r="RJE55" s="84"/>
      <c r="RJF55" s="96"/>
      <c r="RJG55" s="116"/>
      <c r="RJH55" s="74"/>
      <c r="RJI55" s="74"/>
      <c r="RJU55" s="84"/>
      <c r="RJV55" s="96"/>
      <c r="RJW55" s="116"/>
      <c r="RJX55" s="74"/>
      <c r="RJY55" s="74"/>
      <c r="RKK55" s="84"/>
      <c r="RKL55" s="96"/>
      <c r="RKM55" s="116"/>
      <c r="RKN55" s="74"/>
      <c r="RKO55" s="74"/>
      <c r="RLA55" s="84"/>
      <c r="RLB55" s="96"/>
      <c r="RLC55" s="116"/>
      <c r="RLD55" s="74"/>
      <c r="RLE55" s="74"/>
      <c r="RLQ55" s="84"/>
      <c r="RLR55" s="96"/>
      <c r="RLS55" s="116"/>
      <c r="RLT55" s="74"/>
      <c r="RLU55" s="74"/>
      <c r="RMG55" s="84"/>
      <c r="RMH55" s="96"/>
      <c r="RMI55" s="116"/>
      <c r="RMJ55" s="74"/>
      <c r="RMK55" s="74"/>
      <c r="RMW55" s="84"/>
      <c r="RMX55" s="96"/>
      <c r="RMY55" s="116"/>
      <c r="RMZ55" s="74"/>
      <c r="RNA55" s="74"/>
      <c r="RNM55" s="84"/>
      <c r="RNN55" s="96"/>
      <c r="RNO55" s="116"/>
      <c r="RNP55" s="74"/>
      <c r="RNQ55" s="74"/>
      <c r="ROC55" s="84"/>
      <c r="ROD55" s="96"/>
      <c r="ROE55" s="116"/>
      <c r="ROF55" s="74"/>
      <c r="ROG55" s="74"/>
      <c r="ROS55" s="84"/>
      <c r="ROT55" s="96"/>
      <c r="ROU55" s="116"/>
      <c r="ROV55" s="74"/>
      <c r="ROW55" s="74"/>
      <c r="RPI55" s="84"/>
      <c r="RPJ55" s="96"/>
      <c r="RPK55" s="116"/>
      <c r="RPL55" s="74"/>
      <c r="RPM55" s="74"/>
      <c r="RPY55" s="84"/>
      <c r="RPZ55" s="96"/>
      <c r="RQA55" s="116"/>
      <c r="RQB55" s="74"/>
      <c r="RQC55" s="74"/>
      <c r="RQO55" s="84"/>
      <c r="RQP55" s="96"/>
      <c r="RQQ55" s="116"/>
      <c r="RQR55" s="74"/>
      <c r="RQS55" s="74"/>
      <c r="RRE55" s="84"/>
      <c r="RRF55" s="96"/>
      <c r="RRG55" s="116"/>
      <c r="RRH55" s="74"/>
      <c r="RRI55" s="74"/>
      <c r="RRU55" s="84"/>
      <c r="RRV55" s="96"/>
      <c r="RRW55" s="116"/>
      <c r="RRX55" s="74"/>
      <c r="RRY55" s="74"/>
      <c r="RSK55" s="84"/>
      <c r="RSL55" s="96"/>
      <c r="RSM55" s="116"/>
      <c r="RSN55" s="74"/>
      <c r="RSO55" s="74"/>
      <c r="RTA55" s="84"/>
      <c r="RTB55" s="96"/>
      <c r="RTC55" s="116"/>
      <c r="RTD55" s="74"/>
      <c r="RTE55" s="74"/>
      <c r="RTQ55" s="84"/>
      <c r="RTR55" s="96"/>
      <c r="RTS55" s="116"/>
      <c r="RTT55" s="74"/>
      <c r="RTU55" s="74"/>
      <c r="RUG55" s="84"/>
      <c r="RUH55" s="96"/>
      <c r="RUI55" s="116"/>
      <c r="RUJ55" s="74"/>
      <c r="RUK55" s="74"/>
      <c r="RUW55" s="84"/>
      <c r="RUX55" s="96"/>
      <c r="RUY55" s="116"/>
      <c r="RUZ55" s="74"/>
      <c r="RVA55" s="74"/>
      <c r="RVM55" s="84"/>
      <c r="RVN55" s="96"/>
      <c r="RVO55" s="116"/>
      <c r="RVP55" s="74"/>
      <c r="RVQ55" s="74"/>
      <c r="RWC55" s="84"/>
      <c r="RWD55" s="96"/>
      <c r="RWE55" s="116"/>
      <c r="RWF55" s="74"/>
      <c r="RWG55" s="74"/>
      <c r="RWS55" s="84"/>
      <c r="RWT55" s="96"/>
      <c r="RWU55" s="116"/>
      <c r="RWV55" s="74"/>
      <c r="RWW55" s="74"/>
      <c r="RXI55" s="84"/>
      <c r="RXJ55" s="96"/>
      <c r="RXK55" s="116"/>
      <c r="RXL55" s="74"/>
      <c r="RXM55" s="74"/>
      <c r="RXY55" s="84"/>
      <c r="RXZ55" s="96"/>
      <c r="RYA55" s="116"/>
      <c r="RYB55" s="74"/>
      <c r="RYC55" s="74"/>
      <c r="RYO55" s="84"/>
      <c r="RYP55" s="96"/>
      <c r="RYQ55" s="116"/>
      <c r="RYR55" s="74"/>
      <c r="RYS55" s="74"/>
      <c r="RZE55" s="84"/>
      <c r="RZF55" s="96"/>
      <c r="RZG55" s="116"/>
      <c r="RZH55" s="74"/>
      <c r="RZI55" s="74"/>
      <c r="RZU55" s="84"/>
      <c r="RZV55" s="96"/>
      <c r="RZW55" s="116"/>
      <c r="RZX55" s="74"/>
      <c r="RZY55" s="74"/>
      <c r="SAK55" s="84"/>
      <c r="SAL55" s="96"/>
      <c r="SAM55" s="116"/>
      <c r="SAN55" s="74"/>
      <c r="SAO55" s="74"/>
      <c r="SBA55" s="84"/>
      <c r="SBB55" s="96"/>
      <c r="SBC55" s="116"/>
      <c r="SBD55" s="74"/>
      <c r="SBE55" s="74"/>
      <c r="SBQ55" s="84"/>
      <c r="SBR55" s="96"/>
      <c r="SBS55" s="116"/>
      <c r="SBT55" s="74"/>
      <c r="SBU55" s="74"/>
      <c r="SCG55" s="84"/>
      <c r="SCH55" s="96"/>
      <c r="SCI55" s="116"/>
      <c r="SCJ55" s="74"/>
      <c r="SCK55" s="74"/>
      <c r="SCW55" s="84"/>
      <c r="SCX55" s="96"/>
      <c r="SCY55" s="116"/>
      <c r="SCZ55" s="74"/>
      <c r="SDA55" s="74"/>
      <c r="SDM55" s="84"/>
      <c r="SDN55" s="96"/>
      <c r="SDO55" s="116"/>
      <c r="SDP55" s="74"/>
      <c r="SDQ55" s="74"/>
      <c r="SEC55" s="84"/>
      <c r="SED55" s="96"/>
      <c r="SEE55" s="116"/>
      <c r="SEF55" s="74"/>
      <c r="SEG55" s="74"/>
      <c r="SES55" s="84"/>
      <c r="SET55" s="96"/>
      <c r="SEU55" s="116"/>
      <c r="SEV55" s="74"/>
      <c r="SEW55" s="74"/>
      <c r="SFI55" s="84"/>
      <c r="SFJ55" s="96"/>
      <c r="SFK55" s="116"/>
      <c r="SFL55" s="74"/>
      <c r="SFM55" s="74"/>
      <c r="SFY55" s="84"/>
      <c r="SFZ55" s="96"/>
      <c r="SGA55" s="116"/>
      <c r="SGB55" s="74"/>
      <c r="SGC55" s="74"/>
      <c r="SGO55" s="84"/>
      <c r="SGP55" s="96"/>
      <c r="SGQ55" s="116"/>
      <c r="SGR55" s="74"/>
      <c r="SGS55" s="74"/>
      <c r="SHE55" s="84"/>
      <c r="SHF55" s="96"/>
      <c r="SHG55" s="116"/>
      <c r="SHH55" s="74"/>
      <c r="SHI55" s="74"/>
      <c r="SHU55" s="84"/>
      <c r="SHV55" s="96"/>
      <c r="SHW55" s="116"/>
      <c r="SHX55" s="74"/>
      <c r="SHY55" s="74"/>
      <c r="SIK55" s="84"/>
      <c r="SIL55" s="96"/>
      <c r="SIM55" s="116"/>
      <c r="SIN55" s="74"/>
      <c r="SIO55" s="74"/>
      <c r="SJA55" s="84"/>
      <c r="SJB55" s="96"/>
      <c r="SJC55" s="116"/>
      <c r="SJD55" s="74"/>
      <c r="SJE55" s="74"/>
      <c r="SJQ55" s="84"/>
      <c r="SJR55" s="96"/>
      <c r="SJS55" s="116"/>
      <c r="SJT55" s="74"/>
      <c r="SJU55" s="74"/>
      <c r="SKG55" s="84"/>
      <c r="SKH55" s="96"/>
      <c r="SKI55" s="116"/>
      <c r="SKJ55" s="74"/>
      <c r="SKK55" s="74"/>
      <c r="SKW55" s="84"/>
      <c r="SKX55" s="96"/>
      <c r="SKY55" s="116"/>
      <c r="SKZ55" s="74"/>
      <c r="SLA55" s="74"/>
      <c r="SLM55" s="84"/>
      <c r="SLN55" s="96"/>
      <c r="SLO55" s="116"/>
      <c r="SLP55" s="74"/>
      <c r="SLQ55" s="74"/>
      <c r="SMC55" s="84"/>
      <c r="SMD55" s="96"/>
      <c r="SME55" s="116"/>
      <c r="SMF55" s="74"/>
      <c r="SMG55" s="74"/>
      <c r="SMS55" s="84"/>
      <c r="SMT55" s="96"/>
      <c r="SMU55" s="116"/>
      <c r="SMV55" s="74"/>
      <c r="SMW55" s="74"/>
      <c r="SNI55" s="84"/>
      <c r="SNJ55" s="96"/>
      <c r="SNK55" s="116"/>
      <c r="SNL55" s="74"/>
      <c r="SNM55" s="74"/>
      <c r="SNY55" s="84"/>
      <c r="SNZ55" s="96"/>
      <c r="SOA55" s="116"/>
      <c r="SOB55" s="74"/>
      <c r="SOC55" s="74"/>
      <c r="SOO55" s="84"/>
      <c r="SOP55" s="96"/>
      <c r="SOQ55" s="116"/>
      <c r="SOR55" s="74"/>
      <c r="SOS55" s="74"/>
      <c r="SPE55" s="84"/>
      <c r="SPF55" s="96"/>
      <c r="SPG55" s="116"/>
      <c r="SPH55" s="74"/>
      <c r="SPI55" s="74"/>
      <c r="SPU55" s="84"/>
      <c r="SPV55" s="96"/>
      <c r="SPW55" s="116"/>
      <c r="SPX55" s="74"/>
      <c r="SPY55" s="74"/>
      <c r="SQK55" s="84"/>
      <c r="SQL55" s="96"/>
      <c r="SQM55" s="116"/>
      <c r="SQN55" s="74"/>
      <c r="SQO55" s="74"/>
      <c r="SRA55" s="84"/>
      <c r="SRB55" s="96"/>
      <c r="SRC55" s="116"/>
      <c r="SRD55" s="74"/>
      <c r="SRE55" s="74"/>
      <c r="SRQ55" s="84"/>
      <c r="SRR55" s="96"/>
      <c r="SRS55" s="116"/>
      <c r="SRT55" s="74"/>
      <c r="SRU55" s="74"/>
      <c r="SSG55" s="84"/>
      <c r="SSH55" s="96"/>
      <c r="SSI55" s="116"/>
      <c r="SSJ55" s="74"/>
      <c r="SSK55" s="74"/>
      <c r="SSW55" s="84"/>
      <c r="SSX55" s="96"/>
      <c r="SSY55" s="116"/>
      <c r="SSZ55" s="74"/>
      <c r="STA55" s="74"/>
      <c r="STM55" s="84"/>
      <c r="STN55" s="96"/>
      <c r="STO55" s="116"/>
      <c r="STP55" s="74"/>
      <c r="STQ55" s="74"/>
      <c r="SUC55" s="84"/>
      <c r="SUD55" s="96"/>
      <c r="SUE55" s="116"/>
      <c r="SUF55" s="74"/>
      <c r="SUG55" s="74"/>
      <c r="SUS55" s="84"/>
      <c r="SUT55" s="96"/>
      <c r="SUU55" s="116"/>
      <c r="SUV55" s="74"/>
      <c r="SUW55" s="74"/>
      <c r="SVI55" s="84"/>
      <c r="SVJ55" s="96"/>
      <c r="SVK55" s="116"/>
      <c r="SVL55" s="74"/>
      <c r="SVM55" s="74"/>
      <c r="SVY55" s="84"/>
      <c r="SVZ55" s="96"/>
      <c r="SWA55" s="116"/>
      <c r="SWB55" s="74"/>
      <c r="SWC55" s="74"/>
      <c r="SWO55" s="84"/>
      <c r="SWP55" s="96"/>
      <c r="SWQ55" s="116"/>
      <c r="SWR55" s="74"/>
      <c r="SWS55" s="74"/>
      <c r="SXE55" s="84"/>
      <c r="SXF55" s="96"/>
      <c r="SXG55" s="116"/>
      <c r="SXH55" s="74"/>
      <c r="SXI55" s="74"/>
      <c r="SXU55" s="84"/>
      <c r="SXV55" s="96"/>
      <c r="SXW55" s="116"/>
      <c r="SXX55" s="74"/>
      <c r="SXY55" s="74"/>
      <c r="SYK55" s="84"/>
      <c r="SYL55" s="96"/>
      <c r="SYM55" s="116"/>
      <c r="SYN55" s="74"/>
      <c r="SYO55" s="74"/>
      <c r="SZA55" s="84"/>
      <c r="SZB55" s="96"/>
      <c r="SZC55" s="116"/>
      <c r="SZD55" s="74"/>
      <c r="SZE55" s="74"/>
      <c r="SZQ55" s="84"/>
      <c r="SZR55" s="96"/>
      <c r="SZS55" s="116"/>
      <c r="SZT55" s="74"/>
      <c r="SZU55" s="74"/>
      <c r="TAG55" s="84"/>
      <c r="TAH55" s="96"/>
      <c r="TAI55" s="116"/>
      <c r="TAJ55" s="74"/>
      <c r="TAK55" s="74"/>
      <c r="TAW55" s="84"/>
      <c r="TAX55" s="96"/>
      <c r="TAY55" s="116"/>
      <c r="TAZ55" s="74"/>
      <c r="TBA55" s="74"/>
      <c r="TBM55" s="84"/>
      <c r="TBN55" s="96"/>
      <c r="TBO55" s="116"/>
      <c r="TBP55" s="74"/>
      <c r="TBQ55" s="74"/>
      <c r="TCC55" s="84"/>
      <c r="TCD55" s="96"/>
      <c r="TCE55" s="116"/>
      <c r="TCF55" s="74"/>
      <c r="TCG55" s="74"/>
      <c r="TCS55" s="84"/>
      <c r="TCT55" s="96"/>
      <c r="TCU55" s="116"/>
      <c r="TCV55" s="74"/>
      <c r="TCW55" s="74"/>
      <c r="TDI55" s="84"/>
      <c r="TDJ55" s="96"/>
      <c r="TDK55" s="116"/>
      <c r="TDL55" s="74"/>
      <c r="TDM55" s="74"/>
      <c r="TDY55" s="84"/>
      <c r="TDZ55" s="96"/>
      <c r="TEA55" s="116"/>
      <c r="TEB55" s="74"/>
      <c r="TEC55" s="74"/>
      <c r="TEO55" s="84"/>
      <c r="TEP55" s="96"/>
      <c r="TEQ55" s="116"/>
      <c r="TER55" s="74"/>
      <c r="TES55" s="74"/>
      <c r="TFE55" s="84"/>
      <c r="TFF55" s="96"/>
      <c r="TFG55" s="116"/>
      <c r="TFH55" s="74"/>
      <c r="TFI55" s="74"/>
      <c r="TFU55" s="84"/>
      <c r="TFV55" s="96"/>
      <c r="TFW55" s="116"/>
      <c r="TFX55" s="74"/>
      <c r="TFY55" s="74"/>
      <c r="TGK55" s="84"/>
      <c r="TGL55" s="96"/>
      <c r="TGM55" s="116"/>
      <c r="TGN55" s="74"/>
      <c r="TGO55" s="74"/>
      <c r="THA55" s="84"/>
      <c r="THB55" s="96"/>
      <c r="THC55" s="116"/>
      <c r="THD55" s="74"/>
      <c r="THE55" s="74"/>
      <c r="THQ55" s="84"/>
      <c r="THR55" s="96"/>
      <c r="THS55" s="116"/>
      <c r="THT55" s="74"/>
      <c r="THU55" s="74"/>
      <c r="TIG55" s="84"/>
      <c r="TIH55" s="96"/>
      <c r="TII55" s="116"/>
      <c r="TIJ55" s="74"/>
      <c r="TIK55" s="74"/>
      <c r="TIW55" s="84"/>
      <c r="TIX55" s="96"/>
      <c r="TIY55" s="116"/>
      <c r="TIZ55" s="74"/>
      <c r="TJA55" s="74"/>
      <c r="TJM55" s="84"/>
      <c r="TJN55" s="96"/>
      <c r="TJO55" s="116"/>
      <c r="TJP55" s="74"/>
      <c r="TJQ55" s="74"/>
      <c r="TKC55" s="84"/>
      <c r="TKD55" s="96"/>
      <c r="TKE55" s="116"/>
      <c r="TKF55" s="74"/>
      <c r="TKG55" s="74"/>
      <c r="TKS55" s="84"/>
      <c r="TKT55" s="96"/>
      <c r="TKU55" s="116"/>
      <c r="TKV55" s="74"/>
      <c r="TKW55" s="74"/>
      <c r="TLI55" s="84"/>
      <c r="TLJ55" s="96"/>
      <c r="TLK55" s="116"/>
      <c r="TLL55" s="74"/>
      <c r="TLM55" s="74"/>
      <c r="TLY55" s="84"/>
      <c r="TLZ55" s="96"/>
      <c r="TMA55" s="116"/>
      <c r="TMB55" s="74"/>
      <c r="TMC55" s="74"/>
      <c r="TMO55" s="84"/>
      <c r="TMP55" s="96"/>
      <c r="TMQ55" s="116"/>
      <c r="TMR55" s="74"/>
      <c r="TMS55" s="74"/>
      <c r="TNE55" s="84"/>
      <c r="TNF55" s="96"/>
      <c r="TNG55" s="116"/>
      <c r="TNH55" s="74"/>
      <c r="TNI55" s="74"/>
      <c r="TNU55" s="84"/>
      <c r="TNV55" s="96"/>
      <c r="TNW55" s="116"/>
      <c r="TNX55" s="74"/>
      <c r="TNY55" s="74"/>
      <c r="TOK55" s="84"/>
      <c r="TOL55" s="96"/>
      <c r="TOM55" s="116"/>
      <c r="TON55" s="74"/>
      <c r="TOO55" s="74"/>
      <c r="TPA55" s="84"/>
      <c r="TPB55" s="96"/>
      <c r="TPC55" s="116"/>
      <c r="TPD55" s="74"/>
      <c r="TPE55" s="74"/>
      <c r="TPQ55" s="84"/>
      <c r="TPR55" s="96"/>
      <c r="TPS55" s="116"/>
      <c r="TPT55" s="74"/>
      <c r="TPU55" s="74"/>
      <c r="TQG55" s="84"/>
      <c r="TQH55" s="96"/>
      <c r="TQI55" s="116"/>
      <c r="TQJ55" s="74"/>
      <c r="TQK55" s="74"/>
      <c r="TQW55" s="84"/>
      <c r="TQX55" s="96"/>
      <c r="TQY55" s="116"/>
      <c r="TQZ55" s="74"/>
      <c r="TRA55" s="74"/>
      <c r="TRM55" s="84"/>
      <c r="TRN55" s="96"/>
      <c r="TRO55" s="116"/>
      <c r="TRP55" s="74"/>
      <c r="TRQ55" s="74"/>
      <c r="TSC55" s="84"/>
      <c r="TSD55" s="96"/>
      <c r="TSE55" s="116"/>
      <c r="TSF55" s="74"/>
      <c r="TSG55" s="74"/>
      <c r="TSS55" s="84"/>
      <c r="TST55" s="96"/>
      <c r="TSU55" s="116"/>
      <c r="TSV55" s="74"/>
      <c r="TSW55" s="74"/>
      <c r="TTI55" s="84"/>
      <c r="TTJ55" s="96"/>
      <c r="TTK55" s="116"/>
      <c r="TTL55" s="74"/>
      <c r="TTM55" s="74"/>
      <c r="TTY55" s="84"/>
      <c r="TTZ55" s="96"/>
      <c r="TUA55" s="116"/>
      <c r="TUB55" s="74"/>
      <c r="TUC55" s="74"/>
      <c r="TUO55" s="84"/>
      <c r="TUP55" s="96"/>
      <c r="TUQ55" s="116"/>
      <c r="TUR55" s="74"/>
      <c r="TUS55" s="74"/>
      <c r="TVE55" s="84"/>
      <c r="TVF55" s="96"/>
      <c r="TVG55" s="116"/>
      <c r="TVH55" s="74"/>
      <c r="TVI55" s="74"/>
      <c r="TVU55" s="84"/>
      <c r="TVV55" s="96"/>
      <c r="TVW55" s="116"/>
      <c r="TVX55" s="74"/>
      <c r="TVY55" s="74"/>
      <c r="TWK55" s="84"/>
      <c r="TWL55" s="96"/>
      <c r="TWM55" s="116"/>
      <c r="TWN55" s="74"/>
      <c r="TWO55" s="74"/>
      <c r="TXA55" s="84"/>
      <c r="TXB55" s="96"/>
      <c r="TXC55" s="116"/>
      <c r="TXD55" s="74"/>
      <c r="TXE55" s="74"/>
      <c r="TXQ55" s="84"/>
      <c r="TXR55" s="96"/>
      <c r="TXS55" s="116"/>
      <c r="TXT55" s="74"/>
      <c r="TXU55" s="74"/>
      <c r="TYG55" s="84"/>
      <c r="TYH55" s="96"/>
      <c r="TYI55" s="116"/>
      <c r="TYJ55" s="74"/>
      <c r="TYK55" s="74"/>
      <c r="TYW55" s="84"/>
      <c r="TYX55" s="96"/>
      <c r="TYY55" s="116"/>
      <c r="TYZ55" s="74"/>
      <c r="TZA55" s="74"/>
      <c r="TZM55" s="84"/>
      <c r="TZN55" s="96"/>
      <c r="TZO55" s="116"/>
      <c r="TZP55" s="74"/>
      <c r="TZQ55" s="74"/>
      <c r="UAC55" s="84"/>
      <c r="UAD55" s="96"/>
      <c r="UAE55" s="116"/>
      <c r="UAF55" s="74"/>
      <c r="UAG55" s="74"/>
      <c r="UAS55" s="84"/>
      <c r="UAT55" s="96"/>
      <c r="UAU55" s="116"/>
      <c r="UAV55" s="74"/>
      <c r="UAW55" s="74"/>
      <c r="UBI55" s="84"/>
      <c r="UBJ55" s="96"/>
      <c r="UBK55" s="116"/>
      <c r="UBL55" s="74"/>
      <c r="UBM55" s="74"/>
      <c r="UBY55" s="84"/>
      <c r="UBZ55" s="96"/>
      <c r="UCA55" s="116"/>
      <c r="UCB55" s="74"/>
      <c r="UCC55" s="74"/>
      <c r="UCO55" s="84"/>
      <c r="UCP55" s="96"/>
      <c r="UCQ55" s="116"/>
      <c r="UCR55" s="74"/>
      <c r="UCS55" s="74"/>
      <c r="UDE55" s="84"/>
      <c r="UDF55" s="96"/>
      <c r="UDG55" s="116"/>
      <c r="UDH55" s="74"/>
      <c r="UDI55" s="74"/>
      <c r="UDU55" s="84"/>
      <c r="UDV55" s="96"/>
      <c r="UDW55" s="116"/>
      <c r="UDX55" s="74"/>
      <c r="UDY55" s="74"/>
      <c r="UEK55" s="84"/>
      <c r="UEL55" s="96"/>
      <c r="UEM55" s="116"/>
      <c r="UEN55" s="74"/>
      <c r="UEO55" s="74"/>
      <c r="UFA55" s="84"/>
      <c r="UFB55" s="96"/>
      <c r="UFC55" s="116"/>
      <c r="UFD55" s="74"/>
      <c r="UFE55" s="74"/>
      <c r="UFQ55" s="84"/>
      <c r="UFR55" s="96"/>
      <c r="UFS55" s="116"/>
      <c r="UFT55" s="74"/>
      <c r="UFU55" s="74"/>
      <c r="UGG55" s="84"/>
      <c r="UGH55" s="96"/>
      <c r="UGI55" s="116"/>
      <c r="UGJ55" s="74"/>
      <c r="UGK55" s="74"/>
      <c r="UGW55" s="84"/>
      <c r="UGX55" s="96"/>
      <c r="UGY55" s="116"/>
      <c r="UGZ55" s="74"/>
      <c r="UHA55" s="74"/>
      <c r="UHM55" s="84"/>
      <c r="UHN55" s="96"/>
      <c r="UHO55" s="116"/>
      <c r="UHP55" s="74"/>
      <c r="UHQ55" s="74"/>
      <c r="UIC55" s="84"/>
      <c r="UID55" s="96"/>
      <c r="UIE55" s="116"/>
      <c r="UIF55" s="74"/>
      <c r="UIG55" s="74"/>
      <c r="UIS55" s="84"/>
      <c r="UIT55" s="96"/>
      <c r="UIU55" s="116"/>
      <c r="UIV55" s="74"/>
      <c r="UIW55" s="74"/>
      <c r="UJI55" s="84"/>
      <c r="UJJ55" s="96"/>
      <c r="UJK55" s="116"/>
      <c r="UJL55" s="74"/>
      <c r="UJM55" s="74"/>
      <c r="UJY55" s="84"/>
      <c r="UJZ55" s="96"/>
      <c r="UKA55" s="116"/>
      <c r="UKB55" s="74"/>
      <c r="UKC55" s="74"/>
      <c r="UKO55" s="84"/>
      <c r="UKP55" s="96"/>
      <c r="UKQ55" s="116"/>
      <c r="UKR55" s="74"/>
      <c r="UKS55" s="74"/>
      <c r="ULE55" s="84"/>
      <c r="ULF55" s="96"/>
      <c r="ULG55" s="116"/>
      <c r="ULH55" s="74"/>
      <c r="ULI55" s="74"/>
      <c r="ULU55" s="84"/>
      <c r="ULV55" s="96"/>
      <c r="ULW55" s="116"/>
      <c r="ULX55" s="74"/>
      <c r="ULY55" s="74"/>
      <c r="UMK55" s="84"/>
      <c r="UML55" s="96"/>
      <c r="UMM55" s="116"/>
      <c r="UMN55" s="74"/>
      <c r="UMO55" s="74"/>
      <c r="UNA55" s="84"/>
      <c r="UNB55" s="96"/>
      <c r="UNC55" s="116"/>
      <c r="UND55" s="74"/>
      <c r="UNE55" s="74"/>
      <c r="UNQ55" s="84"/>
      <c r="UNR55" s="96"/>
      <c r="UNS55" s="116"/>
      <c r="UNT55" s="74"/>
      <c r="UNU55" s="74"/>
      <c r="UOG55" s="84"/>
      <c r="UOH55" s="96"/>
      <c r="UOI55" s="116"/>
      <c r="UOJ55" s="74"/>
      <c r="UOK55" s="74"/>
      <c r="UOW55" s="84"/>
      <c r="UOX55" s="96"/>
      <c r="UOY55" s="116"/>
      <c r="UOZ55" s="74"/>
      <c r="UPA55" s="74"/>
      <c r="UPM55" s="84"/>
      <c r="UPN55" s="96"/>
      <c r="UPO55" s="116"/>
      <c r="UPP55" s="74"/>
      <c r="UPQ55" s="74"/>
      <c r="UQC55" s="84"/>
      <c r="UQD55" s="96"/>
      <c r="UQE55" s="116"/>
      <c r="UQF55" s="74"/>
      <c r="UQG55" s="74"/>
      <c r="UQS55" s="84"/>
      <c r="UQT55" s="96"/>
      <c r="UQU55" s="116"/>
      <c r="UQV55" s="74"/>
      <c r="UQW55" s="74"/>
      <c r="URI55" s="84"/>
      <c r="URJ55" s="96"/>
      <c r="URK55" s="116"/>
      <c r="URL55" s="74"/>
      <c r="URM55" s="74"/>
      <c r="URY55" s="84"/>
      <c r="URZ55" s="96"/>
      <c r="USA55" s="116"/>
      <c r="USB55" s="74"/>
      <c r="USC55" s="74"/>
      <c r="USO55" s="84"/>
      <c r="USP55" s="96"/>
      <c r="USQ55" s="116"/>
      <c r="USR55" s="74"/>
      <c r="USS55" s="74"/>
      <c r="UTE55" s="84"/>
      <c r="UTF55" s="96"/>
      <c r="UTG55" s="116"/>
      <c r="UTH55" s="74"/>
      <c r="UTI55" s="74"/>
      <c r="UTU55" s="84"/>
      <c r="UTV55" s="96"/>
      <c r="UTW55" s="116"/>
      <c r="UTX55" s="74"/>
      <c r="UTY55" s="74"/>
      <c r="UUK55" s="84"/>
      <c r="UUL55" s="96"/>
      <c r="UUM55" s="116"/>
      <c r="UUN55" s="74"/>
      <c r="UUO55" s="74"/>
      <c r="UVA55" s="84"/>
      <c r="UVB55" s="96"/>
      <c r="UVC55" s="116"/>
      <c r="UVD55" s="74"/>
      <c r="UVE55" s="74"/>
      <c r="UVQ55" s="84"/>
      <c r="UVR55" s="96"/>
      <c r="UVS55" s="116"/>
      <c r="UVT55" s="74"/>
      <c r="UVU55" s="74"/>
      <c r="UWG55" s="84"/>
      <c r="UWH55" s="96"/>
      <c r="UWI55" s="116"/>
      <c r="UWJ55" s="74"/>
      <c r="UWK55" s="74"/>
      <c r="UWW55" s="84"/>
      <c r="UWX55" s="96"/>
      <c r="UWY55" s="116"/>
      <c r="UWZ55" s="74"/>
      <c r="UXA55" s="74"/>
      <c r="UXM55" s="84"/>
      <c r="UXN55" s="96"/>
      <c r="UXO55" s="116"/>
      <c r="UXP55" s="74"/>
      <c r="UXQ55" s="74"/>
      <c r="UYC55" s="84"/>
      <c r="UYD55" s="96"/>
      <c r="UYE55" s="116"/>
      <c r="UYF55" s="74"/>
      <c r="UYG55" s="74"/>
      <c r="UYS55" s="84"/>
      <c r="UYT55" s="96"/>
      <c r="UYU55" s="116"/>
      <c r="UYV55" s="74"/>
      <c r="UYW55" s="74"/>
      <c r="UZI55" s="84"/>
      <c r="UZJ55" s="96"/>
      <c r="UZK55" s="116"/>
      <c r="UZL55" s="74"/>
      <c r="UZM55" s="74"/>
      <c r="UZY55" s="84"/>
      <c r="UZZ55" s="96"/>
      <c r="VAA55" s="116"/>
      <c r="VAB55" s="74"/>
      <c r="VAC55" s="74"/>
      <c r="VAO55" s="84"/>
      <c r="VAP55" s="96"/>
      <c r="VAQ55" s="116"/>
      <c r="VAR55" s="74"/>
      <c r="VAS55" s="74"/>
      <c r="VBE55" s="84"/>
      <c r="VBF55" s="96"/>
      <c r="VBG55" s="116"/>
      <c r="VBH55" s="74"/>
      <c r="VBI55" s="74"/>
      <c r="VBU55" s="84"/>
      <c r="VBV55" s="96"/>
      <c r="VBW55" s="116"/>
      <c r="VBX55" s="74"/>
      <c r="VBY55" s="74"/>
      <c r="VCK55" s="84"/>
      <c r="VCL55" s="96"/>
      <c r="VCM55" s="116"/>
      <c r="VCN55" s="74"/>
      <c r="VCO55" s="74"/>
      <c r="VDA55" s="84"/>
      <c r="VDB55" s="96"/>
      <c r="VDC55" s="116"/>
      <c r="VDD55" s="74"/>
      <c r="VDE55" s="74"/>
      <c r="VDQ55" s="84"/>
      <c r="VDR55" s="96"/>
      <c r="VDS55" s="116"/>
      <c r="VDT55" s="74"/>
      <c r="VDU55" s="74"/>
      <c r="VEG55" s="84"/>
      <c r="VEH55" s="96"/>
      <c r="VEI55" s="116"/>
      <c r="VEJ55" s="74"/>
      <c r="VEK55" s="74"/>
      <c r="VEW55" s="84"/>
      <c r="VEX55" s="96"/>
      <c r="VEY55" s="116"/>
      <c r="VEZ55" s="74"/>
      <c r="VFA55" s="74"/>
      <c r="VFM55" s="84"/>
      <c r="VFN55" s="96"/>
      <c r="VFO55" s="116"/>
      <c r="VFP55" s="74"/>
      <c r="VFQ55" s="74"/>
      <c r="VGC55" s="84"/>
      <c r="VGD55" s="96"/>
      <c r="VGE55" s="116"/>
      <c r="VGF55" s="74"/>
      <c r="VGG55" s="74"/>
      <c r="VGS55" s="84"/>
      <c r="VGT55" s="96"/>
      <c r="VGU55" s="116"/>
      <c r="VGV55" s="74"/>
      <c r="VGW55" s="74"/>
      <c r="VHI55" s="84"/>
      <c r="VHJ55" s="96"/>
      <c r="VHK55" s="116"/>
      <c r="VHL55" s="74"/>
      <c r="VHM55" s="74"/>
      <c r="VHY55" s="84"/>
      <c r="VHZ55" s="96"/>
      <c r="VIA55" s="116"/>
      <c r="VIB55" s="74"/>
      <c r="VIC55" s="74"/>
      <c r="VIO55" s="84"/>
      <c r="VIP55" s="96"/>
      <c r="VIQ55" s="116"/>
      <c r="VIR55" s="74"/>
      <c r="VIS55" s="74"/>
      <c r="VJE55" s="84"/>
      <c r="VJF55" s="96"/>
      <c r="VJG55" s="116"/>
      <c r="VJH55" s="74"/>
      <c r="VJI55" s="74"/>
      <c r="VJU55" s="84"/>
      <c r="VJV55" s="96"/>
      <c r="VJW55" s="116"/>
      <c r="VJX55" s="74"/>
      <c r="VJY55" s="74"/>
      <c r="VKK55" s="84"/>
      <c r="VKL55" s="96"/>
      <c r="VKM55" s="116"/>
      <c r="VKN55" s="74"/>
      <c r="VKO55" s="74"/>
      <c r="VLA55" s="84"/>
      <c r="VLB55" s="96"/>
      <c r="VLC55" s="116"/>
      <c r="VLD55" s="74"/>
      <c r="VLE55" s="74"/>
      <c r="VLQ55" s="84"/>
      <c r="VLR55" s="96"/>
      <c r="VLS55" s="116"/>
      <c r="VLT55" s="74"/>
      <c r="VLU55" s="74"/>
      <c r="VMG55" s="84"/>
      <c r="VMH55" s="96"/>
      <c r="VMI55" s="116"/>
      <c r="VMJ55" s="74"/>
      <c r="VMK55" s="74"/>
      <c r="VMW55" s="84"/>
      <c r="VMX55" s="96"/>
      <c r="VMY55" s="116"/>
      <c r="VMZ55" s="74"/>
      <c r="VNA55" s="74"/>
      <c r="VNM55" s="84"/>
      <c r="VNN55" s="96"/>
      <c r="VNO55" s="116"/>
      <c r="VNP55" s="74"/>
      <c r="VNQ55" s="74"/>
      <c r="VOC55" s="84"/>
      <c r="VOD55" s="96"/>
      <c r="VOE55" s="116"/>
      <c r="VOF55" s="74"/>
      <c r="VOG55" s="74"/>
      <c r="VOS55" s="84"/>
      <c r="VOT55" s="96"/>
      <c r="VOU55" s="116"/>
      <c r="VOV55" s="74"/>
      <c r="VOW55" s="74"/>
      <c r="VPI55" s="84"/>
      <c r="VPJ55" s="96"/>
      <c r="VPK55" s="116"/>
      <c r="VPL55" s="74"/>
      <c r="VPM55" s="74"/>
      <c r="VPY55" s="84"/>
      <c r="VPZ55" s="96"/>
      <c r="VQA55" s="116"/>
      <c r="VQB55" s="74"/>
      <c r="VQC55" s="74"/>
      <c r="VQO55" s="84"/>
      <c r="VQP55" s="96"/>
      <c r="VQQ55" s="116"/>
      <c r="VQR55" s="74"/>
      <c r="VQS55" s="74"/>
      <c r="VRE55" s="84"/>
      <c r="VRF55" s="96"/>
      <c r="VRG55" s="116"/>
      <c r="VRH55" s="74"/>
      <c r="VRI55" s="74"/>
      <c r="VRU55" s="84"/>
      <c r="VRV55" s="96"/>
      <c r="VRW55" s="116"/>
      <c r="VRX55" s="74"/>
      <c r="VRY55" s="74"/>
      <c r="VSK55" s="84"/>
      <c r="VSL55" s="96"/>
      <c r="VSM55" s="116"/>
      <c r="VSN55" s="74"/>
      <c r="VSO55" s="74"/>
      <c r="VTA55" s="84"/>
      <c r="VTB55" s="96"/>
      <c r="VTC55" s="116"/>
      <c r="VTD55" s="74"/>
      <c r="VTE55" s="74"/>
      <c r="VTQ55" s="84"/>
      <c r="VTR55" s="96"/>
      <c r="VTS55" s="116"/>
      <c r="VTT55" s="74"/>
      <c r="VTU55" s="74"/>
      <c r="VUG55" s="84"/>
      <c r="VUH55" s="96"/>
      <c r="VUI55" s="116"/>
      <c r="VUJ55" s="74"/>
      <c r="VUK55" s="74"/>
      <c r="VUW55" s="84"/>
      <c r="VUX55" s="96"/>
      <c r="VUY55" s="116"/>
      <c r="VUZ55" s="74"/>
      <c r="VVA55" s="74"/>
      <c r="VVM55" s="84"/>
      <c r="VVN55" s="96"/>
      <c r="VVO55" s="116"/>
      <c r="VVP55" s="74"/>
      <c r="VVQ55" s="74"/>
      <c r="VWC55" s="84"/>
      <c r="VWD55" s="96"/>
      <c r="VWE55" s="116"/>
      <c r="VWF55" s="74"/>
      <c r="VWG55" s="74"/>
      <c r="VWS55" s="84"/>
      <c r="VWT55" s="96"/>
      <c r="VWU55" s="116"/>
      <c r="VWV55" s="74"/>
      <c r="VWW55" s="74"/>
      <c r="VXI55" s="84"/>
      <c r="VXJ55" s="96"/>
      <c r="VXK55" s="116"/>
      <c r="VXL55" s="74"/>
      <c r="VXM55" s="74"/>
      <c r="VXY55" s="84"/>
      <c r="VXZ55" s="96"/>
      <c r="VYA55" s="116"/>
      <c r="VYB55" s="74"/>
      <c r="VYC55" s="74"/>
      <c r="VYO55" s="84"/>
      <c r="VYP55" s="96"/>
      <c r="VYQ55" s="116"/>
      <c r="VYR55" s="74"/>
      <c r="VYS55" s="74"/>
      <c r="VZE55" s="84"/>
      <c r="VZF55" s="96"/>
      <c r="VZG55" s="116"/>
      <c r="VZH55" s="74"/>
      <c r="VZI55" s="74"/>
      <c r="VZU55" s="84"/>
      <c r="VZV55" s="96"/>
      <c r="VZW55" s="116"/>
      <c r="VZX55" s="74"/>
      <c r="VZY55" s="74"/>
      <c r="WAK55" s="84"/>
      <c r="WAL55" s="96"/>
      <c r="WAM55" s="116"/>
      <c r="WAN55" s="74"/>
      <c r="WAO55" s="74"/>
      <c r="WBA55" s="84"/>
      <c r="WBB55" s="96"/>
      <c r="WBC55" s="116"/>
      <c r="WBD55" s="74"/>
      <c r="WBE55" s="74"/>
      <c r="WBQ55" s="84"/>
      <c r="WBR55" s="96"/>
      <c r="WBS55" s="116"/>
      <c r="WBT55" s="74"/>
      <c r="WBU55" s="74"/>
      <c r="WCG55" s="84"/>
      <c r="WCH55" s="96"/>
      <c r="WCI55" s="116"/>
      <c r="WCJ55" s="74"/>
      <c r="WCK55" s="74"/>
      <c r="WCW55" s="84"/>
      <c r="WCX55" s="96"/>
      <c r="WCY55" s="116"/>
      <c r="WCZ55" s="74"/>
      <c r="WDA55" s="74"/>
      <c r="WDM55" s="84"/>
      <c r="WDN55" s="96"/>
      <c r="WDO55" s="116"/>
      <c r="WDP55" s="74"/>
      <c r="WDQ55" s="74"/>
      <c r="WEC55" s="84"/>
      <c r="WED55" s="96"/>
      <c r="WEE55" s="116"/>
      <c r="WEF55" s="74"/>
      <c r="WEG55" s="74"/>
      <c r="WES55" s="84"/>
      <c r="WET55" s="96"/>
      <c r="WEU55" s="116"/>
      <c r="WEV55" s="74"/>
      <c r="WEW55" s="74"/>
      <c r="WFI55" s="84"/>
      <c r="WFJ55" s="96"/>
      <c r="WFK55" s="116"/>
      <c r="WFL55" s="74"/>
      <c r="WFM55" s="74"/>
      <c r="WFY55" s="84"/>
      <c r="WFZ55" s="96"/>
      <c r="WGA55" s="116"/>
      <c r="WGB55" s="74"/>
      <c r="WGC55" s="74"/>
      <c r="WGO55" s="84"/>
      <c r="WGP55" s="96"/>
      <c r="WGQ55" s="116"/>
      <c r="WGR55" s="74"/>
      <c r="WGS55" s="74"/>
      <c r="WHE55" s="84"/>
      <c r="WHF55" s="96"/>
      <c r="WHG55" s="116"/>
      <c r="WHH55" s="74"/>
      <c r="WHI55" s="74"/>
      <c r="WHU55" s="84"/>
      <c r="WHV55" s="96"/>
      <c r="WHW55" s="116"/>
      <c r="WHX55" s="74"/>
      <c r="WHY55" s="74"/>
      <c r="WIK55" s="84"/>
      <c r="WIL55" s="96"/>
      <c r="WIM55" s="116"/>
      <c r="WIN55" s="74"/>
      <c r="WIO55" s="74"/>
      <c r="WJA55" s="84"/>
      <c r="WJB55" s="96"/>
      <c r="WJC55" s="116"/>
      <c r="WJD55" s="74"/>
      <c r="WJE55" s="74"/>
      <c r="WJQ55" s="84"/>
      <c r="WJR55" s="96"/>
      <c r="WJS55" s="116"/>
      <c r="WJT55" s="74"/>
      <c r="WJU55" s="74"/>
      <c r="WKG55" s="84"/>
      <c r="WKH55" s="96"/>
      <c r="WKI55" s="116"/>
      <c r="WKJ55" s="74"/>
      <c r="WKK55" s="74"/>
      <c r="WKW55" s="84"/>
      <c r="WKX55" s="96"/>
      <c r="WKY55" s="116"/>
      <c r="WKZ55" s="74"/>
      <c r="WLA55" s="74"/>
      <c r="WLM55" s="84"/>
      <c r="WLN55" s="96"/>
      <c r="WLO55" s="116"/>
      <c r="WLP55" s="74"/>
      <c r="WLQ55" s="74"/>
      <c r="WMC55" s="84"/>
      <c r="WMD55" s="96"/>
      <c r="WME55" s="116"/>
      <c r="WMF55" s="74"/>
      <c r="WMG55" s="74"/>
      <c r="WMS55" s="84"/>
      <c r="WMT55" s="96"/>
      <c r="WMU55" s="116"/>
      <c r="WMV55" s="74"/>
      <c r="WMW55" s="74"/>
      <c r="WNI55" s="84"/>
      <c r="WNJ55" s="96"/>
      <c r="WNK55" s="116"/>
      <c r="WNL55" s="74"/>
      <c r="WNM55" s="74"/>
      <c r="WNY55" s="84"/>
      <c r="WNZ55" s="96"/>
      <c r="WOA55" s="116"/>
      <c r="WOB55" s="74"/>
      <c r="WOC55" s="74"/>
      <c r="WOO55" s="84"/>
      <c r="WOP55" s="96"/>
      <c r="WOQ55" s="116"/>
      <c r="WOR55" s="74"/>
      <c r="WOS55" s="74"/>
      <c r="WPE55" s="84"/>
      <c r="WPF55" s="96"/>
      <c r="WPG55" s="116"/>
      <c r="WPH55" s="74"/>
      <c r="WPI55" s="74"/>
      <c r="WPU55" s="84"/>
      <c r="WPV55" s="96"/>
      <c r="WPW55" s="116"/>
      <c r="WPX55" s="74"/>
      <c r="WPY55" s="74"/>
      <c r="WQK55" s="84"/>
      <c r="WQL55" s="96"/>
      <c r="WQM55" s="116"/>
      <c r="WQN55" s="74"/>
      <c r="WQO55" s="74"/>
      <c r="WRA55" s="84"/>
      <c r="WRB55" s="96"/>
      <c r="WRC55" s="116"/>
      <c r="WRD55" s="74"/>
      <c r="WRE55" s="74"/>
      <c r="WRQ55" s="84"/>
      <c r="WRR55" s="96"/>
      <c r="WRS55" s="116"/>
      <c r="WRT55" s="74"/>
      <c r="WRU55" s="74"/>
      <c r="WSG55" s="84"/>
      <c r="WSH55" s="96"/>
      <c r="WSI55" s="116"/>
      <c r="WSJ55" s="74"/>
      <c r="WSK55" s="74"/>
      <c r="WSW55" s="84"/>
      <c r="WSX55" s="96"/>
      <c r="WSY55" s="116"/>
      <c r="WSZ55" s="74"/>
      <c r="WTA55" s="74"/>
      <c r="WTM55" s="84"/>
      <c r="WTN55" s="96"/>
      <c r="WTO55" s="116"/>
      <c r="WTP55" s="74"/>
      <c r="WTQ55" s="74"/>
      <c r="WUC55" s="84"/>
      <c r="WUD55" s="96"/>
      <c r="WUE55" s="116"/>
      <c r="WUF55" s="74"/>
      <c r="WUG55" s="74"/>
      <c r="WUS55" s="84"/>
      <c r="WUT55" s="96"/>
      <c r="WUU55" s="116"/>
      <c r="WUV55" s="74"/>
      <c r="WUW55" s="74"/>
      <c r="WVI55" s="84"/>
      <c r="WVJ55" s="96"/>
      <c r="WVK55" s="116"/>
      <c r="WVL55" s="74"/>
      <c r="WVM55" s="74"/>
      <c r="WVY55" s="84"/>
      <c r="WVZ55" s="96"/>
      <c r="WWA55" s="116"/>
      <c r="WWB55" s="74"/>
      <c r="WWC55" s="74"/>
      <c r="WWO55" s="84"/>
      <c r="WWP55" s="96"/>
      <c r="WWQ55" s="116"/>
      <c r="WWR55" s="74"/>
      <c r="WWS55" s="74"/>
      <c r="WXE55" s="84"/>
      <c r="WXF55" s="96"/>
      <c r="WXG55" s="116"/>
      <c r="WXH55" s="74"/>
      <c r="WXI55" s="74"/>
      <c r="WXU55" s="84"/>
      <c r="WXV55" s="96"/>
      <c r="WXW55" s="116"/>
      <c r="WXX55" s="74"/>
      <c r="WXY55" s="74"/>
      <c r="WYK55" s="84"/>
      <c r="WYL55" s="96"/>
      <c r="WYM55" s="116"/>
      <c r="WYN55" s="74"/>
      <c r="WYO55" s="74"/>
      <c r="WZA55" s="84"/>
      <c r="WZB55" s="96"/>
      <c r="WZC55" s="116"/>
      <c r="WZD55" s="74"/>
      <c r="WZE55" s="74"/>
      <c r="WZQ55" s="84"/>
      <c r="WZR55" s="96"/>
      <c r="WZS55" s="116"/>
      <c r="WZT55" s="74"/>
      <c r="WZU55" s="74"/>
      <c r="XAG55" s="84"/>
      <c r="XAH55" s="96"/>
      <c r="XAI55" s="116"/>
      <c r="XAJ55" s="74"/>
      <c r="XAK55" s="74"/>
      <c r="XAW55" s="84"/>
      <c r="XAX55" s="96"/>
      <c r="XAY55" s="116"/>
      <c r="XAZ55" s="74"/>
      <c r="XBA55" s="74"/>
      <c r="XBM55" s="84"/>
      <c r="XBN55" s="96"/>
      <c r="XBO55" s="116"/>
      <c r="XBP55" s="74"/>
      <c r="XBQ55" s="74"/>
      <c r="XCC55" s="84"/>
      <c r="XCD55" s="96"/>
      <c r="XCE55" s="116"/>
      <c r="XCF55" s="74"/>
      <c r="XCG55" s="74"/>
      <c r="XCS55" s="84"/>
      <c r="XCT55" s="96"/>
      <c r="XCU55" s="116"/>
      <c r="XCV55" s="74"/>
      <c r="XCW55" s="74"/>
      <c r="XDI55" s="84"/>
      <c r="XDJ55" s="96"/>
      <c r="XDK55" s="116"/>
      <c r="XDL55" s="74"/>
      <c r="XDM55" s="74"/>
      <c r="XDY55" s="84"/>
      <c r="XDZ55" s="96"/>
      <c r="XEA55" s="116"/>
      <c r="XEB55" s="74"/>
      <c r="XEC55" s="74"/>
      <c r="XEO55" s="84"/>
      <c r="XEP55" s="96"/>
      <c r="XEQ55" s="116"/>
      <c r="XER55" s="74"/>
      <c r="XES55" s="74"/>
    </row>
    <row r="56" spans="1:1017 1025:2041 2049:3065 3073:4089 4097:5113 5121:6137 6145:7161 7169:8185 8193:9209 9217:10233 10241:11257 11265:12281 12289:13305 13313:14329 14337:15353 15361:16377" ht="23.1" customHeight="1">
      <c r="A56" s="72" t="s">
        <v>430</v>
      </c>
      <c r="B56" s="73" t="s">
        <v>431</v>
      </c>
      <c r="C56" s="547" t="s">
        <v>432</v>
      </c>
      <c r="D56" s="72" t="s">
        <v>31</v>
      </c>
      <c r="E56" s="72" t="s">
        <v>433</v>
      </c>
      <c r="F56" s="685" t="s">
        <v>434</v>
      </c>
      <c r="G56" s="685"/>
    </row>
    <row r="57" spans="1:1017 1025:2041 2049:3065 3073:4089 4097:5113 5121:6137 6145:7161 7169:8185 8193:9209 9217:10233 10241:11257 11265:12281 12289:13305 13313:14329 14337:15353 15361:16377" ht="23.1" customHeight="1">
      <c r="B57" s="682" t="s">
        <v>493</v>
      </c>
      <c r="C57" s="682"/>
      <c r="D57" s="75"/>
      <c r="E57" s="76"/>
      <c r="F57" s="76"/>
      <c r="G57" s="76"/>
    </row>
    <row r="58" spans="1:1017 1025:2041 2049:3065 3073:4089 4097:5113 5121:6137 6145:7161 7169:8185 8193:9209 9217:10233 10241:11257 11265:12281 12289:13305 13313:14329 14337:15353 15361:16377" ht="57.6" customHeight="1">
      <c r="A58" s="74">
        <v>15</v>
      </c>
      <c r="B58" s="77" t="s">
        <v>439</v>
      </c>
      <c r="C58" s="89" t="str">
        <f>IF(ISBLANK('AA DATA ENTRY'!C19),"Complete Question 15",'AA DATA ENTRY'!C19)</f>
        <v>Complete Question 15</v>
      </c>
      <c r="D58" s="79" t="str">
        <f>IFERROR(VLOOKUP(C58,AA_Catchment_Ratio[],5,FALSE),"-")</f>
        <v>-</v>
      </c>
      <c r="E58" s="80">
        <v>45</v>
      </c>
      <c r="F58" s="676" t="s">
        <v>494</v>
      </c>
      <c r="G58" s="677"/>
      <c r="H58" s="81"/>
      <c r="I58" s="81"/>
    </row>
    <row r="59" spans="1:1017 1025:2041 2049:3065 3073:4089 4097:5113 5121:6137 6145:7161 7169:8185 8193:9209 9217:10233 10241:11257 11265:12281 12289:13305 13313:14329 14337:15353 15361:16377" ht="98.25" customHeight="1">
      <c r="A59" s="84">
        <v>21</v>
      </c>
      <c r="B59" s="77" t="s">
        <v>448</v>
      </c>
      <c r="C59" s="118" t="str">
        <f>IF('AA DATA ENTRY'!C45&lt;&gt;1,"Complete Question 21",IFERROR(INDEX('AA DATA ENTRY'!B37:C44,MATCH(MAX('AA DATA ENTRY'!C37:C44),'AA DATA ENTRY'!C37:C44,0),1),"""CompleteQuestion21"))</f>
        <v>Complete Question 21</v>
      </c>
      <c r="D59" s="79" t="str">
        <f>IFERROR(VLOOKUP(C59,Dominant_Water_Regime,4,FALSE),"-")</f>
        <v>-</v>
      </c>
      <c r="E59" s="80">
        <v>15</v>
      </c>
      <c r="F59" s="676" t="s">
        <v>495</v>
      </c>
      <c r="G59" s="677"/>
      <c r="H59" s="81"/>
      <c r="I59" s="81"/>
    </row>
    <row r="60" spans="1:1017 1025:2041 2049:3065 3073:4089 4097:5113 5121:6137 6145:7161 7169:8185 8193:9209 9217:10233 10241:11257 11265:12281 12289:13305 13313:14329 14337:15353 15361:16377" ht="57.6" customHeight="1">
      <c r="A60" s="74" t="s">
        <v>442</v>
      </c>
      <c r="B60" s="82" t="s">
        <v>443</v>
      </c>
      <c r="C60" s="78" t="str">
        <f>IF('AA DATA ENTRY'!$C$48="No, Isolated","No, Isolated",IF(ISBLANK('AA DATA ENTRY'!$C$52),"Complete Question 28",'AA DATA ENTRY'!$C$52))</f>
        <v>Complete Question 28</v>
      </c>
      <c r="D60" s="79" t="str">
        <f>IFERROR(IF('AA DATA ENTRY'!C48=tables!A106,10,VLOOKUP(C60,Outlet_Characteristics[],2,FALSE)),"-")</f>
        <v>-</v>
      </c>
      <c r="E60" s="80">
        <v>10</v>
      </c>
      <c r="F60" s="676" t="s">
        <v>496</v>
      </c>
      <c r="G60" s="677"/>
      <c r="H60" s="81"/>
      <c r="I60" s="81"/>
    </row>
    <row r="61" spans="1:1017 1025:2041 2049:3065 3073:4089 4097:5113 5121:6137 6145:7161 7169:8185 8193:9209 9217:10233 10241:11257 11265:12281 12289:13305 13313:14329 14337:15353 15361:16377" ht="71.849999999999994" customHeight="1">
      <c r="A61" s="74" t="s">
        <v>450</v>
      </c>
      <c r="B61" s="88" t="s">
        <v>451</v>
      </c>
      <c r="C61" s="89" t="str">
        <f>C36</f>
        <v>Complete questions 21 and 37</v>
      </c>
      <c r="D61" s="79" t="str">
        <f>IF(AND(ISBLANK('AA DATA ENTRY'!C37),ISBLANK('AA DATA ENTRY'!C38),ISBLANK('AA DATA ENTRY'!C39),ISBLANK('AA DATA ENTRY'!C40)),"-",IFERROR(VLOOKUP(C61,Texture_Class[],3,FALSE),"-"))</f>
        <v>-</v>
      </c>
      <c r="E61" s="80">
        <v>10</v>
      </c>
      <c r="F61" s="676" t="s">
        <v>497</v>
      </c>
      <c r="G61" s="677"/>
      <c r="H61" s="81"/>
    </row>
    <row r="62" spans="1:1017 1025:2041 2049:3065 3073:4089 4097:5113 5121:6137 6145:7161 7169:8185 8193:9209 9217:10233 10241:11257 11265:12281 12289:13305 13313:14329 14337:15353 15361:16377" ht="66.75" customHeight="1">
      <c r="A62" s="74" t="s">
        <v>498</v>
      </c>
      <c r="B62" s="88" t="s">
        <v>499</v>
      </c>
      <c r="C62" s="89" t="str">
        <f>IF(ISBLANK('AA DATA ENTRY'!C19),"Complete Question 15",IF(OR('AA DATA ENTRY'!$C$19="Depressional",'AA DATA ENTRY'!$C$19="Organic Soil Flat",'AA DATA ENTRY'!$C$19="Mineral Soil Flat"),IF(ISBLANK('AA DATA ENTRY'!$C$32),"Complete Qustion 20",'AA DATA ENTRY'!$C$32),"Assumed low due to HGM type"))</f>
        <v>Complete Question 15</v>
      </c>
      <c r="D62" s="79" t="str">
        <f>IFERROR(IF(C62="Assumed low due to HGM type","-10",VLOOKUP(C62,Watershed_Elev[],3,FALSE)),"-")</f>
        <v>-</v>
      </c>
      <c r="E62" s="80">
        <v>10</v>
      </c>
      <c r="F62" s="678" t="s">
        <v>500</v>
      </c>
      <c r="G62" s="679"/>
      <c r="H62" s="95"/>
      <c r="I62" s="81"/>
    </row>
    <row r="63" spans="1:1017 1025:2041 2049:3065 3073:4089 4097:5113 5121:6137 6145:7161 7169:8185 8193:9209 9217:10233 10241:11257 11265:12281 12289:13305 13313:14329 14337:15353 15361:16377" ht="77.099999999999994" customHeight="1" thickBot="1">
      <c r="A63" s="74" t="s">
        <v>501</v>
      </c>
      <c r="B63" s="77" t="s">
        <v>464</v>
      </c>
      <c r="C63" s="89" t="str" cm="1">
        <f t="array" ref="C63">IF(OR('AA DATA ENTRY'!C19=tables!A49,'AA DATA ENTRY'!C19=tables!A50),"Not Applicable",_xlfn.IFS('AA DATA ENTRY'!C18="Complete Questions 12 and 13","Complete Question 14",ISBLANK('AA DATA ENTRY'!C19),"Complete question 15",ISNUMBER('AA DATA ENTRY'!C18),'AA DATA ENTRY'!E18))</f>
        <v>Complete question 15</v>
      </c>
      <c r="D63" s="79" t="str">
        <f>IFERROR(IF(OR(C5=tables!A49,C5=tables!A50),"-",VLOOKUP(C17,Table13[],4,FALSE)),"-")</f>
        <v>-</v>
      </c>
      <c r="E63" s="80">
        <v>10</v>
      </c>
      <c r="F63" s="678" t="s">
        <v>502</v>
      </c>
      <c r="G63" s="679"/>
      <c r="H63" s="81"/>
      <c r="I63" s="81"/>
    </row>
    <row r="64" spans="1:1017 1025:2041 2049:3065 3073:4089 4097:5113 5121:6137 6145:7161 7169:8185 8193:9209 9217:10233 10241:11257 11265:12281 12289:13305 13313:14329 14337:15353 15361:16377" ht="41.85" customHeight="1" thickBot="1">
      <c r="B64" s="96"/>
      <c r="C64" s="91" t="s">
        <v>456</v>
      </c>
      <c r="D64" s="545" t="str">
        <f>IF(SUM(D58:D63)=0,"-",SUM(D58:D63))</f>
        <v>-</v>
      </c>
      <c r="E64" s="92">
        <f>SUM(E58:E63)</f>
        <v>100</v>
      </c>
      <c r="F64" s="81"/>
      <c r="H64" s="81"/>
      <c r="I64" s="81"/>
    </row>
    <row r="65" spans="1:1017 1025:2041 2049:3065 3073:4089 4097:5113 5121:6137 6145:7161 7169:8185 8193:9209 9217:10233 10241:11257 11265:12281 12289:13305 13313:14329 14337:15353 15361:16377" ht="23.1" customHeight="1" thickBot="1">
      <c r="B65" s="68"/>
      <c r="C65" s="91" t="s">
        <v>438</v>
      </c>
      <c r="D65" s="680" t="str" cm="1">
        <f t="array" ref="D65">IF(ISNUMBER(D64),IFERROR(_xlfn.IFS(AND(D64&lt;=70,D64&gt;30),"Moderate",D64&gt;70,"Higher",D64&lt;=30,"Lower"),"-"),"Incomplete section")</f>
        <v>Incomplete section</v>
      </c>
      <c r="E65" s="681"/>
    </row>
    <row r="66" spans="1:1017 1025:2041 2049:3065 3073:4089 4097:5113 5121:6137 6145:7161 7169:8185 8193:9209 9217:10233 10241:11257 11265:12281 12289:13305 13313:14329 14337:15353 15361:16377" ht="23.1" customHeight="1">
      <c r="C66" s="68"/>
      <c r="D66" s="68"/>
      <c r="E66" s="68"/>
    </row>
    <row r="67" spans="1:1017 1025:2041 2049:3065 3073:4089 4097:5113 5121:6137 6145:7161 7169:8185 8193:9209 9217:10233 10241:11257 11265:12281 12289:13305 13313:14329 14337:15353 15361:16377" ht="18">
      <c r="B67" s="682" t="s">
        <v>503</v>
      </c>
      <c r="C67" s="682"/>
      <c r="D67" s="75"/>
      <c r="E67" s="76"/>
      <c r="F67" s="76"/>
      <c r="G67" s="76"/>
      <c r="H67" s="81"/>
      <c r="I67" s="81"/>
    </row>
    <row r="68" spans="1:1017 1025:2041 2049:3065 3073:4089 4097:5113 5121:6137 6145:7161 7169:8185 8193:9209 9217:10233 10241:11257 11265:12281 12289:13305 13313:14329 14337:15353 15361:16377" ht="51.6" customHeight="1">
      <c r="B68" s="77" t="s">
        <v>504</v>
      </c>
      <c r="C68" s="83"/>
      <c r="D68" s="83">
        <v>20</v>
      </c>
      <c r="E68" s="248">
        <v>20</v>
      </c>
      <c r="F68" s="676" t="s">
        <v>505</v>
      </c>
      <c r="G68" s="677"/>
      <c r="H68" s="81"/>
      <c r="I68" s="81"/>
    </row>
    <row r="69" spans="1:1017 1025:2041 2049:3065 3073:4089 4097:5113 5121:6137 6145:7161 7169:8185 8193:9209 9217:10233 10241:11257 11265:12281 12289:13305 13313:14329 14337:15353 15361:16377" ht="63.6" customHeight="1">
      <c r="A69" s="74">
        <v>16</v>
      </c>
      <c r="B69" s="77" t="s">
        <v>459</v>
      </c>
      <c r="C69" s="339" t="str">
        <f>IF(ISBLANK('AA DATA ENTRY'!C23),"Complete Question 16",'AA DATA ENTRY'!C23)</f>
        <v>Complete Question 16</v>
      </c>
      <c r="D69" s="83" t="str" cm="1">
        <f t="array" ref="D69">IFERROR(_xlfn.IFS(C69="&lt;25%",10,C69="25-50%",20,C69="&gt;50-75%",30,C69="&gt;75%",40),"-")</f>
        <v>-</v>
      </c>
      <c r="E69" s="248">
        <v>40</v>
      </c>
      <c r="F69" s="687" t="s">
        <v>506</v>
      </c>
      <c r="G69" s="688"/>
      <c r="H69" s="81"/>
      <c r="I69" s="81"/>
    </row>
    <row r="70" spans="1:1017 1025:2041 2049:3065 3073:4089 4097:5113 5121:6137 6145:7161 7169:8185 8193:9209 9217:10233 10241:11257 11265:12281 12289:13305 13313:14329 14337:15353 15361:16377" ht="36" customHeight="1" thickBot="1">
      <c r="A70" s="74">
        <v>22</v>
      </c>
      <c r="B70" s="77" t="s">
        <v>507</v>
      </c>
      <c r="C70" s="131" t="str">
        <f>IF(ISBLANK('AA DATA ENTRY'!C46),"Complete Question 22",'AA DATA ENTRY'!C46)</f>
        <v>Complete Question 22</v>
      </c>
      <c r="D70" s="131" t="str">
        <f>IFERROR(VLOOKUP(C70,tables!A237:B239,2,FALSE),"-")</f>
        <v>-</v>
      </c>
      <c r="E70" s="131">
        <v>40</v>
      </c>
      <c r="F70" s="678" t="s">
        <v>508</v>
      </c>
      <c r="G70" s="679"/>
    </row>
    <row r="71" spans="1:1017 1025:2041 2049:3065 3073:4089 4097:5113 5121:6137 6145:7161 7169:8185 8193:9209 9217:10233 10241:11257 11265:12281 12289:13305 13313:14329 14337:15353 15361:16377" ht="28.5" customHeight="1" thickBot="1">
      <c r="A71" s="128"/>
      <c r="B71" s="68"/>
      <c r="C71" s="91" t="s">
        <v>456</v>
      </c>
      <c r="D71" s="132" t="str">
        <f>IF(AND(ISNUMBER(D69),ISNUMBER(D70)),SUM(D68:D70),"-")</f>
        <v>-</v>
      </c>
      <c r="E71" s="132">
        <f>SUM(E68:E70)</f>
        <v>100</v>
      </c>
    </row>
    <row r="72" spans="1:1017 1025:2041 2049:3065 3073:4089 4097:5113 5121:6137 6145:7161 7169:8185 8193:9209 9217:10233 10241:11257 11265:12281 12289:13305 13313:14329 14337:15353 15361:16377" ht="23.1" customHeight="1" thickBot="1">
      <c r="A72" s="128"/>
      <c r="B72" s="68"/>
      <c r="C72" s="91"/>
      <c r="D72" s="664" t="str" cm="1">
        <f t="array" ref="D72">IF(ISNUMBER(D71),_xlfn.IFS(AND(D71&lt;70,D71&gt;=30),"Moderate",D71&gt;=70,"Higher",D71&lt;30,"Lower"),"Incomplete section")</f>
        <v>Incomplete section</v>
      </c>
      <c r="E72" s="665"/>
    </row>
    <row r="73" spans="1:1017 1025:2041 2049:3065 3073:4089 4097:5113 5121:6137 6145:7161 7169:8185 8193:9209 9217:10233 10241:11257 11265:12281 12289:13305 13313:14329 14337:15353 15361:16377" ht="23.1" customHeight="1">
      <c r="A73" s="128"/>
      <c r="B73" s="68"/>
      <c r="C73" s="68"/>
      <c r="D73" s="68"/>
      <c r="E73" s="68"/>
    </row>
    <row r="74" spans="1:1017 1025:2041 2049:3065 3073:4089 4097:5113 5121:6137 6145:7161 7169:8185 8193:9209 9217:10233 10241:11257 11265:12281 12289:13305 13313:14329 14337:15353 15361:16377" ht="23.1" customHeight="1">
      <c r="B74" s="101" t="s">
        <v>509</v>
      </c>
      <c r="C74" s="102"/>
      <c r="D74" s="102"/>
      <c r="E74" s="102"/>
      <c r="F74" s="103"/>
    </row>
    <row r="75" spans="1:1017 1025:2041 2049:3065 3073:4089 4097:5113 5121:6137 6145:7161 7169:8185 8193:9209 9217:10233 10241:11257 11265:12281 12289:13305 13313:14329 14337:15353 15361:16377" ht="23.1" customHeight="1">
      <c r="B75" s="104"/>
      <c r="C75" s="105" t="s">
        <v>467</v>
      </c>
      <c r="D75" s="106" t="s">
        <v>447</v>
      </c>
      <c r="E75" s="106" t="s">
        <v>121</v>
      </c>
      <c r="F75" s="106" t="s">
        <v>441</v>
      </c>
    </row>
    <row r="76" spans="1:1017 1025:2041 2049:3065 3073:4089 4097:5113 5121:6137 6145:7161 7169:8185 8193:9209 9217:10233 10241:11257 11265:12281 12289:13305 13313:14329 14337:15353 15361:16377" ht="23.1" customHeight="1">
      <c r="B76" s="666" t="s">
        <v>468</v>
      </c>
      <c r="C76" s="106" t="s">
        <v>447</v>
      </c>
      <c r="D76" s="108" t="s">
        <v>447</v>
      </c>
      <c r="E76" s="108" t="s">
        <v>447</v>
      </c>
      <c r="F76" s="108" t="s">
        <v>121</v>
      </c>
    </row>
    <row r="77" spans="1:1017 1025:2041 2049:3065 3073:4089 4097:5113 5121:6137 6145:7161 7169:8185 8193:9209 9217:10233 10241:11257 11265:12281 12289:13305 13313:14329 14337:15353 15361:16377" ht="23.1" customHeight="1">
      <c r="B77" s="667"/>
      <c r="C77" s="106" t="s">
        <v>121</v>
      </c>
      <c r="D77" s="108" t="s">
        <v>447</v>
      </c>
      <c r="E77" s="108" t="s">
        <v>121</v>
      </c>
      <c r="F77" s="108" t="s">
        <v>441</v>
      </c>
    </row>
    <row r="78" spans="1:1017 1025:2041 2049:3065 3073:4089 4097:5113 5121:6137 6145:7161 7169:8185 8193:9209 9217:10233 10241:11257 11265:12281 12289:13305 13313:14329 14337:15353 15361:16377" ht="23.1" customHeight="1">
      <c r="B78" s="668"/>
      <c r="C78" s="106" t="s">
        <v>441</v>
      </c>
      <c r="D78" s="108" t="s">
        <v>121</v>
      </c>
      <c r="E78" s="108" t="s">
        <v>441</v>
      </c>
      <c r="F78" s="108" t="s">
        <v>441</v>
      </c>
      <c r="G78" s="81"/>
      <c r="I78" s="81"/>
      <c r="EW78" s="81"/>
      <c r="FE78" s="109"/>
      <c r="FF78" s="110"/>
      <c r="FG78" s="111"/>
      <c r="FH78" s="112"/>
      <c r="FI78" s="112"/>
      <c r="FK78" s="81"/>
      <c r="FM78" s="81"/>
      <c r="FU78" s="109"/>
      <c r="FV78" s="110"/>
      <c r="FW78" s="111"/>
      <c r="FX78" s="112"/>
      <c r="FY78" s="112"/>
      <c r="GA78" s="81"/>
      <c r="GC78" s="81"/>
      <c r="GK78" s="109"/>
      <c r="GL78" s="110"/>
      <c r="GM78" s="111"/>
      <c r="GN78" s="112"/>
      <c r="GO78" s="112"/>
      <c r="GQ78" s="81"/>
      <c r="GS78" s="81"/>
      <c r="HA78" s="109"/>
      <c r="HB78" s="110"/>
      <c r="HC78" s="111"/>
      <c r="HD78" s="112"/>
      <c r="HE78" s="112"/>
      <c r="HG78" s="81"/>
      <c r="HI78" s="81"/>
      <c r="HQ78" s="109"/>
      <c r="HR78" s="110"/>
      <c r="HS78" s="111"/>
      <c r="HT78" s="112"/>
      <c r="HU78" s="112"/>
      <c r="HW78" s="81"/>
      <c r="HY78" s="81"/>
      <c r="IG78" s="109"/>
      <c r="IH78" s="110"/>
      <c r="II78" s="111"/>
      <c r="IJ78" s="112"/>
      <c r="IK78" s="112"/>
      <c r="IM78" s="81"/>
      <c r="IO78" s="81"/>
      <c r="IW78" s="109"/>
      <c r="IX78" s="110"/>
      <c r="IY78" s="111"/>
      <c r="IZ78" s="112"/>
      <c r="JA78" s="112"/>
      <c r="JC78" s="81"/>
      <c r="JE78" s="81"/>
      <c r="JM78" s="109"/>
      <c r="JN78" s="110"/>
      <c r="JO78" s="111"/>
      <c r="JP78" s="112"/>
      <c r="JQ78" s="112"/>
      <c r="JS78" s="81"/>
      <c r="JU78" s="81"/>
      <c r="KC78" s="109"/>
      <c r="KD78" s="110"/>
      <c r="KE78" s="111"/>
      <c r="KF78" s="112"/>
      <c r="KG78" s="112"/>
      <c r="KI78" s="81"/>
      <c r="KK78" s="81"/>
      <c r="KS78" s="109"/>
      <c r="KT78" s="110"/>
      <c r="KU78" s="111"/>
      <c r="KV78" s="112"/>
      <c r="KW78" s="112"/>
      <c r="KY78" s="81"/>
      <c r="LA78" s="81"/>
      <c r="LI78" s="109"/>
      <c r="LJ78" s="110"/>
      <c r="LK78" s="111"/>
      <c r="LL78" s="112"/>
      <c r="LM78" s="112"/>
      <c r="LO78" s="81"/>
      <c r="LQ78" s="81"/>
      <c r="LY78" s="109"/>
      <c r="LZ78" s="110"/>
      <c r="MA78" s="111"/>
      <c r="MB78" s="112"/>
      <c r="MC78" s="112"/>
      <c r="ME78" s="81"/>
      <c r="MG78" s="81"/>
      <c r="MO78" s="109"/>
      <c r="MP78" s="110"/>
      <c r="MQ78" s="111"/>
      <c r="MR78" s="112"/>
      <c r="MS78" s="112"/>
      <c r="MU78" s="81"/>
      <c r="MW78" s="81"/>
      <c r="NE78" s="109"/>
      <c r="NF78" s="110"/>
      <c r="NG78" s="111"/>
      <c r="NH78" s="112"/>
      <c r="NI78" s="112"/>
      <c r="NK78" s="81"/>
      <c r="NM78" s="81"/>
      <c r="NU78" s="109"/>
      <c r="NV78" s="110"/>
      <c r="NW78" s="111"/>
      <c r="NX78" s="112"/>
      <c r="NY78" s="112"/>
      <c r="OA78" s="81"/>
      <c r="OC78" s="81"/>
      <c r="OK78" s="109"/>
      <c r="OL78" s="110"/>
      <c r="OM78" s="111"/>
      <c r="ON78" s="112"/>
      <c r="OO78" s="112"/>
      <c r="OQ78" s="81"/>
      <c r="OS78" s="81"/>
      <c r="PA78" s="109"/>
      <c r="PB78" s="110"/>
      <c r="PC78" s="111"/>
      <c r="PD78" s="112"/>
      <c r="PE78" s="112"/>
      <c r="PG78" s="81"/>
      <c r="PI78" s="81"/>
      <c r="PQ78" s="109"/>
      <c r="PR78" s="110"/>
      <c r="PS78" s="111"/>
      <c r="PT78" s="112"/>
      <c r="PU78" s="112"/>
      <c r="PW78" s="81"/>
      <c r="PY78" s="81"/>
      <c r="QG78" s="109"/>
      <c r="QH78" s="110"/>
      <c r="QI78" s="111"/>
      <c r="QJ78" s="112"/>
      <c r="QK78" s="112"/>
      <c r="QM78" s="81"/>
      <c r="QO78" s="81"/>
      <c r="QW78" s="109"/>
      <c r="QX78" s="110"/>
      <c r="QY78" s="111"/>
      <c r="QZ78" s="112"/>
      <c r="RA78" s="112"/>
      <c r="RC78" s="81"/>
      <c r="RE78" s="81"/>
      <c r="RM78" s="109"/>
      <c r="RN78" s="110"/>
      <c r="RO78" s="111"/>
      <c r="RP78" s="112"/>
      <c r="RQ78" s="112"/>
      <c r="RS78" s="81"/>
      <c r="RU78" s="81"/>
      <c r="SC78" s="109"/>
      <c r="SD78" s="110"/>
      <c r="SE78" s="111"/>
      <c r="SF78" s="112"/>
      <c r="SG78" s="112"/>
      <c r="SI78" s="81"/>
      <c r="SK78" s="81"/>
      <c r="SS78" s="109"/>
      <c r="ST78" s="110"/>
      <c r="SU78" s="111"/>
      <c r="SV78" s="112"/>
      <c r="SW78" s="112"/>
      <c r="SY78" s="81"/>
      <c r="TA78" s="81"/>
      <c r="TI78" s="109"/>
      <c r="TJ78" s="110"/>
      <c r="TK78" s="111"/>
      <c r="TL78" s="112"/>
      <c r="TM78" s="112"/>
      <c r="TO78" s="81"/>
      <c r="TQ78" s="81"/>
      <c r="TY78" s="109"/>
      <c r="TZ78" s="110"/>
      <c r="UA78" s="111"/>
      <c r="UB78" s="112"/>
      <c r="UC78" s="112"/>
      <c r="UE78" s="81"/>
      <c r="UG78" s="81"/>
      <c r="UO78" s="109"/>
      <c r="UP78" s="110"/>
      <c r="UQ78" s="111"/>
      <c r="UR78" s="112"/>
      <c r="US78" s="112"/>
      <c r="UU78" s="81"/>
      <c r="UW78" s="81"/>
      <c r="VE78" s="109"/>
      <c r="VF78" s="110"/>
      <c r="VG78" s="111"/>
      <c r="VH78" s="112"/>
      <c r="VI78" s="112"/>
      <c r="VK78" s="81"/>
      <c r="VM78" s="81"/>
      <c r="VU78" s="109"/>
      <c r="VV78" s="110"/>
      <c r="VW78" s="111"/>
      <c r="VX78" s="112"/>
      <c r="VY78" s="112"/>
      <c r="WA78" s="81"/>
      <c r="WC78" s="81"/>
      <c r="WK78" s="109"/>
      <c r="WL78" s="110"/>
      <c r="WM78" s="111"/>
      <c r="WN78" s="112"/>
      <c r="WO78" s="112"/>
      <c r="WQ78" s="81"/>
      <c r="WS78" s="81"/>
      <c r="XA78" s="109"/>
      <c r="XB78" s="110"/>
      <c r="XC78" s="111"/>
      <c r="XD78" s="112"/>
      <c r="XE78" s="112"/>
      <c r="XG78" s="81"/>
      <c r="XI78" s="81"/>
      <c r="XQ78" s="109"/>
      <c r="XR78" s="110"/>
      <c r="XS78" s="111"/>
      <c r="XT78" s="112"/>
      <c r="XU78" s="112"/>
      <c r="XW78" s="81"/>
      <c r="XY78" s="81"/>
      <c r="YG78" s="109"/>
      <c r="YH78" s="110"/>
      <c r="YI78" s="111"/>
      <c r="YJ78" s="112"/>
      <c r="YK78" s="112"/>
      <c r="YM78" s="81"/>
      <c r="YO78" s="81"/>
      <c r="YW78" s="109"/>
      <c r="YX78" s="110"/>
      <c r="YY78" s="111"/>
      <c r="YZ78" s="112"/>
      <c r="ZA78" s="112"/>
      <c r="ZC78" s="81"/>
      <c r="ZE78" s="81"/>
      <c r="ZM78" s="109"/>
      <c r="ZN78" s="110"/>
      <c r="ZO78" s="111"/>
      <c r="ZP78" s="112"/>
      <c r="ZQ78" s="112"/>
      <c r="ZS78" s="81"/>
      <c r="ZU78" s="81"/>
      <c r="AAC78" s="109"/>
      <c r="AAD78" s="110"/>
      <c r="AAE78" s="111"/>
      <c r="AAF78" s="112"/>
      <c r="AAG78" s="112"/>
      <c r="AAI78" s="81"/>
      <c r="AAK78" s="81"/>
      <c r="AAS78" s="109"/>
      <c r="AAT78" s="110"/>
      <c r="AAU78" s="111"/>
      <c r="AAV78" s="112"/>
      <c r="AAW78" s="112"/>
      <c r="AAY78" s="81"/>
      <c r="ABA78" s="81"/>
      <c r="ABI78" s="109"/>
      <c r="ABJ78" s="110"/>
      <c r="ABK78" s="111"/>
      <c r="ABL78" s="112"/>
      <c r="ABM78" s="112"/>
      <c r="ABO78" s="81"/>
      <c r="ABQ78" s="81"/>
      <c r="ABY78" s="109"/>
      <c r="ABZ78" s="110"/>
      <c r="ACA78" s="111"/>
      <c r="ACB78" s="112"/>
      <c r="ACC78" s="112"/>
      <c r="ACE78" s="81"/>
      <c r="ACG78" s="81"/>
      <c r="ACO78" s="109"/>
      <c r="ACP78" s="110"/>
      <c r="ACQ78" s="111"/>
      <c r="ACR78" s="112"/>
      <c r="ACS78" s="112"/>
      <c r="ACU78" s="81"/>
      <c r="ACW78" s="81"/>
      <c r="ADE78" s="109"/>
      <c r="ADF78" s="110"/>
      <c r="ADG78" s="111"/>
      <c r="ADH78" s="112"/>
      <c r="ADI78" s="112"/>
      <c r="ADK78" s="81"/>
      <c r="ADM78" s="81"/>
      <c r="ADU78" s="109"/>
      <c r="ADV78" s="110"/>
      <c r="ADW78" s="111"/>
      <c r="ADX78" s="112"/>
      <c r="ADY78" s="112"/>
      <c r="AEA78" s="81"/>
      <c r="AEC78" s="81"/>
      <c r="AEK78" s="109"/>
      <c r="AEL78" s="110"/>
      <c r="AEM78" s="111"/>
      <c r="AEN78" s="112"/>
      <c r="AEO78" s="112"/>
      <c r="AEQ78" s="81"/>
      <c r="AES78" s="81"/>
      <c r="AFA78" s="109"/>
      <c r="AFB78" s="110"/>
      <c r="AFC78" s="111"/>
      <c r="AFD78" s="112"/>
      <c r="AFE78" s="112"/>
      <c r="AFG78" s="81"/>
      <c r="AFI78" s="81"/>
      <c r="AFQ78" s="109"/>
      <c r="AFR78" s="110"/>
      <c r="AFS78" s="111"/>
      <c r="AFT78" s="112"/>
      <c r="AFU78" s="112"/>
      <c r="AFW78" s="81"/>
      <c r="AFY78" s="81"/>
      <c r="AGG78" s="109"/>
      <c r="AGH78" s="110"/>
      <c r="AGI78" s="111"/>
      <c r="AGJ78" s="112"/>
      <c r="AGK78" s="112"/>
      <c r="AGM78" s="81"/>
      <c r="AGO78" s="81"/>
      <c r="AGW78" s="109"/>
      <c r="AGX78" s="110"/>
      <c r="AGY78" s="111"/>
      <c r="AGZ78" s="112"/>
      <c r="AHA78" s="112"/>
      <c r="AHC78" s="81"/>
      <c r="AHE78" s="81"/>
      <c r="AHM78" s="109"/>
      <c r="AHN78" s="110"/>
      <c r="AHO78" s="111"/>
      <c r="AHP78" s="112"/>
      <c r="AHQ78" s="112"/>
      <c r="AHS78" s="81"/>
      <c r="AHU78" s="81"/>
      <c r="AIC78" s="109"/>
      <c r="AID78" s="110"/>
      <c r="AIE78" s="111"/>
      <c r="AIF78" s="112"/>
      <c r="AIG78" s="112"/>
      <c r="AII78" s="81"/>
      <c r="AIK78" s="81"/>
      <c r="AIS78" s="109"/>
      <c r="AIT78" s="110"/>
      <c r="AIU78" s="111"/>
      <c r="AIV78" s="112"/>
      <c r="AIW78" s="112"/>
      <c r="AIY78" s="81"/>
      <c r="AJA78" s="81"/>
      <c r="AJI78" s="109"/>
      <c r="AJJ78" s="110"/>
      <c r="AJK78" s="111"/>
      <c r="AJL78" s="112"/>
      <c r="AJM78" s="112"/>
      <c r="AJO78" s="81"/>
      <c r="AJQ78" s="81"/>
      <c r="AJY78" s="109"/>
      <c r="AJZ78" s="110"/>
      <c r="AKA78" s="111"/>
      <c r="AKB78" s="112"/>
      <c r="AKC78" s="112"/>
      <c r="AKE78" s="81"/>
      <c r="AKG78" s="81"/>
      <c r="AKO78" s="109"/>
      <c r="AKP78" s="110"/>
      <c r="AKQ78" s="111"/>
      <c r="AKR78" s="112"/>
      <c r="AKS78" s="112"/>
      <c r="AKU78" s="81"/>
      <c r="AKW78" s="81"/>
      <c r="ALE78" s="109"/>
      <c r="ALF78" s="110"/>
      <c r="ALG78" s="111"/>
      <c r="ALH78" s="112"/>
      <c r="ALI78" s="112"/>
      <c r="ALK78" s="81"/>
      <c r="ALM78" s="81"/>
      <c r="ALU78" s="109"/>
      <c r="ALV78" s="110"/>
      <c r="ALW78" s="111"/>
      <c r="ALX78" s="112"/>
      <c r="ALY78" s="112"/>
      <c r="AMA78" s="81"/>
      <c r="AMC78" s="81"/>
      <c r="AMK78" s="109"/>
      <c r="AML78" s="110"/>
      <c r="AMM78" s="111"/>
      <c r="AMN78" s="112"/>
      <c r="AMO78" s="112"/>
      <c r="AMQ78" s="81"/>
      <c r="AMS78" s="81"/>
      <c r="ANA78" s="109"/>
      <c r="ANB78" s="110"/>
      <c r="ANC78" s="111"/>
      <c r="AND78" s="112"/>
      <c r="ANE78" s="112"/>
      <c r="ANG78" s="81"/>
      <c r="ANI78" s="81"/>
      <c r="ANQ78" s="109"/>
      <c r="ANR78" s="110"/>
      <c r="ANS78" s="111"/>
      <c r="ANT78" s="112"/>
      <c r="ANU78" s="112"/>
      <c r="ANW78" s="81"/>
      <c r="ANY78" s="81"/>
      <c r="AOG78" s="109"/>
      <c r="AOH78" s="110"/>
      <c r="AOI78" s="111"/>
      <c r="AOJ78" s="112"/>
      <c r="AOK78" s="112"/>
      <c r="AOM78" s="81"/>
      <c r="AOO78" s="81"/>
      <c r="AOW78" s="109"/>
      <c r="AOX78" s="110"/>
      <c r="AOY78" s="111"/>
      <c r="AOZ78" s="112"/>
      <c r="APA78" s="112"/>
      <c r="APC78" s="81"/>
      <c r="APE78" s="81"/>
      <c r="APM78" s="109"/>
      <c r="APN78" s="110"/>
      <c r="APO78" s="111"/>
      <c r="APP78" s="112"/>
      <c r="APQ78" s="112"/>
      <c r="APS78" s="81"/>
      <c r="APU78" s="81"/>
      <c r="AQC78" s="109"/>
      <c r="AQD78" s="110"/>
      <c r="AQE78" s="111"/>
      <c r="AQF78" s="112"/>
      <c r="AQG78" s="112"/>
      <c r="AQI78" s="81"/>
      <c r="AQK78" s="81"/>
      <c r="AQS78" s="109"/>
      <c r="AQT78" s="110"/>
      <c r="AQU78" s="111"/>
      <c r="AQV78" s="112"/>
      <c r="AQW78" s="112"/>
      <c r="AQY78" s="81"/>
      <c r="ARA78" s="81"/>
      <c r="ARI78" s="109"/>
      <c r="ARJ78" s="110"/>
      <c r="ARK78" s="111"/>
      <c r="ARL78" s="112"/>
      <c r="ARM78" s="112"/>
      <c r="ARO78" s="81"/>
      <c r="ARQ78" s="81"/>
      <c r="ARY78" s="109"/>
      <c r="ARZ78" s="110"/>
      <c r="ASA78" s="111"/>
      <c r="ASB78" s="112"/>
      <c r="ASC78" s="112"/>
      <c r="ASE78" s="81"/>
      <c r="ASG78" s="81"/>
      <c r="ASO78" s="109"/>
      <c r="ASP78" s="110"/>
      <c r="ASQ78" s="111"/>
      <c r="ASR78" s="112"/>
      <c r="ASS78" s="112"/>
      <c r="ASU78" s="81"/>
      <c r="ASW78" s="81"/>
      <c r="ATE78" s="109"/>
      <c r="ATF78" s="110"/>
      <c r="ATG78" s="111"/>
      <c r="ATH78" s="112"/>
      <c r="ATI78" s="112"/>
      <c r="ATK78" s="81"/>
      <c r="ATM78" s="81"/>
      <c r="ATU78" s="109"/>
      <c r="ATV78" s="110"/>
      <c r="ATW78" s="111"/>
      <c r="ATX78" s="112"/>
      <c r="ATY78" s="112"/>
      <c r="AUA78" s="81"/>
      <c r="AUC78" s="81"/>
      <c r="AUK78" s="109"/>
      <c r="AUL78" s="110"/>
      <c r="AUM78" s="111"/>
      <c r="AUN78" s="112"/>
      <c r="AUO78" s="112"/>
      <c r="AUQ78" s="81"/>
      <c r="AUS78" s="81"/>
      <c r="AVA78" s="109"/>
      <c r="AVB78" s="110"/>
      <c r="AVC78" s="111"/>
      <c r="AVD78" s="112"/>
      <c r="AVE78" s="112"/>
      <c r="AVG78" s="81"/>
      <c r="AVI78" s="81"/>
      <c r="AVQ78" s="109"/>
      <c r="AVR78" s="110"/>
      <c r="AVS78" s="111"/>
      <c r="AVT78" s="112"/>
      <c r="AVU78" s="112"/>
      <c r="AVW78" s="81"/>
      <c r="AVY78" s="81"/>
      <c r="AWG78" s="109"/>
      <c r="AWH78" s="110"/>
      <c r="AWI78" s="111"/>
      <c r="AWJ78" s="112"/>
      <c r="AWK78" s="112"/>
      <c r="AWM78" s="81"/>
      <c r="AWO78" s="81"/>
      <c r="AWW78" s="109"/>
      <c r="AWX78" s="110"/>
      <c r="AWY78" s="111"/>
      <c r="AWZ78" s="112"/>
      <c r="AXA78" s="112"/>
      <c r="AXC78" s="81"/>
      <c r="AXE78" s="81"/>
      <c r="AXM78" s="109"/>
      <c r="AXN78" s="110"/>
      <c r="AXO78" s="111"/>
      <c r="AXP78" s="112"/>
      <c r="AXQ78" s="112"/>
      <c r="AXS78" s="81"/>
      <c r="AXU78" s="81"/>
      <c r="AYC78" s="109"/>
      <c r="AYD78" s="110"/>
      <c r="AYE78" s="111"/>
      <c r="AYF78" s="112"/>
      <c r="AYG78" s="112"/>
      <c r="AYI78" s="81"/>
      <c r="AYK78" s="81"/>
      <c r="AYS78" s="109"/>
      <c r="AYT78" s="110"/>
      <c r="AYU78" s="111"/>
      <c r="AYV78" s="112"/>
      <c r="AYW78" s="112"/>
      <c r="AYY78" s="81"/>
      <c r="AZA78" s="81"/>
      <c r="AZI78" s="109"/>
      <c r="AZJ78" s="110"/>
      <c r="AZK78" s="111"/>
      <c r="AZL78" s="112"/>
      <c r="AZM78" s="112"/>
      <c r="AZO78" s="81"/>
      <c r="AZQ78" s="81"/>
      <c r="AZY78" s="109"/>
      <c r="AZZ78" s="110"/>
      <c r="BAA78" s="111"/>
      <c r="BAB78" s="112"/>
      <c r="BAC78" s="112"/>
      <c r="BAE78" s="81"/>
      <c r="BAG78" s="81"/>
      <c r="BAO78" s="109"/>
      <c r="BAP78" s="110"/>
      <c r="BAQ78" s="111"/>
      <c r="BAR78" s="112"/>
      <c r="BAS78" s="112"/>
      <c r="BAU78" s="81"/>
      <c r="BAW78" s="81"/>
      <c r="BBE78" s="109"/>
      <c r="BBF78" s="110"/>
      <c r="BBG78" s="111"/>
      <c r="BBH78" s="112"/>
      <c r="BBI78" s="112"/>
      <c r="BBK78" s="81"/>
      <c r="BBM78" s="81"/>
      <c r="BBU78" s="109"/>
      <c r="BBV78" s="110"/>
      <c r="BBW78" s="111"/>
      <c r="BBX78" s="112"/>
      <c r="BBY78" s="112"/>
      <c r="BCA78" s="81"/>
      <c r="BCC78" s="81"/>
      <c r="BCK78" s="109"/>
      <c r="BCL78" s="110"/>
      <c r="BCM78" s="111"/>
      <c r="BCN78" s="112"/>
      <c r="BCO78" s="112"/>
      <c r="BCQ78" s="81"/>
      <c r="BCS78" s="81"/>
      <c r="BDA78" s="109"/>
      <c r="BDB78" s="110"/>
      <c r="BDC78" s="111"/>
      <c r="BDD78" s="112"/>
      <c r="BDE78" s="112"/>
      <c r="BDG78" s="81"/>
      <c r="BDI78" s="81"/>
      <c r="BDQ78" s="109"/>
      <c r="BDR78" s="110"/>
      <c r="BDS78" s="111"/>
      <c r="BDT78" s="112"/>
      <c r="BDU78" s="112"/>
      <c r="BDW78" s="81"/>
      <c r="BDY78" s="81"/>
      <c r="BEG78" s="109"/>
      <c r="BEH78" s="110"/>
      <c r="BEI78" s="111"/>
      <c r="BEJ78" s="112"/>
      <c r="BEK78" s="112"/>
      <c r="BEM78" s="81"/>
      <c r="BEO78" s="81"/>
      <c r="BEW78" s="109"/>
      <c r="BEX78" s="110"/>
      <c r="BEY78" s="111"/>
      <c r="BEZ78" s="112"/>
      <c r="BFA78" s="112"/>
      <c r="BFC78" s="81"/>
      <c r="BFE78" s="81"/>
      <c r="BFM78" s="109"/>
      <c r="BFN78" s="110"/>
      <c r="BFO78" s="111"/>
      <c r="BFP78" s="112"/>
      <c r="BFQ78" s="112"/>
      <c r="BFS78" s="81"/>
      <c r="BFU78" s="81"/>
      <c r="BGC78" s="109"/>
      <c r="BGD78" s="110"/>
      <c r="BGE78" s="111"/>
      <c r="BGF78" s="112"/>
      <c r="BGG78" s="112"/>
      <c r="BGI78" s="81"/>
      <c r="BGK78" s="81"/>
      <c r="BGS78" s="109"/>
      <c r="BGT78" s="110"/>
      <c r="BGU78" s="111"/>
      <c r="BGV78" s="112"/>
      <c r="BGW78" s="112"/>
      <c r="BGY78" s="81"/>
      <c r="BHA78" s="81"/>
      <c r="BHI78" s="109"/>
      <c r="BHJ78" s="110"/>
      <c r="BHK78" s="111"/>
      <c r="BHL78" s="112"/>
      <c r="BHM78" s="112"/>
      <c r="BHO78" s="81"/>
      <c r="BHQ78" s="81"/>
      <c r="BHY78" s="109"/>
      <c r="BHZ78" s="110"/>
      <c r="BIA78" s="111"/>
      <c r="BIB78" s="112"/>
      <c r="BIC78" s="112"/>
      <c r="BIE78" s="81"/>
      <c r="BIG78" s="81"/>
      <c r="BIO78" s="109"/>
      <c r="BIP78" s="110"/>
      <c r="BIQ78" s="111"/>
      <c r="BIR78" s="112"/>
      <c r="BIS78" s="112"/>
      <c r="BIU78" s="81"/>
      <c r="BIW78" s="81"/>
      <c r="BJE78" s="109"/>
      <c r="BJF78" s="110"/>
      <c r="BJG78" s="111"/>
      <c r="BJH78" s="112"/>
      <c r="BJI78" s="112"/>
      <c r="BJK78" s="81"/>
      <c r="BJM78" s="81"/>
      <c r="BJU78" s="109"/>
      <c r="BJV78" s="110"/>
      <c r="BJW78" s="111"/>
      <c r="BJX78" s="112"/>
      <c r="BJY78" s="112"/>
      <c r="BKA78" s="81"/>
      <c r="BKC78" s="81"/>
      <c r="BKK78" s="109"/>
      <c r="BKL78" s="110"/>
      <c r="BKM78" s="111"/>
      <c r="BKN78" s="112"/>
      <c r="BKO78" s="112"/>
      <c r="BKQ78" s="81"/>
      <c r="BKS78" s="81"/>
      <c r="BLA78" s="109"/>
      <c r="BLB78" s="110"/>
      <c r="BLC78" s="111"/>
      <c r="BLD78" s="112"/>
      <c r="BLE78" s="112"/>
      <c r="BLG78" s="81"/>
      <c r="BLI78" s="81"/>
      <c r="BLQ78" s="109"/>
      <c r="BLR78" s="110"/>
      <c r="BLS78" s="111"/>
      <c r="BLT78" s="112"/>
      <c r="BLU78" s="112"/>
      <c r="BLW78" s="81"/>
      <c r="BLY78" s="81"/>
      <c r="BMG78" s="109"/>
      <c r="BMH78" s="110"/>
      <c r="BMI78" s="111"/>
      <c r="BMJ78" s="112"/>
      <c r="BMK78" s="112"/>
      <c r="BMM78" s="81"/>
      <c r="BMO78" s="81"/>
      <c r="BMW78" s="109"/>
      <c r="BMX78" s="110"/>
      <c r="BMY78" s="111"/>
      <c r="BMZ78" s="112"/>
      <c r="BNA78" s="112"/>
      <c r="BNC78" s="81"/>
      <c r="BNE78" s="81"/>
      <c r="BNM78" s="109"/>
      <c r="BNN78" s="110"/>
      <c r="BNO78" s="111"/>
      <c r="BNP78" s="112"/>
      <c r="BNQ78" s="112"/>
      <c r="BNS78" s="81"/>
      <c r="BNU78" s="81"/>
      <c r="BOC78" s="109"/>
      <c r="BOD78" s="110"/>
      <c r="BOE78" s="111"/>
      <c r="BOF78" s="112"/>
      <c r="BOG78" s="112"/>
      <c r="BOI78" s="81"/>
      <c r="BOK78" s="81"/>
      <c r="BOS78" s="109"/>
      <c r="BOT78" s="110"/>
      <c r="BOU78" s="111"/>
      <c r="BOV78" s="112"/>
      <c r="BOW78" s="112"/>
      <c r="BOY78" s="81"/>
      <c r="BPA78" s="81"/>
      <c r="BPI78" s="109"/>
      <c r="BPJ78" s="110"/>
      <c r="BPK78" s="111"/>
      <c r="BPL78" s="112"/>
      <c r="BPM78" s="112"/>
      <c r="BPO78" s="81"/>
      <c r="BPQ78" s="81"/>
      <c r="BPY78" s="109"/>
      <c r="BPZ78" s="110"/>
      <c r="BQA78" s="111"/>
      <c r="BQB78" s="112"/>
      <c r="BQC78" s="112"/>
      <c r="BQE78" s="81"/>
      <c r="BQG78" s="81"/>
      <c r="BQO78" s="109"/>
      <c r="BQP78" s="110"/>
      <c r="BQQ78" s="111"/>
      <c r="BQR78" s="112"/>
      <c r="BQS78" s="112"/>
      <c r="BQU78" s="81"/>
      <c r="BQW78" s="81"/>
      <c r="BRE78" s="109"/>
      <c r="BRF78" s="110"/>
      <c r="BRG78" s="111"/>
      <c r="BRH78" s="112"/>
      <c r="BRI78" s="112"/>
      <c r="BRK78" s="81"/>
      <c r="BRM78" s="81"/>
      <c r="BRU78" s="109"/>
      <c r="BRV78" s="110"/>
      <c r="BRW78" s="111"/>
      <c r="BRX78" s="112"/>
      <c r="BRY78" s="112"/>
      <c r="BSA78" s="81"/>
      <c r="BSC78" s="81"/>
      <c r="BSK78" s="109"/>
      <c r="BSL78" s="110"/>
      <c r="BSM78" s="111"/>
      <c r="BSN78" s="112"/>
      <c r="BSO78" s="112"/>
      <c r="BSQ78" s="81"/>
      <c r="BSS78" s="81"/>
      <c r="BTA78" s="109"/>
      <c r="BTB78" s="110"/>
      <c r="BTC78" s="111"/>
      <c r="BTD78" s="112"/>
      <c r="BTE78" s="112"/>
      <c r="BTG78" s="81"/>
      <c r="BTI78" s="81"/>
      <c r="BTQ78" s="109"/>
      <c r="BTR78" s="110"/>
      <c r="BTS78" s="111"/>
      <c r="BTT78" s="112"/>
      <c r="BTU78" s="112"/>
      <c r="BTW78" s="81"/>
      <c r="BTY78" s="81"/>
      <c r="BUG78" s="109"/>
      <c r="BUH78" s="110"/>
      <c r="BUI78" s="111"/>
      <c r="BUJ78" s="112"/>
      <c r="BUK78" s="112"/>
      <c r="BUM78" s="81"/>
      <c r="BUO78" s="81"/>
      <c r="BUW78" s="109"/>
      <c r="BUX78" s="110"/>
      <c r="BUY78" s="111"/>
      <c r="BUZ78" s="112"/>
      <c r="BVA78" s="112"/>
      <c r="BVC78" s="81"/>
      <c r="BVE78" s="81"/>
      <c r="BVM78" s="109"/>
      <c r="BVN78" s="110"/>
      <c r="BVO78" s="111"/>
      <c r="BVP78" s="112"/>
      <c r="BVQ78" s="112"/>
      <c r="BVS78" s="81"/>
      <c r="BVU78" s="81"/>
      <c r="BWC78" s="109"/>
      <c r="BWD78" s="110"/>
      <c r="BWE78" s="111"/>
      <c r="BWF78" s="112"/>
      <c r="BWG78" s="112"/>
      <c r="BWI78" s="81"/>
      <c r="BWK78" s="81"/>
      <c r="BWS78" s="109"/>
      <c r="BWT78" s="110"/>
      <c r="BWU78" s="111"/>
      <c r="BWV78" s="112"/>
      <c r="BWW78" s="112"/>
      <c r="BWY78" s="81"/>
      <c r="BXA78" s="81"/>
      <c r="BXI78" s="109"/>
      <c r="BXJ78" s="110"/>
      <c r="BXK78" s="111"/>
      <c r="BXL78" s="112"/>
      <c r="BXM78" s="112"/>
      <c r="BXO78" s="81"/>
      <c r="BXQ78" s="81"/>
      <c r="BXY78" s="109"/>
      <c r="BXZ78" s="110"/>
      <c r="BYA78" s="111"/>
      <c r="BYB78" s="112"/>
      <c r="BYC78" s="112"/>
      <c r="BYE78" s="81"/>
      <c r="BYG78" s="81"/>
      <c r="BYO78" s="109"/>
      <c r="BYP78" s="110"/>
      <c r="BYQ78" s="111"/>
      <c r="BYR78" s="112"/>
      <c r="BYS78" s="112"/>
      <c r="BYU78" s="81"/>
      <c r="BYW78" s="81"/>
      <c r="BZE78" s="109"/>
      <c r="BZF78" s="110"/>
      <c r="BZG78" s="111"/>
      <c r="BZH78" s="112"/>
      <c r="BZI78" s="112"/>
      <c r="BZK78" s="81"/>
      <c r="BZM78" s="81"/>
      <c r="BZU78" s="109"/>
      <c r="BZV78" s="110"/>
      <c r="BZW78" s="111"/>
      <c r="BZX78" s="112"/>
      <c r="BZY78" s="112"/>
      <c r="CAA78" s="81"/>
      <c r="CAC78" s="81"/>
      <c r="CAK78" s="109"/>
      <c r="CAL78" s="110"/>
      <c r="CAM78" s="111"/>
      <c r="CAN78" s="112"/>
      <c r="CAO78" s="112"/>
      <c r="CAQ78" s="81"/>
      <c r="CAS78" s="81"/>
      <c r="CBA78" s="109"/>
      <c r="CBB78" s="110"/>
      <c r="CBC78" s="111"/>
      <c r="CBD78" s="112"/>
      <c r="CBE78" s="112"/>
      <c r="CBG78" s="81"/>
      <c r="CBI78" s="81"/>
      <c r="CBQ78" s="109"/>
      <c r="CBR78" s="110"/>
      <c r="CBS78" s="111"/>
      <c r="CBT78" s="112"/>
      <c r="CBU78" s="112"/>
      <c r="CBW78" s="81"/>
      <c r="CBY78" s="81"/>
      <c r="CCG78" s="109"/>
      <c r="CCH78" s="110"/>
      <c r="CCI78" s="111"/>
      <c r="CCJ78" s="112"/>
      <c r="CCK78" s="112"/>
      <c r="CCM78" s="81"/>
      <c r="CCO78" s="81"/>
      <c r="CCW78" s="109"/>
      <c r="CCX78" s="110"/>
      <c r="CCY78" s="111"/>
      <c r="CCZ78" s="112"/>
      <c r="CDA78" s="112"/>
      <c r="CDC78" s="81"/>
      <c r="CDE78" s="81"/>
      <c r="CDM78" s="109"/>
      <c r="CDN78" s="110"/>
      <c r="CDO78" s="111"/>
      <c r="CDP78" s="112"/>
      <c r="CDQ78" s="112"/>
      <c r="CDS78" s="81"/>
      <c r="CDU78" s="81"/>
      <c r="CEC78" s="109"/>
      <c r="CED78" s="110"/>
      <c r="CEE78" s="111"/>
      <c r="CEF78" s="112"/>
      <c r="CEG78" s="112"/>
      <c r="CEI78" s="81"/>
      <c r="CEK78" s="81"/>
      <c r="CES78" s="109"/>
      <c r="CET78" s="110"/>
      <c r="CEU78" s="111"/>
      <c r="CEV78" s="112"/>
      <c r="CEW78" s="112"/>
      <c r="CEY78" s="81"/>
      <c r="CFA78" s="81"/>
      <c r="CFI78" s="109"/>
      <c r="CFJ78" s="110"/>
      <c r="CFK78" s="111"/>
      <c r="CFL78" s="112"/>
      <c r="CFM78" s="112"/>
      <c r="CFO78" s="81"/>
      <c r="CFQ78" s="81"/>
      <c r="CFY78" s="109"/>
      <c r="CFZ78" s="110"/>
      <c r="CGA78" s="111"/>
      <c r="CGB78" s="112"/>
      <c r="CGC78" s="112"/>
      <c r="CGE78" s="81"/>
      <c r="CGG78" s="81"/>
      <c r="CGO78" s="109"/>
      <c r="CGP78" s="110"/>
      <c r="CGQ78" s="111"/>
      <c r="CGR78" s="112"/>
      <c r="CGS78" s="112"/>
      <c r="CGU78" s="81"/>
      <c r="CGW78" s="81"/>
      <c r="CHE78" s="109"/>
      <c r="CHF78" s="110"/>
      <c r="CHG78" s="111"/>
      <c r="CHH78" s="112"/>
      <c r="CHI78" s="112"/>
      <c r="CHK78" s="81"/>
      <c r="CHM78" s="81"/>
      <c r="CHU78" s="109"/>
      <c r="CHV78" s="110"/>
      <c r="CHW78" s="111"/>
      <c r="CHX78" s="112"/>
      <c r="CHY78" s="112"/>
      <c r="CIA78" s="81"/>
      <c r="CIC78" s="81"/>
      <c r="CIK78" s="109"/>
      <c r="CIL78" s="110"/>
      <c r="CIM78" s="111"/>
      <c r="CIN78" s="112"/>
      <c r="CIO78" s="112"/>
      <c r="CIQ78" s="81"/>
      <c r="CIS78" s="81"/>
      <c r="CJA78" s="109"/>
      <c r="CJB78" s="110"/>
      <c r="CJC78" s="111"/>
      <c r="CJD78" s="112"/>
      <c r="CJE78" s="112"/>
      <c r="CJG78" s="81"/>
      <c r="CJI78" s="81"/>
      <c r="CJQ78" s="109"/>
      <c r="CJR78" s="110"/>
      <c r="CJS78" s="111"/>
      <c r="CJT78" s="112"/>
      <c r="CJU78" s="112"/>
      <c r="CJW78" s="81"/>
      <c r="CJY78" s="81"/>
      <c r="CKG78" s="109"/>
      <c r="CKH78" s="110"/>
      <c r="CKI78" s="111"/>
      <c r="CKJ78" s="112"/>
      <c r="CKK78" s="112"/>
      <c r="CKM78" s="81"/>
      <c r="CKO78" s="81"/>
      <c r="CKW78" s="109"/>
      <c r="CKX78" s="110"/>
      <c r="CKY78" s="111"/>
      <c r="CKZ78" s="112"/>
      <c r="CLA78" s="112"/>
      <c r="CLC78" s="81"/>
      <c r="CLE78" s="81"/>
      <c r="CLM78" s="109"/>
      <c r="CLN78" s="110"/>
      <c r="CLO78" s="111"/>
      <c r="CLP78" s="112"/>
      <c r="CLQ78" s="112"/>
      <c r="CLS78" s="81"/>
      <c r="CLU78" s="81"/>
      <c r="CMC78" s="109"/>
      <c r="CMD78" s="110"/>
      <c r="CME78" s="111"/>
      <c r="CMF78" s="112"/>
      <c r="CMG78" s="112"/>
      <c r="CMI78" s="81"/>
      <c r="CMK78" s="81"/>
      <c r="CMS78" s="109"/>
      <c r="CMT78" s="110"/>
      <c r="CMU78" s="111"/>
      <c r="CMV78" s="112"/>
      <c r="CMW78" s="112"/>
      <c r="CMY78" s="81"/>
      <c r="CNA78" s="81"/>
      <c r="CNI78" s="109"/>
      <c r="CNJ78" s="110"/>
      <c r="CNK78" s="111"/>
      <c r="CNL78" s="112"/>
      <c r="CNM78" s="112"/>
      <c r="CNO78" s="81"/>
      <c r="CNQ78" s="81"/>
      <c r="CNY78" s="109"/>
      <c r="CNZ78" s="110"/>
      <c r="COA78" s="111"/>
      <c r="COB78" s="112"/>
      <c r="COC78" s="112"/>
      <c r="COE78" s="81"/>
      <c r="COG78" s="81"/>
      <c r="COO78" s="109"/>
      <c r="COP78" s="110"/>
      <c r="COQ78" s="111"/>
      <c r="COR78" s="112"/>
      <c r="COS78" s="112"/>
      <c r="COU78" s="81"/>
      <c r="COW78" s="81"/>
      <c r="CPE78" s="109"/>
      <c r="CPF78" s="110"/>
      <c r="CPG78" s="111"/>
      <c r="CPH78" s="112"/>
      <c r="CPI78" s="112"/>
      <c r="CPK78" s="81"/>
      <c r="CPM78" s="81"/>
      <c r="CPU78" s="109"/>
      <c r="CPV78" s="110"/>
      <c r="CPW78" s="111"/>
      <c r="CPX78" s="112"/>
      <c r="CPY78" s="112"/>
      <c r="CQA78" s="81"/>
      <c r="CQC78" s="81"/>
      <c r="CQK78" s="109"/>
      <c r="CQL78" s="110"/>
      <c r="CQM78" s="111"/>
      <c r="CQN78" s="112"/>
      <c r="CQO78" s="112"/>
      <c r="CQQ78" s="81"/>
      <c r="CQS78" s="81"/>
      <c r="CRA78" s="109"/>
      <c r="CRB78" s="110"/>
      <c r="CRC78" s="111"/>
      <c r="CRD78" s="112"/>
      <c r="CRE78" s="112"/>
      <c r="CRG78" s="81"/>
      <c r="CRI78" s="81"/>
      <c r="CRQ78" s="109"/>
      <c r="CRR78" s="110"/>
      <c r="CRS78" s="111"/>
      <c r="CRT78" s="112"/>
      <c r="CRU78" s="112"/>
      <c r="CRW78" s="81"/>
      <c r="CRY78" s="81"/>
      <c r="CSG78" s="109"/>
      <c r="CSH78" s="110"/>
      <c r="CSI78" s="111"/>
      <c r="CSJ78" s="112"/>
      <c r="CSK78" s="112"/>
      <c r="CSM78" s="81"/>
      <c r="CSO78" s="81"/>
      <c r="CSW78" s="109"/>
      <c r="CSX78" s="110"/>
      <c r="CSY78" s="111"/>
      <c r="CSZ78" s="112"/>
      <c r="CTA78" s="112"/>
      <c r="CTC78" s="81"/>
      <c r="CTE78" s="81"/>
      <c r="CTM78" s="109"/>
      <c r="CTN78" s="110"/>
      <c r="CTO78" s="111"/>
      <c r="CTP78" s="112"/>
      <c r="CTQ78" s="112"/>
      <c r="CTS78" s="81"/>
      <c r="CTU78" s="81"/>
      <c r="CUC78" s="109"/>
      <c r="CUD78" s="110"/>
      <c r="CUE78" s="111"/>
      <c r="CUF78" s="112"/>
      <c r="CUG78" s="112"/>
      <c r="CUI78" s="81"/>
      <c r="CUK78" s="81"/>
      <c r="CUS78" s="109"/>
      <c r="CUT78" s="110"/>
      <c r="CUU78" s="111"/>
      <c r="CUV78" s="112"/>
      <c r="CUW78" s="112"/>
      <c r="CUY78" s="81"/>
      <c r="CVA78" s="81"/>
      <c r="CVI78" s="109"/>
      <c r="CVJ78" s="110"/>
      <c r="CVK78" s="111"/>
      <c r="CVL78" s="112"/>
      <c r="CVM78" s="112"/>
      <c r="CVO78" s="81"/>
      <c r="CVQ78" s="81"/>
      <c r="CVY78" s="109"/>
      <c r="CVZ78" s="110"/>
      <c r="CWA78" s="111"/>
      <c r="CWB78" s="112"/>
      <c r="CWC78" s="112"/>
      <c r="CWE78" s="81"/>
      <c r="CWG78" s="81"/>
      <c r="CWO78" s="109"/>
      <c r="CWP78" s="110"/>
      <c r="CWQ78" s="111"/>
      <c r="CWR78" s="112"/>
      <c r="CWS78" s="112"/>
      <c r="CWU78" s="81"/>
      <c r="CWW78" s="81"/>
      <c r="CXE78" s="109"/>
      <c r="CXF78" s="110"/>
      <c r="CXG78" s="111"/>
      <c r="CXH78" s="112"/>
      <c r="CXI78" s="112"/>
      <c r="CXK78" s="81"/>
      <c r="CXM78" s="81"/>
      <c r="CXU78" s="109"/>
      <c r="CXV78" s="110"/>
      <c r="CXW78" s="111"/>
      <c r="CXX78" s="112"/>
      <c r="CXY78" s="112"/>
      <c r="CYA78" s="81"/>
      <c r="CYC78" s="81"/>
      <c r="CYK78" s="109"/>
      <c r="CYL78" s="110"/>
      <c r="CYM78" s="111"/>
      <c r="CYN78" s="112"/>
      <c r="CYO78" s="112"/>
      <c r="CYQ78" s="81"/>
      <c r="CYS78" s="81"/>
      <c r="CZA78" s="109"/>
      <c r="CZB78" s="110"/>
      <c r="CZC78" s="111"/>
      <c r="CZD78" s="112"/>
      <c r="CZE78" s="112"/>
      <c r="CZG78" s="81"/>
      <c r="CZI78" s="81"/>
      <c r="CZQ78" s="109"/>
      <c r="CZR78" s="110"/>
      <c r="CZS78" s="111"/>
      <c r="CZT78" s="112"/>
      <c r="CZU78" s="112"/>
      <c r="CZW78" s="81"/>
      <c r="CZY78" s="81"/>
      <c r="DAG78" s="109"/>
      <c r="DAH78" s="110"/>
      <c r="DAI78" s="111"/>
      <c r="DAJ78" s="112"/>
      <c r="DAK78" s="112"/>
      <c r="DAM78" s="81"/>
      <c r="DAO78" s="81"/>
      <c r="DAW78" s="109"/>
      <c r="DAX78" s="110"/>
      <c r="DAY78" s="111"/>
      <c r="DAZ78" s="112"/>
      <c r="DBA78" s="112"/>
      <c r="DBC78" s="81"/>
      <c r="DBE78" s="81"/>
      <c r="DBM78" s="109"/>
      <c r="DBN78" s="110"/>
      <c r="DBO78" s="111"/>
      <c r="DBP78" s="112"/>
      <c r="DBQ78" s="112"/>
      <c r="DBS78" s="81"/>
      <c r="DBU78" s="81"/>
      <c r="DCC78" s="109"/>
      <c r="DCD78" s="110"/>
      <c r="DCE78" s="111"/>
      <c r="DCF78" s="112"/>
      <c r="DCG78" s="112"/>
      <c r="DCI78" s="81"/>
      <c r="DCK78" s="81"/>
      <c r="DCS78" s="109"/>
      <c r="DCT78" s="110"/>
      <c r="DCU78" s="111"/>
      <c r="DCV78" s="112"/>
      <c r="DCW78" s="112"/>
      <c r="DCY78" s="81"/>
      <c r="DDA78" s="81"/>
      <c r="DDI78" s="109"/>
      <c r="DDJ78" s="110"/>
      <c r="DDK78" s="111"/>
      <c r="DDL78" s="112"/>
      <c r="DDM78" s="112"/>
      <c r="DDO78" s="81"/>
      <c r="DDQ78" s="81"/>
      <c r="DDY78" s="109"/>
      <c r="DDZ78" s="110"/>
      <c r="DEA78" s="111"/>
      <c r="DEB78" s="112"/>
      <c r="DEC78" s="112"/>
      <c r="DEE78" s="81"/>
      <c r="DEG78" s="81"/>
      <c r="DEO78" s="109"/>
      <c r="DEP78" s="110"/>
      <c r="DEQ78" s="111"/>
      <c r="DER78" s="112"/>
      <c r="DES78" s="112"/>
      <c r="DEU78" s="81"/>
      <c r="DEW78" s="81"/>
      <c r="DFE78" s="109"/>
      <c r="DFF78" s="110"/>
      <c r="DFG78" s="111"/>
      <c r="DFH78" s="112"/>
      <c r="DFI78" s="112"/>
      <c r="DFK78" s="81"/>
      <c r="DFM78" s="81"/>
      <c r="DFU78" s="109"/>
      <c r="DFV78" s="110"/>
      <c r="DFW78" s="111"/>
      <c r="DFX78" s="112"/>
      <c r="DFY78" s="112"/>
      <c r="DGA78" s="81"/>
      <c r="DGC78" s="81"/>
      <c r="DGK78" s="109"/>
      <c r="DGL78" s="110"/>
      <c r="DGM78" s="111"/>
      <c r="DGN78" s="112"/>
      <c r="DGO78" s="112"/>
      <c r="DGQ78" s="81"/>
      <c r="DGS78" s="81"/>
      <c r="DHA78" s="109"/>
      <c r="DHB78" s="110"/>
      <c r="DHC78" s="111"/>
      <c r="DHD78" s="112"/>
      <c r="DHE78" s="112"/>
      <c r="DHG78" s="81"/>
      <c r="DHI78" s="81"/>
      <c r="DHQ78" s="109"/>
      <c r="DHR78" s="110"/>
      <c r="DHS78" s="111"/>
      <c r="DHT78" s="112"/>
      <c r="DHU78" s="112"/>
      <c r="DHW78" s="81"/>
      <c r="DHY78" s="81"/>
      <c r="DIG78" s="109"/>
      <c r="DIH78" s="110"/>
      <c r="DII78" s="111"/>
      <c r="DIJ78" s="112"/>
      <c r="DIK78" s="112"/>
      <c r="DIM78" s="81"/>
      <c r="DIO78" s="81"/>
      <c r="DIW78" s="109"/>
      <c r="DIX78" s="110"/>
      <c r="DIY78" s="111"/>
      <c r="DIZ78" s="112"/>
      <c r="DJA78" s="112"/>
      <c r="DJC78" s="81"/>
      <c r="DJE78" s="81"/>
      <c r="DJM78" s="109"/>
      <c r="DJN78" s="110"/>
      <c r="DJO78" s="111"/>
      <c r="DJP78" s="112"/>
      <c r="DJQ78" s="112"/>
      <c r="DJS78" s="81"/>
      <c r="DJU78" s="81"/>
      <c r="DKC78" s="109"/>
      <c r="DKD78" s="110"/>
      <c r="DKE78" s="111"/>
      <c r="DKF78" s="112"/>
      <c r="DKG78" s="112"/>
      <c r="DKI78" s="81"/>
      <c r="DKK78" s="81"/>
      <c r="DKS78" s="109"/>
      <c r="DKT78" s="110"/>
      <c r="DKU78" s="111"/>
      <c r="DKV78" s="112"/>
      <c r="DKW78" s="112"/>
      <c r="DKY78" s="81"/>
      <c r="DLA78" s="81"/>
      <c r="DLI78" s="109"/>
      <c r="DLJ78" s="110"/>
      <c r="DLK78" s="111"/>
      <c r="DLL78" s="112"/>
      <c r="DLM78" s="112"/>
      <c r="DLO78" s="81"/>
      <c r="DLQ78" s="81"/>
      <c r="DLY78" s="109"/>
      <c r="DLZ78" s="110"/>
      <c r="DMA78" s="111"/>
      <c r="DMB78" s="112"/>
      <c r="DMC78" s="112"/>
      <c r="DME78" s="81"/>
      <c r="DMG78" s="81"/>
      <c r="DMO78" s="109"/>
      <c r="DMP78" s="110"/>
      <c r="DMQ78" s="111"/>
      <c r="DMR78" s="112"/>
      <c r="DMS78" s="112"/>
      <c r="DMU78" s="81"/>
      <c r="DMW78" s="81"/>
      <c r="DNE78" s="109"/>
      <c r="DNF78" s="110"/>
      <c r="DNG78" s="111"/>
      <c r="DNH78" s="112"/>
      <c r="DNI78" s="112"/>
      <c r="DNK78" s="81"/>
      <c r="DNM78" s="81"/>
      <c r="DNU78" s="109"/>
      <c r="DNV78" s="110"/>
      <c r="DNW78" s="111"/>
      <c r="DNX78" s="112"/>
      <c r="DNY78" s="112"/>
      <c r="DOA78" s="81"/>
      <c r="DOC78" s="81"/>
      <c r="DOK78" s="109"/>
      <c r="DOL78" s="110"/>
      <c r="DOM78" s="111"/>
      <c r="DON78" s="112"/>
      <c r="DOO78" s="112"/>
      <c r="DOQ78" s="81"/>
      <c r="DOS78" s="81"/>
      <c r="DPA78" s="109"/>
      <c r="DPB78" s="110"/>
      <c r="DPC78" s="111"/>
      <c r="DPD78" s="112"/>
      <c r="DPE78" s="112"/>
      <c r="DPG78" s="81"/>
      <c r="DPI78" s="81"/>
      <c r="DPQ78" s="109"/>
      <c r="DPR78" s="110"/>
      <c r="DPS78" s="111"/>
      <c r="DPT78" s="112"/>
      <c r="DPU78" s="112"/>
      <c r="DPW78" s="81"/>
      <c r="DPY78" s="81"/>
      <c r="DQG78" s="109"/>
      <c r="DQH78" s="110"/>
      <c r="DQI78" s="111"/>
      <c r="DQJ78" s="112"/>
      <c r="DQK78" s="112"/>
      <c r="DQM78" s="81"/>
      <c r="DQO78" s="81"/>
      <c r="DQW78" s="109"/>
      <c r="DQX78" s="110"/>
      <c r="DQY78" s="111"/>
      <c r="DQZ78" s="112"/>
      <c r="DRA78" s="112"/>
      <c r="DRC78" s="81"/>
      <c r="DRE78" s="81"/>
      <c r="DRM78" s="109"/>
      <c r="DRN78" s="110"/>
      <c r="DRO78" s="111"/>
      <c r="DRP78" s="112"/>
      <c r="DRQ78" s="112"/>
      <c r="DRS78" s="81"/>
      <c r="DRU78" s="81"/>
      <c r="DSC78" s="109"/>
      <c r="DSD78" s="110"/>
      <c r="DSE78" s="111"/>
      <c r="DSF78" s="112"/>
      <c r="DSG78" s="112"/>
      <c r="DSI78" s="81"/>
      <c r="DSK78" s="81"/>
      <c r="DSS78" s="109"/>
      <c r="DST78" s="110"/>
      <c r="DSU78" s="111"/>
      <c r="DSV78" s="112"/>
      <c r="DSW78" s="112"/>
      <c r="DSY78" s="81"/>
      <c r="DTA78" s="81"/>
      <c r="DTI78" s="109"/>
      <c r="DTJ78" s="110"/>
      <c r="DTK78" s="111"/>
      <c r="DTL78" s="112"/>
      <c r="DTM78" s="112"/>
      <c r="DTO78" s="81"/>
      <c r="DTQ78" s="81"/>
      <c r="DTY78" s="109"/>
      <c r="DTZ78" s="110"/>
      <c r="DUA78" s="111"/>
      <c r="DUB78" s="112"/>
      <c r="DUC78" s="112"/>
      <c r="DUE78" s="81"/>
      <c r="DUG78" s="81"/>
      <c r="DUO78" s="109"/>
      <c r="DUP78" s="110"/>
      <c r="DUQ78" s="111"/>
      <c r="DUR78" s="112"/>
      <c r="DUS78" s="112"/>
      <c r="DUU78" s="81"/>
      <c r="DUW78" s="81"/>
      <c r="DVE78" s="109"/>
      <c r="DVF78" s="110"/>
      <c r="DVG78" s="111"/>
      <c r="DVH78" s="112"/>
      <c r="DVI78" s="112"/>
      <c r="DVK78" s="81"/>
      <c r="DVM78" s="81"/>
      <c r="DVU78" s="109"/>
      <c r="DVV78" s="110"/>
      <c r="DVW78" s="111"/>
      <c r="DVX78" s="112"/>
      <c r="DVY78" s="112"/>
      <c r="DWA78" s="81"/>
      <c r="DWC78" s="81"/>
      <c r="DWK78" s="109"/>
      <c r="DWL78" s="110"/>
      <c r="DWM78" s="111"/>
      <c r="DWN78" s="112"/>
      <c r="DWO78" s="112"/>
      <c r="DWQ78" s="81"/>
      <c r="DWS78" s="81"/>
      <c r="DXA78" s="109"/>
      <c r="DXB78" s="110"/>
      <c r="DXC78" s="111"/>
      <c r="DXD78" s="112"/>
      <c r="DXE78" s="112"/>
      <c r="DXG78" s="81"/>
      <c r="DXI78" s="81"/>
      <c r="DXQ78" s="109"/>
      <c r="DXR78" s="110"/>
      <c r="DXS78" s="111"/>
      <c r="DXT78" s="112"/>
      <c r="DXU78" s="112"/>
      <c r="DXW78" s="81"/>
      <c r="DXY78" s="81"/>
      <c r="DYG78" s="109"/>
      <c r="DYH78" s="110"/>
      <c r="DYI78" s="111"/>
      <c r="DYJ78" s="112"/>
      <c r="DYK78" s="112"/>
      <c r="DYM78" s="81"/>
      <c r="DYO78" s="81"/>
      <c r="DYW78" s="109"/>
      <c r="DYX78" s="110"/>
      <c r="DYY78" s="111"/>
      <c r="DYZ78" s="112"/>
      <c r="DZA78" s="112"/>
      <c r="DZC78" s="81"/>
      <c r="DZE78" s="81"/>
      <c r="DZM78" s="109"/>
      <c r="DZN78" s="110"/>
      <c r="DZO78" s="111"/>
      <c r="DZP78" s="112"/>
      <c r="DZQ78" s="112"/>
      <c r="DZS78" s="81"/>
      <c r="DZU78" s="81"/>
      <c r="EAC78" s="109"/>
      <c r="EAD78" s="110"/>
      <c r="EAE78" s="111"/>
      <c r="EAF78" s="112"/>
      <c r="EAG78" s="112"/>
      <c r="EAI78" s="81"/>
      <c r="EAK78" s="81"/>
      <c r="EAS78" s="109"/>
      <c r="EAT78" s="110"/>
      <c r="EAU78" s="111"/>
      <c r="EAV78" s="112"/>
      <c r="EAW78" s="112"/>
      <c r="EAY78" s="81"/>
      <c r="EBA78" s="81"/>
      <c r="EBI78" s="109"/>
      <c r="EBJ78" s="110"/>
      <c r="EBK78" s="111"/>
      <c r="EBL78" s="112"/>
      <c r="EBM78" s="112"/>
      <c r="EBO78" s="81"/>
      <c r="EBQ78" s="81"/>
      <c r="EBY78" s="109"/>
      <c r="EBZ78" s="110"/>
      <c r="ECA78" s="111"/>
      <c r="ECB78" s="112"/>
      <c r="ECC78" s="112"/>
      <c r="ECE78" s="81"/>
      <c r="ECG78" s="81"/>
      <c r="ECO78" s="109"/>
      <c r="ECP78" s="110"/>
      <c r="ECQ78" s="111"/>
      <c r="ECR78" s="112"/>
      <c r="ECS78" s="112"/>
      <c r="ECU78" s="81"/>
      <c r="ECW78" s="81"/>
      <c r="EDE78" s="109"/>
      <c r="EDF78" s="110"/>
      <c r="EDG78" s="111"/>
      <c r="EDH78" s="112"/>
      <c r="EDI78" s="112"/>
      <c r="EDK78" s="81"/>
      <c r="EDM78" s="81"/>
      <c r="EDU78" s="109"/>
      <c r="EDV78" s="110"/>
      <c r="EDW78" s="111"/>
      <c r="EDX78" s="112"/>
      <c r="EDY78" s="112"/>
      <c r="EEA78" s="81"/>
      <c r="EEC78" s="81"/>
      <c r="EEK78" s="109"/>
      <c r="EEL78" s="110"/>
      <c r="EEM78" s="111"/>
      <c r="EEN78" s="112"/>
      <c r="EEO78" s="112"/>
      <c r="EEQ78" s="81"/>
      <c r="EES78" s="81"/>
      <c r="EFA78" s="109"/>
      <c r="EFB78" s="110"/>
      <c r="EFC78" s="111"/>
      <c r="EFD78" s="112"/>
      <c r="EFE78" s="112"/>
      <c r="EFG78" s="81"/>
      <c r="EFI78" s="81"/>
      <c r="EFQ78" s="109"/>
      <c r="EFR78" s="110"/>
      <c r="EFS78" s="111"/>
      <c r="EFT78" s="112"/>
      <c r="EFU78" s="112"/>
      <c r="EFW78" s="81"/>
      <c r="EFY78" s="81"/>
      <c r="EGG78" s="109"/>
      <c r="EGH78" s="110"/>
      <c r="EGI78" s="111"/>
      <c r="EGJ78" s="112"/>
      <c r="EGK78" s="112"/>
      <c r="EGM78" s="81"/>
      <c r="EGO78" s="81"/>
      <c r="EGW78" s="109"/>
      <c r="EGX78" s="110"/>
      <c r="EGY78" s="111"/>
      <c r="EGZ78" s="112"/>
      <c r="EHA78" s="112"/>
      <c r="EHC78" s="81"/>
      <c r="EHE78" s="81"/>
      <c r="EHM78" s="109"/>
      <c r="EHN78" s="110"/>
      <c r="EHO78" s="111"/>
      <c r="EHP78" s="112"/>
      <c r="EHQ78" s="112"/>
      <c r="EHS78" s="81"/>
      <c r="EHU78" s="81"/>
      <c r="EIC78" s="109"/>
      <c r="EID78" s="110"/>
      <c r="EIE78" s="111"/>
      <c r="EIF78" s="112"/>
      <c r="EIG78" s="112"/>
      <c r="EII78" s="81"/>
      <c r="EIK78" s="81"/>
      <c r="EIS78" s="109"/>
      <c r="EIT78" s="110"/>
      <c r="EIU78" s="111"/>
      <c r="EIV78" s="112"/>
      <c r="EIW78" s="112"/>
      <c r="EIY78" s="81"/>
      <c r="EJA78" s="81"/>
      <c r="EJI78" s="109"/>
      <c r="EJJ78" s="110"/>
      <c r="EJK78" s="111"/>
      <c r="EJL78" s="112"/>
      <c r="EJM78" s="112"/>
      <c r="EJO78" s="81"/>
      <c r="EJQ78" s="81"/>
      <c r="EJY78" s="109"/>
      <c r="EJZ78" s="110"/>
      <c r="EKA78" s="111"/>
      <c r="EKB78" s="112"/>
      <c r="EKC78" s="112"/>
      <c r="EKE78" s="81"/>
      <c r="EKG78" s="81"/>
      <c r="EKO78" s="109"/>
      <c r="EKP78" s="110"/>
      <c r="EKQ78" s="111"/>
      <c r="EKR78" s="112"/>
      <c r="EKS78" s="112"/>
      <c r="EKU78" s="81"/>
      <c r="EKW78" s="81"/>
      <c r="ELE78" s="109"/>
      <c r="ELF78" s="110"/>
      <c r="ELG78" s="111"/>
      <c r="ELH78" s="112"/>
      <c r="ELI78" s="112"/>
      <c r="ELK78" s="81"/>
      <c r="ELM78" s="81"/>
      <c r="ELU78" s="109"/>
      <c r="ELV78" s="110"/>
      <c r="ELW78" s="111"/>
      <c r="ELX78" s="112"/>
      <c r="ELY78" s="112"/>
      <c r="EMA78" s="81"/>
      <c r="EMC78" s="81"/>
      <c r="EMK78" s="109"/>
      <c r="EML78" s="110"/>
      <c r="EMM78" s="111"/>
      <c r="EMN78" s="112"/>
      <c r="EMO78" s="112"/>
      <c r="EMQ78" s="81"/>
      <c r="EMS78" s="81"/>
      <c r="ENA78" s="109"/>
      <c r="ENB78" s="110"/>
      <c r="ENC78" s="111"/>
      <c r="END78" s="112"/>
      <c r="ENE78" s="112"/>
      <c r="ENG78" s="81"/>
      <c r="ENI78" s="81"/>
      <c r="ENQ78" s="109"/>
      <c r="ENR78" s="110"/>
      <c r="ENS78" s="111"/>
      <c r="ENT78" s="112"/>
      <c r="ENU78" s="112"/>
      <c r="ENW78" s="81"/>
      <c r="ENY78" s="81"/>
      <c r="EOG78" s="109"/>
      <c r="EOH78" s="110"/>
      <c r="EOI78" s="111"/>
      <c r="EOJ78" s="112"/>
      <c r="EOK78" s="112"/>
      <c r="EOM78" s="81"/>
      <c r="EOO78" s="81"/>
      <c r="EOW78" s="109"/>
      <c r="EOX78" s="110"/>
      <c r="EOY78" s="111"/>
      <c r="EOZ78" s="112"/>
      <c r="EPA78" s="112"/>
      <c r="EPC78" s="81"/>
      <c r="EPE78" s="81"/>
      <c r="EPM78" s="109"/>
      <c r="EPN78" s="110"/>
      <c r="EPO78" s="111"/>
      <c r="EPP78" s="112"/>
      <c r="EPQ78" s="112"/>
      <c r="EPS78" s="81"/>
      <c r="EPU78" s="81"/>
      <c r="EQC78" s="109"/>
      <c r="EQD78" s="110"/>
      <c r="EQE78" s="111"/>
      <c r="EQF78" s="112"/>
      <c r="EQG78" s="112"/>
      <c r="EQI78" s="81"/>
      <c r="EQK78" s="81"/>
      <c r="EQS78" s="109"/>
      <c r="EQT78" s="110"/>
      <c r="EQU78" s="111"/>
      <c r="EQV78" s="112"/>
      <c r="EQW78" s="112"/>
      <c r="EQY78" s="81"/>
      <c r="ERA78" s="81"/>
      <c r="ERI78" s="109"/>
      <c r="ERJ78" s="110"/>
      <c r="ERK78" s="111"/>
      <c r="ERL78" s="112"/>
      <c r="ERM78" s="112"/>
      <c r="ERO78" s="81"/>
      <c r="ERQ78" s="81"/>
      <c r="ERY78" s="109"/>
      <c r="ERZ78" s="110"/>
      <c r="ESA78" s="111"/>
      <c r="ESB78" s="112"/>
      <c r="ESC78" s="112"/>
      <c r="ESE78" s="81"/>
      <c r="ESG78" s="81"/>
      <c r="ESO78" s="109"/>
      <c r="ESP78" s="110"/>
      <c r="ESQ78" s="111"/>
      <c r="ESR78" s="112"/>
      <c r="ESS78" s="112"/>
      <c r="ESU78" s="81"/>
      <c r="ESW78" s="81"/>
      <c r="ETE78" s="109"/>
      <c r="ETF78" s="110"/>
      <c r="ETG78" s="111"/>
      <c r="ETH78" s="112"/>
      <c r="ETI78" s="112"/>
      <c r="ETK78" s="81"/>
      <c r="ETM78" s="81"/>
      <c r="ETU78" s="109"/>
      <c r="ETV78" s="110"/>
      <c r="ETW78" s="111"/>
      <c r="ETX78" s="112"/>
      <c r="ETY78" s="112"/>
      <c r="EUA78" s="81"/>
      <c r="EUC78" s="81"/>
      <c r="EUK78" s="109"/>
      <c r="EUL78" s="110"/>
      <c r="EUM78" s="111"/>
      <c r="EUN78" s="112"/>
      <c r="EUO78" s="112"/>
      <c r="EUQ78" s="81"/>
      <c r="EUS78" s="81"/>
      <c r="EVA78" s="109"/>
      <c r="EVB78" s="110"/>
      <c r="EVC78" s="111"/>
      <c r="EVD78" s="112"/>
      <c r="EVE78" s="112"/>
      <c r="EVG78" s="81"/>
      <c r="EVI78" s="81"/>
      <c r="EVQ78" s="109"/>
      <c r="EVR78" s="110"/>
      <c r="EVS78" s="111"/>
      <c r="EVT78" s="112"/>
      <c r="EVU78" s="112"/>
      <c r="EVW78" s="81"/>
      <c r="EVY78" s="81"/>
      <c r="EWG78" s="109"/>
      <c r="EWH78" s="110"/>
      <c r="EWI78" s="111"/>
      <c r="EWJ78" s="112"/>
      <c r="EWK78" s="112"/>
      <c r="EWM78" s="81"/>
      <c r="EWO78" s="81"/>
      <c r="EWW78" s="109"/>
      <c r="EWX78" s="110"/>
      <c r="EWY78" s="111"/>
      <c r="EWZ78" s="112"/>
      <c r="EXA78" s="112"/>
      <c r="EXC78" s="81"/>
      <c r="EXE78" s="81"/>
      <c r="EXM78" s="109"/>
      <c r="EXN78" s="110"/>
      <c r="EXO78" s="111"/>
      <c r="EXP78" s="112"/>
      <c r="EXQ78" s="112"/>
      <c r="EXS78" s="81"/>
      <c r="EXU78" s="81"/>
      <c r="EYC78" s="109"/>
      <c r="EYD78" s="110"/>
      <c r="EYE78" s="111"/>
      <c r="EYF78" s="112"/>
      <c r="EYG78" s="112"/>
      <c r="EYI78" s="81"/>
      <c r="EYK78" s="81"/>
      <c r="EYS78" s="109"/>
      <c r="EYT78" s="110"/>
      <c r="EYU78" s="111"/>
      <c r="EYV78" s="112"/>
      <c r="EYW78" s="112"/>
      <c r="EYY78" s="81"/>
      <c r="EZA78" s="81"/>
      <c r="EZI78" s="109"/>
      <c r="EZJ78" s="110"/>
      <c r="EZK78" s="111"/>
      <c r="EZL78" s="112"/>
      <c r="EZM78" s="112"/>
      <c r="EZO78" s="81"/>
      <c r="EZQ78" s="81"/>
      <c r="EZY78" s="109"/>
      <c r="EZZ78" s="110"/>
      <c r="FAA78" s="111"/>
      <c r="FAB78" s="112"/>
      <c r="FAC78" s="112"/>
      <c r="FAE78" s="81"/>
      <c r="FAG78" s="81"/>
      <c r="FAO78" s="109"/>
      <c r="FAP78" s="110"/>
      <c r="FAQ78" s="111"/>
      <c r="FAR78" s="112"/>
      <c r="FAS78" s="112"/>
      <c r="FAU78" s="81"/>
      <c r="FAW78" s="81"/>
      <c r="FBE78" s="109"/>
      <c r="FBF78" s="110"/>
      <c r="FBG78" s="111"/>
      <c r="FBH78" s="112"/>
      <c r="FBI78" s="112"/>
      <c r="FBK78" s="81"/>
      <c r="FBM78" s="81"/>
      <c r="FBU78" s="109"/>
      <c r="FBV78" s="110"/>
      <c r="FBW78" s="111"/>
      <c r="FBX78" s="112"/>
      <c r="FBY78" s="112"/>
      <c r="FCA78" s="81"/>
      <c r="FCC78" s="81"/>
      <c r="FCK78" s="109"/>
      <c r="FCL78" s="110"/>
      <c r="FCM78" s="111"/>
      <c r="FCN78" s="112"/>
      <c r="FCO78" s="112"/>
      <c r="FCQ78" s="81"/>
      <c r="FCS78" s="81"/>
      <c r="FDA78" s="109"/>
      <c r="FDB78" s="110"/>
      <c r="FDC78" s="111"/>
      <c r="FDD78" s="112"/>
      <c r="FDE78" s="112"/>
      <c r="FDG78" s="81"/>
      <c r="FDI78" s="81"/>
      <c r="FDQ78" s="109"/>
      <c r="FDR78" s="110"/>
      <c r="FDS78" s="111"/>
      <c r="FDT78" s="112"/>
      <c r="FDU78" s="112"/>
      <c r="FDW78" s="81"/>
      <c r="FDY78" s="81"/>
      <c r="FEG78" s="109"/>
      <c r="FEH78" s="110"/>
      <c r="FEI78" s="111"/>
      <c r="FEJ78" s="112"/>
      <c r="FEK78" s="112"/>
      <c r="FEM78" s="81"/>
      <c r="FEO78" s="81"/>
      <c r="FEW78" s="109"/>
      <c r="FEX78" s="110"/>
      <c r="FEY78" s="111"/>
      <c r="FEZ78" s="112"/>
      <c r="FFA78" s="112"/>
      <c r="FFC78" s="81"/>
      <c r="FFE78" s="81"/>
      <c r="FFM78" s="109"/>
      <c r="FFN78" s="110"/>
      <c r="FFO78" s="111"/>
      <c r="FFP78" s="112"/>
      <c r="FFQ78" s="112"/>
      <c r="FFS78" s="81"/>
      <c r="FFU78" s="81"/>
      <c r="FGC78" s="109"/>
      <c r="FGD78" s="110"/>
      <c r="FGE78" s="111"/>
      <c r="FGF78" s="112"/>
      <c r="FGG78" s="112"/>
      <c r="FGI78" s="81"/>
      <c r="FGK78" s="81"/>
      <c r="FGS78" s="109"/>
      <c r="FGT78" s="110"/>
      <c r="FGU78" s="111"/>
      <c r="FGV78" s="112"/>
      <c r="FGW78" s="112"/>
      <c r="FGY78" s="81"/>
      <c r="FHA78" s="81"/>
      <c r="FHI78" s="109"/>
      <c r="FHJ78" s="110"/>
      <c r="FHK78" s="111"/>
      <c r="FHL78" s="112"/>
      <c r="FHM78" s="112"/>
      <c r="FHO78" s="81"/>
      <c r="FHQ78" s="81"/>
      <c r="FHY78" s="109"/>
      <c r="FHZ78" s="110"/>
      <c r="FIA78" s="111"/>
      <c r="FIB78" s="112"/>
      <c r="FIC78" s="112"/>
      <c r="FIE78" s="81"/>
      <c r="FIG78" s="81"/>
      <c r="FIO78" s="109"/>
      <c r="FIP78" s="110"/>
      <c r="FIQ78" s="111"/>
      <c r="FIR78" s="112"/>
      <c r="FIS78" s="112"/>
      <c r="FIU78" s="81"/>
      <c r="FIW78" s="81"/>
      <c r="FJE78" s="109"/>
      <c r="FJF78" s="110"/>
      <c r="FJG78" s="111"/>
      <c r="FJH78" s="112"/>
      <c r="FJI78" s="112"/>
      <c r="FJK78" s="81"/>
      <c r="FJM78" s="81"/>
      <c r="FJU78" s="109"/>
      <c r="FJV78" s="110"/>
      <c r="FJW78" s="111"/>
      <c r="FJX78" s="112"/>
      <c r="FJY78" s="112"/>
      <c r="FKA78" s="81"/>
      <c r="FKC78" s="81"/>
      <c r="FKK78" s="109"/>
      <c r="FKL78" s="110"/>
      <c r="FKM78" s="111"/>
      <c r="FKN78" s="112"/>
      <c r="FKO78" s="112"/>
      <c r="FKQ78" s="81"/>
      <c r="FKS78" s="81"/>
      <c r="FLA78" s="109"/>
      <c r="FLB78" s="110"/>
      <c r="FLC78" s="111"/>
      <c r="FLD78" s="112"/>
      <c r="FLE78" s="112"/>
      <c r="FLG78" s="81"/>
      <c r="FLI78" s="81"/>
      <c r="FLQ78" s="109"/>
      <c r="FLR78" s="110"/>
      <c r="FLS78" s="111"/>
      <c r="FLT78" s="112"/>
      <c r="FLU78" s="112"/>
      <c r="FLW78" s="81"/>
      <c r="FLY78" s="81"/>
      <c r="FMG78" s="109"/>
      <c r="FMH78" s="110"/>
      <c r="FMI78" s="111"/>
      <c r="FMJ78" s="112"/>
      <c r="FMK78" s="112"/>
      <c r="FMM78" s="81"/>
      <c r="FMO78" s="81"/>
      <c r="FMW78" s="109"/>
      <c r="FMX78" s="110"/>
      <c r="FMY78" s="111"/>
      <c r="FMZ78" s="112"/>
      <c r="FNA78" s="112"/>
      <c r="FNC78" s="81"/>
      <c r="FNE78" s="81"/>
      <c r="FNM78" s="109"/>
      <c r="FNN78" s="110"/>
      <c r="FNO78" s="111"/>
      <c r="FNP78" s="112"/>
      <c r="FNQ78" s="112"/>
      <c r="FNS78" s="81"/>
      <c r="FNU78" s="81"/>
      <c r="FOC78" s="109"/>
      <c r="FOD78" s="110"/>
      <c r="FOE78" s="111"/>
      <c r="FOF78" s="112"/>
      <c r="FOG78" s="112"/>
      <c r="FOI78" s="81"/>
      <c r="FOK78" s="81"/>
      <c r="FOS78" s="109"/>
      <c r="FOT78" s="110"/>
      <c r="FOU78" s="111"/>
      <c r="FOV78" s="112"/>
      <c r="FOW78" s="112"/>
      <c r="FOY78" s="81"/>
      <c r="FPA78" s="81"/>
      <c r="FPI78" s="109"/>
      <c r="FPJ78" s="110"/>
      <c r="FPK78" s="111"/>
      <c r="FPL78" s="112"/>
      <c r="FPM78" s="112"/>
      <c r="FPO78" s="81"/>
      <c r="FPQ78" s="81"/>
      <c r="FPY78" s="109"/>
      <c r="FPZ78" s="110"/>
      <c r="FQA78" s="111"/>
      <c r="FQB78" s="112"/>
      <c r="FQC78" s="112"/>
      <c r="FQE78" s="81"/>
      <c r="FQG78" s="81"/>
      <c r="FQO78" s="109"/>
      <c r="FQP78" s="110"/>
      <c r="FQQ78" s="111"/>
      <c r="FQR78" s="112"/>
      <c r="FQS78" s="112"/>
      <c r="FQU78" s="81"/>
      <c r="FQW78" s="81"/>
      <c r="FRE78" s="109"/>
      <c r="FRF78" s="110"/>
      <c r="FRG78" s="111"/>
      <c r="FRH78" s="112"/>
      <c r="FRI78" s="112"/>
      <c r="FRK78" s="81"/>
      <c r="FRM78" s="81"/>
      <c r="FRU78" s="109"/>
      <c r="FRV78" s="110"/>
      <c r="FRW78" s="111"/>
      <c r="FRX78" s="112"/>
      <c r="FRY78" s="112"/>
      <c r="FSA78" s="81"/>
      <c r="FSC78" s="81"/>
      <c r="FSK78" s="109"/>
      <c r="FSL78" s="110"/>
      <c r="FSM78" s="111"/>
      <c r="FSN78" s="112"/>
      <c r="FSO78" s="112"/>
      <c r="FSQ78" s="81"/>
      <c r="FSS78" s="81"/>
      <c r="FTA78" s="109"/>
      <c r="FTB78" s="110"/>
      <c r="FTC78" s="111"/>
      <c r="FTD78" s="112"/>
      <c r="FTE78" s="112"/>
      <c r="FTG78" s="81"/>
      <c r="FTI78" s="81"/>
      <c r="FTQ78" s="109"/>
      <c r="FTR78" s="110"/>
      <c r="FTS78" s="111"/>
      <c r="FTT78" s="112"/>
      <c r="FTU78" s="112"/>
      <c r="FTW78" s="81"/>
      <c r="FTY78" s="81"/>
      <c r="FUG78" s="109"/>
      <c r="FUH78" s="110"/>
      <c r="FUI78" s="111"/>
      <c r="FUJ78" s="112"/>
      <c r="FUK78" s="112"/>
      <c r="FUM78" s="81"/>
      <c r="FUO78" s="81"/>
      <c r="FUW78" s="109"/>
      <c r="FUX78" s="110"/>
      <c r="FUY78" s="111"/>
      <c r="FUZ78" s="112"/>
      <c r="FVA78" s="112"/>
      <c r="FVC78" s="81"/>
      <c r="FVE78" s="81"/>
      <c r="FVM78" s="109"/>
      <c r="FVN78" s="110"/>
      <c r="FVO78" s="111"/>
      <c r="FVP78" s="112"/>
      <c r="FVQ78" s="112"/>
      <c r="FVS78" s="81"/>
      <c r="FVU78" s="81"/>
      <c r="FWC78" s="109"/>
      <c r="FWD78" s="110"/>
      <c r="FWE78" s="111"/>
      <c r="FWF78" s="112"/>
      <c r="FWG78" s="112"/>
      <c r="FWI78" s="81"/>
      <c r="FWK78" s="81"/>
      <c r="FWS78" s="109"/>
      <c r="FWT78" s="110"/>
      <c r="FWU78" s="111"/>
      <c r="FWV78" s="112"/>
      <c r="FWW78" s="112"/>
      <c r="FWY78" s="81"/>
      <c r="FXA78" s="81"/>
      <c r="FXI78" s="109"/>
      <c r="FXJ78" s="110"/>
      <c r="FXK78" s="111"/>
      <c r="FXL78" s="112"/>
      <c r="FXM78" s="112"/>
      <c r="FXO78" s="81"/>
      <c r="FXQ78" s="81"/>
      <c r="FXY78" s="109"/>
      <c r="FXZ78" s="110"/>
      <c r="FYA78" s="111"/>
      <c r="FYB78" s="112"/>
      <c r="FYC78" s="112"/>
      <c r="FYE78" s="81"/>
      <c r="FYG78" s="81"/>
      <c r="FYO78" s="109"/>
      <c r="FYP78" s="110"/>
      <c r="FYQ78" s="111"/>
      <c r="FYR78" s="112"/>
      <c r="FYS78" s="112"/>
      <c r="FYU78" s="81"/>
      <c r="FYW78" s="81"/>
      <c r="FZE78" s="109"/>
      <c r="FZF78" s="110"/>
      <c r="FZG78" s="111"/>
      <c r="FZH78" s="112"/>
      <c r="FZI78" s="112"/>
      <c r="FZK78" s="81"/>
      <c r="FZM78" s="81"/>
      <c r="FZU78" s="109"/>
      <c r="FZV78" s="110"/>
      <c r="FZW78" s="111"/>
      <c r="FZX78" s="112"/>
      <c r="FZY78" s="112"/>
      <c r="GAA78" s="81"/>
      <c r="GAC78" s="81"/>
      <c r="GAK78" s="109"/>
      <c r="GAL78" s="110"/>
      <c r="GAM78" s="111"/>
      <c r="GAN78" s="112"/>
      <c r="GAO78" s="112"/>
      <c r="GAQ78" s="81"/>
      <c r="GAS78" s="81"/>
      <c r="GBA78" s="109"/>
      <c r="GBB78" s="110"/>
      <c r="GBC78" s="111"/>
      <c r="GBD78" s="112"/>
      <c r="GBE78" s="112"/>
      <c r="GBG78" s="81"/>
      <c r="GBI78" s="81"/>
      <c r="GBQ78" s="109"/>
      <c r="GBR78" s="110"/>
      <c r="GBS78" s="111"/>
      <c r="GBT78" s="112"/>
      <c r="GBU78" s="112"/>
      <c r="GBW78" s="81"/>
      <c r="GBY78" s="81"/>
      <c r="GCG78" s="109"/>
      <c r="GCH78" s="110"/>
      <c r="GCI78" s="111"/>
      <c r="GCJ78" s="112"/>
      <c r="GCK78" s="112"/>
      <c r="GCM78" s="81"/>
      <c r="GCO78" s="81"/>
      <c r="GCW78" s="109"/>
      <c r="GCX78" s="110"/>
      <c r="GCY78" s="111"/>
      <c r="GCZ78" s="112"/>
      <c r="GDA78" s="112"/>
      <c r="GDC78" s="81"/>
      <c r="GDE78" s="81"/>
      <c r="GDM78" s="109"/>
      <c r="GDN78" s="110"/>
      <c r="GDO78" s="111"/>
      <c r="GDP78" s="112"/>
      <c r="GDQ78" s="112"/>
      <c r="GDS78" s="81"/>
      <c r="GDU78" s="81"/>
      <c r="GEC78" s="109"/>
      <c r="GED78" s="110"/>
      <c r="GEE78" s="111"/>
      <c r="GEF78" s="112"/>
      <c r="GEG78" s="112"/>
      <c r="GEI78" s="81"/>
      <c r="GEK78" s="81"/>
      <c r="GES78" s="109"/>
      <c r="GET78" s="110"/>
      <c r="GEU78" s="111"/>
      <c r="GEV78" s="112"/>
      <c r="GEW78" s="112"/>
      <c r="GEY78" s="81"/>
      <c r="GFA78" s="81"/>
      <c r="GFI78" s="109"/>
      <c r="GFJ78" s="110"/>
      <c r="GFK78" s="111"/>
      <c r="GFL78" s="112"/>
      <c r="GFM78" s="112"/>
      <c r="GFO78" s="81"/>
      <c r="GFQ78" s="81"/>
      <c r="GFY78" s="109"/>
      <c r="GFZ78" s="110"/>
      <c r="GGA78" s="111"/>
      <c r="GGB78" s="112"/>
      <c r="GGC78" s="112"/>
      <c r="GGE78" s="81"/>
      <c r="GGG78" s="81"/>
      <c r="GGO78" s="109"/>
      <c r="GGP78" s="110"/>
      <c r="GGQ78" s="111"/>
      <c r="GGR78" s="112"/>
      <c r="GGS78" s="112"/>
      <c r="GGU78" s="81"/>
      <c r="GGW78" s="81"/>
      <c r="GHE78" s="109"/>
      <c r="GHF78" s="110"/>
      <c r="GHG78" s="111"/>
      <c r="GHH78" s="112"/>
      <c r="GHI78" s="112"/>
      <c r="GHK78" s="81"/>
      <c r="GHM78" s="81"/>
      <c r="GHU78" s="109"/>
      <c r="GHV78" s="110"/>
      <c r="GHW78" s="111"/>
      <c r="GHX78" s="112"/>
      <c r="GHY78" s="112"/>
      <c r="GIA78" s="81"/>
      <c r="GIC78" s="81"/>
      <c r="GIK78" s="109"/>
      <c r="GIL78" s="110"/>
      <c r="GIM78" s="111"/>
      <c r="GIN78" s="112"/>
      <c r="GIO78" s="112"/>
      <c r="GIQ78" s="81"/>
      <c r="GIS78" s="81"/>
      <c r="GJA78" s="109"/>
      <c r="GJB78" s="110"/>
      <c r="GJC78" s="111"/>
      <c r="GJD78" s="112"/>
      <c r="GJE78" s="112"/>
      <c r="GJG78" s="81"/>
      <c r="GJI78" s="81"/>
      <c r="GJQ78" s="109"/>
      <c r="GJR78" s="110"/>
      <c r="GJS78" s="111"/>
      <c r="GJT78" s="112"/>
      <c r="GJU78" s="112"/>
      <c r="GJW78" s="81"/>
      <c r="GJY78" s="81"/>
      <c r="GKG78" s="109"/>
      <c r="GKH78" s="110"/>
      <c r="GKI78" s="111"/>
      <c r="GKJ78" s="112"/>
      <c r="GKK78" s="112"/>
      <c r="GKM78" s="81"/>
      <c r="GKO78" s="81"/>
      <c r="GKW78" s="109"/>
      <c r="GKX78" s="110"/>
      <c r="GKY78" s="111"/>
      <c r="GKZ78" s="112"/>
      <c r="GLA78" s="112"/>
      <c r="GLC78" s="81"/>
      <c r="GLE78" s="81"/>
      <c r="GLM78" s="109"/>
      <c r="GLN78" s="110"/>
      <c r="GLO78" s="111"/>
      <c r="GLP78" s="112"/>
      <c r="GLQ78" s="112"/>
      <c r="GLS78" s="81"/>
      <c r="GLU78" s="81"/>
      <c r="GMC78" s="109"/>
      <c r="GMD78" s="110"/>
      <c r="GME78" s="111"/>
      <c r="GMF78" s="112"/>
      <c r="GMG78" s="112"/>
      <c r="GMI78" s="81"/>
      <c r="GMK78" s="81"/>
      <c r="GMS78" s="109"/>
      <c r="GMT78" s="110"/>
      <c r="GMU78" s="111"/>
      <c r="GMV78" s="112"/>
      <c r="GMW78" s="112"/>
      <c r="GMY78" s="81"/>
      <c r="GNA78" s="81"/>
      <c r="GNI78" s="109"/>
      <c r="GNJ78" s="110"/>
      <c r="GNK78" s="111"/>
      <c r="GNL78" s="112"/>
      <c r="GNM78" s="112"/>
      <c r="GNO78" s="81"/>
      <c r="GNQ78" s="81"/>
      <c r="GNY78" s="109"/>
      <c r="GNZ78" s="110"/>
      <c r="GOA78" s="111"/>
      <c r="GOB78" s="112"/>
      <c r="GOC78" s="112"/>
      <c r="GOE78" s="81"/>
      <c r="GOG78" s="81"/>
      <c r="GOO78" s="109"/>
      <c r="GOP78" s="110"/>
      <c r="GOQ78" s="111"/>
      <c r="GOR78" s="112"/>
      <c r="GOS78" s="112"/>
      <c r="GOU78" s="81"/>
      <c r="GOW78" s="81"/>
      <c r="GPE78" s="109"/>
      <c r="GPF78" s="110"/>
      <c r="GPG78" s="111"/>
      <c r="GPH78" s="112"/>
      <c r="GPI78" s="112"/>
      <c r="GPK78" s="81"/>
      <c r="GPM78" s="81"/>
      <c r="GPU78" s="109"/>
      <c r="GPV78" s="110"/>
      <c r="GPW78" s="111"/>
      <c r="GPX78" s="112"/>
      <c r="GPY78" s="112"/>
      <c r="GQA78" s="81"/>
      <c r="GQC78" s="81"/>
      <c r="GQK78" s="109"/>
      <c r="GQL78" s="110"/>
      <c r="GQM78" s="111"/>
      <c r="GQN78" s="112"/>
      <c r="GQO78" s="112"/>
      <c r="GQQ78" s="81"/>
      <c r="GQS78" s="81"/>
      <c r="GRA78" s="109"/>
      <c r="GRB78" s="110"/>
      <c r="GRC78" s="111"/>
      <c r="GRD78" s="112"/>
      <c r="GRE78" s="112"/>
      <c r="GRG78" s="81"/>
      <c r="GRI78" s="81"/>
      <c r="GRQ78" s="109"/>
      <c r="GRR78" s="110"/>
      <c r="GRS78" s="111"/>
      <c r="GRT78" s="112"/>
      <c r="GRU78" s="112"/>
      <c r="GRW78" s="81"/>
      <c r="GRY78" s="81"/>
      <c r="GSG78" s="109"/>
      <c r="GSH78" s="110"/>
      <c r="GSI78" s="111"/>
      <c r="GSJ78" s="112"/>
      <c r="GSK78" s="112"/>
      <c r="GSM78" s="81"/>
      <c r="GSO78" s="81"/>
      <c r="GSW78" s="109"/>
      <c r="GSX78" s="110"/>
      <c r="GSY78" s="111"/>
      <c r="GSZ78" s="112"/>
      <c r="GTA78" s="112"/>
      <c r="GTC78" s="81"/>
      <c r="GTE78" s="81"/>
      <c r="GTM78" s="109"/>
      <c r="GTN78" s="110"/>
      <c r="GTO78" s="111"/>
      <c r="GTP78" s="112"/>
      <c r="GTQ78" s="112"/>
      <c r="GTS78" s="81"/>
      <c r="GTU78" s="81"/>
      <c r="GUC78" s="109"/>
      <c r="GUD78" s="110"/>
      <c r="GUE78" s="111"/>
      <c r="GUF78" s="112"/>
      <c r="GUG78" s="112"/>
      <c r="GUI78" s="81"/>
      <c r="GUK78" s="81"/>
      <c r="GUS78" s="109"/>
      <c r="GUT78" s="110"/>
      <c r="GUU78" s="111"/>
      <c r="GUV78" s="112"/>
      <c r="GUW78" s="112"/>
      <c r="GUY78" s="81"/>
      <c r="GVA78" s="81"/>
      <c r="GVI78" s="109"/>
      <c r="GVJ78" s="110"/>
      <c r="GVK78" s="111"/>
      <c r="GVL78" s="112"/>
      <c r="GVM78" s="112"/>
      <c r="GVO78" s="81"/>
      <c r="GVQ78" s="81"/>
      <c r="GVY78" s="109"/>
      <c r="GVZ78" s="110"/>
      <c r="GWA78" s="111"/>
      <c r="GWB78" s="112"/>
      <c r="GWC78" s="112"/>
      <c r="GWE78" s="81"/>
      <c r="GWG78" s="81"/>
      <c r="GWO78" s="109"/>
      <c r="GWP78" s="110"/>
      <c r="GWQ78" s="111"/>
      <c r="GWR78" s="112"/>
      <c r="GWS78" s="112"/>
      <c r="GWU78" s="81"/>
      <c r="GWW78" s="81"/>
      <c r="GXE78" s="109"/>
      <c r="GXF78" s="110"/>
      <c r="GXG78" s="111"/>
      <c r="GXH78" s="112"/>
      <c r="GXI78" s="112"/>
      <c r="GXK78" s="81"/>
      <c r="GXM78" s="81"/>
      <c r="GXU78" s="109"/>
      <c r="GXV78" s="110"/>
      <c r="GXW78" s="111"/>
      <c r="GXX78" s="112"/>
      <c r="GXY78" s="112"/>
      <c r="GYA78" s="81"/>
      <c r="GYC78" s="81"/>
      <c r="GYK78" s="109"/>
      <c r="GYL78" s="110"/>
      <c r="GYM78" s="111"/>
      <c r="GYN78" s="112"/>
      <c r="GYO78" s="112"/>
      <c r="GYQ78" s="81"/>
      <c r="GYS78" s="81"/>
      <c r="GZA78" s="109"/>
      <c r="GZB78" s="110"/>
      <c r="GZC78" s="111"/>
      <c r="GZD78" s="112"/>
      <c r="GZE78" s="112"/>
      <c r="GZG78" s="81"/>
      <c r="GZI78" s="81"/>
      <c r="GZQ78" s="109"/>
      <c r="GZR78" s="110"/>
      <c r="GZS78" s="111"/>
      <c r="GZT78" s="112"/>
      <c r="GZU78" s="112"/>
      <c r="GZW78" s="81"/>
      <c r="GZY78" s="81"/>
      <c r="HAG78" s="109"/>
      <c r="HAH78" s="110"/>
      <c r="HAI78" s="111"/>
      <c r="HAJ78" s="112"/>
      <c r="HAK78" s="112"/>
      <c r="HAM78" s="81"/>
      <c r="HAO78" s="81"/>
      <c r="HAW78" s="109"/>
      <c r="HAX78" s="110"/>
      <c r="HAY78" s="111"/>
      <c r="HAZ78" s="112"/>
      <c r="HBA78" s="112"/>
      <c r="HBC78" s="81"/>
      <c r="HBE78" s="81"/>
      <c r="HBM78" s="109"/>
      <c r="HBN78" s="110"/>
      <c r="HBO78" s="111"/>
      <c r="HBP78" s="112"/>
      <c r="HBQ78" s="112"/>
      <c r="HBS78" s="81"/>
      <c r="HBU78" s="81"/>
      <c r="HCC78" s="109"/>
      <c r="HCD78" s="110"/>
      <c r="HCE78" s="111"/>
      <c r="HCF78" s="112"/>
      <c r="HCG78" s="112"/>
      <c r="HCI78" s="81"/>
      <c r="HCK78" s="81"/>
      <c r="HCS78" s="109"/>
      <c r="HCT78" s="110"/>
      <c r="HCU78" s="111"/>
      <c r="HCV78" s="112"/>
      <c r="HCW78" s="112"/>
      <c r="HCY78" s="81"/>
      <c r="HDA78" s="81"/>
      <c r="HDI78" s="109"/>
      <c r="HDJ78" s="110"/>
      <c r="HDK78" s="111"/>
      <c r="HDL78" s="112"/>
      <c r="HDM78" s="112"/>
      <c r="HDO78" s="81"/>
      <c r="HDQ78" s="81"/>
      <c r="HDY78" s="109"/>
      <c r="HDZ78" s="110"/>
      <c r="HEA78" s="111"/>
      <c r="HEB78" s="112"/>
      <c r="HEC78" s="112"/>
      <c r="HEE78" s="81"/>
      <c r="HEG78" s="81"/>
      <c r="HEO78" s="109"/>
      <c r="HEP78" s="110"/>
      <c r="HEQ78" s="111"/>
      <c r="HER78" s="112"/>
      <c r="HES78" s="112"/>
      <c r="HEU78" s="81"/>
      <c r="HEW78" s="81"/>
      <c r="HFE78" s="109"/>
      <c r="HFF78" s="110"/>
      <c r="HFG78" s="111"/>
      <c r="HFH78" s="112"/>
      <c r="HFI78" s="112"/>
      <c r="HFK78" s="81"/>
      <c r="HFM78" s="81"/>
      <c r="HFU78" s="109"/>
      <c r="HFV78" s="110"/>
      <c r="HFW78" s="111"/>
      <c r="HFX78" s="112"/>
      <c r="HFY78" s="112"/>
      <c r="HGA78" s="81"/>
      <c r="HGC78" s="81"/>
      <c r="HGK78" s="109"/>
      <c r="HGL78" s="110"/>
      <c r="HGM78" s="111"/>
      <c r="HGN78" s="112"/>
      <c r="HGO78" s="112"/>
      <c r="HGQ78" s="81"/>
      <c r="HGS78" s="81"/>
      <c r="HHA78" s="109"/>
      <c r="HHB78" s="110"/>
      <c r="HHC78" s="111"/>
      <c r="HHD78" s="112"/>
      <c r="HHE78" s="112"/>
      <c r="HHG78" s="81"/>
      <c r="HHI78" s="81"/>
      <c r="HHQ78" s="109"/>
      <c r="HHR78" s="110"/>
      <c r="HHS78" s="111"/>
      <c r="HHT78" s="112"/>
      <c r="HHU78" s="112"/>
      <c r="HHW78" s="81"/>
      <c r="HHY78" s="81"/>
      <c r="HIG78" s="109"/>
      <c r="HIH78" s="110"/>
      <c r="HII78" s="111"/>
      <c r="HIJ78" s="112"/>
      <c r="HIK78" s="112"/>
      <c r="HIM78" s="81"/>
      <c r="HIO78" s="81"/>
      <c r="HIW78" s="109"/>
      <c r="HIX78" s="110"/>
      <c r="HIY78" s="111"/>
      <c r="HIZ78" s="112"/>
      <c r="HJA78" s="112"/>
      <c r="HJC78" s="81"/>
      <c r="HJE78" s="81"/>
      <c r="HJM78" s="109"/>
      <c r="HJN78" s="110"/>
      <c r="HJO78" s="111"/>
      <c r="HJP78" s="112"/>
      <c r="HJQ78" s="112"/>
      <c r="HJS78" s="81"/>
      <c r="HJU78" s="81"/>
      <c r="HKC78" s="109"/>
      <c r="HKD78" s="110"/>
      <c r="HKE78" s="111"/>
      <c r="HKF78" s="112"/>
      <c r="HKG78" s="112"/>
      <c r="HKI78" s="81"/>
      <c r="HKK78" s="81"/>
      <c r="HKS78" s="109"/>
      <c r="HKT78" s="110"/>
      <c r="HKU78" s="111"/>
      <c r="HKV78" s="112"/>
      <c r="HKW78" s="112"/>
      <c r="HKY78" s="81"/>
      <c r="HLA78" s="81"/>
      <c r="HLI78" s="109"/>
      <c r="HLJ78" s="110"/>
      <c r="HLK78" s="111"/>
      <c r="HLL78" s="112"/>
      <c r="HLM78" s="112"/>
      <c r="HLO78" s="81"/>
      <c r="HLQ78" s="81"/>
      <c r="HLY78" s="109"/>
      <c r="HLZ78" s="110"/>
      <c r="HMA78" s="111"/>
      <c r="HMB78" s="112"/>
      <c r="HMC78" s="112"/>
      <c r="HME78" s="81"/>
      <c r="HMG78" s="81"/>
      <c r="HMO78" s="109"/>
      <c r="HMP78" s="110"/>
      <c r="HMQ78" s="111"/>
      <c r="HMR78" s="112"/>
      <c r="HMS78" s="112"/>
      <c r="HMU78" s="81"/>
      <c r="HMW78" s="81"/>
      <c r="HNE78" s="109"/>
      <c r="HNF78" s="110"/>
      <c r="HNG78" s="111"/>
      <c r="HNH78" s="112"/>
      <c r="HNI78" s="112"/>
      <c r="HNK78" s="81"/>
      <c r="HNM78" s="81"/>
      <c r="HNU78" s="109"/>
      <c r="HNV78" s="110"/>
      <c r="HNW78" s="111"/>
      <c r="HNX78" s="112"/>
      <c r="HNY78" s="112"/>
      <c r="HOA78" s="81"/>
      <c r="HOC78" s="81"/>
      <c r="HOK78" s="109"/>
      <c r="HOL78" s="110"/>
      <c r="HOM78" s="111"/>
      <c r="HON78" s="112"/>
      <c r="HOO78" s="112"/>
      <c r="HOQ78" s="81"/>
      <c r="HOS78" s="81"/>
      <c r="HPA78" s="109"/>
      <c r="HPB78" s="110"/>
      <c r="HPC78" s="111"/>
      <c r="HPD78" s="112"/>
      <c r="HPE78" s="112"/>
      <c r="HPG78" s="81"/>
      <c r="HPI78" s="81"/>
      <c r="HPQ78" s="109"/>
      <c r="HPR78" s="110"/>
      <c r="HPS78" s="111"/>
      <c r="HPT78" s="112"/>
      <c r="HPU78" s="112"/>
      <c r="HPW78" s="81"/>
      <c r="HPY78" s="81"/>
      <c r="HQG78" s="109"/>
      <c r="HQH78" s="110"/>
      <c r="HQI78" s="111"/>
      <c r="HQJ78" s="112"/>
      <c r="HQK78" s="112"/>
      <c r="HQM78" s="81"/>
      <c r="HQO78" s="81"/>
      <c r="HQW78" s="109"/>
      <c r="HQX78" s="110"/>
      <c r="HQY78" s="111"/>
      <c r="HQZ78" s="112"/>
      <c r="HRA78" s="112"/>
      <c r="HRC78" s="81"/>
      <c r="HRE78" s="81"/>
      <c r="HRM78" s="109"/>
      <c r="HRN78" s="110"/>
      <c r="HRO78" s="111"/>
      <c r="HRP78" s="112"/>
      <c r="HRQ78" s="112"/>
      <c r="HRS78" s="81"/>
      <c r="HRU78" s="81"/>
      <c r="HSC78" s="109"/>
      <c r="HSD78" s="110"/>
      <c r="HSE78" s="111"/>
      <c r="HSF78" s="112"/>
      <c r="HSG78" s="112"/>
      <c r="HSI78" s="81"/>
      <c r="HSK78" s="81"/>
      <c r="HSS78" s="109"/>
      <c r="HST78" s="110"/>
      <c r="HSU78" s="111"/>
      <c r="HSV78" s="112"/>
      <c r="HSW78" s="112"/>
      <c r="HSY78" s="81"/>
      <c r="HTA78" s="81"/>
      <c r="HTI78" s="109"/>
      <c r="HTJ78" s="110"/>
      <c r="HTK78" s="111"/>
      <c r="HTL78" s="112"/>
      <c r="HTM78" s="112"/>
      <c r="HTO78" s="81"/>
      <c r="HTQ78" s="81"/>
      <c r="HTY78" s="109"/>
      <c r="HTZ78" s="110"/>
      <c r="HUA78" s="111"/>
      <c r="HUB78" s="112"/>
      <c r="HUC78" s="112"/>
      <c r="HUE78" s="81"/>
      <c r="HUG78" s="81"/>
      <c r="HUO78" s="109"/>
      <c r="HUP78" s="110"/>
      <c r="HUQ78" s="111"/>
      <c r="HUR78" s="112"/>
      <c r="HUS78" s="112"/>
      <c r="HUU78" s="81"/>
      <c r="HUW78" s="81"/>
      <c r="HVE78" s="109"/>
      <c r="HVF78" s="110"/>
      <c r="HVG78" s="111"/>
      <c r="HVH78" s="112"/>
      <c r="HVI78" s="112"/>
      <c r="HVK78" s="81"/>
      <c r="HVM78" s="81"/>
      <c r="HVU78" s="109"/>
      <c r="HVV78" s="110"/>
      <c r="HVW78" s="111"/>
      <c r="HVX78" s="112"/>
      <c r="HVY78" s="112"/>
      <c r="HWA78" s="81"/>
      <c r="HWC78" s="81"/>
      <c r="HWK78" s="109"/>
      <c r="HWL78" s="110"/>
      <c r="HWM78" s="111"/>
      <c r="HWN78" s="112"/>
      <c r="HWO78" s="112"/>
      <c r="HWQ78" s="81"/>
      <c r="HWS78" s="81"/>
      <c r="HXA78" s="109"/>
      <c r="HXB78" s="110"/>
      <c r="HXC78" s="111"/>
      <c r="HXD78" s="112"/>
      <c r="HXE78" s="112"/>
      <c r="HXG78" s="81"/>
      <c r="HXI78" s="81"/>
      <c r="HXQ78" s="109"/>
      <c r="HXR78" s="110"/>
      <c r="HXS78" s="111"/>
      <c r="HXT78" s="112"/>
      <c r="HXU78" s="112"/>
      <c r="HXW78" s="81"/>
      <c r="HXY78" s="81"/>
      <c r="HYG78" s="109"/>
      <c r="HYH78" s="110"/>
      <c r="HYI78" s="111"/>
      <c r="HYJ78" s="112"/>
      <c r="HYK78" s="112"/>
      <c r="HYM78" s="81"/>
      <c r="HYO78" s="81"/>
      <c r="HYW78" s="109"/>
      <c r="HYX78" s="110"/>
      <c r="HYY78" s="111"/>
      <c r="HYZ78" s="112"/>
      <c r="HZA78" s="112"/>
      <c r="HZC78" s="81"/>
      <c r="HZE78" s="81"/>
      <c r="HZM78" s="109"/>
      <c r="HZN78" s="110"/>
      <c r="HZO78" s="111"/>
      <c r="HZP78" s="112"/>
      <c r="HZQ78" s="112"/>
      <c r="HZS78" s="81"/>
      <c r="HZU78" s="81"/>
      <c r="IAC78" s="109"/>
      <c r="IAD78" s="110"/>
      <c r="IAE78" s="111"/>
      <c r="IAF78" s="112"/>
      <c r="IAG78" s="112"/>
      <c r="IAI78" s="81"/>
      <c r="IAK78" s="81"/>
      <c r="IAS78" s="109"/>
      <c r="IAT78" s="110"/>
      <c r="IAU78" s="111"/>
      <c r="IAV78" s="112"/>
      <c r="IAW78" s="112"/>
      <c r="IAY78" s="81"/>
      <c r="IBA78" s="81"/>
      <c r="IBI78" s="109"/>
      <c r="IBJ78" s="110"/>
      <c r="IBK78" s="111"/>
      <c r="IBL78" s="112"/>
      <c r="IBM78" s="112"/>
      <c r="IBO78" s="81"/>
      <c r="IBQ78" s="81"/>
      <c r="IBY78" s="109"/>
      <c r="IBZ78" s="110"/>
      <c r="ICA78" s="111"/>
      <c r="ICB78" s="112"/>
      <c r="ICC78" s="112"/>
      <c r="ICE78" s="81"/>
      <c r="ICG78" s="81"/>
      <c r="ICO78" s="109"/>
      <c r="ICP78" s="110"/>
      <c r="ICQ78" s="111"/>
      <c r="ICR78" s="112"/>
      <c r="ICS78" s="112"/>
      <c r="ICU78" s="81"/>
      <c r="ICW78" s="81"/>
      <c r="IDE78" s="109"/>
      <c r="IDF78" s="110"/>
      <c r="IDG78" s="111"/>
      <c r="IDH78" s="112"/>
      <c r="IDI78" s="112"/>
      <c r="IDK78" s="81"/>
      <c r="IDM78" s="81"/>
      <c r="IDU78" s="109"/>
      <c r="IDV78" s="110"/>
      <c r="IDW78" s="111"/>
      <c r="IDX78" s="112"/>
      <c r="IDY78" s="112"/>
      <c r="IEA78" s="81"/>
      <c r="IEC78" s="81"/>
      <c r="IEK78" s="109"/>
      <c r="IEL78" s="110"/>
      <c r="IEM78" s="111"/>
      <c r="IEN78" s="112"/>
      <c r="IEO78" s="112"/>
      <c r="IEQ78" s="81"/>
      <c r="IES78" s="81"/>
      <c r="IFA78" s="109"/>
      <c r="IFB78" s="110"/>
      <c r="IFC78" s="111"/>
      <c r="IFD78" s="112"/>
      <c r="IFE78" s="112"/>
      <c r="IFG78" s="81"/>
      <c r="IFI78" s="81"/>
      <c r="IFQ78" s="109"/>
      <c r="IFR78" s="110"/>
      <c r="IFS78" s="111"/>
      <c r="IFT78" s="112"/>
      <c r="IFU78" s="112"/>
      <c r="IFW78" s="81"/>
      <c r="IFY78" s="81"/>
      <c r="IGG78" s="109"/>
      <c r="IGH78" s="110"/>
      <c r="IGI78" s="111"/>
      <c r="IGJ78" s="112"/>
      <c r="IGK78" s="112"/>
      <c r="IGM78" s="81"/>
      <c r="IGO78" s="81"/>
      <c r="IGW78" s="109"/>
      <c r="IGX78" s="110"/>
      <c r="IGY78" s="111"/>
      <c r="IGZ78" s="112"/>
      <c r="IHA78" s="112"/>
      <c r="IHC78" s="81"/>
      <c r="IHE78" s="81"/>
      <c r="IHM78" s="109"/>
      <c r="IHN78" s="110"/>
      <c r="IHO78" s="111"/>
      <c r="IHP78" s="112"/>
      <c r="IHQ78" s="112"/>
      <c r="IHS78" s="81"/>
      <c r="IHU78" s="81"/>
      <c r="IIC78" s="109"/>
      <c r="IID78" s="110"/>
      <c r="IIE78" s="111"/>
      <c r="IIF78" s="112"/>
      <c r="IIG78" s="112"/>
      <c r="III78" s="81"/>
      <c r="IIK78" s="81"/>
      <c r="IIS78" s="109"/>
      <c r="IIT78" s="110"/>
      <c r="IIU78" s="111"/>
      <c r="IIV78" s="112"/>
      <c r="IIW78" s="112"/>
      <c r="IIY78" s="81"/>
      <c r="IJA78" s="81"/>
      <c r="IJI78" s="109"/>
      <c r="IJJ78" s="110"/>
      <c r="IJK78" s="111"/>
      <c r="IJL78" s="112"/>
      <c r="IJM78" s="112"/>
      <c r="IJO78" s="81"/>
      <c r="IJQ78" s="81"/>
      <c r="IJY78" s="109"/>
      <c r="IJZ78" s="110"/>
      <c r="IKA78" s="111"/>
      <c r="IKB78" s="112"/>
      <c r="IKC78" s="112"/>
      <c r="IKE78" s="81"/>
      <c r="IKG78" s="81"/>
      <c r="IKO78" s="109"/>
      <c r="IKP78" s="110"/>
      <c r="IKQ78" s="111"/>
      <c r="IKR78" s="112"/>
      <c r="IKS78" s="112"/>
      <c r="IKU78" s="81"/>
      <c r="IKW78" s="81"/>
      <c r="ILE78" s="109"/>
      <c r="ILF78" s="110"/>
      <c r="ILG78" s="111"/>
      <c r="ILH78" s="112"/>
      <c r="ILI78" s="112"/>
      <c r="ILK78" s="81"/>
      <c r="ILM78" s="81"/>
      <c r="ILU78" s="109"/>
      <c r="ILV78" s="110"/>
      <c r="ILW78" s="111"/>
      <c r="ILX78" s="112"/>
      <c r="ILY78" s="112"/>
      <c r="IMA78" s="81"/>
      <c r="IMC78" s="81"/>
      <c r="IMK78" s="109"/>
      <c r="IML78" s="110"/>
      <c r="IMM78" s="111"/>
      <c r="IMN78" s="112"/>
      <c r="IMO78" s="112"/>
      <c r="IMQ78" s="81"/>
      <c r="IMS78" s="81"/>
      <c r="INA78" s="109"/>
      <c r="INB78" s="110"/>
      <c r="INC78" s="111"/>
      <c r="IND78" s="112"/>
      <c r="INE78" s="112"/>
      <c r="ING78" s="81"/>
      <c r="INI78" s="81"/>
      <c r="INQ78" s="109"/>
      <c r="INR78" s="110"/>
      <c r="INS78" s="111"/>
      <c r="INT78" s="112"/>
      <c r="INU78" s="112"/>
      <c r="INW78" s="81"/>
      <c r="INY78" s="81"/>
      <c r="IOG78" s="109"/>
      <c r="IOH78" s="110"/>
      <c r="IOI78" s="111"/>
      <c r="IOJ78" s="112"/>
      <c r="IOK78" s="112"/>
      <c r="IOM78" s="81"/>
      <c r="IOO78" s="81"/>
      <c r="IOW78" s="109"/>
      <c r="IOX78" s="110"/>
      <c r="IOY78" s="111"/>
      <c r="IOZ78" s="112"/>
      <c r="IPA78" s="112"/>
      <c r="IPC78" s="81"/>
      <c r="IPE78" s="81"/>
      <c r="IPM78" s="109"/>
      <c r="IPN78" s="110"/>
      <c r="IPO78" s="111"/>
      <c r="IPP78" s="112"/>
      <c r="IPQ78" s="112"/>
      <c r="IPS78" s="81"/>
      <c r="IPU78" s="81"/>
      <c r="IQC78" s="109"/>
      <c r="IQD78" s="110"/>
      <c r="IQE78" s="111"/>
      <c r="IQF78" s="112"/>
      <c r="IQG78" s="112"/>
      <c r="IQI78" s="81"/>
      <c r="IQK78" s="81"/>
      <c r="IQS78" s="109"/>
      <c r="IQT78" s="110"/>
      <c r="IQU78" s="111"/>
      <c r="IQV78" s="112"/>
      <c r="IQW78" s="112"/>
      <c r="IQY78" s="81"/>
      <c r="IRA78" s="81"/>
      <c r="IRI78" s="109"/>
      <c r="IRJ78" s="110"/>
      <c r="IRK78" s="111"/>
      <c r="IRL78" s="112"/>
      <c r="IRM78" s="112"/>
      <c r="IRO78" s="81"/>
      <c r="IRQ78" s="81"/>
      <c r="IRY78" s="109"/>
      <c r="IRZ78" s="110"/>
      <c r="ISA78" s="111"/>
      <c r="ISB78" s="112"/>
      <c r="ISC78" s="112"/>
      <c r="ISE78" s="81"/>
      <c r="ISG78" s="81"/>
      <c r="ISO78" s="109"/>
      <c r="ISP78" s="110"/>
      <c r="ISQ78" s="111"/>
      <c r="ISR78" s="112"/>
      <c r="ISS78" s="112"/>
      <c r="ISU78" s="81"/>
      <c r="ISW78" s="81"/>
      <c r="ITE78" s="109"/>
      <c r="ITF78" s="110"/>
      <c r="ITG78" s="111"/>
      <c r="ITH78" s="112"/>
      <c r="ITI78" s="112"/>
      <c r="ITK78" s="81"/>
      <c r="ITM78" s="81"/>
      <c r="ITU78" s="109"/>
      <c r="ITV78" s="110"/>
      <c r="ITW78" s="111"/>
      <c r="ITX78" s="112"/>
      <c r="ITY78" s="112"/>
      <c r="IUA78" s="81"/>
      <c r="IUC78" s="81"/>
      <c r="IUK78" s="109"/>
      <c r="IUL78" s="110"/>
      <c r="IUM78" s="111"/>
      <c r="IUN78" s="112"/>
      <c r="IUO78" s="112"/>
      <c r="IUQ78" s="81"/>
      <c r="IUS78" s="81"/>
      <c r="IVA78" s="109"/>
      <c r="IVB78" s="110"/>
      <c r="IVC78" s="111"/>
      <c r="IVD78" s="112"/>
      <c r="IVE78" s="112"/>
      <c r="IVG78" s="81"/>
      <c r="IVI78" s="81"/>
      <c r="IVQ78" s="109"/>
      <c r="IVR78" s="110"/>
      <c r="IVS78" s="111"/>
      <c r="IVT78" s="112"/>
      <c r="IVU78" s="112"/>
      <c r="IVW78" s="81"/>
      <c r="IVY78" s="81"/>
      <c r="IWG78" s="109"/>
      <c r="IWH78" s="110"/>
      <c r="IWI78" s="111"/>
      <c r="IWJ78" s="112"/>
      <c r="IWK78" s="112"/>
      <c r="IWM78" s="81"/>
      <c r="IWO78" s="81"/>
      <c r="IWW78" s="109"/>
      <c r="IWX78" s="110"/>
      <c r="IWY78" s="111"/>
      <c r="IWZ78" s="112"/>
      <c r="IXA78" s="112"/>
      <c r="IXC78" s="81"/>
      <c r="IXE78" s="81"/>
      <c r="IXM78" s="109"/>
      <c r="IXN78" s="110"/>
      <c r="IXO78" s="111"/>
      <c r="IXP78" s="112"/>
      <c r="IXQ78" s="112"/>
      <c r="IXS78" s="81"/>
      <c r="IXU78" s="81"/>
      <c r="IYC78" s="109"/>
      <c r="IYD78" s="110"/>
      <c r="IYE78" s="111"/>
      <c r="IYF78" s="112"/>
      <c r="IYG78" s="112"/>
      <c r="IYI78" s="81"/>
      <c r="IYK78" s="81"/>
      <c r="IYS78" s="109"/>
      <c r="IYT78" s="110"/>
      <c r="IYU78" s="111"/>
      <c r="IYV78" s="112"/>
      <c r="IYW78" s="112"/>
      <c r="IYY78" s="81"/>
      <c r="IZA78" s="81"/>
      <c r="IZI78" s="109"/>
      <c r="IZJ78" s="110"/>
      <c r="IZK78" s="111"/>
      <c r="IZL78" s="112"/>
      <c r="IZM78" s="112"/>
      <c r="IZO78" s="81"/>
      <c r="IZQ78" s="81"/>
      <c r="IZY78" s="109"/>
      <c r="IZZ78" s="110"/>
      <c r="JAA78" s="111"/>
      <c r="JAB78" s="112"/>
      <c r="JAC78" s="112"/>
      <c r="JAE78" s="81"/>
      <c r="JAG78" s="81"/>
      <c r="JAO78" s="109"/>
      <c r="JAP78" s="110"/>
      <c r="JAQ78" s="111"/>
      <c r="JAR78" s="112"/>
      <c r="JAS78" s="112"/>
      <c r="JAU78" s="81"/>
      <c r="JAW78" s="81"/>
      <c r="JBE78" s="109"/>
      <c r="JBF78" s="110"/>
      <c r="JBG78" s="111"/>
      <c r="JBH78" s="112"/>
      <c r="JBI78" s="112"/>
      <c r="JBK78" s="81"/>
      <c r="JBM78" s="81"/>
      <c r="JBU78" s="109"/>
      <c r="JBV78" s="110"/>
      <c r="JBW78" s="111"/>
      <c r="JBX78" s="112"/>
      <c r="JBY78" s="112"/>
      <c r="JCA78" s="81"/>
      <c r="JCC78" s="81"/>
      <c r="JCK78" s="109"/>
      <c r="JCL78" s="110"/>
      <c r="JCM78" s="111"/>
      <c r="JCN78" s="112"/>
      <c r="JCO78" s="112"/>
      <c r="JCQ78" s="81"/>
      <c r="JCS78" s="81"/>
      <c r="JDA78" s="109"/>
      <c r="JDB78" s="110"/>
      <c r="JDC78" s="111"/>
      <c r="JDD78" s="112"/>
      <c r="JDE78" s="112"/>
      <c r="JDG78" s="81"/>
      <c r="JDI78" s="81"/>
      <c r="JDQ78" s="109"/>
      <c r="JDR78" s="110"/>
      <c r="JDS78" s="111"/>
      <c r="JDT78" s="112"/>
      <c r="JDU78" s="112"/>
      <c r="JDW78" s="81"/>
      <c r="JDY78" s="81"/>
      <c r="JEG78" s="109"/>
      <c r="JEH78" s="110"/>
      <c r="JEI78" s="111"/>
      <c r="JEJ78" s="112"/>
      <c r="JEK78" s="112"/>
      <c r="JEM78" s="81"/>
      <c r="JEO78" s="81"/>
      <c r="JEW78" s="109"/>
      <c r="JEX78" s="110"/>
      <c r="JEY78" s="111"/>
      <c r="JEZ78" s="112"/>
      <c r="JFA78" s="112"/>
      <c r="JFC78" s="81"/>
      <c r="JFE78" s="81"/>
      <c r="JFM78" s="109"/>
      <c r="JFN78" s="110"/>
      <c r="JFO78" s="111"/>
      <c r="JFP78" s="112"/>
      <c r="JFQ78" s="112"/>
      <c r="JFS78" s="81"/>
      <c r="JFU78" s="81"/>
      <c r="JGC78" s="109"/>
      <c r="JGD78" s="110"/>
      <c r="JGE78" s="111"/>
      <c r="JGF78" s="112"/>
      <c r="JGG78" s="112"/>
      <c r="JGI78" s="81"/>
      <c r="JGK78" s="81"/>
      <c r="JGS78" s="109"/>
      <c r="JGT78" s="110"/>
      <c r="JGU78" s="111"/>
      <c r="JGV78" s="112"/>
      <c r="JGW78" s="112"/>
      <c r="JGY78" s="81"/>
      <c r="JHA78" s="81"/>
      <c r="JHI78" s="109"/>
      <c r="JHJ78" s="110"/>
      <c r="JHK78" s="111"/>
      <c r="JHL78" s="112"/>
      <c r="JHM78" s="112"/>
      <c r="JHO78" s="81"/>
      <c r="JHQ78" s="81"/>
      <c r="JHY78" s="109"/>
      <c r="JHZ78" s="110"/>
      <c r="JIA78" s="111"/>
      <c r="JIB78" s="112"/>
      <c r="JIC78" s="112"/>
      <c r="JIE78" s="81"/>
      <c r="JIG78" s="81"/>
      <c r="JIO78" s="109"/>
      <c r="JIP78" s="110"/>
      <c r="JIQ78" s="111"/>
      <c r="JIR78" s="112"/>
      <c r="JIS78" s="112"/>
      <c r="JIU78" s="81"/>
      <c r="JIW78" s="81"/>
      <c r="JJE78" s="109"/>
      <c r="JJF78" s="110"/>
      <c r="JJG78" s="111"/>
      <c r="JJH78" s="112"/>
      <c r="JJI78" s="112"/>
      <c r="JJK78" s="81"/>
      <c r="JJM78" s="81"/>
      <c r="JJU78" s="109"/>
      <c r="JJV78" s="110"/>
      <c r="JJW78" s="111"/>
      <c r="JJX78" s="112"/>
      <c r="JJY78" s="112"/>
      <c r="JKA78" s="81"/>
      <c r="JKC78" s="81"/>
      <c r="JKK78" s="109"/>
      <c r="JKL78" s="110"/>
      <c r="JKM78" s="111"/>
      <c r="JKN78" s="112"/>
      <c r="JKO78" s="112"/>
      <c r="JKQ78" s="81"/>
      <c r="JKS78" s="81"/>
      <c r="JLA78" s="109"/>
      <c r="JLB78" s="110"/>
      <c r="JLC78" s="111"/>
      <c r="JLD78" s="112"/>
      <c r="JLE78" s="112"/>
      <c r="JLG78" s="81"/>
      <c r="JLI78" s="81"/>
      <c r="JLQ78" s="109"/>
      <c r="JLR78" s="110"/>
      <c r="JLS78" s="111"/>
      <c r="JLT78" s="112"/>
      <c r="JLU78" s="112"/>
      <c r="JLW78" s="81"/>
      <c r="JLY78" s="81"/>
      <c r="JMG78" s="109"/>
      <c r="JMH78" s="110"/>
      <c r="JMI78" s="111"/>
      <c r="JMJ78" s="112"/>
      <c r="JMK78" s="112"/>
      <c r="JMM78" s="81"/>
      <c r="JMO78" s="81"/>
      <c r="JMW78" s="109"/>
      <c r="JMX78" s="110"/>
      <c r="JMY78" s="111"/>
      <c r="JMZ78" s="112"/>
      <c r="JNA78" s="112"/>
      <c r="JNC78" s="81"/>
      <c r="JNE78" s="81"/>
      <c r="JNM78" s="109"/>
      <c r="JNN78" s="110"/>
      <c r="JNO78" s="111"/>
      <c r="JNP78" s="112"/>
      <c r="JNQ78" s="112"/>
      <c r="JNS78" s="81"/>
      <c r="JNU78" s="81"/>
      <c r="JOC78" s="109"/>
      <c r="JOD78" s="110"/>
      <c r="JOE78" s="111"/>
      <c r="JOF78" s="112"/>
      <c r="JOG78" s="112"/>
      <c r="JOI78" s="81"/>
      <c r="JOK78" s="81"/>
      <c r="JOS78" s="109"/>
      <c r="JOT78" s="110"/>
      <c r="JOU78" s="111"/>
      <c r="JOV78" s="112"/>
      <c r="JOW78" s="112"/>
      <c r="JOY78" s="81"/>
      <c r="JPA78" s="81"/>
      <c r="JPI78" s="109"/>
      <c r="JPJ78" s="110"/>
      <c r="JPK78" s="111"/>
      <c r="JPL78" s="112"/>
      <c r="JPM78" s="112"/>
      <c r="JPO78" s="81"/>
      <c r="JPQ78" s="81"/>
      <c r="JPY78" s="109"/>
      <c r="JPZ78" s="110"/>
      <c r="JQA78" s="111"/>
      <c r="JQB78" s="112"/>
      <c r="JQC78" s="112"/>
      <c r="JQE78" s="81"/>
      <c r="JQG78" s="81"/>
      <c r="JQO78" s="109"/>
      <c r="JQP78" s="110"/>
      <c r="JQQ78" s="111"/>
      <c r="JQR78" s="112"/>
      <c r="JQS78" s="112"/>
      <c r="JQU78" s="81"/>
      <c r="JQW78" s="81"/>
      <c r="JRE78" s="109"/>
      <c r="JRF78" s="110"/>
      <c r="JRG78" s="111"/>
      <c r="JRH78" s="112"/>
      <c r="JRI78" s="112"/>
      <c r="JRK78" s="81"/>
      <c r="JRM78" s="81"/>
      <c r="JRU78" s="109"/>
      <c r="JRV78" s="110"/>
      <c r="JRW78" s="111"/>
      <c r="JRX78" s="112"/>
      <c r="JRY78" s="112"/>
      <c r="JSA78" s="81"/>
      <c r="JSC78" s="81"/>
      <c r="JSK78" s="109"/>
      <c r="JSL78" s="110"/>
      <c r="JSM78" s="111"/>
      <c r="JSN78" s="112"/>
      <c r="JSO78" s="112"/>
      <c r="JSQ78" s="81"/>
      <c r="JSS78" s="81"/>
      <c r="JTA78" s="109"/>
      <c r="JTB78" s="110"/>
      <c r="JTC78" s="111"/>
      <c r="JTD78" s="112"/>
      <c r="JTE78" s="112"/>
      <c r="JTG78" s="81"/>
      <c r="JTI78" s="81"/>
      <c r="JTQ78" s="109"/>
      <c r="JTR78" s="110"/>
      <c r="JTS78" s="111"/>
      <c r="JTT78" s="112"/>
      <c r="JTU78" s="112"/>
      <c r="JTW78" s="81"/>
      <c r="JTY78" s="81"/>
      <c r="JUG78" s="109"/>
      <c r="JUH78" s="110"/>
      <c r="JUI78" s="111"/>
      <c r="JUJ78" s="112"/>
      <c r="JUK78" s="112"/>
      <c r="JUM78" s="81"/>
      <c r="JUO78" s="81"/>
      <c r="JUW78" s="109"/>
      <c r="JUX78" s="110"/>
      <c r="JUY78" s="111"/>
      <c r="JUZ78" s="112"/>
      <c r="JVA78" s="112"/>
      <c r="JVC78" s="81"/>
      <c r="JVE78" s="81"/>
      <c r="JVM78" s="109"/>
      <c r="JVN78" s="110"/>
      <c r="JVO78" s="111"/>
      <c r="JVP78" s="112"/>
      <c r="JVQ78" s="112"/>
      <c r="JVS78" s="81"/>
      <c r="JVU78" s="81"/>
      <c r="JWC78" s="109"/>
      <c r="JWD78" s="110"/>
      <c r="JWE78" s="111"/>
      <c r="JWF78" s="112"/>
      <c r="JWG78" s="112"/>
      <c r="JWI78" s="81"/>
      <c r="JWK78" s="81"/>
      <c r="JWS78" s="109"/>
      <c r="JWT78" s="110"/>
      <c r="JWU78" s="111"/>
      <c r="JWV78" s="112"/>
      <c r="JWW78" s="112"/>
      <c r="JWY78" s="81"/>
      <c r="JXA78" s="81"/>
      <c r="JXI78" s="109"/>
      <c r="JXJ78" s="110"/>
      <c r="JXK78" s="111"/>
      <c r="JXL78" s="112"/>
      <c r="JXM78" s="112"/>
      <c r="JXO78" s="81"/>
      <c r="JXQ78" s="81"/>
      <c r="JXY78" s="109"/>
      <c r="JXZ78" s="110"/>
      <c r="JYA78" s="111"/>
      <c r="JYB78" s="112"/>
      <c r="JYC78" s="112"/>
      <c r="JYE78" s="81"/>
      <c r="JYG78" s="81"/>
      <c r="JYO78" s="109"/>
      <c r="JYP78" s="110"/>
      <c r="JYQ78" s="111"/>
      <c r="JYR78" s="112"/>
      <c r="JYS78" s="112"/>
      <c r="JYU78" s="81"/>
      <c r="JYW78" s="81"/>
      <c r="JZE78" s="109"/>
      <c r="JZF78" s="110"/>
      <c r="JZG78" s="111"/>
      <c r="JZH78" s="112"/>
      <c r="JZI78" s="112"/>
      <c r="JZK78" s="81"/>
      <c r="JZM78" s="81"/>
      <c r="JZU78" s="109"/>
      <c r="JZV78" s="110"/>
      <c r="JZW78" s="111"/>
      <c r="JZX78" s="112"/>
      <c r="JZY78" s="112"/>
      <c r="KAA78" s="81"/>
      <c r="KAC78" s="81"/>
      <c r="KAK78" s="109"/>
      <c r="KAL78" s="110"/>
      <c r="KAM78" s="111"/>
      <c r="KAN78" s="112"/>
      <c r="KAO78" s="112"/>
      <c r="KAQ78" s="81"/>
      <c r="KAS78" s="81"/>
      <c r="KBA78" s="109"/>
      <c r="KBB78" s="110"/>
      <c r="KBC78" s="111"/>
      <c r="KBD78" s="112"/>
      <c r="KBE78" s="112"/>
      <c r="KBG78" s="81"/>
      <c r="KBI78" s="81"/>
      <c r="KBQ78" s="109"/>
      <c r="KBR78" s="110"/>
      <c r="KBS78" s="111"/>
      <c r="KBT78" s="112"/>
      <c r="KBU78" s="112"/>
      <c r="KBW78" s="81"/>
      <c r="KBY78" s="81"/>
      <c r="KCG78" s="109"/>
      <c r="KCH78" s="110"/>
      <c r="KCI78" s="111"/>
      <c r="KCJ78" s="112"/>
      <c r="KCK78" s="112"/>
      <c r="KCM78" s="81"/>
      <c r="KCO78" s="81"/>
      <c r="KCW78" s="109"/>
      <c r="KCX78" s="110"/>
      <c r="KCY78" s="111"/>
      <c r="KCZ78" s="112"/>
      <c r="KDA78" s="112"/>
      <c r="KDC78" s="81"/>
      <c r="KDE78" s="81"/>
      <c r="KDM78" s="109"/>
      <c r="KDN78" s="110"/>
      <c r="KDO78" s="111"/>
      <c r="KDP78" s="112"/>
      <c r="KDQ78" s="112"/>
      <c r="KDS78" s="81"/>
      <c r="KDU78" s="81"/>
      <c r="KEC78" s="109"/>
      <c r="KED78" s="110"/>
      <c r="KEE78" s="111"/>
      <c r="KEF78" s="112"/>
      <c r="KEG78" s="112"/>
      <c r="KEI78" s="81"/>
      <c r="KEK78" s="81"/>
      <c r="KES78" s="109"/>
      <c r="KET78" s="110"/>
      <c r="KEU78" s="111"/>
      <c r="KEV78" s="112"/>
      <c r="KEW78" s="112"/>
      <c r="KEY78" s="81"/>
      <c r="KFA78" s="81"/>
      <c r="KFI78" s="109"/>
      <c r="KFJ78" s="110"/>
      <c r="KFK78" s="111"/>
      <c r="KFL78" s="112"/>
      <c r="KFM78" s="112"/>
      <c r="KFO78" s="81"/>
      <c r="KFQ78" s="81"/>
      <c r="KFY78" s="109"/>
      <c r="KFZ78" s="110"/>
      <c r="KGA78" s="111"/>
      <c r="KGB78" s="112"/>
      <c r="KGC78" s="112"/>
      <c r="KGE78" s="81"/>
      <c r="KGG78" s="81"/>
      <c r="KGO78" s="109"/>
      <c r="KGP78" s="110"/>
      <c r="KGQ78" s="111"/>
      <c r="KGR78" s="112"/>
      <c r="KGS78" s="112"/>
      <c r="KGU78" s="81"/>
      <c r="KGW78" s="81"/>
      <c r="KHE78" s="109"/>
      <c r="KHF78" s="110"/>
      <c r="KHG78" s="111"/>
      <c r="KHH78" s="112"/>
      <c r="KHI78" s="112"/>
      <c r="KHK78" s="81"/>
      <c r="KHM78" s="81"/>
      <c r="KHU78" s="109"/>
      <c r="KHV78" s="110"/>
      <c r="KHW78" s="111"/>
      <c r="KHX78" s="112"/>
      <c r="KHY78" s="112"/>
      <c r="KIA78" s="81"/>
      <c r="KIC78" s="81"/>
      <c r="KIK78" s="109"/>
      <c r="KIL78" s="110"/>
      <c r="KIM78" s="111"/>
      <c r="KIN78" s="112"/>
      <c r="KIO78" s="112"/>
      <c r="KIQ78" s="81"/>
      <c r="KIS78" s="81"/>
      <c r="KJA78" s="109"/>
      <c r="KJB78" s="110"/>
      <c r="KJC78" s="111"/>
      <c r="KJD78" s="112"/>
      <c r="KJE78" s="112"/>
      <c r="KJG78" s="81"/>
      <c r="KJI78" s="81"/>
      <c r="KJQ78" s="109"/>
      <c r="KJR78" s="110"/>
      <c r="KJS78" s="111"/>
      <c r="KJT78" s="112"/>
      <c r="KJU78" s="112"/>
      <c r="KJW78" s="81"/>
      <c r="KJY78" s="81"/>
      <c r="KKG78" s="109"/>
      <c r="KKH78" s="110"/>
      <c r="KKI78" s="111"/>
      <c r="KKJ78" s="112"/>
      <c r="KKK78" s="112"/>
      <c r="KKM78" s="81"/>
      <c r="KKO78" s="81"/>
      <c r="KKW78" s="109"/>
      <c r="KKX78" s="110"/>
      <c r="KKY78" s="111"/>
      <c r="KKZ78" s="112"/>
      <c r="KLA78" s="112"/>
      <c r="KLC78" s="81"/>
      <c r="KLE78" s="81"/>
      <c r="KLM78" s="109"/>
      <c r="KLN78" s="110"/>
      <c r="KLO78" s="111"/>
      <c r="KLP78" s="112"/>
      <c r="KLQ78" s="112"/>
      <c r="KLS78" s="81"/>
      <c r="KLU78" s="81"/>
      <c r="KMC78" s="109"/>
      <c r="KMD78" s="110"/>
      <c r="KME78" s="111"/>
      <c r="KMF78" s="112"/>
      <c r="KMG78" s="112"/>
      <c r="KMI78" s="81"/>
      <c r="KMK78" s="81"/>
      <c r="KMS78" s="109"/>
      <c r="KMT78" s="110"/>
      <c r="KMU78" s="111"/>
      <c r="KMV78" s="112"/>
      <c r="KMW78" s="112"/>
      <c r="KMY78" s="81"/>
      <c r="KNA78" s="81"/>
      <c r="KNI78" s="109"/>
      <c r="KNJ78" s="110"/>
      <c r="KNK78" s="111"/>
      <c r="KNL78" s="112"/>
      <c r="KNM78" s="112"/>
      <c r="KNO78" s="81"/>
      <c r="KNQ78" s="81"/>
      <c r="KNY78" s="109"/>
      <c r="KNZ78" s="110"/>
      <c r="KOA78" s="111"/>
      <c r="KOB78" s="112"/>
      <c r="KOC78" s="112"/>
      <c r="KOE78" s="81"/>
      <c r="KOG78" s="81"/>
      <c r="KOO78" s="109"/>
      <c r="KOP78" s="110"/>
      <c r="KOQ78" s="111"/>
      <c r="KOR78" s="112"/>
      <c r="KOS78" s="112"/>
      <c r="KOU78" s="81"/>
      <c r="KOW78" s="81"/>
      <c r="KPE78" s="109"/>
      <c r="KPF78" s="110"/>
      <c r="KPG78" s="111"/>
      <c r="KPH78" s="112"/>
      <c r="KPI78" s="112"/>
      <c r="KPK78" s="81"/>
      <c r="KPM78" s="81"/>
      <c r="KPU78" s="109"/>
      <c r="KPV78" s="110"/>
      <c r="KPW78" s="111"/>
      <c r="KPX78" s="112"/>
      <c r="KPY78" s="112"/>
      <c r="KQA78" s="81"/>
      <c r="KQC78" s="81"/>
      <c r="KQK78" s="109"/>
      <c r="KQL78" s="110"/>
      <c r="KQM78" s="111"/>
      <c r="KQN78" s="112"/>
      <c r="KQO78" s="112"/>
      <c r="KQQ78" s="81"/>
      <c r="KQS78" s="81"/>
      <c r="KRA78" s="109"/>
      <c r="KRB78" s="110"/>
      <c r="KRC78" s="111"/>
      <c r="KRD78" s="112"/>
      <c r="KRE78" s="112"/>
      <c r="KRG78" s="81"/>
      <c r="KRI78" s="81"/>
      <c r="KRQ78" s="109"/>
      <c r="KRR78" s="110"/>
      <c r="KRS78" s="111"/>
      <c r="KRT78" s="112"/>
      <c r="KRU78" s="112"/>
      <c r="KRW78" s="81"/>
      <c r="KRY78" s="81"/>
      <c r="KSG78" s="109"/>
      <c r="KSH78" s="110"/>
      <c r="KSI78" s="111"/>
      <c r="KSJ78" s="112"/>
      <c r="KSK78" s="112"/>
      <c r="KSM78" s="81"/>
      <c r="KSO78" s="81"/>
      <c r="KSW78" s="109"/>
      <c r="KSX78" s="110"/>
      <c r="KSY78" s="111"/>
      <c r="KSZ78" s="112"/>
      <c r="KTA78" s="112"/>
      <c r="KTC78" s="81"/>
      <c r="KTE78" s="81"/>
      <c r="KTM78" s="109"/>
      <c r="KTN78" s="110"/>
      <c r="KTO78" s="111"/>
      <c r="KTP78" s="112"/>
      <c r="KTQ78" s="112"/>
      <c r="KTS78" s="81"/>
      <c r="KTU78" s="81"/>
      <c r="KUC78" s="109"/>
      <c r="KUD78" s="110"/>
      <c r="KUE78" s="111"/>
      <c r="KUF78" s="112"/>
      <c r="KUG78" s="112"/>
      <c r="KUI78" s="81"/>
      <c r="KUK78" s="81"/>
      <c r="KUS78" s="109"/>
      <c r="KUT78" s="110"/>
      <c r="KUU78" s="111"/>
      <c r="KUV78" s="112"/>
      <c r="KUW78" s="112"/>
      <c r="KUY78" s="81"/>
      <c r="KVA78" s="81"/>
      <c r="KVI78" s="109"/>
      <c r="KVJ78" s="110"/>
      <c r="KVK78" s="111"/>
      <c r="KVL78" s="112"/>
      <c r="KVM78" s="112"/>
      <c r="KVO78" s="81"/>
      <c r="KVQ78" s="81"/>
      <c r="KVY78" s="109"/>
      <c r="KVZ78" s="110"/>
      <c r="KWA78" s="111"/>
      <c r="KWB78" s="112"/>
      <c r="KWC78" s="112"/>
      <c r="KWE78" s="81"/>
      <c r="KWG78" s="81"/>
      <c r="KWO78" s="109"/>
      <c r="KWP78" s="110"/>
      <c r="KWQ78" s="111"/>
      <c r="KWR78" s="112"/>
      <c r="KWS78" s="112"/>
      <c r="KWU78" s="81"/>
      <c r="KWW78" s="81"/>
      <c r="KXE78" s="109"/>
      <c r="KXF78" s="110"/>
      <c r="KXG78" s="111"/>
      <c r="KXH78" s="112"/>
      <c r="KXI78" s="112"/>
      <c r="KXK78" s="81"/>
      <c r="KXM78" s="81"/>
      <c r="KXU78" s="109"/>
      <c r="KXV78" s="110"/>
      <c r="KXW78" s="111"/>
      <c r="KXX78" s="112"/>
      <c r="KXY78" s="112"/>
      <c r="KYA78" s="81"/>
      <c r="KYC78" s="81"/>
      <c r="KYK78" s="109"/>
      <c r="KYL78" s="110"/>
      <c r="KYM78" s="111"/>
      <c r="KYN78" s="112"/>
      <c r="KYO78" s="112"/>
      <c r="KYQ78" s="81"/>
      <c r="KYS78" s="81"/>
      <c r="KZA78" s="109"/>
      <c r="KZB78" s="110"/>
      <c r="KZC78" s="111"/>
      <c r="KZD78" s="112"/>
      <c r="KZE78" s="112"/>
      <c r="KZG78" s="81"/>
      <c r="KZI78" s="81"/>
      <c r="KZQ78" s="109"/>
      <c r="KZR78" s="110"/>
      <c r="KZS78" s="111"/>
      <c r="KZT78" s="112"/>
      <c r="KZU78" s="112"/>
      <c r="KZW78" s="81"/>
      <c r="KZY78" s="81"/>
      <c r="LAG78" s="109"/>
      <c r="LAH78" s="110"/>
      <c r="LAI78" s="111"/>
      <c r="LAJ78" s="112"/>
      <c r="LAK78" s="112"/>
      <c r="LAM78" s="81"/>
      <c r="LAO78" s="81"/>
      <c r="LAW78" s="109"/>
      <c r="LAX78" s="110"/>
      <c r="LAY78" s="111"/>
      <c r="LAZ78" s="112"/>
      <c r="LBA78" s="112"/>
      <c r="LBC78" s="81"/>
      <c r="LBE78" s="81"/>
      <c r="LBM78" s="109"/>
      <c r="LBN78" s="110"/>
      <c r="LBO78" s="111"/>
      <c r="LBP78" s="112"/>
      <c r="LBQ78" s="112"/>
      <c r="LBS78" s="81"/>
      <c r="LBU78" s="81"/>
      <c r="LCC78" s="109"/>
      <c r="LCD78" s="110"/>
      <c r="LCE78" s="111"/>
      <c r="LCF78" s="112"/>
      <c r="LCG78" s="112"/>
      <c r="LCI78" s="81"/>
      <c r="LCK78" s="81"/>
      <c r="LCS78" s="109"/>
      <c r="LCT78" s="110"/>
      <c r="LCU78" s="111"/>
      <c r="LCV78" s="112"/>
      <c r="LCW78" s="112"/>
      <c r="LCY78" s="81"/>
      <c r="LDA78" s="81"/>
      <c r="LDI78" s="109"/>
      <c r="LDJ78" s="110"/>
      <c r="LDK78" s="111"/>
      <c r="LDL78" s="112"/>
      <c r="LDM78" s="112"/>
      <c r="LDO78" s="81"/>
      <c r="LDQ78" s="81"/>
      <c r="LDY78" s="109"/>
      <c r="LDZ78" s="110"/>
      <c r="LEA78" s="111"/>
      <c r="LEB78" s="112"/>
      <c r="LEC78" s="112"/>
      <c r="LEE78" s="81"/>
      <c r="LEG78" s="81"/>
      <c r="LEO78" s="109"/>
      <c r="LEP78" s="110"/>
      <c r="LEQ78" s="111"/>
      <c r="LER78" s="112"/>
      <c r="LES78" s="112"/>
      <c r="LEU78" s="81"/>
      <c r="LEW78" s="81"/>
      <c r="LFE78" s="109"/>
      <c r="LFF78" s="110"/>
      <c r="LFG78" s="111"/>
      <c r="LFH78" s="112"/>
      <c r="LFI78" s="112"/>
      <c r="LFK78" s="81"/>
      <c r="LFM78" s="81"/>
      <c r="LFU78" s="109"/>
      <c r="LFV78" s="110"/>
      <c r="LFW78" s="111"/>
      <c r="LFX78" s="112"/>
      <c r="LFY78" s="112"/>
      <c r="LGA78" s="81"/>
      <c r="LGC78" s="81"/>
      <c r="LGK78" s="109"/>
      <c r="LGL78" s="110"/>
      <c r="LGM78" s="111"/>
      <c r="LGN78" s="112"/>
      <c r="LGO78" s="112"/>
      <c r="LGQ78" s="81"/>
      <c r="LGS78" s="81"/>
      <c r="LHA78" s="109"/>
      <c r="LHB78" s="110"/>
      <c r="LHC78" s="111"/>
      <c r="LHD78" s="112"/>
      <c r="LHE78" s="112"/>
      <c r="LHG78" s="81"/>
      <c r="LHI78" s="81"/>
      <c r="LHQ78" s="109"/>
      <c r="LHR78" s="110"/>
      <c r="LHS78" s="111"/>
      <c r="LHT78" s="112"/>
      <c r="LHU78" s="112"/>
      <c r="LHW78" s="81"/>
      <c r="LHY78" s="81"/>
      <c r="LIG78" s="109"/>
      <c r="LIH78" s="110"/>
      <c r="LII78" s="111"/>
      <c r="LIJ78" s="112"/>
      <c r="LIK78" s="112"/>
      <c r="LIM78" s="81"/>
      <c r="LIO78" s="81"/>
      <c r="LIW78" s="109"/>
      <c r="LIX78" s="110"/>
      <c r="LIY78" s="111"/>
      <c r="LIZ78" s="112"/>
      <c r="LJA78" s="112"/>
      <c r="LJC78" s="81"/>
      <c r="LJE78" s="81"/>
      <c r="LJM78" s="109"/>
      <c r="LJN78" s="110"/>
      <c r="LJO78" s="111"/>
      <c r="LJP78" s="112"/>
      <c r="LJQ78" s="112"/>
      <c r="LJS78" s="81"/>
      <c r="LJU78" s="81"/>
      <c r="LKC78" s="109"/>
      <c r="LKD78" s="110"/>
      <c r="LKE78" s="111"/>
      <c r="LKF78" s="112"/>
      <c r="LKG78" s="112"/>
      <c r="LKI78" s="81"/>
      <c r="LKK78" s="81"/>
      <c r="LKS78" s="109"/>
      <c r="LKT78" s="110"/>
      <c r="LKU78" s="111"/>
      <c r="LKV78" s="112"/>
      <c r="LKW78" s="112"/>
      <c r="LKY78" s="81"/>
      <c r="LLA78" s="81"/>
      <c r="LLI78" s="109"/>
      <c r="LLJ78" s="110"/>
      <c r="LLK78" s="111"/>
      <c r="LLL78" s="112"/>
      <c r="LLM78" s="112"/>
      <c r="LLO78" s="81"/>
      <c r="LLQ78" s="81"/>
      <c r="LLY78" s="109"/>
      <c r="LLZ78" s="110"/>
      <c r="LMA78" s="111"/>
      <c r="LMB78" s="112"/>
      <c r="LMC78" s="112"/>
      <c r="LME78" s="81"/>
      <c r="LMG78" s="81"/>
      <c r="LMO78" s="109"/>
      <c r="LMP78" s="110"/>
      <c r="LMQ78" s="111"/>
      <c r="LMR78" s="112"/>
      <c r="LMS78" s="112"/>
      <c r="LMU78" s="81"/>
      <c r="LMW78" s="81"/>
      <c r="LNE78" s="109"/>
      <c r="LNF78" s="110"/>
      <c r="LNG78" s="111"/>
      <c r="LNH78" s="112"/>
      <c r="LNI78" s="112"/>
      <c r="LNK78" s="81"/>
      <c r="LNM78" s="81"/>
      <c r="LNU78" s="109"/>
      <c r="LNV78" s="110"/>
      <c r="LNW78" s="111"/>
      <c r="LNX78" s="112"/>
      <c r="LNY78" s="112"/>
      <c r="LOA78" s="81"/>
      <c r="LOC78" s="81"/>
      <c r="LOK78" s="109"/>
      <c r="LOL78" s="110"/>
      <c r="LOM78" s="111"/>
      <c r="LON78" s="112"/>
      <c r="LOO78" s="112"/>
      <c r="LOQ78" s="81"/>
      <c r="LOS78" s="81"/>
      <c r="LPA78" s="109"/>
      <c r="LPB78" s="110"/>
      <c r="LPC78" s="111"/>
      <c r="LPD78" s="112"/>
      <c r="LPE78" s="112"/>
      <c r="LPG78" s="81"/>
      <c r="LPI78" s="81"/>
      <c r="LPQ78" s="109"/>
      <c r="LPR78" s="110"/>
      <c r="LPS78" s="111"/>
      <c r="LPT78" s="112"/>
      <c r="LPU78" s="112"/>
      <c r="LPW78" s="81"/>
      <c r="LPY78" s="81"/>
      <c r="LQG78" s="109"/>
      <c r="LQH78" s="110"/>
      <c r="LQI78" s="111"/>
      <c r="LQJ78" s="112"/>
      <c r="LQK78" s="112"/>
      <c r="LQM78" s="81"/>
      <c r="LQO78" s="81"/>
      <c r="LQW78" s="109"/>
      <c r="LQX78" s="110"/>
      <c r="LQY78" s="111"/>
      <c r="LQZ78" s="112"/>
      <c r="LRA78" s="112"/>
      <c r="LRC78" s="81"/>
      <c r="LRE78" s="81"/>
      <c r="LRM78" s="109"/>
      <c r="LRN78" s="110"/>
      <c r="LRO78" s="111"/>
      <c r="LRP78" s="112"/>
      <c r="LRQ78" s="112"/>
      <c r="LRS78" s="81"/>
      <c r="LRU78" s="81"/>
      <c r="LSC78" s="109"/>
      <c r="LSD78" s="110"/>
      <c r="LSE78" s="111"/>
      <c r="LSF78" s="112"/>
      <c r="LSG78" s="112"/>
      <c r="LSI78" s="81"/>
      <c r="LSK78" s="81"/>
      <c r="LSS78" s="109"/>
      <c r="LST78" s="110"/>
      <c r="LSU78" s="111"/>
      <c r="LSV78" s="112"/>
      <c r="LSW78" s="112"/>
      <c r="LSY78" s="81"/>
      <c r="LTA78" s="81"/>
      <c r="LTI78" s="109"/>
      <c r="LTJ78" s="110"/>
      <c r="LTK78" s="111"/>
      <c r="LTL78" s="112"/>
      <c r="LTM78" s="112"/>
      <c r="LTO78" s="81"/>
      <c r="LTQ78" s="81"/>
      <c r="LTY78" s="109"/>
      <c r="LTZ78" s="110"/>
      <c r="LUA78" s="111"/>
      <c r="LUB78" s="112"/>
      <c r="LUC78" s="112"/>
      <c r="LUE78" s="81"/>
      <c r="LUG78" s="81"/>
      <c r="LUO78" s="109"/>
      <c r="LUP78" s="110"/>
      <c r="LUQ78" s="111"/>
      <c r="LUR78" s="112"/>
      <c r="LUS78" s="112"/>
      <c r="LUU78" s="81"/>
      <c r="LUW78" s="81"/>
      <c r="LVE78" s="109"/>
      <c r="LVF78" s="110"/>
      <c r="LVG78" s="111"/>
      <c r="LVH78" s="112"/>
      <c r="LVI78" s="112"/>
      <c r="LVK78" s="81"/>
      <c r="LVM78" s="81"/>
      <c r="LVU78" s="109"/>
      <c r="LVV78" s="110"/>
      <c r="LVW78" s="111"/>
      <c r="LVX78" s="112"/>
      <c r="LVY78" s="112"/>
      <c r="LWA78" s="81"/>
      <c r="LWC78" s="81"/>
      <c r="LWK78" s="109"/>
      <c r="LWL78" s="110"/>
      <c r="LWM78" s="111"/>
      <c r="LWN78" s="112"/>
      <c r="LWO78" s="112"/>
      <c r="LWQ78" s="81"/>
      <c r="LWS78" s="81"/>
      <c r="LXA78" s="109"/>
      <c r="LXB78" s="110"/>
      <c r="LXC78" s="111"/>
      <c r="LXD78" s="112"/>
      <c r="LXE78" s="112"/>
      <c r="LXG78" s="81"/>
      <c r="LXI78" s="81"/>
      <c r="LXQ78" s="109"/>
      <c r="LXR78" s="110"/>
      <c r="LXS78" s="111"/>
      <c r="LXT78" s="112"/>
      <c r="LXU78" s="112"/>
      <c r="LXW78" s="81"/>
      <c r="LXY78" s="81"/>
      <c r="LYG78" s="109"/>
      <c r="LYH78" s="110"/>
      <c r="LYI78" s="111"/>
      <c r="LYJ78" s="112"/>
      <c r="LYK78" s="112"/>
      <c r="LYM78" s="81"/>
      <c r="LYO78" s="81"/>
      <c r="LYW78" s="109"/>
      <c r="LYX78" s="110"/>
      <c r="LYY78" s="111"/>
      <c r="LYZ78" s="112"/>
      <c r="LZA78" s="112"/>
      <c r="LZC78" s="81"/>
      <c r="LZE78" s="81"/>
      <c r="LZM78" s="109"/>
      <c r="LZN78" s="110"/>
      <c r="LZO78" s="111"/>
      <c r="LZP78" s="112"/>
      <c r="LZQ78" s="112"/>
      <c r="LZS78" s="81"/>
      <c r="LZU78" s="81"/>
      <c r="MAC78" s="109"/>
      <c r="MAD78" s="110"/>
      <c r="MAE78" s="111"/>
      <c r="MAF78" s="112"/>
      <c r="MAG78" s="112"/>
      <c r="MAI78" s="81"/>
      <c r="MAK78" s="81"/>
      <c r="MAS78" s="109"/>
      <c r="MAT78" s="110"/>
      <c r="MAU78" s="111"/>
      <c r="MAV78" s="112"/>
      <c r="MAW78" s="112"/>
      <c r="MAY78" s="81"/>
      <c r="MBA78" s="81"/>
      <c r="MBI78" s="109"/>
      <c r="MBJ78" s="110"/>
      <c r="MBK78" s="111"/>
      <c r="MBL78" s="112"/>
      <c r="MBM78" s="112"/>
      <c r="MBO78" s="81"/>
      <c r="MBQ78" s="81"/>
      <c r="MBY78" s="109"/>
      <c r="MBZ78" s="110"/>
      <c r="MCA78" s="111"/>
      <c r="MCB78" s="112"/>
      <c r="MCC78" s="112"/>
      <c r="MCE78" s="81"/>
      <c r="MCG78" s="81"/>
      <c r="MCO78" s="109"/>
      <c r="MCP78" s="110"/>
      <c r="MCQ78" s="111"/>
      <c r="MCR78" s="112"/>
      <c r="MCS78" s="112"/>
      <c r="MCU78" s="81"/>
      <c r="MCW78" s="81"/>
      <c r="MDE78" s="109"/>
      <c r="MDF78" s="110"/>
      <c r="MDG78" s="111"/>
      <c r="MDH78" s="112"/>
      <c r="MDI78" s="112"/>
      <c r="MDK78" s="81"/>
      <c r="MDM78" s="81"/>
      <c r="MDU78" s="109"/>
      <c r="MDV78" s="110"/>
      <c r="MDW78" s="111"/>
      <c r="MDX78" s="112"/>
      <c r="MDY78" s="112"/>
      <c r="MEA78" s="81"/>
      <c r="MEC78" s="81"/>
      <c r="MEK78" s="109"/>
      <c r="MEL78" s="110"/>
      <c r="MEM78" s="111"/>
      <c r="MEN78" s="112"/>
      <c r="MEO78" s="112"/>
      <c r="MEQ78" s="81"/>
      <c r="MES78" s="81"/>
      <c r="MFA78" s="109"/>
      <c r="MFB78" s="110"/>
      <c r="MFC78" s="111"/>
      <c r="MFD78" s="112"/>
      <c r="MFE78" s="112"/>
      <c r="MFG78" s="81"/>
      <c r="MFI78" s="81"/>
      <c r="MFQ78" s="109"/>
      <c r="MFR78" s="110"/>
      <c r="MFS78" s="111"/>
      <c r="MFT78" s="112"/>
      <c r="MFU78" s="112"/>
      <c r="MFW78" s="81"/>
      <c r="MFY78" s="81"/>
      <c r="MGG78" s="109"/>
      <c r="MGH78" s="110"/>
      <c r="MGI78" s="111"/>
      <c r="MGJ78" s="112"/>
      <c r="MGK78" s="112"/>
      <c r="MGM78" s="81"/>
      <c r="MGO78" s="81"/>
      <c r="MGW78" s="109"/>
      <c r="MGX78" s="110"/>
      <c r="MGY78" s="111"/>
      <c r="MGZ78" s="112"/>
      <c r="MHA78" s="112"/>
      <c r="MHC78" s="81"/>
      <c r="MHE78" s="81"/>
      <c r="MHM78" s="109"/>
      <c r="MHN78" s="110"/>
      <c r="MHO78" s="111"/>
      <c r="MHP78" s="112"/>
      <c r="MHQ78" s="112"/>
      <c r="MHS78" s="81"/>
      <c r="MHU78" s="81"/>
      <c r="MIC78" s="109"/>
      <c r="MID78" s="110"/>
      <c r="MIE78" s="111"/>
      <c r="MIF78" s="112"/>
      <c r="MIG78" s="112"/>
      <c r="MII78" s="81"/>
      <c r="MIK78" s="81"/>
      <c r="MIS78" s="109"/>
      <c r="MIT78" s="110"/>
      <c r="MIU78" s="111"/>
      <c r="MIV78" s="112"/>
      <c r="MIW78" s="112"/>
      <c r="MIY78" s="81"/>
      <c r="MJA78" s="81"/>
      <c r="MJI78" s="109"/>
      <c r="MJJ78" s="110"/>
      <c r="MJK78" s="111"/>
      <c r="MJL78" s="112"/>
      <c r="MJM78" s="112"/>
      <c r="MJO78" s="81"/>
      <c r="MJQ78" s="81"/>
      <c r="MJY78" s="109"/>
      <c r="MJZ78" s="110"/>
      <c r="MKA78" s="111"/>
      <c r="MKB78" s="112"/>
      <c r="MKC78" s="112"/>
      <c r="MKE78" s="81"/>
      <c r="MKG78" s="81"/>
      <c r="MKO78" s="109"/>
      <c r="MKP78" s="110"/>
      <c r="MKQ78" s="111"/>
      <c r="MKR78" s="112"/>
      <c r="MKS78" s="112"/>
      <c r="MKU78" s="81"/>
      <c r="MKW78" s="81"/>
      <c r="MLE78" s="109"/>
      <c r="MLF78" s="110"/>
      <c r="MLG78" s="111"/>
      <c r="MLH78" s="112"/>
      <c r="MLI78" s="112"/>
      <c r="MLK78" s="81"/>
      <c r="MLM78" s="81"/>
      <c r="MLU78" s="109"/>
      <c r="MLV78" s="110"/>
      <c r="MLW78" s="111"/>
      <c r="MLX78" s="112"/>
      <c r="MLY78" s="112"/>
      <c r="MMA78" s="81"/>
      <c r="MMC78" s="81"/>
      <c r="MMK78" s="109"/>
      <c r="MML78" s="110"/>
      <c r="MMM78" s="111"/>
      <c r="MMN78" s="112"/>
      <c r="MMO78" s="112"/>
      <c r="MMQ78" s="81"/>
      <c r="MMS78" s="81"/>
      <c r="MNA78" s="109"/>
      <c r="MNB78" s="110"/>
      <c r="MNC78" s="111"/>
      <c r="MND78" s="112"/>
      <c r="MNE78" s="112"/>
      <c r="MNG78" s="81"/>
      <c r="MNI78" s="81"/>
      <c r="MNQ78" s="109"/>
      <c r="MNR78" s="110"/>
      <c r="MNS78" s="111"/>
      <c r="MNT78" s="112"/>
      <c r="MNU78" s="112"/>
      <c r="MNW78" s="81"/>
      <c r="MNY78" s="81"/>
      <c r="MOG78" s="109"/>
      <c r="MOH78" s="110"/>
      <c r="MOI78" s="111"/>
      <c r="MOJ78" s="112"/>
      <c r="MOK78" s="112"/>
      <c r="MOM78" s="81"/>
      <c r="MOO78" s="81"/>
      <c r="MOW78" s="109"/>
      <c r="MOX78" s="110"/>
      <c r="MOY78" s="111"/>
      <c r="MOZ78" s="112"/>
      <c r="MPA78" s="112"/>
      <c r="MPC78" s="81"/>
      <c r="MPE78" s="81"/>
      <c r="MPM78" s="109"/>
      <c r="MPN78" s="110"/>
      <c r="MPO78" s="111"/>
      <c r="MPP78" s="112"/>
      <c r="MPQ78" s="112"/>
      <c r="MPS78" s="81"/>
      <c r="MPU78" s="81"/>
      <c r="MQC78" s="109"/>
      <c r="MQD78" s="110"/>
      <c r="MQE78" s="111"/>
      <c r="MQF78" s="112"/>
      <c r="MQG78" s="112"/>
      <c r="MQI78" s="81"/>
      <c r="MQK78" s="81"/>
      <c r="MQS78" s="109"/>
      <c r="MQT78" s="110"/>
      <c r="MQU78" s="111"/>
      <c r="MQV78" s="112"/>
      <c r="MQW78" s="112"/>
      <c r="MQY78" s="81"/>
      <c r="MRA78" s="81"/>
      <c r="MRI78" s="109"/>
      <c r="MRJ78" s="110"/>
      <c r="MRK78" s="111"/>
      <c r="MRL78" s="112"/>
      <c r="MRM78" s="112"/>
      <c r="MRO78" s="81"/>
      <c r="MRQ78" s="81"/>
      <c r="MRY78" s="109"/>
      <c r="MRZ78" s="110"/>
      <c r="MSA78" s="111"/>
      <c r="MSB78" s="112"/>
      <c r="MSC78" s="112"/>
      <c r="MSE78" s="81"/>
      <c r="MSG78" s="81"/>
      <c r="MSO78" s="109"/>
      <c r="MSP78" s="110"/>
      <c r="MSQ78" s="111"/>
      <c r="MSR78" s="112"/>
      <c r="MSS78" s="112"/>
      <c r="MSU78" s="81"/>
      <c r="MSW78" s="81"/>
      <c r="MTE78" s="109"/>
      <c r="MTF78" s="110"/>
      <c r="MTG78" s="111"/>
      <c r="MTH78" s="112"/>
      <c r="MTI78" s="112"/>
      <c r="MTK78" s="81"/>
      <c r="MTM78" s="81"/>
      <c r="MTU78" s="109"/>
      <c r="MTV78" s="110"/>
      <c r="MTW78" s="111"/>
      <c r="MTX78" s="112"/>
      <c r="MTY78" s="112"/>
      <c r="MUA78" s="81"/>
      <c r="MUC78" s="81"/>
      <c r="MUK78" s="109"/>
      <c r="MUL78" s="110"/>
      <c r="MUM78" s="111"/>
      <c r="MUN78" s="112"/>
      <c r="MUO78" s="112"/>
      <c r="MUQ78" s="81"/>
      <c r="MUS78" s="81"/>
      <c r="MVA78" s="109"/>
      <c r="MVB78" s="110"/>
      <c r="MVC78" s="111"/>
      <c r="MVD78" s="112"/>
      <c r="MVE78" s="112"/>
      <c r="MVG78" s="81"/>
      <c r="MVI78" s="81"/>
      <c r="MVQ78" s="109"/>
      <c r="MVR78" s="110"/>
      <c r="MVS78" s="111"/>
      <c r="MVT78" s="112"/>
      <c r="MVU78" s="112"/>
      <c r="MVW78" s="81"/>
      <c r="MVY78" s="81"/>
      <c r="MWG78" s="109"/>
      <c r="MWH78" s="110"/>
      <c r="MWI78" s="111"/>
      <c r="MWJ78" s="112"/>
      <c r="MWK78" s="112"/>
      <c r="MWM78" s="81"/>
      <c r="MWO78" s="81"/>
      <c r="MWW78" s="109"/>
      <c r="MWX78" s="110"/>
      <c r="MWY78" s="111"/>
      <c r="MWZ78" s="112"/>
      <c r="MXA78" s="112"/>
      <c r="MXC78" s="81"/>
      <c r="MXE78" s="81"/>
      <c r="MXM78" s="109"/>
      <c r="MXN78" s="110"/>
      <c r="MXO78" s="111"/>
      <c r="MXP78" s="112"/>
      <c r="MXQ78" s="112"/>
      <c r="MXS78" s="81"/>
      <c r="MXU78" s="81"/>
      <c r="MYC78" s="109"/>
      <c r="MYD78" s="110"/>
      <c r="MYE78" s="111"/>
      <c r="MYF78" s="112"/>
      <c r="MYG78" s="112"/>
      <c r="MYI78" s="81"/>
      <c r="MYK78" s="81"/>
      <c r="MYS78" s="109"/>
      <c r="MYT78" s="110"/>
      <c r="MYU78" s="111"/>
      <c r="MYV78" s="112"/>
      <c r="MYW78" s="112"/>
      <c r="MYY78" s="81"/>
      <c r="MZA78" s="81"/>
      <c r="MZI78" s="109"/>
      <c r="MZJ78" s="110"/>
      <c r="MZK78" s="111"/>
      <c r="MZL78" s="112"/>
      <c r="MZM78" s="112"/>
      <c r="MZO78" s="81"/>
      <c r="MZQ78" s="81"/>
      <c r="MZY78" s="109"/>
      <c r="MZZ78" s="110"/>
      <c r="NAA78" s="111"/>
      <c r="NAB78" s="112"/>
      <c r="NAC78" s="112"/>
      <c r="NAE78" s="81"/>
      <c r="NAG78" s="81"/>
      <c r="NAO78" s="109"/>
      <c r="NAP78" s="110"/>
      <c r="NAQ78" s="111"/>
      <c r="NAR78" s="112"/>
      <c r="NAS78" s="112"/>
      <c r="NAU78" s="81"/>
      <c r="NAW78" s="81"/>
      <c r="NBE78" s="109"/>
      <c r="NBF78" s="110"/>
      <c r="NBG78" s="111"/>
      <c r="NBH78" s="112"/>
      <c r="NBI78" s="112"/>
      <c r="NBK78" s="81"/>
      <c r="NBM78" s="81"/>
      <c r="NBU78" s="109"/>
      <c r="NBV78" s="110"/>
      <c r="NBW78" s="111"/>
      <c r="NBX78" s="112"/>
      <c r="NBY78" s="112"/>
      <c r="NCA78" s="81"/>
      <c r="NCC78" s="81"/>
      <c r="NCK78" s="109"/>
      <c r="NCL78" s="110"/>
      <c r="NCM78" s="111"/>
      <c r="NCN78" s="112"/>
      <c r="NCO78" s="112"/>
      <c r="NCQ78" s="81"/>
      <c r="NCS78" s="81"/>
      <c r="NDA78" s="109"/>
      <c r="NDB78" s="110"/>
      <c r="NDC78" s="111"/>
      <c r="NDD78" s="112"/>
      <c r="NDE78" s="112"/>
      <c r="NDG78" s="81"/>
      <c r="NDI78" s="81"/>
      <c r="NDQ78" s="109"/>
      <c r="NDR78" s="110"/>
      <c r="NDS78" s="111"/>
      <c r="NDT78" s="112"/>
      <c r="NDU78" s="112"/>
      <c r="NDW78" s="81"/>
      <c r="NDY78" s="81"/>
      <c r="NEG78" s="109"/>
      <c r="NEH78" s="110"/>
      <c r="NEI78" s="111"/>
      <c r="NEJ78" s="112"/>
      <c r="NEK78" s="112"/>
      <c r="NEM78" s="81"/>
      <c r="NEO78" s="81"/>
      <c r="NEW78" s="109"/>
      <c r="NEX78" s="110"/>
      <c r="NEY78" s="111"/>
      <c r="NEZ78" s="112"/>
      <c r="NFA78" s="112"/>
      <c r="NFC78" s="81"/>
      <c r="NFE78" s="81"/>
      <c r="NFM78" s="109"/>
      <c r="NFN78" s="110"/>
      <c r="NFO78" s="111"/>
      <c r="NFP78" s="112"/>
      <c r="NFQ78" s="112"/>
      <c r="NFS78" s="81"/>
      <c r="NFU78" s="81"/>
      <c r="NGC78" s="109"/>
      <c r="NGD78" s="110"/>
      <c r="NGE78" s="111"/>
      <c r="NGF78" s="112"/>
      <c r="NGG78" s="112"/>
      <c r="NGI78" s="81"/>
      <c r="NGK78" s="81"/>
      <c r="NGS78" s="109"/>
      <c r="NGT78" s="110"/>
      <c r="NGU78" s="111"/>
      <c r="NGV78" s="112"/>
      <c r="NGW78" s="112"/>
      <c r="NGY78" s="81"/>
      <c r="NHA78" s="81"/>
      <c r="NHI78" s="109"/>
      <c r="NHJ78" s="110"/>
      <c r="NHK78" s="111"/>
      <c r="NHL78" s="112"/>
      <c r="NHM78" s="112"/>
      <c r="NHO78" s="81"/>
      <c r="NHQ78" s="81"/>
      <c r="NHY78" s="109"/>
      <c r="NHZ78" s="110"/>
      <c r="NIA78" s="111"/>
      <c r="NIB78" s="112"/>
      <c r="NIC78" s="112"/>
      <c r="NIE78" s="81"/>
      <c r="NIG78" s="81"/>
      <c r="NIO78" s="109"/>
      <c r="NIP78" s="110"/>
      <c r="NIQ78" s="111"/>
      <c r="NIR78" s="112"/>
      <c r="NIS78" s="112"/>
      <c r="NIU78" s="81"/>
      <c r="NIW78" s="81"/>
      <c r="NJE78" s="109"/>
      <c r="NJF78" s="110"/>
      <c r="NJG78" s="111"/>
      <c r="NJH78" s="112"/>
      <c r="NJI78" s="112"/>
      <c r="NJK78" s="81"/>
      <c r="NJM78" s="81"/>
      <c r="NJU78" s="109"/>
      <c r="NJV78" s="110"/>
      <c r="NJW78" s="111"/>
      <c r="NJX78" s="112"/>
      <c r="NJY78" s="112"/>
      <c r="NKA78" s="81"/>
      <c r="NKC78" s="81"/>
      <c r="NKK78" s="109"/>
      <c r="NKL78" s="110"/>
      <c r="NKM78" s="111"/>
      <c r="NKN78" s="112"/>
      <c r="NKO78" s="112"/>
      <c r="NKQ78" s="81"/>
      <c r="NKS78" s="81"/>
      <c r="NLA78" s="109"/>
      <c r="NLB78" s="110"/>
      <c r="NLC78" s="111"/>
      <c r="NLD78" s="112"/>
      <c r="NLE78" s="112"/>
      <c r="NLG78" s="81"/>
      <c r="NLI78" s="81"/>
      <c r="NLQ78" s="109"/>
      <c r="NLR78" s="110"/>
      <c r="NLS78" s="111"/>
      <c r="NLT78" s="112"/>
      <c r="NLU78" s="112"/>
      <c r="NLW78" s="81"/>
      <c r="NLY78" s="81"/>
      <c r="NMG78" s="109"/>
      <c r="NMH78" s="110"/>
      <c r="NMI78" s="111"/>
      <c r="NMJ78" s="112"/>
      <c r="NMK78" s="112"/>
      <c r="NMM78" s="81"/>
      <c r="NMO78" s="81"/>
      <c r="NMW78" s="109"/>
      <c r="NMX78" s="110"/>
      <c r="NMY78" s="111"/>
      <c r="NMZ78" s="112"/>
      <c r="NNA78" s="112"/>
      <c r="NNC78" s="81"/>
      <c r="NNE78" s="81"/>
      <c r="NNM78" s="109"/>
      <c r="NNN78" s="110"/>
      <c r="NNO78" s="111"/>
      <c r="NNP78" s="112"/>
      <c r="NNQ78" s="112"/>
      <c r="NNS78" s="81"/>
      <c r="NNU78" s="81"/>
      <c r="NOC78" s="109"/>
      <c r="NOD78" s="110"/>
      <c r="NOE78" s="111"/>
      <c r="NOF78" s="112"/>
      <c r="NOG78" s="112"/>
      <c r="NOI78" s="81"/>
      <c r="NOK78" s="81"/>
      <c r="NOS78" s="109"/>
      <c r="NOT78" s="110"/>
      <c r="NOU78" s="111"/>
      <c r="NOV78" s="112"/>
      <c r="NOW78" s="112"/>
      <c r="NOY78" s="81"/>
      <c r="NPA78" s="81"/>
      <c r="NPI78" s="109"/>
      <c r="NPJ78" s="110"/>
      <c r="NPK78" s="111"/>
      <c r="NPL78" s="112"/>
      <c r="NPM78" s="112"/>
      <c r="NPO78" s="81"/>
      <c r="NPQ78" s="81"/>
      <c r="NPY78" s="109"/>
      <c r="NPZ78" s="110"/>
      <c r="NQA78" s="111"/>
      <c r="NQB78" s="112"/>
      <c r="NQC78" s="112"/>
      <c r="NQE78" s="81"/>
      <c r="NQG78" s="81"/>
      <c r="NQO78" s="109"/>
      <c r="NQP78" s="110"/>
      <c r="NQQ78" s="111"/>
      <c r="NQR78" s="112"/>
      <c r="NQS78" s="112"/>
      <c r="NQU78" s="81"/>
      <c r="NQW78" s="81"/>
      <c r="NRE78" s="109"/>
      <c r="NRF78" s="110"/>
      <c r="NRG78" s="111"/>
      <c r="NRH78" s="112"/>
      <c r="NRI78" s="112"/>
      <c r="NRK78" s="81"/>
      <c r="NRM78" s="81"/>
      <c r="NRU78" s="109"/>
      <c r="NRV78" s="110"/>
      <c r="NRW78" s="111"/>
      <c r="NRX78" s="112"/>
      <c r="NRY78" s="112"/>
      <c r="NSA78" s="81"/>
      <c r="NSC78" s="81"/>
      <c r="NSK78" s="109"/>
      <c r="NSL78" s="110"/>
      <c r="NSM78" s="111"/>
      <c r="NSN78" s="112"/>
      <c r="NSO78" s="112"/>
      <c r="NSQ78" s="81"/>
      <c r="NSS78" s="81"/>
      <c r="NTA78" s="109"/>
      <c r="NTB78" s="110"/>
      <c r="NTC78" s="111"/>
      <c r="NTD78" s="112"/>
      <c r="NTE78" s="112"/>
      <c r="NTG78" s="81"/>
      <c r="NTI78" s="81"/>
      <c r="NTQ78" s="109"/>
      <c r="NTR78" s="110"/>
      <c r="NTS78" s="111"/>
      <c r="NTT78" s="112"/>
      <c r="NTU78" s="112"/>
      <c r="NTW78" s="81"/>
      <c r="NTY78" s="81"/>
      <c r="NUG78" s="109"/>
      <c r="NUH78" s="110"/>
      <c r="NUI78" s="111"/>
      <c r="NUJ78" s="112"/>
      <c r="NUK78" s="112"/>
      <c r="NUM78" s="81"/>
      <c r="NUO78" s="81"/>
      <c r="NUW78" s="109"/>
      <c r="NUX78" s="110"/>
      <c r="NUY78" s="111"/>
      <c r="NUZ78" s="112"/>
      <c r="NVA78" s="112"/>
      <c r="NVC78" s="81"/>
      <c r="NVE78" s="81"/>
      <c r="NVM78" s="109"/>
      <c r="NVN78" s="110"/>
      <c r="NVO78" s="111"/>
      <c r="NVP78" s="112"/>
      <c r="NVQ78" s="112"/>
      <c r="NVS78" s="81"/>
      <c r="NVU78" s="81"/>
      <c r="NWC78" s="109"/>
      <c r="NWD78" s="110"/>
      <c r="NWE78" s="111"/>
      <c r="NWF78" s="112"/>
      <c r="NWG78" s="112"/>
      <c r="NWI78" s="81"/>
      <c r="NWK78" s="81"/>
      <c r="NWS78" s="109"/>
      <c r="NWT78" s="110"/>
      <c r="NWU78" s="111"/>
      <c r="NWV78" s="112"/>
      <c r="NWW78" s="112"/>
      <c r="NWY78" s="81"/>
      <c r="NXA78" s="81"/>
      <c r="NXI78" s="109"/>
      <c r="NXJ78" s="110"/>
      <c r="NXK78" s="111"/>
      <c r="NXL78" s="112"/>
      <c r="NXM78" s="112"/>
      <c r="NXO78" s="81"/>
      <c r="NXQ78" s="81"/>
      <c r="NXY78" s="109"/>
      <c r="NXZ78" s="110"/>
      <c r="NYA78" s="111"/>
      <c r="NYB78" s="112"/>
      <c r="NYC78" s="112"/>
      <c r="NYE78" s="81"/>
      <c r="NYG78" s="81"/>
      <c r="NYO78" s="109"/>
      <c r="NYP78" s="110"/>
      <c r="NYQ78" s="111"/>
      <c r="NYR78" s="112"/>
      <c r="NYS78" s="112"/>
      <c r="NYU78" s="81"/>
      <c r="NYW78" s="81"/>
      <c r="NZE78" s="109"/>
      <c r="NZF78" s="110"/>
      <c r="NZG78" s="111"/>
      <c r="NZH78" s="112"/>
      <c r="NZI78" s="112"/>
      <c r="NZK78" s="81"/>
      <c r="NZM78" s="81"/>
      <c r="NZU78" s="109"/>
      <c r="NZV78" s="110"/>
      <c r="NZW78" s="111"/>
      <c r="NZX78" s="112"/>
      <c r="NZY78" s="112"/>
      <c r="OAA78" s="81"/>
      <c r="OAC78" s="81"/>
      <c r="OAK78" s="109"/>
      <c r="OAL78" s="110"/>
      <c r="OAM78" s="111"/>
      <c r="OAN78" s="112"/>
      <c r="OAO78" s="112"/>
      <c r="OAQ78" s="81"/>
      <c r="OAS78" s="81"/>
      <c r="OBA78" s="109"/>
      <c r="OBB78" s="110"/>
      <c r="OBC78" s="111"/>
      <c r="OBD78" s="112"/>
      <c r="OBE78" s="112"/>
      <c r="OBG78" s="81"/>
      <c r="OBI78" s="81"/>
      <c r="OBQ78" s="109"/>
      <c r="OBR78" s="110"/>
      <c r="OBS78" s="111"/>
      <c r="OBT78" s="112"/>
      <c r="OBU78" s="112"/>
      <c r="OBW78" s="81"/>
      <c r="OBY78" s="81"/>
      <c r="OCG78" s="109"/>
      <c r="OCH78" s="110"/>
      <c r="OCI78" s="111"/>
      <c r="OCJ78" s="112"/>
      <c r="OCK78" s="112"/>
      <c r="OCM78" s="81"/>
      <c r="OCO78" s="81"/>
      <c r="OCW78" s="109"/>
      <c r="OCX78" s="110"/>
      <c r="OCY78" s="111"/>
      <c r="OCZ78" s="112"/>
      <c r="ODA78" s="112"/>
      <c r="ODC78" s="81"/>
      <c r="ODE78" s="81"/>
      <c r="ODM78" s="109"/>
      <c r="ODN78" s="110"/>
      <c r="ODO78" s="111"/>
      <c r="ODP78" s="112"/>
      <c r="ODQ78" s="112"/>
      <c r="ODS78" s="81"/>
      <c r="ODU78" s="81"/>
      <c r="OEC78" s="109"/>
      <c r="OED78" s="110"/>
      <c r="OEE78" s="111"/>
      <c r="OEF78" s="112"/>
      <c r="OEG78" s="112"/>
      <c r="OEI78" s="81"/>
      <c r="OEK78" s="81"/>
      <c r="OES78" s="109"/>
      <c r="OET78" s="110"/>
      <c r="OEU78" s="111"/>
      <c r="OEV78" s="112"/>
      <c r="OEW78" s="112"/>
      <c r="OEY78" s="81"/>
      <c r="OFA78" s="81"/>
      <c r="OFI78" s="109"/>
      <c r="OFJ78" s="110"/>
      <c r="OFK78" s="111"/>
      <c r="OFL78" s="112"/>
      <c r="OFM78" s="112"/>
      <c r="OFO78" s="81"/>
      <c r="OFQ78" s="81"/>
      <c r="OFY78" s="109"/>
      <c r="OFZ78" s="110"/>
      <c r="OGA78" s="111"/>
      <c r="OGB78" s="112"/>
      <c r="OGC78" s="112"/>
      <c r="OGE78" s="81"/>
      <c r="OGG78" s="81"/>
      <c r="OGO78" s="109"/>
      <c r="OGP78" s="110"/>
      <c r="OGQ78" s="111"/>
      <c r="OGR78" s="112"/>
      <c r="OGS78" s="112"/>
      <c r="OGU78" s="81"/>
      <c r="OGW78" s="81"/>
      <c r="OHE78" s="109"/>
      <c r="OHF78" s="110"/>
      <c r="OHG78" s="111"/>
      <c r="OHH78" s="112"/>
      <c r="OHI78" s="112"/>
      <c r="OHK78" s="81"/>
      <c r="OHM78" s="81"/>
      <c r="OHU78" s="109"/>
      <c r="OHV78" s="110"/>
      <c r="OHW78" s="111"/>
      <c r="OHX78" s="112"/>
      <c r="OHY78" s="112"/>
      <c r="OIA78" s="81"/>
      <c r="OIC78" s="81"/>
      <c r="OIK78" s="109"/>
      <c r="OIL78" s="110"/>
      <c r="OIM78" s="111"/>
      <c r="OIN78" s="112"/>
      <c r="OIO78" s="112"/>
      <c r="OIQ78" s="81"/>
      <c r="OIS78" s="81"/>
      <c r="OJA78" s="109"/>
      <c r="OJB78" s="110"/>
      <c r="OJC78" s="111"/>
      <c r="OJD78" s="112"/>
      <c r="OJE78" s="112"/>
      <c r="OJG78" s="81"/>
      <c r="OJI78" s="81"/>
      <c r="OJQ78" s="109"/>
      <c r="OJR78" s="110"/>
      <c r="OJS78" s="111"/>
      <c r="OJT78" s="112"/>
      <c r="OJU78" s="112"/>
      <c r="OJW78" s="81"/>
      <c r="OJY78" s="81"/>
      <c r="OKG78" s="109"/>
      <c r="OKH78" s="110"/>
      <c r="OKI78" s="111"/>
      <c r="OKJ78" s="112"/>
      <c r="OKK78" s="112"/>
      <c r="OKM78" s="81"/>
      <c r="OKO78" s="81"/>
      <c r="OKW78" s="109"/>
      <c r="OKX78" s="110"/>
      <c r="OKY78" s="111"/>
      <c r="OKZ78" s="112"/>
      <c r="OLA78" s="112"/>
      <c r="OLC78" s="81"/>
      <c r="OLE78" s="81"/>
      <c r="OLM78" s="109"/>
      <c r="OLN78" s="110"/>
      <c r="OLO78" s="111"/>
      <c r="OLP78" s="112"/>
      <c r="OLQ78" s="112"/>
      <c r="OLS78" s="81"/>
      <c r="OLU78" s="81"/>
      <c r="OMC78" s="109"/>
      <c r="OMD78" s="110"/>
      <c r="OME78" s="111"/>
      <c r="OMF78" s="112"/>
      <c r="OMG78" s="112"/>
      <c r="OMI78" s="81"/>
      <c r="OMK78" s="81"/>
      <c r="OMS78" s="109"/>
      <c r="OMT78" s="110"/>
      <c r="OMU78" s="111"/>
      <c r="OMV78" s="112"/>
      <c r="OMW78" s="112"/>
      <c r="OMY78" s="81"/>
      <c r="ONA78" s="81"/>
      <c r="ONI78" s="109"/>
      <c r="ONJ78" s="110"/>
      <c r="ONK78" s="111"/>
      <c r="ONL78" s="112"/>
      <c r="ONM78" s="112"/>
      <c r="ONO78" s="81"/>
      <c r="ONQ78" s="81"/>
      <c r="ONY78" s="109"/>
      <c r="ONZ78" s="110"/>
      <c r="OOA78" s="111"/>
      <c r="OOB78" s="112"/>
      <c r="OOC78" s="112"/>
      <c r="OOE78" s="81"/>
      <c r="OOG78" s="81"/>
      <c r="OOO78" s="109"/>
      <c r="OOP78" s="110"/>
      <c r="OOQ78" s="111"/>
      <c r="OOR78" s="112"/>
      <c r="OOS78" s="112"/>
      <c r="OOU78" s="81"/>
      <c r="OOW78" s="81"/>
      <c r="OPE78" s="109"/>
      <c r="OPF78" s="110"/>
      <c r="OPG78" s="111"/>
      <c r="OPH78" s="112"/>
      <c r="OPI78" s="112"/>
      <c r="OPK78" s="81"/>
      <c r="OPM78" s="81"/>
      <c r="OPU78" s="109"/>
      <c r="OPV78" s="110"/>
      <c r="OPW78" s="111"/>
      <c r="OPX78" s="112"/>
      <c r="OPY78" s="112"/>
      <c r="OQA78" s="81"/>
      <c r="OQC78" s="81"/>
      <c r="OQK78" s="109"/>
      <c r="OQL78" s="110"/>
      <c r="OQM78" s="111"/>
      <c r="OQN78" s="112"/>
      <c r="OQO78" s="112"/>
      <c r="OQQ78" s="81"/>
      <c r="OQS78" s="81"/>
      <c r="ORA78" s="109"/>
      <c r="ORB78" s="110"/>
      <c r="ORC78" s="111"/>
      <c r="ORD78" s="112"/>
      <c r="ORE78" s="112"/>
      <c r="ORG78" s="81"/>
      <c r="ORI78" s="81"/>
      <c r="ORQ78" s="109"/>
      <c r="ORR78" s="110"/>
      <c r="ORS78" s="111"/>
      <c r="ORT78" s="112"/>
      <c r="ORU78" s="112"/>
      <c r="ORW78" s="81"/>
      <c r="ORY78" s="81"/>
      <c r="OSG78" s="109"/>
      <c r="OSH78" s="110"/>
      <c r="OSI78" s="111"/>
      <c r="OSJ78" s="112"/>
      <c r="OSK78" s="112"/>
      <c r="OSM78" s="81"/>
      <c r="OSO78" s="81"/>
      <c r="OSW78" s="109"/>
      <c r="OSX78" s="110"/>
      <c r="OSY78" s="111"/>
      <c r="OSZ78" s="112"/>
      <c r="OTA78" s="112"/>
      <c r="OTC78" s="81"/>
      <c r="OTE78" s="81"/>
      <c r="OTM78" s="109"/>
      <c r="OTN78" s="110"/>
      <c r="OTO78" s="111"/>
      <c r="OTP78" s="112"/>
      <c r="OTQ78" s="112"/>
      <c r="OTS78" s="81"/>
      <c r="OTU78" s="81"/>
      <c r="OUC78" s="109"/>
      <c r="OUD78" s="110"/>
      <c r="OUE78" s="111"/>
      <c r="OUF78" s="112"/>
      <c r="OUG78" s="112"/>
      <c r="OUI78" s="81"/>
      <c r="OUK78" s="81"/>
      <c r="OUS78" s="109"/>
      <c r="OUT78" s="110"/>
      <c r="OUU78" s="111"/>
      <c r="OUV78" s="112"/>
      <c r="OUW78" s="112"/>
      <c r="OUY78" s="81"/>
      <c r="OVA78" s="81"/>
      <c r="OVI78" s="109"/>
      <c r="OVJ78" s="110"/>
      <c r="OVK78" s="111"/>
      <c r="OVL78" s="112"/>
      <c r="OVM78" s="112"/>
      <c r="OVO78" s="81"/>
      <c r="OVQ78" s="81"/>
      <c r="OVY78" s="109"/>
      <c r="OVZ78" s="110"/>
      <c r="OWA78" s="111"/>
      <c r="OWB78" s="112"/>
      <c r="OWC78" s="112"/>
      <c r="OWE78" s="81"/>
      <c r="OWG78" s="81"/>
      <c r="OWO78" s="109"/>
      <c r="OWP78" s="110"/>
      <c r="OWQ78" s="111"/>
      <c r="OWR78" s="112"/>
      <c r="OWS78" s="112"/>
      <c r="OWU78" s="81"/>
      <c r="OWW78" s="81"/>
      <c r="OXE78" s="109"/>
      <c r="OXF78" s="110"/>
      <c r="OXG78" s="111"/>
      <c r="OXH78" s="112"/>
      <c r="OXI78" s="112"/>
      <c r="OXK78" s="81"/>
      <c r="OXM78" s="81"/>
      <c r="OXU78" s="109"/>
      <c r="OXV78" s="110"/>
      <c r="OXW78" s="111"/>
      <c r="OXX78" s="112"/>
      <c r="OXY78" s="112"/>
      <c r="OYA78" s="81"/>
      <c r="OYC78" s="81"/>
      <c r="OYK78" s="109"/>
      <c r="OYL78" s="110"/>
      <c r="OYM78" s="111"/>
      <c r="OYN78" s="112"/>
      <c r="OYO78" s="112"/>
      <c r="OYQ78" s="81"/>
      <c r="OYS78" s="81"/>
      <c r="OZA78" s="109"/>
      <c r="OZB78" s="110"/>
      <c r="OZC78" s="111"/>
      <c r="OZD78" s="112"/>
      <c r="OZE78" s="112"/>
      <c r="OZG78" s="81"/>
      <c r="OZI78" s="81"/>
      <c r="OZQ78" s="109"/>
      <c r="OZR78" s="110"/>
      <c r="OZS78" s="111"/>
      <c r="OZT78" s="112"/>
      <c r="OZU78" s="112"/>
      <c r="OZW78" s="81"/>
      <c r="OZY78" s="81"/>
      <c r="PAG78" s="109"/>
      <c r="PAH78" s="110"/>
      <c r="PAI78" s="111"/>
      <c r="PAJ78" s="112"/>
      <c r="PAK78" s="112"/>
      <c r="PAM78" s="81"/>
      <c r="PAO78" s="81"/>
      <c r="PAW78" s="109"/>
      <c r="PAX78" s="110"/>
      <c r="PAY78" s="111"/>
      <c r="PAZ78" s="112"/>
      <c r="PBA78" s="112"/>
      <c r="PBC78" s="81"/>
      <c r="PBE78" s="81"/>
      <c r="PBM78" s="109"/>
      <c r="PBN78" s="110"/>
      <c r="PBO78" s="111"/>
      <c r="PBP78" s="112"/>
      <c r="PBQ78" s="112"/>
      <c r="PBS78" s="81"/>
      <c r="PBU78" s="81"/>
      <c r="PCC78" s="109"/>
      <c r="PCD78" s="110"/>
      <c r="PCE78" s="111"/>
      <c r="PCF78" s="112"/>
      <c r="PCG78" s="112"/>
      <c r="PCI78" s="81"/>
      <c r="PCK78" s="81"/>
      <c r="PCS78" s="109"/>
      <c r="PCT78" s="110"/>
      <c r="PCU78" s="111"/>
      <c r="PCV78" s="112"/>
      <c r="PCW78" s="112"/>
      <c r="PCY78" s="81"/>
      <c r="PDA78" s="81"/>
      <c r="PDI78" s="109"/>
      <c r="PDJ78" s="110"/>
      <c r="PDK78" s="111"/>
      <c r="PDL78" s="112"/>
      <c r="PDM78" s="112"/>
      <c r="PDO78" s="81"/>
      <c r="PDQ78" s="81"/>
      <c r="PDY78" s="109"/>
      <c r="PDZ78" s="110"/>
      <c r="PEA78" s="111"/>
      <c r="PEB78" s="112"/>
      <c r="PEC78" s="112"/>
      <c r="PEE78" s="81"/>
      <c r="PEG78" s="81"/>
      <c r="PEO78" s="109"/>
      <c r="PEP78" s="110"/>
      <c r="PEQ78" s="111"/>
      <c r="PER78" s="112"/>
      <c r="PES78" s="112"/>
      <c r="PEU78" s="81"/>
      <c r="PEW78" s="81"/>
      <c r="PFE78" s="109"/>
      <c r="PFF78" s="110"/>
      <c r="PFG78" s="111"/>
      <c r="PFH78" s="112"/>
      <c r="PFI78" s="112"/>
      <c r="PFK78" s="81"/>
      <c r="PFM78" s="81"/>
      <c r="PFU78" s="109"/>
      <c r="PFV78" s="110"/>
      <c r="PFW78" s="111"/>
      <c r="PFX78" s="112"/>
      <c r="PFY78" s="112"/>
      <c r="PGA78" s="81"/>
      <c r="PGC78" s="81"/>
      <c r="PGK78" s="109"/>
      <c r="PGL78" s="110"/>
      <c r="PGM78" s="111"/>
      <c r="PGN78" s="112"/>
      <c r="PGO78" s="112"/>
      <c r="PGQ78" s="81"/>
      <c r="PGS78" s="81"/>
      <c r="PHA78" s="109"/>
      <c r="PHB78" s="110"/>
      <c r="PHC78" s="111"/>
      <c r="PHD78" s="112"/>
      <c r="PHE78" s="112"/>
      <c r="PHG78" s="81"/>
      <c r="PHI78" s="81"/>
      <c r="PHQ78" s="109"/>
      <c r="PHR78" s="110"/>
      <c r="PHS78" s="111"/>
      <c r="PHT78" s="112"/>
      <c r="PHU78" s="112"/>
      <c r="PHW78" s="81"/>
      <c r="PHY78" s="81"/>
      <c r="PIG78" s="109"/>
      <c r="PIH78" s="110"/>
      <c r="PII78" s="111"/>
      <c r="PIJ78" s="112"/>
      <c r="PIK78" s="112"/>
      <c r="PIM78" s="81"/>
      <c r="PIO78" s="81"/>
      <c r="PIW78" s="109"/>
      <c r="PIX78" s="110"/>
      <c r="PIY78" s="111"/>
      <c r="PIZ78" s="112"/>
      <c r="PJA78" s="112"/>
      <c r="PJC78" s="81"/>
      <c r="PJE78" s="81"/>
      <c r="PJM78" s="109"/>
      <c r="PJN78" s="110"/>
      <c r="PJO78" s="111"/>
      <c r="PJP78" s="112"/>
      <c r="PJQ78" s="112"/>
      <c r="PJS78" s="81"/>
      <c r="PJU78" s="81"/>
      <c r="PKC78" s="109"/>
      <c r="PKD78" s="110"/>
      <c r="PKE78" s="111"/>
      <c r="PKF78" s="112"/>
      <c r="PKG78" s="112"/>
      <c r="PKI78" s="81"/>
      <c r="PKK78" s="81"/>
      <c r="PKS78" s="109"/>
      <c r="PKT78" s="110"/>
      <c r="PKU78" s="111"/>
      <c r="PKV78" s="112"/>
      <c r="PKW78" s="112"/>
      <c r="PKY78" s="81"/>
      <c r="PLA78" s="81"/>
      <c r="PLI78" s="109"/>
      <c r="PLJ78" s="110"/>
      <c r="PLK78" s="111"/>
      <c r="PLL78" s="112"/>
      <c r="PLM78" s="112"/>
      <c r="PLO78" s="81"/>
      <c r="PLQ78" s="81"/>
      <c r="PLY78" s="109"/>
      <c r="PLZ78" s="110"/>
      <c r="PMA78" s="111"/>
      <c r="PMB78" s="112"/>
      <c r="PMC78" s="112"/>
      <c r="PME78" s="81"/>
      <c r="PMG78" s="81"/>
      <c r="PMO78" s="109"/>
      <c r="PMP78" s="110"/>
      <c r="PMQ78" s="111"/>
      <c r="PMR78" s="112"/>
      <c r="PMS78" s="112"/>
      <c r="PMU78" s="81"/>
      <c r="PMW78" s="81"/>
      <c r="PNE78" s="109"/>
      <c r="PNF78" s="110"/>
      <c r="PNG78" s="111"/>
      <c r="PNH78" s="112"/>
      <c r="PNI78" s="112"/>
      <c r="PNK78" s="81"/>
      <c r="PNM78" s="81"/>
      <c r="PNU78" s="109"/>
      <c r="PNV78" s="110"/>
      <c r="PNW78" s="111"/>
      <c r="PNX78" s="112"/>
      <c r="PNY78" s="112"/>
      <c r="POA78" s="81"/>
      <c r="POC78" s="81"/>
      <c r="POK78" s="109"/>
      <c r="POL78" s="110"/>
      <c r="POM78" s="111"/>
      <c r="PON78" s="112"/>
      <c r="POO78" s="112"/>
      <c r="POQ78" s="81"/>
      <c r="POS78" s="81"/>
      <c r="PPA78" s="109"/>
      <c r="PPB78" s="110"/>
      <c r="PPC78" s="111"/>
      <c r="PPD78" s="112"/>
      <c r="PPE78" s="112"/>
      <c r="PPG78" s="81"/>
      <c r="PPI78" s="81"/>
      <c r="PPQ78" s="109"/>
      <c r="PPR78" s="110"/>
      <c r="PPS78" s="111"/>
      <c r="PPT78" s="112"/>
      <c r="PPU78" s="112"/>
      <c r="PPW78" s="81"/>
      <c r="PPY78" s="81"/>
      <c r="PQG78" s="109"/>
      <c r="PQH78" s="110"/>
      <c r="PQI78" s="111"/>
      <c r="PQJ78" s="112"/>
      <c r="PQK78" s="112"/>
      <c r="PQM78" s="81"/>
      <c r="PQO78" s="81"/>
      <c r="PQW78" s="109"/>
      <c r="PQX78" s="110"/>
      <c r="PQY78" s="111"/>
      <c r="PQZ78" s="112"/>
      <c r="PRA78" s="112"/>
      <c r="PRC78" s="81"/>
      <c r="PRE78" s="81"/>
      <c r="PRM78" s="109"/>
      <c r="PRN78" s="110"/>
      <c r="PRO78" s="111"/>
      <c r="PRP78" s="112"/>
      <c r="PRQ78" s="112"/>
      <c r="PRS78" s="81"/>
      <c r="PRU78" s="81"/>
      <c r="PSC78" s="109"/>
      <c r="PSD78" s="110"/>
      <c r="PSE78" s="111"/>
      <c r="PSF78" s="112"/>
      <c r="PSG78" s="112"/>
      <c r="PSI78" s="81"/>
      <c r="PSK78" s="81"/>
      <c r="PSS78" s="109"/>
      <c r="PST78" s="110"/>
      <c r="PSU78" s="111"/>
      <c r="PSV78" s="112"/>
      <c r="PSW78" s="112"/>
      <c r="PSY78" s="81"/>
      <c r="PTA78" s="81"/>
      <c r="PTI78" s="109"/>
      <c r="PTJ78" s="110"/>
      <c r="PTK78" s="111"/>
      <c r="PTL78" s="112"/>
      <c r="PTM78" s="112"/>
      <c r="PTO78" s="81"/>
      <c r="PTQ78" s="81"/>
      <c r="PTY78" s="109"/>
      <c r="PTZ78" s="110"/>
      <c r="PUA78" s="111"/>
      <c r="PUB78" s="112"/>
      <c r="PUC78" s="112"/>
      <c r="PUE78" s="81"/>
      <c r="PUG78" s="81"/>
      <c r="PUO78" s="109"/>
      <c r="PUP78" s="110"/>
      <c r="PUQ78" s="111"/>
      <c r="PUR78" s="112"/>
      <c r="PUS78" s="112"/>
      <c r="PUU78" s="81"/>
      <c r="PUW78" s="81"/>
      <c r="PVE78" s="109"/>
      <c r="PVF78" s="110"/>
      <c r="PVG78" s="111"/>
      <c r="PVH78" s="112"/>
      <c r="PVI78" s="112"/>
      <c r="PVK78" s="81"/>
      <c r="PVM78" s="81"/>
      <c r="PVU78" s="109"/>
      <c r="PVV78" s="110"/>
      <c r="PVW78" s="111"/>
      <c r="PVX78" s="112"/>
      <c r="PVY78" s="112"/>
      <c r="PWA78" s="81"/>
      <c r="PWC78" s="81"/>
      <c r="PWK78" s="109"/>
      <c r="PWL78" s="110"/>
      <c r="PWM78" s="111"/>
      <c r="PWN78" s="112"/>
      <c r="PWO78" s="112"/>
      <c r="PWQ78" s="81"/>
      <c r="PWS78" s="81"/>
      <c r="PXA78" s="109"/>
      <c r="PXB78" s="110"/>
      <c r="PXC78" s="111"/>
      <c r="PXD78" s="112"/>
      <c r="PXE78" s="112"/>
      <c r="PXG78" s="81"/>
      <c r="PXI78" s="81"/>
      <c r="PXQ78" s="109"/>
      <c r="PXR78" s="110"/>
      <c r="PXS78" s="111"/>
      <c r="PXT78" s="112"/>
      <c r="PXU78" s="112"/>
      <c r="PXW78" s="81"/>
      <c r="PXY78" s="81"/>
      <c r="PYG78" s="109"/>
      <c r="PYH78" s="110"/>
      <c r="PYI78" s="111"/>
      <c r="PYJ78" s="112"/>
      <c r="PYK78" s="112"/>
      <c r="PYM78" s="81"/>
      <c r="PYO78" s="81"/>
      <c r="PYW78" s="109"/>
      <c r="PYX78" s="110"/>
      <c r="PYY78" s="111"/>
      <c r="PYZ78" s="112"/>
      <c r="PZA78" s="112"/>
      <c r="PZC78" s="81"/>
      <c r="PZE78" s="81"/>
      <c r="PZM78" s="109"/>
      <c r="PZN78" s="110"/>
      <c r="PZO78" s="111"/>
      <c r="PZP78" s="112"/>
      <c r="PZQ78" s="112"/>
      <c r="PZS78" s="81"/>
      <c r="PZU78" s="81"/>
      <c r="QAC78" s="109"/>
      <c r="QAD78" s="110"/>
      <c r="QAE78" s="111"/>
      <c r="QAF78" s="112"/>
      <c r="QAG78" s="112"/>
      <c r="QAI78" s="81"/>
      <c r="QAK78" s="81"/>
      <c r="QAS78" s="109"/>
      <c r="QAT78" s="110"/>
      <c r="QAU78" s="111"/>
      <c r="QAV78" s="112"/>
      <c r="QAW78" s="112"/>
      <c r="QAY78" s="81"/>
      <c r="QBA78" s="81"/>
      <c r="QBI78" s="109"/>
      <c r="QBJ78" s="110"/>
      <c r="QBK78" s="111"/>
      <c r="QBL78" s="112"/>
      <c r="QBM78" s="112"/>
      <c r="QBO78" s="81"/>
      <c r="QBQ78" s="81"/>
      <c r="QBY78" s="109"/>
      <c r="QBZ78" s="110"/>
      <c r="QCA78" s="111"/>
      <c r="QCB78" s="112"/>
      <c r="QCC78" s="112"/>
      <c r="QCE78" s="81"/>
      <c r="QCG78" s="81"/>
      <c r="QCO78" s="109"/>
      <c r="QCP78" s="110"/>
      <c r="QCQ78" s="111"/>
      <c r="QCR78" s="112"/>
      <c r="QCS78" s="112"/>
      <c r="QCU78" s="81"/>
      <c r="QCW78" s="81"/>
      <c r="QDE78" s="109"/>
      <c r="QDF78" s="110"/>
      <c r="QDG78" s="111"/>
      <c r="QDH78" s="112"/>
      <c r="QDI78" s="112"/>
      <c r="QDK78" s="81"/>
      <c r="QDM78" s="81"/>
      <c r="QDU78" s="109"/>
      <c r="QDV78" s="110"/>
      <c r="QDW78" s="111"/>
      <c r="QDX78" s="112"/>
      <c r="QDY78" s="112"/>
      <c r="QEA78" s="81"/>
      <c r="QEC78" s="81"/>
      <c r="QEK78" s="109"/>
      <c r="QEL78" s="110"/>
      <c r="QEM78" s="111"/>
      <c r="QEN78" s="112"/>
      <c r="QEO78" s="112"/>
      <c r="QEQ78" s="81"/>
      <c r="QES78" s="81"/>
      <c r="QFA78" s="109"/>
      <c r="QFB78" s="110"/>
      <c r="QFC78" s="111"/>
      <c r="QFD78" s="112"/>
      <c r="QFE78" s="112"/>
      <c r="QFG78" s="81"/>
      <c r="QFI78" s="81"/>
      <c r="QFQ78" s="109"/>
      <c r="QFR78" s="110"/>
      <c r="QFS78" s="111"/>
      <c r="QFT78" s="112"/>
      <c r="QFU78" s="112"/>
      <c r="QFW78" s="81"/>
      <c r="QFY78" s="81"/>
      <c r="QGG78" s="109"/>
      <c r="QGH78" s="110"/>
      <c r="QGI78" s="111"/>
      <c r="QGJ78" s="112"/>
      <c r="QGK78" s="112"/>
      <c r="QGM78" s="81"/>
      <c r="QGO78" s="81"/>
      <c r="QGW78" s="109"/>
      <c r="QGX78" s="110"/>
      <c r="QGY78" s="111"/>
      <c r="QGZ78" s="112"/>
      <c r="QHA78" s="112"/>
      <c r="QHC78" s="81"/>
      <c r="QHE78" s="81"/>
      <c r="QHM78" s="109"/>
      <c r="QHN78" s="110"/>
      <c r="QHO78" s="111"/>
      <c r="QHP78" s="112"/>
      <c r="QHQ78" s="112"/>
      <c r="QHS78" s="81"/>
      <c r="QHU78" s="81"/>
      <c r="QIC78" s="109"/>
      <c r="QID78" s="110"/>
      <c r="QIE78" s="111"/>
      <c r="QIF78" s="112"/>
      <c r="QIG78" s="112"/>
      <c r="QII78" s="81"/>
      <c r="QIK78" s="81"/>
      <c r="QIS78" s="109"/>
      <c r="QIT78" s="110"/>
      <c r="QIU78" s="111"/>
      <c r="QIV78" s="112"/>
      <c r="QIW78" s="112"/>
      <c r="QIY78" s="81"/>
      <c r="QJA78" s="81"/>
      <c r="QJI78" s="109"/>
      <c r="QJJ78" s="110"/>
      <c r="QJK78" s="111"/>
      <c r="QJL78" s="112"/>
      <c r="QJM78" s="112"/>
      <c r="QJO78" s="81"/>
      <c r="QJQ78" s="81"/>
      <c r="QJY78" s="109"/>
      <c r="QJZ78" s="110"/>
      <c r="QKA78" s="111"/>
      <c r="QKB78" s="112"/>
      <c r="QKC78" s="112"/>
      <c r="QKE78" s="81"/>
      <c r="QKG78" s="81"/>
      <c r="QKO78" s="109"/>
      <c r="QKP78" s="110"/>
      <c r="QKQ78" s="111"/>
      <c r="QKR78" s="112"/>
      <c r="QKS78" s="112"/>
      <c r="QKU78" s="81"/>
      <c r="QKW78" s="81"/>
      <c r="QLE78" s="109"/>
      <c r="QLF78" s="110"/>
      <c r="QLG78" s="111"/>
      <c r="QLH78" s="112"/>
      <c r="QLI78" s="112"/>
      <c r="QLK78" s="81"/>
      <c r="QLM78" s="81"/>
      <c r="QLU78" s="109"/>
      <c r="QLV78" s="110"/>
      <c r="QLW78" s="111"/>
      <c r="QLX78" s="112"/>
      <c r="QLY78" s="112"/>
      <c r="QMA78" s="81"/>
      <c r="QMC78" s="81"/>
      <c r="QMK78" s="109"/>
      <c r="QML78" s="110"/>
      <c r="QMM78" s="111"/>
      <c r="QMN78" s="112"/>
      <c r="QMO78" s="112"/>
      <c r="QMQ78" s="81"/>
      <c r="QMS78" s="81"/>
      <c r="QNA78" s="109"/>
      <c r="QNB78" s="110"/>
      <c r="QNC78" s="111"/>
      <c r="QND78" s="112"/>
      <c r="QNE78" s="112"/>
      <c r="QNG78" s="81"/>
      <c r="QNI78" s="81"/>
      <c r="QNQ78" s="109"/>
      <c r="QNR78" s="110"/>
      <c r="QNS78" s="111"/>
      <c r="QNT78" s="112"/>
      <c r="QNU78" s="112"/>
      <c r="QNW78" s="81"/>
      <c r="QNY78" s="81"/>
      <c r="QOG78" s="109"/>
      <c r="QOH78" s="110"/>
      <c r="QOI78" s="111"/>
      <c r="QOJ78" s="112"/>
      <c r="QOK78" s="112"/>
      <c r="QOM78" s="81"/>
      <c r="QOO78" s="81"/>
      <c r="QOW78" s="109"/>
      <c r="QOX78" s="110"/>
      <c r="QOY78" s="111"/>
      <c r="QOZ78" s="112"/>
      <c r="QPA78" s="112"/>
      <c r="QPC78" s="81"/>
      <c r="QPE78" s="81"/>
      <c r="QPM78" s="109"/>
      <c r="QPN78" s="110"/>
      <c r="QPO78" s="111"/>
      <c r="QPP78" s="112"/>
      <c r="QPQ78" s="112"/>
      <c r="QPS78" s="81"/>
      <c r="QPU78" s="81"/>
      <c r="QQC78" s="109"/>
      <c r="QQD78" s="110"/>
      <c r="QQE78" s="111"/>
      <c r="QQF78" s="112"/>
      <c r="QQG78" s="112"/>
      <c r="QQI78" s="81"/>
      <c r="QQK78" s="81"/>
      <c r="QQS78" s="109"/>
      <c r="QQT78" s="110"/>
      <c r="QQU78" s="111"/>
      <c r="QQV78" s="112"/>
      <c r="QQW78" s="112"/>
      <c r="QQY78" s="81"/>
      <c r="QRA78" s="81"/>
      <c r="QRI78" s="109"/>
      <c r="QRJ78" s="110"/>
      <c r="QRK78" s="111"/>
      <c r="QRL78" s="112"/>
      <c r="QRM78" s="112"/>
      <c r="QRO78" s="81"/>
      <c r="QRQ78" s="81"/>
      <c r="QRY78" s="109"/>
      <c r="QRZ78" s="110"/>
      <c r="QSA78" s="111"/>
      <c r="QSB78" s="112"/>
      <c r="QSC78" s="112"/>
      <c r="QSE78" s="81"/>
      <c r="QSG78" s="81"/>
      <c r="QSO78" s="109"/>
      <c r="QSP78" s="110"/>
      <c r="QSQ78" s="111"/>
      <c r="QSR78" s="112"/>
      <c r="QSS78" s="112"/>
      <c r="QSU78" s="81"/>
      <c r="QSW78" s="81"/>
      <c r="QTE78" s="109"/>
      <c r="QTF78" s="110"/>
      <c r="QTG78" s="111"/>
      <c r="QTH78" s="112"/>
      <c r="QTI78" s="112"/>
      <c r="QTK78" s="81"/>
      <c r="QTM78" s="81"/>
      <c r="QTU78" s="109"/>
      <c r="QTV78" s="110"/>
      <c r="QTW78" s="111"/>
      <c r="QTX78" s="112"/>
      <c r="QTY78" s="112"/>
      <c r="QUA78" s="81"/>
      <c r="QUC78" s="81"/>
      <c r="QUK78" s="109"/>
      <c r="QUL78" s="110"/>
      <c r="QUM78" s="111"/>
      <c r="QUN78" s="112"/>
      <c r="QUO78" s="112"/>
      <c r="QUQ78" s="81"/>
      <c r="QUS78" s="81"/>
      <c r="QVA78" s="109"/>
      <c r="QVB78" s="110"/>
      <c r="QVC78" s="111"/>
      <c r="QVD78" s="112"/>
      <c r="QVE78" s="112"/>
      <c r="QVG78" s="81"/>
      <c r="QVI78" s="81"/>
      <c r="QVQ78" s="109"/>
      <c r="QVR78" s="110"/>
      <c r="QVS78" s="111"/>
      <c r="QVT78" s="112"/>
      <c r="QVU78" s="112"/>
      <c r="QVW78" s="81"/>
      <c r="QVY78" s="81"/>
      <c r="QWG78" s="109"/>
      <c r="QWH78" s="110"/>
      <c r="QWI78" s="111"/>
      <c r="QWJ78" s="112"/>
      <c r="QWK78" s="112"/>
      <c r="QWM78" s="81"/>
      <c r="QWO78" s="81"/>
      <c r="QWW78" s="109"/>
      <c r="QWX78" s="110"/>
      <c r="QWY78" s="111"/>
      <c r="QWZ78" s="112"/>
      <c r="QXA78" s="112"/>
      <c r="QXC78" s="81"/>
      <c r="QXE78" s="81"/>
      <c r="QXM78" s="109"/>
      <c r="QXN78" s="110"/>
      <c r="QXO78" s="111"/>
      <c r="QXP78" s="112"/>
      <c r="QXQ78" s="112"/>
      <c r="QXS78" s="81"/>
      <c r="QXU78" s="81"/>
      <c r="QYC78" s="109"/>
      <c r="QYD78" s="110"/>
      <c r="QYE78" s="111"/>
      <c r="QYF78" s="112"/>
      <c r="QYG78" s="112"/>
      <c r="QYI78" s="81"/>
      <c r="QYK78" s="81"/>
      <c r="QYS78" s="109"/>
      <c r="QYT78" s="110"/>
      <c r="QYU78" s="111"/>
      <c r="QYV78" s="112"/>
      <c r="QYW78" s="112"/>
      <c r="QYY78" s="81"/>
      <c r="QZA78" s="81"/>
      <c r="QZI78" s="109"/>
      <c r="QZJ78" s="110"/>
      <c r="QZK78" s="111"/>
      <c r="QZL78" s="112"/>
      <c r="QZM78" s="112"/>
      <c r="QZO78" s="81"/>
      <c r="QZQ78" s="81"/>
      <c r="QZY78" s="109"/>
      <c r="QZZ78" s="110"/>
      <c r="RAA78" s="111"/>
      <c r="RAB78" s="112"/>
      <c r="RAC78" s="112"/>
      <c r="RAE78" s="81"/>
      <c r="RAG78" s="81"/>
      <c r="RAO78" s="109"/>
      <c r="RAP78" s="110"/>
      <c r="RAQ78" s="111"/>
      <c r="RAR78" s="112"/>
      <c r="RAS78" s="112"/>
      <c r="RAU78" s="81"/>
      <c r="RAW78" s="81"/>
      <c r="RBE78" s="109"/>
      <c r="RBF78" s="110"/>
      <c r="RBG78" s="111"/>
      <c r="RBH78" s="112"/>
      <c r="RBI78" s="112"/>
      <c r="RBK78" s="81"/>
      <c r="RBM78" s="81"/>
      <c r="RBU78" s="109"/>
      <c r="RBV78" s="110"/>
      <c r="RBW78" s="111"/>
      <c r="RBX78" s="112"/>
      <c r="RBY78" s="112"/>
      <c r="RCA78" s="81"/>
      <c r="RCC78" s="81"/>
      <c r="RCK78" s="109"/>
      <c r="RCL78" s="110"/>
      <c r="RCM78" s="111"/>
      <c r="RCN78" s="112"/>
      <c r="RCO78" s="112"/>
      <c r="RCQ78" s="81"/>
      <c r="RCS78" s="81"/>
      <c r="RDA78" s="109"/>
      <c r="RDB78" s="110"/>
      <c r="RDC78" s="111"/>
      <c r="RDD78" s="112"/>
      <c r="RDE78" s="112"/>
      <c r="RDG78" s="81"/>
      <c r="RDI78" s="81"/>
      <c r="RDQ78" s="109"/>
      <c r="RDR78" s="110"/>
      <c r="RDS78" s="111"/>
      <c r="RDT78" s="112"/>
      <c r="RDU78" s="112"/>
      <c r="RDW78" s="81"/>
      <c r="RDY78" s="81"/>
      <c r="REG78" s="109"/>
      <c r="REH78" s="110"/>
      <c r="REI78" s="111"/>
      <c r="REJ78" s="112"/>
      <c r="REK78" s="112"/>
      <c r="REM78" s="81"/>
      <c r="REO78" s="81"/>
      <c r="REW78" s="109"/>
      <c r="REX78" s="110"/>
      <c r="REY78" s="111"/>
      <c r="REZ78" s="112"/>
      <c r="RFA78" s="112"/>
      <c r="RFC78" s="81"/>
      <c r="RFE78" s="81"/>
      <c r="RFM78" s="109"/>
      <c r="RFN78" s="110"/>
      <c r="RFO78" s="111"/>
      <c r="RFP78" s="112"/>
      <c r="RFQ78" s="112"/>
      <c r="RFS78" s="81"/>
      <c r="RFU78" s="81"/>
      <c r="RGC78" s="109"/>
      <c r="RGD78" s="110"/>
      <c r="RGE78" s="111"/>
      <c r="RGF78" s="112"/>
      <c r="RGG78" s="112"/>
      <c r="RGI78" s="81"/>
      <c r="RGK78" s="81"/>
      <c r="RGS78" s="109"/>
      <c r="RGT78" s="110"/>
      <c r="RGU78" s="111"/>
      <c r="RGV78" s="112"/>
      <c r="RGW78" s="112"/>
      <c r="RGY78" s="81"/>
      <c r="RHA78" s="81"/>
      <c r="RHI78" s="109"/>
      <c r="RHJ78" s="110"/>
      <c r="RHK78" s="111"/>
      <c r="RHL78" s="112"/>
      <c r="RHM78" s="112"/>
      <c r="RHO78" s="81"/>
      <c r="RHQ78" s="81"/>
      <c r="RHY78" s="109"/>
      <c r="RHZ78" s="110"/>
      <c r="RIA78" s="111"/>
      <c r="RIB78" s="112"/>
      <c r="RIC78" s="112"/>
      <c r="RIE78" s="81"/>
      <c r="RIG78" s="81"/>
      <c r="RIO78" s="109"/>
      <c r="RIP78" s="110"/>
      <c r="RIQ78" s="111"/>
      <c r="RIR78" s="112"/>
      <c r="RIS78" s="112"/>
      <c r="RIU78" s="81"/>
      <c r="RIW78" s="81"/>
      <c r="RJE78" s="109"/>
      <c r="RJF78" s="110"/>
      <c r="RJG78" s="111"/>
      <c r="RJH78" s="112"/>
      <c r="RJI78" s="112"/>
      <c r="RJK78" s="81"/>
      <c r="RJM78" s="81"/>
      <c r="RJU78" s="109"/>
      <c r="RJV78" s="110"/>
      <c r="RJW78" s="111"/>
      <c r="RJX78" s="112"/>
      <c r="RJY78" s="112"/>
      <c r="RKA78" s="81"/>
      <c r="RKC78" s="81"/>
      <c r="RKK78" s="109"/>
      <c r="RKL78" s="110"/>
      <c r="RKM78" s="111"/>
      <c r="RKN78" s="112"/>
      <c r="RKO78" s="112"/>
      <c r="RKQ78" s="81"/>
      <c r="RKS78" s="81"/>
      <c r="RLA78" s="109"/>
      <c r="RLB78" s="110"/>
      <c r="RLC78" s="111"/>
      <c r="RLD78" s="112"/>
      <c r="RLE78" s="112"/>
      <c r="RLG78" s="81"/>
      <c r="RLI78" s="81"/>
      <c r="RLQ78" s="109"/>
      <c r="RLR78" s="110"/>
      <c r="RLS78" s="111"/>
      <c r="RLT78" s="112"/>
      <c r="RLU78" s="112"/>
      <c r="RLW78" s="81"/>
      <c r="RLY78" s="81"/>
      <c r="RMG78" s="109"/>
      <c r="RMH78" s="110"/>
      <c r="RMI78" s="111"/>
      <c r="RMJ78" s="112"/>
      <c r="RMK78" s="112"/>
      <c r="RMM78" s="81"/>
      <c r="RMO78" s="81"/>
      <c r="RMW78" s="109"/>
      <c r="RMX78" s="110"/>
      <c r="RMY78" s="111"/>
      <c r="RMZ78" s="112"/>
      <c r="RNA78" s="112"/>
      <c r="RNC78" s="81"/>
      <c r="RNE78" s="81"/>
      <c r="RNM78" s="109"/>
      <c r="RNN78" s="110"/>
      <c r="RNO78" s="111"/>
      <c r="RNP78" s="112"/>
      <c r="RNQ78" s="112"/>
      <c r="RNS78" s="81"/>
      <c r="RNU78" s="81"/>
      <c r="ROC78" s="109"/>
      <c r="ROD78" s="110"/>
      <c r="ROE78" s="111"/>
      <c r="ROF78" s="112"/>
      <c r="ROG78" s="112"/>
      <c r="ROI78" s="81"/>
      <c r="ROK78" s="81"/>
      <c r="ROS78" s="109"/>
      <c r="ROT78" s="110"/>
      <c r="ROU78" s="111"/>
      <c r="ROV78" s="112"/>
      <c r="ROW78" s="112"/>
      <c r="ROY78" s="81"/>
      <c r="RPA78" s="81"/>
      <c r="RPI78" s="109"/>
      <c r="RPJ78" s="110"/>
      <c r="RPK78" s="111"/>
      <c r="RPL78" s="112"/>
      <c r="RPM78" s="112"/>
      <c r="RPO78" s="81"/>
      <c r="RPQ78" s="81"/>
      <c r="RPY78" s="109"/>
      <c r="RPZ78" s="110"/>
      <c r="RQA78" s="111"/>
      <c r="RQB78" s="112"/>
      <c r="RQC78" s="112"/>
      <c r="RQE78" s="81"/>
      <c r="RQG78" s="81"/>
      <c r="RQO78" s="109"/>
      <c r="RQP78" s="110"/>
      <c r="RQQ78" s="111"/>
      <c r="RQR78" s="112"/>
      <c r="RQS78" s="112"/>
      <c r="RQU78" s="81"/>
      <c r="RQW78" s="81"/>
      <c r="RRE78" s="109"/>
      <c r="RRF78" s="110"/>
      <c r="RRG78" s="111"/>
      <c r="RRH78" s="112"/>
      <c r="RRI78" s="112"/>
      <c r="RRK78" s="81"/>
      <c r="RRM78" s="81"/>
      <c r="RRU78" s="109"/>
      <c r="RRV78" s="110"/>
      <c r="RRW78" s="111"/>
      <c r="RRX78" s="112"/>
      <c r="RRY78" s="112"/>
      <c r="RSA78" s="81"/>
      <c r="RSC78" s="81"/>
      <c r="RSK78" s="109"/>
      <c r="RSL78" s="110"/>
      <c r="RSM78" s="111"/>
      <c r="RSN78" s="112"/>
      <c r="RSO78" s="112"/>
      <c r="RSQ78" s="81"/>
      <c r="RSS78" s="81"/>
      <c r="RTA78" s="109"/>
      <c r="RTB78" s="110"/>
      <c r="RTC78" s="111"/>
      <c r="RTD78" s="112"/>
      <c r="RTE78" s="112"/>
      <c r="RTG78" s="81"/>
      <c r="RTI78" s="81"/>
      <c r="RTQ78" s="109"/>
      <c r="RTR78" s="110"/>
      <c r="RTS78" s="111"/>
      <c r="RTT78" s="112"/>
      <c r="RTU78" s="112"/>
      <c r="RTW78" s="81"/>
      <c r="RTY78" s="81"/>
      <c r="RUG78" s="109"/>
      <c r="RUH78" s="110"/>
      <c r="RUI78" s="111"/>
      <c r="RUJ78" s="112"/>
      <c r="RUK78" s="112"/>
      <c r="RUM78" s="81"/>
      <c r="RUO78" s="81"/>
      <c r="RUW78" s="109"/>
      <c r="RUX78" s="110"/>
      <c r="RUY78" s="111"/>
      <c r="RUZ78" s="112"/>
      <c r="RVA78" s="112"/>
      <c r="RVC78" s="81"/>
      <c r="RVE78" s="81"/>
      <c r="RVM78" s="109"/>
      <c r="RVN78" s="110"/>
      <c r="RVO78" s="111"/>
      <c r="RVP78" s="112"/>
      <c r="RVQ78" s="112"/>
      <c r="RVS78" s="81"/>
      <c r="RVU78" s="81"/>
      <c r="RWC78" s="109"/>
      <c r="RWD78" s="110"/>
      <c r="RWE78" s="111"/>
      <c r="RWF78" s="112"/>
      <c r="RWG78" s="112"/>
      <c r="RWI78" s="81"/>
      <c r="RWK78" s="81"/>
      <c r="RWS78" s="109"/>
      <c r="RWT78" s="110"/>
      <c r="RWU78" s="111"/>
      <c r="RWV78" s="112"/>
      <c r="RWW78" s="112"/>
      <c r="RWY78" s="81"/>
      <c r="RXA78" s="81"/>
      <c r="RXI78" s="109"/>
      <c r="RXJ78" s="110"/>
      <c r="RXK78" s="111"/>
      <c r="RXL78" s="112"/>
      <c r="RXM78" s="112"/>
      <c r="RXO78" s="81"/>
      <c r="RXQ78" s="81"/>
      <c r="RXY78" s="109"/>
      <c r="RXZ78" s="110"/>
      <c r="RYA78" s="111"/>
      <c r="RYB78" s="112"/>
      <c r="RYC78" s="112"/>
      <c r="RYE78" s="81"/>
      <c r="RYG78" s="81"/>
      <c r="RYO78" s="109"/>
      <c r="RYP78" s="110"/>
      <c r="RYQ78" s="111"/>
      <c r="RYR78" s="112"/>
      <c r="RYS78" s="112"/>
      <c r="RYU78" s="81"/>
      <c r="RYW78" s="81"/>
      <c r="RZE78" s="109"/>
      <c r="RZF78" s="110"/>
      <c r="RZG78" s="111"/>
      <c r="RZH78" s="112"/>
      <c r="RZI78" s="112"/>
      <c r="RZK78" s="81"/>
      <c r="RZM78" s="81"/>
      <c r="RZU78" s="109"/>
      <c r="RZV78" s="110"/>
      <c r="RZW78" s="111"/>
      <c r="RZX78" s="112"/>
      <c r="RZY78" s="112"/>
      <c r="SAA78" s="81"/>
      <c r="SAC78" s="81"/>
      <c r="SAK78" s="109"/>
      <c r="SAL78" s="110"/>
      <c r="SAM78" s="111"/>
      <c r="SAN78" s="112"/>
      <c r="SAO78" s="112"/>
      <c r="SAQ78" s="81"/>
      <c r="SAS78" s="81"/>
      <c r="SBA78" s="109"/>
      <c r="SBB78" s="110"/>
      <c r="SBC78" s="111"/>
      <c r="SBD78" s="112"/>
      <c r="SBE78" s="112"/>
      <c r="SBG78" s="81"/>
      <c r="SBI78" s="81"/>
      <c r="SBQ78" s="109"/>
      <c r="SBR78" s="110"/>
      <c r="SBS78" s="111"/>
      <c r="SBT78" s="112"/>
      <c r="SBU78" s="112"/>
      <c r="SBW78" s="81"/>
      <c r="SBY78" s="81"/>
      <c r="SCG78" s="109"/>
      <c r="SCH78" s="110"/>
      <c r="SCI78" s="111"/>
      <c r="SCJ78" s="112"/>
      <c r="SCK78" s="112"/>
      <c r="SCM78" s="81"/>
      <c r="SCO78" s="81"/>
      <c r="SCW78" s="109"/>
      <c r="SCX78" s="110"/>
      <c r="SCY78" s="111"/>
      <c r="SCZ78" s="112"/>
      <c r="SDA78" s="112"/>
      <c r="SDC78" s="81"/>
      <c r="SDE78" s="81"/>
      <c r="SDM78" s="109"/>
      <c r="SDN78" s="110"/>
      <c r="SDO78" s="111"/>
      <c r="SDP78" s="112"/>
      <c r="SDQ78" s="112"/>
      <c r="SDS78" s="81"/>
      <c r="SDU78" s="81"/>
      <c r="SEC78" s="109"/>
      <c r="SED78" s="110"/>
      <c r="SEE78" s="111"/>
      <c r="SEF78" s="112"/>
      <c r="SEG78" s="112"/>
      <c r="SEI78" s="81"/>
      <c r="SEK78" s="81"/>
      <c r="SES78" s="109"/>
      <c r="SET78" s="110"/>
      <c r="SEU78" s="111"/>
      <c r="SEV78" s="112"/>
      <c r="SEW78" s="112"/>
      <c r="SEY78" s="81"/>
      <c r="SFA78" s="81"/>
      <c r="SFI78" s="109"/>
      <c r="SFJ78" s="110"/>
      <c r="SFK78" s="111"/>
      <c r="SFL78" s="112"/>
      <c r="SFM78" s="112"/>
      <c r="SFO78" s="81"/>
      <c r="SFQ78" s="81"/>
      <c r="SFY78" s="109"/>
      <c r="SFZ78" s="110"/>
      <c r="SGA78" s="111"/>
      <c r="SGB78" s="112"/>
      <c r="SGC78" s="112"/>
      <c r="SGE78" s="81"/>
      <c r="SGG78" s="81"/>
      <c r="SGO78" s="109"/>
      <c r="SGP78" s="110"/>
      <c r="SGQ78" s="111"/>
      <c r="SGR78" s="112"/>
      <c r="SGS78" s="112"/>
      <c r="SGU78" s="81"/>
      <c r="SGW78" s="81"/>
      <c r="SHE78" s="109"/>
      <c r="SHF78" s="110"/>
      <c r="SHG78" s="111"/>
      <c r="SHH78" s="112"/>
      <c r="SHI78" s="112"/>
      <c r="SHK78" s="81"/>
      <c r="SHM78" s="81"/>
      <c r="SHU78" s="109"/>
      <c r="SHV78" s="110"/>
      <c r="SHW78" s="111"/>
      <c r="SHX78" s="112"/>
      <c r="SHY78" s="112"/>
      <c r="SIA78" s="81"/>
      <c r="SIC78" s="81"/>
      <c r="SIK78" s="109"/>
      <c r="SIL78" s="110"/>
      <c r="SIM78" s="111"/>
      <c r="SIN78" s="112"/>
      <c r="SIO78" s="112"/>
      <c r="SIQ78" s="81"/>
      <c r="SIS78" s="81"/>
      <c r="SJA78" s="109"/>
      <c r="SJB78" s="110"/>
      <c r="SJC78" s="111"/>
      <c r="SJD78" s="112"/>
      <c r="SJE78" s="112"/>
      <c r="SJG78" s="81"/>
      <c r="SJI78" s="81"/>
      <c r="SJQ78" s="109"/>
      <c r="SJR78" s="110"/>
      <c r="SJS78" s="111"/>
      <c r="SJT78" s="112"/>
      <c r="SJU78" s="112"/>
      <c r="SJW78" s="81"/>
      <c r="SJY78" s="81"/>
      <c r="SKG78" s="109"/>
      <c r="SKH78" s="110"/>
      <c r="SKI78" s="111"/>
      <c r="SKJ78" s="112"/>
      <c r="SKK78" s="112"/>
      <c r="SKM78" s="81"/>
      <c r="SKO78" s="81"/>
      <c r="SKW78" s="109"/>
      <c r="SKX78" s="110"/>
      <c r="SKY78" s="111"/>
      <c r="SKZ78" s="112"/>
      <c r="SLA78" s="112"/>
      <c r="SLC78" s="81"/>
      <c r="SLE78" s="81"/>
      <c r="SLM78" s="109"/>
      <c r="SLN78" s="110"/>
      <c r="SLO78" s="111"/>
      <c r="SLP78" s="112"/>
      <c r="SLQ78" s="112"/>
      <c r="SLS78" s="81"/>
      <c r="SLU78" s="81"/>
      <c r="SMC78" s="109"/>
      <c r="SMD78" s="110"/>
      <c r="SME78" s="111"/>
      <c r="SMF78" s="112"/>
      <c r="SMG78" s="112"/>
      <c r="SMI78" s="81"/>
      <c r="SMK78" s="81"/>
      <c r="SMS78" s="109"/>
      <c r="SMT78" s="110"/>
      <c r="SMU78" s="111"/>
      <c r="SMV78" s="112"/>
      <c r="SMW78" s="112"/>
      <c r="SMY78" s="81"/>
      <c r="SNA78" s="81"/>
      <c r="SNI78" s="109"/>
      <c r="SNJ78" s="110"/>
      <c r="SNK78" s="111"/>
      <c r="SNL78" s="112"/>
      <c r="SNM78" s="112"/>
      <c r="SNO78" s="81"/>
      <c r="SNQ78" s="81"/>
      <c r="SNY78" s="109"/>
      <c r="SNZ78" s="110"/>
      <c r="SOA78" s="111"/>
      <c r="SOB78" s="112"/>
      <c r="SOC78" s="112"/>
      <c r="SOE78" s="81"/>
      <c r="SOG78" s="81"/>
      <c r="SOO78" s="109"/>
      <c r="SOP78" s="110"/>
      <c r="SOQ78" s="111"/>
      <c r="SOR78" s="112"/>
      <c r="SOS78" s="112"/>
      <c r="SOU78" s="81"/>
      <c r="SOW78" s="81"/>
      <c r="SPE78" s="109"/>
      <c r="SPF78" s="110"/>
      <c r="SPG78" s="111"/>
      <c r="SPH78" s="112"/>
      <c r="SPI78" s="112"/>
      <c r="SPK78" s="81"/>
      <c r="SPM78" s="81"/>
      <c r="SPU78" s="109"/>
      <c r="SPV78" s="110"/>
      <c r="SPW78" s="111"/>
      <c r="SPX78" s="112"/>
      <c r="SPY78" s="112"/>
      <c r="SQA78" s="81"/>
      <c r="SQC78" s="81"/>
      <c r="SQK78" s="109"/>
      <c r="SQL78" s="110"/>
      <c r="SQM78" s="111"/>
      <c r="SQN78" s="112"/>
      <c r="SQO78" s="112"/>
      <c r="SQQ78" s="81"/>
      <c r="SQS78" s="81"/>
      <c r="SRA78" s="109"/>
      <c r="SRB78" s="110"/>
      <c r="SRC78" s="111"/>
      <c r="SRD78" s="112"/>
      <c r="SRE78" s="112"/>
      <c r="SRG78" s="81"/>
      <c r="SRI78" s="81"/>
      <c r="SRQ78" s="109"/>
      <c r="SRR78" s="110"/>
      <c r="SRS78" s="111"/>
      <c r="SRT78" s="112"/>
      <c r="SRU78" s="112"/>
      <c r="SRW78" s="81"/>
      <c r="SRY78" s="81"/>
      <c r="SSG78" s="109"/>
      <c r="SSH78" s="110"/>
      <c r="SSI78" s="111"/>
      <c r="SSJ78" s="112"/>
      <c r="SSK78" s="112"/>
      <c r="SSM78" s="81"/>
      <c r="SSO78" s="81"/>
      <c r="SSW78" s="109"/>
      <c r="SSX78" s="110"/>
      <c r="SSY78" s="111"/>
      <c r="SSZ78" s="112"/>
      <c r="STA78" s="112"/>
      <c r="STC78" s="81"/>
      <c r="STE78" s="81"/>
      <c r="STM78" s="109"/>
      <c r="STN78" s="110"/>
      <c r="STO78" s="111"/>
      <c r="STP78" s="112"/>
      <c r="STQ78" s="112"/>
      <c r="STS78" s="81"/>
      <c r="STU78" s="81"/>
      <c r="SUC78" s="109"/>
      <c r="SUD78" s="110"/>
      <c r="SUE78" s="111"/>
      <c r="SUF78" s="112"/>
      <c r="SUG78" s="112"/>
      <c r="SUI78" s="81"/>
      <c r="SUK78" s="81"/>
      <c r="SUS78" s="109"/>
      <c r="SUT78" s="110"/>
      <c r="SUU78" s="111"/>
      <c r="SUV78" s="112"/>
      <c r="SUW78" s="112"/>
      <c r="SUY78" s="81"/>
      <c r="SVA78" s="81"/>
      <c r="SVI78" s="109"/>
      <c r="SVJ78" s="110"/>
      <c r="SVK78" s="111"/>
      <c r="SVL78" s="112"/>
      <c r="SVM78" s="112"/>
      <c r="SVO78" s="81"/>
      <c r="SVQ78" s="81"/>
      <c r="SVY78" s="109"/>
      <c r="SVZ78" s="110"/>
      <c r="SWA78" s="111"/>
      <c r="SWB78" s="112"/>
      <c r="SWC78" s="112"/>
      <c r="SWE78" s="81"/>
      <c r="SWG78" s="81"/>
      <c r="SWO78" s="109"/>
      <c r="SWP78" s="110"/>
      <c r="SWQ78" s="111"/>
      <c r="SWR78" s="112"/>
      <c r="SWS78" s="112"/>
      <c r="SWU78" s="81"/>
      <c r="SWW78" s="81"/>
      <c r="SXE78" s="109"/>
      <c r="SXF78" s="110"/>
      <c r="SXG78" s="111"/>
      <c r="SXH78" s="112"/>
      <c r="SXI78" s="112"/>
      <c r="SXK78" s="81"/>
      <c r="SXM78" s="81"/>
      <c r="SXU78" s="109"/>
      <c r="SXV78" s="110"/>
      <c r="SXW78" s="111"/>
      <c r="SXX78" s="112"/>
      <c r="SXY78" s="112"/>
      <c r="SYA78" s="81"/>
      <c r="SYC78" s="81"/>
      <c r="SYK78" s="109"/>
      <c r="SYL78" s="110"/>
      <c r="SYM78" s="111"/>
      <c r="SYN78" s="112"/>
      <c r="SYO78" s="112"/>
      <c r="SYQ78" s="81"/>
      <c r="SYS78" s="81"/>
      <c r="SZA78" s="109"/>
      <c r="SZB78" s="110"/>
      <c r="SZC78" s="111"/>
      <c r="SZD78" s="112"/>
      <c r="SZE78" s="112"/>
      <c r="SZG78" s="81"/>
      <c r="SZI78" s="81"/>
      <c r="SZQ78" s="109"/>
      <c r="SZR78" s="110"/>
      <c r="SZS78" s="111"/>
      <c r="SZT78" s="112"/>
      <c r="SZU78" s="112"/>
      <c r="SZW78" s="81"/>
      <c r="SZY78" s="81"/>
      <c r="TAG78" s="109"/>
      <c r="TAH78" s="110"/>
      <c r="TAI78" s="111"/>
      <c r="TAJ78" s="112"/>
      <c r="TAK78" s="112"/>
      <c r="TAM78" s="81"/>
      <c r="TAO78" s="81"/>
      <c r="TAW78" s="109"/>
      <c r="TAX78" s="110"/>
      <c r="TAY78" s="111"/>
      <c r="TAZ78" s="112"/>
      <c r="TBA78" s="112"/>
      <c r="TBC78" s="81"/>
      <c r="TBE78" s="81"/>
      <c r="TBM78" s="109"/>
      <c r="TBN78" s="110"/>
      <c r="TBO78" s="111"/>
      <c r="TBP78" s="112"/>
      <c r="TBQ78" s="112"/>
      <c r="TBS78" s="81"/>
      <c r="TBU78" s="81"/>
      <c r="TCC78" s="109"/>
      <c r="TCD78" s="110"/>
      <c r="TCE78" s="111"/>
      <c r="TCF78" s="112"/>
      <c r="TCG78" s="112"/>
      <c r="TCI78" s="81"/>
      <c r="TCK78" s="81"/>
      <c r="TCS78" s="109"/>
      <c r="TCT78" s="110"/>
      <c r="TCU78" s="111"/>
      <c r="TCV78" s="112"/>
      <c r="TCW78" s="112"/>
      <c r="TCY78" s="81"/>
      <c r="TDA78" s="81"/>
      <c r="TDI78" s="109"/>
      <c r="TDJ78" s="110"/>
      <c r="TDK78" s="111"/>
      <c r="TDL78" s="112"/>
      <c r="TDM78" s="112"/>
      <c r="TDO78" s="81"/>
      <c r="TDQ78" s="81"/>
      <c r="TDY78" s="109"/>
      <c r="TDZ78" s="110"/>
      <c r="TEA78" s="111"/>
      <c r="TEB78" s="112"/>
      <c r="TEC78" s="112"/>
      <c r="TEE78" s="81"/>
      <c r="TEG78" s="81"/>
      <c r="TEO78" s="109"/>
      <c r="TEP78" s="110"/>
      <c r="TEQ78" s="111"/>
      <c r="TER78" s="112"/>
      <c r="TES78" s="112"/>
      <c r="TEU78" s="81"/>
      <c r="TEW78" s="81"/>
      <c r="TFE78" s="109"/>
      <c r="TFF78" s="110"/>
      <c r="TFG78" s="111"/>
      <c r="TFH78" s="112"/>
      <c r="TFI78" s="112"/>
      <c r="TFK78" s="81"/>
      <c r="TFM78" s="81"/>
      <c r="TFU78" s="109"/>
      <c r="TFV78" s="110"/>
      <c r="TFW78" s="111"/>
      <c r="TFX78" s="112"/>
      <c r="TFY78" s="112"/>
      <c r="TGA78" s="81"/>
      <c r="TGC78" s="81"/>
      <c r="TGK78" s="109"/>
      <c r="TGL78" s="110"/>
      <c r="TGM78" s="111"/>
      <c r="TGN78" s="112"/>
      <c r="TGO78" s="112"/>
      <c r="TGQ78" s="81"/>
      <c r="TGS78" s="81"/>
      <c r="THA78" s="109"/>
      <c r="THB78" s="110"/>
      <c r="THC78" s="111"/>
      <c r="THD78" s="112"/>
      <c r="THE78" s="112"/>
      <c r="THG78" s="81"/>
      <c r="THI78" s="81"/>
      <c r="THQ78" s="109"/>
      <c r="THR78" s="110"/>
      <c r="THS78" s="111"/>
      <c r="THT78" s="112"/>
      <c r="THU78" s="112"/>
      <c r="THW78" s="81"/>
      <c r="THY78" s="81"/>
      <c r="TIG78" s="109"/>
      <c r="TIH78" s="110"/>
      <c r="TII78" s="111"/>
      <c r="TIJ78" s="112"/>
      <c r="TIK78" s="112"/>
      <c r="TIM78" s="81"/>
      <c r="TIO78" s="81"/>
      <c r="TIW78" s="109"/>
      <c r="TIX78" s="110"/>
      <c r="TIY78" s="111"/>
      <c r="TIZ78" s="112"/>
      <c r="TJA78" s="112"/>
      <c r="TJC78" s="81"/>
      <c r="TJE78" s="81"/>
      <c r="TJM78" s="109"/>
      <c r="TJN78" s="110"/>
      <c r="TJO78" s="111"/>
      <c r="TJP78" s="112"/>
      <c r="TJQ78" s="112"/>
      <c r="TJS78" s="81"/>
      <c r="TJU78" s="81"/>
      <c r="TKC78" s="109"/>
      <c r="TKD78" s="110"/>
      <c r="TKE78" s="111"/>
      <c r="TKF78" s="112"/>
      <c r="TKG78" s="112"/>
      <c r="TKI78" s="81"/>
      <c r="TKK78" s="81"/>
      <c r="TKS78" s="109"/>
      <c r="TKT78" s="110"/>
      <c r="TKU78" s="111"/>
      <c r="TKV78" s="112"/>
      <c r="TKW78" s="112"/>
      <c r="TKY78" s="81"/>
      <c r="TLA78" s="81"/>
      <c r="TLI78" s="109"/>
      <c r="TLJ78" s="110"/>
      <c r="TLK78" s="111"/>
      <c r="TLL78" s="112"/>
      <c r="TLM78" s="112"/>
      <c r="TLO78" s="81"/>
      <c r="TLQ78" s="81"/>
      <c r="TLY78" s="109"/>
      <c r="TLZ78" s="110"/>
      <c r="TMA78" s="111"/>
      <c r="TMB78" s="112"/>
      <c r="TMC78" s="112"/>
      <c r="TME78" s="81"/>
      <c r="TMG78" s="81"/>
      <c r="TMO78" s="109"/>
      <c r="TMP78" s="110"/>
      <c r="TMQ78" s="111"/>
      <c r="TMR78" s="112"/>
      <c r="TMS78" s="112"/>
      <c r="TMU78" s="81"/>
      <c r="TMW78" s="81"/>
      <c r="TNE78" s="109"/>
      <c r="TNF78" s="110"/>
      <c r="TNG78" s="111"/>
      <c r="TNH78" s="112"/>
      <c r="TNI78" s="112"/>
      <c r="TNK78" s="81"/>
      <c r="TNM78" s="81"/>
      <c r="TNU78" s="109"/>
      <c r="TNV78" s="110"/>
      <c r="TNW78" s="111"/>
      <c r="TNX78" s="112"/>
      <c r="TNY78" s="112"/>
      <c r="TOA78" s="81"/>
      <c r="TOC78" s="81"/>
      <c r="TOK78" s="109"/>
      <c r="TOL78" s="110"/>
      <c r="TOM78" s="111"/>
      <c r="TON78" s="112"/>
      <c r="TOO78" s="112"/>
      <c r="TOQ78" s="81"/>
      <c r="TOS78" s="81"/>
      <c r="TPA78" s="109"/>
      <c r="TPB78" s="110"/>
      <c r="TPC78" s="111"/>
      <c r="TPD78" s="112"/>
      <c r="TPE78" s="112"/>
      <c r="TPG78" s="81"/>
      <c r="TPI78" s="81"/>
      <c r="TPQ78" s="109"/>
      <c r="TPR78" s="110"/>
      <c r="TPS78" s="111"/>
      <c r="TPT78" s="112"/>
      <c r="TPU78" s="112"/>
      <c r="TPW78" s="81"/>
      <c r="TPY78" s="81"/>
      <c r="TQG78" s="109"/>
      <c r="TQH78" s="110"/>
      <c r="TQI78" s="111"/>
      <c r="TQJ78" s="112"/>
      <c r="TQK78" s="112"/>
      <c r="TQM78" s="81"/>
      <c r="TQO78" s="81"/>
      <c r="TQW78" s="109"/>
      <c r="TQX78" s="110"/>
      <c r="TQY78" s="111"/>
      <c r="TQZ78" s="112"/>
      <c r="TRA78" s="112"/>
      <c r="TRC78" s="81"/>
      <c r="TRE78" s="81"/>
      <c r="TRM78" s="109"/>
      <c r="TRN78" s="110"/>
      <c r="TRO78" s="111"/>
      <c r="TRP78" s="112"/>
      <c r="TRQ78" s="112"/>
      <c r="TRS78" s="81"/>
      <c r="TRU78" s="81"/>
      <c r="TSC78" s="109"/>
      <c r="TSD78" s="110"/>
      <c r="TSE78" s="111"/>
      <c r="TSF78" s="112"/>
      <c r="TSG78" s="112"/>
      <c r="TSI78" s="81"/>
      <c r="TSK78" s="81"/>
      <c r="TSS78" s="109"/>
      <c r="TST78" s="110"/>
      <c r="TSU78" s="111"/>
      <c r="TSV78" s="112"/>
      <c r="TSW78" s="112"/>
      <c r="TSY78" s="81"/>
      <c r="TTA78" s="81"/>
      <c r="TTI78" s="109"/>
      <c r="TTJ78" s="110"/>
      <c r="TTK78" s="111"/>
      <c r="TTL78" s="112"/>
      <c r="TTM78" s="112"/>
      <c r="TTO78" s="81"/>
      <c r="TTQ78" s="81"/>
      <c r="TTY78" s="109"/>
      <c r="TTZ78" s="110"/>
      <c r="TUA78" s="111"/>
      <c r="TUB78" s="112"/>
      <c r="TUC78" s="112"/>
      <c r="TUE78" s="81"/>
      <c r="TUG78" s="81"/>
      <c r="TUO78" s="109"/>
      <c r="TUP78" s="110"/>
      <c r="TUQ78" s="111"/>
      <c r="TUR78" s="112"/>
      <c r="TUS78" s="112"/>
      <c r="TUU78" s="81"/>
      <c r="TUW78" s="81"/>
      <c r="TVE78" s="109"/>
      <c r="TVF78" s="110"/>
      <c r="TVG78" s="111"/>
      <c r="TVH78" s="112"/>
      <c r="TVI78" s="112"/>
      <c r="TVK78" s="81"/>
      <c r="TVM78" s="81"/>
      <c r="TVU78" s="109"/>
      <c r="TVV78" s="110"/>
      <c r="TVW78" s="111"/>
      <c r="TVX78" s="112"/>
      <c r="TVY78" s="112"/>
      <c r="TWA78" s="81"/>
      <c r="TWC78" s="81"/>
      <c r="TWK78" s="109"/>
      <c r="TWL78" s="110"/>
      <c r="TWM78" s="111"/>
      <c r="TWN78" s="112"/>
      <c r="TWO78" s="112"/>
      <c r="TWQ78" s="81"/>
      <c r="TWS78" s="81"/>
      <c r="TXA78" s="109"/>
      <c r="TXB78" s="110"/>
      <c r="TXC78" s="111"/>
      <c r="TXD78" s="112"/>
      <c r="TXE78" s="112"/>
      <c r="TXG78" s="81"/>
      <c r="TXI78" s="81"/>
      <c r="TXQ78" s="109"/>
      <c r="TXR78" s="110"/>
      <c r="TXS78" s="111"/>
      <c r="TXT78" s="112"/>
      <c r="TXU78" s="112"/>
      <c r="TXW78" s="81"/>
      <c r="TXY78" s="81"/>
      <c r="TYG78" s="109"/>
      <c r="TYH78" s="110"/>
      <c r="TYI78" s="111"/>
      <c r="TYJ78" s="112"/>
      <c r="TYK78" s="112"/>
      <c r="TYM78" s="81"/>
      <c r="TYO78" s="81"/>
      <c r="TYW78" s="109"/>
      <c r="TYX78" s="110"/>
      <c r="TYY78" s="111"/>
      <c r="TYZ78" s="112"/>
      <c r="TZA78" s="112"/>
      <c r="TZC78" s="81"/>
      <c r="TZE78" s="81"/>
      <c r="TZM78" s="109"/>
      <c r="TZN78" s="110"/>
      <c r="TZO78" s="111"/>
      <c r="TZP78" s="112"/>
      <c r="TZQ78" s="112"/>
      <c r="TZS78" s="81"/>
      <c r="TZU78" s="81"/>
      <c r="UAC78" s="109"/>
      <c r="UAD78" s="110"/>
      <c r="UAE78" s="111"/>
      <c r="UAF78" s="112"/>
      <c r="UAG78" s="112"/>
      <c r="UAI78" s="81"/>
      <c r="UAK78" s="81"/>
      <c r="UAS78" s="109"/>
      <c r="UAT78" s="110"/>
      <c r="UAU78" s="111"/>
      <c r="UAV78" s="112"/>
      <c r="UAW78" s="112"/>
      <c r="UAY78" s="81"/>
      <c r="UBA78" s="81"/>
      <c r="UBI78" s="109"/>
      <c r="UBJ78" s="110"/>
      <c r="UBK78" s="111"/>
      <c r="UBL78" s="112"/>
      <c r="UBM78" s="112"/>
      <c r="UBO78" s="81"/>
      <c r="UBQ78" s="81"/>
      <c r="UBY78" s="109"/>
      <c r="UBZ78" s="110"/>
      <c r="UCA78" s="111"/>
      <c r="UCB78" s="112"/>
      <c r="UCC78" s="112"/>
      <c r="UCE78" s="81"/>
      <c r="UCG78" s="81"/>
      <c r="UCO78" s="109"/>
      <c r="UCP78" s="110"/>
      <c r="UCQ78" s="111"/>
      <c r="UCR78" s="112"/>
      <c r="UCS78" s="112"/>
      <c r="UCU78" s="81"/>
      <c r="UCW78" s="81"/>
      <c r="UDE78" s="109"/>
      <c r="UDF78" s="110"/>
      <c r="UDG78" s="111"/>
      <c r="UDH78" s="112"/>
      <c r="UDI78" s="112"/>
      <c r="UDK78" s="81"/>
      <c r="UDM78" s="81"/>
      <c r="UDU78" s="109"/>
      <c r="UDV78" s="110"/>
      <c r="UDW78" s="111"/>
      <c r="UDX78" s="112"/>
      <c r="UDY78" s="112"/>
      <c r="UEA78" s="81"/>
      <c r="UEC78" s="81"/>
      <c r="UEK78" s="109"/>
      <c r="UEL78" s="110"/>
      <c r="UEM78" s="111"/>
      <c r="UEN78" s="112"/>
      <c r="UEO78" s="112"/>
      <c r="UEQ78" s="81"/>
      <c r="UES78" s="81"/>
      <c r="UFA78" s="109"/>
      <c r="UFB78" s="110"/>
      <c r="UFC78" s="111"/>
      <c r="UFD78" s="112"/>
      <c r="UFE78" s="112"/>
      <c r="UFG78" s="81"/>
      <c r="UFI78" s="81"/>
      <c r="UFQ78" s="109"/>
      <c r="UFR78" s="110"/>
      <c r="UFS78" s="111"/>
      <c r="UFT78" s="112"/>
      <c r="UFU78" s="112"/>
      <c r="UFW78" s="81"/>
      <c r="UFY78" s="81"/>
      <c r="UGG78" s="109"/>
      <c r="UGH78" s="110"/>
      <c r="UGI78" s="111"/>
      <c r="UGJ78" s="112"/>
      <c r="UGK78" s="112"/>
      <c r="UGM78" s="81"/>
      <c r="UGO78" s="81"/>
      <c r="UGW78" s="109"/>
      <c r="UGX78" s="110"/>
      <c r="UGY78" s="111"/>
      <c r="UGZ78" s="112"/>
      <c r="UHA78" s="112"/>
      <c r="UHC78" s="81"/>
      <c r="UHE78" s="81"/>
      <c r="UHM78" s="109"/>
      <c r="UHN78" s="110"/>
      <c r="UHO78" s="111"/>
      <c r="UHP78" s="112"/>
      <c r="UHQ78" s="112"/>
      <c r="UHS78" s="81"/>
      <c r="UHU78" s="81"/>
      <c r="UIC78" s="109"/>
      <c r="UID78" s="110"/>
      <c r="UIE78" s="111"/>
      <c r="UIF78" s="112"/>
      <c r="UIG78" s="112"/>
      <c r="UII78" s="81"/>
      <c r="UIK78" s="81"/>
      <c r="UIS78" s="109"/>
      <c r="UIT78" s="110"/>
      <c r="UIU78" s="111"/>
      <c r="UIV78" s="112"/>
      <c r="UIW78" s="112"/>
      <c r="UIY78" s="81"/>
      <c r="UJA78" s="81"/>
      <c r="UJI78" s="109"/>
      <c r="UJJ78" s="110"/>
      <c r="UJK78" s="111"/>
      <c r="UJL78" s="112"/>
      <c r="UJM78" s="112"/>
      <c r="UJO78" s="81"/>
      <c r="UJQ78" s="81"/>
      <c r="UJY78" s="109"/>
      <c r="UJZ78" s="110"/>
      <c r="UKA78" s="111"/>
      <c r="UKB78" s="112"/>
      <c r="UKC78" s="112"/>
      <c r="UKE78" s="81"/>
      <c r="UKG78" s="81"/>
      <c r="UKO78" s="109"/>
      <c r="UKP78" s="110"/>
      <c r="UKQ78" s="111"/>
      <c r="UKR78" s="112"/>
      <c r="UKS78" s="112"/>
      <c r="UKU78" s="81"/>
      <c r="UKW78" s="81"/>
      <c r="ULE78" s="109"/>
      <c r="ULF78" s="110"/>
      <c r="ULG78" s="111"/>
      <c r="ULH78" s="112"/>
      <c r="ULI78" s="112"/>
      <c r="ULK78" s="81"/>
      <c r="ULM78" s="81"/>
      <c r="ULU78" s="109"/>
      <c r="ULV78" s="110"/>
      <c r="ULW78" s="111"/>
      <c r="ULX78" s="112"/>
      <c r="ULY78" s="112"/>
      <c r="UMA78" s="81"/>
      <c r="UMC78" s="81"/>
      <c r="UMK78" s="109"/>
      <c r="UML78" s="110"/>
      <c r="UMM78" s="111"/>
      <c r="UMN78" s="112"/>
      <c r="UMO78" s="112"/>
      <c r="UMQ78" s="81"/>
      <c r="UMS78" s="81"/>
      <c r="UNA78" s="109"/>
      <c r="UNB78" s="110"/>
      <c r="UNC78" s="111"/>
      <c r="UND78" s="112"/>
      <c r="UNE78" s="112"/>
      <c r="UNG78" s="81"/>
      <c r="UNI78" s="81"/>
      <c r="UNQ78" s="109"/>
      <c r="UNR78" s="110"/>
      <c r="UNS78" s="111"/>
      <c r="UNT78" s="112"/>
      <c r="UNU78" s="112"/>
      <c r="UNW78" s="81"/>
      <c r="UNY78" s="81"/>
      <c r="UOG78" s="109"/>
      <c r="UOH78" s="110"/>
      <c r="UOI78" s="111"/>
      <c r="UOJ78" s="112"/>
      <c r="UOK78" s="112"/>
      <c r="UOM78" s="81"/>
      <c r="UOO78" s="81"/>
      <c r="UOW78" s="109"/>
      <c r="UOX78" s="110"/>
      <c r="UOY78" s="111"/>
      <c r="UOZ78" s="112"/>
      <c r="UPA78" s="112"/>
      <c r="UPC78" s="81"/>
      <c r="UPE78" s="81"/>
      <c r="UPM78" s="109"/>
      <c r="UPN78" s="110"/>
      <c r="UPO78" s="111"/>
      <c r="UPP78" s="112"/>
      <c r="UPQ78" s="112"/>
      <c r="UPS78" s="81"/>
      <c r="UPU78" s="81"/>
      <c r="UQC78" s="109"/>
      <c r="UQD78" s="110"/>
      <c r="UQE78" s="111"/>
      <c r="UQF78" s="112"/>
      <c r="UQG78" s="112"/>
      <c r="UQI78" s="81"/>
      <c r="UQK78" s="81"/>
      <c r="UQS78" s="109"/>
      <c r="UQT78" s="110"/>
      <c r="UQU78" s="111"/>
      <c r="UQV78" s="112"/>
      <c r="UQW78" s="112"/>
      <c r="UQY78" s="81"/>
      <c r="URA78" s="81"/>
      <c r="URI78" s="109"/>
      <c r="URJ78" s="110"/>
      <c r="URK78" s="111"/>
      <c r="URL78" s="112"/>
      <c r="URM78" s="112"/>
      <c r="URO78" s="81"/>
      <c r="URQ78" s="81"/>
      <c r="URY78" s="109"/>
      <c r="URZ78" s="110"/>
      <c r="USA78" s="111"/>
      <c r="USB78" s="112"/>
      <c r="USC78" s="112"/>
      <c r="USE78" s="81"/>
      <c r="USG78" s="81"/>
      <c r="USO78" s="109"/>
      <c r="USP78" s="110"/>
      <c r="USQ78" s="111"/>
      <c r="USR78" s="112"/>
      <c r="USS78" s="112"/>
      <c r="USU78" s="81"/>
      <c r="USW78" s="81"/>
      <c r="UTE78" s="109"/>
      <c r="UTF78" s="110"/>
      <c r="UTG78" s="111"/>
      <c r="UTH78" s="112"/>
      <c r="UTI78" s="112"/>
      <c r="UTK78" s="81"/>
      <c r="UTM78" s="81"/>
      <c r="UTU78" s="109"/>
      <c r="UTV78" s="110"/>
      <c r="UTW78" s="111"/>
      <c r="UTX78" s="112"/>
      <c r="UTY78" s="112"/>
      <c r="UUA78" s="81"/>
      <c r="UUC78" s="81"/>
      <c r="UUK78" s="109"/>
      <c r="UUL78" s="110"/>
      <c r="UUM78" s="111"/>
      <c r="UUN78" s="112"/>
      <c r="UUO78" s="112"/>
      <c r="UUQ78" s="81"/>
      <c r="UUS78" s="81"/>
      <c r="UVA78" s="109"/>
      <c r="UVB78" s="110"/>
      <c r="UVC78" s="111"/>
      <c r="UVD78" s="112"/>
      <c r="UVE78" s="112"/>
      <c r="UVG78" s="81"/>
      <c r="UVI78" s="81"/>
      <c r="UVQ78" s="109"/>
      <c r="UVR78" s="110"/>
      <c r="UVS78" s="111"/>
      <c r="UVT78" s="112"/>
      <c r="UVU78" s="112"/>
      <c r="UVW78" s="81"/>
      <c r="UVY78" s="81"/>
      <c r="UWG78" s="109"/>
      <c r="UWH78" s="110"/>
      <c r="UWI78" s="111"/>
      <c r="UWJ78" s="112"/>
      <c r="UWK78" s="112"/>
      <c r="UWM78" s="81"/>
      <c r="UWO78" s="81"/>
      <c r="UWW78" s="109"/>
      <c r="UWX78" s="110"/>
      <c r="UWY78" s="111"/>
      <c r="UWZ78" s="112"/>
      <c r="UXA78" s="112"/>
      <c r="UXC78" s="81"/>
      <c r="UXE78" s="81"/>
      <c r="UXM78" s="109"/>
      <c r="UXN78" s="110"/>
      <c r="UXO78" s="111"/>
      <c r="UXP78" s="112"/>
      <c r="UXQ78" s="112"/>
      <c r="UXS78" s="81"/>
      <c r="UXU78" s="81"/>
      <c r="UYC78" s="109"/>
      <c r="UYD78" s="110"/>
      <c r="UYE78" s="111"/>
      <c r="UYF78" s="112"/>
      <c r="UYG78" s="112"/>
      <c r="UYI78" s="81"/>
      <c r="UYK78" s="81"/>
      <c r="UYS78" s="109"/>
      <c r="UYT78" s="110"/>
      <c r="UYU78" s="111"/>
      <c r="UYV78" s="112"/>
      <c r="UYW78" s="112"/>
      <c r="UYY78" s="81"/>
      <c r="UZA78" s="81"/>
      <c r="UZI78" s="109"/>
      <c r="UZJ78" s="110"/>
      <c r="UZK78" s="111"/>
      <c r="UZL78" s="112"/>
      <c r="UZM78" s="112"/>
      <c r="UZO78" s="81"/>
      <c r="UZQ78" s="81"/>
      <c r="UZY78" s="109"/>
      <c r="UZZ78" s="110"/>
      <c r="VAA78" s="111"/>
      <c r="VAB78" s="112"/>
      <c r="VAC78" s="112"/>
      <c r="VAE78" s="81"/>
      <c r="VAG78" s="81"/>
      <c r="VAO78" s="109"/>
      <c r="VAP78" s="110"/>
      <c r="VAQ78" s="111"/>
      <c r="VAR78" s="112"/>
      <c r="VAS78" s="112"/>
      <c r="VAU78" s="81"/>
      <c r="VAW78" s="81"/>
      <c r="VBE78" s="109"/>
      <c r="VBF78" s="110"/>
      <c r="VBG78" s="111"/>
      <c r="VBH78" s="112"/>
      <c r="VBI78" s="112"/>
      <c r="VBK78" s="81"/>
      <c r="VBM78" s="81"/>
      <c r="VBU78" s="109"/>
      <c r="VBV78" s="110"/>
      <c r="VBW78" s="111"/>
      <c r="VBX78" s="112"/>
      <c r="VBY78" s="112"/>
      <c r="VCA78" s="81"/>
      <c r="VCC78" s="81"/>
      <c r="VCK78" s="109"/>
      <c r="VCL78" s="110"/>
      <c r="VCM78" s="111"/>
      <c r="VCN78" s="112"/>
      <c r="VCO78" s="112"/>
      <c r="VCQ78" s="81"/>
      <c r="VCS78" s="81"/>
      <c r="VDA78" s="109"/>
      <c r="VDB78" s="110"/>
      <c r="VDC78" s="111"/>
      <c r="VDD78" s="112"/>
      <c r="VDE78" s="112"/>
      <c r="VDG78" s="81"/>
      <c r="VDI78" s="81"/>
      <c r="VDQ78" s="109"/>
      <c r="VDR78" s="110"/>
      <c r="VDS78" s="111"/>
      <c r="VDT78" s="112"/>
      <c r="VDU78" s="112"/>
      <c r="VDW78" s="81"/>
      <c r="VDY78" s="81"/>
      <c r="VEG78" s="109"/>
      <c r="VEH78" s="110"/>
      <c r="VEI78" s="111"/>
      <c r="VEJ78" s="112"/>
      <c r="VEK78" s="112"/>
      <c r="VEM78" s="81"/>
      <c r="VEO78" s="81"/>
      <c r="VEW78" s="109"/>
      <c r="VEX78" s="110"/>
      <c r="VEY78" s="111"/>
      <c r="VEZ78" s="112"/>
      <c r="VFA78" s="112"/>
      <c r="VFC78" s="81"/>
      <c r="VFE78" s="81"/>
      <c r="VFM78" s="109"/>
      <c r="VFN78" s="110"/>
      <c r="VFO78" s="111"/>
      <c r="VFP78" s="112"/>
      <c r="VFQ78" s="112"/>
      <c r="VFS78" s="81"/>
      <c r="VFU78" s="81"/>
      <c r="VGC78" s="109"/>
      <c r="VGD78" s="110"/>
      <c r="VGE78" s="111"/>
      <c r="VGF78" s="112"/>
      <c r="VGG78" s="112"/>
      <c r="VGI78" s="81"/>
      <c r="VGK78" s="81"/>
      <c r="VGS78" s="109"/>
      <c r="VGT78" s="110"/>
      <c r="VGU78" s="111"/>
      <c r="VGV78" s="112"/>
      <c r="VGW78" s="112"/>
      <c r="VGY78" s="81"/>
      <c r="VHA78" s="81"/>
      <c r="VHI78" s="109"/>
      <c r="VHJ78" s="110"/>
      <c r="VHK78" s="111"/>
      <c r="VHL78" s="112"/>
      <c r="VHM78" s="112"/>
      <c r="VHO78" s="81"/>
      <c r="VHQ78" s="81"/>
      <c r="VHY78" s="109"/>
      <c r="VHZ78" s="110"/>
      <c r="VIA78" s="111"/>
      <c r="VIB78" s="112"/>
      <c r="VIC78" s="112"/>
      <c r="VIE78" s="81"/>
      <c r="VIG78" s="81"/>
      <c r="VIO78" s="109"/>
      <c r="VIP78" s="110"/>
      <c r="VIQ78" s="111"/>
      <c r="VIR78" s="112"/>
      <c r="VIS78" s="112"/>
      <c r="VIU78" s="81"/>
      <c r="VIW78" s="81"/>
      <c r="VJE78" s="109"/>
      <c r="VJF78" s="110"/>
      <c r="VJG78" s="111"/>
      <c r="VJH78" s="112"/>
      <c r="VJI78" s="112"/>
      <c r="VJK78" s="81"/>
      <c r="VJM78" s="81"/>
      <c r="VJU78" s="109"/>
      <c r="VJV78" s="110"/>
      <c r="VJW78" s="111"/>
      <c r="VJX78" s="112"/>
      <c r="VJY78" s="112"/>
      <c r="VKA78" s="81"/>
      <c r="VKC78" s="81"/>
      <c r="VKK78" s="109"/>
      <c r="VKL78" s="110"/>
      <c r="VKM78" s="111"/>
      <c r="VKN78" s="112"/>
      <c r="VKO78" s="112"/>
      <c r="VKQ78" s="81"/>
      <c r="VKS78" s="81"/>
      <c r="VLA78" s="109"/>
      <c r="VLB78" s="110"/>
      <c r="VLC78" s="111"/>
      <c r="VLD78" s="112"/>
      <c r="VLE78" s="112"/>
      <c r="VLG78" s="81"/>
      <c r="VLI78" s="81"/>
      <c r="VLQ78" s="109"/>
      <c r="VLR78" s="110"/>
      <c r="VLS78" s="111"/>
      <c r="VLT78" s="112"/>
      <c r="VLU78" s="112"/>
      <c r="VLW78" s="81"/>
      <c r="VLY78" s="81"/>
      <c r="VMG78" s="109"/>
      <c r="VMH78" s="110"/>
      <c r="VMI78" s="111"/>
      <c r="VMJ78" s="112"/>
      <c r="VMK78" s="112"/>
      <c r="VMM78" s="81"/>
      <c r="VMO78" s="81"/>
      <c r="VMW78" s="109"/>
      <c r="VMX78" s="110"/>
      <c r="VMY78" s="111"/>
      <c r="VMZ78" s="112"/>
      <c r="VNA78" s="112"/>
      <c r="VNC78" s="81"/>
      <c r="VNE78" s="81"/>
      <c r="VNM78" s="109"/>
      <c r="VNN78" s="110"/>
      <c r="VNO78" s="111"/>
      <c r="VNP78" s="112"/>
      <c r="VNQ78" s="112"/>
      <c r="VNS78" s="81"/>
      <c r="VNU78" s="81"/>
      <c r="VOC78" s="109"/>
      <c r="VOD78" s="110"/>
      <c r="VOE78" s="111"/>
      <c r="VOF78" s="112"/>
      <c r="VOG78" s="112"/>
      <c r="VOI78" s="81"/>
      <c r="VOK78" s="81"/>
      <c r="VOS78" s="109"/>
      <c r="VOT78" s="110"/>
      <c r="VOU78" s="111"/>
      <c r="VOV78" s="112"/>
      <c r="VOW78" s="112"/>
      <c r="VOY78" s="81"/>
      <c r="VPA78" s="81"/>
      <c r="VPI78" s="109"/>
      <c r="VPJ78" s="110"/>
      <c r="VPK78" s="111"/>
      <c r="VPL78" s="112"/>
      <c r="VPM78" s="112"/>
      <c r="VPO78" s="81"/>
      <c r="VPQ78" s="81"/>
      <c r="VPY78" s="109"/>
      <c r="VPZ78" s="110"/>
      <c r="VQA78" s="111"/>
      <c r="VQB78" s="112"/>
      <c r="VQC78" s="112"/>
      <c r="VQE78" s="81"/>
      <c r="VQG78" s="81"/>
      <c r="VQO78" s="109"/>
      <c r="VQP78" s="110"/>
      <c r="VQQ78" s="111"/>
      <c r="VQR78" s="112"/>
      <c r="VQS78" s="112"/>
      <c r="VQU78" s="81"/>
      <c r="VQW78" s="81"/>
      <c r="VRE78" s="109"/>
      <c r="VRF78" s="110"/>
      <c r="VRG78" s="111"/>
      <c r="VRH78" s="112"/>
      <c r="VRI78" s="112"/>
      <c r="VRK78" s="81"/>
      <c r="VRM78" s="81"/>
      <c r="VRU78" s="109"/>
      <c r="VRV78" s="110"/>
      <c r="VRW78" s="111"/>
      <c r="VRX78" s="112"/>
      <c r="VRY78" s="112"/>
      <c r="VSA78" s="81"/>
      <c r="VSC78" s="81"/>
      <c r="VSK78" s="109"/>
      <c r="VSL78" s="110"/>
      <c r="VSM78" s="111"/>
      <c r="VSN78" s="112"/>
      <c r="VSO78" s="112"/>
      <c r="VSQ78" s="81"/>
      <c r="VSS78" s="81"/>
      <c r="VTA78" s="109"/>
      <c r="VTB78" s="110"/>
      <c r="VTC78" s="111"/>
      <c r="VTD78" s="112"/>
      <c r="VTE78" s="112"/>
      <c r="VTG78" s="81"/>
      <c r="VTI78" s="81"/>
      <c r="VTQ78" s="109"/>
      <c r="VTR78" s="110"/>
      <c r="VTS78" s="111"/>
      <c r="VTT78" s="112"/>
      <c r="VTU78" s="112"/>
      <c r="VTW78" s="81"/>
      <c r="VTY78" s="81"/>
      <c r="VUG78" s="109"/>
      <c r="VUH78" s="110"/>
      <c r="VUI78" s="111"/>
      <c r="VUJ78" s="112"/>
      <c r="VUK78" s="112"/>
      <c r="VUM78" s="81"/>
      <c r="VUO78" s="81"/>
      <c r="VUW78" s="109"/>
      <c r="VUX78" s="110"/>
      <c r="VUY78" s="111"/>
      <c r="VUZ78" s="112"/>
      <c r="VVA78" s="112"/>
      <c r="VVC78" s="81"/>
      <c r="VVE78" s="81"/>
      <c r="VVM78" s="109"/>
      <c r="VVN78" s="110"/>
      <c r="VVO78" s="111"/>
      <c r="VVP78" s="112"/>
      <c r="VVQ78" s="112"/>
      <c r="VVS78" s="81"/>
      <c r="VVU78" s="81"/>
      <c r="VWC78" s="109"/>
      <c r="VWD78" s="110"/>
      <c r="VWE78" s="111"/>
      <c r="VWF78" s="112"/>
      <c r="VWG78" s="112"/>
      <c r="VWI78" s="81"/>
      <c r="VWK78" s="81"/>
      <c r="VWS78" s="109"/>
      <c r="VWT78" s="110"/>
      <c r="VWU78" s="111"/>
      <c r="VWV78" s="112"/>
      <c r="VWW78" s="112"/>
      <c r="VWY78" s="81"/>
      <c r="VXA78" s="81"/>
      <c r="VXI78" s="109"/>
      <c r="VXJ78" s="110"/>
      <c r="VXK78" s="111"/>
      <c r="VXL78" s="112"/>
      <c r="VXM78" s="112"/>
      <c r="VXO78" s="81"/>
      <c r="VXQ78" s="81"/>
      <c r="VXY78" s="109"/>
      <c r="VXZ78" s="110"/>
      <c r="VYA78" s="111"/>
      <c r="VYB78" s="112"/>
      <c r="VYC78" s="112"/>
      <c r="VYE78" s="81"/>
      <c r="VYG78" s="81"/>
      <c r="VYO78" s="109"/>
      <c r="VYP78" s="110"/>
      <c r="VYQ78" s="111"/>
      <c r="VYR78" s="112"/>
      <c r="VYS78" s="112"/>
      <c r="VYU78" s="81"/>
      <c r="VYW78" s="81"/>
      <c r="VZE78" s="109"/>
      <c r="VZF78" s="110"/>
      <c r="VZG78" s="111"/>
      <c r="VZH78" s="112"/>
      <c r="VZI78" s="112"/>
      <c r="VZK78" s="81"/>
      <c r="VZM78" s="81"/>
      <c r="VZU78" s="109"/>
      <c r="VZV78" s="110"/>
      <c r="VZW78" s="111"/>
      <c r="VZX78" s="112"/>
      <c r="VZY78" s="112"/>
      <c r="WAA78" s="81"/>
      <c r="WAC78" s="81"/>
      <c r="WAK78" s="109"/>
      <c r="WAL78" s="110"/>
      <c r="WAM78" s="111"/>
      <c r="WAN78" s="112"/>
      <c r="WAO78" s="112"/>
      <c r="WAQ78" s="81"/>
      <c r="WAS78" s="81"/>
      <c r="WBA78" s="109"/>
      <c r="WBB78" s="110"/>
      <c r="WBC78" s="111"/>
      <c r="WBD78" s="112"/>
      <c r="WBE78" s="112"/>
      <c r="WBG78" s="81"/>
      <c r="WBI78" s="81"/>
      <c r="WBQ78" s="109"/>
      <c r="WBR78" s="110"/>
      <c r="WBS78" s="111"/>
      <c r="WBT78" s="112"/>
      <c r="WBU78" s="112"/>
      <c r="WBW78" s="81"/>
      <c r="WBY78" s="81"/>
      <c r="WCG78" s="109"/>
      <c r="WCH78" s="110"/>
      <c r="WCI78" s="111"/>
      <c r="WCJ78" s="112"/>
      <c r="WCK78" s="112"/>
      <c r="WCM78" s="81"/>
      <c r="WCO78" s="81"/>
      <c r="WCW78" s="109"/>
      <c r="WCX78" s="110"/>
      <c r="WCY78" s="111"/>
      <c r="WCZ78" s="112"/>
      <c r="WDA78" s="112"/>
      <c r="WDC78" s="81"/>
      <c r="WDE78" s="81"/>
      <c r="WDM78" s="109"/>
      <c r="WDN78" s="110"/>
      <c r="WDO78" s="111"/>
      <c r="WDP78" s="112"/>
      <c r="WDQ78" s="112"/>
      <c r="WDS78" s="81"/>
      <c r="WDU78" s="81"/>
      <c r="WEC78" s="109"/>
      <c r="WED78" s="110"/>
      <c r="WEE78" s="111"/>
      <c r="WEF78" s="112"/>
      <c r="WEG78" s="112"/>
      <c r="WEI78" s="81"/>
      <c r="WEK78" s="81"/>
      <c r="WES78" s="109"/>
      <c r="WET78" s="110"/>
      <c r="WEU78" s="111"/>
      <c r="WEV78" s="112"/>
      <c r="WEW78" s="112"/>
      <c r="WEY78" s="81"/>
      <c r="WFA78" s="81"/>
      <c r="WFI78" s="109"/>
      <c r="WFJ78" s="110"/>
      <c r="WFK78" s="111"/>
      <c r="WFL78" s="112"/>
      <c r="WFM78" s="112"/>
      <c r="WFO78" s="81"/>
      <c r="WFQ78" s="81"/>
      <c r="WFY78" s="109"/>
      <c r="WFZ78" s="110"/>
      <c r="WGA78" s="111"/>
      <c r="WGB78" s="112"/>
      <c r="WGC78" s="112"/>
      <c r="WGE78" s="81"/>
      <c r="WGG78" s="81"/>
      <c r="WGO78" s="109"/>
      <c r="WGP78" s="110"/>
      <c r="WGQ78" s="111"/>
      <c r="WGR78" s="112"/>
      <c r="WGS78" s="112"/>
      <c r="WGU78" s="81"/>
      <c r="WGW78" s="81"/>
      <c r="WHE78" s="109"/>
      <c r="WHF78" s="110"/>
      <c r="WHG78" s="111"/>
      <c r="WHH78" s="112"/>
      <c r="WHI78" s="112"/>
      <c r="WHK78" s="81"/>
      <c r="WHM78" s="81"/>
      <c r="WHU78" s="109"/>
      <c r="WHV78" s="110"/>
      <c r="WHW78" s="111"/>
      <c r="WHX78" s="112"/>
      <c r="WHY78" s="112"/>
      <c r="WIA78" s="81"/>
      <c r="WIC78" s="81"/>
      <c r="WIK78" s="109"/>
      <c r="WIL78" s="110"/>
      <c r="WIM78" s="111"/>
      <c r="WIN78" s="112"/>
      <c r="WIO78" s="112"/>
      <c r="WIQ78" s="81"/>
      <c r="WIS78" s="81"/>
      <c r="WJA78" s="109"/>
      <c r="WJB78" s="110"/>
      <c r="WJC78" s="111"/>
      <c r="WJD78" s="112"/>
      <c r="WJE78" s="112"/>
      <c r="WJG78" s="81"/>
      <c r="WJI78" s="81"/>
      <c r="WJQ78" s="109"/>
      <c r="WJR78" s="110"/>
      <c r="WJS78" s="111"/>
      <c r="WJT78" s="112"/>
      <c r="WJU78" s="112"/>
      <c r="WJW78" s="81"/>
      <c r="WJY78" s="81"/>
      <c r="WKG78" s="109"/>
      <c r="WKH78" s="110"/>
      <c r="WKI78" s="111"/>
      <c r="WKJ78" s="112"/>
      <c r="WKK78" s="112"/>
      <c r="WKM78" s="81"/>
      <c r="WKO78" s="81"/>
      <c r="WKW78" s="109"/>
      <c r="WKX78" s="110"/>
      <c r="WKY78" s="111"/>
      <c r="WKZ78" s="112"/>
      <c r="WLA78" s="112"/>
      <c r="WLC78" s="81"/>
      <c r="WLE78" s="81"/>
      <c r="WLM78" s="109"/>
      <c r="WLN78" s="110"/>
      <c r="WLO78" s="111"/>
      <c r="WLP78" s="112"/>
      <c r="WLQ78" s="112"/>
      <c r="WLS78" s="81"/>
      <c r="WLU78" s="81"/>
      <c r="WMC78" s="109"/>
      <c r="WMD78" s="110"/>
      <c r="WME78" s="111"/>
      <c r="WMF78" s="112"/>
      <c r="WMG78" s="112"/>
      <c r="WMI78" s="81"/>
      <c r="WMK78" s="81"/>
      <c r="WMS78" s="109"/>
      <c r="WMT78" s="110"/>
      <c r="WMU78" s="111"/>
      <c r="WMV78" s="112"/>
      <c r="WMW78" s="112"/>
      <c r="WMY78" s="81"/>
      <c r="WNA78" s="81"/>
      <c r="WNI78" s="109"/>
      <c r="WNJ78" s="110"/>
      <c r="WNK78" s="111"/>
      <c r="WNL78" s="112"/>
      <c r="WNM78" s="112"/>
      <c r="WNO78" s="81"/>
      <c r="WNQ78" s="81"/>
      <c r="WNY78" s="109"/>
      <c r="WNZ78" s="110"/>
      <c r="WOA78" s="111"/>
      <c r="WOB78" s="112"/>
      <c r="WOC78" s="112"/>
      <c r="WOE78" s="81"/>
      <c r="WOG78" s="81"/>
      <c r="WOO78" s="109"/>
      <c r="WOP78" s="110"/>
      <c r="WOQ78" s="111"/>
      <c r="WOR78" s="112"/>
      <c r="WOS78" s="112"/>
      <c r="WOU78" s="81"/>
      <c r="WOW78" s="81"/>
      <c r="WPE78" s="109"/>
      <c r="WPF78" s="110"/>
      <c r="WPG78" s="111"/>
      <c r="WPH78" s="112"/>
      <c r="WPI78" s="112"/>
      <c r="WPK78" s="81"/>
      <c r="WPM78" s="81"/>
      <c r="WPU78" s="109"/>
      <c r="WPV78" s="110"/>
      <c r="WPW78" s="111"/>
      <c r="WPX78" s="112"/>
      <c r="WPY78" s="112"/>
      <c r="WQA78" s="81"/>
      <c r="WQC78" s="81"/>
      <c r="WQK78" s="109"/>
      <c r="WQL78" s="110"/>
      <c r="WQM78" s="111"/>
      <c r="WQN78" s="112"/>
      <c r="WQO78" s="112"/>
      <c r="WQQ78" s="81"/>
      <c r="WQS78" s="81"/>
      <c r="WRA78" s="109"/>
      <c r="WRB78" s="110"/>
      <c r="WRC78" s="111"/>
      <c r="WRD78" s="112"/>
      <c r="WRE78" s="112"/>
      <c r="WRG78" s="81"/>
      <c r="WRI78" s="81"/>
      <c r="WRQ78" s="109"/>
      <c r="WRR78" s="110"/>
      <c r="WRS78" s="111"/>
      <c r="WRT78" s="112"/>
      <c r="WRU78" s="112"/>
      <c r="WRW78" s="81"/>
      <c r="WRY78" s="81"/>
      <c r="WSG78" s="109"/>
      <c r="WSH78" s="110"/>
      <c r="WSI78" s="111"/>
      <c r="WSJ78" s="112"/>
      <c r="WSK78" s="112"/>
      <c r="WSM78" s="81"/>
      <c r="WSO78" s="81"/>
      <c r="WSW78" s="109"/>
      <c r="WSX78" s="110"/>
      <c r="WSY78" s="111"/>
      <c r="WSZ78" s="112"/>
      <c r="WTA78" s="112"/>
      <c r="WTC78" s="81"/>
      <c r="WTE78" s="81"/>
      <c r="WTM78" s="109"/>
      <c r="WTN78" s="110"/>
      <c r="WTO78" s="111"/>
      <c r="WTP78" s="112"/>
      <c r="WTQ78" s="112"/>
      <c r="WTS78" s="81"/>
      <c r="WTU78" s="81"/>
      <c r="WUC78" s="109"/>
      <c r="WUD78" s="110"/>
      <c r="WUE78" s="111"/>
      <c r="WUF78" s="112"/>
      <c r="WUG78" s="112"/>
      <c r="WUI78" s="81"/>
      <c r="WUK78" s="81"/>
      <c r="WUS78" s="109"/>
      <c r="WUT78" s="110"/>
      <c r="WUU78" s="111"/>
      <c r="WUV78" s="112"/>
      <c r="WUW78" s="112"/>
      <c r="WUY78" s="81"/>
      <c r="WVA78" s="81"/>
      <c r="WVI78" s="109"/>
      <c r="WVJ78" s="110"/>
      <c r="WVK78" s="111"/>
      <c r="WVL78" s="112"/>
      <c r="WVM78" s="112"/>
      <c r="WVO78" s="81"/>
      <c r="WVQ78" s="81"/>
      <c r="WVY78" s="109"/>
      <c r="WVZ78" s="110"/>
      <c r="WWA78" s="111"/>
      <c r="WWB78" s="112"/>
      <c r="WWC78" s="112"/>
      <c r="WWE78" s="81"/>
      <c r="WWG78" s="81"/>
      <c r="WWO78" s="109"/>
      <c r="WWP78" s="110"/>
      <c r="WWQ78" s="111"/>
      <c r="WWR78" s="112"/>
      <c r="WWS78" s="112"/>
      <c r="WWU78" s="81"/>
      <c r="WWW78" s="81"/>
      <c r="WXE78" s="109"/>
      <c r="WXF78" s="110"/>
      <c r="WXG78" s="111"/>
      <c r="WXH78" s="112"/>
      <c r="WXI78" s="112"/>
      <c r="WXK78" s="81"/>
      <c r="WXM78" s="81"/>
      <c r="WXU78" s="109"/>
      <c r="WXV78" s="110"/>
      <c r="WXW78" s="111"/>
      <c r="WXX78" s="112"/>
      <c r="WXY78" s="112"/>
      <c r="WYA78" s="81"/>
      <c r="WYC78" s="81"/>
      <c r="WYK78" s="109"/>
      <c r="WYL78" s="110"/>
      <c r="WYM78" s="111"/>
      <c r="WYN78" s="112"/>
      <c r="WYO78" s="112"/>
      <c r="WYQ78" s="81"/>
      <c r="WYS78" s="81"/>
      <c r="WZA78" s="109"/>
      <c r="WZB78" s="110"/>
      <c r="WZC78" s="111"/>
      <c r="WZD78" s="112"/>
      <c r="WZE78" s="112"/>
      <c r="WZG78" s="81"/>
      <c r="WZI78" s="81"/>
      <c r="WZQ78" s="109"/>
      <c r="WZR78" s="110"/>
      <c r="WZS78" s="111"/>
      <c r="WZT78" s="112"/>
      <c r="WZU78" s="112"/>
      <c r="WZW78" s="81"/>
      <c r="WZY78" s="81"/>
      <c r="XAG78" s="109"/>
      <c r="XAH78" s="110"/>
      <c r="XAI78" s="111"/>
      <c r="XAJ78" s="112"/>
      <c r="XAK78" s="112"/>
      <c r="XAM78" s="81"/>
      <c r="XAO78" s="81"/>
      <c r="XAW78" s="109"/>
      <c r="XAX78" s="110"/>
      <c r="XAY78" s="111"/>
      <c r="XAZ78" s="112"/>
      <c r="XBA78" s="112"/>
      <c r="XBC78" s="81"/>
      <c r="XBE78" s="81"/>
      <c r="XBM78" s="109"/>
      <c r="XBN78" s="110"/>
      <c r="XBO78" s="111"/>
      <c r="XBP78" s="112"/>
      <c r="XBQ78" s="112"/>
      <c r="XBS78" s="81"/>
      <c r="XBU78" s="81"/>
      <c r="XCC78" s="109"/>
      <c r="XCD78" s="110"/>
      <c r="XCE78" s="111"/>
      <c r="XCF78" s="112"/>
      <c r="XCG78" s="112"/>
      <c r="XCI78" s="81"/>
      <c r="XCK78" s="81"/>
      <c r="XCS78" s="109"/>
      <c r="XCT78" s="110"/>
      <c r="XCU78" s="111"/>
      <c r="XCV78" s="112"/>
      <c r="XCW78" s="112"/>
      <c r="XCY78" s="81"/>
      <c r="XDA78" s="81"/>
      <c r="XDI78" s="109"/>
      <c r="XDJ78" s="110"/>
      <c r="XDK78" s="111"/>
      <c r="XDL78" s="112"/>
      <c r="XDM78" s="112"/>
      <c r="XDO78" s="81"/>
      <c r="XDQ78" s="81"/>
      <c r="XDY78" s="109"/>
      <c r="XDZ78" s="110"/>
      <c r="XEA78" s="111"/>
      <c r="XEB78" s="112"/>
      <c r="XEC78" s="112"/>
      <c r="XEE78" s="81"/>
      <c r="XEG78" s="81"/>
      <c r="XEO78" s="109"/>
      <c r="XEP78" s="110"/>
      <c r="XEQ78" s="111"/>
      <c r="XER78" s="112"/>
      <c r="XES78" s="112"/>
      <c r="XEU78" s="81"/>
      <c r="XEW78" s="81"/>
    </row>
    <row r="79" spans="1:1017 1025:2041 2049:3065 3073:4089 4097:5113 5121:6137 6145:7161 7169:8185 8193:9209 9217:10233 10241:11257 11265:12281 12289:13305 13313:14329 14337:15353 15361:16377" ht="15" thickBot="1">
      <c r="B79" s="96"/>
      <c r="C79" s="99"/>
      <c r="D79" s="100"/>
      <c r="E79" s="100"/>
      <c r="FE79" s="72"/>
      <c r="FF79" s="73"/>
      <c r="FG79" s="547"/>
      <c r="FH79" s="72"/>
      <c r="FI79" s="72"/>
      <c r="FU79" s="72"/>
      <c r="FV79" s="73"/>
      <c r="FW79" s="547"/>
      <c r="FX79" s="72"/>
      <c r="FY79" s="72"/>
      <c r="GK79" s="72"/>
      <c r="GL79" s="73"/>
      <c r="GM79" s="547"/>
      <c r="GN79" s="72"/>
      <c r="GO79" s="72"/>
      <c r="HA79" s="72"/>
      <c r="HB79" s="73"/>
      <c r="HC79" s="547"/>
      <c r="HD79" s="72"/>
      <c r="HE79" s="72"/>
      <c r="HQ79" s="72"/>
      <c r="HR79" s="73"/>
      <c r="HS79" s="547"/>
      <c r="HT79" s="72"/>
      <c r="HU79" s="72"/>
      <c r="IG79" s="72"/>
      <c r="IH79" s="73"/>
      <c r="II79" s="547"/>
      <c r="IJ79" s="72"/>
      <c r="IK79" s="72"/>
      <c r="IW79" s="72"/>
      <c r="IX79" s="73"/>
      <c r="IY79" s="547"/>
      <c r="IZ79" s="72"/>
      <c r="JA79" s="72"/>
      <c r="JM79" s="72"/>
      <c r="JN79" s="73"/>
      <c r="JO79" s="547"/>
      <c r="JP79" s="72"/>
      <c r="JQ79" s="72"/>
      <c r="KC79" s="72"/>
      <c r="KD79" s="73"/>
      <c r="KE79" s="547"/>
      <c r="KF79" s="72"/>
      <c r="KG79" s="72"/>
      <c r="KS79" s="72"/>
      <c r="KT79" s="73"/>
      <c r="KU79" s="547"/>
      <c r="KV79" s="72"/>
      <c r="KW79" s="72"/>
      <c r="LI79" s="72"/>
      <c r="LJ79" s="73"/>
      <c r="LK79" s="547"/>
      <c r="LL79" s="72"/>
      <c r="LM79" s="72"/>
      <c r="LY79" s="72"/>
      <c r="LZ79" s="73"/>
      <c r="MA79" s="547"/>
      <c r="MB79" s="72"/>
      <c r="MC79" s="72"/>
      <c r="MO79" s="72"/>
      <c r="MP79" s="73"/>
      <c r="MQ79" s="547"/>
      <c r="MR79" s="72"/>
      <c r="MS79" s="72"/>
      <c r="NE79" s="72"/>
      <c r="NF79" s="73"/>
      <c r="NG79" s="547"/>
      <c r="NH79" s="72"/>
      <c r="NI79" s="72"/>
      <c r="NU79" s="72"/>
      <c r="NV79" s="73"/>
      <c r="NW79" s="547"/>
      <c r="NX79" s="72"/>
      <c r="NY79" s="72"/>
      <c r="OK79" s="72"/>
      <c r="OL79" s="73"/>
      <c r="OM79" s="547"/>
      <c r="ON79" s="72"/>
      <c r="OO79" s="72"/>
      <c r="PA79" s="72"/>
      <c r="PB79" s="73"/>
      <c r="PC79" s="547"/>
      <c r="PD79" s="72"/>
      <c r="PE79" s="72"/>
      <c r="PQ79" s="72"/>
      <c r="PR79" s="73"/>
      <c r="PS79" s="547"/>
      <c r="PT79" s="72"/>
      <c r="PU79" s="72"/>
      <c r="QG79" s="72"/>
      <c r="QH79" s="73"/>
      <c r="QI79" s="547"/>
      <c r="QJ79" s="72"/>
      <c r="QK79" s="72"/>
      <c r="QW79" s="72"/>
      <c r="QX79" s="73"/>
      <c r="QY79" s="547"/>
      <c r="QZ79" s="72"/>
      <c r="RA79" s="72"/>
      <c r="RM79" s="72"/>
      <c r="RN79" s="73"/>
      <c r="RO79" s="547"/>
      <c r="RP79" s="72"/>
      <c r="RQ79" s="72"/>
      <c r="SC79" s="72"/>
      <c r="SD79" s="73"/>
      <c r="SE79" s="547"/>
      <c r="SF79" s="72"/>
      <c r="SG79" s="72"/>
      <c r="SS79" s="72"/>
      <c r="ST79" s="73"/>
      <c r="SU79" s="547"/>
      <c r="SV79" s="72"/>
      <c r="SW79" s="72"/>
      <c r="TI79" s="72"/>
      <c r="TJ79" s="73"/>
      <c r="TK79" s="547"/>
      <c r="TL79" s="72"/>
      <c r="TM79" s="72"/>
      <c r="TY79" s="72"/>
      <c r="TZ79" s="73"/>
      <c r="UA79" s="547"/>
      <c r="UB79" s="72"/>
      <c r="UC79" s="72"/>
      <c r="UO79" s="72"/>
      <c r="UP79" s="73"/>
      <c r="UQ79" s="547"/>
      <c r="UR79" s="72"/>
      <c r="US79" s="72"/>
      <c r="VE79" s="72"/>
      <c r="VF79" s="73"/>
      <c r="VG79" s="547"/>
      <c r="VH79" s="72"/>
      <c r="VI79" s="72"/>
      <c r="VU79" s="72"/>
      <c r="VV79" s="73"/>
      <c r="VW79" s="547"/>
      <c r="VX79" s="72"/>
      <c r="VY79" s="72"/>
      <c r="WK79" s="72"/>
      <c r="WL79" s="73"/>
      <c r="WM79" s="547"/>
      <c r="WN79" s="72"/>
      <c r="WO79" s="72"/>
      <c r="XA79" s="72"/>
      <c r="XB79" s="73"/>
      <c r="XC79" s="547"/>
      <c r="XD79" s="72"/>
      <c r="XE79" s="72"/>
      <c r="XQ79" s="72"/>
      <c r="XR79" s="73"/>
      <c r="XS79" s="547"/>
      <c r="XT79" s="72"/>
      <c r="XU79" s="72"/>
      <c r="YG79" s="72"/>
      <c r="YH79" s="73"/>
      <c r="YI79" s="547"/>
      <c r="YJ79" s="72"/>
      <c r="YK79" s="72"/>
      <c r="YW79" s="72"/>
      <c r="YX79" s="73"/>
      <c r="YY79" s="547"/>
      <c r="YZ79" s="72"/>
      <c r="ZA79" s="72"/>
      <c r="ZM79" s="72"/>
      <c r="ZN79" s="73"/>
      <c r="ZO79" s="547"/>
      <c r="ZP79" s="72"/>
      <c r="ZQ79" s="72"/>
      <c r="AAC79" s="72"/>
      <c r="AAD79" s="73"/>
      <c r="AAE79" s="547"/>
      <c r="AAF79" s="72"/>
      <c r="AAG79" s="72"/>
      <c r="AAS79" s="72"/>
      <c r="AAT79" s="73"/>
      <c r="AAU79" s="547"/>
      <c r="AAV79" s="72"/>
      <c r="AAW79" s="72"/>
      <c r="ABI79" s="72"/>
      <c r="ABJ79" s="73"/>
      <c r="ABK79" s="547"/>
      <c r="ABL79" s="72"/>
      <c r="ABM79" s="72"/>
      <c r="ABY79" s="72"/>
      <c r="ABZ79" s="73"/>
      <c r="ACA79" s="547"/>
      <c r="ACB79" s="72"/>
      <c r="ACC79" s="72"/>
      <c r="ACO79" s="72"/>
      <c r="ACP79" s="73"/>
      <c r="ACQ79" s="547"/>
      <c r="ACR79" s="72"/>
      <c r="ACS79" s="72"/>
      <c r="ADE79" s="72"/>
      <c r="ADF79" s="73"/>
      <c r="ADG79" s="547"/>
      <c r="ADH79" s="72"/>
      <c r="ADI79" s="72"/>
      <c r="ADU79" s="72"/>
      <c r="ADV79" s="73"/>
      <c r="ADW79" s="547"/>
      <c r="ADX79" s="72"/>
      <c r="ADY79" s="72"/>
      <c r="AEK79" s="72"/>
      <c r="AEL79" s="73"/>
      <c r="AEM79" s="547"/>
      <c r="AEN79" s="72"/>
      <c r="AEO79" s="72"/>
      <c r="AFA79" s="72"/>
      <c r="AFB79" s="73"/>
      <c r="AFC79" s="547"/>
      <c r="AFD79" s="72"/>
      <c r="AFE79" s="72"/>
      <c r="AFQ79" s="72"/>
      <c r="AFR79" s="73"/>
      <c r="AFS79" s="547"/>
      <c r="AFT79" s="72"/>
      <c r="AFU79" s="72"/>
      <c r="AGG79" s="72"/>
      <c r="AGH79" s="73"/>
      <c r="AGI79" s="547"/>
      <c r="AGJ79" s="72"/>
      <c r="AGK79" s="72"/>
      <c r="AGW79" s="72"/>
      <c r="AGX79" s="73"/>
      <c r="AGY79" s="547"/>
      <c r="AGZ79" s="72"/>
      <c r="AHA79" s="72"/>
      <c r="AHM79" s="72"/>
      <c r="AHN79" s="73"/>
      <c r="AHO79" s="547"/>
      <c r="AHP79" s="72"/>
      <c r="AHQ79" s="72"/>
      <c r="AIC79" s="72"/>
      <c r="AID79" s="73"/>
      <c r="AIE79" s="547"/>
      <c r="AIF79" s="72"/>
      <c r="AIG79" s="72"/>
      <c r="AIS79" s="72"/>
      <c r="AIT79" s="73"/>
      <c r="AIU79" s="547"/>
      <c r="AIV79" s="72"/>
      <c r="AIW79" s="72"/>
      <c r="AJI79" s="72"/>
      <c r="AJJ79" s="73"/>
      <c r="AJK79" s="547"/>
      <c r="AJL79" s="72"/>
      <c r="AJM79" s="72"/>
      <c r="AJY79" s="72"/>
      <c r="AJZ79" s="73"/>
      <c r="AKA79" s="547"/>
      <c r="AKB79" s="72"/>
      <c r="AKC79" s="72"/>
      <c r="AKO79" s="72"/>
      <c r="AKP79" s="73"/>
      <c r="AKQ79" s="547"/>
      <c r="AKR79" s="72"/>
      <c r="AKS79" s="72"/>
      <c r="ALE79" s="72"/>
      <c r="ALF79" s="73"/>
      <c r="ALG79" s="547"/>
      <c r="ALH79" s="72"/>
      <c r="ALI79" s="72"/>
      <c r="ALU79" s="72"/>
      <c r="ALV79" s="73"/>
      <c r="ALW79" s="547"/>
      <c r="ALX79" s="72"/>
      <c r="ALY79" s="72"/>
      <c r="AMK79" s="72"/>
      <c r="AML79" s="73"/>
      <c r="AMM79" s="547"/>
      <c r="AMN79" s="72"/>
      <c r="AMO79" s="72"/>
      <c r="ANA79" s="72"/>
      <c r="ANB79" s="73"/>
      <c r="ANC79" s="547"/>
      <c r="AND79" s="72"/>
      <c r="ANE79" s="72"/>
      <c r="ANQ79" s="72"/>
      <c r="ANR79" s="73"/>
      <c r="ANS79" s="547"/>
      <c r="ANT79" s="72"/>
      <c r="ANU79" s="72"/>
      <c r="AOG79" s="72"/>
      <c r="AOH79" s="73"/>
      <c r="AOI79" s="547"/>
      <c r="AOJ79" s="72"/>
      <c r="AOK79" s="72"/>
      <c r="AOW79" s="72"/>
      <c r="AOX79" s="73"/>
      <c r="AOY79" s="547"/>
      <c r="AOZ79" s="72"/>
      <c r="APA79" s="72"/>
      <c r="APM79" s="72"/>
      <c r="APN79" s="73"/>
      <c r="APO79" s="547"/>
      <c r="APP79" s="72"/>
      <c r="APQ79" s="72"/>
      <c r="AQC79" s="72"/>
      <c r="AQD79" s="73"/>
      <c r="AQE79" s="547"/>
      <c r="AQF79" s="72"/>
      <c r="AQG79" s="72"/>
      <c r="AQS79" s="72"/>
      <c r="AQT79" s="73"/>
      <c r="AQU79" s="547"/>
      <c r="AQV79" s="72"/>
      <c r="AQW79" s="72"/>
      <c r="ARI79" s="72"/>
      <c r="ARJ79" s="73"/>
      <c r="ARK79" s="547"/>
      <c r="ARL79" s="72"/>
      <c r="ARM79" s="72"/>
      <c r="ARY79" s="72"/>
      <c r="ARZ79" s="73"/>
      <c r="ASA79" s="547"/>
      <c r="ASB79" s="72"/>
      <c r="ASC79" s="72"/>
      <c r="ASO79" s="72"/>
      <c r="ASP79" s="73"/>
      <c r="ASQ79" s="547"/>
      <c r="ASR79" s="72"/>
      <c r="ASS79" s="72"/>
      <c r="ATE79" s="72"/>
      <c r="ATF79" s="73"/>
      <c r="ATG79" s="547"/>
      <c r="ATH79" s="72"/>
      <c r="ATI79" s="72"/>
      <c r="ATU79" s="72"/>
      <c r="ATV79" s="73"/>
      <c r="ATW79" s="547"/>
      <c r="ATX79" s="72"/>
      <c r="ATY79" s="72"/>
      <c r="AUK79" s="72"/>
      <c r="AUL79" s="73"/>
      <c r="AUM79" s="547"/>
      <c r="AUN79" s="72"/>
      <c r="AUO79" s="72"/>
      <c r="AVA79" s="72"/>
      <c r="AVB79" s="73"/>
      <c r="AVC79" s="547"/>
      <c r="AVD79" s="72"/>
      <c r="AVE79" s="72"/>
      <c r="AVQ79" s="72"/>
      <c r="AVR79" s="73"/>
      <c r="AVS79" s="547"/>
      <c r="AVT79" s="72"/>
      <c r="AVU79" s="72"/>
      <c r="AWG79" s="72"/>
      <c r="AWH79" s="73"/>
      <c r="AWI79" s="547"/>
      <c r="AWJ79" s="72"/>
      <c r="AWK79" s="72"/>
      <c r="AWW79" s="72"/>
      <c r="AWX79" s="73"/>
      <c r="AWY79" s="547"/>
      <c r="AWZ79" s="72"/>
      <c r="AXA79" s="72"/>
      <c r="AXM79" s="72"/>
      <c r="AXN79" s="73"/>
      <c r="AXO79" s="547"/>
      <c r="AXP79" s="72"/>
      <c r="AXQ79" s="72"/>
      <c r="AYC79" s="72"/>
      <c r="AYD79" s="73"/>
      <c r="AYE79" s="547"/>
      <c r="AYF79" s="72"/>
      <c r="AYG79" s="72"/>
      <c r="AYS79" s="72"/>
      <c r="AYT79" s="73"/>
      <c r="AYU79" s="547"/>
      <c r="AYV79" s="72"/>
      <c r="AYW79" s="72"/>
      <c r="AZI79" s="72"/>
      <c r="AZJ79" s="73"/>
      <c r="AZK79" s="547"/>
      <c r="AZL79" s="72"/>
      <c r="AZM79" s="72"/>
      <c r="AZY79" s="72"/>
      <c r="AZZ79" s="73"/>
      <c r="BAA79" s="547"/>
      <c r="BAB79" s="72"/>
      <c r="BAC79" s="72"/>
      <c r="BAO79" s="72"/>
      <c r="BAP79" s="73"/>
      <c r="BAQ79" s="547"/>
      <c r="BAR79" s="72"/>
      <c r="BAS79" s="72"/>
      <c r="BBE79" s="72"/>
      <c r="BBF79" s="73"/>
      <c r="BBG79" s="547"/>
      <c r="BBH79" s="72"/>
      <c r="BBI79" s="72"/>
      <c r="BBU79" s="72"/>
      <c r="BBV79" s="73"/>
      <c r="BBW79" s="547"/>
      <c r="BBX79" s="72"/>
      <c r="BBY79" s="72"/>
      <c r="BCK79" s="72"/>
      <c r="BCL79" s="73"/>
      <c r="BCM79" s="547"/>
      <c r="BCN79" s="72"/>
      <c r="BCO79" s="72"/>
      <c r="BDA79" s="72"/>
      <c r="BDB79" s="73"/>
      <c r="BDC79" s="547"/>
      <c r="BDD79" s="72"/>
      <c r="BDE79" s="72"/>
      <c r="BDQ79" s="72"/>
      <c r="BDR79" s="73"/>
      <c r="BDS79" s="547"/>
      <c r="BDT79" s="72"/>
      <c r="BDU79" s="72"/>
      <c r="BEG79" s="72"/>
      <c r="BEH79" s="73"/>
      <c r="BEI79" s="547"/>
      <c r="BEJ79" s="72"/>
      <c r="BEK79" s="72"/>
      <c r="BEW79" s="72"/>
      <c r="BEX79" s="73"/>
      <c r="BEY79" s="547"/>
      <c r="BEZ79" s="72"/>
      <c r="BFA79" s="72"/>
      <c r="BFM79" s="72"/>
      <c r="BFN79" s="73"/>
      <c r="BFO79" s="547"/>
      <c r="BFP79" s="72"/>
      <c r="BFQ79" s="72"/>
      <c r="BGC79" s="72"/>
      <c r="BGD79" s="73"/>
      <c r="BGE79" s="547"/>
      <c r="BGF79" s="72"/>
      <c r="BGG79" s="72"/>
      <c r="BGS79" s="72"/>
      <c r="BGT79" s="73"/>
      <c r="BGU79" s="547"/>
      <c r="BGV79" s="72"/>
      <c r="BGW79" s="72"/>
      <c r="BHI79" s="72"/>
      <c r="BHJ79" s="73"/>
      <c r="BHK79" s="547"/>
      <c r="BHL79" s="72"/>
      <c r="BHM79" s="72"/>
      <c r="BHY79" s="72"/>
      <c r="BHZ79" s="73"/>
      <c r="BIA79" s="547"/>
      <c r="BIB79" s="72"/>
      <c r="BIC79" s="72"/>
      <c r="BIO79" s="72"/>
      <c r="BIP79" s="73"/>
      <c r="BIQ79" s="547"/>
      <c r="BIR79" s="72"/>
      <c r="BIS79" s="72"/>
      <c r="BJE79" s="72"/>
      <c r="BJF79" s="73"/>
      <c r="BJG79" s="547"/>
      <c r="BJH79" s="72"/>
      <c r="BJI79" s="72"/>
      <c r="BJU79" s="72"/>
      <c r="BJV79" s="73"/>
      <c r="BJW79" s="547"/>
      <c r="BJX79" s="72"/>
      <c r="BJY79" s="72"/>
      <c r="BKK79" s="72"/>
      <c r="BKL79" s="73"/>
      <c r="BKM79" s="547"/>
      <c r="BKN79" s="72"/>
      <c r="BKO79" s="72"/>
      <c r="BLA79" s="72"/>
      <c r="BLB79" s="73"/>
      <c r="BLC79" s="547"/>
      <c r="BLD79" s="72"/>
      <c r="BLE79" s="72"/>
      <c r="BLQ79" s="72"/>
      <c r="BLR79" s="73"/>
      <c r="BLS79" s="547"/>
      <c r="BLT79" s="72"/>
      <c r="BLU79" s="72"/>
      <c r="BMG79" s="72"/>
      <c r="BMH79" s="73"/>
      <c r="BMI79" s="547"/>
      <c r="BMJ79" s="72"/>
      <c r="BMK79" s="72"/>
      <c r="BMW79" s="72"/>
      <c r="BMX79" s="73"/>
      <c r="BMY79" s="547"/>
      <c r="BMZ79" s="72"/>
      <c r="BNA79" s="72"/>
      <c r="BNM79" s="72"/>
      <c r="BNN79" s="73"/>
      <c r="BNO79" s="547"/>
      <c r="BNP79" s="72"/>
      <c r="BNQ79" s="72"/>
      <c r="BOC79" s="72"/>
      <c r="BOD79" s="73"/>
      <c r="BOE79" s="547"/>
      <c r="BOF79" s="72"/>
      <c r="BOG79" s="72"/>
      <c r="BOS79" s="72"/>
      <c r="BOT79" s="73"/>
      <c r="BOU79" s="547"/>
      <c r="BOV79" s="72"/>
      <c r="BOW79" s="72"/>
      <c r="BPI79" s="72"/>
      <c r="BPJ79" s="73"/>
      <c r="BPK79" s="547"/>
      <c r="BPL79" s="72"/>
      <c r="BPM79" s="72"/>
      <c r="BPY79" s="72"/>
      <c r="BPZ79" s="73"/>
      <c r="BQA79" s="547"/>
      <c r="BQB79" s="72"/>
      <c r="BQC79" s="72"/>
      <c r="BQO79" s="72"/>
      <c r="BQP79" s="73"/>
      <c r="BQQ79" s="547"/>
      <c r="BQR79" s="72"/>
      <c r="BQS79" s="72"/>
      <c r="BRE79" s="72"/>
      <c r="BRF79" s="73"/>
      <c r="BRG79" s="547"/>
      <c r="BRH79" s="72"/>
      <c r="BRI79" s="72"/>
      <c r="BRU79" s="72"/>
      <c r="BRV79" s="73"/>
      <c r="BRW79" s="547"/>
      <c r="BRX79" s="72"/>
      <c r="BRY79" s="72"/>
      <c r="BSK79" s="72"/>
      <c r="BSL79" s="73"/>
      <c r="BSM79" s="547"/>
      <c r="BSN79" s="72"/>
      <c r="BSO79" s="72"/>
      <c r="BTA79" s="72"/>
      <c r="BTB79" s="73"/>
      <c r="BTC79" s="547"/>
      <c r="BTD79" s="72"/>
      <c r="BTE79" s="72"/>
      <c r="BTQ79" s="72"/>
      <c r="BTR79" s="73"/>
      <c r="BTS79" s="547"/>
      <c r="BTT79" s="72"/>
      <c r="BTU79" s="72"/>
      <c r="BUG79" s="72"/>
      <c r="BUH79" s="73"/>
      <c r="BUI79" s="547"/>
      <c r="BUJ79" s="72"/>
      <c r="BUK79" s="72"/>
      <c r="BUW79" s="72"/>
      <c r="BUX79" s="73"/>
      <c r="BUY79" s="547"/>
      <c r="BUZ79" s="72"/>
      <c r="BVA79" s="72"/>
      <c r="BVM79" s="72"/>
      <c r="BVN79" s="73"/>
      <c r="BVO79" s="547"/>
      <c r="BVP79" s="72"/>
      <c r="BVQ79" s="72"/>
      <c r="BWC79" s="72"/>
      <c r="BWD79" s="73"/>
      <c r="BWE79" s="547"/>
      <c r="BWF79" s="72"/>
      <c r="BWG79" s="72"/>
      <c r="BWS79" s="72"/>
      <c r="BWT79" s="73"/>
      <c r="BWU79" s="547"/>
      <c r="BWV79" s="72"/>
      <c r="BWW79" s="72"/>
      <c r="BXI79" s="72"/>
      <c r="BXJ79" s="73"/>
      <c r="BXK79" s="547"/>
      <c r="BXL79" s="72"/>
      <c r="BXM79" s="72"/>
      <c r="BXY79" s="72"/>
      <c r="BXZ79" s="73"/>
      <c r="BYA79" s="547"/>
      <c r="BYB79" s="72"/>
      <c r="BYC79" s="72"/>
      <c r="BYO79" s="72"/>
      <c r="BYP79" s="73"/>
      <c r="BYQ79" s="547"/>
      <c r="BYR79" s="72"/>
      <c r="BYS79" s="72"/>
      <c r="BZE79" s="72"/>
      <c r="BZF79" s="73"/>
      <c r="BZG79" s="547"/>
      <c r="BZH79" s="72"/>
      <c r="BZI79" s="72"/>
      <c r="BZU79" s="72"/>
      <c r="BZV79" s="73"/>
      <c r="BZW79" s="547"/>
      <c r="BZX79" s="72"/>
      <c r="BZY79" s="72"/>
      <c r="CAK79" s="72"/>
      <c r="CAL79" s="73"/>
      <c r="CAM79" s="547"/>
      <c r="CAN79" s="72"/>
      <c r="CAO79" s="72"/>
      <c r="CBA79" s="72"/>
      <c r="CBB79" s="73"/>
      <c r="CBC79" s="547"/>
      <c r="CBD79" s="72"/>
      <c r="CBE79" s="72"/>
      <c r="CBQ79" s="72"/>
      <c r="CBR79" s="73"/>
      <c r="CBS79" s="547"/>
      <c r="CBT79" s="72"/>
      <c r="CBU79" s="72"/>
      <c r="CCG79" s="72"/>
      <c r="CCH79" s="73"/>
      <c r="CCI79" s="547"/>
      <c r="CCJ79" s="72"/>
      <c r="CCK79" s="72"/>
      <c r="CCW79" s="72"/>
      <c r="CCX79" s="73"/>
      <c r="CCY79" s="547"/>
      <c r="CCZ79" s="72"/>
      <c r="CDA79" s="72"/>
      <c r="CDM79" s="72"/>
      <c r="CDN79" s="73"/>
      <c r="CDO79" s="547"/>
      <c r="CDP79" s="72"/>
      <c r="CDQ79" s="72"/>
      <c r="CEC79" s="72"/>
      <c r="CED79" s="73"/>
      <c r="CEE79" s="547"/>
      <c r="CEF79" s="72"/>
      <c r="CEG79" s="72"/>
      <c r="CES79" s="72"/>
      <c r="CET79" s="73"/>
      <c r="CEU79" s="547"/>
      <c r="CEV79" s="72"/>
      <c r="CEW79" s="72"/>
      <c r="CFI79" s="72"/>
      <c r="CFJ79" s="73"/>
      <c r="CFK79" s="547"/>
      <c r="CFL79" s="72"/>
      <c r="CFM79" s="72"/>
      <c r="CFY79" s="72"/>
      <c r="CFZ79" s="73"/>
      <c r="CGA79" s="547"/>
      <c r="CGB79" s="72"/>
      <c r="CGC79" s="72"/>
      <c r="CGO79" s="72"/>
      <c r="CGP79" s="73"/>
      <c r="CGQ79" s="547"/>
      <c r="CGR79" s="72"/>
      <c r="CGS79" s="72"/>
      <c r="CHE79" s="72"/>
      <c r="CHF79" s="73"/>
      <c r="CHG79" s="547"/>
      <c r="CHH79" s="72"/>
      <c r="CHI79" s="72"/>
      <c r="CHU79" s="72"/>
      <c r="CHV79" s="73"/>
      <c r="CHW79" s="547"/>
      <c r="CHX79" s="72"/>
      <c r="CHY79" s="72"/>
      <c r="CIK79" s="72"/>
      <c r="CIL79" s="73"/>
      <c r="CIM79" s="547"/>
      <c r="CIN79" s="72"/>
      <c r="CIO79" s="72"/>
      <c r="CJA79" s="72"/>
      <c r="CJB79" s="73"/>
      <c r="CJC79" s="547"/>
      <c r="CJD79" s="72"/>
      <c r="CJE79" s="72"/>
      <c r="CJQ79" s="72"/>
      <c r="CJR79" s="73"/>
      <c r="CJS79" s="547"/>
      <c r="CJT79" s="72"/>
      <c r="CJU79" s="72"/>
      <c r="CKG79" s="72"/>
      <c r="CKH79" s="73"/>
      <c r="CKI79" s="547"/>
      <c r="CKJ79" s="72"/>
      <c r="CKK79" s="72"/>
      <c r="CKW79" s="72"/>
      <c r="CKX79" s="73"/>
      <c r="CKY79" s="547"/>
      <c r="CKZ79" s="72"/>
      <c r="CLA79" s="72"/>
      <c r="CLM79" s="72"/>
      <c r="CLN79" s="73"/>
      <c r="CLO79" s="547"/>
      <c r="CLP79" s="72"/>
      <c r="CLQ79" s="72"/>
      <c r="CMC79" s="72"/>
      <c r="CMD79" s="73"/>
      <c r="CME79" s="547"/>
      <c r="CMF79" s="72"/>
      <c r="CMG79" s="72"/>
      <c r="CMS79" s="72"/>
      <c r="CMT79" s="73"/>
      <c r="CMU79" s="547"/>
      <c r="CMV79" s="72"/>
      <c r="CMW79" s="72"/>
      <c r="CNI79" s="72"/>
      <c r="CNJ79" s="73"/>
      <c r="CNK79" s="547"/>
      <c r="CNL79" s="72"/>
      <c r="CNM79" s="72"/>
      <c r="CNY79" s="72"/>
      <c r="CNZ79" s="73"/>
      <c r="COA79" s="547"/>
      <c r="COB79" s="72"/>
      <c r="COC79" s="72"/>
      <c r="COO79" s="72"/>
      <c r="COP79" s="73"/>
      <c r="COQ79" s="547"/>
      <c r="COR79" s="72"/>
      <c r="COS79" s="72"/>
      <c r="CPE79" s="72"/>
      <c r="CPF79" s="73"/>
      <c r="CPG79" s="547"/>
      <c r="CPH79" s="72"/>
      <c r="CPI79" s="72"/>
      <c r="CPU79" s="72"/>
      <c r="CPV79" s="73"/>
      <c r="CPW79" s="547"/>
      <c r="CPX79" s="72"/>
      <c r="CPY79" s="72"/>
      <c r="CQK79" s="72"/>
      <c r="CQL79" s="73"/>
      <c r="CQM79" s="547"/>
      <c r="CQN79" s="72"/>
      <c r="CQO79" s="72"/>
      <c r="CRA79" s="72"/>
      <c r="CRB79" s="73"/>
      <c r="CRC79" s="547"/>
      <c r="CRD79" s="72"/>
      <c r="CRE79" s="72"/>
      <c r="CRQ79" s="72"/>
      <c r="CRR79" s="73"/>
      <c r="CRS79" s="547"/>
      <c r="CRT79" s="72"/>
      <c r="CRU79" s="72"/>
      <c r="CSG79" s="72"/>
      <c r="CSH79" s="73"/>
      <c r="CSI79" s="547"/>
      <c r="CSJ79" s="72"/>
      <c r="CSK79" s="72"/>
      <c r="CSW79" s="72"/>
      <c r="CSX79" s="73"/>
      <c r="CSY79" s="547"/>
      <c r="CSZ79" s="72"/>
      <c r="CTA79" s="72"/>
      <c r="CTM79" s="72"/>
      <c r="CTN79" s="73"/>
      <c r="CTO79" s="547"/>
      <c r="CTP79" s="72"/>
      <c r="CTQ79" s="72"/>
      <c r="CUC79" s="72"/>
      <c r="CUD79" s="73"/>
      <c r="CUE79" s="547"/>
      <c r="CUF79" s="72"/>
      <c r="CUG79" s="72"/>
      <c r="CUS79" s="72"/>
      <c r="CUT79" s="73"/>
      <c r="CUU79" s="547"/>
      <c r="CUV79" s="72"/>
      <c r="CUW79" s="72"/>
      <c r="CVI79" s="72"/>
      <c r="CVJ79" s="73"/>
      <c r="CVK79" s="547"/>
      <c r="CVL79" s="72"/>
      <c r="CVM79" s="72"/>
      <c r="CVY79" s="72"/>
      <c r="CVZ79" s="73"/>
      <c r="CWA79" s="547"/>
      <c r="CWB79" s="72"/>
      <c r="CWC79" s="72"/>
      <c r="CWO79" s="72"/>
      <c r="CWP79" s="73"/>
      <c r="CWQ79" s="547"/>
      <c r="CWR79" s="72"/>
      <c r="CWS79" s="72"/>
      <c r="CXE79" s="72"/>
      <c r="CXF79" s="73"/>
      <c r="CXG79" s="547"/>
      <c r="CXH79" s="72"/>
      <c r="CXI79" s="72"/>
      <c r="CXU79" s="72"/>
      <c r="CXV79" s="73"/>
      <c r="CXW79" s="547"/>
      <c r="CXX79" s="72"/>
      <c r="CXY79" s="72"/>
      <c r="CYK79" s="72"/>
      <c r="CYL79" s="73"/>
      <c r="CYM79" s="547"/>
      <c r="CYN79" s="72"/>
      <c r="CYO79" s="72"/>
      <c r="CZA79" s="72"/>
      <c r="CZB79" s="73"/>
      <c r="CZC79" s="547"/>
      <c r="CZD79" s="72"/>
      <c r="CZE79" s="72"/>
      <c r="CZQ79" s="72"/>
      <c r="CZR79" s="73"/>
      <c r="CZS79" s="547"/>
      <c r="CZT79" s="72"/>
      <c r="CZU79" s="72"/>
      <c r="DAG79" s="72"/>
      <c r="DAH79" s="73"/>
      <c r="DAI79" s="547"/>
      <c r="DAJ79" s="72"/>
      <c r="DAK79" s="72"/>
      <c r="DAW79" s="72"/>
      <c r="DAX79" s="73"/>
      <c r="DAY79" s="547"/>
      <c r="DAZ79" s="72"/>
      <c r="DBA79" s="72"/>
      <c r="DBM79" s="72"/>
      <c r="DBN79" s="73"/>
      <c r="DBO79" s="547"/>
      <c r="DBP79" s="72"/>
      <c r="DBQ79" s="72"/>
      <c r="DCC79" s="72"/>
      <c r="DCD79" s="73"/>
      <c r="DCE79" s="547"/>
      <c r="DCF79" s="72"/>
      <c r="DCG79" s="72"/>
      <c r="DCS79" s="72"/>
      <c r="DCT79" s="73"/>
      <c r="DCU79" s="547"/>
      <c r="DCV79" s="72"/>
      <c r="DCW79" s="72"/>
      <c r="DDI79" s="72"/>
      <c r="DDJ79" s="73"/>
      <c r="DDK79" s="547"/>
      <c r="DDL79" s="72"/>
      <c r="DDM79" s="72"/>
      <c r="DDY79" s="72"/>
      <c r="DDZ79" s="73"/>
      <c r="DEA79" s="547"/>
      <c r="DEB79" s="72"/>
      <c r="DEC79" s="72"/>
      <c r="DEO79" s="72"/>
      <c r="DEP79" s="73"/>
      <c r="DEQ79" s="547"/>
      <c r="DER79" s="72"/>
      <c r="DES79" s="72"/>
      <c r="DFE79" s="72"/>
      <c r="DFF79" s="73"/>
      <c r="DFG79" s="547"/>
      <c r="DFH79" s="72"/>
      <c r="DFI79" s="72"/>
      <c r="DFU79" s="72"/>
      <c r="DFV79" s="73"/>
      <c r="DFW79" s="547"/>
      <c r="DFX79" s="72"/>
      <c r="DFY79" s="72"/>
      <c r="DGK79" s="72"/>
      <c r="DGL79" s="73"/>
      <c r="DGM79" s="547"/>
      <c r="DGN79" s="72"/>
      <c r="DGO79" s="72"/>
      <c r="DHA79" s="72"/>
      <c r="DHB79" s="73"/>
      <c r="DHC79" s="547"/>
      <c r="DHD79" s="72"/>
      <c r="DHE79" s="72"/>
      <c r="DHQ79" s="72"/>
      <c r="DHR79" s="73"/>
      <c r="DHS79" s="547"/>
      <c r="DHT79" s="72"/>
      <c r="DHU79" s="72"/>
      <c r="DIG79" s="72"/>
      <c r="DIH79" s="73"/>
      <c r="DII79" s="547"/>
      <c r="DIJ79" s="72"/>
      <c r="DIK79" s="72"/>
      <c r="DIW79" s="72"/>
      <c r="DIX79" s="73"/>
      <c r="DIY79" s="547"/>
      <c r="DIZ79" s="72"/>
      <c r="DJA79" s="72"/>
      <c r="DJM79" s="72"/>
      <c r="DJN79" s="73"/>
      <c r="DJO79" s="547"/>
      <c r="DJP79" s="72"/>
      <c r="DJQ79" s="72"/>
      <c r="DKC79" s="72"/>
      <c r="DKD79" s="73"/>
      <c r="DKE79" s="547"/>
      <c r="DKF79" s="72"/>
      <c r="DKG79" s="72"/>
      <c r="DKS79" s="72"/>
      <c r="DKT79" s="73"/>
      <c r="DKU79" s="547"/>
      <c r="DKV79" s="72"/>
      <c r="DKW79" s="72"/>
      <c r="DLI79" s="72"/>
      <c r="DLJ79" s="73"/>
      <c r="DLK79" s="547"/>
      <c r="DLL79" s="72"/>
      <c r="DLM79" s="72"/>
      <c r="DLY79" s="72"/>
      <c r="DLZ79" s="73"/>
      <c r="DMA79" s="547"/>
      <c r="DMB79" s="72"/>
      <c r="DMC79" s="72"/>
      <c r="DMO79" s="72"/>
      <c r="DMP79" s="73"/>
      <c r="DMQ79" s="547"/>
      <c r="DMR79" s="72"/>
      <c r="DMS79" s="72"/>
      <c r="DNE79" s="72"/>
      <c r="DNF79" s="73"/>
      <c r="DNG79" s="547"/>
      <c r="DNH79" s="72"/>
      <c r="DNI79" s="72"/>
      <c r="DNU79" s="72"/>
      <c r="DNV79" s="73"/>
      <c r="DNW79" s="547"/>
      <c r="DNX79" s="72"/>
      <c r="DNY79" s="72"/>
      <c r="DOK79" s="72"/>
      <c r="DOL79" s="73"/>
      <c r="DOM79" s="547"/>
      <c r="DON79" s="72"/>
      <c r="DOO79" s="72"/>
      <c r="DPA79" s="72"/>
      <c r="DPB79" s="73"/>
      <c r="DPC79" s="547"/>
      <c r="DPD79" s="72"/>
      <c r="DPE79" s="72"/>
      <c r="DPQ79" s="72"/>
      <c r="DPR79" s="73"/>
      <c r="DPS79" s="547"/>
      <c r="DPT79" s="72"/>
      <c r="DPU79" s="72"/>
      <c r="DQG79" s="72"/>
      <c r="DQH79" s="73"/>
      <c r="DQI79" s="547"/>
      <c r="DQJ79" s="72"/>
      <c r="DQK79" s="72"/>
      <c r="DQW79" s="72"/>
      <c r="DQX79" s="73"/>
      <c r="DQY79" s="547"/>
      <c r="DQZ79" s="72"/>
      <c r="DRA79" s="72"/>
      <c r="DRM79" s="72"/>
      <c r="DRN79" s="73"/>
      <c r="DRO79" s="547"/>
      <c r="DRP79" s="72"/>
      <c r="DRQ79" s="72"/>
      <c r="DSC79" s="72"/>
      <c r="DSD79" s="73"/>
      <c r="DSE79" s="547"/>
      <c r="DSF79" s="72"/>
      <c r="DSG79" s="72"/>
      <c r="DSS79" s="72"/>
      <c r="DST79" s="73"/>
      <c r="DSU79" s="547"/>
      <c r="DSV79" s="72"/>
      <c r="DSW79" s="72"/>
      <c r="DTI79" s="72"/>
      <c r="DTJ79" s="73"/>
      <c r="DTK79" s="547"/>
      <c r="DTL79" s="72"/>
      <c r="DTM79" s="72"/>
      <c r="DTY79" s="72"/>
      <c r="DTZ79" s="73"/>
      <c r="DUA79" s="547"/>
      <c r="DUB79" s="72"/>
      <c r="DUC79" s="72"/>
      <c r="DUO79" s="72"/>
      <c r="DUP79" s="73"/>
      <c r="DUQ79" s="547"/>
      <c r="DUR79" s="72"/>
      <c r="DUS79" s="72"/>
      <c r="DVE79" s="72"/>
      <c r="DVF79" s="73"/>
      <c r="DVG79" s="547"/>
      <c r="DVH79" s="72"/>
      <c r="DVI79" s="72"/>
      <c r="DVU79" s="72"/>
      <c r="DVV79" s="73"/>
      <c r="DVW79" s="547"/>
      <c r="DVX79" s="72"/>
      <c r="DVY79" s="72"/>
      <c r="DWK79" s="72"/>
      <c r="DWL79" s="73"/>
      <c r="DWM79" s="547"/>
      <c r="DWN79" s="72"/>
      <c r="DWO79" s="72"/>
      <c r="DXA79" s="72"/>
      <c r="DXB79" s="73"/>
      <c r="DXC79" s="547"/>
      <c r="DXD79" s="72"/>
      <c r="DXE79" s="72"/>
      <c r="DXQ79" s="72"/>
      <c r="DXR79" s="73"/>
      <c r="DXS79" s="547"/>
      <c r="DXT79" s="72"/>
      <c r="DXU79" s="72"/>
      <c r="DYG79" s="72"/>
      <c r="DYH79" s="73"/>
      <c r="DYI79" s="547"/>
      <c r="DYJ79" s="72"/>
      <c r="DYK79" s="72"/>
      <c r="DYW79" s="72"/>
      <c r="DYX79" s="73"/>
      <c r="DYY79" s="547"/>
      <c r="DYZ79" s="72"/>
      <c r="DZA79" s="72"/>
      <c r="DZM79" s="72"/>
      <c r="DZN79" s="73"/>
      <c r="DZO79" s="547"/>
      <c r="DZP79" s="72"/>
      <c r="DZQ79" s="72"/>
      <c r="EAC79" s="72"/>
      <c r="EAD79" s="73"/>
      <c r="EAE79" s="547"/>
      <c r="EAF79" s="72"/>
      <c r="EAG79" s="72"/>
      <c r="EAS79" s="72"/>
      <c r="EAT79" s="73"/>
      <c r="EAU79" s="547"/>
      <c r="EAV79" s="72"/>
      <c r="EAW79" s="72"/>
      <c r="EBI79" s="72"/>
      <c r="EBJ79" s="73"/>
      <c r="EBK79" s="547"/>
      <c r="EBL79" s="72"/>
      <c r="EBM79" s="72"/>
      <c r="EBY79" s="72"/>
      <c r="EBZ79" s="73"/>
      <c r="ECA79" s="547"/>
      <c r="ECB79" s="72"/>
      <c r="ECC79" s="72"/>
      <c r="ECO79" s="72"/>
      <c r="ECP79" s="73"/>
      <c r="ECQ79" s="547"/>
      <c r="ECR79" s="72"/>
      <c r="ECS79" s="72"/>
      <c r="EDE79" s="72"/>
      <c r="EDF79" s="73"/>
      <c r="EDG79" s="547"/>
      <c r="EDH79" s="72"/>
      <c r="EDI79" s="72"/>
      <c r="EDU79" s="72"/>
      <c r="EDV79" s="73"/>
      <c r="EDW79" s="547"/>
      <c r="EDX79" s="72"/>
      <c r="EDY79" s="72"/>
      <c r="EEK79" s="72"/>
      <c r="EEL79" s="73"/>
      <c r="EEM79" s="547"/>
      <c r="EEN79" s="72"/>
      <c r="EEO79" s="72"/>
      <c r="EFA79" s="72"/>
      <c r="EFB79" s="73"/>
      <c r="EFC79" s="547"/>
      <c r="EFD79" s="72"/>
      <c r="EFE79" s="72"/>
      <c r="EFQ79" s="72"/>
      <c r="EFR79" s="73"/>
      <c r="EFS79" s="547"/>
      <c r="EFT79" s="72"/>
      <c r="EFU79" s="72"/>
      <c r="EGG79" s="72"/>
      <c r="EGH79" s="73"/>
      <c r="EGI79" s="547"/>
      <c r="EGJ79" s="72"/>
      <c r="EGK79" s="72"/>
      <c r="EGW79" s="72"/>
      <c r="EGX79" s="73"/>
      <c r="EGY79" s="547"/>
      <c r="EGZ79" s="72"/>
      <c r="EHA79" s="72"/>
      <c r="EHM79" s="72"/>
      <c r="EHN79" s="73"/>
      <c r="EHO79" s="547"/>
      <c r="EHP79" s="72"/>
      <c r="EHQ79" s="72"/>
      <c r="EIC79" s="72"/>
      <c r="EID79" s="73"/>
      <c r="EIE79" s="547"/>
      <c r="EIF79" s="72"/>
      <c r="EIG79" s="72"/>
      <c r="EIS79" s="72"/>
      <c r="EIT79" s="73"/>
      <c r="EIU79" s="547"/>
      <c r="EIV79" s="72"/>
      <c r="EIW79" s="72"/>
      <c r="EJI79" s="72"/>
      <c r="EJJ79" s="73"/>
      <c r="EJK79" s="547"/>
      <c r="EJL79" s="72"/>
      <c r="EJM79" s="72"/>
      <c r="EJY79" s="72"/>
      <c r="EJZ79" s="73"/>
      <c r="EKA79" s="547"/>
      <c r="EKB79" s="72"/>
      <c r="EKC79" s="72"/>
      <c r="EKO79" s="72"/>
      <c r="EKP79" s="73"/>
      <c r="EKQ79" s="547"/>
      <c r="EKR79" s="72"/>
      <c r="EKS79" s="72"/>
      <c r="ELE79" s="72"/>
      <c r="ELF79" s="73"/>
      <c r="ELG79" s="547"/>
      <c r="ELH79" s="72"/>
      <c r="ELI79" s="72"/>
      <c r="ELU79" s="72"/>
      <c r="ELV79" s="73"/>
      <c r="ELW79" s="547"/>
      <c r="ELX79" s="72"/>
      <c r="ELY79" s="72"/>
      <c r="EMK79" s="72"/>
      <c r="EML79" s="73"/>
      <c r="EMM79" s="547"/>
      <c r="EMN79" s="72"/>
      <c r="EMO79" s="72"/>
      <c r="ENA79" s="72"/>
      <c r="ENB79" s="73"/>
      <c r="ENC79" s="547"/>
      <c r="END79" s="72"/>
      <c r="ENE79" s="72"/>
      <c r="ENQ79" s="72"/>
      <c r="ENR79" s="73"/>
      <c r="ENS79" s="547"/>
      <c r="ENT79" s="72"/>
      <c r="ENU79" s="72"/>
      <c r="EOG79" s="72"/>
      <c r="EOH79" s="73"/>
      <c r="EOI79" s="547"/>
      <c r="EOJ79" s="72"/>
      <c r="EOK79" s="72"/>
      <c r="EOW79" s="72"/>
      <c r="EOX79" s="73"/>
      <c r="EOY79" s="547"/>
      <c r="EOZ79" s="72"/>
      <c r="EPA79" s="72"/>
      <c r="EPM79" s="72"/>
      <c r="EPN79" s="73"/>
      <c r="EPO79" s="547"/>
      <c r="EPP79" s="72"/>
      <c r="EPQ79" s="72"/>
      <c r="EQC79" s="72"/>
      <c r="EQD79" s="73"/>
      <c r="EQE79" s="547"/>
      <c r="EQF79" s="72"/>
      <c r="EQG79" s="72"/>
      <c r="EQS79" s="72"/>
      <c r="EQT79" s="73"/>
      <c r="EQU79" s="547"/>
      <c r="EQV79" s="72"/>
      <c r="EQW79" s="72"/>
      <c r="ERI79" s="72"/>
      <c r="ERJ79" s="73"/>
      <c r="ERK79" s="547"/>
      <c r="ERL79" s="72"/>
      <c r="ERM79" s="72"/>
      <c r="ERY79" s="72"/>
      <c r="ERZ79" s="73"/>
      <c r="ESA79" s="547"/>
      <c r="ESB79" s="72"/>
      <c r="ESC79" s="72"/>
      <c r="ESO79" s="72"/>
      <c r="ESP79" s="73"/>
      <c r="ESQ79" s="547"/>
      <c r="ESR79" s="72"/>
      <c r="ESS79" s="72"/>
      <c r="ETE79" s="72"/>
      <c r="ETF79" s="73"/>
      <c r="ETG79" s="547"/>
      <c r="ETH79" s="72"/>
      <c r="ETI79" s="72"/>
      <c r="ETU79" s="72"/>
      <c r="ETV79" s="73"/>
      <c r="ETW79" s="547"/>
      <c r="ETX79" s="72"/>
      <c r="ETY79" s="72"/>
      <c r="EUK79" s="72"/>
      <c r="EUL79" s="73"/>
      <c r="EUM79" s="547"/>
      <c r="EUN79" s="72"/>
      <c r="EUO79" s="72"/>
      <c r="EVA79" s="72"/>
      <c r="EVB79" s="73"/>
      <c r="EVC79" s="547"/>
      <c r="EVD79" s="72"/>
      <c r="EVE79" s="72"/>
      <c r="EVQ79" s="72"/>
      <c r="EVR79" s="73"/>
      <c r="EVS79" s="547"/>
      <c r="EVT79" s="72"/>
      <c r="EVU79" s="72"/>
      <c r="EWG79" s="72"/>
      <c r="EWH79" s="73"/>
      <c r="EWI79" s="547"/>
      <c r="EWJ79" s="72"/>
      <c r="EWK79" s="72"/>
      <c r="EWW79" s="72"/>
      <c r="EWX79" s="73"/>
      <c r="EWY79" s="547"/>
      <c r="EWZ79" s="72"/>
      <c r="EXA79" s="72"/>
      <c r="EXM79" s="72"/>
      <c r="EXN79" s="73"/>
      <c r="EXO79" s="547"/>
      <c r="EXP79" s="72"/>
      <c r="EXQ79" s="72"/>
      <c r="EYC79" s="72"/>
      <c r="EYD79" s="73"/>
      <c r="EYE79" s="547"/>
      <c r="EYF79" s="72"/>
      <c r="EYG79" s="72"/>
      <c r="EYS79" s="72"/>
      <c r="EYT79" s="73"/>
      <c r="EYU79" s="547"/>
      <c r="EYV79" s="72"/>
      <c r="EYW79" s="72"/>
      <c r="EZI79" s="72"/>
      <c r="EZJ79" s="73"/>
      <c r="EZK79" s="547"/>
      <c r="EZL79" s="72"/>
      <c r="EZM79" s="72"/>
      <c r="EZY79" s="72"/>
      <c r="EZZ79" s="73"/>
      <c r="FAA79" s="547"/>
      <c r="FAB79" s="72"/>
      <c r="FAC79" s="72"/>
      <c r="FAO79" s="72"/>
      <c r="FAP79" s="73"/>
      <c r="FAQ79" s="547"/>
      <c r="FAR79" s="72"/>
      <c r="FAS79" s="72"/>
      <c r="FBE79" s="72"/>
      <c r="FBF79" s="73"/>
      <c r="FBG79" s="547"/>
      <c r="FBH79" s="72"/>
      <c r="FBI79" s="72"/>
      <c r="FBU79" s="72"/>
      <c r="FBV79" s="73"/>
      <c r="FBW79" s="547"/>
      <c r="FBX79" s="72"/>
      <c r="FBY79" s="72"/>
      <c r="FCK79" s="72"/>
      <c r="FCL79" s="73"/>
      <c r="FCM79" s="547"/>
      <c r="FCN79" s="72"/>
      <c r="FCO79" s="72"/>
      <c r="FDA79" s="72"/>
      <c r="FDB79" s="73"/>
      <c r="FDC79" s="547"/>
      <c r="FDD79" s="72"/>
      <c r="FDE79" s="72"/>
      <c r="FDQ79" s="72"/>
      <c r="FDR79" s="73"/>
      <c r="FDS79" s="547"/>
      <c r="FDT79" s="72"/>
      <c r="FDU79" s="72"/>
      <c r="FEG79" s="72"/>
      <c r="FEH79" s="73"/>
      <c r="FEI79" s="547"/>
      <c r="FEJ79" s="72"/>
      <c r="FEK79" s="72"/>
      <c r="FEW79" s="72"/>
      <c r="FEX79" s="73"/>
      <c r="FEY79" s="547"/>
      <c r="FEZ79" s="72"/>
      <c r="FFA79" s="72"/>
      <c r="FFM79" s="72"/>
      <c r="FFN79" s="73"/>
      <c r="FFO79" s="547"/>
      <c r="FFP79" s="72"/>
      <c r="FFQ79" s="72"/>
      <c r="FGC79" s="72"/>
      <c r="FGD79" s="73"/>
      <c r="FGE79" s="547"/>
      <c r="FGF79" s="72"/>
      <c r="FGG79" s="72"/>
      <c r="FGS79" s="72"/>
      <c r="FGT79" s="73"/>
      <c r="FGU79" s="547"/>
      <c r="FGV79" s="72"/>
      <c r="FGW79" s="72"/>
      <c r="FHI79" s="72"/>
      <c r="FHJ79" s="73"/>
      <c r="FHK79" s="547"/>
      <c r="FHL79" s="72"/>
      <c r="FHM79" s="72"/>
      <c r="FHY79" s="72"/>
      <c r="FHZ79" s="73"/>
      <c r="FIA79" s="547"/>
      <c r="FIB79" s="72"/>
      <c r="FIC79" s="72"/>
      <c r="FIO79" s="72"/>
      <c r="FIP79" s="73"/>
      <c r="FIQ79" s="547"/>
      <c r="FIR79" s="72"/>
      <c r="FIS79" s="72"/>
      <c r="FJE79" s="72"/>
      <c r="FJF79" s="73"/>
      <c r="FJG79" s="547"/>
      <c r="FJH79" s="72"/>
      <c r="FJI79" s="72"/>
      <c r="FJU79" s="72"/>
      <c r="FJV79" s="73"/>
      <c r="FJW79" s="547"/>
      <c r="FJX79" s="72"/>
      <c r="FJY79" s="72"/>
      <c r="FKK79" s="72"/>
      <c r="FKL79" s="73"/>
      <c r="FKM79" s="547"/>
      <c r="FKN79" s="72"/>
      <c r="FKO79" s="72"/>
      <c r="FLA79" s="72"/>
      <c r="FLB79" s="73"/>
      <c r="FLC79" s="547"/>
      <c r="FLD79" s="72"/>
      <c r="FLE79" s="72"/>
      <c r="FLQ79" s="72"/>
      <c r="FLR79" s="73"/>
      <c r="FLS79" s="547"/>
      <c r="FLT79" s="72"/>
      <c r="FLU79" s="72"/>
      <c r="FMG79" s="72"/>
      <c r="FMH79" s="73"/>
      <c r="FMI79" s="547"/>
      <c r="FMJ79" s="72"/>
      <c r="FMK79" s="72"/>
      <c r="FMW79" s="72"/>
      <c r="FMX79" s="73"/>
      <c r="FMY79" s="547"/>
      <c r="FMZ79" s="72"/>
      <c r="FNA79" s="72"/>
      <c r="FNM79" s="72"/>
      <c r="FNN79" s="73"/>
      <c r="FNO79" s="547"/>
      <c r="FNP79" s="72"/>
      <c r="FNQ79" s="72"/>
      <c r="FOC79" s="72"/>
      <c r="FOD79" s="73"/>
      <c r="FOE79" s="547"/>
      <c r="FOF79" s="72"/>
      <c r="FOG79" s="72"/>
      <c r="FOS79" s="72"/>
      <c r="FOT79" s="73"/>
      <c r="FOU79" s="547"/>
      <c r="FOV79" s="72"/>
      <c r="FOW79" s="72"/>
      <c r="FPI79" s="72"/>
      <c r="FPJ79" s="73"/>
      <c r="FPK79" s="547"/>
      <c r="FPL79" s="72"/>
      <c r="FPM79" s="72"/>
      <c r="FPY79" s="72"/>
      <c r="FPZ79" s="73"/>
      <c r="FQA79" s="547"/>
      <c r="FQB79" s="72"/>
      <c r="FQC79" s="72"/>
      <c r="FQO79" s="72"/>
      <c r="FQP79" s="73"/>
      <c r="FQQ79" s="547"/>
      <c r="FQR79" s="72"/>
      <c r="FQS79" s="72"/>
      <c r="FRE79" s="72"/>
      <c r="FRF79" s="73"/>
      <c r="FRG79" s="547"/>
      <c r="FRH79" s="72"/>
      <c r="FRI79" s="72"/>
      <c r="FRU79" s="72"/>
      <c r="FRV79" s="73"/>
      <c r="FRW79" s="547"/>
      <c r="FRX79" s="72"/>
      <c r="FRY79" s="72"/>
      <c r="FSK79" s="72"/>
      <c r="FSL79" s="73"/>
      <c r="FSM79" s="547"/>
      <c r="FSN79" s="72"/>
      <c r="FSO79" s="72"/>
      <c r="FTA79" s="72"/>
      <c r="FTB79" s="73"/>
      <c r="FTC79" s="547"/>
      <c r="FTD79" s="72"/>
      <c r="FTE79" s="72"/>
      <c r="FTQ79" s="72"/>
      <c r="FTR79" s="73"/>
      <c r="FTS79" s="547"/>
      <c r="FTT79" s="72"/>
      <c r="FTU79" s="72"/>
      <c r="FUG79" s="72"/>
      <c r="FUH79" s="73"/>
      <c r="FUI79" s="547"/>
      <c r="FUJ79" s="72"/>
      <c r="FUK79" s="72"/>
      <c r="FUW79" s="72"/>
      <c r="FUX79" s="73"/>
      <c r="FUY79" s="547"/>
      <c r="FUZ79" s="72"/>
      <c r="FVA79" s="72"/>
      <c r="FVM79" s="72"/>
      <c r="FVN79" s="73"/>
      <c r="FVO79" s="547"/>
      <c r="FVP79" s="72"/>
      <c r="FVQ79" s="72"/>
      <c r="FWC79" s="72"/>
      <c r="FWD79" s="73"/>
      <c r="FWE79" s="547"/>
      <c r="FWF79" s="72"/>
      <c r="FWG79" s="72"/>
      <c r="FWS79" s="72"/>
      <c r="FWT79" s="73"/>
      <c r="FWU79" s="547"/>
      <c r="FWV79" s="72"/>
      <c r="FWW79" s="72"/>
      <c r="FXI79" s="72"/>
      <c r="FXJ79" s="73"/>
      <c r="FXK79" s="547"/>
      <c r="FXL79" s="72"/>
      <c r="FXM79" s="72"/>
      <c r="FXY79" s="72"/>
      <c r="FXZ79" s="73"/>
      <c r="FYA79" s="547"/>
      <c r="FYB79" s="72"/>
      <c r="FYC79" s="72"/>
      <c r="FYO79" s="72"/>
      <c r="FYP79" s="73"/>
      <c r="FYQ79" s="547"/>
      <c r="FYR79" s="72"/>
      <c r="FYS79" s="72"/>
      <c r="FZE79" s="72"/>
      <c r="FZF79" s="73"/>
      <c r="FZG79" s="547"/>
      <c r="FZH79" s="72"/>
      <c r="FZI79" s="72"/>
      <c r="FZU79" s="72"/>
      <c r="FZV79" s="73"/>
      <c r="FZW79" s="547"/>
      <c r="FZX79" s="72"/>
      <c r="FZY79" s="72"/>
      <c r="GAK79" s="72"/>
      <c r="GAL79" s="73"/>
      <c r="GAM79" s="547"/>
      <c r="GAN79" s="72"/>
      <c r="GAO79" s="72"/>
      <c r="GBA79" s="72"/>
      <c r="GBB79" s="73"/>
      <c r="GBC79" s="547"/>
      <c r="GBD79" s="72"/>
      <c r="GBE79" s="72"/>
      <c r="GBQ79" s="72"/>
      <c r="GBR79" s="73"/>
      <c r="GBS79" s="547"/>
      <c r="GBT79" s="72"/>
      <c r="GBU79" s="72"/>
      <c r="GCG79" s="72"/>
      <c r="GCH79" s="73"/>
      <c r="GCI79" s="547"/>
      <c r="GCJ79" s="72"/>
      <c r="GCK79" s="72"/>
      <c r="GCW79" s="72"/>
      <c r="GCX79" s="73"/>
      <c r="GCY79" s="547"/>
      <c r="GCZ79" s="72"/>
      <c r="GDA79" s="72"/>
      <c r="GDM79" s="72"/>
      <c r="GDN79" s="73"/>
      <c r="GDO79" s="547"/>
      <c r="GDP79" s="72"/>
      <c r="GDQ79" s="72"/>
      <c r="GEC79" s="72"/>
      <c r="GED79" s="73"/>
      <c r="GEE79" s="547"/>
      <c r="GEF79" s="72"/>
      <c r="GEG79" s="72"/>
      <c r="GES79" s="72"/>
      <c r="GET79" s="73"/>
      <c r="GEU79" s="547"/>
      <c r="GEV79" s="72"/>
      <c r="GEW79" s="72"/>
      <c r="GFI79" s="72"/>
      <c r="GFJ79" s="73"/>
      <c r="GFK79" s="547"/>
      <c r="GFL79" s="72"/>
      <c r="GFM79" s="72"/>
      <c r="GFY79" s="72"/>
      <c r="GFZ79" s="73"/>
      <c r="GGA79" s="547"/>
      <c r="GGB79" s="72"/>
      <c r="GGC79" s="72"/>
      <c r="GGO79" s="72"/>
      <c r="GGP79" s="73"/>
      <c r="GGQ79" s="547"/>
      <c r="GGR79" s="72"/>
      <c r="GGS79" s="72"/>
      <c r="GHE79" s="72"/>
      <c r="GHF79" s="73"/>
      <c r="GHG79" s="547"/>
      <c r="GHH79" s="72"/>
      <c r="GHI79" s="72"/>
      <c r="GHU79" s="72"/>
      <c r="GHV79" s="73"/>
      <c r="GHW79" s="547"/>
      <c r="GHX79" s="72"/>
      <c r="GHY79" s="72"/>
      <c r="GIK79" s="72"/>
      <c r="GIL79" s="73"/>
      <c r="GIM79" s="547"/>
      <c r="GIN79" s="72"/>
      <c r="GIO79" s="72"/>
      <c r="GJA79" s="72"/>
      <c r="GJB79" s="73"/>
      <c r="GJC79" s="547"/>
      <c r="GJD79" s="72"/>
      <c r="GJE79" s="72"/>
      <c r="GJQ79" s="72"/>
      <c r="GJR79" s="73"/>
      <c r="GJS79" s="547"/>
      <c r="GJT79" s="72"/>
      <c r="GJU79" s="72"/>
      <c r="GKG79" s="72"/>
      <c r="GKH79" s="73"/>
      <c r="GKI79" s="547"/>
      <c r="GKJ79" s="72"/>
      <c r="GKK79" s="72"/>
      <c r="GKW79" s="72"/>
      <c r="GKX79" s="73"/>
      <c r="GKY79" s="547"/>
      <c r="GKZ79" s="72"/>
      <c r="GLA79" s="72"/>
      <c r="GLM79" s="72"/>
      <c r="GLN79" s="73"/>
      <c r="GLO79" s="547"/>
      <c r="GLP79" s="72"/>
      <c r="GLQ79" s="72"/>
      <c r="GMC79" s="72"/>
      <c r="GMD79" s="73"/>
      <c r="GME79" s="547"/>
      <c r="GMF79" s="72"/>
      <c r="GMG79" s="72"/>
      <c r="GMS79" s="72"/>
      <c r="GMT79" s="73"/>
      <c r="GMU79" s="547"/>
      <c r="GMV79" s="72"/>
      <c r="GMW79" s="72"/>
      <c r="GNI79" s="72"/>
      <c r="GNJ79" s="73"/>
      <c r="GNK79" s="547"/>
      <c r="GNL79" s="72"/>
      <c r="GNM79" s="72"/>
      <c r="GNY79" s="72"/>
      <c r="GNZ79" s="73"/>
      <c r="GOA79" s="547"/>
      <c r="GOB79" s="72"/>
      <c r="GOC79" s="72"/>
      <c r="GOO79" s="72"/>
      <c r="GOP79" s="73"/>
      <c r="GOQ79" s="547"/>
      <c r="GOR79" s="72"/>
      <c r="GOS79" s="72"/>
      <c r="GPE79" s="72"/>
      <c r="GPF79" s="73"/>
      <c r="GPG79" s="547"/>
      <c r="GPH79" s="72"/>
      <c r="GPI79" s="72"/>
      <c r="GPU79" s="72"/>
      <c r="GPV79" s="73"/>
      <c r="GPW79" s="547"/>
      <c r="GPX79" s="72"/>
      <c r="GPY79" s="72"/>
      <c r="GQK79" s="72"/>
      <c r="GQL79" s="73"/>
      <c r="GQM79" s="547"/>
      <c r="GQN79" s="72"/>
      <c r="GQO79" s="72"/>
      <c r="GRA79" s="72"/>
      <c r="GRB79" s="73"/>
      <c r="GRC79" s="547"/>
      <c r="GRD79" s="72"/>
      <c r="GRE79" s="72"/>
      <c r="GRQ79" s="72"/>
      <c r="GRR79" s="73"/>
      <c r="GRS79" s="547"/>
      <c r="GRT79" s="72"/>
      <c r="GRU79" s="72"/>
      <c r="GSG79" s="72"/>
      <c r="GSH79" s="73"/>
      <c r="GSI79" s="547"/>
      <c r="GSJ79" s="72"/>
      <c r="GSK79" s="72"/>
      <c r="GSW79" s="72"/>
      <c r="GSX79" s="73"/>
      <c r="GSY79" s="547"/>
      <c r="GSZ79" s="72"/>
      <c r="GTA79" s="72"/>
      <c r="GTM79" s="72"/>
      <c r="GTN79" s="73"/>
      <c r="GTO79" s="547"/>
      <c r="GTP79" s="72"/>
      <c r="GTQ79" s="72"/>
      <c r="GUC79" s="72"/>
      <c r="GUD79" s="73"/>
      <c r="GUE79" s="547"/>
      <c r="GUF79" s="72"/>
      <c r="GUG79" s="72"/>
      <c r="GUS79" s="72"/>
      <c r="GUT79" s="73"/>
      <c r="GUU79" s="547"/>
      <c r="GUV79" s="72"/>
      <c r="GUW79" s="72"/>
      <c r="GVI79" s="72"/>
      <c r="GVJ79" s="73"/>
      <c r="GVK79" s="547"/>
      <c r="GVL79" s="72"/>
      <c r="GVM79" s="72"/>
      <c r="GVY79" s="72"/>
      <c r="GVZ79" s="73"/>
      <c r="GWA79" s="547"/>
      <c r="GWB79" s="72"/>
      <c r="GWC79" s="72"/>
      <c r="GWO79" s="72"/>
      <c r="GWP79" s="73"/>
      <c r="GWQ79" s="547"/>
      <c r="GWR79" s="72"/>
      <c r="GWS79" s="72"/>
      <c r="GXE79" s="72"/>
      <c r="GXF79" s="73"/>
      <c r="GXG79" s="547"/>
      <c r="GXH79" s="72"/>
      <c r="GXI79" s="72"/>
      <c r="GXU79" s="72"/>
      <c r="GXV79" s="73"/>
      <c r="GXW79" s="547"/>
      <c r="GXX79" s="72"/>
      <c r="GXY79" s="72"/>
      <c r="GYK79" s="72"/>
      <c r="GYL79" s="73"/>
      <c r="GYM79" s="547"/>
      <c r="GYN79" s="72"/>
      <c r="GYO79" s="72"/>
      <c r="GZA79" s="72"/>
      <c r="GZB79" s="73"/>
      <c r="GZC79" s="547"/>
      <c r="GZD79" s="72"/>
      <c r="GZE79" s="72"/>
      <c r="GZQ79" s="72"/>
      <c r="GZR79" s="73"/>
      <c r="GZS79" s="547"/>
      <c r="GZT79" s="72"/>
      <c r="GZU79" s="72"/>
      <c r="HAG79" s="72"/>
      <c r="HAH79" s="73"/>
      <c r="HAI79" s="547"/>
      <c r="HAJ79" s="72"/>
      <c r="HAK79" s="72"/>
      <c r="HAW79" s="72"/>
      <c r="HAX79" s="73"/>
      <c r="HAY79" s="547"/>
      <c r="HAZ79" s="72"/>
      <c r="HBA79" s="72"/>
      <c r="HBM79" s="72"/>
      <c r="HBN79" s="73"/>
      <c r="HBO79" s="547"/>
      <c r="HBP79" s="72"/>
      <c r="HBQ79" s="72"/>
      <c r="HCC79" s="72"/>
      <c r="HCD79" s="73"/>
      <c r="HCE79" s="547"/>
      <c r="HCF79" s="72"/>
      <c r="HCG79" s="72"/>
      <c r="HCS79" s="72"/>
      <c r="HCT79" s="73"/>
      <c r="HCU79" s="547"/>
      <c r="HCV79" s="72"/>
      <c r="HCW79" s="72"/>
      <c r="HDI79" s="72"/>
      <c r="HDJ79" s="73"/>
      <c r="HDK79" s="547"/>
      <c r="HDL79" s="72"/>
      <c r="HDM79" s="72"/>
      <c r="HDY79" s="72"/>
      <c r="HDZ79" s="73"/>
      <c r="HEA79" s="547"/>
      <c r="HEB79" s="72"/>
      <c r="HEC79" s="72"/>
      <c r="HEO79" s="72"/>
      <c r="HEP79" s="73"/>
      <c r="HEQ79" s="547"/>
      <c r="HER79" s="72"/>
      <c r="HES79" s="72"/>
      <c r="HFE79" s="72"/>
      <c r="HFF79" s="73"/>
      <c r="HFG79" s="547"/>
      <c r="HFH79" s="72"/>
      <c r="HFI79" s="72"/>
      <c r="HFU79" s="72"/>
      <c r="HFV79" s="73"/>
      <c r="HFW79" s="547"/>
      <c r="HFX79" s="72"/>
      <c r="HFY79" s="72"/>
      <c r="HGK79" s="72"/>
      <c r="HGL79" s="73"/>
      <c r="HGM79" s="547"/>
      <c r="HGN79" s="72"/>
      <c r="HGO79" s="72"/>
      <c r="HHA79" s="72"/>
      <c r="HHB79" s="73"/>
      <c r="HHC79" s="547"/>
      <c r="HHD79" s="72"/>
      <c r="HHE79" s="72"/>
      <c r="HHQ79" s="72"/>
      <c r="HHR79" s="73"/>
      <c r="HHS79" s="547"/>
      <c r="HHT79" s="72"/>
      <c r="HHU79" s="72"/>
      <c r="HIG79" s="72"/>
      <c r="HIH79" s="73"/>
      <c r="HII79" s="547"/>
      <c r="HIJ79" s="72"/>
      <c r="HIK79" s="72"/>
      <c r="HIW79" s="72"/>
      <c r="HIX79" s="73"/>
      <c r="HIY79" s="547"/>
      <c r="HIZ79" s="72"/>
      <c r="HJA79" s="72"/>
      <c r="HJM79" s="72"/>
      <c r="HJN79" s="73"/>
      <c r="HJO79" s="547"/>
      <c r="HJP79" s="72"/>
      <c r="HJQ79" s="72"/>
      <c r="HKC79" s="72"/>
      <c r="HKD79" s="73"/>
      <c r="HKE79" s="547"/>
      <c r="HKF79" s="72"/>
      <c r="HKG79" s="72"/>
      <c r="HKS79" s="72"/>
      <c r="HKT79" s="73"/>
      <c r="HKU79" s="547"/>
      <c r="HKV79" s="72"/>
      <c r="HKW79" s="72"/>
      <c r="HLI79" s="72"/>
      <c r="HLJ79" s="73"/>
      <c r="HLK79" s="547"/>
      <c r="HLL79" s="72"/>
      <c r="HLM79" s="72"/>
      <c r="HLY79" s="72"/>
      <c r="HLZ79" s="73"/>
      <c r="HMA79" s="547"/>
      <c r="HMB79" s="72"/>
      <c r="HMC79" s="72"/>
      <c r="HMO79" s="72"/>
      <c r="HMP79" s="73"/>
      <c r="HMQ79" s="547"/>
      <c r="HMR79" s="72"/>
      <c r="HMS79" s="72"/>
      <c r="HNE79" s="72"/>
      <c r="HNF79" s="73"/>
      <c r="HNG79" s="547"/>
      <c r="HNH79" s="72"/>
      <c r="HNI79" s="72"/>
      <c r="HNU79" s="72"/>
      <c r="HNV79" s="73"/>
      <c r="HNW79" s="547"/>
      <c r="HNX79" s="72"/>
      <c r="HNY79" s="72"/>
      <c r="HOK79" s="72"/>
      <c r="HOL79" s="73"/>
      <c r="HOM79" s="547"/>
      <c r="HON79" s="72"/>
      <c r="HOO79" s="72"/>
      <c r="HPA79" s="72"/>
      <c r="HPB79" s="73"/>
      <c r="HPC79" s="547"/>
      <c r="HPD79" s="72"/>
      <c r="HPE79" s="72"/>
      <c r="HPQ79" s="72"/>
      <c r="HPR79" s="73"/>
      <c r="HPS79" s="547"/>
      <c r="HPT79" s="72"/>
      <c r="HPU79" s="72"/>
      <c r="HQG79" s="72"/>
      <c r="HQH79" s="73"/>
      <c r="HQI79" s="547"/>
      <c r="HQJ79" s="72"/>
      <c r="HQK79" s="72"/>
      <c r="HQW79" s="72"/>
      <c r="HQX79" s="73"/>
      <c r="HQY79" s="547"/>
      <c r="HQZ79" s="72"/>
      <c r="HRA79" s="72"/>
      <c r="HRM79" s="72"/>
      <c r="HRN79" s="73"/>
      <c r="HRO79" s="547"/>
      <c r="HRP79" s="72"/>
      <c r="HRQ79" s="72"/>
      <c r="HSC79" s="72"/>
      <c r="HSD79" s="73"/>
      <c r="HSE79" s="547"/>
      <c r="HSF79" s="72"/>
      <c r="HSG79" s="72"/>
      <c r="HSS79" s="72"/>
      <c r="HST79" s="73"/>
      <c r="HSU79" s="547"/>
      <c r="HSV79" s="72"/>
      <c r="HSW79" s="72"/>
      <c r="HTI79" s="72"/>
      <c r="HTJ79" s="73"/>
      <c r="HTK79" s="547"/>
      <c r="HTL79" s="72"/>
      <c r="HTM79" s="72"/>
      <c r="HTY79" s="72"/>
      <c r="HTZ79" s="73"/>
      <c r="HUA79" s="547"/>
      <c r="HUB79" s="72"/>
      <c r="HUC79" s="72"/>
      <c r="HUO79" s="72"/>
      <c r="HUP79" s="73"/>
      <c r="HUQ79" s="547"/>
      <c r="HUR79" s="72"/>
      <c r="HUS79" s="72"/>
      <c r="HVE79" s="72"/>
      <c r="HVF79" s="73"/>
      <c r="HVG79" s="547"/>
      <c r="HVH79" s="72"/>
      <c r="HVI79" s="72"/>
      <c r="HVU79" s="72"/>
      <c r="HVV79" s="73"/>
      <c r="HVW79" s="547"/>
      <c r="HVX79" s="72"/>
      <c r="HVY79" s="72"/>
      <c r="HWK79" s="72"/>
      <c r="HWL79" s="73"/>
      <c r="HWM79" s="547"/>
      <c r="HWN79" s="72"/>
      <c r="HWO79" s="72"/>
      <c r="HXA79" s="72"/>
      <c r="HXB79" s="73"/>
      <c r="HXC79" s="547"/>
      <c r="HXD79" s="72"/>
      <c r="HXE79" s="72"/>
      <c r="HXQ79" s="72"/>
      <c r="HXR79" s="73"/>
      <c r="HXS79" s="547"/>
      <c r="HXT79" s="72"/>
      <c r="HXU79" s="72"/>
      <c r="HYG79" s="72"/>
      <c r="HYH79" s="73"/>
      <c r="HYI79" s="547"/>
      <c r="HYJ79" s="72"/>
      <c r="HYK79" s="72"/>
      <c r="HYW79" s="72"/>
      <c r="HYX79" s="73"/>
      <c r="HYY79" s="547"/>
      <c r="HYZ79" s="72"/>
      <c r="HZA79" s="72"/>
      <c r="HZM79" s="72"/>
      <c r="HZN79" s="73"/>
      <c r="HZO79" s="547"/>
      <c r="HZP79" s="72"/>
      <c r="HZQ79" s="72"/>
      <c r="IAC79" s="72"/>
      <c r="IAD79" s="73"/>
      <c r="IAE79" s="547"/>
      <c r="IAF79" s="72"/>
      <c r="IAG79" s="72"/>
      <c r="IAS79" s="72"/>
      <c r="IAT79" s="73"/>
      <c r="IAU79" s="547"/>
      <c r="IAV79" s="72"/>
      <c r="IAW79" s="72"/>
      <c r="IBI79" s="72"/>
      <c r="IBJ79" s="73"/>
      <c r="IBK79" s="547"/>
      <c r="IBL79" s="72"/>
      <c r="IBM79" s="72"/>
      <c r="IBY79" s="72"/>
      <c r="IBZ79" s="73"/>
      <c r="ICA79" s="547"/>
      <c r="ICB79" s="72"/>
      <c r="ICC79" s="72"/>
      <c r="ICO79" s="72"/>
      <c r="ICP79" s="73"/>
      <c r="ICQ79" s="547"/>
      <c r="ICR79" s="72"/>
      <c r="ICS79" s="72"/>
      <c r="IDE79" s="72"/>
      <c r="IDF79" s="73"/>
      <c r="IDG79" s="547"/>
      <c r="IDH79" s="72"/>
      <c r="IDI79" s="72"/>
      <c r="IDU79" s="72"/>
      <c r="IDV79" s="73"/>
      <c r="IDW79" s="547"/>
      <c r="IDX79" s="72"/>
      <c r="IDY79" s="72"/>
      <c r="IEK79" s="72"/>
      <c r="IEL79" s="73"/>
      <c r="IEM79" s="547"/>
      <c r="IEN79" s="72"/>
      <c r="IEO79" s="72"/>
      <c r="IFA79" s="72"/>
      <c r="IFB79" s="73"/>
      <c r="IFC79" s="547"/>
      <c r="IFD79" s="72"/>
      <c r="IFE79" s="72"/>
      <c r="IFQ79" s="72"/>
      <c r="IFR79" s="73"/>
      <c r="IFS79" s="547"/>
      <c r="IFT79" s="72"/>
      <c r="IFU79" s="72"/>
      <c r="IGG79" s="72"/>
      <c r="IGH79" s="73"/>
      <c r="IGI79" s="547"/>
      <c r="IGJ79" s="72"/>
      <c r="IGK79" s="72"/>
      <c r="IGW79" s="72"/>
      <c r="IGX79" s="73"/>
      <c r="IGY79" s="547"/>
      <c r="IGZ79" s="72"/>
      <c r="IHA79" s="72"/>
      <c r="IHM79" s="72"/>
      <c r="IHN79" s="73"/>
      <c r="IHO79" s="547"/>
      <c r="IHP79" s="72"/>
      <c r="IHQ79" s="72"/>
      <c r="IIC79" s="72"/>
      <c r="IID79" s="73"/>
      <c r="IIE79" s="547"/>
      <c r="IIF79" s="72"/>
      <c r="IIG79" s="72"/>
      <c r="IIS79" s="72"/>
      <c r="IIT79" s="73"/>
      <c r="IIU79" s="547"/>
      <c r="IIV79" s="72"/>
      <c r="IIW79" s="72"/>
      <c r="IJI79" s="72"/>
      <c r="IJJ79" s="73"/>
      <c r="IJK79" s="547"/>
      <c r="IJL79" s="72"/>
      <c r="IJM79" s="72"/>
      <c r="IJY79" s="72"/>
      <c r="IJZ79" s="73"/>
      <c r="IKA79" s="547"/>
      <c r="IKB79" s="72"/>
      <c r="IKC79" s="72"/>
      <c r="IKO79" s="72"/>
      <c r="IKP79" s="73"/>
      <c r="IKQ79" s="547"/>
      <c r="IKR79" s="72"/>
      <c r="IKS79" s="72"/>
      <c r="ILE79" s="72"/>
      <c r="ILF79" s="73"/>
      <c r="ILG79" s="547"/>
      <c r="ILH79" s="72"/>
      <c r="ILI79" s="72"/>
      <c r="ILU79" s="72"/>
      <c r="ILV79" s="73"/>
      <c r="ILW79" s="547"/>
      <c r="ILX79" s="72"/>
      <c r="ILY79" s="72"/>
      <c r="IMK79" s="72"/>
      <c r="IML79" s="73"/>
      <c r="IMM79" s="547"/>
      <c r="IMN79" s="72"/>
      <c r="IMO79" s="72"/>
      <c r="INA79" s="72"/>
      <c r="INB79" s="73"/>
      <c r="INC79" s="547"/>
      <c r="IND79" s="72"/>
      <c r="INE79" s="72"/>
      <c r="INQ79" s="72"/>
      <c r="INR79" s="73"/>
      <c r="INS79" s="547"/>
      <c r="INT79" s="72"/>
      <c r="INU79" s="72"/>
      <c r="IOG79" s="72"/>
      <c r="IOH79" s="73"/>
      <c r="IOI79" s="547"/>
      <c r="IOJ79" s="72"/>
      <c r="IOK79" s="72"/>
      <c r="IOW79" s="72"/>
      <c r="IOX79" s="73"/>
      <c r="IOY79" s="547"/>
      <c r="IOZ79" s="72"/>
      <c r="IPA79" s="72"/>
      <c r="IPM79" s="72"/>
      <c r="IPN79" s="73"/>
      <c r="IPO79" s="547"/>
      <c r="IPP79" s="72"/>
      <c r="IPQ79" s="72"/>
      <c r="IQC79" s="72"/>
      <c r="IQD79" s="73"/>
      <c r="IQE79" s="547"/>
      <c r="IQF79" s="72"/>
      <c r="IQG79" s="72"/>
      <c r="IQS79" s="72"/>
      <c r="IQT79" s="73"/>
      <c r="IQU79" s="547"/>
      <c r="IQV79" s="72"/>
      <c r="IQW79" s="72"/>
      <c r="IRI79" s="72"/>
      <c r="IRJ79" s="73"/>
      <c r="IRK79" s="547"/>
      <c r="IRL79" s="72"/>
      <c r="IRM79" s="72"/>
      <c r="IRY79" s="72"/>
      <c r="IRZ79" s="73"/>
      <c r="ISA79" s="547"/>
      <c r="ISB79" s="72"/>
      <c r="ISC79" s="72"/>
      <c r="ISO79" s="72"/>
      <c r="ISP79" s="73"/>
      <c r="ISQ79" s="547"/>
      <c r="ISR79" s="72"/>
      <c r="ISS79" s="72"/>
      <c r="ITE79" s="72"/>
      <c r="ITF79" s="73"/>
      <c r="ITG79" s="547"/>
      <c r="ITH79" s="72"/>
      <c r="ITI79" s="72"/>
      <c r="ITU79" s="72"/>
      <c r="ITV79" s="73"/>
      <c r="ITW79" s="547"/>
      <c r="ITX79" s="72"/>
      <c r="ITY79" s="72"/>
      <c r="IUK79" s="72"/>
      <c r="IUL79" s="73"/>
      <c r="IUM79" s="547"/>
      <c r="IUN79" s="72"/>
      <c r="IUO79" s="72"/>
      <c r="IVA79" s="72"/>
      <c r="IVB79" s="73"/>
      <c r="IVC79" s="547"/>
      <c r="IVD79" s="72"/>
      <c r="IVE79" s="72"/>
      <c r="IVQ79" s="72"/>
      <c r="IVR79" s="73"/>
      <c r="IVS79" s="547"/>
      <c r="IVT79" s="72"/>
      <c r="IVU79" s="72"/>
      <c r="IWG79" s="72"/>
      <c r="IWH79" s="73"/>
      <c r="IWI79" s="547"/>
      <c r="IWJ79" s="72"/>
      <c r="IWK79" s="72"/>
      <c r="IWW79" s="72"/>
      <c r="IWX79" s="73"/>
      <c r="IWY79" s="547"/>
      <c r="IWZ79" s="72"/>
      <c r="IXA79" s="72"/>
      <c r="IXM79" s="72"/>
      <c r="IXN79" s="73"/>
      <c r="IXO79" s="547"/>
      <c r="IXP79" s="72"/>
      <c r="IXQ79" s="72"/>
      <c r="IYC79" s="72"/>
      <c r="IYD79" s="73"/>
      <c r="IYE79" s="547"/>
      <c r="IYF79" s="72"/>
      <c r="IYG79" s="72"/>
      <c r="IYS79" s="72"/>
      <c r="IYT79" s="73"/>
      <c r="IYU79" s="547"/>
      <c r="IYV79" s="72"/>
      <c r="IYW79" s="72"/>
      <c r="IZI79" s="72"/>
      <c r="IZJ79" s="73"/>
      <c r="IZK79" s="547"/>
      <c r="IZL79" s="72"/>
      <c r="IZM79" s="72"/>
      <c r="IZY79" s="72"/>
      <c r="IZZ79" s="73"/>
      <c r="JAA79" s="547"/>
      <c r="JAB79" s="72"/>
      <c r="JAC79" s="72"/>
      <c r="JAO79" s="72"/>
      <c r="JAP79" s="73"/>
      <c r="JAQ79" s="547"/>
      <c r="JAR79" s="72"/>
      <c r="JAS79" s="72"/>
      <c r="JBE79" s="72"/>
      <c r="JBF79" s="73"/>
      <c r="JBG79" s="547"/>
      <c r="JBH79" s="72"/>
      <c r="JBI79" s="72"/>
      <c r="JBU79" s="72"/>
      <c r="JBV79" s="73"/>
      <c r="JBW79" s="547"/>
      <c r="JBX79" s="72"/>
      <c r="JBY79" s="72"/>
      <c r="JCK79" s="72"/>
      <c r="JCL79" s="73"/>
      <c r="JCM79" s="547"/>
      <c r="JCN79" s="72"/>
      <c r="JCO79" s="72"/>
      <c r="JDA79" s="72"/>
      <c r="JDB79" s="73"/>
      <c r="JDC79" s="547"/>
      <c r="JDD79" s="72"/>
      <c r="JDE79" s="72"/>
      <c r="JDQ79" s="72"/>
      <c r="JDR79" s="73"/>
      <c r="JDS79" s="547"/>
      <c r="JDT79" s="72"/>
      <c r="JDU79" s="72"/>
      <c r="JEG79" s="72"/>
      <c r="JEH79" s="73"/>
      <c r="JEI79" s="547"/>
      <c r="JEJ79" s="72"/>
      <c r="JEK79" s="72"/>
      <c r="JEW79" s="72"/>
      <c r="JEX79" s="73"/>
      <c r="JEY79" s="547"/>
      <c r="JEZ79" s="72"/>
      <c r="JFA79" s="72"/>
      <c r="JFM79" s="72"/>
      <c r="JFN79" s="73"/>
      <c r="JFO79" s="547"/>
      <c r="JFP79" s="72"/>
      <c r="JFQ79" s="72"/>
      <c r="JGC79" s="72"/>
      <c r="JGD79" s="73"/>
      <c r="JGE79" s="547"/>
      <c r="JGF79" s="72"/>
      <c r="JGG79" s="72"/>
      <c r="JGS79" s="72"/>
      <c r="JGT79" s="73"/>
      <c r="JGU79" s="547"/>
      <c r="JGV79" s="72"/>
      <c r="JGW79" s="72"/>
      <c r="JHI79" s="72"/>
      <c r="JHJ79" s="73"/>
      <c r="JHK79" s="547"/>
      <c r="JHL79" s="72"/>
      <c r="JHM79" s="72"/>
      <c r="JHY79" s="72"/>
      <c r="JHZ79" s="73"/>
      <c r="JIA79" s="547"/>
      <c r="JIB79" s="72"/>
      <c r="JIC79" s="72"/>
      <c r="JIO79" s="72"/>
      <c r="JIP79" s="73"/>
      <c r="JIQ79" s="547"/>
      <c r="JIR79" s="72"/>
      <c r="JIS79" s="72"/>
      <c r="JJE79" s="72"/>
      <c r="JJF79" s="73"/>
      <c r="JJG79" s="547"/>
      <c r="JJH79" s="72"/>
      <c r="JJI79" s="72"/>
      <c r="JJU79" s="72"/>
      <c r="JJV79" s="73"/>
      <c r="JJW79" s="547"/>
      <c r="JJX79" s="72"/>
      <c r="JJY79" s="72"/>
      <c r="JKK79" s="72"/>
      <c r="JKL79" s="73"/>
      <c r="JKM79" s="547"/>
      <c r="JKN79" s="72"/>
      <c r="JKO79" s="72"/>
      <c r="JLA79" s="72"/>
      <c r="JLB79" s="73"/>
      <c r="JLC79" s="547"/>
      <c r="JLD79" s="72"/>
      <c r="JLE79" s="72"/>
      <c r="JLQ79" s="72"/>
      <c r="JLR79" s="73"/>
      <c r="JLS79" s="547"/>
      <c r="JLT79" s="72"/>
      <c r="JLU79" s="72"/>
      <c r="JMG79" s="72"/>
      <c r="JMH79" s="73"/>
      <c r="JMI79" s="547"/>
      <c r="JMJ79" s="72"/>
      <c r="JMK79" s="72"/>
      <c r="JMW79" s="72"/>
      <c r="JMX79" s="73"/>
      <c r="JMY79" s="547"/>
      <c r="JMZ79" s="72"/>
      <c r="JNA79" s="72"/>
      <c r="JNM79" s="72"/>
      <c r="JNN79" s="73"/>
      <c r="JNO79" s="547"/>
      <c r="JNP79" s="72"/>
      <c r="JNQ79" s="72"/>
      <c r="JOC79" s="72"/>
      <c r="JOD79" s="73"/>
      <c r="JOE79" s="547"/>
      <c r="JOF79" s="72"/>
      <c r="JOG79" s="72"/>
      <c r="JOS79" s="72"/>
      <c r="JOT79" s="73"/>
      <c r="JOU79" s="547"/>
      <c r="JOV79" s="72"/>
      <c r="JOW79" s="72"/>
      <c r="JPI79" s="72"/>
      <c r="JPJ79" s="73"/>
      <c r="JPK79" s="547"/>
      <c r="JPL79" s="72"/>
      <c r="JPM79" s="72"/>
      <c r="JPY79" s="72"/>
      <c r="JPZ79" s="73"/>
      <c r="JQA79" s="547"/>
      <c r="JQB79" s="72"/>
      <c r="JQC79" s="72"/>
      <c r="JQO79" s="72"/>
      <c r="JQP79" s="73"/>
      <c r="JQQ79" s="547"/>
      <c r="JQR79" s="72"/>
      <c r="JQS79" s="72"/>
      <c r="JRE79" s="72"/>
      <c r="JRF79" s="73"/>
      <c r="JRG79" s="547"/>
      <c r="JRH79" s="72"/>
      <c r="JRI79" s="72"/>
      <c r="JRU79" s="72"/>
      <c r="JRV79" s="73"/>
      <c r="JRW79" s="547"/>
      <c r="JRX79" s="72"/>
      <c r="JRY79" s="72"/>
      <c r="JSK79" s="72"/>
      <c r="JSL79" s="73"/>
      <c r="JSM79" s="547"/>
      <c r="JSN79" s="72"/>
      <c r="JSO79" s="72"/>
      <c r="JTA79" s="72"/>
      <c r="JTB79" s="73"/>
      <c r="JTC79" s="547"/>
      <c r="JTD79" s="72"/>
      <c r="JTE79" s="72"/>
      <c r="JTQ79" s="72"/>
      <c r="JTR79" s="73"/>
      <c r="JTS79" s="547"/>
      <c r="JTT79" s="72"/>
      <c r="JTU79" s="72"/>
      <c r="JUG79" s="72"/>
      <c r="JUH79" s="73"/>
      <c r="JUI79" s="547"/>
      <c r="JUJ79" s="72"/>
      <c r="JUK79" s="72"/>
      <c r="JUW79" s="72"/>
      <c r="JUX79" s="73"/>
      <c r="JUY79" s="547"/>
      <c r="JUZ79" s="72"/>
      <c r="JVA79" s="72"/>
      <c r="JVM79" s="72"/>
      <c r="JVN79" s="73"/>
      <c r="JVO79" s="547"/>
      <c r="JVP79" s="72"/>
      <c r="JVQ79" s="72"/>
      <c r="JWC79" s="72"/>
      <c r="JWD79" s="73"/>
      <c r="JWE79" s="547"/>
      <c r="JWF79" s="72"/>
      <c r="JWG79" s="72"/>
      <c r="JWS79" s="72"/>
      <c r="JWT79" s="73"/>
      <c r="JWU79" s="547"/>
      <c r="JWV79" s="72"/>
      <c r="JWW79" s="72"/>
      <c r="JXI79" s="72"/>
      <c r="JXJ79" s="73"/>
      <c r="JXK79" s="547"/>
      <c r="JXL79" s="72"/>
      <c r="JXM79" s="72"/>
      <c r="JXY79" s="72"/>
      <c r="JXZ79" s="73"/>
      <c r="JYA79" s="547"/>
      <c r="JYB79" s="72"/>
      <c r="JYC79" s="72"/>
      <c r="JYO79" s="72"/>
      <c r="JYP79" s="73"/>
      <c r="JYQ79" s="547"/>
      <c r="JYR79" s="72"/>
      <c r="JYS79" s="72"/>
      <c r="JZE79" s="72"/>
      <c r="JZF79" s="73"/>
      <c r="JZG79" s="547"/>
      <c r="JZH79" s="72"/>
      <c r="JZI79" s="72"/>
      <c r="JZU79" s="72"/>
      <c r="JZV79" s="73"/>
      <c r="JZW79" s="547"/>
      <c r="JZX79" s="72"/>
      <c r="JZY79" s="72"/>
      <c r="KAK79" s="72"/>
      <c r="KAL79" s="73"/>
      <c r="KAM79" s="547"/>
      <c r="KAN79" s="72"/>
      <c r="KAO79" s="72"/>
      <c r="KBA79" s="72"/>
      <c r="KBB79" s="73"/>
      <c r="KBC79" s="547"/>
      <c r="KBD79" s="72"/>
      <c r="KBE79" s="72"/>
      <c r="KBQ79" s="72"/>
      <c r="KBR79" s="73"/>
      <c r="KBS79" s="547"/>
      <c r="KBT79" s="72"/>
      <c r="KBU79" s="72"/>
      <c r="KCG79" s="72"/>
      <c r="KCH79" s="73"/>
      <c r="KCI79" s="547"/>
      <c r="KCJ79" s="72"/>
      <c r="KCK79" s="72"/>
      <c r="KCW79" s="72"/>
      <c r="KCX79" s="73"/>
      <c r="KCY79" s="547"/>
      <c r="KCZ79" s="72"/>
      <c r="KDA79" s="72"/>
      <c r="KDM79" s="72"/>
      <c r="KDN79" s="73"/>
      <c r="KDO79" s="547"/>
      <c r="KDP79" s="72"/>
      <c r="KDQ79" s="72"/>
      <c r="KEC79" s="72"/>
      <c r="KED79" s="73"/>
      <c r="KEE79" s="547"/>
      <c r="KEF79" s="72"/>
      <c r="KEG79" s="72"/>
      <c r="KES79" s="72"/>
      <c r="KET79" s="73"/>
      <c r="KEU79" s="547"/>
      <c r="KEV79" s="72"/>
      <c r="KEW79" s="72"/>
      <c r="KFI79" s="72"/>
      <c r="KFJ79" s="73"/>
      <c r="KFK79" s="547"/>
      <c r="KFL79" s="72"/>
      <c r="KFM79" s="72"/>
      <c r="KFY79" s="72"/>
      <c r="KFZ79" s="73"/>
      <c r="KGA79" s="547"/>
      <c r="KGB79" s="72"/>
      <c r="KGC79" s="72"/>
      <c r="KGO79" s="72"/>
      <c r="KGP79" s="73"/>
      <c r="KGQ79" s="547"/>
      <c r="KGR79" s="72"/>
      <c r="KGS79" s="72"/>
      <c r="KHE79" s="72"/>
      <c r="KHF79" s="73"/>
      <c r="KHG79" s="547"/>
      <c r="KHH79" s="72"/>
      <c r="KHI79" s="72"/>
      <c r="KHU79" s="72"/>
      <c r="KHV79" s="73"/>
      <c r="KHW79" s="547"/>
      <c r="KHX79" s="72"/>
      <c r="KHY79" s="72"/>
      <c r="KIK79" s="72"/>
      <c r="KIL79" s="73"/>
      <c r="KIM79" s="547"/>
      <c r="KIN79" s="72"/>
      <c r="KIO79" s="72"/>
      <c r="KJA79" s="72"/>
      <c r="KJB79" s="73"/>
      <c r="KJC79" s="547"/>
      <c r="KJD79" s="72"/>
      <c r="KJE79" s="72"/>
      <c r="KJQ79" s="72"/>
      <c r="KJR79" s="73"/>
      <c r="KJS79" s="547"/>
      <c r="KJT79" s="72"/>
      <c r="KJU79" s="72"/>
      <c r="KKG79" s="72"/>
      <c r="KKH79" s="73"/>
      <c r="KKI79" s="547"/>
      <c r="KKJ79" s="72"/>
      <c r="KKK79" s="72"/>
      <c r="KKW79" s="72"/>
      <c r="KKX79" s="73"/>
      <c r="KKY79" s="547"/>
      <c r="KKZ79" s="72"/>
      <c r="KLA79" s="72"/>
      <c r="KLM79" s="72"/>
      <c r="KLN79" s="73"/>
      <c r="KLO79" s="547"/>
      <c r="KLP79" s="72"/>
      <c r="KLQ79" s="72"/>
      <c r="KMC79" s="72"/>
      <c r="KMD79" s="73"/>
      <c r="KME79" s="547"/>
      <c r="KMF79" s="72"/>
      <c r="KMG79" s="72"/>
      <c r="KMS79" s="72"/>
      <c r="KMT79" s="73"/>
      <c r="KMU79" s="547"/>
      <c r="KMV79" s="72"/>
      <c r="KMW79" s="72"/>
      <c r="KNI79" s="72"/>
      <c r="KNJ79" s="73"/>
      <c r="KNK79" s="547"/>
      <c r="KNL79" s="72"/>
      <c r="KNM79" s="72"/>
      <c r="KNY79" s="72"/>
      <c r="KNZ79" s="73"/>
      <c r="KOA79" s="547"/>
      <c r="KOB79" s="72"/>
      <c r="KOC79" s="72"/>
      <c r="KOO79" s="72"/>
      <c r="KOP79" s="73"/>
      <c r="KOQ79" s="547"/>
      <c r="KOR79" s="72"/>
      <c r="KOS79" s="72"/>
      <c r="KPE79" s="72"/>
      <c r="KPF79" s="73"/>
      <c r="KPG79" s="547"/>
      <c r="KPH79" s="72"/>
      <c r="KPI79" s="72"/>
      <c r="KPU79" s="72"/>
      <c r="KPV79" s="73"/>
      <c r="KPW79" s="547"/>
      <c r="KPX79" s="72"/>
      <c r="KPY79" s="72"/>
      <c r="KQK79" s="72"/>
      <c r="KQL79" s="73"/>
      <c r="KQM79" s="547"/>
      <c r="KQN79" s="72"/>
      <c r="KQO79" s="72"/>
      <c r="KRA79" s="72"/>
      <c r="KRB79" s="73"/>
      <c r="KRC79" s="547"/>
      <c r="KRD79" s="72"/>
      <c r="KRE79" s="72"/>
      <c r="KRQ79" s="72"/>
      <c r="KRR79" s="73"/>
      <c r="KRS79" s="547"/>
      <c r="KRT79" s="72"/>
      <c r="KRU79" s="72"/>
      <c r="KSG79" s="72"/>
      <c r="KSH79" s="73"/>
      <c r="KSI79" s="547"/>
      <c r="KSJ79" s="72"/>
      <c r="KSK79" s="72"/>
      <c r="KSW79" s="72"/>
      <c r="KSX79" s="73"/>
      <c r="KSY79" s="547"/>
      <c r="KSZ79" s="72"/>
      <c r="KTA79" s="72"/>
      <c r="KTM79" s="72"/>
      <c r="KTN79" s="73"/>
      <c r="KTO79" s="547"/>
      <c r="KTP79" s="72"/>
      <c r="KTQ79" s="72"/>
      <c r="KUC79" s="72"/>
      <c r="KUD79" s="73"/>
      <c r="KUE79" s="547"/>
      <c r="KUF79" s="72"/>
      <c r="KUG79" s="72"/>
      <c r="KUS79" s="72"/>
      <c r="KUT79" s="73"/>
      <c r="KUU79" s="547"/>
      <c r="KUV79" s="72"/>
      <c r="KUW79" s="72"/>
      <c r="KVI79" s="72"/>
      <c r="KVJ79" s="73"/>
      <c r="KVK79" s="547"/>
      <c r="KVL79" s="72"/>
      <c r="KVM79" s="72"/>
      <c r="KVY79" s="72"/>
      <c r="KVZ79" s="73"/>
      <c r="KWA79" s="547"/>
      <c r="KWB79" s="72"/>
      <c r="KWC79" s="72"/>
      <c r="KWO79" s="72"/>
      <c r="KWP79" s="73"/>
      <c r="KWQ79" s="547"/>
      <c r="KWR79" s="72"/>
      <c r="KWS79" s="72"/>
      <c r="KXE79" s="72"/>
      <c r="KXF79" s="73"/>
      <c r="KXG79" s="547"/>
      <c r="KXH79" s="72"/>
      <c r="KXI79" s="72"/>
      <c r="KXU79" s="72"/>
      <c r="KXV79" s="73"/>
      <c r="KXW79" s="547"/>
      <c r="KXX79" s="72"/>
      <c r="KXY79" s="72"/>
      <c r="KYK79" s="72"/>
      <c r="KYL79" s="73"/>
      <c r="KYM79" s="547"/>
      <c r="KYN79" s="72"/>
      <c r="KYO79" s="72"/>
      <c r="KZA79" s="72"/>
      <c r="KZB79" s="73"/>
      <c r="KZC79" s="547"/>
      <c r="KZD79" s="72"/>
      <c r="KZE79" s="72"/>
      <c r="KZQ79" s="72"/>
      <c r="KZR79" s="73"/>
      <c r="KZS79" s="547"/>
      <c r="KZT79" s="72"/>
      <c r="KZU79" s="72"/>
      <c r="LAG79" s="72"/>
      <c r="LAH79" s="73"/>
      <c r="LAI79" s="547"/>
      <c r="LAJ79" s="72"/>
      <c r="LAK79" s="72"/>
      <c r="LAW79" s="72"/>
      <c r="LAX79" s="73"/>
      <c r="LAY79" s="547"/>
      <c r="LAZ79" s="72"/>
      <c r="LBA79" s="72"/>
      <c r="LBM79" s="72"/>
      <c r="LBN79" s="73"/>
      <c r="LBO79" s="547"/>
      <c r="LBP79" s="72"/>
      <c r="LBQ79" s="72"/>
      <c r="LCC79" s="72"/>
      <c r="LCD79" s="73"/>
      <c r="LCE79" s="547"/>
      <c r="LCF79" s="72"/>
      <c r="LCG79" s="72"/>
      <c r="LCS79" s="72"/>
      <c r="LCT79" s="73"/>
      <c r="LCU79" s="547"/>
      <c r="LCV79" s="72"/>
      <c r="LCW79" s="72"/>
      <c r="LDI79" s="72"/>
      <c r="LDJ79" s="73"/>
      <c r="LDK79" s="547"/>
      <c r="LDL79" s="72"/>
      <c r="LDM79" s="72"/>
      <c r="LDY79" s="72"/>
      <c r="LDZ79" s="73"/>
      <c r="LEA79" s="547"/>
      <c r="LEB79" s="72"/>
      <c r="LEC79" s="72"/>
      <c r="LEO79" s="72"/>
      <c r="LEP79" s="73"/>
      <c r="LEQ79" s="547"/>
      <c r="LER79" s="72"/>
      <c r="LES79" s="72"/>
      <c r="LFE79" s="72"/>
      <c r="LFF79" s="73"/>
      <c r="LFG79" s="547"/>
      <c r="LFH79" s="72"/>
      <c r="LFI79" s="72"/>
      <c r="LFU79" s="72"/>
      <c r="LFV79" s="73"/>
      <c r="LFW79" s="547"/>
      <c r="LFX79" s="72"/>
      <c r="LFY79" s="72"/>
      <c r="LGK79" s="72"/>
      <c r="LGL79" s="73"/>
      <c r="LGM79" s="547"/>
      <c r="LGN79" s="72"/>
      <c r="LGO79" s="72"/>
      <c r="LHA79" s="72"/>
      <c r="LHB79" s="73"/>
      <c r="LHC79" s="547"/>
      <c r="LHD79" s="72"/>
      <c r="LHE79" s="72"/>
      <c r="LHQ79" s="72"/>
      <c r="LHR79" s="73"/>
      <c r="LHS79" s="547"/>
      <c r="LHT79" s="72"/>
      <c r="LHU79" s="72"/>
      <c r="LIG79" s="72"/>
      <c r="LIH79" s="73"/>
      <c r="LII79" s="547"/>
      <c r="LIJ79" s="72"/>
      <c r="LIK79" s="72"/>
      <c r="LIW79" s="72"/>
      <c r="LIX79" s="73"/>
      <c r="LIY79" s="547"/>
      <c r="LIZ79" s="72"/>
      <c r="LJA79" s="72"/>
      <c r="LJM79" s="72"/>
      <c r="LJN79" s="73"/>
      <c r="LJO79" s="547"/>
      <c r="LJP79" s="72"/>
      <c r="LJQ79" s="72"/>
      <c r="LKC79" s="72"/>
      <c r="LKD79" s="73"/>
      <c r="LKE79" s="547"/>
      <c r="LKF79" s="72"/>
      <c r="LKG79" s="72"/>
      <c r="LKS79" s="72"/>
      <c r="LKT79" s="73"/>
      <c r="LKU79" s="547"/>
      <c r="LKV79" s="72"/>
      <c r="LKW79" s="72"/>
      <c r="LLI79" s="72"/>
      <c r="LLJ79" s="73"/>
      <c r="LLK79" s="547"/>
      <c r="LLL79" s="72"/>
      <c r="LLM79" s="72"/>
      <c r="LLY79" s="72"/>
      <c r="LLZ79" s="73"/>
      <c r="LMA79" s="547"/>
      <c r="LMB79" s="72"/>
      <c r="LMC79" s="72"/>
      <c r="LMO79" s="72"/>
      <c r="LMP79" s="73"/>
      <c r="LMQ79" s="547"/>
      <c r="LMR79" s="72"/>
      <c r="LMS79" s="72"/>
      <c r="LNE79" s="72"/>
      <c r="LNF79" s="73"/>
      <c r="LNG79" s="547"/>
      <c r="LNH79" s="72"/>
      <c r="LNI79" s="72"/>
      <c r="LNU79" s="72"/>
      <c r="LNV79" s="73"/>
      <c r="LNW79" s="547"/>
      <c r="LNX79" s="72"/>
      <c r="LNY79" s="72"/>
      <c r="LOK79" s="72"/>
      <c r="LOL79" s="73"/>
      <c r="LOM79" s="547"/>
      <c r="LON79" s="72"/>
      <c r="LOO79" s="72"/>
      <c r="LPA79" s="72"/>
      <c r="LPB79" s="73"/>
      <c r="LPC79" s="547"/>
      <c r="LPD79" s="72"/>
      <c r="LPE79" s="72"/>
      <c r="LPQ79" s="72"/>
      <c r="LPR79" s="73"/>
      <c r="LPS79" s="547"/>
      <c r="LPT79" s="72"/>
      <c r="LPU79" s="72"/>
      <c r="LQG79" s="72"/>
      <c r="LQH79" s="73"/>
      <c r="LQI79" s="547"/>
      <c r="LQJ79" s="72"/>
      <c r="LQK79" s="72"/>
      <c r="LQW79" s="72"/>
      <c r="LQX79" s="73"/>
      <c r="LQY79" s="547"/>
      <c r="LQZ79" s="72"/>
      <c r="LRA79" s="72"/>
      <c r="LRM79" s="72"/>
      <c r="LRN79" s="73"/>
      <c r="LRO79" s="547"/>
      <c r="LRP79" s="72"/>
      <c r="LRQ79" s="72"/>
      <c r="LSC79" s="72"/>
      <c r="LSD79" s="73"/>
      <c r="LSE79" s="547"/>
      <c r="LSF79" s="72"/>
      <c r="LSG79" s="72"/>
      <c r="LSS79" s="72"/>
      <c r="LST79" s="73"/>
      <c r="LSU79" s="547"/>
      <c r="LSV79" s="72"/>
      <c r="LSW79" s="72"/>
      <c r="LTI79" s="72"/>
      <c r="LTJ79" s="73"/>
      <c r="LTK79" s="547"/>
      <c r="LTL79" s="72"/>
      <c r="LTM79" s="72"/>
      <c r="LTY79" s="72"/>
      <c r="LTZ79" s="73"/>
      <c r="LUA79" s="547"/>
      <c r="LUB79" s="72"/>
      <c r="LUC79" s="72"/>
      <c r="LUO79" s="72"/>
      <c r="LUP79" s="73"/>
      <c r="LUQ79" s="547"/>
      <c r="LUR79" s="72"/>
      <c r="LUS79" s="72"/>
      <c r="LVE79" s="72"/>
      <c r="LVF79" s="73"/>
      <c r="LVG79" s="547"/>
      <c r="LVH79" s="72"/>
      <c r="LVI79" s="72"/>
      <c r="LVU79" s="72"/>
      <c r="LVV79" s="73"/>
      <c r="LVW79" s="547"/>
      <c r="LVX79" s="72"/>
      <c r="LVY79" s="72"/>
      <c r="LWK79" s="72"/>
      <c r="LWL79" s="73"/>
      <c r="LWM79" s="547"/>
      <c r="LWN79" s="72"/>
      <c r="LWO79" s="72"/>
      <c r="LXA79" s="72"/>
      <c r="LXB79" s="73"/>
      <c r="LXC79" s="547"/>
      <c r="LXD79" s="72"/>
      <c r="LXE79" s="72"/>
      <c r="LXQ79" s="72"/>
      <c r="LXR79" s="73"/>
      <c r="LXS79" s="547"/>
      <c r="LXT79" s="72"/>
      <c r="LXU79" s="72"/>
      <c r="LYG79" s="72"/>
      <c r="LYH79" s="73"/>
      <c r="LYI79" s="547"/>
      <c r="LYJ79" s="72"/>
      <c r="LYK79" s="72"/>
      <c r="LYW79" s="72"/>
      <c r="LYX79" s="73"/>
      <c r="LYY79" s="547"/>
      <c r="LYZ79" s="72"/>
      <c r="LZA79" s="72"/>
      <c r="LZM79" s="72"/>
      <c r="LZN79" s="73"/>
      <c r="LZO79" s="547"/>
      <c r="LZP79" s="72"/>
      <c r="LZQ79" s="72"/>
      <c r="MAC79" s="72"/>
      <c r="MAD79" s="73"/>
      <c r="MAE79" s="547"/>
      <c r="MAF79" s="72"/>
      <c r="MAG79" s="72"/>
      <c r="MAS79" s="72"/>
      <c r="MAT79" s="73"/>
      <c r="MAU79" s="547"/>
      <c r="MAV79" s="72"/>
      <c r="MAW79" s="72"/>
      <c r="MBI79" s="72"/>
      <c r="MBJ79" s="73"/>
      <c r="MBK79" s="547"/>
      <c r="MBL79" s="72"/>
      <c r="MBM79" s="72"/>
      <c r="MBY79" s="72"/>
      <c r="MBZ79" s="73"/>
      <c r="MCA79" s="547"/>
      <c r="MCB79" s="72"/>
      <c r="MCC79" s="72"/>
      <c r="MCO79" s="72"/>
      <c r="MCP79" s="73"/>
      <c r="MCQ79" s="547"/>
      <c r="MCR79" s="72"/>
      <c r="MCS79" s="72"/>
      <c r="MDE79" s="72"/>
      <c r="MDF79" s="73"/>
      <c r="MDG79" s="547"/>
      <c r="MDH79" s="72"/>
      <c r="MDI79" s="72"/>
      <c r="MDU79" s="72"/>
      <c r="MDV79" s="73"/>
      <c r="MDW79" s="547"/>
      <c r="MDX79" s="72"/>
      <c r="MDY79" s="72"/>
      <c r="MEK79" s="72"/>
      <c r="MEL79" s="73"/>
      <c r="MEM79" s="547"/>
      <c r="MEN79" s="72"/>
      <c r="MEO79" s="72"/>
      <c r="MFA79" s="72"/>
      <c r="MFB79" s="73"/>
      <c r="MFC79" s="547"/>
      <c r="MFD79" s="72"/>
      <c r="MFE79" s="72"/>
      <c r="MFQ79" s="72"/>
      <c r="MFR79" s="73"/>
      <c r="MFS79" s="547"/>
      <c r="MFT79" s="72"/>
      <c r="MFU79" s="72"/>
      <c r="MGG79" s="72"/>
      <c r="MGH79" s="73"/>
      <c r="MGI79" s="547"/>
      <c r="MGJ79" s="72"/>
      <c r="MGK79" s="72"/>
      <c r="MGW79" s="72"/>
      <c r="MGX79" s="73"/>
      <c r="MGY79" s="547"/>
      <c r="MGZ79" s="72"/>
      <c r="MHA79" s="72"/>
      <c r="MHM79" s="72"/>
      <c r="MHN79" s="73"/>
      <c r="MHO79" s="547"/>
      <c r="MHP79" s="72"/>
      <c r="MHQ79" s="72"/>
      <c r="MIC79" s="72"/>
      <c r="MID79" s="73"/>
      <c r="MIE79" s="547"/>
      <c r="MIF79" s="72"/>
      <c r="MIG79" s="72"/>
      <c r="MIS79" s="72"/>
      <c r="MIT79" s="73"/>
      <c r="MIU79" s="547"/>
      <c r="MIV79" s="72"/>
      <c r="MIW79" s="72"/>
      <c r="MJI79" s="72"/>
      <c r="MJJ79" s="73"/>
      <c r="MJK79" s="547"/>
      <c r="MJL79" s="72"/>
      <c r="MJM79" s="72"/>
      <c r="MJY79" s="72"/>
      <c r="MJZ79" s="73"/>
      <c r="MKA79" s="547"/>
      <c r="MKB79" s="72"/>
      <c r="MKC79" s="72"/>
      <c r="MKO79" s="72"/>
      <c r="MKP79" s="73"/>
      <c r="MKQ79" s="547"/>
      <c r="MKR79" s="72"/>
      <c r="MKS79" s="72"/>
      <c r="MLE79" s="72"/>
      <c r="MLF79" s="73"/>
      <c r="MLG79" s="547"/>
      <c r="MLH79" s="72"/>
      <c r="MLI79" s="72"/>
      <c r="MLU79" s="72"/>
      <c r="MLV79" s="73"/>
      <c r="MLW79" s="547"/>
      <c r="MLX79" s="72"/>
      <c r="MLY79" s="72"/>
      <c r="MMK79" s="72"/>
      <c r="MML79" s="73"/>
      <c r="MMM79" s="547"/>
      <c r="MMN79" s="72"/>
      <c r="MMO79" s="72"/>
      <c r="MNA79" s="72"/>
      <c r="MNB79" s="73"/>
      <c r="MNC79" s="547"/>
      <c r="MND79" s="72"/>
      <c r="MNE79" s="72"/>
      <c r="MNQ79" s="72"/>
      <c r="MNR79" s="73"/>
      <c r="MNS79" s="547"/>
      <c r="MNT79" s="72"/>
      <c r="MNU79" s="72"/>
      <c r="MOG79" s="72"/>
      <c r="MOH79" s="73"/>
      <c r="MOI79" s="547"/>
      <c r="MOJ79" s="72"/>
      <c r="MOK79" s="72"/>
      <c r="MOW79" s="72"/>
      <c r="MOX79" s="73"/>
      <c r="MOY79" s="547"/>
      <c r="MOZ79" s="72"/>
      <c r="MPA79" s="72"/>
      <c r="MPM79" s="72"/>
      <c r="MPN79" s="73"/>
      <c r="MPO79" s="547"/>
      <c r="MPP79" s="72"/>
      <c r="MPQ79" s="72"/>
      <c r="MQC79" s="72"/>
      <c r="MQD79" s="73"/>
      <c r="MQE79" s="547"/>
      <c r="MQF79" s="72"/>
      <c r="MQG79" s="72"/>
      <c r="MQS79" s="72"/>
      <c r="MQT79" s="73"/>
      <c r="MQU79" s="547"/>
      <c r="MQV79" s="72"/>
      <c r="MQW79" s="72"/>
      <c r="MRI79" s="72"/>
      <c r="MRJ79" s="73"/>
      <c r="MRK79" s="547"/>
      <c r="MRL79" s="72"/>
      <c r="MRM79" s="72"/>
      <c r="MRY79" s="72"/>
      <c r="MRZ79" s="73"/>
      <c r="MSA79" s="547"/>
      <c r="MSB79" s="72"/>
      <c r="MSC79" s="72"/>
      <c r="MSO79" s="72"/>
      <c r="MSP79" s="73"/>
      <c r="MSQ79" s="547"/>
      <c r="MSR79" s="72"/>
      <c r="MSS79" s="72"/>
      <c r="MTE79" s="72"/>
      <c r="MTF79" s="73"/>
      <c r="MTG79" s="547"/>
      <c r="MTH79" s="72"/>
      <c r="MTI79" s="72"/>
      <c r="MTU79" s="72"/>
      <c r="MTV79" s="73"/>
      <c r="MTW79" s="547"/>
      <c r="MTX79" s="72"/>
      <c r="MTY79" s="72"/>
      <c r="MUK79" s="72"/>
      <c r="MUL79" s="73"/>
      <c r="MUM79" s="547"/>
      <c r="MUN79" s="72"/>
      <c r="MUO79" s="72"/>
      <c r="MVA79" s="72"/>
      <c r="MVB79" s="73"/>
      <c r="MVC79" s="547"/>
      <c r="MVD79" s="72"/>
      <c r="MVE79" s="72"/>
      <c r="MVQ79" s="72"/>
      <c r="MVR79" s="73"/>
      <c r="MVS79" s="547"/>
      <c r="MVT79" s="72"/>
      <c r="MVU79" s="72"/>
      <c r="MWG79" s="72"/>
      <c r="MWH79" s="73"/>
      <c r="MWI79" s="547"/>
      <c r="MWJ79" s="72"/>
      <c r="MWK79" s="72"/>
      <c r="MWW79" s="72"/>
      <c r="MWX79" s="73"/>
      <c r="MWY79" s="547"/>
      <c r="MWZ79" s="72"/>
      <c r="MXA79" s="72"/>
      <c r="MXM79" s="72"/>
      <c r="MXN79" s="73"/>
      <c r="MXO79" s="547"/>
      <c r="MXP79" s="72"/>
      <c r="MXQ79" s="72"/>
      <c r="MYC79" s="72"/>
      <c r="MYD79" s="73"/>
      <c r="MYE79" s="547"/>
      <c r="MYF79" s="72"/>
      <c r="MYG79" s="72"/>
      <c r="MYS79" s="72"/>
      <c r="MYT79" s="73"/>
      <c r="MYU79" s="547"/>
      <c r="MYV79" s="72"/>
      <c r="MYW79" s="72"/>
      <c r="MZI79" s="72"/>
      <c r="MZJ79" s="73"/>
      <c r="MZK79" s="547"/>
      <c r="MZL79" s="72"/>
      <c r="MZM79" s="72"/>
      <c r="MZY79" s="72"/>
      <c r="MZZ79" s="73"/>
      <c r="NAA79" s="547"/>
      <c r="NAB79" s="72"/>
      <c r="NAC79" s="72"/>
      <c r="NAO79" s="72"/>
      <c r="NAP79" s="73"/>
      <c r="NAQ79" s="547"/>
      <c r="NAR79" s="72"/>
      <c r="NAS79" s="72"/>
      <c r="NBE79" s="72"/>
      <c r="NBF79" s="73"/>
      <c r="NBG79" s="547"/>
      <c r="NBH79" s="72"/>
      <c r="NBI79" s="72"/>
      <c r="NBU79" s="72"/>
      <c r="NBV79" s="73"/>
      <c r="NBW79" s="547"/>
      <c r="NBX79" s="72"/>
      <c r="NBY79" s="72"/>
      <c r="NCK79" s="72"/>
      <c r="NCL79" s="73"/>
      <c r="NCM79" s="547"/>
      <c r="NCN79" s="72"/>
      <c r="NCO79" s="72"/>
      <c r="NDA79" s="72"/>
      <c r="NDB79" s="73"/>
      <c r="NDC79" s="547"/>
      <c r="NDD79" s="72"/>
      <c r="NDE79" s="72"/>
      <c r="NDQ79" s="72"/>
      <c r="NDR79" s="73"/>
      <c r="NDS79" s="547"/>
      <c r="NDT79" s="72"/>
      <c r="NDU79" s="72"/>
      <c r="NEG79" s="72"/>
      <c r="NEH79" s="73"/>
      <c r="NEI79" s="547"/>
      <c r="NEJ79" s="72"/>
      <c r="NEK79" s="72"/>
      <c r="NEW79" s="72"/>
      <c r="NEX79" s="73"/>
      <c r="NEY79" s="547"/>
      <c r="NEZ79" s="72"/>
      <c r="NFA79" s="72"/>
      <c r="NFM79" s="72"/>
      <c r="NFN79" s="73"/>
      <c r="NFO79" s="547"/>
      <c r="NFP79" s="72"/>
      <c r="NFQ79" s="72"/>
      <c r="NGC79" s="72"/>
      <c r="NGD79" s="73"/>
      <c r="NGE79" s="547"/>
      <c r="NGF79" s="72"/>
      <c r="NGG79" s="72"/>
      <c r="NGS79" s="72"/>
      <c r="NGT79" s="73"/>
      <c r="NGU79" s="547"/>
      <c r="NGV79" s="72"/>
      <c r="NGW79" s="72"/>
      <c r="NHI79" s="72"/>
      <c r="NHJ79" s="73"/>
      <c r="NHK79" s="547"/>
      <c r="NHL79" s="72"/>
      <c r="NHM79" s="72"/>
      <c r="NHY79" s="72"/>
      <c r="NHZ79" s="73"/>
      <c r="NIA79" s="547"/>
      <c r="NIB79" s="72"/>
      <c r="NIC79" s="72"/>
      <c r="NIO79" s="72"/>
      <c r="NIP79" s="73"/>
      <c r="NIQ79" s="547"/>
      <c r="NIR79" s="72"/>
      <c r="NIS79" s="72"/>
      <c r="NJE79" s="72"/>
      <c r="NJF79" s="73"/>
      <c r="NJG79" s="547"/>
      <c r="NJH79" s="72"/>
      <c r="NJI79" s="72"/>
      <c r="NJU79" s="72"/>
      <c r="NJV79" s="73"/>
      <c r="NJW79" s="547"/>
      <c r="NJX79" s="72"/>
      <c r="NJY79" s="72"/>
      <c r="NKK79" s="72"/>
      <c r="NKL79" s="73"/>
      <c r="NKM79" s="547"/>
      <c r="NKN79" s="72"/>
      <c r="NKO79" s="72"/>
      <c r="NLA79" s="72"/>
      <c r="NLB79" s="73"/>
      <c r="NLC79" s="547"/>
      <c r="NLD79" s="72"/>
      <c r="NLE79" s="72"/>
      <c r="NLQ79" s="72"/>
      <c r="NLR79" s="73"/>
      <c r="NLS79" s="547"/>
      <c r="NLT79" s="72"/>
      <c r="NLU79" s="72"/>
      <c r="NMG79" s="72"/>
      <c r="NMH79" s="73"/>
      <c r="NMI79" s="547"/>
      <c r="NMJ79" s="72"/>
      <c r="NMK79" s="72"/>
      <c r="NMW79" s="72"/>
      <c r="NMX79" s="73"/>
      <c r="NMY79" s="547"/>
      <c r="NMZ79" s="72"/>
      <c r="NNA79" s="72"/>
      <c r="NNM79" s="72"/>
      <c r="NNN79" s="73"/>
      <c r="NNO79" s="547"/>
      <c r="NNP79" s="72"/>
      <c r="NNQ79" s="72"/>
      <c r="NOC79" s="72"/>
      <c r="NOD79" s="73"/>
      <c r="NOE79" s="547"/>
      <c r="NOF79" s="72"/>
      <c r="NOG79" s="72"/>
      <c r="NOS79" s="72"/>
      <c r="NOT79" s="73"/>
      <c r="NOU79" s="547"/>
      <c r="NOV79" s="72"/>
      <c r="NOW79" s="72"/>
      <c r="NPI79" s="72"/>
      <c r="NPJ79" s="73"/>
      <c r="NPK79" s="547"/>
      <c r="NPL79" s="72"/>
      <c r="NPM79" s="72"/>
      <c r="NPY79" s="72"/>
      <c r="NPZ79" s="73"/>
      <c r="NQA79" s="547"/>
      <c r="NQB79" s="72"/>
      <c r="NQC79" s="72"/>
      <c r="NQO79" s="72"/>
      <c r="NQP79" s="73"/>
      <c r="NQQ79" s="547"/>
      <c r="NQR79" s="72"/>
      <c r="NQS79" s="72"/>
      <c r="NRE79" s="72"/>
      <c r="NRF79" s="73"/>
      <c r="NRG79" s="547"/>
      <c r="NRH79" s="72"/>
      <c r="NRI79" s="72"/>
      <c r="NRU79" s="72"/>
      <c r="NRV79" s="73"/>
      <c r="NRW79" s="547"/>
      <c r="NRX79" s="72"/>
      <c r="NRY79" s="72"/>
      <c r="NSK79" s="72"/>
      <c r="NSL79" s="73"/>
      <c r="NSM79" s="547"/>
      <c r="NSN79" s="72"/>
      <c r="NSO79" s="72"/>
      <c r="NTA79" s="72"/>
      <c r="NTB79" s="73"/>
      <c r="NTC79" s="547"/>
      <c r="NTD79" s="72"/>
      <c r="NTE79" s="72"/>
      <c r="NTQ79" s="72"/>
      <c r="NTR79" s="73"/>
      <c r="NTS79" s="547"/>
      <c r="NTT79" s="72"/>
      <c r="NTU79" s="72"/>
      <c r="NUG79" s="72"/>
      <c r="NUH79" s="73"/>
      <c r="NUI79" s="547"/>
      <c r="NUJ79" s="72"/>
      <c r="NUK79" s="72"/>
      <c r="NUW79" s="72"/>
      <c r="NUX79" s="73"/>
      <c r="NUY79" s="547"/>
      <c r="NUZ79" s="72"/>
      <c r="NVA79" s="72"/>
      <c r="NVM79" s="72"/>
      <c r="NVN79" s="73"/>
      <c r="NVO79" s="547"/>
      <c r="NVP79" s="72"/>
      <c r="NVQ79" s="72"/>
      <c r="NWC79" s="72"/>
      <c r="NWD79" s="73"/>
      <c r="NWE79" s="547"/>
      <c r="NWF79" s="72"/>
      <c r="NWG79" s="72"/>
      <c r="NWS79" s="72"/>
      <c r="NWT79" s="73"/>
      <c r="NWU79" s="547"/>
      <c r="NWV79" s="72"/>
      <c r="NWW79" s="72"/>
      <c r="NXI79" s="72"/>
      <c r="NXJ79" s="73"/>
      <c r="NXK79" s="547"/>
      <c r="NXL79" s="72"/>
      <c r="NXM79" s="72"/>
      <c r="NXY79" s="72"/>
      <c r="NXZ79" s="73"/>
      <c r="NYA79" s="547"/>
      <c r="NYB79" s="72"/>
      <c r="NYC79" s="72"/>
      <c r="NYO79" s="72"/>
      <c r="NYP79" s="73"/>
      <c r="NYQ79" s="547"/>
      <c r="NYR79" s="72"/>
      <c r="NYS79" s="72"/>
      <c r="NZE79" s="72"/>
      <c r="NZF79" s="73"/>
      <c r="NZG79" s="547"/>
      <c r="NZH79" s="72"/>
      <c r="NZI79" s="72"/>
      <c r="NZU79" s="72"/>
      <c r="NZV79" s="73"/>
      <c r="NZW79" s="547"/>
      <c r="NZX79" s="72"/>
      <c r="NZY79" s="72"/>
      <c r="OAK79" s="72"/>
      <c r="OAL79" s="73"/>
      <c r="OAM79" s="547"/>
      <c r="OAN79" s="72"/>
      <c r="OAO79" s="72"/>
      <c r="OBA79" s="72"/>
      <c r="OBB79" s="73"/>
      <c r="OBC79" s="547"/>
      <c r="OBD79" s="72"/>
      <c r="OBE79" s="72"/>
      <c r="OBQ79" s="72"/>
      <c r="OBR79" s="73"/>
      <c r="OBS79" s="547"/>
      <c r="OBT79" s="72"/>
      <c r="OBU79" s="72"/>
      <c r="OCG79" s="72"/>
      <c r="OCH79" s="73"/>
      <c r="OCI79" s="547"/>
      <c r="OCJ79" s="72"/>
      <c r="OCK79" s="72"/>
      <c r="OCW79" s="72"/>
      <c r="OCX79" s="73"/>
      <c r="OCY79" s="547"/>
      <c r="OCZ79" s="72"/>
      <c r="ODA79" s="72"/>
      <c r="ODM79" s="72"/>
      <c r="ODN79" s="73"/>
      <c r="ODO79" s="547"/>
      <c r="ODP79" s="72"/>
      <c r="ODQ79" s="72"/>
      <c r="OEC79" s="72"/>
      <c r="OED79" s="73"/>
      <c r="OEE79" s="547"/>
      <c r="OEF79" s="72"/>
      <c r="OEG79" s="72"/>
      <c r="OES79" s="72"/>
      <c r="OET79" s="73"/>
      <c r="OEU79" s="547"/>
      <c r="OEV79" s="72"/>
      <c r="OEW79" s="72"/>
      <c r="OFI79" s="72"/>
      <c r="OFJ79" s="73"/>
      <c r="OFK79" s="547"/>
      <c r="OFL79" s="72"/>
      <c r="OFM79" s="72"/>
      <c r="OFY79" s="72"/>
      <c r="OFZ79" s="73"/>
      <c r="OGA79" s="547"/>
      <c r="OGB79" s="72"/>
      <c r="OGC79" s="72"/>
      <c r="OGO79" s="72"/>
      <c r="OGP79" s="73"/>
      <c r="OGQ79" s="547"/>
      <c r="OGR79" s="72"/>
      <c r="OGS79" s="72"/>
      <c r="OHE79" s="72"/>
      <c r="OHF79" s="73"/>
      <c r="OHG79" s="547"/>
      <c r="OHH79" s="72"/>
      <c r="OHI79" s="72"/>
      <c r="OHU79" s="72"/>
      <c r="OHV79" s="73"/>
      <c r="OHW79" s="547"/>
      <c r="OHX79" s="72"/>
      <c r="OHY79" s="72"/>
      <c r="OIK79" s="72"/>
      <c r="OIL79" s="73"/>
      <c r="OIM79" s="547"/>
      <c r="OIN79" s="72"/>
      <c r="OIO79" s="72"/>
      <c r="OJA79" s="72"/>
      <c r="OJB79" s="73"/>
      <c r="OJC79" s="547"/>
      <c r="OJD79" s="72"/>
      <c r="OJE79" s="72"/>
      <c r="OJQ79" s="72"/>
      <c r="OJR79" s="73"/>
      <c r="OJS79" s="547"/>
      <c r="OJT79" s="72"/>
      <c r="OJU79" s="72"/>
      <c r="OKG79" s="72"/>
      <c r="OKH79" s="73"/>
      <c r="OKI79" s="547"/>
      <c r="OKJ79" s="72"/>
      <c r="OKK79" s="72"/>
      <c r="OKW79" s="72"/>
      <c r="OKX79" s="73"/>
      <c r="OKY79" s="547"/>
      <c r="OKZ79" s="72"/>
      <c r="OLA79" s="72"/>
      <c r="OLM79" s="72"/>
      <c r="OLN79" s="73"/>
      <c r="OLO79" s="547"/>
      <c r="OLP79" s="72"/>
      <c r="OLQ79" s="72"/>
      <c r="OMC79" s="72"/>
      <c r="OMD79" s="73"/>
      <c r="OME79" s="547"/>
      <c r="OMF79" s="72"/>
      <c r="OMG79" s="72"/>
      <c r="OMS79" s="72"/>
      <c r="OMT79" s="73"/>
      <c r="OMU79" s="547"/>
      <c r="OMV79" s="72"/>
      <c r="OMW79" s="72"/>
      <c r="ONI79" s="72"/>
      <c r="ONJ79" s="73"/>
      <c r="ONK79" s="547"/>
      <c r="ONL79" s="72"/>
      <c r="ONM79" s="72"/>
      <c r="ONY79" s="72"/>
      <c r="ONZ79" s="73"/>
      <c r="OOA79" s="547"/>
      <c r="OOB79" s="72"/>
      <c r="OOC79" s="72"/>
      <c r="OOO79" s="72"/>
      <c r="OOP79" s="73"/>
      <c r="OOQ79" s="547"/>
      <c r="OOR79" s="72"/>
      <c r="OOS79" s="72"/>
      <c r="OPE79" s="72"/>
      <c r="OPF79" s="73"/>
      <c r="OPG79" s="547"/>
      <c r="OPH79" s="72"/>
      <c r="OPI79" s="72"/>
      <c r="OPU79" s="72"/>
      <c r="OPV79" s="73"/>
      <c r="OPW79" s="547"/>
      <c r="OPX79" s="72"/>
      <c r="OPY79" s="72"/>
      <c r="OQK79" s="72"/>
      <c r="OQL79" s="73"/>
      <c r="OQM79" s="547"/>
      <c r="OQN79" s="72"/>
      <c r="OQO79" s="72"/>
      <c r="ORA79" s="72"/>
      <c r="ORB79" s="73"/>
      <c r="ORC79" s="547"/>
      <c r="ORD79" s="72"/>
      <c r="ORE79" s="72"/>
      <c r="ORQ79" s="72"/>
      <c r="ORR79" s="73"/>
      <c r="ORS79" s="547"/>
      <c r="ORT79" s="72"/>
      <c r="ORU79" s="72"/>
      <c r="OSG79" s="72"/>
      <c r="OSH79" s="73"/>
      <c r="OSI79" s="547"/>
      <c r="OSJ79" s="72"/>
      <c r="OSK79" s="72"/>
      <c r="OSW79" s="72"/>
      <c r="OSX79" s="73"/>
      <c r="OSY79" s="547"/>
      <c r="OSZ79" s="72"/>
      <c r="OTA79" s="72"/>
      <c r="OTM79" s="72"/>
      <c r="OTN79" s="73"/>
      <c r="OTO79" s="547"/>
      <c r="OTP79" s="72"/>
      <c r="OTQ79" s="72"/>
      <c r="OUC79" s="72"/>
      <c r="OUD79" s="73"/>
      <c r="OUE79" s="547"/>
      <c r="OUF79" s="72"/>
      <c r="OUG79" s="72"/>
      <c r="OUS79" s="72"/>
      <c r="OUT79" s="73"/>
      <c r="OUU79" s="547"/>
      <c r="OUV79" s="72"/>
      <c r="OUW79" s="72"/>
      <c r="OVI79" s="72"/>
      <c r="OVJ79" s="73"/>
      <c r="OVK79" s="547"/>
      <c r="OVL79" s="72"/>
      <c r="OVM79" s="72"/>
      <c r="OVY79" s="72"/>
      <c r="OVZ79" s="73"/>
      <c r="OWA79" s="547"/>
      <c r="OWB79" s="72"/>
      <c r="OWC79" s="72"/>
      <c r="OWO79" s="72"/>
      <c r="OWP79" s="73"/>
      <c r="OWQ79" s="547"/>
      <c r="OWR79" s="72"/>
      <c r="OWS79" s="72"/>
      <c r="OXE79" s="72"/>
      <c r="OXF79" s="73"/>
      <c r="OXG79" s="547"/>
      <c r="OXH79" s="72"/>
      <c r="OXI79" s="72"/>
      <c r="OXU79" s="72"/>
      <c r="OXV79" s="73"/>
      <c r="OXW79" s="547"/>
      <c r="OXX79" s="72"/>
      <c r="OXY79" s="72"/>
      <c r="OYK79" s="72"/>
      <c r="OYL79" s="73"/>
      <c r="OYM79" s="547"/>
      <c r="OYN79" s="72"/>
      <c r="OYO79" s="72"/>
      <c r="OZA79" s="72"/>
      <c r="OZB79" s="73"/>
      <c r="OZC79" s="547"/>
      <c r="OZD79" s="72"/>
      <c r="OZE79" s="72"/>
      <c r="OZQ79" s="72"/>
      <c r="OZR79" s="73"/>
      <c r="OZS79" s="547"/>
      <c r="OZT79" s="72"/>
      <c r="OZU79" s="72"/>
      <c r="PAG79" s="72"/>
      <c r="PAH79" s="73"/>
      <c r="PAI79" s="547"/>
      <c r="PAJ79" s="72"/>
      <c r="PAK79" s="72"/>
      <c r="PAW79" s="72"/>
      <c r="PAX79" s="73"/>
      <c r="PAY79" s="547"/>
      <c r="PAZ79" s="72"/>
      <c r="PBA79" s="72"/>
      <c r="PBM79" s="72"/>
      <c r="PBN79" s="73"/>
      <c r="PBO79" s="547"/>
      <c r="PBP79" s="72"/>
      <c r="PBQ79" s="72"/>
      <c r="PCC79" s="72"/>
      <c r="PCD79" s="73"/>
      <c r="PCE79" s="547"/>
      <c r="PCF79" s="72"/>
      <c r="PCG79" s="72"/>
      <c r="PCS79" s="72"/>
      <c r="PCT79" s="73"/>
      <c r="PCU79" s="547"/>
      <c r="PCV79" s="72"/>
      <c r="PCW79" s="72"/>
      <c r="PDI79" s="72"/>
      <c r="PDJ79" s="73"/>
      <c r="PDK79" s="547"/>
      <c r="PDL79" s="72"/>
      <c r="PDM79" s="72"/>
      <c r="PDY79" s="72"/>
      <c r="PDZ79" s="73"/>
      <c r="PEA79" s="547"/>
      <c r="PEB79" s="72"/>
      <c r="PEC79" s="72"/>
      <c r="PEO79" s="72"/>
      <c r="PEP79" s="73"/>
      <c r="PEQ79" s="547"/>
      <c r="PER79" s="72"/>
      <c r="PES79" s="72"/>
      <c r="PFE79" s="72"/>
      <c r="PFF79" s="73"/>
      <c r="PFG79" s="547"/>
      <c r="PFH79" s="72"/>
      <c r="PFI79" s="72"/>
      <c r="PFU79" s="72"/>
      <c r="PFV79" s="73"/>
      <c r="PFW79" s="547"/>
      <c r="PFX79" s="72"/>
      <c r="PFY79" s="72"/>
      <c r="PGK79" s="72"/>
      <c r="PGL79" s="73"/>
      <c r="PGM79" s="547"/>
      <c r="PGN79" s="72"/>
      <c r="PGO79" s="72"/>
      <c r="PHA79" s="72"/>
      <c r="PHB79" s="73"/>
      <c r="PHC79" s="547"/>
      <c r="PHD79" s="72"/>
      <c r="PHE79" s="72"/>
      <c r="PHQ79" s="72"/>
      <c r="PHR79" s="73"/>
      <c r="PHS79" s="547"/>
      <c r="PHT79" s="72"/>
      <c r="PHU79" s="72"/>
      <c r="PIG79" s="72"/>
      <c r="PIH79" s="73"/>
      <c r="PII79" s="547"/>
      <c r="PIJ79" s="72"/>
      <c r="PIK79" s="72"/>
      <c r="PIW79" s="72"/>
      <c r="PIX79" s="73"/>
      <c r="PIY79" s="547"/>
      <c r="PIZ79" s="72"/>
      <c r="PJA79" s="72"/>
      <c r="PJM79" s="72"/>
      <c r="PJN79" s="73"/>
      <c r="PJO79" s="547"/>
      <c r="PJP79" s="72"/>
      <c r="PJQ79" s="72"/>
      <c r="PKC79" s="72"/>
      <c r="PKD79" s="73"/>
      <c r="PKE79" s="547"/>
      <c r="PKF79" s="72"/>
      <c r="PKG79" s="72"/>
      <c r="PKS79" s="72"/>
      <c r="PKT79" s="73"/>
      <c r="PKU79" s="547"/>
      <c r="PKV79" s="72"/>
      <c r="PKW79" s="72"/>
      <c r="PLI79" s="72"/>
      <c r="PLJ79" s="73"/>
      <c r="PLK79" s="547"/>
      <c r="PLL79" s="72"/>
      <c r="PLM79" s="72"/>
      <c r="PLY79" s="72"/>
      <c r="PLZ79" s="73"/>
      <c r="PMA79" s="547"/>
      <c r="PMB79" s="72"/>
      <c r="PMC79" s="72"/>
      <c r="PMO79" s="72"/>
      <c r="PMP79" s="73"/>
      <c r="PMQ79" s="547"/>
      <c r="PMR79" s="72"/>
      <c r="PMS79" s="72"/>
      <c r="PNE79" s="72"/>
      <c r="PNF79" s="73"/>
      <c r="PNG79" s="547"/>
      <c r="PNH79" s="72"/>
      <c r="PNI79" s="72"/>
      <c r="PNU79" s="72"/>
      <c r="PNV79" s="73"/>
      <c r="PNW79" s="547"/>
      <c r="PNX79" s="72"/>
      <c r="PNY79" s="72"/>
      <c r="POK79" s="72"/>
      <c r="POL79" s="73"/>
      <c r="POM79" s="547"/>
      <c r="PON79" s="72"/>
      <c r="POO79" s="72"/>
      <c r="PPA79" s="72"/>
      <c r="PPB79" s="73"/>
      <c r="PPC79" s="547"/>
      <c r="PPD79" s="72"/>
      <c r="PPE79" s="72"/>
      <c r="PPQ79" s="72"/>
      <c r="PPR79" s="73"/>
      <c r="PPS79" s="547"/>
      <c r="PPT79" s="72"/>
      <c r="PPU79" s="72"/>
      <c r="PQG79" s="72"/>
      <c r="PQH79" s="73"/>
      <c r="PQI79" s="547"/>
      <c r="PQJ79" s="72"/>
      <c r="PQK79" s="72"/>
      <c r="PQW79" s="72"/>
      <c r="PQX79" s="73"/>
      <c r="PQY79" s="547"/>
      <c r="PQZ79" s="72"/>
      <c r="PRA79" s="72"/>
      <c r="PRM79" s="72"/>
      <c r="PRN79" s="73"/>
      <c r="PRO79" s="547"/>
      <c r="PRP79" s="72"/>
      <c r="PRQ79" s="72"/>
      <c r="PSC79" s="72"/>
      <c r="PSD79" s="73"/>
      <c r="PSE79" s="547"/>
      <c r="PSF79" s="72"/>
      <c r="PSG79" s="72"/>
      <c r="PSS79" s="72"/>
      <c r="PST79" s="73"/>
      <c r="PSU79" s="547"/>
      <c r="PSV79" s="72"/>
      <c r="PSW79" s="72"/>
      <c r="PTI79" s="72"/>
      <c r="PTJ79" s="73"/>
      <c r="PTK79" s="547"/>
      <c r="PTL79" s="72"/>
      <c r="PTM79" s="72"/>
      <c r="PTY79" s="72"/>
      <c r="PTZ79" s="73"/>
      <c r="PUA79" s="547"/>
      <c r="PUB79" s="72"/>
      <c r="PUC79" s="72"/>
      <c r="PUO79" s="72"/>
      <c r="PUP79" s="73"/>
      <c r="PUQ79" s="547"/>
      <c r="PUR79" s="72"/>
      <c r="PUS79" s="72"/>
      <c r="PVE79" s="72"/>
      <c r="PVF79" s="73"/>
      <c r="PVG79" s="547"/>
      <c r="PVH79" s="72"/>
      <c r="PVI79" s="72"/>
      <c r="PVU79" s="72"/>
      <c r="PVV79" s="73"/>
      <c r="PVW79" s="547"/>
      <c r="PVX79" s="72"/>
      <c r="PVY79" s="72"/>
      <c r="PWK79" s="72"/>
      <c r="PWL79" s="73"/>
      <c r="PWM79" s="547"/>
      <c r="PWN79" s="72"/>
      <c r="PWO79" s="72"/>
      <c r="PXA79" s="72"/>
      <c r="PXB79" s="73"/>
      <c r="PXC79" s="547"/>
      <c r="PXD79" s="72"/>
      <c r="PXE79" s="72"/>
      <c r="PXQ79" s="72"/>
      <c r="PXR79" s="73"/>
      <c r="PXS79" s="547"/>
      <c r="PXT79" s="72"/>
      <c r="PXU79" s="72"/>
      <c r="PYG79" s="72"/>
      <c r="PYH79" s="73"/>
      <c r="PYI79" s="547"/>
      <c r="PYJ79" s="72"/>
      <c r="PYK79" s="72"/>
      <c r="PYW79" s="72"/>
      <c r="PYX79" s="73"/>
      <c r="PYY79" s="547"/>
      <c r="PYZ79" s="72"/>
      <c r="PZA79" s="72"/>
      <c r="PZM79" s="72"/>
      <c r="PZN79" s="73"/>
      <c r="PZO79" s="547"/>
      <c r="PZP79" s="72"/>
      <c r="PZQ79" s="72"/>
      <c r="QAC79" s="72"/>
      <c r="QAD79" s="73"/>
      <c r="QAE79" s="547"/>
      <c r="QAF79" s="72"/>
      <c r="QAG79" s="72"/>
      <c r="QAS79" s="72"/>
      <c r="QAT79" s="73"/>
      <c r="QAU79" s="547"/>
      <c r="QAV79" s="72"/>
      <c r="QAW79" s="72"/>
      <c r="QBI79" s="72"/>
      <c r="QBJ79" s="73"/>
      <c r="QBK79" s="547"/>
      <c r="QBL79" s="72"/>
      <c r="QBM79" s="72"/>
      <c r="QBY79" s="72"/>
      <c r="QBZ79" s="73"/>
      <c r="QCA79" s="547"/>
      <c r="QCB79" s="72"/>
      <c r="QCC79" s="72"/>
      <c r="QCO79" s="72"/>
      <c r="QCP79" s="73"/>
      <c r="QCQ79" s="547"/>
      <c r="QCR79" s="72"/>
      <c r="QCS79" s="72"/>
      <c r="QDE79" s="72"/>
      <c r="QDF79" s="73"/>
      <c r="QDG79" s="547"/>
      <c r="QDH79" s="72"/>
      <c r="QDI79" s="72"/>
      <c r="QDU79" s="72"/>
      <c r="QDV79" s="73"/>
      <c r="QDW79" s="547"/>
      <c r="QDX79" s="72"/>
      <c r="QDY79" s="72"/>
      <c r="QEK79" s="72"/>
      <c r="QEL79" s="73"/>
      <c r="QEM79" s="547"/>
      <c r="QEN79" s="72"/>
      <c r="QEO79" s="72"/>
      <c r="QFA79" s="72"/>
      <c r="QFB79" s="73"/>
      <c r="QFC79" s="547"/>
      <c r="QFD79" s="72"/>
      <c r="QFE79" s="72"/>
      <c r="QFQ79" s="72"/>
      <c r="QFR79" s="73"/>
      <c r="QFS79" s="547"/>
      <c r="QFT79" s="72"/>
      <c r="QFU79" s="72"/>
      <c r="QGG79" s="72"/>
      <c r="QGH79" s="73"/>
      <c r="QGI79" s="547"/>
      <c r="QGJ79" s="72"/>
      <c r="QGK79" s="72"/>
      <c r="QGW79" s="72"/>
      <c r="QGX79" s="73"/>
      <c r="QGY79" s="547"/>
      <c r="QGZ79" s="72"/>
      <c r="QHA79" s="72"/>
      <c r="QHM79" s="72"/>
      <c r="QHN79" s="73"/>
      <c r="QHO79" s="547"/>
      <c r="QHP79" s="72"/>
      <c r="QHQ79" s="72"/>
      <c r="QIC79" s="72"/>
      <c r="QID79" s="73"/>
      <c r="QIE79" s="547"/>
      <c r="QIF79" s="72"/>
      <c r="QIG79" s="72"/>
      <c r="QIS79" s="72"/>
      <c r="QIT79" s="73"/>
      <c r="QIU79" s="547"/>
      <c r="QIV79" s="72"/>
      <c r="QIW79" s="72"/>
      <c r="QJI79" s="72"/>
      <c r="QJJ79" s="73"/>
      <c r="QJK79" s="547"/>
      <c r="QJL79" s="72"/>
      <c r="QJM79" s="72"/>
      <c r="QJY79" s="72"/>
      <c r="QJZ79" s="73"/>
      <c r="QKA79" s="547"/>
      <c r="QKB79" s="72"/>
      <c r="QKC79" s="72"/>
      <c r="QKO79" s="72"/>
      <c r="QKP79" s="73"/>
      <c r="QKQ79" s="547"/>
      <c r="QKR79" s="72"/>
      <c r="QKS79" s="72"/>
      <c r="QLE79" s="72"/>
      <c r="QLF79" s="73"/>
      <c r="QLG79" s="547"/>
      <c r="QLH79" s="72"/>
      <c r="QLI79" s="72"/>
      <c r="QLU79" s="72"/>
      <c r="QLV79" s="73"/>
      <c r="QLW79" s="547"/>
      <c r="QLX79" s="72"/>
      <c r="QLY79" s="72"/>
      <c r="QMK79" s="72"/>
      <c r="QML79" s="73"/>
      <c r="QMM79" s="547"/>
      <c r="QMN79" s="72"/>
      <c r="QMO79" s="72"/>
      <c r="QNA79" s="72"/>
      <c r="QNB79" s="73"/>
      <c r="QNC79" s="547"/>
      <c r="QND79" s="72"/>
      <c r="QNE79" s="72"/>
      <c r="QNQ79" s="72"/>
      <c r="QNR79" s="73"/>
      <c r="QNS79" s="547"/>
      <c r="QNT79" s="72"/>
      <c r="QNU79" s="72"/>
      <c r="QOG79" s="72"/>
      <c r="QOH79" s="73"/>
      <c r="QOI79" s="547"/>
      <c r="QOJ79" s="72"/>
      <c r="QOK79" s="72"/>
      <c r="QOW79" s="72"/>
      <c r="QOX79" s="73"/>
      <c r="QOY79" s="547"/>
      <c r="QOZ79" s="72"/>
      <c r="QPA79" s="72"/>
      <c r="QPM79" s="72"/>
      <c r="QPN79" s="73"/>
      <c r="QPO79" s="547"/>
      <c r="QPP79" s="72"/>
      <c r="QPQ79" s="72"/>
      <c r="QQC79" s="72"/>
      <c r="QQD79" s="73"/>
      <c r="QQE79" s="547"/>
      <c r="QQF79" s="72"/>
      <c r="QQG79" s="72"/>
      <c r="QQS79" s="72"/>
      <c r="QQT79" s="73"/>
      <c r="QQU79" s="547"/>
      <c r="QQV79" s="72"/>
      <c r="QQW79" s="72"/>
      <c r="QRI79" s="72"/>
      <c r="QRJ79" s="73"/>
      <c r="QRK79" s="547"/>
      <c r="QRL79" s="72"/>
      <c r="QRM79" s="72"/>
      <c r="QRY79" s="72"/>
      <c r="QRZ79" s="73"/>
      <c r="QSA79" s="547"/>
      <c r="QSB79" s="72"/>
      <c r="QSC79" s="72"/>
      <c r="QSO79" s="72"/>
      <c r="QSP79" s="73"/>
      <c r="QSQ79" s="547"/>
      <c r="QSR79" s="72"/>
      <c r="QSS79" s="72"/>
      <c r="QTE79" s="72"/>
      <c r="QTF79" s="73"/>
      <c r="QTG79" s="547"/>
      <c r="QTH79" s="72"/>
      <c r="QTI79" s="72"/>
      <c r="QTU79" s="72"/>
      <c r="QTV79" s="73"/>
      <c r="QTW79" s="547"/>
      <c r="QTX79" s="72"/>
      <c r="QTY79" s="72"/>
      <c r="QUK79" s="72"/>
      <c r="QUL79" s="73"/>
      <c r="QUM79" s="547"/>
      <c r="QUN79" s="72"/>
      <c r="QUO79" s="72"/>
      <c r="QVA79" s="72"/>
      <c r="QVB79" s="73"/>
      <c r="QVC79" s="547"/>
      <c r="QVD79" s="72"/>
      <c r="QVE79" s="72"/>
      <c r="QVQ79" s="72"/>
      <c r="QVR79" s="73"/>
      <c r="QVS79" s="547"/>
      <c r="QVT79" s="72"/>
      <c r="QVU79" s="72"/>
      <c r="QWG79" s="72"/>
      <c r="QWH79" s="73"/>
      <c r="QWI79" s="547"/>
      <c r="QWJ79" s="72"/>
      <c r="QWK79" s="72"/>
      <c r="QWW79" s="72"/>
      <c r="QWX79" s="73"/>
      <c r="QWY79" s="547"/>
      <c r="QWZ79" s="72"/>
      <c r="QXA79" s="72"/>
      <c r="QXM79" s="72"/>
      <c r="QXN79" s="73"/>
      <c r="QXO79" s="547"/>
      <c r="QXP79" s="72"/>
      <c r="QXQ79" s="72"/>
      <c r="QYC79" s="72"/>
      <c r="QYD79" s="73"/>
      <c r="QYE79" s="547"/>
      <c r="QYF79" s="72"/>
      <c r="QYG79" s="72"/>
      <c r="QYS79" s="72"/>
      <c r="QYT79" s="73"/>
      <c r="QYU79" s="547"/>
      <c r="QYV79" s="72"/>
      <c r="QYW79" s="72"/>
      <c r="QZI79" s="72"/>
      <c r="QZJ79" s="73"/>
      <c r="QZK79" s="547"/>
      <c r="QZL79" s="72"/>
      <c r="QZM79" s="72"/>
      <c r="QZY79" s="72"/>
      <c r="QZZ79" s="73"/>
      <c r="RAA79" s="547"/>
      <c r="RAB79" s="72"/>
      <c r="RAC79" s="72"/>
      <c r="RAO79" s="72"/>
      <c r="RAP79" s="73"/>
      <c r="RAQ79" s="547"/>
      <c r="RAR79" s="72"/>
      <c r="RAS79" s="72"/>
      <c r="RBE79" s="72"/>
      <c r="RBF79" s="73"/>
      <c r="RBG79" s="547"/>
      <c r="RBH79" s="72"/>
      <c r="RBI79" s="72"/>
      <c r="RBU79" s="72"/>
      <c r="RBV79" s="73"/>
      <c r="RBW79" s="547"/>
      <c r="RBX79" s="72"/>
      <c r="RBY79" s="72"/>
      <c r="RCK79" s="72"/>
      <c r="RCL79" s="73"/>
      <c r="RCM79" s="547"/>
      <c r="RCN79" s="72"/>
      <c r="RCO79" s="72"/>
      <c r="RDA79" s="72"/>
      <c r="RDB79" s="73"/>
      <c r="RDC79" s="547"/>
      <c r="RDD79" s="72"/>
      <c r="RDE79" s="72"/>
      <c r="RDQ79" s="72"/>
      <c r="RDR79" s="73"/>
      <c r="RDS79" s="547"/>
      <c r="RDT79" s="72"/>
      <c r="RDU79" s="72"/>
      <c r="REG79" s="72"/>
      <c r="REH79" s="73"/>
      <c r="REI79" s="547"/>
      <c r="REJ79" s="72"/>
      <c r="REK79" s="72"/>
      <c r="REW79" s="72"/>
      <c r="REX79" s="73"/>
      <c r="REY79" s="547"/>
      <c r="REZ79" s="72"/>
      <c r="RFA79" s="72"/>
      <c r="RFM79" s="72"/>
      <c r="RFN79" s="73"/>
      <c r="RFO79" s="547"/>
      <c r="RFP79" s="72"/>
      <c r="RFQ79" s="72"/>
      <c r="RGC79" s="72"/>
      <c r="RGD79" s="73"/>
      <c r="RGE79" s="547"/>
      <c r="RGF79" s="72"/>
      <c r="RGG79" s="72"/>
      <c r="RGS79" s="72"/>
      <c r="RGT79" s="73"/>
      <c r="RGU79" s="547"/>
      <c r="RGV79" s="72"/>
      <c r="RGW79" s="72"/>
      <c r="RHI79" s="72"/>
      <c r="RHJ79" s="73"/>
      <c r="RHK79" s="547"/>
      <c r="RHL79" s="72"/>
      <c r="RHM79" s="72"/>
      <c r="RHY79" s="72"/>
      <c r="RHZ79" s="73"/>
      <c r="RIA79" s="547"/>
      <c r="RIB79" s="72"/>
      <c r="RIC79" s="72"/>
      <c r="RIO79" s="72"/>
      <c r="RIP79" s="73"/>
      <c r="RIQ79" s="547"/>
      <c r="RIR79" s="72"/>
      <c r="RIS79" s="72"/>
      <c r="RJE79" s="72"/>
      <c r="RJF79" s="73"/>
      <c r="RJG79" s="547"/>
      <c r="RJH79" s="72"/>
      <c r="RJI79" s="72"/>
      <c r="RJU79" s="72"/>
      <c r="RJV79" s="73"/>
      <c r="RJW79" s="547"/>
      <c r="RJX79" s="72"/>
      <c r="RJY79" s="72"/>
      <c r="RKK79" s="72"/>
      <c r="RKL79" s="73"/>
      <c r="RKM79" s="547"/>
      <c r="RKN79" s="72"/>
      <c r="RKO79" s="72"/>
      <c r="RLA79" s="72"/>
      <c r="RLB79" s="73"/>
      <c r="RLC79" s="547"/>
      <c r="RLD79" s="72"/>
      <c r="RLE79" s="72"/>
      <c r="RLQ79" s="72"/>
      <c r="RLR79" s="73"/>
      <c r="RLS79" s="547"/>
      <c r="RLT79" s="72"/>
      <c r="RLU79" s="72"/>
      <c r="RMG79" s="72"/>
      <c r="RMH79" s="73"/>
      <c r="RMI79" s="547"/>
      <c r="RMJ79" s="72"/>
      <c r="RMK79" s="72"/>
      <c r="RMW79" s="72"/>
      <c r="RMX79" s="73"/>
      <c r="RMY79" s="547"/>
      <c r="RMZ79" s="72"/>
      <c r="RNA79" s="72"/>
      <c r="RNM79" s="72"/>
      <c r="RNN79" s="73"/>
      <c r="RNO79" s="547"/>
      <c r="RNP79" s="72"/>
      <c r="RNQ79" s="72"/>
      <c r="ROC79" s="72"/>
      <c r="ROD79" s="73"/>
      <c r="ROE79" s="547"/>
      <c r="ROF79" s="72"/>
      <c r="ROG79" s="72"/>
      <c r="ROS79" s="72"/>
      <c r="ROT79" s="73"/>
      <c r="ROU79" s="547"/>
      <c r="ROV79" s="72"/>
      <c r="ROW79" s="72"/>
      <c r="RPI79" s="72"/>
      <c r="RPJ79" s="73"/>
      <c r="RPK79" s="547"/>
      <c r="RPL79" s="72"/>
      <c r="RPM79" s="72"/>
      <c r="RPY79" s="72"/>
      <c r="RPZ79" s="73"/>
      <c r="RQA79" s="547"/>
      <c r="RQB79" s="72"/>
      <c r="RQC79" s="72"/>
      <c r="RQO79" s="72"/>
      <c r="RQP79" s="73"/>
      <c r="RQQ79" s="547"/>
      <c r="RQR79" s="72"/>
      <c r="RQS79" s="72"/>
      <c r="RRE79" s="72"/>
      <c r="RRF79" s="73"/>
      <c r="RRG79" s="547"/>
      <c r="RRH79" s="72"/>
      <c r="RRI79" s="72"/>
      <c r="RRU79" s="72"/>
      <c r="RRV79" s="73"/>
      <c r="RRW79" s="547"/>
      <c r="RRX79" s="72"/>
      <c r="RRY79" s="72"/>
      <c r="RSK79" s="72"/>
      <c r="RSL79" s="73"/>
      <c r="RSM79" s="547"/>
      <c r="RSN79" s="72"/>
      <c r="RSO79" s="72"/>
      <c r="RTA79" s="72"/>
      <c r="RTB79" s="73"/>
      <c r="RTC79" s="547"/>
      <c r="RTD79" s="72"/>
      <c r="RTE79" s="72"/>
      <c r="RTQ79" s="72"/>
      <c r="RTR79" s="73"/>
      <c r="RTS79" s="547"/>
      <c r="RTT79" s="72"/>
      <c r="RTU79" s="72"/>
      <c r="RUG79" s="72"/>
      <c r="RUH79" s="73"/>
      <c r="RUI79" s="547"/>
      <c r="RUJ79" s="72"/>
      <c r="RUK79" s="72"/>
      <c r="RUW79" s="72"/>
      <c r="RUX79" s="73"/>
      <c r="RUY79" s="547"/>
      <c r="RUZ79" s="72"/>
      <c r="RVA79" s="72"/>
      <c r="RVM79" s="72"/>
      <c r="RVN79" s="73"/>
      <c r="RVO79" s="547"/>
      <c r="RVP79" s="72"/>
      <c r="RVQ79" s="72"/>
      <c r="RWC79" s="72"/>
      <c r="RWD79" s="73"/>
      <c r="RWE79" s="547"/>
      <c r="RWF79" s="72"/>
      <c r="RWG79" s="72"/>
      <c r="RWS79" s="72"/>
      <c r="RWT79" s="73"/>
      <c r="RWU79" s="547"/>
      <c r="RWV79" s="72"/>
      <c r="RWW79" s="72"/>
      <c r="RXI79" s="72"/>
      <c r="RXJ79" s="73"/>
      <c r="RXK79" s="547"/>
      <c r="RXL79" s="72"/>
      <c r="RXM79" s="72"/>
      <c r="RXY79" s="72"/>
      <c r="RXZ79" s="73"/>
      <c r="RYA79" s="547"/>
      <c r="RYB79" s="72"/>
      <c r="RYC79" s="72"/>
      <c r="RYO79" s="72"/>
      <c r="RYP79" s="73"/>
      <c r="RYQ79" s="547"/>
      <c r="RYR79" s="72"/>
      <c r="RYS79" s="72"/>
      <c r="RZE79" s="72"/>
      <c r="RZF79" s="73"/>
      <c r="RZG79" s="547"/>
      <c r="RZH79" s="72"/>
      <c r="RZI79" s="72"/>
      <c r="RZU79" s="72"/>
      <c r="RZV79" s="73"/>
      <c r="RZW79" s="547"/>
      <c r="RZX79" s="72"/>
      <c r="RZY79" s="72"/>
      <c r="SAK79" s="72"/>
      <c r="SAL79" s="73"/>
      <c r="SAM79" s="547"/>
      <c r="SAN79" s="72"/>
      <c r="SAO79" s="72"/>
      <c r="SBA79" s="72"/>
      <c r="SBB79" s="73"/>
      <c r="SBC79" s="547"/>
      <c r="SBD79" s="72"/>
      <c r="SBE79" s="72"/>
      <c r="SBQ79" s="72"/>
      <c r="SBR79" s="73"/>
      <c r="SBS79" s="547"/>
      <c r="SBT79" s="72"/>
      <c r="SBU79" s="72"/>
      <c r="SCG79" s="72"/>
      <c r="SCH79" s="73"/>
      <c r="SCI79" s="547"/>
      <c r="SCJ79" s="72"/>
      <c r="SCK79" s="72"/>
      <c r="SCW79" s="72"/>
      <c r="SCX79" s="73"/>
      <c r="SCY79" s="547"/>
      <c r="SCZ79" s="72"/>
      <c r="SDA79" s="72"/>
      <c r="SDM79" s="72"/>
      <c r="SDN79" s="73"/>
      <c r="SDO79" s="547"/>
      <c r="SDP79" s="72"/>
      <c r="SDQ79" s="72"/>
      <c r="SEC79" s="72"/>
      <c r="SED79" s="73"/>
      <c r="SEE79" s="547"/>
      <c r="SEF79" s="72"/>
      <c r="SEG79" s="72"/>
      <c r="SES79" s="72"/>
      <c r="SET79" s="73"/>
      <c r="SEU79" s="547"/>
      <c r="SEV79" s="72"/>
      <c r="SEW79" s="72"/>
      <c r="SFI79" s="72"/>
      <c r="SFJ79" s="73"/>
      <c r="SFK79" s="547"/>
      <c r="SFL79" s="72"/>
      <c r="SFM79" s="72"/>
      <c r="SFY79" s="72"/>
      <c r="SFZ79" s="73"/>
      <c r="SGA79" s="547"/>
      <c r="SGB79" s="72"/>
      <c r="SGC79" s="72"/>
      <c r="SGO79" s="72"/>
      <c r="SGP79" s="73"/>
      <c r="SGQ79" s="547"/>
      <c r="SGR79" s="72"/>
      <c r="SGS79" s="72"/>
      <c r="SHE79" s="72"/>
      <c r="SHF79" s="73"/>
      <c r="SHG79" s="547"/>
      <c r="SHH79" s="72"/>
      <c r="SHI79" s="72"/>
      <c r="SHU79" s="72"/>
      <c r="SHV79" s="73"/>
      <c r="SHW79" s="547"/>
      <c r="SHX79" s="72"/>
      <c r="SHY79" s="72"/>
      <c r="SIK79" s="72"/>
      <c r="SIL79" s="73"/>
      <c r="SIM79" s="547"/>
      <c r="SIN79" s="72"/>
      <c r="SIO79" s="72"/>
      <c r="SJA79" s="72"/>
      <c r="SJB79" s="73"/>
      <c r="SJC79" s="547"/>
      <c r="SJD79" s="72"/>
      <c r="SJE79" s="72"/>
      <c r="SJQ79" s="72"/>
      <c r="SJR79" s="73"/>
      <c r="SJS79" s="547"/>
      <c r="SJT79" s="72"/>
      <c r="SJU79" s="72"/>
      <c r="SKG79" s="72"/>
      <c r="SKH79" s="73"/>
      <c r="SKI79" s="547"/>
      <c r="SKJ79" s="72"/>
      <c r="SKK79" s="72"/>
      <c r="SKW79" s="72"/>
      <c r="SKX79" s="73"/>
      <c r="SKY79" s="547"/>
      <c r="SKZ79" s="72"/>
      <c r="SLA79" s="72"/>
      <c r="SLM79" s="72"/>
      <c r="SLN79" s="73"/>
      <c r="SLO79" s="547"/>
      <c r="SLP79" s="72"/>
      <c r="SLQ79" s="72"/>
      <c r="SMC79" s="72"/>
      <c r="SMD79" s="73"/>
      <c r="SME79" s="547"/>
      <c r="SMF79" s="72"/>
      <c r="SMG79" s="72"/>
      <c r="SMS79" s="72"/>
      <c r="SMT79" s="73"/>
      <c r="SMU79" s="547"/>
      <c r="SMV79" s="72"/>
      <c r="SMW79" s="72"/>
      <c r="SNI79" s="72"/>
      <c r="SNJ79" s="73"/>
      <c r="SNK79" s="547"/>
      <c r="SNL79" s="72"/>
      <c r="SNM79" s="72"/>
      <c r="SNY79" s="72"/>
      <c r="SNZ79" s="73"/>
      <c r="SOA79" s="547"/>
      <c r="SOB79" s="72"/>
      <c r="SOC79" s="72"/>
      <c r="SOO79" s="72"/>
      <c r="SOP79" s="73"/>
      <c r="SOQ79" s="547"/>
      <c r="SOR79" s="72"/>
      <c r="SOS79" s="72"/>
      <c r="SPE79" s="72"/>
      <c r="SPF79" s="73"/>
      <c r="SPG79" s="547"/>
      <c r="SPH79" s="72"/>
      <c r="SPI79" s="72"/>
      <c r="SPU79" s="72"/>
      <c r="SPV79" s="73"/>
      <c r="SPW79" s="547"/>
      <c r="SPX79" s="72"/>
      <c r="SPY79" s="72"/>
      <c r="SQK79" s="72"/>
      <c r="SQL79" s="73"/>
      <c r="SQM79" s="547"/>
      <c r="SQN79" s="72"/>
      <c r="SQO79" s="72"/>
      <c r="SRA79" s="72"/>
      <c r="SRB79" s="73"/>
      <c r="SRC79" s="547"/>
      <c r="SRD79" s="72"/>
      <c r="SRE79" s="72"/>
      <c r="SRQ79" s="72"/>
      <c r="SRR79" s="73"/>
      <c r="SRS79" s="547"/>
      <c r="SRT79" s="72"/>
      <c r="SRU79" s="72"/>
      <c r="SSG79" s="72"/>
      <c r="SSH79" s="73"/>
      <c r="SSI79" s="547"/>
      <c r="SSJ79" s="72"/>
      <c r="SSK79" s="72"/>
      <c r="SSW79" s="72"/>
      <c r="SSX79" s="73"/>
      <c r="SSY79" s="547"/>
      <c r="SSZ79" s="72"/>
      <c r="STA79" s="72"/>
      <c r="STM79" s="72"/>
      <c r="STN79" s="73"/>
      <c r="STO79" s="547"/>
      <c r="STP79" s="72"/>
      <c r="STQ79" s="72"/>
      <c r="SUC79" s="72"/>
      <c r="SUD79" s="73"/>
      <c r="SUE79" s="547"/>
      <c r="SUF79" s="72"/>
      <c r="SUG79" s="72"/>
      <c r="SUS79" s="72"/>
      <c r="SUT79" s="73"/>
      <c r="SUU79" s="547"/>
      <c r="SUV79" s="72"/>
      <c r="SUW79" s="72"/>
      <c r="SVI79" s="72"/>
      <c r="SVJ79" s="73"/>
      <c r="SVK79" s="547"/>
      <c r="SVL79" s="72"/>
      <c r="SVM79" s="72"/>
      <c r="SVY79" s="72"/>
      <c r="SVZ79" s="73"/>
      <c r="SWA79" s="547"/>
      <c r="SWB79" s="72"/>
      <c r="SWC79" s="72"/>
      <c r="SWO79" s="72"/>
      <c r="SWP79" s="73"/>
      <c r="SWQ79" s="547"/>
      <c r="SWR79" s="72"/>
      <c r="SWS79" s="72"/>
      <c r="SXE79" s="72"/>
      <c r="SXF79" s="73"/>
      <c r="SXG79" s="547"/>
      <c r="SXH79" s="72"/>
      <c r="SXI79" s="72"/>
      <c r="SXU79" s="72"/>
      <c r="SXV79" s="73"/>
      <c r="SXW79" s="547"/>
      <c r="SXX79" s="72"/>
      <c r="SXY79" s="72"/>
      <c r="SYK79" s="72"/>
      <c r="SYL79" s="73"/>
      <c r="SYM79" s="547"/>
      <c r="SYN79" s="72"/>
      <c r="SYO79" s="72"/>
      <c r="SZA79" s="72"/>
      <c r="SZB79" s="73"/>
      <c r="SZC79" s="547"/>
      <c r="SZD79" s="72"/>
      <c r="SZE79" s="72"/>
      <c r="SZQ79" s="72"/>
      <c r="SZR79" s="73"/>
      <c r="SZS79" s="547"/>
      <c r="SZT79" s="72"/>
      <c r="SZU79" s="72"/>
      <c r="TAG79" s="72"/>
      <c r="TAH79" s="73"/>
      <c r="TAI79" s="547"/>
      <c r="TAJ79" s="72"/>
      <c r="TAK79" s="72"/>
      <c r="TAW79" s="72"/>
      <c r="TAX79" s="73"/>
      <c r="TAY79" s="547"/>
      <c r="TAZ79" s="72"/>
      <c r="TBA79" s="72"/>
      <c r="TBM79" s="72"/>
      <c r="TBN79" s="73"/>
      <c r="TBO79" s="547"/>
      <c r="TBP79" s="72"/>
      <c r="TBQ79" s="72"/>
      <c r="TCC79" s="72"/>
      <c r="TCD79" s="73"/>
      <c r="TCE79" s="547"/>
      <c r="TCF79" s="72"/>
      <c r="TCG79" s="72"/>
      <c r="TCS79" s="72"/>
      <c r="TCT79" s="73"/>
      <c r="TCU79" s="547"/>
      <c r="TCV79" s="72"/>
      <c r="TCW79" s="72"/>
      <c r="TDI79" s="72"/>
      <c r="TDJ79" s="73"/>
      <c r="TDK79" s="547"/>
      <c r="TDL79" s="72"/>
      <c r="TDM79" s="72"/>
      <c r="TDY79" s="72"/>
      <c r="TDZ79" s="73"/>
      <c r="TEA79" s="547"/>
      <c r="TEB79" s="72"/>
      <c r="TEC79" s="72"/>
      <c r="TEO79" s="72"/>
      <c r="TEP79" s="73"/>
      <c r="TEQ79" s="547"/>
      <c r="TER79" s="72"/>
      <c r="TES79" s="72"/>
      <c r="TFE79" s="72"/>
      <c r="TFF79" s="73"/>
      <c r="TFG79" s="547"/>
      <c r="TFH79" s="72"/>
      <c r="TFI79" s="72"/>
      <c r="TFU79" s="72"/>
      <c r="TFV79" s="73"/>
      <c r="TFW79" s="547"/>
      <c r="TFX79" s="72"/>
      <c r="TFY79" s="72"/>
      <c r="TGK79" s="72"/>
      <c r="TGL79" s="73"/>
      <c r="TGM79" s="547"/>
      <c r="TGN79" s="72"/>
      <c r="TGO79" s="72"/>
      <c r="THA79" s="72"/>
      <c r="THB79" s="73"/>
      <c r="THC79" s="547"/>
      <c r="THD79" s="72"/>
      <c r="THE79" s="72"/>
      <c r="THQ79" s="72"/>
      <c r="THR79" s="73"/>
      <c r="THS79" s="547"/>
      <c r="THT79" s="72"/>
      <c r="THU79" s="72"/>
      <c r="TIG79" s="72"/>
      <c r="TIH79" s="73"/>
      <c r="TII79" s="547"/>
      <c r="TIJ79" s="72"/>
      <c r="TIK79" s="72"/>
      <c r="TIW79" s="72"/>
      <c r="TIX79" s="73"/>
      <c r="TIY79" s="547"/>
      <c r="TIZ79" s="72"/>
      <c r="TJA79" s="72"/>
      <c r="TJM79" s="72"/>
      <c r="TJN79" s="73"/>
      <c r="TJO79" s="547"/>
      <c r="TJP79" s="72"/>
      <c r="TJQ79" s="72"/>
      <c r="TKC79" s="72"/>
      <c r="TKD79" s="73"/>
      <c r="TKE79" s="547"/>
      <c r="TKF79" s="72"/>
      <c r="TKG79" s="72"/>
      <c r="TKS79" s="72"/>
      <c r="TKT79" s="73"/>
      <c r="TKU79" s="547"/>
      <c r="TKV79" s="72"/>
      <c r="TKW79" s="72"/>
      <c r="TLI79" s="72"/>
      <c r="TLJ79" s="73"/>
      <c r="TLK79" s="547"/>
      <c r="TLL79" s="72"/>
      <c r="TLM79" s="72"/>
      <c r="TLY79" s="72"/>
      <c r="TLZ79" s="73"/>
      <c r="TMA79" s="547"/>
      <c r="TMB79" s="72"/>
      <c r="TMC79" s="72"/>
      <c r="TMO79" s="72"/>
      <c r="TMP79" s="73"/>
      <c r="TMQ79" s="547"/>
      <c r="TMR79" s="72"/>
      <c r="TMS79" s="72"/>
      <c r="TNE79" s="72"/>
      <c r="TNF79" s="73"/>
      <c r="TNG79" s="547"/>
      <c r="TNH79" s="72"/>
      <c r="TNI79" s="72"/>
      <c r="TNU79" s="72"/>
      <c r="TNV79" s="73"/>
      <c r="TNW79" s="547"/>
      <c r="TNX79" s="72"/>
      <c r="TNY79" s="72"/>
      <c r="TOK79" s="72"/>
      <c r="TOL79" s="73"/>
      <c r="TOM79" s="547"/>
      <c r="TON79" s="72"/>
      <c r="TOO79" s="72"/>
      <c r="TPA79" s="72"/>
      <c r="TPB79" s="73"/>
      <c r="TPC79" s="547"/>
      <c r="TPD79" s="72"/>
      <c r="TPE79" s="72"/>
      <c r="TPQ79" s="72"/>
      <c r="TPR79" s="73"/>
      <c r="TPS79" s="547"/>
      <c r="TPT79" s="72"/>
      <c r="TPU79" s="72"/>
      <c r="TQG79" s="72"/>
      <c r="TQH79" s="73"/>
      <c r="TQI79" s="547"/>
      <c r="TQJ79" s="72"/>
      <c r="TQK79" s="72"/>
      <c r="TQW79" s="72"/>
      <c r="TQX79" s="73"/>
      <c r="TQY79" s="547"/>
      <c r="TQZ79" s="72"/>
      <c r="TRA79" s="72"/>
      <c r="TRM79" s="72"/>
      <c r="TRN79" s="73"/>
      <c r="TRO79" s="547"/>
      <c r="TRP79" s="72"/>
      <c r="TRQ79" s="72"/>
      <c r="TSC79" s="72"/>
      <c r="TSD79" s="73"/>
      <c r="TSE79" s="547"/>
      <c r="TSF79" s="72"/>
      <c r="TSG79" s="72"/>
      <c r="TSS79" s="72"/>
      <c r="TST79" s="73"/>
      <c r="TSU79" s="547"/>
      <c r="TSV79" s="72"/>
      <c r="TSW79" s="72"/>
      <c r="TTI79" s="72"/>
      <c r="TTJ79" s="73"/>
      <c r="TTK79" s="547"/>
      <c r="TTL79" s="72"/>
      <c r="TTM79" s="72"/>
      <c r="TTY79" s="72"/>
      <c r="TTZ79" s="73"/>
      <c r="TUA79" s="547"/>
      <c r="TUB79" s="72"/>
      <c r="TUC79" s="72"/>
      <c r="TUO79" s="72"/>
      <c r="TUP79" s="73"/>
      <c r="TUQ79" s="547"/>
      <c r="TUR79" s="72"/>
      <c r="TUS79" s="72"/>
      <c r="TVE79" s="72"/>
      <c r="TVF79" s="73"/>
      <c r="TVG79" s="547"/>
      <c r="TVH79" s="72"/>
      <c r="TVI79" s="72"/>
      <c r="TVU79" s="72"/>
      <c r="TVV79" s="73"/>
      <c r="TVW79" s="547"/>
      <c r="TVX79" s="72"/>
      <c r="TVY79" s="72"/>
      <c r="TWK79" s="72"/>
      <c r="TWL79" s="73"/>
      <c r="TWM79" s="547"/>
      <c r="TWN79" s="72"/>
      <c r="TWO79" s="72"/>
      <c r="TXA79" s="72"/>
      <c r="TXB79" s="73"/>
      <c r="TXC79" s="547"/>
      <c r="TXD79" s="72"/>
      <c r="TXE79" s="72"/>
      <c r="TXQ79" s="72"/>
      <c r="TXR79" s="73"/>
      <c r="TXS79" s="547"/>
      <c r="TXT79" s="72"/>
      <c r="TXU79" s="72"/>
      <c r="TYG79" s="72"/>
      <c r="TYH79" s="73"/>
      <c r="TYI79" s="547"/>
      <c r="TYJ79" s="72"/>
      <c r="TYK79" s="72"/>
      <c r="TYW79" s="72"/>
      <c r="TYX79" s="73"/>
      <c r="TYY79" s="547"/>
      <c r="TYZ79" s="72"/>
      <c r="TZA79" s="72"/>
      <c r="TZM79" s="72"/>
      <c r="TZN79" s="73"/>
      <c r="TZO79" s="547"/>
      <c r="TZP79" s="72"/>
      <c r="TZQ79" s="72"/>
      <c r="UAC79" s="72"/>
      <c r="UAD79" s="73"/>
      <c r="UAE79" s="547"/>
      <c r="UAF79" s="72"/>
      <c r="UAG79" s="72"/>
      <c r="UAS79" s="72"/>
      <c r="UAT79" s="73"/>
      <c r="UAU79" s="547"/>
      <c r="UAV79" s="72"/>
      <c r="UAW79" s="72"/>
      <c r="UBI79" s="72"/>
      <c r="UBJ79" s="73"/>
      <c r="UBK79" s="547"/>
      <c r="UBL79" s="72"/>
      <c r="UBM79" s="72"/>
      <c r="UBY79" s="72"/>
      <c r="UBZ79" s="73"/>
      <c r="UCA79" s="547"/>
      <c r="UCB79" s="72"/>
      <c r="UCC79" s="72"/>
      <c r="UCO79" s="72"/>
      <c r="UCP79" s="73"/>
      <c r="UCQ79" s="547"/>
      <c r="UCR79" s="72"/>
      <c r="UCS79" s="72"/>
      <c r="UDE79" s="72"/>
      <c r="UDF79" s="73"/>
      <c r="UDG79" s="547"/>
      <c r="UDH79" s="72"/>
      <c r="UDI79" s="72"/>
      <c r="UDU79" s="72"/>
      <c r="UDV79" s="73"/>
      <c r="UDW79" s="547"/>
      <c r="UDX79" s="72"/>
      <c r="UDY79" s="72"/>
      <c r="UEK79" s="72"/>
      <c r="UEL79" s="73"/>
      <c r="UEM79" s="547"/>
      <c r="UEN79" s="72"/>
      <c r="UEO79" s="72"/>
      <c r="UFA79" s="72"/>
      <c r="UFB79" s="73"/>
      <c r="UFC79" s="547"/>
      <c r="UFD79" s="72"/>
      <c r="UFE79" s="72"/>
      <c r="UFQ79" s="72"/>
      <c r="UFR79" s="73"/>
      <c r="UFS79" s="547"/>
      <c r="UFT79" s="72"/>
      <c r="UFU79" s="72"/>
      <c r="UGG79" s="72"/>
      <c r="UGH79" s="73"/>
      <c r="UGI79" s="547"/>
      <c r="UGJ79" s="72"/>
      <c r="UGK79" s="72"/>
      <c r="UGW79" s="72"/>
      <c r="UGX79" s="73"/>
      <c r="UGY79" s="547"/>
      <c r="UGZ79" s="72"/>
      <c r="UHA79" s="72"/>
      <c r="UHM79" s="72"/>
      <c r="UHN79" s="73"/>
      <c r="UHO79" s="547"/>
      <c r="UHP79" s="72"/>
      <c r="UHQ79" s="72"/>
      <c r="UIC79" s="72"/>
      <c r="UID79" s="73"/>
      <c r="UIE79" s="547"/>
      <c r="UIF79" s="72"/>
      <c r="UIG79" s="72"/>
      <c r="UIS79" s="72"/>
      <c r="UIT79" s="73"/>
      <c r="UIU79" s="547"/>
      <c r="UIV79" s="72"/>
      <c r="UIW79" s="72"/>
      <c r="UJI79" s="72"/>
      <c r="UJJ79" s="73"/>
      <c r="UJK79" s="547"/>
      <c r="UJL79" s="72"/>
      <c r="UJM79" s="72"/>
      <c r="UJY79" s="72"/>
      <c r="UJZ79" s="73"/>
      <c r="UKA79" s="547"/>
      <c r="UKB79" s="72"/>
      <c r="UKC79" s="72"/>
      <c r="UKO79" s="72"/>
      <c r="UKP79" s="73"/>
      <c r="UKQ79" s="547"/>
      <c r="UKR79" s="72"/>
      <c r="UKS79" s="72"/>
      <c r="ULE79" s="72"/>
      <c r="ULF79" s="73"/>
      <c r="ULG79" s="547"/>
      <c r="ULH79" s="72"/>
      <c r="ULI79" s="72"/>
      <c r="ULU79" s="72"/>
      <c r="ULV79" s="73"/>
      <c r="ULW79" s="547"/>
      <c r="ULX79" s="72"/>
      <c r="ULY79" s="72"/>
      <c r="UMK79" s="72"/>
      <c r="UML79" s="73"/>
      <c r="UMM79" s="547"/>
      <c r="UMN79" s="72"/>
      <c r="UMO79" s="72"/>
      <c r="UNA79" s="72"/>
      <c r="UNB79" s="73"/>
      <c r="UNC79" s="547"/>
      <c r="UND79" s="72"/>
      <c r="UNE79" s="72"/>
      <c r="UNQ79" s="72"/>
      <c r="UNR79" s="73"/>
      <c r="UNS79" s="547"/>
      <c r="UNT79" s="72"/>
      <c r="UNU79" s="72"/>
      <c r="UOG79" s="72"/>
      <c r="UOH79" s="73"/>
      <c r="UOI79" s="547"/>
      <c r="UOJ79" s="72"/>
      <c r="UOK79" s="72"/>
      <c r="UOW79" s="72"/>
      <c r="UOX79" s="73"/>
      <c r="UOY79" s="547"/>
      <c r="UOZ79" s="72"/>
      <c r="UPA79" s="72"/>
      <c r="UPM79" s="72"/>
      <c r="UPN79" s="73"/>
      <c r="UPO79" s="547"/>
      <c r="UPP79" s="72"/>
      <c r="UPQ79" s="72"/>
      <c r="UQC79" s="72"/>
      <c r="UQD79" s="73"/>
      <c r="UQE79" s="547"/>
      <c r="UQF79" s="72"/>
      <c r="UQG79" s="72"/>
      <c r="UQS79" s="72"/>
      <c r="UQT79" s="73"/>
      <c r="UQU79" s="547"/>
      <c r="UQV79" s="72"/>
      <c r="UQW79" s="72"/>
      <c r="URI79" s="72"/>
      <c r="URJ79" s="73"/>
      <c r="URK79" s="547"/>
      <c r="URL79" s="72"/>
      <c r="URM79" s="72"/>
      <c r="URY79" s="72"/>
      <c r="URZ79" s="73"/>
      <c r="USA79" s="547"/>
      <c r="USB79" s="72"/>
      <c r="USC79" s="72"/>
      <c r="USO79" s="72"/>
      <c r="USP79" s="73"/>
      <c r="USQ79" s="547"/>
      <c r="USR79" s="72"/>
      <c r="USS79" s="72"/>
      <c r="UTE79" s="72"/>
      <c r="UTF79" s="73"/>
      <c r="UTG79" s="547"/>
      <c r="UTH79" s="72"/>
      <c r="UTI79" s="72"/>
      <c r="UTU79" s="72"/>
      <c r="UTV79" s="73"/>
      <c r="UTW79" s="547"/>
      <c r="UTX79" s="72"/>
      <c r="UTY79" s="72"/>
      <c r="UUK79" s="72"/>
      <c r="UUL79" s="73"/>
      <c r="UUM79" s="547"/>
      <c r="UUN79" s="72"/>
      <c r="UUO79" s="72"/>
      <c r="UVA79" s="72"/>
      <c r="UVB79" s="73"/>
      <c r="UVC79" s="547"/>
      <c r="UVD79" s="72"/>
      <c r="UVE79" s="72"/>
      <c r="UVQ79" s="72"/>
      <c r="UVR79" s="73"/>
      <c r="UVS79" s="547"/>
      <c r="UVT79" s="72"/>
      <c r="UVU79" s="72"/>
      <c r="UWG79" s="72"/>
      <c r="UWH79" s="73"/>
      <c r="UWI79" s="547"/>
      <c r="UWJ79" s="72"/>
      <c r="UWK79" s="72"/>
      <c r="UWW79" s="72"/>
      <c r="UWX79" s="73"/>
      <c r="UWY79" s="547"/>
      <c r="UWZ79" s="72"/>
      <c r="UXA79" s="72"/>
      <c r="UXM79" s="72"/>
      <c r="UXN79" s="73"/>
      <c r="UXO79" s="547"/>
      <c r="UXP79" s="72"/>
      <c r="UXQ79" s="72"/>
      <c r="UYC79" s="72"/>
      <c r="UYD79" s="73"/>
      <c r="UYE79" s="547"/>
      <c r="UYF79" s="72"/>
      <c r="UYG79" s="72"/>
      <c r="UYS79" s="72"/>
      <c r="UYT79" s="73"/>
      <c r="UYU79" s="547"/>
      <c r="UYV79" s="72"/>
      <c r="UYW79" s="72"/>
      <c r="UZI79" s="72"/>
      <c r="UZJ79" s="73"/>
      <c r="UZK79" s="547"/>
      <c r="UZL79" s="72"/>
      <c r="UZM79" s="72"/>
      <c r="UZY79" s="72"/>
      <c r="UZZ79" s="73"/>
      <c r="VAA79" s="547"/>
      <c r="VAB79" s="72"/>
      <c r="VAC79" s="72"/>
      <c r="VAO79" s="72"/>
      <c r="VAP79" s="73"/>
      <c r="VAQ79" s="547"/>
      <c r="VAR79" s="72"/>
      <c r="VAS79" s="72"/>
      <c r="VBE79" s="72"/>
      <c r="VBF79" s="73"/>
      <c r="VBG79" s="547"/>
      <c r="VBH79" s="72"/>
      <c r="VBI79" s="72"/>
      <c r="VBU79" s="72"/>
      <c r="VBV79" s="73"/>
      <c r="VBW79" s="547"/>
      <c r="VBX79" s="72"/>
      <c r="VBY79" s="72"/>
      <c r="VCK79" s="72"/>
      <c r="VCL79" s="73"/>
      <c r="VCM79" s="547"/>
      <c r="VCN79" s="72"/>
      <c r="VCO79" s="72"/>
      <c r="VDA79" s="72"/>
      <c r="VDB79" s="73"/>
      <c r="VDC79" s="547"/>
      <c r="VDD79" s="72"/>
      <c r="VDE79" s="72"/>
      <c r="VDQ79" s="72"/>
      <c r="VDR79" s="73"/>
      <c r="VDS79" s="547"/>
      <c r="VDT79" s="72"/>
      <c r="VDU79" s="72"/>
      <c r="VEG79" s="72"/>
      <c r="VEH79" s="73"/>
      <c r="VEI79" s="547"/>
      <c r="VEJ79" s="72"/>
      <c r="VEK79" s="72"/>
      <c r="VEW79" s="72"/>
      <c r="VEX79" s="73"/>
      <c r="VEY79" s="547"/>
      <c r="VEZ79" s="72"/>
      <c r="VFA79" s="72"/>
      <c r="VFM79" s="72"/>
      <c r="VFN79" s="73"/>
      <c r="VFO79" s="547"/>
      <c r="VFP79" s="72"/>
      <c r="VFQ79" s="72"/>
      <c r="VGC79" s="72"/>
      <c r="VGD79" s="73"/>
      <c r="VGE79" s="547"/>
      <c r="VGF79" s="72"/>
      <c r="VGG79" s="72"/>
      <c r="VGS79" s="72"/>
      <c r="VGT79" s="73"/>
      <c r="VGU79" s="547"/>
      <c r="VGV79" s="72"/>
      <c r="VGW79" s="72"/>
      <c r="VHI79" s="72"/>
      <c r="VHJ79" s="73"/>
      <c r="VHK79" s="547"/>
      <c r="VHL79" s="72"/>
      <c r="VHM79" s="72"/>
      <c r="VHY79" s="72"/>
      <c r="VHZ79" s="73"/>
      <c r="VIA79" s="547"/>
      <c r="VIB79" s="72"/>
      <c r="VIC79" s="72"/>
      <c r="VIO79" s="72"/>
      <c r="VIP79" s="73"/>
      <c r="VIQ79" s="547"/>
      <c r="VIR79" s="72"/>
      <c r="VIS79" s="72"/>
      <c r="VJE79" s="72"/>
      <c r="VJF79" s="73"/>
      <c r="VJG79" s="547"/>
      <c r="VJH79" s="72"/>
      <c r="VJI79" s="72"/>
      <c r="VJU79" s="72"/>
      <c r="VJV79" s="73"/>
      <c r="VJW79" s="547"/>
      <c r="VJX79" s="72"/>
      <c r="VJY79" s="72"/>
      <c r="VKK79" s="72"/>
      <c r="VKL79" s="73"/>
      <c r="VKM79" s="547"/>
      <c r="VKN79" s="72"/>
      <c r="VKO79" s="72"/>
      <c r="VLA79" s="72"/>
      <c r="VLB79" s="73"/>
      <c r="VLC79" s="547"/>
      <c r="VLD79" s="72"/>
      <c r="VLE79" s="72"/>
      <c r="VLQ79" s="72"/>
      <c r="VLR79" s="73"/>
      <c r="VLS79" s="547"/>
      <c r="VLT79" s="72"/>
      <c r="VLU79" s="72"/>
      <c r="VMG79" s="72"/>
      <c r="VMH79" s="73"/>
      <c r="VMI79" s="547"/>
      <c r="VMJ79" s="72"/>
      <c r="VMK79" s="72"/>
      <c r="VMW79" s="72"/>
      <c r="VMX79" s="73"/>
      <c r="VMY79" s="547"/>
      <c r="VMZ79" s="72"/>
      <c r="VNA79" s="72"/>
      <c r="VNM79" s="72"/>
      <c r="VNN79" s="73"/>
      <c r="VNO79" s="547"/>
      <c r="VNP79" s="72"/>
      <c r="VNQ79" s="72"/>
      <c r="VOC79" s="72"/>
      <c r="VOD79" s="73"/>
      <c r="VOE79" s="547"/>
      <c r="VOF79" s="72"/>
      <c r="VOG79" s="72"/>
      <c r="VOS79" s="72"/>
      <c r="VOT79" s="73"/>
      <c r="VOU79" s="547"/>
      <c r="VOV79" s="72"/>
      <c r="VOW79" s="72"/>
      <c r="VPI79" s="72"/>
      <c r="VPJ79" s="73"/>
      <c r="VPK79" s="547"/>
      <c r="VPL79" s="72"/>
      <c r="VPM79" s="72"/>
      <c r="VPY79" s="72"/>
      <c r="VPZ79" s="73"/>
      <c r="VQA79" s="547"/>
      <c r="VQB79" s="72"/>
      <c r="VQC79" s="72"/>
      <c r="VQO79" s="72"/>
      <c r="VQP79" s="73"/>
      <c r="VQQ79" s="547"/>
      <c r="VQR79" s="72"/>
      <c r="VQS79" s="72"/>
      <c r="VRE79" s="72"/>
      <c r="VRF79" s="73"/>
      <c r="VRG79" s="547"/>
      <c r="VRH79" s="72"/>
      <c r="VRI79" s="72"/>
      <c r="VRU79" s="72"/>
      <c r="VRV79" s="73"/>
      <c r="VRW79" s="547"/>
      <c r="VRX79" s="72"/>
      <c r="VRY79" s="72"/>
      <c r="VSK79" s="72"/>
      <c r="VSL79" s="73"/>
      <c r="VSM79" s="547"/>
      <c r="VSN79" s="72"/>
      <c r="VSO79" s="72"/>
      <c r="VTA79" s="72"/>
      <c r="VTB79" s="73"/>
      <c r="VTC79" s="547"/>
      <c r="VTD79" s="72"/>
      <c r="VTE79" s="72"/>
      <c r="VTQ79" s="72"/>
      <c r="VTR79" s="73"/>
      <c r="VTS79" s="547"/>
      <c r="VTT79" s="72"/>
      <c r="VTU79" s="72"/>
      <c r="VUG79" s="72"/>
      <c r="VUH79" s="73"/>
      <c r="VUI79" s="547"/>
      <c r="VUJ79" s="72"/>
      <c r="VUK79" s="72"/>
      <c r="VUW79" s="72"/>
      <c r="VUX79" s="73"/>
      <c r="VUY79" s="547"/>
      <c r="VUZ79" s="72"/>
      <c r="VVA79" s="72"/>
      <c r="VVM79" s="72"/>
      <c r="VVN79" s="73"/>
      <c r="VVO79" s="547"/>
      <c r="VVP79" s="72"/>
      <c r="VVQ79" s="72"/>
      <c r="VWC79" s="72"/>
      <c r="VWD79" s="73"/>
      <c r="VWE79" s="547"/>
      <c r="VWF79" s="72"/>
      <c r="VWG79" s="72"/>
      <c r="VWS79" s="72"/>
      <c r="VWT79" s="73"/>
      <c r="VWU79" s="547"/>
      <c r="VWV79" s="72"/>
      <c r="VWW79" s="72"/>
      <c r="VXI79" s="72"/>
      <c r="VXJ79" s="73"/>
      <c r="VXK79" s="547"/>
      <c r="VXL79" s="72"/>
      <c r="VXM79" s="72"/>
      <c r="VXY79" s="72"/>
      <c r="VXZ79" s="73"/>
      <c r="VYA79" s="547"/>
      <c r="VYB79" s="72"/>
      <c r="VYC79" s="72"/>
      <c r="VYO79" s="72"/>
      <c r="VYP79" s="73"/>
      <c r="VYQ79" s="547"/>
      <c r="VYR79" s="72"/>
      <c r="VYS79" s="72"/>
      <c r="VZE79" s="72"/>
      <c r="VZF79" s="73"/>
      <c r="VZG79" s="547"/>
      <c r="VZH79" s="72"/>
      <c r="VZI79" s="72"/>
      <c r="VZU79" s="72"/>
      <c r="VZV79" s="73"/>
      <c r="VZW79" s="547"/>
      <c r="VZX79" s="72"/>
      <c r="VZY79" s="72"/>
      <c r="WAK79" s="72"/>
      <c r="WAL79" s="73"/>
      <c r="WAM79" s="547"/>
      <c r="WAN79" s="72"/>
      <c r="WAO79" s="72"/>
      <c r="WBA79" s="72"/>
      <c r="WBB79" s="73"/>
      <c r="WBC79" s="547"/>
      <c r="WBD79" s="72"/>
      <c r="WBE79" s="72"/>
      <c r="WBQ79" s="72"/>
      <c r="WBR79" s="73"/>
      <c r="WBS79" s="547"/>
      <c r="WBT79" s="72"/>
      <c r="WBU79" s="72"/>
      <c r="WCG79" s="72"/>
      <c r="WCH79" s="73"/>
      <c r="WCI79" s="547"/>
      <c r="WCJ79" s="72"/>
      <c r="WCK79" s="72"/>
      <c r="WCW79" s="72"/>
      <c r="WCX79" s="73"/>
      <c r="WCY79" s="547"/>
      <c r="WCZ79" s="72"/>
      <c r="WDA79" s="72"/>
      <c r="WDM79" s="72"/>
      <c r="WDN79" s="73"/>
      <c r="WDO79" s="547"/>
      <c r="WDP79" s="72"/>
      <c r="WDQ79" s="72"/>
      <c r="WEC79" s="72"/>
      <c r="WED79" s="73"/>
      <c r="WEE79" s="547"/>
      <c r="WEF79" s="72"/>
      <c r="WEG79" s="72"/>
      <c r="WES79" s="72"/>
      <c r="WET79" s="73"/>
      <c r="WEU79" s="547"/>
      <c r="WEV79" s="72"/>
      <c r="WEW79" s="72"/>
      <c r="WFI79" s="72"/>
      <c r="WFJ79" s="73"/>
      <c r="WFK79" s="547"/>
      <c r="WFL79" s="72"/>
      <c r="WFM79" s="72"/>
      <c r="WFY79" s="72"/>
      <c r="WFZ79" s="73"/>
      <c r="WGA79" s="547"/>
      <c r="WGB79" s="72"/>
      <c r="WGC79" s="72"/>
      <c r="WGO79" s="72"/>
      <c r="WGP79" s="73"/>
      <c r="WGQ79" s="547"/>
      <c r="WGR79" s="72"/>
      <c r="WGS79" s="72"/>
      <c r="WHE79" s="72"/>
      <c r="WHF79" s="73"/>
      <c r="WHG79" s="547"/>
      <c r="WHH79" s="72"/>
      <c r="WHI79" s="72"/>
      <c r="WHU79" s="72"/>
      <c r="WHV79" s="73"/>
      <c r="WHW79" s="547"/>
      <c r="WHX79" s="72"/>
      <c r="WHY79" s="72"/>
      <c r="WIK79" s="72"/>
      <c r="WIL79" s="73"/>
      <c r="WIM79" s="547"/>
      <c r="WIN79" s="72"/>
      <c r="WIO79" s="72"/>
      <c r="WJA79" s="72"/>
      <c r="WJB79" s="73"/>
      <c r="WJC79" s="547"/>
      <c r="WJD79" s="72"/>
      <c r="WJE79" s="72"/>
      <c r="WJQ79" s="72"/>
      <c r="WJR79" s="73"/>
      <c r="WJS79" s="547"/>
      <c r="WJT79" s="72"/>
      <c r="WJU79" s="72"/>
      <c r="WKG79" s="72"/>
      <c r="WKH79" s="73"/>
      <c r="WKI79" s="547"/>
      <c r="WKJ79" s="72"/>
      <c r="WKK79" s="72"/>
      <c r="WKW79" s="72"/>
      <c r="WKX79" s="73"/>
      <c r="WKY79" s="547"/>
      <c r="WKZ79" s="72"/>
      <c r="WLA79" s="72"/>
      <c r="WLM79" s="72"/>
      <c r="WLN79" s="73"/>
      <c r="WLO79" s="547"/>
      <c r="WLP79" s="72"/>
      <c r="WLQ79" s="72"/>
      <c r="WMC79" s="72"/>
      <c r="WMD79" s="73"/>
      <c r="WME79" s="547"/>
      <c r="WMF79" s="72"/>
      <c r="WMG79" s="72"/>
      <c r="WMS79" s="72"/>
      <c r="WMT79" s="73"/>
      <c r="WMU79" s="547"/>
      <c r="WMV79" s="72"/>
      <c r="WMW79" s="72"/>
      <c r="WNI79" s="72"/>
      <c r="WNJ79" s="73"/>
      <c r="WNK79" s="547"/>
      <c r="WNL79" s="72"/>
      <c r="WNM79" s="72"/>
      <c r="WNY79" s="72"/>
      <c r="WNZ79" s="73"/>
      <c r="WOA79" s="547"/>
      <c r="WOB79" s="72"/>
      <c r="WOC79" s="72"/>
      <c r="WOO79" s="72"/>
      <c r="WOP79" s="73"/>
      <c r="WOQ79" s="547"/>
      <c r="WOR79" s="72"/>
      <c r="WOS79" s="72"/>
      <c r="WPE79" s="72"/>
      <c r="WPF79" s="73"/>
      <c r="WPG79" s="547"/>
      <c r="WPH79" s="72"/>
      <c r="WPI79" s="72"/>
      <c r="WPU79" s="72"/>
      <c r="WPV79" s="73"/>
      <c r="WPW79" s="547"/>
      <c r="WPX79" s="72"/>
      <c r="WPY79" s="72"/>
      <c r="WQK79" s="72"/>
      <c r="WQL79" s="73"/>
      <c r="WQM79" s="547"/>
      <c r="WQN79" s="72"/>
      <c r="WQO79" s="72"/>
      <c r="WRA79" s="72"/>
      <c r="WRB79" s="73"/>
      <c r="WRC79" s="547"/>
      <c r="WRD79" s="72"/>
      <c r="WRE79" s="72"/>
      <c r="WRQ79" s="72"/>
      <c r="WRR79" s="73"/>
      <c r="WRS79" s="547"/>
      <c r="WRT79" s="72"/>
      <c r="WRU79" s="72"/>
      <c r="WSG79" s="72"/>
      <c r="WSH79" s="73"/>
      <c r="WSI79" s="547"/>
      <c r="WSJ79" s="72"/>
      <c r="WSK79" s="72"/>
      <c r="WSW79" s="72"/>
      <c r="WSX79" s="73"/>
      <c r="WSY79" s="547"/>
      <c r="WSZ79" s="72"/>
      <c r="WTA79" s="72"/>
      <c r="WTM79" s="72"/>
      <c r="WTN79" s="73"/>
      <c r="WTO79" s="547"/>
      <c r="WTP79" s="72"/>
      <c r="WTQ79" s="72"/>
      <c r="WUC79" s="72"/>
      <c r="WUD79" s="73"/>
      <c r="WUE79" s="547"/>
      <c r="WUF79" s="72"/>
      <c r="WUG79" s="72"/>
      <c r="WUS79" s="72"/>
      <c r="WUT79" s="73"/>
      <c r="WUU79" s="547"/>
      <c r="WUV79" s="72"/>
      <c r="WUW79" s="72"/>
      <c r="WVI79" s="72"/>
      <c r="WVJ79" s="73"/>
      <c r="WVK79" s="547"/>
      <c r="WVL79" s="72"/>
      <c r="WVM79" s="72"/>
      <c r="WVY79" s="72"/>
      <c r="WVZ79" s="73"/>
      <c r="WWA79" s="547"/>
      <c r="WWB79" s="72"/>
      <c r="WWC79" s="72"/>
      <c r="WWO79" s="72"/>
      <c r="WWP79" s="73"/>
      <c r="WWQ79" s="547"/>
      <c r="WWR79" s="72"/>
      <c r="WWS79" s="72"/>
      <c r="WXE79" s="72"/>
      <c r="WXF79" s="73"/>
      <c r="WXG79" s="547"/>
      <c r="WXH79" s="72"/>
      <c r="WXI79" s="72"/>
      <c r="WXU79" s="72"/>
      <c r="WXV79" s="73"/>
      <c r="WXW79" s="547"/>
      <c r="WXX79" s="72"/>
      <c r="WXY79" s="72"/>
      <c r="WYK79" s="72"/>
      <c r="WYL79" s="73"/>
      <c r="WYM79" s="547"/>
      <c r="WYN79" s="72"/>
      <c r="WYO79" s="72"/>
      <c r="WZA79" s="72"/>
      <c r="WZB79" s="73"/>
      <c r="WZC79" s="547"/>
      <c r="WZD79" s="72"/>
      <c r="WZE79" s="72"/>
      <c r="WZQ79" s="72"/>
      <c r="WZR79" s="73"/>
      <c r="WZS79" s="547"/>
      <c r="WZT79" s="72"/>
      <c r="WZU79" s="72"/>
      <c r="XAG79" s="72"/>
      <c r="XAH79" s="73"/>
      <c r="XAI79" s="547"/>
      <c r="XAJ79" s="72"/>
      <c r="XAK79" s="72"/>
      <c r="XAW79" s="72"/>
      <c r="XAX79" s="73"/>
      <c r="XAY79" s="547"/>
      <c r="XAZ79" s="72"/>
      <c r="XBA79" s="72"/>
      <c r="XBM79" s="72"/>
      <c r="XBN79" s="73"/>
      <c r="XBO79" s="547"/>
      <c r="XBP79" s="72"/>
      <c r="XBQ79" s="72"/>
      <c r="XCC79" s="72"/>
      <c r="XCD79" s="73"/>
      <c r="XCE79" s="547"/>
      <c r="XCF79" s="72"/>
      <c r="XCG79" s="72"/>
      <c r="XCS79" s="72"/>
      <c r="XCT79" s="73"/>
      <c r="XCU79" s="547"/>
      <c r="XCV79" s="72"/>
      <c r="XCW79" s="72"/>
      <c r="XDI79" s="72"/>
      <c r="XDJ79" s="73"/>
      <c r="XDK79" s="547"/>
      <c r="XDL79" s="72"/>
      <c r="XDM79" s="72"/>
      <c r="XDY79" s="72"/>
      <c r="XDZ79" s="73"/>
      <c r="XEA79" s="547"/>
      <c r="XEB79" s="72"/>
      <c r="XEC79" s="72"/>
      <c r="XEO79" s="72"/>
      <c r="XEP79" s="73"/>
      <c r="XEQ79" s="547"/>
      <c r="XER79" s="72"/>
      <c r="XES79" s="72"/>
    </row>
    <row r="80" spans="1:1017 1025:2041 2049:3065 3073:4089 4097:5113 5121:6137 6145:7161 7169:8185 8193:9209 9217:10233 10241:11257 11265:12281 12289:13305 13313:14329 14337:15353 15361:16377" ht="43.8" thickBot="1">
      <c r="B80" s="96"/>
      <c r="C80" s="407" t="s">
        <v>510</v>
      </c>
      <c r="D80" s="130" t="str">
        <f>IFERROR(INDEX(D76:F78,MATCH(D65,C76:C78,0),MATCH(D72,D75:F75,0)),"Incomplete section")</f>
        <v>Incomplete section</v>
      </c>
      <c r="FE80" s="74"/>
      <c r="FF80" s="669"/>
      <c r="FG80" s="669"/>
      <c r="FH80" s="114"/>
      <c r="FI80" s="74"/>
      <c r="FU80" s="74"/>
      <c r="FV80" s="669"/>
      <c r="FW80" s="669"/>
      <c r="FX80" s="114"/>
      <c r="FY80" s="74"/>
      <c r="GK80" s="74"/>
      <c r="GL80" s="669"/>
      <c r="GM80" s="669"/>
      <c r="GN80" s="114"/>
      <c r="GO80" s="74"/>
      <c r="HA80" s="74"/>
      <c r="HB80" s="669"/>
      <c r="HC80" s="669"/>
      <c r="HD80" s="114"/>
      <c r="HE80" s="74"/>
      <c r="HQ80" s="74"/>
      <c r="HR80" s="669"/>
      <c r="HS80" s="669"/>
      <c r="HT80" s="114"/>
      <c r="HU80" s="74"/>
      <c r="IG80" s="74"/>
      <c r="IH80" s="669"/>
      <c r="II80" s="669"/>
      <c r="IJ80" s="114"/>
      <c r="IK80" s="74"/>
      <c r="IW80" s="74"/>
      <c r="IX80" s="669"/>
      <c r="IY80" s="669"/>
      <c r="IZ80" s="114"/>
      <c r="JA80" s="74"/>
      <c r="JM80" s="74"/>
      <c r="JN80" s="669"/>
      <c r="JO80" s="669"/>
      <c r="JP80" s="114"/>
      <c r="JQ80" s="74"/>
      <c r="KC80" s="74"/>
      <c r="KD80" s="669"/>
      <c r="KE80" s="669"/>
      <c r="KF80" s="114"/>
      <c r="KG80" s="74"/>
      <c r="KS80" s="74"/>
      <c r="KT80" s="669"/>
      <c r="KU80" s="669"/>
      <c r="KV80" s="114"/>
      <c r="KW80" s="74"/>
      <c r="LI80" s="74"/>
      <c r="LJ80" s="669"/>
      <c r="LK80" s="669"/>
      <c r="LL80" s="114"/>
      <c r="LM80" s="74"/>
      <c r="LY80" s="74"/>
      <c r="LZ80" s="669"/>
      <c r="MA80" s="669"/>
      <c r="MB80" s="114"/>
      <c r="MC80" s="74"/>
      <c r="MO80" s="74"/>
      <c r="MP80" s="669"/>
      <c r="MQ80" s="669"/>
      <c r="MR80" s="114"/>
      <c r="MS80" s="74"/>
      <c r="NE80" s="74"/>
      <c r="NF80" s="669"/>
      <c r="NG80" s="669"/>
      <c r="NH80" s="114"/>
      <c r="NI80" s="74"/>
      <c r="NU80" s="74"/>
      <c r="NV80" s="669"/>
      <c r="NW80" s="669"/>
      <c r="NX80" s="114"/>
      <c r="NY80" s="74"/>
      <c r="OK80" s="74"/>
      <c r="OL80" s="669"/>
      <c r="OM80" s="669"/>
      <c r="ON80" s="114"/>
      <c r="OO80" s="74"/>
      <c r="PA80" s="74"/>
      <c r="PB80" s="669"/>
      <c r="PC80" s="669"/>
      <c r="PD80" s="114"/>
      <c r="PE80" s="74"/>
      <c r="PQ80" s="74"/>
      <c r="PR80" s="669"/>
      <c r="PS80" s="669"/>
      <c r="PT80" s="114"/>
      <c r="PU80" s="74"/>
      <c r="QG80" s="74"/>
      <c r="QH80" s="669"/>
      <c r="QI80" s="669"/>
      <c r="QJ80" s="114"/>
      <c r="QK80" s="74"/>
      <c r="QW80" s="74"/>
      <c r="QX80" s="669"/>
      <c r="QY80" s="669"/>
      <c r="QZ80" s="114"/>
      <c r="RA80" s="74"/>
      <c r="RM80" s="74"/>
      <c r="RN80" s="669"/>
      <c r="RO80" s="669"/>
      <c r="RP80" s="114"/>
      <c r="RQ80" s="74"/>
      <c r="SC80" s="74"/>
      <c r="SD80" s="669"/>
      <c r="SE80" s="669"/>
      <c r="SF80" s="114"/>
      <c r="SG80" s="74"/>
      <c r="SS80" s="74"/>
      <c r="ST80" s="669"/>
      <c r="SU80" s="669"/>
      <c r="SV80" s="114"/>
      <c r="SW80" s="74"/>
      <c r="TI80" s="74"/>
      <c r="TJ80" s="669"/>
      <c r="TK80" s="669"/>
      <c r="TL80" s="114"/>
      <c r="TM80" s="74"/>
      <c r="TY80" s="74"/>
      <c r="TZ80" s="669"/>
      <c r="UA80" s="669"/>
      <c r="UB80" s="114"/>
      <c r="UC80" s="74"/>
      <c r="UO80" s="74"/>
      <c r="UP80" s="669"/>
      <c r="UQ80" s="669"/>
      <c r="UR80" s="114"/>
      <c r="US80" s="74"/>
      <c r="VE80" s="74"/>
      <c r="VF80" s="669"/>
      <c r="VG80" s="669"/>
      <c r="VH80" s="114"/>
      <c r="VI80" s="74"/>
      <c r="VU80" s="74"/>
      <c r="VV80" s="669"/>
      <c r="VW80" s="669"/>
      <c r="VX80" s="114"/>
      <c r="VY80" s="74"/>
      <c r="WK80" s="74"/>
      <c r="WL80" s="669"/>
      <c r="WM80" s="669"/>
      <c r="WN80" s="114"/>
      <c r="WO80" s="74"/>
      <c r="XA80" s="74"/>
      <c r="XB80" s="669"/>
      <c r="XC80" s="669"/>
      <c r="XD80" s="114"/>
      <c r="XE80" s="74"/>
      <c r="XQ80" s="74"/>
      <c r="XR80" s="669"/>
      <c r="XS80" s="669"/>
      <c r="XT80" s="114"/>
      <c r="XU80" s="74"/>
      <c r="YG80" s="74"/>
      <c r="YH80" s="669"/>
      <c r="YI80" s="669"/>
      <c r="YJ80" s="114"/>
      <c r="YK80" s="74"/>
      <c r="YW80" s="74"/>
      <c r="YX80" s="669"/>
      <c r="YY80" s="669"/>
      <c r="YZ80" s="114"/>
      <c r="ZA80" s="74"/>
      <c r="ZM80" s="74"/>
      <c r="ZN80" s="669"/>
      <c r="ZO80" s="669"/>
      <c r="ZP80" s="114"/>
      <c r="ZQ80" s="74"/>
      <c r="AAC80" s="74"/>
      <c r="AAD80" s="669"/>
      <c r="AAE80" s="669"/>
      <c r="AAF80" s="114"/>
      <c r="AAG80" s="74"/>
      <c r="AAS80" s="74"/>
      <c r="AAT80" s="669"/>
      <c r="AAU80" s="669"/>
      <c r="AAV80" s="114"/>
      <c r="AAW80" s="74"/>
      <c r="ABI80" s="74"/>
      <c r="ABJ80" s="669"/>
      <c r="ABK80" s="669"/>
      <c r="ABL80" s="114"/>
      <c r="ABM80" s="74"/>
      <c r="ABY80" s="74"/>
      <c r="ABZ80" s="669"/>
      <c r="ACA80" s="669"/>
      <c r="ACB80" s="114"/>
      <c r="ACC80" s="74"/>
      <c r="ACO80" s="74"/>
      <c r="ACP80" s="669"/>
      <c r="ACQ80" s="669"/>
      <c r="ACR80" s="114"/>
      <c r="ACS80" s="74"/>
      <c r="ADE80" s="74"/>
      <c r="ADF80" s="669"/>
      <c r="ADG80" s="669"/>
      <c r="ADH80" s="114"/>
      <c r="ADI80" s="74"/>
      <c r="ADU80" s="74"/>
      <c r="ADV80" s="669"/>
      <c r="ADW80" s="669"/>
      <c r="ADX80" s="114"/>
      <c r="ADY80" s="74"/>
      <c r="AEK80" s="74"/>
      <c r="AEL80" s="669"/>
      <c r="AEM80" s="669"/>
      <c r="AEN80" s="114"/>
      <c r="AEO80" s="74"/>
      <c r="AFA80" s="74"/>
      <c r="AFB80" s="669"/>
      <c r="AFC80" s="669"/>
      <c r="AFD80" s="114"/>
      <c r="AFE80" s="74"/>
      <c r="AFQ80" s="74"/>
      <c r="AFR80" s="669"/>
      <c r="AFS80" s="669"/>
      <c r="AFT80" s="114"/>
      <c r="AFU80" s="74"/>
      <c r="AGG80" s="74"/>
      <c r="AGH80" s="669"/>
      <c r="AGI80" s="669"/>
      <c r="AGJ80" s="114"/>
      <c r="AGK80" s="74"/>
      <c r="AGW80" s="74"/>
      <c r="AGX80" s="669"/>
      <c r="AGY80" s="669"/>
      <c r="AGZ80" s="114"/>
      <c r="AHA80" s="74"/>
      <c r="AHM80" s="74"/>
      <c r="AHN80" s="669"/>
      <c r="AHO80" s="669"/>
      <c r="AHP80" s="114"/>
      <c r="AHQ80" s="74"/>
      <c r="AIC80" s="74"/>
      <c r="AID80" s="669"/>
      <c r="AIE80" s="669"/>
      <c r="AIF80" s="114"/>
      <c r="AIG80" s="74"/>
      <c r="AIS80" s="74"/>
      <c r="AIT80" s="669"/>
      <c r="AIU80" s="669"/>
      <c r="AIV80" s="114"/>
      <c r="AIW80" s="74"/>
      <c r="AJI80" s="74"/>
      <c r="AJJ80" s="669"/>
      <c r="AJK80" s="669"/>
      <c r="AJL80" s="114"/>
      <c r="AJM80" s="74"/>
      <c r="AJY80" s="74"/>
      <c r="AJZ80" s="669"/>
      <c r="AKA80" s="669"/>
      <c r="AKB80" s="114"/>
      <c r="AKC80" s="74"/>
      <c r="AKO80" s="74"/>
      <c r="AKP80" s="669"/>
      <c r="AKQ80" s="669"/>
      <c r="AKR80" s="114"/>
      <c r="AKS80" s="74"/>
      <c r="ALE80" s="74"/>
      <c r="ALF80" s="669"/>
      <c r="ALG80" s="669"/>
      <c r="ALH80" s="114"/>
      <c r="ALI80" s="74"/>
      <c r="ALU80" s="74"/>
      <c r="ALV80" s="669"/>
      <c r="ALW80" s="669"/>
      <c r="ALX80" s="114"/>
      <c r="ALY80" s="74"/>
      <c r="AMK80" s="74"/>
      <c r="AML80" s="669"/>
      <c r="AMM80" s="669"/>
      <c r="AMN80" s="114"/>
      <c r="AMO80" s="74"/>
      <c r="ANA80" s="74"/>
      <c r="ANB80" s="669"/>
      <c r="ANC80" s="669"/>
      <c r="AND80" s="114"/>
      <c r="ANE80" s="74"/>
      <c r="ANQ80" s="74"/>
      <c r="ANR80" s="669"/>
      <c r="ANS80" s="669"/>
      <c r="ANT80" s="114"/>
      <c r="ANU80" s="74"/>
      <c r="AOG80" s="74"/>
      <c r="AOH80" s="669"/>
      <c r="AOI80" s="669"/>
      <c r="AOJ80" s="114"/>
      <c r="AOK80" s="74"/>
      <c r="AOW80" s="74"/>
      <c r="AOX80" s="669"/>
      <c r="AOY80" s="669"/>
      <c r="AOZ80" s="114"/>
      <c r="APA80" s="74"/>
      <c r="APM80" s="74"/>
      <c r="APN80" s="669"/>
      <c r="APO80" s="669"/>
      <c r="APP80" s="114"/>
      <c r="APQ80" s="74"/>
      <c r="AQC80" s="74"/>
      <c r="AQD80" s="669"/>
      <c r="AQE80" s="669"/>
      <c r="AQF80" s="114"/>
      <c r="AQG80" s="74"/>
      <c r="AQS80" s="74"/>
      <c r="AQT80" s="669"/>
      <c r="AQU80" s="669"/>
      <c r="AQV80" s="114"/>
      <c r="AQW80" s="74"/>
      <c r="ARI80" s="74"/>
      <c r="ARJ80" s="669"/>
      <c r="ARK80" s="669"/>
      <c r="ARL80" s="114"/>
      <c r="ARM80" s="74"/>
      <c r="ARY80" s="74"/>
      <c r="ARZ80" s="669"/>
      <c r="ASA80" s="669"/>
      <c r="ASB80" s="114"/>
      <c r="ASC80" s="74"/>
      <c r="ASO80" s="74"/>
      <c r="ASP80" s="669"/>
      <c r="ASQ80" s="669"/>
      <c r="ASR80" s="114"/>
      <c r="ASS80" s="74"/>
      <c r="ATE80" s="74"/>
      <c r="ATF80" s="669"/>
      <c r="ATG80" s="669"/>
      <c r="ATH80" s="114"/>
      <c r="ATI80" s="74"/>
      <c r="ATU80" s="74"/>
      <c r="ATV80" s="669"/>
      <c r="ATW80" s="669"/>
      <c r="ATX80" s="114"/>
      <c r="ATY80" s="74"/>
      <c r="AUK80" s="74"/>
      <c r="AUL80" s="669"/>
      <c r="AUM80" s="669"/>
      <c r="AUN80" s="114"/>
      <c r="AUO80" s="74"/>
      <c r="AVA80" s="74"/>
      <c r="AVB80" s="669"/>
      <c r="AVC80" s="669"/>
      <c r="AVD80" s="114"/>
      <c r="AVE80" s="74"/>
      <c r="AVQ80" s="74"/>
      <c r="AVR80" s="669"/>
      <c r="AVS80" s="669"/>
      <c r="AVT80" s="114"/>
      <c r="AVU80" s="74"/>
      <c r="AWG80" s="74"/>
      <c r="AWH80" s="669"/>
      <c r="AWI80" s="669"/>
      <c r="AWJ80" s="114"/>
      <c r="AWK80" s="74"/>
      <c r="AWW80" s="74"/>
      <c r="AWX80" s="669"/>
      <c r="AWY80" s="669"/>
      <c r="AWZ80" s="114"/>
      <c r="AXA80" s="74"/>
      <c r="AXM80" s="74"/>
      <c r="AXN80" s="669"/>
      <c r="AXO80" s="669"/>
      <c r="AXP80" s="114"/>
      <c r="AXQ80" s="74"/>
      <c r="AYC80" s="74"/>
      <c r="AYD80" s="669"/>
      <c r="AYE80" s="669"/>
      <c r="AYF80" s="114"/>
      <c r="AYG80" s="74"/>
      <c r="AYS80" s="74"/>
      <c r="AYT80" s="669"/>
      <c r="AYU80" s="669"/>
      <c r="AYV80" s="114"/>
      <c r="AYW80" s="74"/>
      <c r="AZI80" s="74"/>
      <c r="AZJ80" s="669"/>
      <c r="AZK80" s="669"/>
      <c r="AZL80" s="114"/>
      <c r="AZM80" s="74"/>
      <c r="AZY80" s="74"/>
      <c r="AZZ80" s="669"/>
      <c r="BAA80" s="669"/>
      <c r="BAB80" s="114"/>
      <c r="BAC80" s="74"/>
      <c r="BAO80" s="74"/>
      <c r="BAP80" s="669"/>
      <c r="BAQ80" s="669"/>
      <c r="BAR80" s="114"/>
      <c r="BAS80" s="74"/>
      <c r="BBE80" s="74"/>
      <c r="BBF80" s="669"/>
      <c r="BBG80" s="669"/>
      <c r="BBH80" s="114"/>
      <c r="BBI80" s="74"/>
      <c r="BBU80" s="74"/>
      <c r="BBV80" s="669"/>
      <c r="BBW80" s="669"/>
      <c r="BBX80" s="114"/>
      <c r="BBY80" s="74"/>
      <c r="BCK80" s="74"/>
      <c r="BCL80" s="669"/>
      <c r="BCM80" s="669"/>
      <c r="BCN80" s="114"/>
      <c r="BCO80" s="74"/>
      <c r="BDA80" s="74"/>
      <c r="BDB80" s="669"/>
      <c r="BDC80" s="669"/>
      <c r="BDD80" s="114"/>
      <c r="BDE80" s="74"/>
      <c r="BDQ80" s="74"/>
      <c r="BDR80" s="669"/>
      <c r="BDS80" s="669"/>
      <c r="BDT80" s="114"/>
      <c r="BDU80" s="74"/>
      <c r="BEG80" s="74"/>
      <c r="BEH80" s="669"/>
      <c r="BEI80" s="669"/>
      <c r="BEJ80" s="114"/>
      <c r="BEK80" s="74"/>
      <c r="BEW80" s="74"/>
      <c r="BEX80" s="669"/>
      <c r="BEY80" s="669"/>
      <c r="BEZ80" s="114"/>
      <c r="BFA80" s="74"/>
      <c r="BFM80" s="74"/>
      <c r="BFN80" s="669"/>
      <c r="BFO80" s="669"/>
      <c r="BFP80" s="114"/>
      <c r="BFQ80" s="74"/>
      <c r="BGC80" s="74"/>
      <c r="BGD80" s="669"/>
      <c r="BGE80" s="669"/>
      <c r="BGF80" s="114"/>
      <c r="BGG80" s="74"/>
      <c r="BGS80" s="74"/>
      <c r="BGT80" s="669"/>
      <c r="BGU80" s="669"/>
      <c r="BGV80" s="114"/>
      <c r="BGW80" s="74"/>
      <c r="BHI80" s="74"/>
      <c r="BHJ80" s="669"/>
      <c r="BHK80" s="669"/>
      <c r="BHL80" s="114"/>
      <c r="BHM80" s="74"/>
      <c r="BHY80" s="74"/>
      <c r="BHZ80" s="669"/>
      <c r="BIA80" s="669"/>
      <c r="BIB80" s="114"/>
      <c r="BIC80" s="74"/>
      <c r="BIO80" s="74"/>
      <c r="BIP80" s="669"/>
      <c r="BIQ80" s="669"/>
      <c r="BIR80" s="114"/>
      <c r="BIS80" s="74"/>
      <c r="BJE80" s="74"/>
      <c r="BJF80" s="669"/>
      <c r="BJG80" s="669"/>
      <c r="BJH80" s="114"/>
      <c r="BJI80" s="74"/>
      <c r="BJU80" s="74"/>
      <c r="BJV80" s="669"/>
      <c r="BJW80" s="669"/>
      <c r="BJX80" s="114"/>
      <c r="BJY80" s="74"/>
      <c r="BKK80" s="74"/>
      <c r="BKL80" s="669"/>
      <c r="BKM80" s="669"/>
      <c r="BKN80" s="114"/>
      <c r="BKO80" s="74"/>
      <c r="BLA80" s="74"/>
      <c r="BLB80" s="669"/>
      <c r="BLC80" s="669"/>
      <c r="BLD80" s="114"/>
      <c r="BLE80" s="74"/>
      <c r="BLQ80" s="74"/>
      <c r="BLR80" s="669"/>
      <c r="BLS80" s="669"/>
      <c r="BLT80" s="114"/>
      <c r="BLU80" s="74"/>
      <c r="BMG80" s="74"/>
      <c r="BMH80" s="669"/>
      <c r="BMI80" s="669"/>
      <c r="BMJ80" s="114"/>
      <c r="BMK80" s="74"/>
      <c r="BMW80" s="74"/>
      <c r="BMX80" s="669"/>
      <c r="BMY80" s="669"/>
      <c r="BMZ80" s="114"/>
      <c r="BNA80" s="74"/>
      <c r="BNM80" s="74"/>
      <c r="BNN80" s="669"/>
      <c r="BNO80" s="669"/>
      <c r="BNP80" s="114"/>
      <c r="BNQ80" s="74"/>
      <c r="BOC80" s="74"/>
      <c r="BOD80" s="669"/>
      <c r="BOE80" s="669"/>
      <c r="BOF80" s="114"/>
      <c r="BOG80" s="74"/>
      <c r="BOS80" s="74"/>
      <c r="BOT80" s="669"/>
      <c r="BOU80" s="669"/>
      <c r="BOV80" s="114"/>
      <c r="BOW80" s="74"/>
      <c r="BPI80" s="74"/>
      <c r="BPJ80" s="669"/>
      <c r="BPK80" s="669"/>
      <c r="BPL80" s="114"/>
      <c r="BPM80" s="74"/>
      <c r="BPY80" s="74"/>
      <c r="BPZ80" s="669"/>
      <c r="BQA80" s="669"/>
      <c r="BQB80" s="114"/>
      <c r="BQC80" s="74"/>
      <c r="BQO80" s="74"/>
      <c r="BQP80" s="669"/>
      <c r="BQQ80" s="669"/>
      <c r="BQR80" s="114"/>
      <c r="BQS80" s="74"/>
      <c r="BRE80" s="74"/>
      <c r="BRF80" s="669"/>
      <c r="BRG80" s="669"/>
      <c r="BRH80" s="114"/>
      <c r="BRI80" s="74"/>
      <c r="BRU80" s="74"/>
      <c r="BRV80" s="669"/>
      <c r="BRW80" s="669"/>
      <c r="BRX80" s="114"/>
      <c r="BRY80" s="74"/>
      <c r="BSK80" s="74"/>
      <c r="BSL80" s="669"/>
      <c r="BSM80" s="669"/>
      <c r="BSN80" s="114"/>
      <c r="BSO80" s="74"/>
      <c r="BTA80" s="74"/>
      <c r="BTB80" s="669"/>
      <c r="BTC80" s="669"/>
      <c r="BTD80" s="114"/>
      <c r="BTE80" s="74"/>
      <c r="BTQ80" s="74"/>
      <c r="BTR80" s="669"/>
      <c r="BTS80" s="669"/>
      <c r="BTT80" s="114"/>
      <c r="BTU80" s="74"/>
      <c r="BUG80" s="74"/>
      <c r="BUH80" s="669"/>
      <c r="BUI80" s="669"/>
      <c r="BUJ80" s="114"/>
      <c r="BUK80" s="74"/>
      <c r="BUW80" s="74"/>
      <c r="BUX80" s="669"/>
      <c r="BUY80" s="669"/>
      <c r="BUZ80" s="114"/>
      <c r="BVA80" s="74"/>
      <c r="BVM80" s="74"/>
      <c r="BVN80" s="669"/>
      <c r="BVO80" s="669"/>
      <c r="BVP80" s="114"/>
      <c r="BVQ80" s="74"/>
      <c r="BWC80" s="74"/>
      <c r="BWD80" s="669"/>
      <c r="BWE80" s="669"/>
      <c r="BWF80" s="114"/>
      <c r="BWG80" s="74"/>
      <c r="BWS80" s="74"/>
      <c r="BWT80" s="669"/>
      <c r="BWU80" s="669"/>
      <c r="BWV80" s="114"/>
      <c r="BWW80" s="74"/>
      <c r="BXI80" s="74"/>
      <c r="BXJ80" s="669"/>
      <c r="BXK80" s="669"/>
      <c r="BXL80" s="114"/>
      <c r="BXM80" s="74"/>
      <c r="BXY80" s="74"/>
      <c r="BXZ80" s="669"/>
      <c r="BYA80" s="669"/>
      <c r="BYB80" s="114"/>
      <c r="BYC80" s="74"/>
      <c r="BYO80" s="74"/>
      <c r="BYP80" s="669"/>
      <c r="BYQ80" s="669"/>
      <c r="BYR80" s="114"/>
      <c r="BYS80" s="74"/>
      <c r="BZE80" s="74"/>
      <c r="BZF80" s="669"/>
      <c r="BZG80" s="669"/>
      <c r="BZH80" s="114"/>
      <c r="BZI80" s="74"/>
      <c r="BZU80" s="74"/>
      <c r="BZV80" s="669"/>
      <c r="BZW80" s="669"/>
      <c r="BZX80" s="114"/>
      <c r="BZY80" s="74"/>
      <c r="CAK80" s="74"/>
      <c r="CAL80" s="669"/>
      <c r="CAM80" s="669"/>
      <c r="CAN80" s="114"/>
      <c r="CAO80" s="74"/>
      <c r="CBA80" s="74"/>
      <c r="CBB80" s="669"/>
      <c r="CBC80" s="669"/>
      <c r="CBD80" s="114"/>
      <c r="CBE80" s="74"/>
      <c r="CBQ80" s="74"/>
      <c r="CBR80" s="669"/>
      <c r="CBS80" s="669"/>
      <c r="CBT80" s="114"/>
      <c r="CBU80" s="74"/>
      <c r="CCG80" s="74"/>
      <c r="CCH80" s="669"/>
      <c r="CCI80" s="669"/>
      <c r="CCJ80" s="114"/>
      <c r="CCK80" s="74"/>
      <c r="CCW80" s="74"/>
      <c r="CCX80" s="669"/>
      <c r="CCY80" s="669"/>
      <c r="CCZ80" s="114"/>
      <c r="CDA80" s="74"/>
      <c r="CDM80" s="74"/>
      <c r="CDN80" s="669"/>
      <c r="CDO80" s="669"/>
      <c r="CDP80" s="114"/>
      <c r="CDQ80" s="74"/>
      <c r="CEC80" s="74"/>
      <c r="CED80" s="669"/>
      <c r="CEE80" s="669"/>
      <c r="CEF80" s="114"/>
      <c r="CEG80" s="74"/>
      <c r="CES80" s="74"/>
      <c r="CET80" s="669"/>
      <c r="CEU80" s="669"/>
      <c r="CEV80" s="114"/>
      <c r="CEW80" s="74"/>
      <c r="CFI80" s="74"/>
      <c r="CFJ80" s="669"/>
      <c r="CFK80" s="669"/>
      <c r="CFL80" s="114"/>
      <c r="CFM80" s="74"/>
      <c r="CFY80" s="74"/>
      <c r="CFZ80" s="669"/>
      <c r="CGA80" s="669"/>
      <c r="CGB80" s="114"/>
      <c r="CGC80" s="74"/>
      <c r="CGO80" s="74"/>
      <c r="CGP80" s="669"/>
      <c r="CGQ80" s="669"/>
      <c r="CGR80" s="114"/>
      <c r="CGS80" s="74"/>
      <c r="CHE80" s="74"/>
      <c r="CHF80" s="669"/>
      <c r="CHG80" s="669"/>
      <c r="CHH80" s="114"/>
      <c r="CHI80" s="74"/>
      <c r="CHU80" s="74"/>
      <c r="CHV80" s="669"/>
      <c r="CHW80" s="669"/>
      <c r="CHX80" s="114"/>
      <c r="CHY80" s="74"/>
      <c r="CIK80" s="74"/>
      <c r="CIL80" s="669"/>
      <c r="CIM80" s="669"/>
      <c r="CIN80" s="114"/>
      <c r="CIO80" s="74"/>
      <c r="CJA80" s="74"/>
      <c r="CJB80" s="669"/>
      <c r="CJC80" s="669"/>
      <c r="CJD80" s="114"/>
      <c r="CJE80" s="74"/>
      <c r="CJQ80" s="74"/>
      <c r="CJR80" s="669"/>
      <c r="CJS80" s="669"/>
      <c r="CJT80" s="114"/>
      <c r="CJU80" s="74"/>
      <c r="CKG80" s="74"/>
      <c r="CKH80" s="669"/>
      <c r="CKI80" s="669"/>
      <c r="CKJ80" s="114"/>
      <c r="CKK80" s="74"/>
      <c r="CKW80" s="74"/>
      <c r="CKX80" s="669"/>
      <c r="CKY80" s="669"/>
      <c r="CKZ80" s="114"/>
      <c r="CLA80" s="74"/>
      <c r="CLM80" s="74"/>
      <c r="CLN80" s="669"/>
      <c r="CLO80" s="669"/>
      <c r="CLP80" s="114"/>
      <c r="CLQ80" s="74"/>
      <c r="CMC80" s="74"/>
      <c r="CMD80" s="669"/>
      <c r="CME80" s="669"/>
      <c r="CMF80" s="114"/>
      <c r="CMG80" s="74"/>
      <c r="CMS80" s="74"/>
      <c r="CMT80" s="669"/>
      <c r="CMU80" s="669"/>
      <c r="CMV80" s="114"/>
      <c r="CMW80" s="74"/>
      <c r="CNI80" s="74"/>
      <c r="CNJ80" s="669"/>
      <c r="CNK80" s="669"/>
      <c r="CNL80" s="114"/>
      <c r="CNM80" s="74"/>
      <c r="CNY80" s="74"/>
      <c r="CNZ80" s="669"/>
      <c r="COA80" s="669"/>
      <c r="COB80" s="114"/>
      <c r="COC80" s="74"/>
      <c r="COO80" s="74"/>
      <c r="COP80" s="669"/>
      <c r="COQ80" s="669"/>
      <c r="COR80" s="114"/>
      <c r="COS80" s="74"/>
      <c r="CPE80" s="74"/>
      <c r="CPF80" s="669"/>
      <c r="CPG80" s="669"/>
      <c r="CPH80" s="114"/>
      <c r="CPI80" s="74"/>
      <c r="CPU80" s="74"/>
      <c r="CPV80" s="669"/>
      <c r="CPW80" s="669"/>
      <c r="CPX80" s="114"/>
      <c r="CPY80" s="74"/>
      <c r="CQK80" s="74"/>
      <c r="CQL80" s="669"/>
      <c r="CQM80" s="669"/>
      <c r="CQN80" s="114"/>
      <c r="CQO80" s="74"/>
      <c r="CRA80" s="74"/>
      <c r="CRB80" s="669"/>
      <c r="CRC80" s="669"/>
      <c r="CRD80" s="114"/>
      <c r="CRE80" s="74"/>
      <c r="CRQ80" s="74"/>
      <c r="CRR80" s="669"/>
      <c r="CRS80" s="669"/>
      <c r="CRT80" s="114"/>
      <c r="CRU80" s="74"/>
      <c r="CSG80" s="74"/>
      <c r="CSH80" s="669"/>
      <c r="CSI80" s="669"/>
      <c r="CSJ80" s="114"/>
      <c r="CSK80" s="74"/>
      <c r="CSW80" s="74"/>
      <c r="CSX80" s="669"/>
      <c r="CSY80" s="669"/>
      <c r="CSZ80" s="114"/>
      <c r="CTA80" s="74"/>
      <c r="CTM80" s="74"/>
      <c r="CTN80" s="669"/>
      <c r="CTO80" s="669"/>
      <c r="CTP80" s="114"/>
      <c r="CTQ80" s="74"/>
      <c r="CUC80" s="74"/>
      <c r="CUD80" s="669"/>
      <c r="CUE80" s="669"/>
      <c r="CUF80" s="114"/>
      <c r="CUG80" s="74"/>
      <c r="CUS80" s="74"/>
      <c r="CUT80" s="669"/>
      <c r="CUU80" s="669"/>
      <c r="CUV80" s="114"/>
      <c r="CUW80" s="74"/>
      <c r="CVI80" s="74"/>
      <c r="CVJ80" s="669"/>
      <c r="CVK80" s="669"/>
      <c r="CVL80" s="114"/>
      <c r="CVM80" s="74"/>
      <c r="CVY80" s="74"/>
      <c r="CVZ80" s="669"/>
      <c r="CWA80" s="669"/>
      <c r="CWB80" s="114"/>
      <c r="CWC80" s="74"/>
      <c r="CWO80" s="74"/>
      <c r="CWP80" s="669"/>
      <c r="CWQ80" s="669"/>
      <c r="CWR80" s="114"/>
      <c r="CWS80" s="74"/>
      <c r="CXE80" s="74"/>
      <c r="CXF80" s="669"/>
      <c r="CXG80" s="669"/>
      <c r="CXH80" s="114"/>
      <c r="CXI80" s="74"/>
      <c r="CXU80" s="74"/>
      <c r="CXV80" s="669"/>
      <c r="CXW80" s="669"/>
      <c r="CXX80" s="114"/>
      <c r="CXY80" s="74"/>
      <c r="CYK80" s="74"/>
      <c r="CYL80" s="669"/>
      <c r="CYM80" s="669"/>
      <c r="CYN80" s="114"/>
      <c r="CYO80" s="74"/>
      <c r="CZA80" s="74"/>
      <c r="CZB80" s="669"/>
      <c r="CZC80" s="669"/>
      <c r="CZD80" s="114"/>
      <c r="CZE80" s="74"/>
      <c r="CZQ80" s="74"/>
      <c r="CZR80" s="669"/>
      <c r="CZS80" s="669"/>
      <c r="CZT80" s="114"/>
      <c r="CZU80" s="74"/>
      <c r="DAG80" s="74"/>
      <c r="DAH80" s="669"/>
      <c r="DAI80" s="669"/>
      <c r="DAJ80" s="114"/>
      <c r="DAK80" s="74"/>
      <c r="DAW80" s="74"/>
      <c r="DAX80" s="669"/>
      <c r="DAY80" s="669"/>
      <c r="DAZ80" s="114"/>
      <c r="DBA80" s="74"/>
      <c r="DBM80" s="74"/>
      <c r="DBN80" s="669"/>
      <c r="DBO80" s="669"/>
      <c r="DBP80" s="114"/>
      <c r="DBQ80" s="74"/>
      <c r="DCC80" s="74"/>
      <c r="DCD80" s="669"/>
      <c r="DCE80" s="669"/>
      <c r="DCF80" s="114"/>
      <c r="DCG80" s="74"/>
      <c r="DCS80" s="74"/>
      <c r="DCT80" s="669"/>
      <c r="DCU80" s="669"/>
      <c r="DCV80" s="114"/>
      <c r="DCW80" s="74"/>
      <c r="DDI80" s="74"/>
      <c r="DDJ80" s="669"/>
      <c r="DDK80" s="669"/>
      <c r="DDL80" s="114"/>
      <c r="DDM80" s="74"/>
      <c r="DDY80" s="74"/>
      <c r="DDZ80" s="669"/>
      <c r="DEA80" s="669"/>
      <c r="DEB80" s="114"/>
      <c r="DEC80" s="74"/>
      <c r="DEO80" s="74"/>
      <c r="DEP80" s="669"/>
      <c r="DEQ80" s="669"/>
      <c r="DER80" s="114"/>
      <c r="DES80" s="74"/>
      <c r="DFE80" s="74"/>
      <c r="DFF80" s="669"/>
      <c r="DFG80" s="669"/>
      <c r="DFH80" s="114"/>
      <c r="DFI80" s="74"/>
      <c r="DFU80" s="74"/>
      <c r="DFV80" s="669"/>
      <c r="DFW80" s="669"/>
      <c r="DFX80" s="114"/>
      <c r="DFY80" s="74"/>
      <c r="DGK80" s="74"/>
      <c r="DGL80" s="669"/>
      <c r="DGM80" s="669"/>
      <c r="DGN80" s="114"/>
      <c r="DGO80" s="74"/>
      <c r="DHA80" s="74"/>
      <c r="DHB80" s="669"/>
      <c r="DHC80" s="669"/>
      <c r="DHD80" s="114"/>
      <c r="DHE80" s="74"/>
      <c r="DHQ80" s="74"/>
      <c r="DHR80" s="669"/>
      <c r="DHS80" s="669"/>
      <c r="DHT80" s="114"/>
      <c r="DHU80" s="74"/>
      <c r="DIG80" s="74"/>
      <c r="DIH80" s="669"/>
      <c r="DII80" s="669"/>
      <c r="DIJ80" s="114"/>
      <c r="DIK80" s="74"/>
      <c r="DIW80" s="74"/>
      <c r="DIX80" s="669"/>
      <c r="DIY80" s="669"/>
      <c r="DIZ80" s="114"/>
      <c r="DJA80" s="74"/>
      <c r="DJM80" s="74"/>
      <c r="DJN80" s="669"/>
      <c r="DJO80" s="669"/>
      <c r="DJP80" s="114"/>
      <c r="DJQ80" s="74"/>
      <c r="DKC80" s="74"/>
      <c r="DKD80" s="669"/>
      <c r="DKE80" s="669"/>
      <c r="DKF80" s="114"/>
      <c r="DKG80" s="74"/>
      <c r="DKS80" s="74"/>
      <c r="DKT80" s="669"/>
      <c r="DKU80" s="669"/>
      <c r="DKV80" s="114"/>
      <c r="DKW80" s="74"/>
      <c r="DLI80" s="74"/>
      <c r="DLJ80" s="669"/>
      <c r="DLK80" s="669"/>
      <c r="DLL80" s="114"/>
      <c r="DLM80" s="74"/>
      <c r="DLY80" s="74"/>
      <c r="DLZ80" s="669"/>
      <c r="DMA80" s="669"/>
      <c r="DMB80" s="114"/>
      <c r="DMC80" s="74"/>
      <c r="DMO80" s="74"/>
      <c r="DMP80" s="669"/>
      <c r="DMQ80" s="669"/>
      <c r="DMR80" s="114"/>
      <c r="DMS80" s="74"/>
      <c r="DNE80" s="74"/>
      <c r="DNF80" s="669"/>
      <c r="DNG80" s="669"/>
      <c r="DNH80" s="114"/>
      <c r="DNI80" s="74"/>
      <c r="DNU80" s="74"/>
      <c r="DNV80" s="669"/>
      <c r="DNW80" s="669"/>
      <c r="DNX80" s="114"/>
      <c r="DNY80" s="74"/>
      <c r="DOK80" s="74"/>
      <c r="DOL80" s="669"/>
      <c r="DOM80" s="669"/>
      <c r="DON80" s="114"/>
      <c r="DOO80" s="74"/>
      <c r="DPA80" s="74"/>
      <c r="DPB80" s="669"/>
      <c r="DPC80" s="669"/>
      <c r="DPD80" s="114"/>
      <c r="DPE80" s="74"/>
      <c r="DPQ80" s="74"/>
      <c r="DPR80" s="669"/>
      <c r="DPS80" s="669"/>
      <c r="DPT80" s="114"/>
      <c r="DPU80" s="74"/>
      <c r="DQG80" s="74"/>
      <c r="DQH80" s="669"/>
      <c r="DQI80" s="669"/>
      <c r="DQJ80" s="114"/>
      <c r="DQK80" s="74"/>
      <c r="DQW80" s="74"/>
      <c r="DQX80" s="669"/>
      <c r="DQY80" s="669"/>
      <c r="DQZ80" s="114"/>
      <c r="DRA80" s="74"/>
      <c r="DRM80" s="74"/>
      <c r="DRN80" s="669"/>
      <c r="DRO80" s="669"/>
      <c r="DRP80" s="114"/>
      <c r="DRQ80" s="74"/>
      <c r="DSC80" s="74"/>
      <c r="DSD80" s="669"/>
      <c r="DSE80" s="669"/>
      <c r="DSF80" s="114"/>
      <c r="DSG80" s="74"/>
      <c r="DSS80" s="74"/>
      <c r="DST80" s="669"/>
      <c r="DSU80" s="669"/>
      <c r="DSV80" s="114"/>
      <c r="DSW80" s="74"/>
      <c r="DTI80" s="74"/>
      <c r="DTJ80" s="669"/>
      <c r="DTK80" s="669"/>
      <c r="DTL80" s="114"/>
      <c r="DTM80" s="74"/>
      <c r="DTY80" s="74"/>
      <c r="DTZ80" s="669"/>
      <c r="DUA80" s="669"/>
      <c r="DUB80" s="114"/>
      <c r="DUC80" s="74"/>
      <c r="DUO80" s="74"/>
      <c r="DUP80" s="669"/>
      <c r="DUQ80" s="669"/>
      <c r="DUR80" s="114"/>
      <c r="DUS80" s="74"/>
      <c r="DVE80" s="74"/>
      <c r="DVF80" s="669"/>
      <c r="DVG80" s="669"/>
      <c r="DVH80" s="114"/>
      <c r="DVI80" s="74"/>
      <c r="DVU80" s="74"/>
      <c r="DVV80" s="669"/>
      <c r="DVW80" s="669"/>
      <c r="DVX80" s="114"/>
      <c r="DVY80" s="74"/>
      <c r="DWK80" s="74"/>
      <c r="DWL80" s="669"/>
      <c r="DWM80" s="669"/>
      <c r="DWN80" s="114"/>
      <c r="DWO80" s="74"/>
      <c r="DXA80" s="74"/>
      <c r="DXB80" s="669"/>
      <c r="DXC80" s="669"/>
      <c r="DXD80" s="114"/>
      <c r="DXE80" s="74"/>
      <c r="DXQ80" s="74"/>
      <c r="DXR80" s="669"/>
      <c r="DXS80" s="669"/>
      <c r="DXT80" s="114"/>
      <c r="DXU80" s="74"/>
      <c r="DYG80" s="74"/>
      <c r="DYH80" s="669"/>
      <c r="DYI80" s="669"/>
      <c r="DYJ80" s="114"/>
      <c r="DYK80" s="74"/>
      <c r="DYW80" s="74"/>
      <c r="DYX80" s="669"/>
      <c r="DYY80" s="669"/>
      <c r="DYZ80" s="114"/>
      <c r="DZA80" s="74"/>
      <c r="DZM80" s="74"/>
      <c r="DZN80" s="669"/>
      <c r="DZO80" s="669"/>
      <c r="DZP80" s="114"/>
      <c r="DZQ80" s="74"/>
      <c r="EAC80" s="74"/>
      <c r="EAD80" s="669"/>
      <c r="EAE80" s="669"/>
      <c r="EAF80" s="114"/>
      <c r="EAG80" s="74"/>
      <c r="EAS80" s="74"/>
      <c r="EAT80" s="669"/>
      <c r="EAU80" s="669"/>
      <c r="EAV80" s="114"/>
      <c r="EAW80" s="74"/>
      <c r="EBI80" s="74"/>
      <c r="EBJ80" s="669"/>
      <c r="EBK80" s="669"/>
      <c r="EBL80" s="114"/>
      <c r="EBM80" s="74"/>
      <c r="EBY80" s="74"/>
      <c r="EBZ80" s="669"/>
      <c r="ECA80" s="669"/>
      <c r="ECB80" s="114"/>
      <c r="ECC80" s="74"/>
      <c r="ECO80" s="74"/>
      <c r="ECP80" s="669"/>
      <c r="ECQ80" s="669"/>
      <c r="ECR80" s="114"/>
      <c r="ECS80" s="74"/>
      <c r="EDE80" s="74"/>
      <c r="EDF80" s="669"/>
      <c r="EDG80" s="669"/>
      <c r="EDH80" s="114"/>
      <c r="EDI80" s="74"/>
      <c r="EDU80" s="74"/>
      <c r="EDV80" s="669"/>
      <c r="EDW80" s="669"/>
      <c r="EDX80" s="114"/>
      <c r="EDY80" s="74"/>
      <c r="EEK80" s="74"/>
      <c r="EEL80" s="669"/>
      <c r="EEM80" s="669"/>
      <c r="EEN80" s="114"/>
      <c r="EEO80" s="74"/>
      <c r="EFA80" s="74"/>
      <c r="EFB80" s="669"/>
      <c r="EFC80" s="669"/>
      <c r="EFD80" s="114"/>
      <c r="EFE80" s="74"/>
      <c r="EFQ80" s="74"/>
      <c r="EFR80" s="669"/>
      <c r="EFS80" s="669"/>
      <c r="EFT80" s="114"/>
      <c r="EFU80" s="74"/>
      <c r="EGG80" s="74"/>
      <c r="EGH80" s="669"/>
      <c r="EGI80" s="669"/>
      <c r="EGJ80" s="114"/>
      <c r="EGK80" s="74"/>
      <c r="EGW80" s="74"/>
      <c r="EGX80" s="669"/>
      <c r="EGY80" s="669"/>
      <c r="EGZ80" s="114"/>
      <c r="EHA80" s="74"/>
      <c r="EHM80" s="74"/>
      <c r="EHN80" s="669"/>
      <c r="EHO80" s="669"/>
      <c r="EHP80" s="114"/>
      <c r="EHQ80" s="74"/>
      <c r="EIC80" s="74"/>
      <c r="EID80" s="669"/>
      <c r="EIE80" s="669"/>
      <c r="EIF80" s="114"/>
      <c r="EIG80" s="74"/>
      <c r="EIS80" s="74"/>
      <c r="EIT80" s="669"/>
      <c r="EIU80" s="669"/>
      <c r="EIV80" s="114"/>
      <c r="EIW80" s="74"/>
      <c r="EJI80" s="74"/>
      <c r="EJJ80" s="669"/>
      <c r="EJK80" s="669"/>
      <c r="EJL80" s="114"/>
      <c r="EJM80" s="74"/>
      <c r="EJY80" s="74"/>
      <c r="EJZ80" s="669"/>
      <c r="EKA80" s="669"/>
      <c r="EKB80" s="114"/>
      <c r="EKC80" s="74"/>
      <c r="EKO80" s="74"/>
      <c r="EKP80" s="669"/>
      <c r="EKQ80" s="669"/>
      <c r="EKR80" s="114"/>
      <c r="EKS80" s="74"/>
      <c r="ELE80" s="74"/>
      <c r="ELF80" s="669"/>
      <c r="ELG80" s="669"/>
      <c r="ELH80" s="114"/>
      <c r="ELI80" s="74"/>
      <c r="ELU80" s="74"/>
      <c r="ELV80" s="669"/>
      <c r="ELW80" s="669"/>
      <c r="ELX80" s="114"/>
      <c r="ELY80" s="74"/>
      <c r="EMK80" s="74"/>
      <c r="EML80" s="669"/>
      <c r="EMM80" s="669"/>
      <c r="EMN80" s="114"/>
      <c r="EMO80" s="74"/>
      <c r="ENA80" s="74"/>
      <c r="ENB80" s="669"/>
      <c r="ENC80" s="669"/>
      <c r="END80" s="114"/>
      <c r="ENE80" s="74"/>
      <c r="ENQ80" s="74"/>
      <c r="ENR80" s="669"/>
      <c r="ENS80" s="669"/>
      <c r="ENT80" s="114"/>
      <c r="ENU80" s="74"/>
      <c r="EOG80" s="74"/>
      <c r="EOH80" s="669"/>
      <c r="EOI80" s="669"/>
      <c r="EOJ80" s="114"/>
      <c r="EOK80" s="74"/>
      <c r="EOW80" s="74"/>
      <c r="EOX80" s="669"/>
      <c r="EOY80" s="669"/>
      <c r="EOZ80" s="114"/>
      <c r="EPA80" s="74"/>
      <c r="EPM80" s="74"/>
      <c r="EPN80" s="669"/>
      <c r="EPO80" s="669"/>
      <c r="EPP80" s="114"/>
      <c r="EPQ80" s="74"/>
      <c r="EQC80" s="74"/>
      <c r="EQD80" s="669"/>
      <c r="EQE80" s="669"/>
      <c r="EQF80" s="114"/>
      <c r="EQG80" s="74"/>
      <c r="EQS80" s="74"/>
      <c r="EQT80" s="669"/>
      <c r="EQU80" s="669"/>
      <c r="EQV80" s="114"/>
      <c r="EQW80" s="74"/>
      <c r="ERI80" s="74"/>
      <c r="ERJ80" s="669"/>
      <c r="ERK80" s="669"/>
      <c r="ERL80" s="114"/>
      <c r="ERM80" s="74"/>
      <c r="ERY80" s="74"/>
      <c r="ERZ80" s="669"/>
      <c r="ESA80" s="669"/>
      <c r="ESB80" s="114"/>
      <c r="ESC80" s="74"/>
      <c r="ESO80" s="74"/>
      <c r="ESP80" s="669"/>
      <c r="ESQ80" s="669"/>
      <c r="ESR80" s="114"/>
      <c r="ESS80" s="74"/>
      <c r="ETE80" s="74"/>
      <c r="ETF80" s="669"/>
      <c r="ETG80" s="669"/>
      <c r="ETH80" s="114"/>
      <c r="ETI80" s="74"/>
      <c r="ETU80" s="74"/>
      <c r="ETV80" s="669"/>
      <c r="ETW80" s="669"/>
      <c r="ETX80" s="114"/>
      <c r="ETY80" s="74"/>
      <c r="EUK80" s="74"/>
      <c r="EUL80" s="669"/>
      <c r="EUM80" s="669"/>
      <c r="EUN80" s="114"/>
      <c r="EUO80" s="74"/>
      <c r="EVA80" s="74"/>
      <c r="EVB80" s="669"/>
      <c r="EVC80" s="669"/>
      <c r="EVD80" s="114"/>
      <c r="EVE80" s="74"/>
      <c r="EVQ80" s="74"/>
      <c r="EVR80" s="669"/>
      <c r="EVS80" s="669"/>
      <c r="EVT80" s="114"/>
      <c r="EVU80" s="74"/>
      <c r="EWG80" s="74"/>
      <c r="EWH80" s="669"/>
      <c r="EWI80" s="669"/>
      <c r="EWJ80" s="114"/>
      <c r="EWK80" s="74"/>
      <c r="EWW80" s="74"/>
      <c r="EWX80" s="669"/>
      <c r="EWY80" s="669"/>
      <c r="EWZ80" s="114"/>
      <c r="EXA80" s="74"/>
      <c r="EXM80" s="74"/>
      <c r="EXN80" s="669"/>
      <c r="EXO80" s="669"/>
      <c r="EXP80" s="114"/>
      <c r="EXQ80" s="74"/>
      <c r="EYC80" s="74"/>
      <c r="EYD80" s="669"/>
      <c r="EYE80" s="669"/>
      <c r="EYF80" s="114"/>
      <c r="EYG80" s="74"/>
      <c r="EYS80" s="74"/>
      <c r="EYT80" s="669"/>
      <c r="EYU80" s="669"/>
      <c r="EYV80" s="114"/>
      <c r="EYW80" s="74"/>
      <c r="EZI80" s="74"/>
      <c r="EZJ80" s="669"/>
      <c r="EZK80" s="669"/>
      <c r="EZL80" s="114"/>
      <c r="EZM80" s="74"/>
      <c r="EZY80" s="74"/>
      <c r="EZZ80" s="669"/>
      <c r="FAA80" s="669"/>
      <c r="FAB80" s="114"/>
      <c r="FAC80" s="74"/>
      <c r="FAO80" s="74"/>
      <c r="FAP80" s="669"/>
      <c r="FAQ80" s="669"/>
      <c r="FAR80" s="114"/>
      <c r="FAS80" s="74"/>
      <c r="FBE80" s="74"/>
      <c r="FBF80" s="669"/>
      <c r="FBG80" s="669"/>
      <c r="FBH80" s="114"/>
      <c r="FBI80" s="74"/>
      <c r="FBU80" s="74"/>
      <c r="FBV80" s="669"/>
      <c r="FBW80" s="669"/>
      <c r="FBX80" s="114"/>
      <c r="FBY80" s="74"/>
      <c r="FCK80" s="74"/>
      <c r="FCL80" s="669"/>
      <c r="FCM80" s="669"/>
      <c r="FCN80" s="114"/>
      <c r="FCO80" s="74"/>
      <c r="FDA80" s="74"/>
      <c r="FDB80" s="669"/>
      <c r="FDC80" s="669"/>
      <c r="FDD80" s="114"/>
      <c r="FDE80" s="74"/>
      <c r="FDQ80" s="74"/>
      <c r="FDR80" s="669"/>
      <c r="FDS80" s="669"/>
      <c r="FDT80" s="114"/>
      <c r="FDU80" s="74"/>
      <c r="FEG80" s="74"/>
      <c r="FEH80" s="669"/>
      <c r="FEI80" s="669"/>
      <c r="FEJ80" s="114"/>
      <c r="FEK80" s="74"/>
      <c r="FEW80" s="74"/>
      <c r="FEX80" s="669"/>
      <c r="FEY80" s="669"/>
      <c r="FEZ80" s="114"/>
      <c r="FFA80" s="74"/>
      <c r="FFM80" s="74"/>
      <c r="FFN80" s="669"/>
      <c r="FFO80" s="669"/>
      <c r="FFP80" s="114"/>
      <c r="FFQ80" s="74"/>
      <c r="FGC80" s="74"/>
      <c r="FGD80" s="669"/>
      <c r="FGE80" s="669"/>
      <c r="FGF80" s="114"/>
      <c r="FGG80" s="74"/>
      <c r="FGS80" s="74"/>
      <c r="FGT80" s="669"/>
      <c r="FGU80" s="669"/>
      <c r="FGV80" s="114"/>
      <c r="FGW80" s="74"/>
      <c r="FHI80" s="74"/>
      <c r="FHJ80" s="669"/>
      <c r="FHK80" s="669"/>
      <c r="FHL80" s="114"/>
      <c r="FHM80" s="74"/>
      <c r="FHY80" s="74"/>
      <c r="FHZ80" s="669"/>
      <c r="FIA80" s="669"/>
      <c r="FIB80" s="114"/>
      <c r="FIC80" s="74"/>
      <c r="FIO80" s="74"/>
      <c r="FIP80" s="669"/>
      <c r="FIQ80" s="669"/>
      <c r="FIR80" s="114"/>
      <c r="FIS80" s="74"/>
      <c r="FJE80" s="74"/>
      <c r="FJF80" s="669"/>
      <c r="FJG80" s="669"/>
      <c r="FJH80" s="114"/>
      <c r="FJI80" s="74"/>
      <c r="FJU80" s="74"/>
      <c r="FJV80" s="669"/>
      <c r="FJW80" s="669"/>
      <c r="FJX80" s="114"/>
      <c r="FJY80" s="74"/>
      <c r="FKK80" s="74"/>
      <c r="FKL80" s="669"/>
      <c r="FKM80" s="669"/>
      <c r="FKN80" s="114"/>
      <c r="FKO80" s="74"/>
      <c r="FLA80" s="74"/>
      <c r="FLB80" s="669"/>
      <c r="FLC80" s="669"/>
      <c r="FLD80" s="114"/>
      <c r="FLE80" s="74"/>
      <c r="FLQ80" s="74"/>
      <c r="FLR80" s="669"/>
      <c r="FLS80" s="669"/>
      <c r="FLT80" s="114"/>
      <c r="FLU80" s="74"/>
      <c r="FMG80" s="74"/>
      <c r="FMH80" s="669"/>
      <c r="FMI80" s="669"/>
      <c r="FMJ80" s="114"/>
      <c r="FMK80" s="74"/>
      <c r="FMW80" s="74"/>
      <c r="FMX80" s="669"/>
      <c r="FMY80" s="669"/>
      <c r="FMZ80" s="114"/>
      <c r="FNA80" s="74"/>
      <c r="FNM80" s="74"/>
      <c r="FNN80" s="669"/>
      <c r="FNO80" s="669"/>
      <c r="FNP80" s="114"/>
      <c r="FNQ80" s="74"/>
      <c r="FOC80" s="74"/>
      <c r="FOD80" s="669"/>
      <c r="FOE80" s="669"/>
      <c r="FOF80" s="114"/>
      <c r="FOG80" s="74"/>
      <c r="FOS80" s="74"/>
      <c r="FOT80" s="669"/>
      <c r="FOU80" s="669"/>
      <c r="FOV80" s="114"/>
      <c r="FOW80" s="74"/>
      <c r="FPI80" s="74"/>
      <c r="FPJ80" s="669"/>
      <c r="FPK80" s="669"/>
      <c r="FPL80" s="114"/>
      <c r="FPM80" s="74"/>
      <c r="FPY80" s="74"/>
      <c r="FPZ80" s="669"/>
      <c r="FQA80" s="669"/>
      <c r="FQB80" s="114"/>
      <c r="FQC80" s="74"/>
      <c r="FQO80" s="74"/>
      <c r="FQP80" s="669"/>
      <c r="FQQ80" s="669"/>
      <c r="FQR80" s="114"/>
      <c r="FQS80" s="74"/>
      <c r="FRE80" s="74"/>
      <c r="FRF80" s="669"/>
      <c r="FRG80" s="669"/>
      <c r="FRH80" s="114"/>
      <c r="FRI80" s="74"/>
      <c r="FRU80" s="74"/>
      <c r="FRV80" s="669"/>
      <c r="FRW80" s="669"/>
      <c r="FRX80" s="114"/>
      <c r="FRY80" s="74"/>
      <c r="FSK80" s="74"/>
      <c r="FSL80" s="669"/>
      <c r="FSM80" s="669"/>
      <c r="FSN80" s="114"/>
      <c r="FSO80" s="74"/>
      <c r="FTA80" s="74"/>
      <c r="FTB80" s="669"/>
      <c r="FTC80" s="669"/>
      <c r="FTD80" s="114"/>
      <c r="FTE80" s="74"/>
      <c r="FTQ80" s="74"/>
      <c r="FTR80" s="669"/>
      <c r="FTS80" s="669"/>
      <c r="FTT80" s="114"/>
      <c r="FTU80" s="74"/>
      <c r="FUG80" s="74"/>
      <c r="FUH80" s="669"/>
      <c r="FUI80" s="669"/>
      <c r="FUJ80" s="114"/>
      <c r="FUK80" s="74"/>
      <c r="FUW80" s="74"/>
      <c r="FUX80" s="669"/>
      <c r="FUY80" s="669"/>
      <c r="FUZ80" s="114"/>
      <c r="FVA80" s="74"/>
      <c r="FVM80" s="74"/>
      <c r="FVN80" s="669"/>
      <c r="FVO80" s="669"/>
      <c r="FVP80" s="114"/>
      <c r="FVQ80" s="74"/>
      <c r="FWC80" s="74"/>
      <c r="FWD80" s="669"/>
      <c r="FWE80" s="669"/>
      <c r="FWF80" s="114"/>
      <c r="FWG80" s="74"/>
      <c r="FWS80" s="74"/>
      <c r="FWT80" s="669"/>
      <c r="FWU80" s="669"/>
      <c r="FWV80" s="114"/>
      <c r="FWW80" s="74"/>
      <c r="FXI80" s="74"/>
      <c r="FXJ80" s="669"/>
      <c r="FXK80" s="669"/>
      <c r="FXL80" s="114"/>
      <c r="FXM80" s="74"/>
      <c r="FXY80" s="74"/>
      <c r="FXZ80" s="669"/>
      <c r="FYA80" s="669"/>
      <c r="FYB80" s="114"/>
      <c r="FYC80" s="74"/>
      <c r="FYO80" s="74"/>
      <c r="FYP80" s="669"/>
      <c r="FYQ80" s="669"/>
      <c r="FYR80" s="114"/>
      <c r="FYS80" s="74"/>
      <c r="FZE80" s="74"/>
      <c r="FZF80" s="669"/>
      <c r="FZG80" s="669"/>
      <c r="FZH80" s="114"/>
      <c r="FZI80" s="74"/>
      <c r="FZU80" s="74"/>
      <c r="FZV80" s="669"/>
      <c r="FZW80" s="669"/>
      <c r="FZX80" s="114"/>
      <c r="FZY80" s="74"/>
      <c r="GAK80" s="74"/>
      <c r="GAL80" s="669"/>
      <c r="GAM80" s="669"/>
      <c r="GAN80" s="114"/>
      <c r="GAO80" s="74"/>
      <c r="GBA80" s="74"/>
      <c r="GBB80" s="669"/>
      <c r="GBC80" s="669"/>
      <c r="GBD80" s="114"/>
      <c r="GBE80" s="74"/>
      <c r="GBQ80" s="74"/>
      <c r="GBR80" s="669"/>
      <c r="GBS80" s="669"/>
      <c r="GBT80" s="114"/>
      <c r="GBU80" s="74"/>
      <c r="GCG80" s="74"/>
      <c r="GCH80" s="669"/>
      <c r="GCI80" s="669"/>
      <c r="GCJ80" s="114"/>
      <c r="GCK80" s="74"/>
      <c r="GCW80" s="74"/>
      <c r="GCX80" s="669"/>
      <c r="GCY80" s="669"/>
      <c r="GCZ80" s="114"/>
      <c r="GDA80" s="74"/>
      <c r="GDM80" s="74"/>
      <c r="GDN80" s="669"/>
      <c r="GDO80" s="669"/>
      <c r="GDP80" s="114"/>
      <c r="GDQ80" s="74"/>
      <c r="GEC80" s="74"/>
      <c r="GED80" s="669"/>
      <c r="GEE80" s="669"/>
      <c r="GEF80" s="114"/>
      <c r="GEG80" s="74"/>
      <c r="GES80" s="74"/>
      <c r="GET80" s="669"/>
      <c r="GEU80" s="669"/>
      <c r="GEV80" s="114"/>
      <c r="GEW80" s="74"/>
      <c r="GFI80" s="74"/>
      <c r="GFJ80" s="669"/>
      <c r="GFK80" s="669"/>
      <c r="GFL80" s="114"/>
      <c r="GFM80" s="74"/>
      <c r="GFY80" s="74"/>
      <c r="GFZ80" s="669"/>
      <c r="GGA80" s="669"/>
      <c r="GGB80" s="114"/>
      <c r="GGC80" s="74"/>
      <c r="GGO80" s="74"/>
      <c r="GGP80" s="669"/>
      <c r="GGQ80" s="669"/>
      <c r="GGR80" s="114"/>
      <c r="GGS80" s="74"/>
      <c r="GHE80" s="74"/>
      <c r="GHF80" s="669"/>
      <c r="GHG80" s="669"/>
      <c r="GHH80" s="114"/>
      <c r="GHI80" s="74"/>
      <c r="GHU80" s="74"/>
      <c r="GHV80" s="669"/>
      <c r="GHW80" s="669"/>
      <c r="GHX80" s="114"/>
      <c r="GHY80" s="74"/>
      <c r="GIK80" s="74"/>
      <c r="GIL80" s="669"/>
      <c r="GIM80" s="669"/>
      <c r="GIN80" s="114"/>
      <c r="GIO80" s="74"/>
      <c r="GJA80" s="74"/>
      <c r="GJB80" s="669"/>
      <c r="GJC80" s="669"/>
      <c r="GJD80" s="114"/>
      <c r="GJE80" s="74"/>
      <c r="GJQ80" s="74"/>
      <c r="GJR80" s="669"/>
      <c r="GJS80" s="669"/>
      <c r="GJT80" s="114"/>
      <c r="GJU80" s="74"/>
      <c r="GKG80" s="74"/>
      <c r="GKH80" s="669"/>
      <c r="GKI80" s="669"/>
      <c r="GKJ80" s="114"/>
      <c r="GKK80" s="74"/>
      <c r="GKW80" s="74"/>
      <c r="GKX80" s="669"/>
      <c r="GKY80" s="669"/>
      <c r="GKZ80" s="114"/>
      <c r="GLA80" s="74"/>
      <c r="GLM80" s="74"/>
      <c r="GLN80" s="669"/>
      <c r="GLO80" s="669"/>
      <c r="GLP80" s="114"/>
      <c r="GLQ80" s="74"/>
      <c r="GMC80" s="74"/>
      <c r="GMD80" s="669"/>
      <c r="GME80" s="669"/>
      <c r="GMF80" s="114"/>
      <c r="GMG80" s="74"/>
      <c r="GMS80" s="74"/>
      <c r="GMT80" s="669"/>
      <c r="GMU80" s="669"/>
      <c r="GMV80" s="114"/>
      <c r="GMW80" s="74"/>
      <c r="GNI80" s="74"/>
      <c r="GNJ80" s="669"/>
      <c r="GNK80" s="669"/>
      <c r="GNL80" s="114"/>
      <c r="GNM80" s="74"/>
      <c r="GNY80" s="74"/>
      <c r="GNZ80" s="669"/>
      <c r="GOA80" s="669"/>
      <c r="GOB80" s="114"/>
      <c r="GOC80" s="74"/>
      <c r="GOO80" s="74"/>
      <c r="GOP80" s="669"/>
      <c r="GOQ80" s="669"/>
      <c r="GOR80" s="114"/>
      <c r="GOS80" s="74"/>
      <c r="GPE80" s="74"/>
      <c r="GPF80" s="669"/>
      <c r="GPG80" s="669"/>
      <c r="GPH80" s="114"/>
      <c r="GPI80" s="74"/>
      <c r="GPU80" s="74"/>
      <c r="GPV80" s="669"/>
      <c r="GPW80" s="669"/>
      <c r="GPX80" s="114"/>
      <c r="GPY80" s="74"/>
      <c r="GQK80" s="74"/>
      <c r="GQL80" s="669"/>
      <c r="GQM80" s="669"/>
      <c r="GQN80" s="114"/>
      <c r="GQO80" s="74"/>
      <c r="GRA80" s="74"/>
      <c r="GRB80" s="669"/>
      <c r="GRC80" s="669"/>
      <c r="GRD80" s="114"/>
      <c r="GRE80" s="74"/>
      <c r="GRQ80" s="74"/>
      <c r="GRR80" s="669"/>
      <c r="GRS80" s="669"/>
      <c r="GRT80" s="114"/>
      <c r="GRU80" s="74"/>
      <c r="GSG80" s="74"/>
      <c r="GSH80" s="669"/>
      <c r="GSI80" s="669"/>
      <c r="GSJ80" s="114"/>
      <c r="GSK80" s="74"/>
      <c r="GSW80" s="74"/>
      <c r="GSX80" s="669"/>
      <c r="GSY80" s="669"/>
      <c r="GSZ80" s="114"/>
      <c r="GTA80" s="74"/>
      <c r="GTM80" s="74"/>
      <c r="GTN80" s="669"/>
      <c r="GTO80" s="669"/>
      <c r="GTP80" s="114"/>
      <c r="GTQ80" s="74"/>
      <c r="GUC80" s="74"/>
      <c r="GUD80" s="669"/>
      <c r="GUE80" s="669"/>
      <c r="GUF80" s="114"/>
      <c r="GUG80" s="74"/>
      <c r="GUS80" s="74"/>
      <c r="GUT80" s="669"/>
      <c r="GUU80" s="669"/>
      <c r="GUV80" s="114"/>
      <c r="GUW80" s="74"/>
      <c r="GVI80" s="74"/>
      <c r="GVJ80" s="669"/>
      <c r="GVK80" s="669"/>
      <c r="GVL80" s="114"/>
      <c r="GVM80" s="74"/>
      <c r="GVY80" s="74"/>
      <c r="GVZ80" s="669"/>
      <c r="GWA80" s="669"/>
      <c r="GWB80" s="114"/>
      <c r="GWC80" s="74"/>
      <c r="GWO80" s="74"/>
      <c r="GWP80" s="669"/>
      <c r="GWQ80" s="669"/>
      <c r="GWR80" s="114"/>
      <c r="GWS80" s="74"/>
      <c r="GXE80" s="74"/>
      <c r="GXF80" s="669"/>
      <c r="GXG80" s="669"/>
      <c r="GXH80" s="114"/>
      <c r="GXI80" s="74"/>
      <c r="GXU80" s="74"/>
      <c r="GXV80" s="669"/>
      <c r="GXW80" s="669"/>
      <c r="GXX80" s="114"/>
      <c r="GXY80" s="74"/>
      <c r="GYK80" s="74"/>
      <c r="GYL80" s="669"/>
      <c r="GYM80" s="669"/>
      <c r="GYN80" s="114"/>
      <c r="GYO80" s="74"/>
      <c r="GZA80" s="74"/>
      <c r="GZB80" s="669"/>
      <c r="GZC80" s="669"/>
      <c r="GZD80" s="114"/>
      <c r="GZE80" s="74"/>
      <c r="GZQ80" s="74"/>
      <c r="GZR80" s="669"/>
      <c r="GZS80" s="669"/>
      <c r="GZT80" s="114"/>
      <c r="GZU80" s="74"/>
      <c r="HAG80" s="74"/>
      <c r="HAH80" s="669"/>
      <c r="HAI80" s="669"/>
      <c r="HAJ80" s="114"/>
      <c r="HAK80" s="74"/>
      <c r="HAW80" s="74"/>
      <c r="HAX80" s="669"/>
      <c r="HAY80" s="669"/>
      <c r="HAZ80" s="114"/>
      <c r="HBA80" s="74"/>
      <c r="HBM80" s="74"/>
      <c r="HBN80" s="669"/>
      <c r="HBO80" s="669"/>
      <c r="HBP80" s="114"/>
      <c r="HBQ80" s="74"/>
      <c r="HCC80" s="74"/>
      <c r="HCD80" s="669"/>
      <c r="HCE80" s="669"/>
      <c r="HCF80" s="114"/>
      <c r="HCG80" s="74"/>
      <c r="HCS80" s="74"/>
      <c r="HCT80" s="669"/>
      <c r="HCU80" s="669"/>
      <c r="HCV80" s="114"/>
      <c r="HCW80" s="74"/>
      <c r="HDI80" s="74"/>
      <c r="HDJ80" s="669"/>
      <c r="HDK80" s="669"/>
      <c r="HDL80" s="114"/>
      <c r="HDM80" s="74"/>
      <c r="HDY80" s="74"/>
      <c r="HDZ80" s="669"/>
      <c r="HEA80" s="669"/>
      <c r="HEB80" s="114"/>
      <c r="HEC80" s="74"/>
      <c r="HEO80" s="74"/>
      <c r="HEP80" s="669"/>
      <c r="HEQ80" s="669"/>
      <c r="HER80" s="114"/>
      <c r="HES80" s="74"/>
      <c r="HFE80" s="74"/>
      <c r="HFF80" s="669"/>
      <c r="HFG80" s="669"/>
      <c r="HFH80" s="114"/>
      <c r="HFI80" s="74"/>
      <c r="HFU80" s="74"/>
      <c r="HFV80" s="669"/>
      <c r="HFW80" s="669"/>
      <c r="HFX80" s="114"/>
      <c r="HFY80" s="74"/>
      <c r="HGK80" s="74"/>
      <c r="HGL80" s="669"/>
      <c r="HGM80" s="669"/>
      <c r="HGN80" s="114"/>
      <c r="HGO80" s="74"/>
      <c r="HHA80" s="74"/>
      <c r="HHB80" s="669"/>
      <c r="HHC80" s="669"/>
      <c r="HHD80" s="114"/>
      <c r="HHE80" s="74"/>
      <c r="HHQ80" s="74"/>
      <c r="HHR80" s="669"/>
      <c r="HHS80" s="669"/>
      <c r="HHT80" s="114"/>
      <c r="HHU80" s="74"/>
      <c r="HIG80" s="74"/>
      <c r="HIH80" s="669"/>
      <c r="HII80" s="669"/>
      <c r="HIJ80" s="114"/>
      <c r="HIK80" s="74"/>
      <c r="HIW80" s="74"/>
      <c r="HIX80" s="669"/>
      <c r="HIY80" s="669"/>
      <c r="HIZ80" s="114"/>
      <c r="HJA80" s="74"/>
      <c r="HJM80" s="74"/>
      <c r="HJN80" s="669"/>
      <c r="HJO80" s="669"/>
      <c r="HJP80" s="114"/>
      <c r="HJQ80" s="74"/>
      <c r="HKC80" s="74"/>
      <c r="HKD80" s="669"/>
      <c r="HKE80" s="669"/>
      <c r="HKF80" s="114"/>
      <c r="HKG80" s="74"/>
      <c r="HKS80" s="74"/>
      <c r="HKT80" s="669"/>
      <c r="HKU80" s="669"/>
      <c r="HKV80" s="114"/>
      <c r="HKW80" s="74"/>
      <c r="HLI80" s="74"/>
      <c r="HLJ80" s="669"/>
      <c r="HLK80" s="669"/>
      <c r="HLL80" s="114"/>
      <c r="HLM80" s="74"/>
      <c r="HLY80" s="74"/>
      <c r="HLZ80" s="669"/>
      <c r="HMA80" s="669"/>
      <c r="HMB80" s="114"/>
      <c r="HMC80" s="74"/>
      <c r="HMO80" s="74"/>
      <c r="HMP80" s="669"/>
      <c r="HMQ80" s="669"/>
      <c r="HMR80" s="114"/>
      <c r="HMS80" s="74"/>
      <c r="HNE80" s="74"/>
      <c r="HNF80" s="669"/>
      <c r="HNG80" s="669"/>
      <c r="HNH80" s="114"/>
      <c r="HNI80" s="74"/>
      <c r="HNU80" s="74"/>
      <c r="HNV80" s="669"/>
      <c r="HNW80" s="669"/>
      <c r="HNX80" s="114"/>
      <c r="HNY80" s="74"/>
      <c r="HOK80" s="74"/>
      <c r="HOL80" s="669"/>
      <c r="HOM80" s="669"/>
      <c r="HON80" s="114"/>
      <c r="HOO80" s="74"/>
      <c r="HPA80" s="74"/>
      <c r="HPB80" s="669"/>
      <c r="HPC80" s="669"/>
      <c r="HPD80" s="114"/>
      <c r="HPE80" s="74"/>
      <c r="HPQ80" s="74"/>
      <c r="HPR80" s="669"/>
      <c r="HPS80" s="669"/>
      <c r="HPT80" s="114"/>
      <c r="HPU80" s="74"/>
      <c r="HQG80" s="74"/>
      <c r="HQH80" s="669"/>
      <c r="HQI80" s="669"/>
      <c r="HQJ80" s="114"/>
      <c r="HQK80" s="74"/>
      <c r="HQW80" s="74"/>
      <c r="HQX80" s="669"/>
      <c r="HQY80" s="669"/>
      <c r="HQZ80" s="114"/>
      <c r="HRA80" s="74"/>
      <c r="HRM80" s="74"/>
      <c r="HRN80" s="669"/>
      <c r="HRO80" s="669"/>
      <c r="HRP80" s="114"/>
      <c r="HRQ80" s="74"/>
      <c r="HSC80" s="74"/>
      <c r="HSD80" s="669"/>
      <c r="HSE80" s="669"/>
      <c r="HSF80" s="114"/>
      <c r="HSG80" s="74"/>
      <c r="HSS80" s="74"/>
      <c r="HST80" s="669"/>
      <c r="HSU80" s="669"/>
      <c r="HSV80" s="114"/>
      <c r="HSW80" s="74"/>
      <c r="HTI80" s="74"/>
      <c r="HTJ80" s="669"/>
      <c r="HTK80" s="669"/>
      <c r="HTL80" s="114"/>
      <c r="HTM80" s="74"/>
      <c r="HTY80" s="74"/>
      <c r="HTZ80" s="669"/>
      <c r="HUA80" s="669"/>
      <c r="HUB80" s="114"/>
      <c r="HUC80" s="74"/>
      <c r="HUO80" s="74"/>
      <c r="HUP80" s="669"/>
      <c r="HUQ80" s="669"/>
      <c r="HUR80" s="114"/>
      <c r="HUS80" s="74"/>
      <c r="HVE80" s="74"/>
      <c r="HVF80" s="669"/>
      <c r="HVG80" s="669"/>
      <c r="HVH80" s="114"/>
      <c r="HVI80" s="74"/>
      <c r="HVU80" s="74"/>
      <c r="HVV80" s="669"/>
      <c r="HVW80" s="669"/>
      <c r="HVX80" s="114"/>
      <c r="HVY80" s="74"/>
      <c r="HWK80" s="74"/>
      <c r="HWL80" s="669"/>
      <c r="HWM80" s="669"/>
      <c r="HWN80" s="114"/>
      <c r="HWO80" s="74"/>
      <c r="HXA80" s="74"/>
      <c r="HXB80" s="669"/>
      <c r="HXC80" s="669"/>
      <c r="HXD80" s="114"/>
      <c r="HXE80" s="74"/>
      <c r="HXQ80" s="74"/>
      <c r="HXR80" s="669"/>
      <c r="HXS80" s="669"/>
      <c r="HXT80" s="114"/>
      <c r="HXU80" s="74"/>
      <c r="HYG80" s="74"/>
      <c r="HYH80" s="669"/>
      <c r="HYI80" s="669"/>
      <c r="HYJ80" s="114"/>
      <c r="HYK80" s="74"/>
      <c r="HYW80" s="74"/>
      <c r="HYX80" s="669"/>
      <c r="HYY80" s="669"/>
      <c r="HYZ80" s="114"/>
      <c r="HZA80" s="74"/>
      <c r="HZM80" s="74"/>
      <c r="HZN80" s="669"/>
      <c r="HZO80" s="669"/>
      <c r="HZP80" s="114"/>
      <c r="HZQ80" s="74"/>
      <c r="IAC80" s="74"/>
      <c r="IAD80" s="669"/>
      <c r="IAE80" s="669"/>
      <c r="IAF80" s="114"/>
      <c r="IAG80" s="74"/>
      <c r="IAS80" s="74"/>
      <c r="IAT80" s="669"/>
      <c r="IAU80" s="669"/>
      <c r="IAV80" s="114"/>
      <c r="IAW80" s="74"/>
      <c r="IBI80" s="74"/>
      <c r="IBJ80" s="669"/>
      <c r="IBK80" s="669"/>
      <c r="IBL80" s="114"/>
      <c r="IBM80" s="74"/>
      <c r="IBY80" s="74"/>
      <c r="IBZ80" s="669"/>
      <c r="ICA80" s="669"/>
      <c r="ICB80" s="114"/>
      <c r="ICC80" s="74"/>
      <c r="ICO80" s="74"/>
      <c r="ICP80" s="669"/>
      <c r="ICQ80" s="669"/>
      <c r="ICR80" s="114"/>
      <c r="ICS80" s="74"/>
      <c r="IDE80" s="74"/>
      <c r="IDF80" s="669"/>
      <c r="IDG80" s="669"/>
      <c r="IDH80" s="114"/>
      <c r="IDI80" s="74"/>
      <c r="IDU80" s="74"/>
      <c r="IDV80" s="669"/>
      <c r="IDW80" s="669"/>
      <c r="IDX80" s="114"/>
      <c r="IDY80" s="74"/>
      <c r="IEK80" s="74"/>
      <c r="IEL80" s="669"/>
      <c r="IEM80" s="669"/>
      <c r="IEN80" s="114"/>
      <c r="IEO80" s="74"/>
      <c r="IFA80" s="74"/>
      <c r="IFB80" s="669"/>
      <c r="IFC80" s="669"/>
      <c r="IFD80" s="114"/>
      <c r="IFE80" s="74"/>
      <c r="IFQ80" s="74"/>
      <c r="IFR80" s="669"/>
      <c r="IFS80" s="669"/>
      <c r="IFT80" s="114"/>
      <c r="IFU80" s="74"/>
      <c r="IGG80" s="74"/>
      <c r="IGH80" s="669"/>
      <c r="IGI80" s="669"/>
      <c r="IGJ80" s="114"/>
      <c r="IGK80" s="74"/>
      <c r="IGW80" s="74"/>
      <c r="IGX80" s="669"/>
      <c r="IGY80" s="669"/>
      <c r="IGZ80" s="114"/>
      <c r="IHA80" s="74"/>
      <c r="IHM80" s="74"/>
      <c r="IHN80" s="669"/>
      <c r="IHO80" s="669"/>
      <c r="IHP80" s="114"/>
      <c r="IHQ80" s="74"/>
      <c r="IIC80" s="74"/>
      <c r="IID80" s="669"/>
      <c r="IIE80" s="669"/>
      <c r="IIF80" s="114"/>
      <c r="IIG80" s="74"/>
      <c r="IIS80" s="74"/>
      <c r="IIT80" s="669"/>
      <c r="IIU80" s="669"/>
      <c r="IIV80" s="114"/>
      <c r="IIW80" s="74"/>
      <c r="IJI80" s="74"/>
      <c r="IJJ80" s="669"/>
      <c r="IJK80" s="669"/>
      <c r="IJL80" s="114"/>
      <c r="IJM80" s="74"/>
      <c r="IJY80" s="74"/>
      <c r="IJZ80" s="669"/>
      <c r="IKA80" s="669"/>
      <c r="IKB80" s="114"/>
      <c r="IKC80" s="74"/>
      <c r="IKO80" s="74"/>
      <c r="IKP80" s="669"/>
      <c r="IKQ80" s="669"/>
      <c r="IKR80" s="114"/>
      <c r="IKS80" s="74"/>
      <c r="ILE80" s="74"/>
      <c r="ILF80" s="669"/>
      <c r="ILG80" s="669"/>
      <c r="ILH80" s="114"/>
      <c r="ILI80" s="74"/>
      <c r="ILU80" s="74"/>
      <c r="ILV80" s="669"/>
      <c r="ILW80" s="669"/>
      <c r="ILX80" s="114"/>
      <c r="ILY80" s="74"/>
      <c r="IMK80" s="74"/>
      <c r="IML80" s="669"/>
      <c r="IMM80" s="669"/>
      <c r="IMN80" s="114"/>
      <c r="IMO80" s="74"/>
      <c r="INA80" s="74"/>
      <c r="INB80" s="669"/>
      <c r="INC80" s="669"/>
      <c r="IND80" s="114"/>
      <c r="INE80" s="74"/>
      <c r="INQ80" s="74"/>
      <c r="INR80" s="669"/>
      <c r="INS80" s="669"/>
      <c r="INT80" s="114"/>
      <c r="INU80" s="74"/>
      <c r="IOG80" s="74"/>
      <c r="IOH80" s="669"/>
      <c r="IOI80" s="669"/>
      <c r="IOJ80" s="114"/>
      <c r="IOK80" s="74"/>
      <c r="IOW80" s="74"/>
      <c r="IOX80" s="669"/>
      <c r="IOY80" s="669"/>
      <c r="IOZ80" s="114"/>
      <c r="IPA80" s="74"/>
      <c r="IPM80" s="74"/>
      <c r="IPN80" s="669"/>
      <c r="IPO80" s="669"/>
      <c r="IPP80" s="114"/>
      <c r="IPQ80" s="74"/>
      <c r="IQC80" s="74"/>
      <c r="IQD80" s="669"/>
      <c r="IQE80" s="669"/>
      <c r="IQF80" s="114"/>
      <c r="IQG80" s="74"/>
      <c r="IQS80" s="74"/>
      <c r="IQT80" s="669"/>
      <c r="IQU80" s="669"/>
      <c r="IQV80" s="114"/>
      <c r="IQW80" s="74"/>
      <c r="IRI80" s="74"/>
      <c r="IRJ80" s="669"/>
      <c r="IRK80" s="669"/>
      <c r="IRL80" s="114"/>
      <c r="IRM80" s="74"/>
      <c r="IRY80" s="74"/>
      <c r="IRZ80" s="669"/>
      <c r="ISA80" s="669"/>
      <c r="ISB80" s="114"/>
      <c r="ISC80" s="74"/>
      <c r="ISO80" s="74"/>
      <c r="ISP80" s="669"/>
      <c r="ISQ80" s="669"/>
      <c r="ISR80" s="114"/>
      <c r="ISS80" s="74"/>
      <c r="ITE80" s="74"/>
      <c r="ITF80" s="669"/>
      <c r="ITG80" s="669"/>
      <c r="ITH80" s="114"/>
      <c r="ITI80" s="74"/>
      <c r="ITU80" s="74"/>
      <c r="ITV80" s="669"/>
      <c r="ITW80" s="669"/>
      <c r="ITX80" s="114"/>
      <c r="ITY80" s="74"/>
      <c r="IUK80" s="74"/>
      <c r="IUL80" s="669"/>
      <c r="IUM80" s="669"/>
      <c r="IUN80" s="114"/>
      <c r="IUO80" s="74"/>
      <c r="IVA80" s="74"/>
      <c r="IVB80" s="669"/>
      <c r="IVC80" s="669"/>
      <c r="IVD80" s="114"/>
      <c r="IVE80" s="74"/>
      <c r="IVQ80" s="74"/>
      <c r="IVR80" s="669"/>
      <c r="IVS80" s="669"/>
      <c r="IVT80" s="114"/>
      <c r="IVU80" s="74"/>
      <c r="IWG80" s="74"/>
      <c r="IWH80" s="669"/>
      <c r="IWI80" s="669"/>
      <c r="IWJ80" s="114"/>
      <c r="IWK80" s="74"/>
      <c r="IWW80" s="74"/>
      <c r="IWX80" s="669"/>
      <c r="IWY80" s="669"/>
      <c r="IWZ80" s="114"/>
      <c r="IXA80" s="74"/>
      <c r="IXM80" s="74"/>
      <c r="IXN80" s="669"/>
      <c r="IXO80" s="669"/>
      <c r="IXP80" s="114"/>
      <c r="IXQ80" s="74"/>
      <c r="IYC80" s="74"/>
      <c r="IYD80" s="669"/>
      <c r="IYE80" s="669"/>
      <c r="IYF80" s="114"/>
      <c r="IYG80" s="74"/>
      <c r="IYS80" s="74"/>
      <c r="IYT80" s="669"/>
      <c r="IYU80" s="669"/>
      <c r="IYV80" s="114"/>
      <c r="IYW80" s="74"/>
      <c r="IZI80" s="74"/>
      <c r="IZJ80" s="669"/>
      <c r="IZK80" s="669"/>
      <c r="IZL80" s="114"/>
      <c r="IZM80" s="74"/>
      <c r="IZY80" s="74"/>
      <c r="IZZ80" s="669"/>
      <c r="JAA80" s="669"/>
      <c r="JAB80" s="114"/>
      <c r="JAC80" s="74"/>
      <c r="JAO80" s="74"/>
      <c r="JAP80" s="669"/>
      <c r="JAQ80" s="669"/>
      <c r="JAR80" s="114"/>
      <c r="JAS80" s="74"/>
      <c r="JBE80" s="74"/>
      <c r="JBF80" s="669"/>
      <c r="JBG80" s="669"/>
      <c r="JBH80" s="114"/>
      <c r="JBI80" s="74"/>
      <c r="JBU80" s="74"/>
      <c r="JBV80" s="669"/>
      <c r="JBW80" s="669"/>
      <c r="JBX80" s="114"/>
      <c r="JBY80" s="74"/>
      <c r="JCK80" s="74"/>
      <c r="JCL80" s="669"/>
      <c r="JCM80" s="669"/>
      <c r="JCN80" s="114"/>
      <c r="JCO80" s="74"/>
      <c r="JDA80" s="74"/>
      <c r="JDB80" s="669"/>
      <c r="JDC80" s="669"/>
      <c r="JDD80" s="114"/>
      <c r="JDE80" s="74"/>
      <c r="JDQ80" s="74"/>
      <c r="JDR80" s="669"/>
      <c r="JDS80" s="669"/>
      <c r="JDT80" s="114"/>
      <c r="JDU80" s="74"/>
      <c r="JEG80" s="74"/>
      <c r="JEH80" s="669"/>
      <c r="JEI80" s="669"/>
      <c r="JEJ80" s="114"/>
      <c r="JEK80" s="74"/>
      <c r="JEW80" s="74"/>
      <c r="JEX80" s="669"/>
      <c r="JEY80" s="669"/>
      <c r="JEZ80" s="114"/>
      <c r="JFA80" s="74"/>
      <c r="JFM80" s="74"/>
      <c r="JFN80" s="669"/>
      <c r="JFO80" s="669"/>
      <c r="JFP80" s="114"/>
      <c r="JFQ80" s="74"/>
      <c r="JGC80" s="74"/>
      <c r="JGD80" s="669"/>
      <c r="JGE80" s="669"/>
      <c r="JGF80" s="114"/>
      <c r="JGG80" s="74"/>
      <c r="JGS80" s="74"/>
      <c r="JGT80" s="669"/>
      <c r="JGU80" s="669"/>
      <c r="JGV80" s="114"/>
      <c r="JGW80" s="74"/>
      <c r="JHI80" s="74"/>
      <c r="JHJ80" s="669"/>
      <c r="JHK80" s="669"/>
      <c r="JHL80" s="114"/>
      <c r="JHM80" s="74"/>
      <c r="JHY80" s="74"/>
      <c r="JHZ80" s="669"/>
      <c r="JIA80" s="669"/>
      <c r="JIB80" s="114"/>
      <c r="JIC80" s="74"/>
      <c r="JIO80" s="74"/>
      <c r="JIP80" s="669"/>
      <c r="JIQ80" s="669"/>
      <c r="JIR80" s="114"/>
      <c r="JIS80" s="74"/>
      <c r="JJE80" s="74"/>
      <c r="JJF80" s="669"/>
      <c r="JJG80" s="669"/>
      <c r="JJH80" s="114"/>
      <c r="JJI80" s="74"/>
      <c r="JJU80" s="74"/>
      <c r="JJV80" s="669"/>
      <c r="JJW80" s="669"/>
      <c r="JJX80" s="114"/>
      <c r="JJY80" s="74"/>
      <c r="JKK80" s="74"/>
      <c r="JKL80" s="669"/>
      <c r="JKM80" s="669"/>
      <c r="JKN80" s="114"/>
      <c r="JKO80" s="74"/>
      <c r="JLA80" s="74"/>
      <c r="JLB80" s="669"/>
      <c r="JLC80" s="669"/>
      <c r="JLD80" s="114"/>
      <c r="JLE80" s="74"/>
      <c r="JLQ80" s="74"/>
      <c r="JLR80" s="669"/>
      <c r="JLS80" s="669"/>
      <c r="JLT80" s="114"/>
      <c r="JLU80" s="74"/>
      <c r="JMG80" s="74"/>
      <c r="JMH80" s="669"/>
      <c r="JMI80" s="669"/>
      <c r="JMJ80" s="114"/>
      <c r="JMK80" s="74"/>
      <c r="JMW80" s="74"/>
      <c r="JMX80" s="669"/>
      <c r="JMY80" s="669"/>
      <c r="JMZ80" s="114"/>
      <c r="JNA80" s="74"/>
      <c r="JNM80" s="74"/>
      <c r="JNN80" s="669"/>
      <c r="JNO80" s="669"/>
      <c r="JNP80" s="114"/>
      <c r="JNQ80" s="74"/>
      <c r="JOC80" s="74"/>
      <c r="JOD80" s="669"/>
      <c r="JOE80" s="669"/>
      <c r="JOF80" s="114"/>
      <c r="JOG80" s="74"/>
      <c r="JOS80" s="74"/>
      <c r="JOT80" s="669"/>
      <c r="JOU80" s="669"/>
      <c r="JOV80" s="114"/>
      <c r="JOW80" s="74"/>
      <c r="JPI80" s="74"/>
      <c r="JPJ80" s="669"/>
      <c r="JPK80" s="669"/>
      <c r="JPL80" s="114"/>
      <c r="JPM80" s="74"/>
      <c r="JPY80" s="74"/>
      <c r="JPZ80" s="669"/>
      <c r="JQA80" s="669"/>
      <c r="JQB80" s="114"/>
      <c r="JQC80" s="74"/>
      <c r="JQO80" s="74"/>
      <c r="JQP80" s="669"/>
      <c r="JQQ80" s="669"/>
      <c r="JQR80" s="114"/>
      <c r="JQS80" s="74"/>
      <c r="JRE80" s="74"/>
      <c r="JRF80" s="669"/>
      <c r="JRG80" s="669"/>
      <c r="JRH80" s="114"/>
      <c r="JRI80" s="74"/>
      <c r="JRU80" s="74"/>
      <c r="JRV80" s="669"/>
      <c r="JRW80" s="669"/>
      <c r="JRX80" s="114"/>
      <c r="JRY80" s="74"/>
      <c r="JSK80" s="74"/>
      <c r="JSL80" s="669"/>
      <c r="JSM80" s="669"/>
      <c r="JSN80" s="114"/>
      <c r="JSO80" s="74"/>
      <c r="JTA80" s="74"/>
      <c r="JTB80" s="669"/>
      <c r="JTC80" s="669"/>
      <c r="JTD80" s="114"/>
      <c r="JTE80" s="74"/>
      <c r="JTQ80" s="74"/>
      <c r="JTR80" s="669"/>
      <c r="JTS80" s="669"/>
      <c r="JTT80" s="114"/>
      <c r="JTU80" s="74"/>
      <c r="JUG80" s="74"/>
      <c r="JUH80" s="669"/>
      <c r="JUI80" s="669"/>
      <c r="JUJ80" s="114"/>
      <c r="JUK80" s="74"/>
      <c r="JUW80" s="74"/>
      <c r="JUX80" s="669"/>
      <c r="JUY80" s="669"/>
      <c r="JUZ80" s="114"/>
      <c r="JVA80" s="74"/>
      <c r="JVM80" s="74"/>
      <c r="JVN80" s="669"/>
      <c r="JVO80" s="669"/>
      <c r="JVP80" s="114"/>
      <c r="JVQ80" s="74"/>
      <c r="JWC80" s="74"/>
      <c r="JWD80" s="669"/>
      <c r="JWE80" s="669"/>
      <c r="JWF80" s="114"/>
      <c r="JWG80" s="74"/>
      <c r="JWS80" s="74"/>
      <c r="JWT80" s="669"/>
      <c r="JWU80" s="669"/>
      <c r="JWV80" s="114"/>
      <c r="JWW80" s="74"/>
      <c r="JXI80" s="74"/>
      <c r="JXJ80" s="669"/>
      <c r="JXK80" s="669"/>
      <c r="JXL80" s="114"/>
      <c r="JXM80" s="74"/>
      <c r="JXY80" s="74"/>
      <c r="JXZ80" s="669"/>
      <c r="JYA80" s="669"/>
      <c r="JYB80" s="114"/>
      <c r="JYC80" s="74"/>
      <c r="JYO80" s="74"/>
      <c r="JYP80" s="669"/>
      <c r="JYQ80" s="669"/>
      <c r="JYR80" s="114"/>
      <c r="JYS80" s="74"/>
      <c r="JZE80" s="74"/>
      <c r="JZF80" s="669"/>
      <c r="JZG80" s="669"/>
      <c r="JZH80" s="114"/>
      <c r="JZI80" s="74"/>
      <c r="JZU80" s="74"/>
      <c r="JZV80" s="669"/>
      <c r="JZW80" s="669"/>
      <c r="JZX80" s="114"/>
      <c r="JZY80" s="74"/>
      <c r="KAK80" s="74"/>
      <c r="KAL80" s="669"/>
      <c r="KAM80" s="669"/>
      <c r="KAN80" s="114"/>
      <c r="KAO80" s="74"/>
      <c r="KBA80" s="74"/>
      <c r="KBB80" s="669"/>
      <c r="KBC80" s="669"/>
      <c r="KBD80" s="114"/>
      <c r="KBE80" s="74"/>
      <c r="KBQ80" s="74"/>
      <c r="KBR80" s="669"/>
      <c r="KBS80" s="669"/>
      <c r="KBT80" s="114"/>
      <c r="KBU80" s="74"/>
      <c r="KCG80" s="74"/>
      <c r="KCH80" s="669"/>
      <c r="KCI80" s="669"/>
      <c r="KCJ80" s="114"/>
      <c r="KCK80" s="74"/>
      <c r="KCW80" s="74"/>
      <c r="KCX80" s="669"/>
      <c r="KCY80" s="669"/>
      <c r="KCZ80" s="114"/>
      <c r="KDA80" s="74"/>
      <c r="KDM80" s="74"/>
      <c r="KDN80" s="669"/>
      <c r="KDO80" s="669"/>
      <c r="KDP80" s="114"/>
      <c r="KDQ80" s="74"/>
      <c r="KEC80" s="74"/>
      <c r="KED80" s="669"/>
      <c r="KEE80" s="669"/>
      <c r="KEF80" s="114"/>
      <c r="KEG80" s="74"/>
      <c r="KES80" s="74"/>
      <c r="KET80" s="669"/>
      <c r="KEU80" s="669"/>
      <c r="KEV80" s="114"/>
      <c r="KEW80" s="74"/>
      <c r="KFI80" s="74"/>
      <c r="KFJ80" s="669"/>
      <c r="KFK80" s="669"/>
      <c r="KFL80" s="114"/>
      <c r="KFM80" s="74"/>
      <c r="KFY80" s="74"/>
      <c r="KFZ80" s="669"/>
      <c r="KGA80" s="669"/>
      <c r="KGB80" s="114"/>
      <c r="KGC80" s="74"/>
      <c r="KGO80" s="74"/>
      <c r="KGP80" s="669"/>
      <c r="KGQ80" s="669"/>
      <c r="KGR80" s="114"/>
      <c r="KGS80" s="74"/>
      <c r="KHE80" s="74"/>
      <c r="KHF80" s="669"/>
      <c r="KHG80" s="669"/>
      <c r="KHH80" s="114"/>
      <c r="KHI80" s="74"/>
      <c r="KHU80" s="74"/>
      <c r="KHV80" s="669"/>
      <c r="KHW80" s="669"/>
      <c r="KHX80" s="114"/>
      <c r="KHY80" s="74"/>
      <c r="KIK80" s="74"/>
      <c r="KIL80" s="669"/>
      <c r="KIM80" s="669"/>
      <c r="KIN80" s="114"/>
      <c r="KIO80" s="74"/>
      <c r="KJA80" s="74"/>
      <c r="KJB80" s="669"/>
      <c r="KJC80" s="669"/>
      <c r="KJD80" s="114"/>
      <c r="KJE80" s="74"/>
      <c r="KJQ80" s="74"/>
      <c r="KJR80" s="669"/>
      <c r="KJS80" s="669"/>
      <c r="KJT80" s="114"/>
      <c r="KJU80" s="74"/>
      <c r="KKG80" s="74"/>
      <c r="KKH80" s="669"/>
      <c r="KKI80" s="669"/>
      <c r="KKJ80" s="114"/>
      <c r="KKK80" s="74"/>
      <c r="KKW80" s="74"/>
      <c r="KKX80" s="669"/>
      <c r="KKY80" s="669"/>
      <c r="KKZ80" s="114"/>
      <c r="KLA80" s="74"/>
      <c r="KLM80" s="74"/>
      <c r="KLN80" s="669"/>
      <c r="KLO80" s="669"/>
      <c r="KLP80" s="114"/>
      <c r="KLQ80" s="74"/>
      <c r="KMC80" s="74"/>
      <c r="KMD80" s="669"/>
      <c r="KME80" s="669"/>
      <c r="KMF80" s="114"/>
      <c r="KMG80" s="74"/>
      <c r="KMS80" s="74"/>
      <c r="KMT80" s="669"/>
      <c r="KMU80" s="669"/>
      <c r="KMV80" s="114"/>
      <c r="KMW80" s="74"/>
      <c r="KNI80" s="74"/>
      <c r="KNJ80" s="669"/>
      <c r="KNK80" s="669"/>
      <c r="KNL80" s="114"/>
      <c r="KNM80" s="74"/>
      <c r="KNY80" s="74"/>
      <c r="KNZ80" s="669"/>
      <c r="KOA80" s="669"/>
      <c r="KOB80" s="114"/>
      <c r="KOC80" s="74"/>
      <c r="KOO80" s="74"/>
      <c r="KOP80" s="669"/>
      <c r="KOQ80" s="669"/>
      <c r="KOR80" s="114"/>
      <c r="KOS80" s="74"/>
      <c r="KPE80" s="74"/>
      <c r="KPF80" s="669"/>
      <c r="KPG80" s="669"/>
      <c r="KPH80" s="114"/>
      <c r="KPI80" s="74"/>
      <c r="KPU80" s="74"/>
      <c r="KPV80" s="669"/>
      <c r="KPW80" s="669"/>
      <c r="KPX80" s="114"/>
      <c r="KPY80" s="74"/>
      <c r="KQK80" s="74"/>
      <c r="KQL80" s="669"/>
      <c r="KQM80" s="669"/>
      <c r="KQN80" s="114"/>
      <c r="KQO80" s="74"/>
      <c r="KRA80" s="74"/>
      <c r="KRB80" s="669"/>
      <c r="KRC80" s="669"/>
      <c r="KRD80" s="114"/>
      <c r="KRE80" s="74"/>
      <c r="KRQ80" s="74"/>
      <c r="KRR80" s="669"/>
      <c r="KRS80" s="669"/>
      <c r="KRT80" s="114"/>
      <c r="KRU80" s="74"/>
      <c r="KSG80" s="74"/>
      <c r="KSH80" s="669"/>
      <c r="KSI80" s="669"/>
      <c r="KSJ80" s="114"/>
      <c r="KSK80" s="74"/>
      <c r="KSW80" s="74"/>
      <c r="KSX80" s="669"/>
      <c r="KSY80" s="669"/>
      <c r="KSZ80" s="114"/>
      <c r="KTA80" s="74"/>
      <c r="KTM80" s="74"/>
      <c r="KTN80" s="669"/>
      <c r="KTO80" s="669"/>
      <c r="KTP80" s="114"/>
      <c r="KTQ80" s="74"/>
      <c r="KUC80" s="74"/>
      <c r="KUD80" s="669"/>
      <c r="KUE80" s="669"/>
      <c r="KUF80" s="114"/>
      <c r="KUG80" s="74"/>
      <c r="KUS80" s="74"/>
      <c r="KUT80" s="669"/>
      <c r="KUU80" s="669"/>
      <c r="KUV80" s="114"/>
      <c r="KUW80" s="74"/>
      <c r="KVI80" s="74"/>
      <c r="KVJ80" s="669"/>
      <c r="KVK80" s="669"/>
      <c r="KVL80" s="114"/>
      <c r="KVM80" s="74"/>
      <c r="KVY80" s="74"/>
      <c r="KVZ80" s="669"/>
      <c r="KWA80" s="669"/>
      <c r="KWB80" s="114"/>
      <c r="KWC80" s="74"/>
      <c r="KWO80" s="74"/>
      <c r="KWP80" s="669"/>
      <c r="KWQ80" s="669"/>
      <c r="KWR80" s="114"/>
      <c r="KWS80" s="74"/>
      <c r="KXE80" s="74"/>
      <c r="KXF80" s="669"/>
      <c r="KXG80" s="669"/>
      <c r="KXH80" s="114"/>
      <c r="KXI80" s="74"/>
      <c r="KXU80" s="74"/>
      <c r="KXV80" s="669"/>
      <c r="KXW80" s="669"/>
      <c r="KXX80" s="114"/>
      <c r="KXY80" s="74"/>
      <c r="KYK80" s="74"/>
      <c r="KYL80" s="669"/>
      <c r="KYM80" s="669"/>
      <c r="KYN80" s="114"/>
      <c r="KYO80" s="74"/>
      <c r="KZA80" s="74"/>
      <c r="KZB80" s="669"/>
      <c r="KZC80" s="669"/>
      <c r="KZD80" s="114"/>
      <c r="KZE80" s="74"/>
      <c r="KZQ80" s="74"/>
      <c r="KZR80" s="669"/>
      <c r="KZS80" s="669"/>
      <c r="KZT80" s="114"/>
      <c r="KZU80" s="74"/>
      <c r="LAG80" s="74"/>
      <c r="LAH80" s="669"/>
      <c r="LAI80" s="669"/>
      <c r="LAJ80" s="114"/>
      <c r="LAK80" s="74"/>
      <c r="LAW80" s="74"/>
      <c r="LAX80" s="669"/>
      <c r="LAY80" s="669"/>
      <c r="LAZ80" s="114"/>
      <c r="LBA80" s="74"/>
      <c r="LBM80" s="74"/>
      <c r="LBN80" s="669"/>
      <c r="LBO80" s="669"/>
      <c r="LBP80" s="114"/>
      <c r="LBQ80" s="74"/>
      <c r="LCC80" s="74"/>
      <c r="LCD80" s="669"/>
      <c r="LCE80" s="669"/>
      <c r="LCF80" s="114"/>
      <c r="LCG80" s="74"/>
      <c r="LCS80" s="74"/>
      <c r="LCT80" s="669"/>
      <c r="LCU80" s="669"/>
      <c r="LCV80" s="114"/>
      <c r="LCW80" s="74"/>
      <c r="LDI80" s="74"/>
      <c r="LDJ80" s="669"/>
      <c r="LDK80" s="669"/>
      <c r="LDL80" s="114"/>
      <c r="LDM80" s="74"/>
      <c r="LDY80" s="74"/>
      <c r="LDZ80" s="669"/>
      <c r="LEA80" s="669"/>
      <c r="LEB80" s="114"/>
      <c r="LEC80" s="74"/>
      <c r="LEO80" s="74"/>
      <c r="LEP80" s="669"/>
      <c r="LEQ80" s="669"/>
      <c r="LER80" s="114"/>
      <c r="LES80" s="74"/>
      <c r="LFE80" s="74"/>
      <c r="LFF80" s="669"/>
      <c r="LFG80" s="669"/>
      <c r="LFH80" s="114"/>
      <c r="LFI80" s="74"/>
      <c r="LFU80" s="74"/>
      <c r="LFV80" s="669"/>
      <c r="LFW80" s="669"/>
      <c r="LFX80" s="114"/>
      <c r="LFY80" s="74"/>
      <c r="LGK80" s="74"/>
      <c r="LGL80" s="669"/>
      <c r="LGM80" s="669"/>
      <c r="LGN80" s="114"/>
      <c r="LGO80" s="74"/>
      <c r="LHA80" s="74"/>
      <c r="LHB80" s="669"/>
      <c r="LHC80" s="669"/>
      <c r="LHD80" s="114"/>
      <c r="LHE80" s="74"/>
      <c r="LHQ80" s="74"/>
      <c r="LHR80" s="669"/>
      <c r="LHS80" s="669"/>
      <c r="LHT80" s="114"/>
      <c r="LHU80" s="74"/>
      <c r="LIG80" s="74"/>
      <c r="LIH80" s="669"/>
      <c r="LII80" s="669"/>
      <c r="LIJ80" s="114"/>
      <c r="LIK80" s="74"/>
      <c r="LIW80" s="74"/>
      <c r="LIX80" s="669"/>
      <c r="LIY80" s="669"/>
      <c r="LIZ80" s="114"/>
      <c r="LJA80" s="74"/>
      <c r="LJM80" s="74"/>
      <c r="LJN80" s="669"/>
      <c r="LJO80" s="669"/>
      <c r="LJP80" s="114"/>
      <c r="LJQ80" s="74"/>
      <c r="LKC80" s="74"/>
      <c r="LKD80" s="669"/>
      <c r="LKE80" s="669"/>
      <c r="LKF80" s="114"/>
      <c r="LKG80" s="74"/>
      <c r="LKS80" s="74"/>
      <c r="LKT80" s="669"/>
      <c r="LKU80" s="669"/>
      <c r="LKV80" s="114"/>
      <c r="LKW80" s="74"/>
      <c r="LLI80" s="74"/>
      <c r="LLJ80" s="669"/>
      <c r="LLK80" s="669"/>
      <c r="LLL80" s="114"/>
      <c r="LLM80" s="74"/>
      <c r="LLY80" s="74"/>
      <c r="LLZ80" s="669"/>
      <c r="LMA80" s="669"/>
      <c r="LMB80" s="114"/>
      <c r="LMC80" s="74"/>
      <c r="LMO80" s="74"/>
      <c r="LMP80" s="669"/>
      <c r="LMQ80" s="669"/>
      <c r="LMR80" s="114"/>
      <c r="LMS80" s="74"/>
      <c r="LNE80" s="74"/>
      <c r="LNF80" s="669"/>
      <c r="LNG80" s="669"/>
      <c r="LNH80" s="114"/>
      <c r="LNI80" s="74"/>
      <c r="LNU80" s="74"/>
      <c r="LNV80" s="669"/>
      <c r="LNW80" s="669"/>
      <c r="LNX80" s="114"/>
      <c r="LNY80" s="74"/>
      <c r="LOK80" s="74"/>
      <c r="LOL80" s="669"/>
      <c r="LOM80" s="669"/>
      <c r="LON80" s="114"/>
      <c r="LOO80" s="74"/>
      <c r="LPA80" s="74"/>
      <c r="LPB80" s="669"/>
      <c r="LPC80" s="669"/>
      <c r="LPD80" s="114"/>
      <c r="LPE80" s="74"/>
      <c r="LPQ80" s="74"/>
      <c r="LPR80" s="669"/>
      <c r="LPS80" s="669"/>
      <c r="LPT80" s="114"/>
      <c r="LPU80" s="74"/>
      <c r="LQG80" s="74"/>
      <c r="LQH80" s="669"/>
      <c r="LQI80" s="669"/>
      <c r="LQJ80" s="114"/>
      <c r="LQK80" s="74"/>
      <c r="LQW80" s="74"/>
      <c r="LQX80" s="669"/>
      <c r="LQY80" s="669"/>
      <c r="LQZ80" s="114"/>
      <c r="LRA80" s="74"/>
      <c r="LRM80" s="74"/>
      <c r="LRN80" s="669"/>
      <c r="LRO80" s="669"/>
      <c r="LRP80" s="114"/>
      <c r="LRQ80" s="74"/>
      <c r="LSC80" s="74"/>
      <c r="LSD80" s="669"/>
      <c r="LSE80" s="669"/>
      <c r="LSF80" s="114"/>
      <c r="LSG80" s="74"/>
      <c r="LSS80" s="74"/>
      <c r="LST80" s="669"/>
      <c r="LSU80" s="669"/>
      <c r="LSV80" s="114"/>
      <c r="LSW80" s="74"/>
      <c r="LTI80" s="74"/>
      <c r="LTJ80" s="669"/>
      <c r="LTK80" s="669"/>
      <c r="LTL80" s="114"/>
      <c r="LTM80" s="74"/>
      <c r="LTY80" s="74"/>
      <c r="LTZ80" s="669"/>
      <c r="LUA80" s="669"/>
      <c r="LUB80" s="114"/>
      <c r="LUC80" s="74"/>
      <c r="LUO80" s="74"/>
      <c r="LUP80" s="669"/>
      <c r="LUQ80" s="669"/>
      <c r="LUR80" s="114"/>
      <c r="LUS80" s="74"/>
      <c r="LVE80" s="74"/>
      <c r="LVF80" s="669"/>
      <c r="LVG80" s="669"/>
      <c r="LVH80" s="114"/>
      <c r="LVI80" s="74"/>
      <c r="LVU80" s="74"/>
      <c r="LVV80" s="669"/>
      <c r="LVW80" s="669"/>
      <c r="LVX80" s="114"/>
      <c r="LVY80" s="74"/>
      <c r="LWK80" s="74"/>
      <c r="LWL80" s="669"/>
      <c r="LWM80" s="669"/>
      <c r="LWN80" s="114"/>
      <c r="LWO80" s="74"/>
      <c r="LXA80" s="74"/>
      <c r="LXB80" s="669"/>
      <c r="LXC80" s="669"/>
      <c r="LXD80" s="114"/>
      <c r="LXE80" s="74"/>
      <c r="LXQ80" s="74"/>
      <c r="LXR80" s="669"/>
      <c r="LXS80" s="669"/>
      <c r="LXT80" s="114"/>
      <c r="LXU80" s="74"/>
      <c r="LYG80" s="74"/>
      <c r="LYH80" s="669"/>
      <c r="LYI80" s="669"/>
      <c r="LYJ80" s="114"/>
      <c r="LYK80" s="74"/>
      <c r="LYW80" s="74"/>
      <c r="LYX80" s="669"/>
      <c r="LYY80" s="669"/>
      <c r="LYZ80" s="114"/>
      <c r="LZA80" s="74"/>
      <c r="LZM80" s="74"/>
      <c r="LZN80" s="669"/>
      <c r="LZO80" s="669"/>
      <c r="LZP80" s="114"/>
      <c r="LZQ80" s="74"/>
      <c r="MAC80" s="74"/>
      <c r="MAD80" s="669"/>
      <c r="MAE80" s="669"/>
      <c r="MAF80" s="114"/>
      <c r="MAG80" s="74"/>
      <c r="MAS80" s="74"/>
      <c r="MAT80" s="669"/>
      <c r="MAU80" s="669"/>
      <c r="MAV80" s="114"/>
      <c r="MAW80" s="74"/>
      <c r="MBI80" s="74"/>
      <c r="MBJ80" s="669"/>
      <c r="MBK80" s="669"/>
      <c r="MBL80" s="114"/>
      <c r="MBM80" s="74"/>
      <c r="MBY80" s="74"/>
      <c r="MBZ80" s="669"/>
      <c r="MCA80" s="669"/>
      <c r="MCB80" s="114"/>
      <c r="MCC80" s="74"/>
      <c r="MCO80" s="74"/>
      <c r="MCP80" s="669"/>
      <c r="MCQ80" s="669"/>
      <c r="MCR80" s="114"/>
      <c r="MCS80" s="74"/>
      <c r="MDE80" s="74"/>
      <c r="MDF80" s="669"/>
      <c r="MDG80" s="669"/>
      <c r="MDH80" s="114"/>
      <c r="MDI80" s="74"/>
      <c r="MDU80" s="74"/>
      <c r="MDV80" s="669"/>
      <c r="MDW80" s="669"/>
      <c r="MDX80" s="114"/>
      <c r="MDY80" s="74"/>
      <c r="MEK80" s="74"/>
      <c r="MEL80" s="669"/>
      <c r="MEM80" s="669"/>
      <c r="MEN80" s="114"/>
      <c r="MEO80" s="74"/>
      <c r="MFA80" s="74"/>
      <c r="MFB80" s="669"/>
      <c r="MFC80" s="669"/>
      <c r="MFD80" s="114"/>
      <c r="MFE80" s="74"/>
      <c r="MFQ80" s="74"/>
      <c r="MFR80" s="669"/>
      <c r="MFS80" s="669"/>
      <c r="MFT80" s="114"/>
      <c r="MFU80" s="74"/>
      <c r="MGG80" s="74"/>
      <c r="MGH80" s="669"/>
      <c r="MGI80" s="669"/>
      <c r="MGJ80" s="114"/>
      <c r="MGK80" s="74"/>
      <c r="MGW80" s="74"/>
      <c r="MGX80" s="669"/>
      <c r="MGY80" s="669"/>
      <c r="MGZ80" s="114"/>
      <c r="MHA80" s="74"/>
      <c r="MHM80" s="74"/>
      <c r="MHN80" s="669"/>
      <c r="MHO80" s="669"/>
      <c r="MHP80" s="114"/>
      <c r="MHQ80" s="74"/>
      <c r="MIC80" s="74"/>
      <c r="MID80" s="669"/>
      <c r="MIE80" s="669"/>
      <c r="MIF80" s="114"/>
      <c r="MIG80" s="74"/>
      <c r="MIS80" s="74"/>
      <c r="MIT80" s="669"/>
      <c r="MIU80" s="669"/>
      <c r="MIV80" s="114"/>
      <c r="MIW80" s="74"/>
      <c r="MJI80" s="74"/>
      <c r="MJJ80" s="669"/>
      <c r="MJK80" s="669"/>
      <c r="MJL80" s="114"/>
      <c r="MJM80" s="74"/>
      <c r="MJY80" s="74"/>
      <c r="MJZ80" s="669"/>
      <c r="MKA80" s="669"/>
      <c r="MKB80" s="114"/>
      <c r="MKC80" s="74"/>
      <c r="MKO80" s="74"/>
      <c r="MKP80" s="669"/>
      <c r="MKQ80" s="669"/>
      <c r="MKR80" s="114"/>
      <c r="MKS80" s="74"/>
      <c r="MLE80" s="74"/>
      <c r="MLF80" s="669"/>
      <c r="MLG80" s="669"/>
      <c r="MLH80" s="114"/>
      <c r="MLI80" s="74"/>
      <c r="MLU80" s="74"/>
      <c r="MLV80" s="669"/>
      <c r="MLW80" s="669"/>
      <c r="MLX80" s="114"/>
      <c r="MLY80" s="74"/>
      <c r="MMK80" s="74"/>
      <c r="MML80" s="669"/>
      <c r="MMM80" s="669"/>
      <c r="MMN80" s="114"/>
      <c r="MMO80" s="74"/>
      <c r="MNA80" s="74"/>
      <c r="MNB80" s="669"/>
      <c r="MNC80" s="669"/>
      <c r="MND80" s="114"/>
      <c r="MNE80" s="74"/>
      <c r="MNQ80" s="74"/>
      <c r="MNR80" s="669"/>
      <c r="MNS80" s="669"/>
      <c r="MNT80" s="114"/>
      <c r="MNU80" s="74"/>
      <c r="MOG80" s="74"/>
      <c r="MOH80" s="669"/>
      <c r="MOI80" s="669"/>
      <c r="MOJ80" s="114"/>
      <c r="MOK80" s="74"/>
      <c r="MOW80" s="74"/>
      <c r="MOX80" s="669"/>
      <c r="MOY80" s="669"/>
      <c r="MOZ80" s="114"/>
      <c r="MPA80" s="74"/>
      <c r="MPM80" s="74"/>
      <c r="MPN80" s="669"/>
      <c r="MPO80" s="669"/>
      <c r="MPP80" s="114"/>
      <c r="MPQ80" s="74"/>
      <c r="MQC80" s="74"/>
      <c r="MQD80" s="669"/>
      <c r="MQE80" s="669"/>
      <c r="MQF80" s="114"/>
      <c r="MQG80" s="74"/>
      <c r="MQS80" s="74"/>
      <c r="MQT80" s="669"/>
      <c r="MQU80" s="669"/>
      <c r="MQV80" s="114"/>
      <c r="MQW80" s="74"/>
      <c r="MRI80" s="74"/>
      <c r="MRJ80" s="669"/>
      <c r="MRK80" s="669"/>
      <c r="MRL80" s="114"/>
      <c r="MRM80" s="74"/>
      <c r="MRY80" s="74"/>
      <c r="MRZ80" s="669"/>
      <c r="MSA80" s="669"/>
      <c r="MSB80" s="114"/>
      <c r="MSC80" s="74"/>
      <c r="MSO80" s="74"/>
      <c r="MSP80" s="669"/>
      <c r="MSQ80" s="669"/>
      <c r="MSR80" s="114"/>
      <c r="MSS80" s="74"/>
      <c r="MTE80" s="74"/>
      <c r="MTF80" s="669"/>
      <c r="MTG80" s="669"/>
      <c r="MTH80" s="114"/>
      <c r="MTI80" s="74"/>
      <c r="MTU80" s="74"/>
      <c r="MTV80" s="669"/>
      <c r="MTW80" s="669"/>
      <c r="MTX80" s="114"/>
      <c r="MTY80" s="74"/>
      <c r="MUK80" s="74"/>
      <c r="MUL80" s="669"/>
      <c r="MUM80" s="669"/>
      <c r="MUN80" s="114"/>
      <c r="MUO80" s="74"/>
      <c r="MVA80" s="74"/>
      <c r="MVB80" s="669"/>
      <c r="MVC80" s="669"/>
      <c r="MVD80" s="114"/>
      <c r="MVE80" s="74"/>
      <c r="MVQ80" s="74"/>
      <c r="MVR80" s="669"/>
      <c r="MVS80" s="669"/>
      <c r="MVT80" s="114"/>
      <c r="MVU80" s="74"/>
      <c r="MWG80" s="74"/>
      <c r="MWH80" s="669"/>
      <c r="MWI80" s="669"/>
      <c r="MWJ80" s="114"/>
      <c r="MWK80" s="74"/>
      <c r="MWW80" s="74"/>
      <c r="MWX80" s="669"/>
      <c r="MWY80" s="669"/>
      <c r="MWZ80" s="114"/>
      <c r="MXA80" s="74"/>
      <c r="MXM80" s="74"/>
      <c r="MXN80" s="669"/>
      <c r="MXO80" s="669"/>
      <c r="MXP80" s="114"/>
      <c r="MXQ80" s="74"/>
      <c r="MYC80" s="74"/>
      <c r="MYD80" s="669"/>
      <c r="MYE80" s="669"/>
      <c r="MYF80" s="114"/>
      <c r="MYG80" s="74"/>
      <c r="MYS80" s="74"/>
      <c r="MYT80" s="669"/>
      <c r="MYU80" s="669"/>
      <c r="MYV80" s="114"/>
      <c r="MYW80" s="74"/>
      <c r="MZI80" s="74"/>
      <c r="MZJ80" s="669"/>
      <c r="MZK80" s="669"/>
      <c r="MZL80" s="114"/>
      <c r="MZM80" s="74"/>
      <c r="MZY80" s="74"/>
      <c r="MZZ80" s="669"/>
      <c r="NAA80" s="669"/>
      <c r="NAB80" s="114"/>
      <c r="NAC80" s="74"/>
      <c r="NAO80" s="74"/>
      <c r="NAP80" s="669"/>
      <c r="NAQ80" s="669"/>
      <c r="NAR80" s="114"/>
      <c r="NAS80" s="74"/>
      <c r="NBE80" s="74"/>
      <c r="NBF80" s="669"/>
      <c r="NBG80" s="669"/>
      <c r="NBH80" s="114"/>
      <c r="NBI80" s="74"/>
      <c r="NBU80" s="74"/>
      <c r="NBV80" s="669"/>
      <c r="NBW80" s="669"/>
      <c r="NBX80" s="114"/>
      <c r="NBY80" s="74"/>
      <c r="NCK80" s="74"/>
      <c r="NCL80" s="669"/>
      <c r="NCM80" s="669"/>
      <c r="NCN80" s="114"/>
      <c r="NCO80" s="74"/>
      <c r="NDA80" s="74"/>
      <c r="NDB80" s="669"/>
      <c r="NDC80" s="669"/>
      <c r="NDD80" s="114"/>
      <c r="NDE80" s="74"/>
      <c r="NDQ80" s="74"/>
      <c r="NDR80" s="669"/>
      <c r="NDS80" s="669"/>
      <c r="NDT80" s="114"/>
      <c r="NDU80" s="74"/>
      <c r="NEG80" s="74"/>
      <c r="NEH80" s="669"/>
      <c r="NEI80" s="669"/>
      <c r="NEJ80" s="114"/>
      <c r="NEK80" s="74"/>
      <c r="NEW80" s="74"/>
      <c r="NEX80" s="669"/>
      <c r="NEY80" s="669"/>
      <c r="NEZ80" s="114"/>
      <c r="NFA80" s="74"/>
      <c r="NFM80" s="74"/>
      <c r="NFN80" s="669"/>
      <c r="NFO80" s="669"/>
      <c r="NFP80" s="114"/>
      <c r="NFQ80" s="74"/>
      <c r="NGC80" s="74"/>
      <c r="NGD80" s="669"/>
      <c r="NGE80" s="669"/>
      <c r="NGF80" s="114"/>
      <c r="NGG80" s="74"/>
      <c r="NGS80" s="74"/>
      <c r="NGT80" s="669"/>
      <c r="NGU80" s="669"/>
      <c r="NGV80" s="114"/>
      <c r="NGW80" s="74"/>
      <c r="NHI80" s="74"/>
      <c r="NHJ80" s="669"/>
      <c r="NHK80" s="669"/>
      <c r="NHL80" s="114"/>
      <c r="NHM80" s="74"/>
      <c r="NHY80" s="74"/>
      <c r="NHZ80" s="669"/>
      <c r="NIA80" s="669"/>
      <c r="NIB80" s="114"/>
      <c r="NIC80" s="74"/>
      <c r="NIO80" s="74"/>
      <c r="NIP80" s="669"/>
      <c r="NIQ80" s="669"/>
      <c r="NIR80" s="114"/>
      <c r="NIS80" s="74"/>
      <c r="NJE80" s="74"/>
      <c r="NJF80" s="669"/>
      <c r="NJG80" s="669"/>
      <c r="NJH80" s="114"/>
      <c r="NJI80" s="74"/>
      <c r="NJU80" s="74"/>
      <c r="NJV80" s="669"/>
      <c r="NJW80" s="669"/>
      <c r="NJX80" s="114"/>
      <c r="NJY80" s="74"/>
      <c r="NKK80" s="74"/>
      <c r="NKL80" s="669"/>
      <c r="NKM80" s="669"/>
      <c r="NKN80" s="114"/>
      <c r="NKO80" s="74"/>
      <c r="NLA80" s="74"/>
      <c r="NLB80" s="669"/>
      <c r="NLC80" s="669"/>
      <c r="NLD80" s="114"/>
      <c r="NLE80" s="74"/>
      <c r="NLQ80" s="74"/>
      <c r="NLR80" s="669"/>
      <c r="NLS80" s="669"/>
      <c r="NLT80" s="114"/>
      <c r="NLU80" s="74"/>
      <c r="NMG80" s="74"/>
      <c r="NMH80" s="669"/>
      <c r="NMI80" s="669"/>
      <c r="NMJ80" s="114"/>
      <c r="NMK80" s="74"/>
      <c r="NMW80" s="74"/>
      <c r="NMX80" s="669"/>
      <c r="NMY80" s="669"/>
      <c r="NMZ80" s="114"/>
      <c r="NNA80" s="74"/>
      <c r="NNM80" s="74"/>
      <c r="NNN80" s="669"/>
      <c r="NNO80" s="669"/>
      <c r="NNP80" s="114"/>
      <c r="NNQ80" s="74"/>
      <c r="NOC80" s="74"/>
      <c r="NOD80" s="669"/>
      <c r="NOE80" s="669"/>
      <c r="NOF80" s="114"/>
      <c r="NOG80" s="74"/>
      <c r="NOS80" s="74"/>
      <c r="NOT80" s="669"/>
      <c r="NOU80" s="669"/>
      <c r="NOV80" s="114"/>
      <c r="NOW80" s="74"/>
      <c r="NPI80" s="74"/>
      <c r="NPJ80" s="669"/>
      <c r="NPK80" s="669"/>
      <c r="NPL80" s="114"/>
      <c r="NPM80" s="74"/>
      <c r="NPY80" s="74"/>
      <c r="NPZ80" s="669"/>
      <c r="NQA80" s="669"/>
      <c r="NQB80" s="114"/>
      <c r="NQC80" s="74"/>
      <c r="NQO80" s="74"/>
      <c r="NQP80" s="669"/>
      <c r="NQQ80" s="669"/>
      <c r="NQR80" s="114"/>
      <c r="NQS80" s="74"/>
      <c r="NRE80" s="74"/>
      <c r="NRF80" s="669"/>
      <c r="NRG80" s="669"/>
      <c r="NRH80" s="114"/>
      <c r="NRI80" s="74"/>
      <c r="NRU80" s="74"/>
      <c r="NRV80" s="669"/>
      <c r="NRW80" s="669"/>
      <c r="NRX80" s="114"/>
      <c r="NRY80" s="74"/>
      <c r="NSK80" s="74"/>
      <c r="NSL80" s="669"/>
      <c r="NSM80" s="669"/>
      <c r="NSN80" s="114"/>
      <c r="NSO80" s="74"/>
      <c r="NTA80" s="74"/>
      <c r="NTB80" s="669"/>
      <c r="NTC80" s="669"/>
      <c r="NTD80" s="114"/>
      <c r="NTE80" s="74"/>
      <c r="NTQ80" s="74"/>
      <c r="NTR80" s="669"/>
      <c r="NTS80" s="669"/>
      <c r="NTT80" s="114"/>
      <c r="NTU80" s="74"/>
      <c r="NUG80" s="74"/>
      <c r="NUH80" s="669"/>
      <c r="NUI80" s="669"/>
      <c r="NUJ80" s="114"/>
      <c r="NUK80" s="74"/>
      <c r="NUW80" s="74"/>
      <c r="NUX80" s="669"/>
      <c r="NUY80" s="669"/>
      <c r="NUZ80" s="114"/>
      <c r="NVA80" s="74"/>
      <c r="NVM80" s="74"/>
      <c r="NVN80" s="669"/>
      <c r="NVO80" s="669"/>
      <c r="NVP80" s="114"/>
      <c r="NVQ80" s="74"/>
      <c r="NWC80" s="74"/>
      <c r="NWD80" s="669"/>
      <c r="NWE80" s="669"/>
      <c r="NWF80" s="114"/>
      <c r="NWG80" s="74"/>
      <c r="NWS80" s="74"/>
      <c r="NWT80" s="669"/>
      <c r="NWU80" s="669"/>
      <c r="NWV80" s="114"/>
      <c r="NWW80" s="74"/>
      <c r="NXI80" s="74"/>
      <c r="NXJ80" s="669"/>
      <c r="NXK80" s="669"/>
      <c r="NXL80" s="114"/>
      <c r="NXM80" s="74"/>
      <c r="NXY80" s="74"/>
      <c r="NXZ80" s="669"/>
      <c r="NYA80" s="669"/>
      <c r="NYB80" s="114"/>
      <c r="NYC80" s="74"/>
      <c r="NYO80" s="74"/>
      <c r="NYP80" s="669"/>
      <c r="NYQ80" s="669"/>
      <c r="NYR80" s="114"/>
      <c r="NYS80" s="74"/>
      <c r="NZE80" s="74"/>
      <c r="NZF80" s="669"/>
      <c r="NZG80" s="669"/>
      <c r="NZH80" s="114"/>
      <c r="NZI80" s="74"/>
      <c r="NZU80" s="74"/>
      <c r="NZV80" s="669"/>
      <c r="NZW80" s="669"/>
      <c r="NZX80" s="114"/>
      <c r="NZY80" s="74"/>
      <c r="OAK80" s="74"/>
      <c r="OAL80" s="669"/>
      <c r="OAM80" s="669"/>
      <c r="OAN80" s="114"/>
      <c r="OAO80" s="74"/>
      <c r="OBA80" s="74"/>
      <c r="OBB80" s="669"/>
      <c r="OBC80" s="669"/>
      <c r="OBD80" s="114"/>
      <c r="OBE80" s="74"/>
      <c r="OBQ80" s="74"/>
      <c r="OBR80" s="669"/>
      <c r="OBS80" s="669"/>
      <c r="OBT80" s="114"/>
      <c r="OBU80" s="74"/>
      <c r="OCG80" s="74"/>
      <c r="OCH80" s="669"/>
      <c r="OCI80" s="669"/>
      <c r="OCJ80" s="114"/>
      <c r="OCK80" s="74"/>
      <c r="OCW80" s="74"/>
      <c r="OCX80" s="669"/>
      <c r="OCY80" s="669"/>
      <c r="OCZ80" s="114"/>
      <c r="ODA80" s="74"/>
      <c r="ODM80" s="74"/>
      <c r="ODN80" s="669"/>
      <c r="ODO80" s="669"/>
      <c r="ODP80" s="114"/>
      <c r="ODQ80" s="74"/>
      <c r="OEC80" s="74"/>
      <c r="OED80" s="669"/>
      <c r="OEE80" s="669"/>
      <c r="OEF80" s="114"/>
      <c r="OEG80" s="74"/>
      <c r="OES80" s="74"/>
      <c r="OET80" s="669"/>
      <c r="OEU80" s="669"/>
      <c r="OEV80" s="114"/>
      <c r="OEW80" s="74"/>
      <c r="OFI80" s="74"/>
      <c r="OFJ80" s="669"/>
      <c r="OFK80" s="669"/>
      <c r="OFL80" s="114"/>
      <c r="OFM80" s="74"/>
      <c r="OFY80" s="74"/>
      <c r="OFZ80" s="669"/>
      <c r="OGA80" s="669"/>
      <c r="OGB80" s="114"/>
      <c r="OGC80" s="74"/>
      <c r="OGO80" s="74"/>
      <c r="OGP80" s="669"/>
      <c r="OGQ80" s="669"/>
      <c r="OGR80" s="114"/>
      <c r="OGS80" s="74"/>
      <c r="OHE80" s="74"/>
      <c r="OHF80" s="669"/>
      <c r="OHG80" s="669"/>
      <c r="OHH80" s="114"/>
      <c r="OHI80" s="74"/>
      <c r="OHU80" s="74"/>
      <c r="OHV80" s="669"/>
      <c r="OHW80" s="669"/>
      <c r="OHX80" s="114"/>
      <c r="OHY80" s="74"/>
      <c r="OIK80" s="74"/>
      <c r="OIL80" s="669"/>
      <c r="OIM80" s="669"/>
      <c r="OIN80" s="114"/>
      <c r="OIO80" s="74"/>
      <c r="OJA80" s="74"/>
      <c r="OJB80" s="669"/>
      <c r="OJC80" s="669"/>
      <c r="OJD80" s="114"/>
      <c r="OJE80" s="74"/>
      <c r="OJQ80" s="74"/>
      <c r="OJR80" s="669"/>
      <c r="OJS80" s="669"/>
      <c r="OJT80" s="114"/>
      <c r="OJU80" s="74"/>
      <c r="OKG80" s="74"/>
      <c r="OKH80" s="669"/>
      <c r="OKI80" s="669"/>
      <c r="OKJ80" s="114"/>
      <c r="OKK80" s="74"/>
      <c r="OKW80" s="74"/>
      <c r="OKX80" s="669"/>
      <c r="OKY80" s="669"/>
      <c r="OKZ80" s="114"/>
      <c r="OLA80" s="74"/>
      <c r="OLM80" s="74"/>
      <c r="OLN80" s="669"/>
      <c r="OLO80" s="669"/>
      <c r="OLP80" s="114"/>
      <c r="OLQ80" s="74"/>
      <c r="OMC80" s="74"/>
      <c r="OMD80" s="669"/>
      <c r="OME80" s="669"/>
      <c r="OMF80" s="114"/>
      <c r="OMG80" s="74"/>
      <c r="OMS80" s="74"/>
      <c r="OMT80" s="669"/>
      <c r="OMU80" s="669"/>
      <c r="OMV80" s="114"/>
      <c r="OMW80" s="74"/>
      <c r="ONI80" s="74"/>
      <c r="ONJ80" s="669"/>
      <c r="ONK80" s="669"/>
      <c r="ONL80" s="114"/>
      <c r="ONM80" s="74"/>
      <c r="ONY80" s="74"/>
      <c r="ONZ80" s="669"/>
      <c r="OOA80" s="669"/>
      <c r="OOB80" s="114"/>
      <c r="OOC80" s="74"/>
      <c r="OOO80" s="74"/>
      <c r="OOP80" s="669"/>
      <c r="OOQ80" s="669"/>
      <c r="OOR80" s="114"/>
      <c r="OOS80" s="74"/>
      <c r="OPE80" s="74"/>
      <c r="OPF80" s="669"/>
      <c r="OPG80" s="669"/>
      <c r="OPH80" s="114"/>
      <c r="OPI80" s="74"/>
      <c r="OPU80" s="74"/>
      <c r="OPV80" s="669"/>
      <c r="OPW80" s="669"/>
      <c r="OPX80" s="114"/>
      <c r="OPY80" s="74"/>
      <c r="OQK80" s="74"/>
      <c r="OQL80" s="669"/>
      <c r="OQM80" s="669"/>
      <c r="OQN80" s="114"/>
      <c r="OQO80" s="74"/>
      <c r="ORA80" s="74"/>
      <c r="ORB80" s="669"/>
      <c r="ORC80" s="669"/>
      <c r="ORD80" s="114"/>
      <c r="ORE80" s="74"/>
      <c r="ORQ80" s="74"/>
      <c r="ORR80" s="669"/>
      <c r="ORS80" s="669"/>
      <c r="ORT80" s="114"/>
      <c r="ORU80" s="74"/>
      <c r="OSG80" s="74"/>
      <c r="OSH80" s="669"/>
      <c r="OSI80" s="669"/>
      <c r="OSJ80" s="114"/>
      <c r="OSK80" s="74"/>
      <c r="OSW80" s="74"/>
      <c r="OSX80" s="669"/>
      <c r="OSY80" s="669"/>
      <c r="OSZ80" s="114"/>
      <c r="OTA80" s="74"/>
      <c r="OTM80" s="74"/>
      <c r="OTN80" s="669"/>
      <c r="OTO80" s="669"/>
      <c r="OTP80" s="114"/>
      <c r="OTQ80" s="74"/>
      <c r="OUC80" s="74"/>
      <c r="OUD80" s="669"/>
      <c r="OUE80" s="669"/>
      <c r="OUF80" s="114"/>
      <c r="OUG80" s="74"/>
      <c r="OUS80" s="74"/>
      <c r="OUT80" s="669"/>
      <c r="OUU80" s="669"/>
      <c r="OUV80" s="114"/>
      <c r="OUW80" s="74"/>
      <c r="OVI80" s="74"/>
      <c r="OVJ80" s="669"/>
      <c r="OVK80" s="669"/>
      <c r="OVL80" s="114"/>
      <c r="OVM80" s="74"/>
      <c r="OVY80" s="74"/>
      <c r="OVZ80" s="669"/>
      <c r="OWA80" s="669"/>
      <c r="OWB80" s="114"/>
      <c r="OWC80" s="74"/>
      <c r="OWO80" s="74"/>
      <c r="OWP80" s="669"/>
      <c r="OWQ80" s="669"/>
      <c r="OWR80" s="114"/>
      <c r="OWS80" s="74"/>
      <c r="OXE80" s="74"/>
      <c r="OXF80" s="669"/>
      <c r="OXG80" s="669"/>
      <c r="OXH80" s="114"/>
      <c r="OXI80" s="74"/>
      <c r="OXU80" s="74"/>
      <c r="OXV80" s="669"/>
      <c r="OXW80" s="669"/>
      <c r="OXX80" s="114"/>
      <c r="OXY80" s="74"/>
      <c r="OYK80" s="74"/>
      <c r="OYL80" s="669"/>
      <c r="OYM80" s="669"/>
      <c r="OYN80" s="114"/>
      <c r="OYO80" s="74"/>
      <c r="OZA80" s="74"/>
      <c r="OZB80" s="669"/>
      <c r="OZC80" s="669"/>
      <c r="OZD80" s="114"/>
      <c r="OZE80" s="74"/>
      <c r="OZQ80" s="74"/>
      <c r="OZR80" s="669"/>
      <c r="OZS80" s="669"/>
      <c r="OZT80" s="114"/>
      <c r="OZU80" s="74"/>
      <c r="PAG80" s="74"/>
      <c r="PAH80" s="669"/>
      <c r="PAI80" s="669"/>
      <c r="PAJ80" s="114"/>
      <c r="PAK80" s="74"/>
      <c r="PAW80" s="74"/>
      <c r="PAX80" s="669"/>
      <c r="PAY80" s="669"/>
      <c r="PAZ80" s="114"/>
      <c r="PBA80" s="74"/>
      <c r="PBM80" s="74"/>
      <c r="PBN80" s="669"/>
      <c r="PBO80" s="669"/>
      <c r="PBP80" s="114"/>
      <c r="PBQ80" s="74"/>
      <c r="PCC80" s="74"/>
      <c r="PCD80" s="669"/>
      <c r="PCE80" s="669"/>
      <c r="PCF80" s="114"/>
      <c r="PCG80" s="74"/>
      <c r="PCS80" s="74"/>
      <c r="PCT80" s="669"/>
      <c r="PCU80" s="669"/>
      <c r="PCV80" s="114"/>
      <c r="PCW80" s="74"/>
      <c r="PDI80" s="74"/>
      <c r="PDJ80" s="669"/>
      <c r="PDK80" s="669"/>
      <c r="PDL80" s="114"/>
      <c r="PDM80" s="74"/>
      <c r="PDY80" s="74"/>
      <c r="PDZ80" s="669"/>
      <c r="PEA80" s="669"/>
      <c r="PEB80" s="114"/>
      <c r="PEC80" s="74"/>
      <c r="PEO80" s="74"/>
      <c r="PEP80" s="669"/>
      <c r="PEQ80" s="669"/>
      <c r="PER80" s="114"/>
      <c r="PES80" s="74"/>
      <c r="PFE80" s="74"/>
      <c r="PFF80" s="669"/>
      <c r="PFG80" s="669"/>
      <c r="PFH80" s="114"/>
      <c r="PFI80" s="74"/>
      <c r="PFU80" s="74"/>
      <c r="PFV80" s="669"/>
      <c r="PFW80" s="669"/>
      <c r="PFX80" s="114"/>
      <c r="PFY80" s="74"/>
      <c r="PGK80" s="74"/>
      <c r="PGL80" s="669"/>
      <c r="PGM80" s="669"/>
      <c r="PGN80" s="114"/>
      <c r="PGO80" s="74"/>
      <c r="PHA80" s="74"/>
      <c r="PHB80" s="669"/>
      <c r="PHC80" s="669"/>
      <c r="PHD80" s="114"/>
      <c r="PHE80" s="74"/>
      <c r="PHQ80" s="74"/>
      <c r="PHR80" s="669"/>
      <c r="PHS80" s="669"/>
      <c r="PHT80" s="114"/>
      <c r="PHU80" s="74"/>
      <c r="PIG80" s="74"/>
      <c r="PIH80" s="669"/>
      <c r="PII80" s="669"/>
      <c r="PIJ80" s="114"/>
      <c r="PIK80" s="74"/>
      <c r="PIW80" s="74"/>
      <c r="PIX80" s="669"/>
      <c r="PIY80" s="669"/>
      <c r="PIZ80" s="114"/>
      <c r="PJA80" s="74"/>
      <c r="PJM80" s="74"/>
      <c r="PJN80" s="669"/>
      <c r="PJO80" s="669"/>
      <c r="PJP80" s="114"/>
      <c r="PJQ80" s="74"/>
      <c r="PKC80" s="74"/>
      <c r="PKD80" s="669"/>
      <c r="PKE80" s="669"/>
      <c r="PKF80" s="114"/>
      <c r="PKG80" s="74"/>
      <c r="PKS80" s="74"/>
      <c r="PKT80" s="669"/>
      <c r="PKU80" s="669"/>
      <c r="PKV80" s="114"/>
      <c r="PKW80" s="74"/>
      <c r="PLI80" s="74"/>
      <c r="PLJ80" s="669"/>
      <c r="PLK80" s="669"/>
      <c r="PLL80" s="114"/>
      <c r="PLM80" s="74"/>
      <c r="PLY80" s="74"/>
      <c r="PLZ80" s="669"/>
      <c r="PMA80" s="669"/>
      <c r="PMB80" s="114"/>
      <c r="PMC80" s="74"/>
      <c r="PMO80" s="74"/>
      <c r="PMP80" s="669"/>
      <c r="PMQ80" s="669"/>
      <c r="PMR80" s="114"/>
      <c r="PMS80" s="74"/>
      <c r="PNE80" s="74"/>
      <c r="PNF80" s="669"/>
      <c r="PNG80" s="669"/>
      <c r="PNH80" s="114"/>
      <c r="PNI80" s="74"/>
      <c r="PNU80" s="74"/>
      <c r="PNV80" s="669"/>
      <c r="PNW80" s="669"/>
      <c r="PNX80" s="114"/>
      <c r="PNY80" s="74"/>
      <c r="POK80" s="74"/>
      <c r="POL80" s="669"/>
      <c r="POM80" s="669"/>
      <c r="PON80" s="114"/>
      <c r="POO80" s="74"/>
      <c r="PPA80" s="74"/>
      <c r="PPB80" s="669"/>
      <c r="PPC80" s="669"/>
      <c r="PPD80" s="114"/>
      <c r="PPE80" s="74"/>
      <c r="PPQ80" s="74"/>
      <c r="PPR80" s="669"/>
      <c r="PPS80" s="669"/>
      <c r="PPT80" s="114"/>
      <c r="PPU80" s="74"/>
      <c r="PQG80" s="74"/>
      <c r="PQH80" s="669"/>
      <c r="PQI80" s="669"/>
      <c r="PQJ80" s="114"/>
      <c r="PQK80" s="74"/>
      <c r="PQW80" s="74"/>
      <c r="PQX80" s="669"/>
      <c r="PQY80" s="669"/>
      <c r="PQZ80" s="114"/>
      <c r="PRA80" s="74"/>
      <c r="PRM80" s="74"/>
      <c r="PRN80" s="669"/>
      <c r="PRO80" s="669"/>
      <c r="PRP80" s="114"/>
      <c r="PRQ80" s="74"/>
      <c r="PSC80" s="74"/>
      <c r="PSD80" s="669"/>
      <c r="PSE80" s="669"/>
      <c r="PSF80" s="114"/>
      <c r="PSG80" s="74"/>
      <c r="PSS80" s="74"/>
      <c r="PST80" s="669"/>
      <c r="PSU80" s="669"/>
      <c r="PSV80" s="114"/>
      <c r="PSW80" s="74"/>
      <c r="PTI80" s="74"/>
      <c r="PTJ80" s="669"/>
      <c r="PTK80" s="669"/>
      <c r="PTL80" s="114"/>
      <c r="PTM80" s="74"/>
      <c r="PTY80" s="74"/>
      <c r="PTZ80" s="669"/>
      <c r="PUA80" s="669"/>
      <c r="PUB80" s="114"/>
      <c r="PUC80" s="74"/>
      <c r="PUO80" s="74"/>
      <c r="PUP80" s="669"/>
      <c r="PUQ80" s="669"/>
      <c r="PUR80" s="114"/>
      <c r="PUS80" s="74"/>
      <c r="PVE80" s="74"/>
      <c r="PVF80" s="669"/>
      <c r="PVG80" s="669"/>
      <c r="PVH80" s="114"/>
      <c r="PVI80" s="74"/>
      <c r="PVU80" s="74"/>
      <c r="PVV80" s="669"/>
      <c r="PVW80" s="669"/>
      <c r="PVX80" s="114"/>
      <c r="PVY80" s="74"/>
      <c r="PWK80" s="74"/>
      <c r="PWL80" s="669"/>
      <c r="PWM80" s="669"/>
      <c r="PWN80" s="114"/>
      <c r="PWO80" s="74"/>
      <c r="PXA80" s="74"/>
      <c r="PXB80" s="669"/>
      <c r="PXC80" s="669"/>
      <c r="PXD80" s="114"/>
      <c r="PXE80" s="74"/>
      <c r="PXQ80" s="74"/>
      <c r="PXR80" s="669"/>
      <c r="PXS80" s="669"/>
      <c r="PXT80" s="114"/>
      <c r="PXU80" s="74"/>
      <c r="PYG80" s="74"/>
      <c r="PYH80" s="669"/>
      <c r="PYI80" s="669"/>
      <c r="PYJ80" s="114"/>
      <c r="PYK80" s="74"/>
      <c r="PYW80" s="74"/>
      <c r="PYX80" s="669"/>
      <c r="PYY80" s="669"/>
      <c r="PYZ80" s="114"/>
      <c r="PZA80" s="74"/>
      <c r="PZM80" s="74"/>
      <c r="PZN80" s="669"/>
      <c r="PZO80" s="669"/>
      <c r="PZP80" s="114"/>
      <c r="PZQ80" s="74"/>
      <c r="QAC80" s="74"/>
      <c r="QAD80" s="669"/>
      <c r="QAE80" s="669"/>
      <c r="QAF80" s="114"/>
      <c r="QAG80" s="74"/>
      <c r="QAS80" s="74"/>
      <c r="QAT80" s="669"/>
      <c r="QAU80" s="669"/>
      <c r="QAV80" s="114"/>
      <c r="QAW80" s="74"/>
      <c r="QBI80" s="74"/>
      <c r="QBJ80" s="669"/>
      <c r="QBK80" s="669"/>
      <c r="QBL80" s="114"/>
      <c r="QBM80" s="74"/>
      <c r="QBY80" s="74"/>
      <c r="QBZ80" s="669"/>
      <c r="QCA80" s="669"/>
      <c r="QCB80" s="114"/>
      <c r="QCC80" s="74"/>
      <c r="QCO80" s="74"/>
      <c r="QCP80" s="669"/>
      <c r="QCQ80" s="669"/>
      <c r="QCR80" s="114"/>
      <c r="QCS80" s="74"/>
      <c r="QDE80" s="74"/>
      <c r="QDF80" s="669"/>
      <c r="QDG80" s="669"/>
      <c r="QDH80" s="114"/>
      <c r="QDI80" s="74"/>
      <c r="QDU80" s="74"/>
      <c r="QDV80" s="669"/>
      <c r="QDW80" s="669"/>
      <c r="QDX80" s="114"/>
      <c r="QDY80" s="74"/>
      <c r="QEK80" s="74"/>
      <c r="QEL80" s="669"/>
      <c r="QEM80" s="669"/>
      <c r="QEN80" s="114"/>
      <c r="QEO80" s="74"/>
      <c r="QFA80" s="74"/>
      <c r="QFB80" s="669"/>
      <c r="QFC80" s="669"/>
      <c r="QFD80" s="114"/>
      <c r="QFE80" s="74"/>
      <c r="QFQ80" s="74"/>
      <c r="QFR80" s="669"/>
      <c r="QFS80" s="669"/>
      <c r="QFT80" s="114"/>
      <c r="QFU80" s="74"/>
      <c r="QGG80" s="74"/>
      <c r="QGH80" s="669"/>
      <c r="QGI80" s="669"/>
      <c r="QGJ80" s="114"/>
      <c r="QGK80" s="74"/>
      <c r="QGW80" s="74"/>
      <c r="QGX80" s="669"/>
      <c r="QGY80" s="669"/>
      <c r="QGZ80" s="114"/>
      <c r="QHA80" s="74"/>
      <c r="QHM80" s="74"/>
      <c r="QHN80" s="669"/>
      <c r="QHO80" s="669"/>
      <c r="QHP80" s="114"/>
      <c r="QHQ80" s="74"/>
      <c r="QIC80" s="74"/>
      <c r="QID80" s="669"/>
      <c r="QIE80" s="669"/>
      <c r="QIF80" s="114"/>
      <c r="QIG80" s="74"/>
      <c r="QIS80" s="74"/>
      <c r="QIT80" s="669"/>
      <c r="QIU80" s="669"/>
      <c r="QIV80" s="114"/>
      <c r="QIW80" s="74"/>
      <c r="QJI80" s="74"/>
      <c r="QJJ80" s="669"/>
      <c r="QJK80" s="669"/>
      <c r="QJL80" s="114"/>
      <c r="QJM80" s="74"/>
      <c r="QJY80" s="74"/>
      <c r="QJZ80" s="669"/>
      <c r="QKA80" s="669"/>
      <c r="QKB80" s="114"/>
      <c r="QKC80" s="74"/>
      <c r="QKO80" s="74"/>
      <c r="QKP80" s="669"/>
      <c r="QKQ80" s="669"/>
      <c r="QKR80" s="114"/>
      <c r="QKS80" s="74"/>
      <c r="QLE80" s="74"/>
      <c r="QLF80" s="669"/>
      <c r="QLG80" s="669"/>
      <c r="QLH80" s="114"/>
      <c r="QLI80" s="74"/>
      <c r="QLU80" s="74"/>
      <c r="QLV80" s="669"/>
      <c r="QLW80" s="669"/>
      <c r="QLX80" s="114"/>
      <c r="QLY80" s="74"/>
      <c r="QMK80" s="74"/>
      <c r="QML80" s="669"/>
      <c r="QMM80" s="669"/>
      <c r="QMN80" s="114"/>
      <c r="QMO80" s="74"/>
      <c r="QNA80" s="74"/>
      <c r="QNB80" s="669"/>
      <c r="QNC80" s="669"/>
      <c r="QND80" s="114"/>
      <c r="QNE80" s="74"/>
      <c r="QNQ80" s="74"/>
      <c r="QNR80" s="669"/>
      <c r="QNS80" s="669"/>
      <c r="QNT80" s="114"/>
      <c r="QNU80" s="74"/>
      <c r="QOG80" s="74"/>
      <c r="QOH80" s="669"/>
      <c r="QOI80" s="669"/>
      <c r="QOJ80" s="114"/>
      <c r="QOK80" s="74"/>
      <c r="QOW80" s="74"/>
      <c r="QOX80" s="669"/>
      <c r="QOY80" s="669"/>
      <c r="QOZ80" s="114"/>
      <c r="QPA80" s="74"/>
      <c r="QPM80" s="74"/>
      <c r="QPN80" s="669"/>
      <c r="QPO80" s="669"/>
      <c r="QPP80" s="114"/>
      <c r="QPQ80" s="74"/>
      <c r="QQC80" s="74"/>
      <c r="QQD80" s="669"/>
      <c r="QQE80" s="669"/>
      <c r="QQF80" s="114"/>
      <c r="QQG80" s="74"/>
      <c r="QQS80" s="74"/>
      <c r="QQT80" s="669"/>
      <c r="QQU80" s="669"/>
      <c r="QQV80" s="114"/>
      <c r="QQW80" s="74"/>
      <c r="QRI80" s="74"/>
      <c r="QRJ80" s="669"/>
      <c r="QRK80" s="669"/>
      <c r="QRL80" s="114"/>
      <c r="QRM80" s="74"/>
      <c r="QRY80" s="74"/>
      <c r="QRZ80" s="669"/>
      <c r="QSA80" s="669"/>
      <c r="QSB80" s="114"/>
      <c r="QSC80" s="74"/>
      <c r="QSO80" s="74"/>
      <c r="QSP80" s="669"/>
      <c r="QSQ80" s="669"/>
      <c r="QSR80" s="114"/>
      <c r="QSS80" s="74"/>
      <c r="QTE80" s="74"/>
      <c r="QTF80" s="669"/>
      <c r="QTG80" s="669"/>
      <c r="QTH80" s="114"/>
      <c r="QTI80" s="74"/>
      <c r="QTU80" s="74"/>
      <c r="QTV80" s="669"/>
      <c r="QTW80" s="669"/>
      <c r="QTX80" s="114"/>
      <c r="QTY80" s="74"/>
      <c r="QUK80" s="74"/>
      <c r="QUL80" s="669"/>
      <c r="QUM80" s="669"/>
      <c r="QUN80" s="114"/>
      <c r="QUO80" s="74"/>
      <c r="QVA80" s="74"/>
      <c r="QVB80" s="669"/>
      <c r="QVC80" s="669"/>
      <c r="QVD80" s="114"/>
      <c r="QVE80" s="74"/>
      <c r="QVQ80" s="74"/>
      <c r="QVR80" s="669"/>
      <c r="QVS80" s="669"/>
      <c r="QVT80" s="114"/>
      <c r="QVU80" s="74"/>
      <c r="QWG80" s="74"/>
      <c r="QWH80" s="669"/>
      <c r="QWI80" s="669"/>
      <c r="QWJ80" s="114"/>
      <c r="QWK80" s="74"/>
      <c r="QWW80" s="74"/>
      <c r="QWX80" s="669"/>
      <c r="QWY80" s="669"/>
      <c r="QWZ80" s="114"/>
      <c r="QXA80" s="74"/>
      <c r="QXM80" s="74"/>
      <c r="QXN80" s="669"/>
      <c r="QXO80" s="669"/>
      <c r="QXP80" s="114"/>
      <c r="QXQ80" s="74"/>
      <c r="QYC80" s="74"/>
      <c r="QYD80" s="669"/>
      <c r="QYE80" s="669"/>
      <c r="QYF80" s="114"/>
      <c r="QYG80" s="74"/>
      <c r="QYS80" s="74"/>
      <c r="QYT80" s="669"/>
      <c r="QYU80" s="669"/>
      <c r="QYV80" s="114"/>
      <c r="QYW80" s="74"/>
      <c r="QZI80" s="74"/>
      <c r="QZJ80" s="669"/>
      <c r="QZK80" s="669"/>
      <c r="QZL80" s="114"/>
      <c r="QZM80" s="74"/>
      <c r="QZY80" s="74"/>
      <c r="QZZ80" s="669"/>
      <c r="RAA80" s="669"/>
      <c r="RAB80" s="114"/>
      <c r="RAC80" s="74"/>
      <c r="RAO80" s="74"/>
      <c r="RAP80" s="669"/>
      <c r="RAQ80" s="669"/>
      <c r="RAR80" s="114"/>
      <c r="RAS80" s="74"/>
      <c r="RBE80" s="74"/>
      <c r="RBF80" s="669"/>
      <c r="RBG80" s="669"/>
      <c r="RBH80" s="114"/>
      <c r="RBI80" s="74"/>
      <c r="RBU80" s="74"/>
      <c r="RBV80" s="669"/>
      <c r="RBW80" s="669"/>
      <c r="RBX80" s="114"/>
      <c r="RBY80" s="74"/>
      <c r="RCK80" s="74"/>
      <c r="RCL80" s="669"/>
      <c r="RCM80" s="669"/>
      <c r="RCN80" s="114"/>
      <c r="RCO80" s="74"/>
      <c r="RDA80" s="74"/>
      <c r="RDB80" s="669"/>
      <c r="RDC80" s="669"/>
      <c r="RDD80" s="114"/>
      <c r="RDE80" s="74"/>
      <c r="RDQ80" s="74"/>
      <c r="RDR80" s="669"/>
      <c r="RDS80" s="669"/>
      <c r="RDT80" s="114"/>
      <c r="RDU80" s="74"/>
      <c r="REG80" s="74"/>
      <c r="REH80" s="669"/>
      <c r="REI80" s="669"/>
      <c r="REJ80" s="114"/>
      <c r="REK80" s="74"/>
      <c r="REW80" s="74"/>
      <c r="REX80" s="669"/>
      <c r="REY80" s="669"/>
      <c r="REZ80" s="114"/>
      <c r="RFA80" s="74"/>
      <c r="RFM80" s="74"/>
      <c r="RFN80" s="669"/>
      <c r="RFO80" s="669"/>
      <c r="RFP80" s="114"/>
      <c r="RFQ80" s="74"/>
      <c r="RGC80" s="74"/>
      <c r="RGD80" s="669"/>
      <c r="RGE80" s="669"/>
      <c r="RGF80" s="114"/>
      <c r="RGG80" s="74"/>
      <c r="RGS80" s="74"/>
      <c r="RGT80" s="669"/>
      <c r="RGU80" s="669"/>
      <c r="RGV80" s="114"/>
      <c r="RGW80" s="74"/>
      <c r="RHI80" s="74"/>
      <c r="RHJ80" s="669"/>
      <c r="RHK80" s="669"/>
      <c r="RHL80" s="114"/>
      <c r="RHM80" s="74"/>
      <c r="RHY80" s="74"/>
      <c r="RHZ80" s="669"/>
      <c r="RIA80" s="669"/>
      <c r="RIB80" s="114"/>
      <c r="RIC80" s="74"/>
      <c r="RIO80" s="74"/>
      <c r="RIP80" s="669"/>
      <c r="RIQ80" s="669"/>
      <c r="RIR80" s="114"/>
      <c r="RIS80" s="74"/>
      <c r="RJE80" s="74"/>
      <c r="RJF80" s="669"/>
      <c r="RJG80" s="669"/>
      <c r="RJH80" s="114"/>
      <c r="RJI80" s="74"/>
      <c r="RJU80" s="74"/>
      <c r="RJV80" s="669"/>
      <c r="RJW80" s="669"/>
      <c r="RJX80" s="114"/>
      <c r="RJY80" s="74"/>
      <c r="RKK80" s="74"/>
      <c r="RKL80" s="669"/>
      <c r="RKM80" s="669"/>
      <c r="RKN80" s="114"/>
      <c r="RKO80" s="74"/>
      <c r="RLA80" s="74"/>
      <c r="RLB80" s="669"/>
      <c r="RLC80" s="669"/>
      <c r="RLD80" s="114"/>
      <c r="RLE80" s="74"/>
      <c r="RLQ80" s="74"/>
      <c r="RLR80" s="669"/>
      <c r="RLS80" s="669"/>
      <c r="RLT80" s="114"/>
      <c r="RLU80" s="74"/>
      <c r="RMG80" s="74"/>
      <c r="RMH80" s="669"/>
      <c r="RMI80" s="669"/>
      <c r="RMJ80" s="114"/>
      <c r="RMK80" s="74"/>
      <c r="RMW80" s="74"/>
      <c r="RMX80" s="669"/>
      <c r="RMY80" s="669"/>
      <c r="RMZ80" s="114"/>
      <c r="RNA80" s="74"/>
      <c r="RNM80" s="74"/>
      <c r="RNN80" s="669"/>
      <c r="RNO80" s="669"/>
      <c r="RNP80" s="114"/>
      <c r="RNQ80" s="74"/>
      <c r="ROC80" s="74"/>
      <c r="ROD80" s="669"/>
      <c r="ROE80" s="669"/>
      <c r="ROF80" s="114"/>
      <c r="ROG80" s="74"/>
      <c r="ROS80" s="74"/>
      <c r="ROT80" s="669"/>
      <c r="ROU80" s="669"/>
      <c r="ROV80" s="114"/>
      <c r="ROW80" s="74"/>
      <c r="RPI80" s="74"/>
      <c r="RPJ80" s="669"/>
      <c r="RPK80" s="669"/>
      <c r="RPL80" s="114"/>
      <c r="RPM80" s="74"/>
      <c r="RPY80" s="74"/>
      <c r="RPZ80" s="669"/>
      <c r="RQA80" s="669"/>
      <c r="RQB80" s="114"/>
      <c r="RQC80" s="74"/>
      <c r="RQO80" s="74"/>
      <c r="RQP80" s="669"/>
      <c r="RQQ80" s="669"/>
      <c r="RQR80" s="114"/>
      <c r="RQS80" s="74"/>
      <c r="RRE80" s="74"/>
      <c r="RRF80" s="669"/>
      <c r="RRG80" s="669"/>
      <c r="RRH80" s="114"/>
      <c r="RRI80" s="74"/>
      <c r="RRU80" s="74"/>
      <c r="RRV80" s="669"/>
      <c r="RRW80" s="669"/>
      <c r="RRX80" s="114"/>
      <c r="RRY80" s="74"/>
      <c r="RSK80" s="74"/>
      <c r="RSL80" s="669"/>
      <c r="RSM80" s="669"/>
      <c r="RSN80" s="114"/>
      <c r="RSO80" s="74"/>
      <c r="RTA80" s="74"/>
      <c r="RTB80" s="669"/>
      <c r="RTC80" s="669"/>
      <c r="RTD80" s="114"/>
      <c r="RTE80" s="74"/>
      <c r="RTQ80" s="74"/>
      <c r="RTR80" s="669"/>
      <c r="RTS80" s="669"/>
      <c r="RTT80" s="114"/>
      <c r="RTU80" s="74"/>
      <c r="RUG80" s="74"/>
      <c r="RUH80" s="669"/>
      <c r="RUI80" s="669"/>
      <c r="RUJ80" s="114"/>
      <c r="RUK80" s="74"/>
      <c r="RUW80" s="74"/>
      <c r="RUX80" s="669"/>
      <c r="RUY80" s="669"/>
      <c r="RUZ80" s="114"/>
      <c r="RVA80" s="74"/>
      <c r="RVM80" s="74"/>
      <c r="RVN80" s="669"/>
      <c r="RVO80" s="669"/>
      <c r="RVP80" s="114"/>
      <c r="RVQ80" s="74"/>
      <c r="RWC80" s="74"/>
      <c r="RWD80" s="669"/>
      <c r="RWE80" s="669"/>
      <c r="RWF80" s="114"/>
      <c r="RWG80" s="74"/>
      <c r="RWS80" s="74"/>
      <c r="RWT80" s="669"/>
      <c r="RWU80" s="669"/>
      <c r="RWV80" s="114"/>
      <c r="RWW80" s="74"/>
      <c r="RXI80" s="74"/>
      <c r="RXJ80" s="669"/>
      <c r="RXK80" s="669"/>
      <c r="RXL80" s="114"/>
      <c r="RXM80" s="74"/>
      <c r="RXY80" s="74"/>
      <c r="RXZ80" s="669"/>
      <c r="RYA80" s="669"/>
      <c r="RYB80" s="114"/>
      <c r="RYC80" s="74"/>
      <c r="RYO80" s="74"/>
      <c r="RYP80" s="669"/>
      <c r="RYQ80" s="669"/>
      <c r="RYR80" s="114"/>
      <c r="RYS80" s="74"/>
      <c r="RZE80" s="74"/>
      <c r="RZF80" s="669"/>
      <c r="RZG80" s="669"/>
      <c r="RZH80" s="114"/>
      <c r="RZI80" s="74"/>
      <c r="RZU80" s="74"/>
      <c r="RZV80" s="669"/>
      <c r="RZW80" s="669"/>
      <c r="RZX80" s="114"/>
      <c r="RZY80" s="74"/>
      <c r="SAK80" s="74"/>
      <c r="SAL80" s="669"/>
      <c r="SAM80" s="669"/>
      <c r="SAN80" s="114"/>
      <c r="SAO80" s="74"/>
      <c r="SBA80" s="74"/>
      <c r="SBB80" s="669"/>
      <c r="SBC80" s="669"/>
      <c r="SBD80" s="114"/>
      <c r="SBE80" s="74"/>
      <c r="SBQ80" s="74"/>
      <c r="SBR80" s="669"/>
      <c r="SBS80" s="669"/>
      <c r="SBT80" s="114"/>
      <c r="SBU80" s="74"/>
      <c r="SCG80" s="74"/>
      <c r="SCH80" s="669"/>
      <c r="SCI80" s="669"/>
      <c r="SCJ80" s="114"/>
      <c r="SCK80" s="74"/>
      <c r="SCW80" s="74"/>
      <c r="SCX80" s="669"/>
      <c r="SCY80" s="669"/>
      <c r="SCZ80" s="114"/>
      <c r="SDA80" s="74"/>
      <c r="SDM80" s="74"/>
      <c r="SDN80" s="669"/>
      <c r="SDO80" s="669"/>
      <c r="SDP80" s="114"/>
      <c r="SDQ80" s="74"/>
      <c r="SEC80" s="74"/>
      <c r="SED80" s="669"/>
      <c r="SEE80" s="669"/>
      <c r="SEF80" s="114"/>
      <c r="SEG80" s="74"/>
      <c r="SES80" s="74"/>
      <c r="SET80" s="669"/>
      <c r="SEU80" s="669"/>
      <c r="SEV80" s="114"/>
      <c r="SEW80" s="74"/>
      <c r="SFI80" s="74"/>
      <c r="SFJ80" s="669"/>
      <c r="SFK80" s="669"/>
      <c r="SFL80" s="114"/>
      <c r="SFM80" s="74"/>
      <c r="SFY80" s="74"/>
      <c r="SFZ80" s="669"/>
      <c r="SGA80" s="669"/>
      <c r="SGB80" s="114"/>
      <c r="SGC80" s="74"/>
      <c r="SGO80" s="74"/>
      <c r="SGP80" s="669"/>
      <c r="SGQ80" s="669"/>
      <c r="SGR80" s="114"/>
      <c r="SGS80" s="74"/>
      <c r="SHE80" s="74"/>
      <c r="SHF80" s="669"/>
      <c r="SHG80" s="669"/>
      <c r="SHH80" s="114"/>
      <c r="SHI80" s="74"/>
      <c r="SHU80" s="74"/>
      <c r="SHV80" s="669"/>
      <c r="SHW80" s="669"/>
      <c r="SHX80" s="114"/>
      <c r="SHY80" s="74"/>
      <c r="SIK80" s="74"/>
      <c r="SIL80" s="669"/>
      <c r="SIM80" s="669"/>
      <c r="SIN80" s="114"/>
      <c r="SIO80" s="74"/>
      <c r="SJA80" s="74"/>
      <c r="SJB80" s="669"/>
      <c r="SJC80" s="669"/>
      <c r="SJD80" s="114"/>
      <c r="SJE80" s="74"/>
      <c r="SJQ80" s="74"/>
      <c r="SJR80" s="669"/>
      <c r="SJS80" s="669"/>
      <c r="SJT80" s="114"/>
      <c r="SJU80" s="74"/>
      <c r="SKG80" s="74"/>
      <c r="SKH80" s="669"/>
      <c r="SKI80" s="669"/>
      <c r="SKJ80" s="114"/>
      <c r="SKK80" s="74"/>
      <c r="SKW80" s="74"/>
      <c r="SKX80" s="669"/>
      <c r="SKY80" s="669"/>
      <c r="SKZ80" s="114"/>
      <c r="SLA80" s="74"/>
      <c r="SLM80" s="74"/>
      <c r="SLN80" s="669"/>
      <c r="SLO80" s="669"/>
      <c r="SLP80" s="114"/>
      <c r="SLQ80" s="74"/>
      <c r="SMC80" s="74"/>
      <c r="SMD80" s="669"/>
      <c r="SME80" s="669"/>
      <c r="SMF80" s="114"/>
      <c r="SMG80" s="74"/>
      <c r="SMS80" s="74"/>
      <c r="SMT80" s="669"/>
      <c r="SMU80" s="669"/>
      <c r="SMV80" s="114"/>
      <c r="SMW80" s="74"/>
      <c r="SNI80" s="74"/>
      <c r="SNJ80" s="669"/>
      <c r="SNK80" s="669"/>
      <c r="SNL80" s="114"/>
      <c r="SNM80" s="74"/>
      <c r="SNY80" s="74"/>
      <c r="SNZ80" s="669"/>
      <c r="SOA80" s="669"/>
      <c r="SOB80" s="114"/>
      <c r="SOC80" s="74"/>
      <c r="SOO80" s="74"/>
      <c r="SOP80" s="669"/>
      <c r="SOQ80" s="669"/>
      <c r="SOR80" s="114"/>
      <c r="SOS80" s="74"/>
      <c r="SPE80" s="74"/>
      <c r="SPF80" s="669"/>
      <c r="SPG80" s="669"/>
      <c r="SPH80" s="114"/>
      <c r="SPI80" s="74"/>
      <c r="SPU80" s="74"/>
      <c r="SPV80" s="669"/>
      <c r="SPW80" s="669"/>
      <c r="SPX80" s="114"/>
      <c r="SPY80" s="74"/>
      <c r="SQK80" s="74"/>
      <c r="SQL80" s="669"/>
      <c r="SQM80" s="669"/>
      <c r="SQN80" s="114"/>
      <c r="SQO80" s="74"/>
      <c r="SRA80" s="74"/>
      <c r="SRB80" s="669"/>
      <c r="SRC80" s="669"/>
      <c r="SRD80" s="114"/>
      <c r="SRE80" s="74"/>
      <c r="SRQ80" s="74"/>
      <c r="SRR80" s="669"/>
      <c r="SRS80" s="669"/>
      <c r="SRT80" s="114"/>
      <c r="SRU80" s="74"/>
      <c r="SSG80" s="74"/>
      <c r="SSH80" s="669"/>
      <c r="SSI80" s="669"/>
      <c r="SSJ80" s="114"/>
      <c r="SSK80" s="74"/>
      <c r="SSW80" s="74"/>
      <c r="SSX80" s="669"/>
      <c r="SSY80" s="669"/>
      <c r="SSZ80" s="114"/>
      <c r="STA80" s="74"/>
      <c r="STM80" s="74"/>
      <c r="STN80" s="669"/>
      <c r="STO80" s="669"/>
      <c r="STP80" s="114"/>
      <c r="STQ80" s="74"/>
      <c r="SUC80" s="74"/>
      <c r="SUD80" s="669"/>
      <c r="SUE80" s="669"/>
      <c r="SUF80" s="114"/>
      <c r="SUG80" s="74"/>
      <c r="SUS80" s="74"/>
      <c r="SUT80" s="669"/>
      <c r="SUU80" s="669"/>
      <c r="SUV80" s="114"/>
      <c r="SUW80" s="74"/>
      <c r="SVI80" s="74"/>
      <c r="SVJ80" s="669"/>
      <c r="SVK80" s="669"/>
      <c r="SVL80" s="114"/>
      <c r="SVM80" s="74"/>
      <c r="SVY80" s="74"/>
      <c r="SVZ80" s="669"/>
      <c r="SWA80" s="669"/>
      <c r="SWB80" s="114"/>
      <c r="SWC80" s="74"/>
      <c r="SWO80" s="74"/>
      <c r="SWP80" s="669"/>
      <c r="SWQ80" s="669"/>
      <c r="SWR80" s="114"/>
      <c r="SWS80" s="74"/>
      <c r="SXE80" s="74"/>
      <c r="SXF80" s="669"/>
      <c r="SXG80" s="669"/>
      <c r="SXH80" s="114"/>
      <c r="SXI80" s="74"/>
      <c r="SXU80" s="74"/>
      <c r="SXV80" s="669"/>
      <c r="SXW80" s="669"/>
      <c r="SXX80" s="114"/>
      <c r="SXY80" s="74"/>
      <c r="SYK80" s="74"/>
      <c r="SYL80" s="669"/>
      <c r="SYM80" s="669"/>
      <c r="SYN80" s="114"/>
      <c r="SYO80" s="74"/>
      <c r="SZA80" s="74"/>
      <c r="SZB80" s="669"/>
      <c r="SZC80" s="669"/>
      <c r="SZD80" s="114"/>
      <c r="SZE80" s="74"/>
      <c r="SZQ80" s="74"/>
      <c r="SZR80" s="669"/>
      <c r="SZS80" s="669"/>
      <c r="SZT80" s="114"/>
      <c r="SZU80" s="74"/>
      <c r="TAG80" s="74"/>
      <c r="TAH80" s="669"/>
      <c r="TAI80" s="669"/>
      <c r="TAJ80" s="114"/>
      <c r="TAK80" s="74"/>
      <c r="TAW80" s="74"/>
      <c r="TAX80" s="669"/>
      <c r="TAY80" s="669"/>
      <c r="TAZ80" s="114"/>
      <c r="TBA80" s="74"/>
      <c r="TBM80" s="74"/>
      <c r="TBN80" s="669"/>
      <c r="TBO80" s="669"/>
      <c r="TBP80" s="114"/>
      <c r="TBQ80" s="74"/>
      <c r="TCC80" s="74"/>
      <c r="TCD80" s="669"/>
      <c r="TCE80" s="669"/>
      <c r="TCF80" s="114"/>
      <c r="TCG80" s="74"/>
      <c r="TCS80" s="74"/>
      <c r="TCT80" s="669"/>
      <c r="TCU80" s="669"/>
      <c r="TCV80" s="114"/>
      <c r="TCW80" s="74"/>
      <c r="TDI80" s="74"/>
      <c r="TDJ80" s="669"/>
      <c r="TDK80" s="669"/>
      <c r="TDL80" s="114"/>
      <c r="TDM80" s="74"/>
      <c r="TDY80" s="74"/>
      <c r="TDZ80" s="669"/>
      <c r="TEA80" s="669"/>
      <c r="TEB80" s="114"/>
      <c r="TEC80" s="74"/>
      <c r="TEO80" s="74"/>
      <c r="TEP80" s="669"/>
      <c r="TEQ80" s="669"/>
      <c r="TER80" s="114"/>
      <c r="TES80" s="74"/>
      <c r="TFE80" s="74"/>
      <c r="TFF80" s="669"/>
      <c r="TFG80" s="669"/>
      <c r="TFH80" s="114"/>
      <c r="TFI80" s="74"/>
      <c r="TFU80" s="74"/>
      <c r="TFV80" s="669"/>
      <c r="TFW80" s="669"/>
      <c r="TFX80" s="114"/>
      <c r="TFY80" s="74"/>
      <c r="TGK80" s="74"/>
      <c r="TGL80" s="669"/>
      <c r="TGM80" s="669"/>
      <c r="TGN80" s="114"/>
      <c r="TGO80" s="74"/>
      <c r="THA80" s="74"/>
      <c r="THB80" s="669"/>
      <c r="THC80" s="669"/>
      <c r="THD80" s="114"/>
      <c r="THE80" s="74"/>
      <c r="THQ80" s="74"/>
      <c r="THR80" s="669"/>
      <c r="THS80" s="669"/>
      <c r="THT80" s="114"/>
      <c r="THU80" s="74"/>
      <c r="TIG80" s="74"/>
      <c r="TIH80" s="669"/>
      <c r="TII80" s="669"/>
      <c r="TIJ80" s="114"/>
      <c r="TIK80" s="74"/>
      <c r="TIW80" s="74"/>
      <c r="TIX80" s="669"/>
      <c r="TIY80" s="669"/>
      <c r="TIZ80" s="114"/>
      <c r="TJA80" s="74"/>
      <c r="TJM80" s="74"/>
      <c r="TJN80" s="669"/>
      <c r="TJO80" s="669"/>
      <c r="TJP80" s="114"/>
      <c r="TJQ80" s="74"/>
      <c r="TKC80" s="74"/>
      <c r="TKD80" s="669"/>
      <c r="TKE80" s="669"/>
      <c r="TKF80" s="114"/>
      <c r="TKG80" s="74"/>
      <c r="TKS80" s="74"/>
      <c r="TKT80" s="669"/>
      <c r="TKU80" s="669"/>
      <c r="TKV80" s="114"/>
      <c r="TKW80" s="74"/>
      <c r="TLI80" s="74"/>
      <c r="TLJ80" s="669"/>
      <c r="TLK80" s="669"/>
      <c r="TLL80" s="114"/>
      <c r="TLM80" s="74"/>
      <c r="TLY80" s="74"/>
      <c r="TLZ80" s="669"/>
      <c r="TMA80" s="669"/>
      <c r="TMB80" s="114"/>
      <c r="TMC80" s="74"/>
      <c r="TMO80" s="74"/>
      <c r="TMP80" s="669"/>
      <c r="TMQ80" s="669"/>
      <c r="TMR80" s="114"/>
      <c r="TMS80" s="74"/>
      <c r="TNE80" s="74"/>
      <c r="TNF80" s="669"/>
      <c r="TNG80" s="669"/>
      <c r="TNH80" s="114"/>
      <c r="TNI80" s="74"/>
      <c r="TNU80" s="74"/>
      <c r="TNV80" s="669"/>
      <c r="TNW80" s="669"/>
      <c r="TNX80" s="114"/>
      <c r="TNY80" s="74"/>
      <c r="TOK80" s="74"/>
      <c r="TOL80" s="669"/>
      <c r="TOM80" s="669"/>
      <c r="TON80" s="114"/>
      <c r="TOO80" s="74"/>
      <c r="TPA80" s="74"/>
      <c r="TPB80" s="669"/>
      <c r="TPC80" s="669"/>
      <c r="TPD80" s="114"/>
      <c r="TPE80" s="74"/>
      <c r="TPQ80" s="74"/>
      <c r="TPR80" s="669"/>
      <c r="TPS80" s="669"/>
      <c r="TPT80" s="114"/>
      <c r="TPU80" s="74"/>
      <c r="TQG80" s="74"/>
      <c r="TQH80" s="669"/>
      <c r="TQI80" s="669"/>
      <c r="TQJ80" s="114"/>
      <c r="TQK80" s="74"/>
      <c r="TQW80" s="74"/>
      <c r="TQX80" s="669"/>
      <c r="TQY80" s="669"/>
      <c r="TQZ80" s="114"/>
      <c r="TRA80" s="74"/>
      <c r="TRM80" s="74"/>
      <c r="TRN80" s="669"/>
      <c r="TRO80" s="669"/>
      <c r="TRP80" s="114"/>
      <c r="TRQ80" s="74"/>
      <c r="TSC80" s="74"/>
      <c r="TSD80" s="669"/>
      <c r="TSE80" s="669"/>
      <c r="TSF80" s="114"/>
      <c r="TSG80" s="74"/>
      <c r="TSS80" s="74"/>
      <c r="TST80" s="669"/>
      <c r="TSU80" s="669"/>
      <c r="TSV80" s="114"/>
      <c r="TSW80" s="74"/>
      <c r="TTI80" s="74"/>
      <c r="TTJ80" s="669"/>
      <c r="TTK80" s="669"/>
      <c r="TTL80" s="114"/>
      <c r="TTM80" s="74"/>
      <c r="TTY80" s="74"/>
      <c r="TTZ80" s="669"/>
      <c r="TUA80" s="669"/>
      <c r="TUB80" s="114"/>
      <c r="TUC80" s="74"/>
      <c r="TUO80" s="74"/>
      <c r="TUP80" s="669"/>
      <c r="TUQ80" s="669"/>
      <c r="TUR80" s="114"/>
      <c r="TUS80" s="74"/>
      <c r="TVE80" s="74"/>
      <c r="TVF80" s="669"/>
      <c r="TVG80" s="669"/>
      <c r="TVH80" s="114"/>
      <c r="TVI80" s="74"/>
      <c r="TVU80" s="74"/>
      <c r="TVV80" s="669"/>
      <c r="TVW80" s="669"/>
      <c r="TVX80" s="114"/>
      <c r="TVY80" s="74"/>
      <c r="TWK80" s="74"/>
      <c r="TWL80" s="669"/>
      <c r="TWM80" s="669"/>
      <c r="TWN80" s="114"/>
      <c r="TWO80" s="74"/>
      <c r="TXA80" s="74"/>
      <c r="TXB80" s="669"/>
      <c r="TXC80" s="669"/>
      <c r="TXD80" s="114"/>
      <c r="TXE80" s="74"/>
      <c r="TXQ80" s="74"/>
      <c r="TXR80" s="669"/>
      <c r="TXS80" s="669"/>
      <c r="TXT80" s="114"/>
      <c r="TXU80" s="74"/>
      <c r="TYG80" s="74"/>
      <c r="TYH80" s="669"/>
      <c r="TYI80" s="669"/>
      <c r="TYJ80" s="114"/>
      <c r="TYK80" s="74"/>
      <c r="TYW80" s="74"/>
      <c r="TYX80" s="669"/>
      <c r="TYY80" s="669"/>
      <c r="TYZ80" s="114"/>
      <c r="TZA80" s="74"/>
      <c r="TZM80" s="74"/>
      <c r="TZN80" s="669"/>
      <c r="TZO80" s="669"/>
      <c r="TZP80" s="114"/>
      <c r="TZQ80" s="74"/>
      <c r="UAC80" s="74"/>
      <c r="UAD80" s="669"/>
      <c r="UAE80" s="669"/>
      <c r="UAF80" s="114"/>
      <c r="UAG80" s="74"/>
      <c r="UAS80" s="74"/>
      <c r="UAT80" s="669"/>
      <c r="UAU80" s="669"/>
      <c r="UAV80" s="114"/>
      <c r="UAW80" s="74"/>
      <c r="UBI80" s="74"/>
      <c r="UBJ80" s="669"/>
      <c r="UBK80" s="669"/>
      <c r="UBL80" s="114"/>
      <c r="UBM80" s="74"/>
      <c r="UBY80" s="74"/>
      <c r="UBZ80" s="669"/>
      <c r="UCA80" s="669"/>
      <c r="UCB80" s="114"/>
      <c r="UCC80" s="74"/>
      <c r="UCO80" s="74"/>
      <c r="UCP80" s="669"/>
      <c r="UCQ80" s="669"/>
      <c r="UCR80" s="114"/>
      <c r="UCS80" s="74"/>
      <c r="UDE80" s="74"/>
      <c r="UDF80" s="669"/>
      <c r="UDG80" s="669"/>
      <c r="UDH80" s="114"/>
      <c r="UDI80" s="74"/>
      <c r="UDU80" s="74"/>
      <c r="UDV80" s="669"/>
      <c r="UDW80" s="669"/>
      <c r="UDX80" s="114"/>
      <c r="UDY80" s="74"/>
      <c r="UEK80" s="74"/>
      <c r="UEL80" s="669"/>
      <c r="UEM80" s="669"/>
      <c r="UEN80" s="114"/>
      <c r="UEO80" s="74"/>
      <c r="UFA80" s="74"/>
      <c r="UFB80" s="669"/>
      <c r="UFC80" s="669"/>
      <c r="UFD80" s="114"/>
      <c r="UFE80" s="74"/>
      <c r="UFQ80" s="74"/>
      <c r="UFR80" s="669"/>
      <c r="UFS80" s="669"/>
      <c r="UFT80" s="114"/>
      <c r="UFU80" s="74"/>
      <c r="UGG80" s="74"/>
      <c r="UGH80" s="669"/>
      <c r="UGI80" s="669"/>
      <c r="UGJ80" s="114"/>
      <c r="UGK80" s="74"/>
      <c r="UGW80" s="74"/>
      <c r="UGX80" s="669"/>
      <c r="UGY80" s="669"/>
      <c r="UGZ80" s="114"/>
      <c r="UHA80" s="74"/>
      <c r="UHM80" s="74"/>
      <c r="UHN80" s="669"/>
      <c r="UHO80" s="669"/>
      <c r="UHP80" s="114"/>
      <c r="UHQ80" s="74"/>
      <c r="UIC80" s="74"/>
      <c r="UID80" s="669"/>
      <c r="UIE80" s="669"/>
      <c r="UIF80" s="114"/>
      <c r="UIG80" s="74"/>
      <c r="UIS80" s="74"/>
      <c r="UIT80" s="669"/>
      <c r="UIU80" s="669"/>
      <c r="UIV80" s="114"/>
      <c r="UIW80" s="74"/>
      <c r="UJI80" s="74"/>
      <c r="UJJ80" s="669"/>
      <c r="UJK80" s="669"/>
      <c r="UJL80" s="114"/>
      <c r="UJM80" s="74"/>
      <c r="UJY80" s="74"/>
      <c r="UJZ80" s="669"/>
      <c r="UKA80" s="669"/>
      <c r="UKB80" s="114"/>
      <c r="UKC80" s="74"/>
      <c r="UKO80" s="74"/>
      <c r="UKP80" s="669"/>
      <c r="UKQ80" s="669"/>
      <c r="UKR80" s="114"/>
      <c r="UKS80" s="74"/>
      <c r="ULE80" s="74"/>
      <c r="ULF80" s="669"/>
      <c r="ULG80" s="669"/>
      <c r="ULH80" s="114"/>
      <c r="ULI80" s="74"/>
      <c r="ULU80" s="74"/>
      <c r="ULV80" s="669"/>
      <c r="ULW80" s="669"/>
      <c r="ULX80" s="114"/>
      <c r="ULY80" s="74"/>
      <c r="UMK80" s="74"/>
      <c r="UML80" s="669"/>
      <c r="UMM80" s="669"/>
      <c r="UMN80" s="114"/>
      <c r="UMO80" s="74"/>
      <c r="UNA80" s="74"/>
      <c r="UNB80" s="669"/>
      <c r="UNC80" s="669"/>
      <c r="UND80" s="114"/>
      <c r="UNE80" s="74"/>
      <c r="UNQ80" s="74"/>
      <c r="UNR80" s="669"/>
      <c r="UNS80" s="669"/>
      <c r="UNT80" s="114"/>
      <c r="UNU80" s="74"/>
      <c r="UOG80" s="74"/>
      <c r="UOH80" s="669"/>
      <c r="UOI80" s="669"/>
      <c r="UOJ80" s="114"/>
      <c r="UOK80" s="74"/>
      <c r="UOW80" s="74"/>
      <c r="UOX80" s="669"/>
      <c r="UOY80" s="669"/>
      <c r="UOZ80" s="114"/>
      <c r="UPA80" s="74"/>
      <c r="UPM80" s="74"/>
      <c r="UPN80" s="669"/>
      <c r="UPO80" s="669"/>
      <c r="UPP80" s="114"/>
      <c r="UPQ80" s="74"/>
      <c r="UQC80" s="74"/>
      <c r="UQD80" s="669"/>
      <c r="UQE80" s="669"/>
      <c r="UQF80" s="114"/>
      <c r="UQG80" s="74"/>
      <c r="UQS80" s="74"/>
      <c r="UQT80" s="669"/>
      <c r="UQU80" s="669"/>
      <c r="UQV80" s="114"/>
      <c r="UQW80" s="74"/>
      <c r="URI80" s="74"/>
      <c r="URJ80" s="669"/>
      <c r="URK80" s="669"/>
      <c r="URL80" s="114"/>
      <c r="URM80" s="74"/>
      <c r="URY80" s="74"/>
      <c r="URZ80" s="669"/>
      <c r="USA80" s="669"/>
      <c r="USB80" s="114"/>
      <c r="USC80" s="74"/>
      <c r="USO80" s="74"/>
      <c r="USP80" s="669"/>
      <c r="USQ80" s="669"/>
      <c r="USR80" s="114"/>
      <c r="USS80" s="74"/>
      <c r="UTE80" s="74"/>
      <c r="UTF80" s="669"/>
      <c r="UTG80" s="669"/>
      <c r="UTH80" s="114"/>
      <c r="UTI80" s="74"/>
      <c r="UTU80" s="74"/>
      <c r="UTV80" s="669"/>
      <c r="UTW80" s="669"/>
      <c r="UTX80" s="114"/>
      <c r="UTY80" s="74"/>
      <c r="UUK80" s="74"/>
      <c r="UUL80" s="669"/>
      <c r="UUM80" s="669"/>
      <c r="UUN80" s="114"/>
      <c r="UUO80" s="74"/>
      <c r="UVA80" s="74"/>
      <c r="UVB80" s="669"/>
      <c r="UVC80" s="669"/>
      <c r="UVD80" s="114"/>
      <c r="UVE80" s="74"/>
      <c r="UVQ80" s="74"/>
      <c r="UVR80" s="669"/>
      <c r="UVS80" s="669"/>
      <c r="UVT80" s="114"/>
      <c r="UVU80" s="74"/>
      <c r="UWG80" s="74"/>
      <c r="UWH80" s="669"/>
      <c r="UWI80" s="669"/>
      <c r="UWJ80" s="114"/>
      <c r="UWK80" s="74"/>
      <c r="UWW80" s="74"/>
      <c r="UWX80" s="669"/>
      <c r="UWY80" s="669"/>
      <c r="UWZ80" s="114"/>
      <c r="UXA80" s="74"/>
      <c r="UXM80" s="74"/>
      <c r="UXN80" s="669"/>
      <c r="UXO80" s="669"/>
      <c r="UXP80" s="114"/>
      <c r="UXQ80" s="74"/>
      <c r="UYC80" s="74"/>
      <c r="UYD80" s="669"/>
      <c r="UYE80" s="669"/>
      <c r="UYF80" s="114"/>
      <c r="UYG80" s="74"/>
      <c r="UYS80" s="74"/>
      <c r="UYT80" s="669"/>
      <c r="UYU80" s="669"/>
      <c r="UYV80" s="114"/>
      <c r="UYW80" s="74"/>
      <c r="UZI80" s="74"/>
      <c r="UZJ80" s="669"/>
      <c r="UZK80" s="669"/>
      <c r="UZL80" s="114"/>
      <c r="UZM80" s="74"/>
      <c r="UZY80" s="74"/>
      <c r="UZZ80" s="669"/>
      <c r="VAA80" s="669"/>
      <c r="VAB80" s="114"/>
      <c r="VAC80" s="74"/>
      <c r="VAO80" s="74"/>
      <c r="VAP80" s="669"/>
      <c r="VAQ80" s="669"/>
      <c r="VAR80" s="114"/>
      <c r="VAS80" s="74"/>
      <c r="VBE80" s="74"/>
      <c r="VBF80" s="669"/>
      <c r="VBG80" s="669"/>
      <c r="VBH80" s="114"/>
      <c r="VBI80" s="74"/>
      <c r="VBU80" s="74"/>
      <c r="VBV80" s="669"/>
      <c r="VBW80" s="669"/>
      <c r="VBX80" s="114"/>
      <c r="VBY80" s="74"/>
      <c r="VCK80" s="74"/>
      <c r="VCL80" s="669"/>
      <c r="VCM80" s="669"/>
      <c r="VCN80" s="114"/>
      <c r="VCO80" s="74"/>
      <c r="VDA80" s="74"/>
      <c r="VDB80" s="669"/>
      <c r="VDC80" s="669"/>
      <c r="VDD80" s="114"/>
      <c r="VDE80" s="74"/>
      <c r="VDQ80" s="74"/>
      <c r="VDR80" s="669"/>
      <c r="VDS80" s="669"/>
      <c r="VDT80" s="114"/>
      <c r="VDU80" s="74"/>
      <c r="VEG80" s="74"/>
      <c r="VEH80" s="669"/>
      <c r="VEI80" s="669"/>
      <c r="VEJ80" s="114"/>
      <c r="VEK80" s="74"/>
      <c r="VEW80" s="74"/>
      <c r="VEX80" s="669"/>
      <c r="VEY80" s="669"/>
      <c r="VEZ80" s="114"/>
      <c r="VFA80" s="74"/>
      <c r="VFM80" s="74"/>
      <c r="VFN80" s="669"/>
      <c r="VFO80" s="669"/>
      <c r="VFP80" s="114"/>
      <c r="VFQ80" s="74"/>
      <c r="VGC80" s="74"/>
      <c r="VGD80" s="669"/>
      <c r="VGE80" s="669"/>
      <c r="VGF80" s="114"/>
      <c r="VGG80" s="74"/>
      <c r="VGS80" s="74"/>
      <c r="VGT80" s="669"/>
      <c r="VGU80" s="669"/>
      <c r="VGV80" s="114"/>
      <c r="VGW80" s="74"/>
      <c r="VHI80" s="74"/>
      <c r="VHJ80" s="669"/>
      <c r="VHK80" s="669"/>
      <c r="VHL80" s="114"/>
      <c r="VHM80" s="74"/>
      <c r="VHY80" s="74"/>
      <c r="VHZ80" s="669"/>
      <c r="VIA80" s="669"/>
      <c r="VIB80" s="114"/>
      <c r="VIC80" s="74"/>
      <c r="VIO80" s="74"/>
      <c r="VIP80" s="669"/>
      <c r="VIQ80" s="669"/>
      <c r="VIR80" s="114"/>
      <c r="VIS80" s="74"/>
      <c r="VJE80" s="74"/>
      <c r="VJF80" s="669"/>
      <c r="VJG80" s="669"/>
      <c r="VJH80" s="114"/>
      <c r="VJI80" s="74"/>
      <c r="VJU80" s="74"/>
      <c r="VJV80" s="669"/>
      <c r="VJW80" s="669"/>
      <c r="VJX80" s="114"/>
      <c r="VJY80" s="74"/>
      <c r="VKK80" s="74"/>
      <c r="VKL80" s="669"/>
      <c r="VKM80" s="669"/>
      <c r="VKN80" s="114"/>
      <c r="VKO80" s="74"/>
      <c r="VLA80" s="74"/>
      <c r="VLB80" s="669"/>
      <c r="VLC80" s="669"/>
      <c r="VLD80" s="114"/>
      <c r="VLE80" s="74"/>
      <c r="VLQ80" s="74"/>
      <c r="VLR80" s="669"/>
      <c r="VLS80" s="669"/>
      <c r="VLT80" s="114"/>
      <c r="VLU80" s="74"/>
      <c r="VMG80" s="74"/>
      <c r="VMH80" s="669"/>
      <c r="VMI80" s="669"/>
      <c r="VMJ80" s="114"/>
      <c r="VMK80" s="74"/>
      <c r="VMW80" s="74"/>
      <c r="VMX80" s="669"/>
      <c r="VMY80" s="669"/>
      <c r="VMZ80" s="114"/>
      <c r="VNA80" s="74"/>
      <c r="VNM80" s="74"/>
      <c r="VNN80" s="669"/>
      <c r="VNO80" s="669"/>
      <c r="VNP80" s="114"/>
      <c r="VNQ80" s="74"/>
      <c r="VOC80" s="74"/>
      <c r="VOD80" s="669"/>
      <c r="VOE80" s="669"/>
      <c r="VOF80" s="114"/>
      <c r="VOG80" s="74"/>
      <c r="VOS80" s="74"/>
      <c r="VOT80" s="669"/>
      <c r="VOU80" s="669"/>
      <c r="VOV80" s="114"/>
      <c r="VOW80" s="74"/>
      <c r="VPI80" s="74"/>
      <c r="VPJ80" s="669"/>
      <c r="VPK80" s="669"/>
      <c r="VPL80" s="114"/>
      <c r="VPM80" s="74"/>
      <c r="VPY80" s="74"/>
      <c r="VPZ80" s="669"/>
      <c r="VQA80" s="669"/>
      <c r="VQB80" s="114"/>
      <c r="VQC80" s="74"/>
      <c r="VQO80" s="74"/>
      <c r="VQP80" s="669"/>
      <c r="VQQ80" s="669"/>
      <c r="VQR80" s="114"/>
      <c r="VQS80" s="74"/>
      <c r="VRE80" s="74"/>
      <c r="VRF80" s="669"/>
      <c r="VRG80" s="669"/>
      <c r="VRH80" s="114"/>
      <c r="VRI80" s="74"/>
      <c r="VRU80" s="74"/>
      <c r="VRV80" s="669"/>
      <c r="VRW80" s="669"/>
      <c r="VRX80" s="114"/>
      <c r="VRY80" s="74"/>
      <c r="VSK80" s="74"/>
      <c r="VSL80" s="669"/>
      <c r="VSM80" s="669"/>
      <c r="VSN80" s="114"/>
      <c r="VSO80" s="74"/>
      <c r="VTA80" s="74"/>
      <c r="VTB80" s="669"/>
      <c r="VTC80" s="669"/>
      <c r="VTD80" s="114"/>
      <c r="VTE80" s="74"/>
      <c r="VTQ80" s="74"/>
      <c r="VTR80" s="669"/>
      <c r="VTS80" s="669"/>
      <c r="VTT80" s="114"/>
      <c r="VTU80" s="74"/>
      <c r="VUG80" s="74"/>
      <c r="VUH80" s="669"/>
      <c r="VUI80" s="669"/>
      <c r="VUJ80" s="114"/>
      <c r="VUK80" s="74"/>
      <c r="VUW80" s="74"/>
      <c r="VUX80" s="669"/>
      <c r="VUY80" s="669"/>
      <c r="VUZ80" s="114"/>
      <c r="VVA80" s="74"/>
      <c r="VVM80" s="74"/>
      <c r="VVN80" s="669"/>
      <c r="VVO80" s="669"/>
      <c r="VVP80" s="114"/>
      <c r="VVQ80" s="74"/>
      <c r="VWC80" s="74"/>
      <c r="VWD80" s="669"/>
      <c r="VWE80" s="669"/>
      <c r="VWF80" s="114"/>
      <c r="VWG80" s="74"/>
      <c r="VWS80" s="74"/>
      <c r="VWT80" s="669"/>
      <c r="VWU80" s="669"/>
      <c r="VWV80" s="114"/>
      <c r="VWW80" s="74"/>
      <c r="VXI80" s="74"/>
      <c r="VXJ80" s="669"/>
      <c r="VXK80" s="669"/>
      <c r="VXL80" s="114"/>
      <c r="VXM80" s="74"/>
      <c r="VXY80" s="74"/>
      <c r="VXZ80" s="669"/>
      <c r="VYA80" s="669"/>
      <c r="VYB80" s="114"/>
      <c r="VYC80" s="74"/>
      <c r="VYO80" s="74"/>
      <c r="VYP80" s="669"/>
      <c r="VYQ80" s="669"/>
      <c r="VYR80" s="114"/>
      <c r="VYS80" s="74"/>
      <c r="VZE80" s="74"/>
      <c r="VZF80" s="669"/>
      <c r="VZG80" s="669"/>
      <c r="VZH80" s="114"/>
      <c r="VZI80" s="74"/>
      <c r="VZU80" s="74"/>
      <c r="VZV80" s="669"/>
      <c r="VZW80" s="669"/>
      <c r="VZX80" s="114"/>
      <c r="VZY80" s="74"/>
      <c r="WAK80" s="74"/>
      <c r="WAL80" s="669"/>
      <c r="WAM80" s="669"/>
      <c r="WAN80" s="114"/>
      <c r="WAO80" s="74"/>
      <c r="WBA80" s="74"/>
      <c r="WBB80" s="669"/>
      <c r="WBC80" s="669"/>
      <c r="WBD80" s="114"/>
      <c r="WBE80" s="74"/>
      <c r="WBQ80" s="74"/>
      <c r="WBR80" s="669"/>
      <c r="WBS80" s="669"/>
      <c r="WBT80" s="114"/>
      <c r="WBU80" s="74"/>
      <c r="WCG80" s="74"/>
      <c r="WCH80" s="669"/>
      <c r="WCI80" s="669"/>
      <c r="WCJ80" s="114"/>
      <c r="WCK80" s="74"/>
      <c r="WCW80" s="74"/>
      <c r="WCX80" s="669"/>
      <c r="WCY80" s="669"/>
      <c r="WCZ80" s="114"/>
      <c r="WDA80" s="74"/>
      <c r="WDM80" s="74"/>
      <c r="WDN80" s="669"/>
      <c r="WDO80" s="669"/>
      <c r="WDP80" s="114"/>
      <c r="WDQ80" s="74"/>
      <c r="WEC80" s="74"/>
      <c r="WED80" s="669"/>
      <c r="WEE80" s="669"/>
      <c r="WEF80" s="114"/>
      <c r="WEG80" s="74"/>
      <c r="WES80" s="74"/>
      <c r="WET80" s="669"/>
      <c r="WEU80" s="669"/>
      <c r="WEV80" s="114"/>
      <c r="WEW80" s="74"/>
      <c r="WFI80" s="74"/>
      <c r="WFJ80" s="669"/>
      <c r="WFK80" s="669"/>
      <c r="WFL80" s="114"/>
      <c r="WFM80" s="74"/>
      <c r="WFY80" s="74"/>
      <c r="WFZ80" s="669"/>
      <c r="WGA80" s="669"/>
      <c r="WGB80" s="114"/>
      <c r="WGC80" s="74"/>
      <c r="WGO80" s="74"/>
      <c r="WGP80" s="669"/>
      <c r="WGQ80" s="669"/>
      <c r="WGR80" s="114"/>
      <c r="WGS80" s="74"/>
      <c r="WHE80" s="74"/>
      <c r="WHF80" s="669"/>
      <c r="WHG80" s="669"/>
      <c r="WHH80" s="114"/>
      <c r="WHI80" s="74"/>
      <c r="WHU80" s="74"/>
      <c r="WHV80" s="669"/>
      <c r="WHW80" s="669"/>
      <c r="WHX80" s="114"/>
      <c r="WHY80" s="74"/>
      <c r="WIK80" s="74"/>
      <c r="WIL80" s="669"/>
      <c r="WIM80" s="669"/>
      <c r="WIN80" s="114"/>
      <c r="WIO80" s="74"/>
      <c r="WJA80" s="74"/>
      <c r="WJB80" s="669"/>
      <c r="WJC80" s="669"/>
      <c r="WJD80" s="114"/>
      <c r="WJE80" s="74"/>
      <c r="WJQ80" s="74"/>
      <c r="WJR80" s="669"/>
      <c r="WJS80" s="669"/>
      <c r="WJT80" s="114"/>
      <c r="WJU80" s="74"/>
      <c r="WKG80" s="74"/>
      <c r="WKH80" s="669"/>
      <c r="WKI80" s="669"/>
      <c r="WKJ80" s="114"/>
      <c r="WKK80" s="74"/>
      <c r="WKW80" s="74"/>
      <c r="WKX80" s="669"/>
      <c r="WKY80" s="669"/>
      <c r="WKZ80" s="114"/>
      <c r="WLA80" s="74"/>
      <c r="WLM80" s="74"/>
      <c r="WLN80" s="669"/>
      <c r="WLO80" s="669"/>
      <c r="WLP80" s="114"/>
      <c r="WLQ80" s="74"/>
      <c r="WMC80" s="74"/>
      <c r="WMD80" s="669"/>
      <c r="WME80" s="669"/>
      <c r="WMF80" s="114"/>
      <c r="WMG80" s="74"/>
      <c r="WMS80" s="74"/>
      <c r="WMT80" s="669"/>
      <c r="WMU80" s="669"/>
      <c r="WMV80" s="114"/>
      <c r="WMW80" s="74"/>
      <c r="WNI80" s="74"/>
      <c r="WNJ80" s="669"/>
      <c r="WNK80" s="669"/>
      <c r="WNL80" s="114"/>
      <c r="WNM80" s="74"/>
      <c r="WNY80" s="74"/>
      <c r="WNZ80" s="669"/>
      <c r="WOA80" s="669"/>
      <c r="WOB80" s="114"/>
      <c r="WOC80" s="74"/>
      <c r="WOO80" s="74"/>
      <c r="WOP80" s="669"/>
      <c r="WOQ80" s="669"/>
      <c r="WOR80" s="114"/>
      <c r="WOS80" s="74"/>
      <c r="WPE80" s="74"/>
      <c r="WPF80" s="669"/>
      <c r="WPG80" s="669"/>
      <c r="WPH80" s="114"/>
      <c r="WPI80" s="74"/>
      <c r="WPU80" s="74"/>
      <c r="WPV80" s="669"/>
      <c r="WPW80" s="669"/>
      <c r="WPX80" s="114"/>
      <c r="WPY80" s="74"/>
      <c r="WQK80" s="74"/>
      <c r="WQL80" s="669"/>
      <c r="WQM80" s="669"/>
      <c r="WQN80" s="114"/>
      <c r="WQO80" s="74"/>
      <c r="WRA80" s="74"/>
      <c r="WRB80" s="669"/>
      <c r="WRC80" s="669"/>
      <c r="WRD80" s="114"/>
      <c r="WRE80" s="74"/>
      <c r="WRQ80" s="74"/>
      <c r="WRR80" s="669"/>
      <c r="WRS80" s="669"/>
      <c r="WRT80" s="114"/>
      <c r="WRU80" s="74"/>
      <c r="WSG80" s="74"/>
      <c r="WSH80" s="669"/>
      <c r="WSI80" s="669"/>
      <c r="WSJ80" s="114"/>
      <c r="WSK80" s="74"/>
      <c r="WSW80" s="74"/>
      <c r="WSX80" s="669"/>
      <c r="WSY80" s="669"/>
      <c r="WSZ80" s="114"/>
      <c r="WTA80" s="74"/>
      <c r="WTM80" s="74"/>
      <c r="WTN80" s="669"/>
      <c r="WTO80" s="669"/>
      <c r="WTP80" s="114"/>
      <c r="WTQ80" s="74"/>
      <c r="WUC80" s="74"/>
      <c r="WUD80" s="669"/>
      <c r="WUE80" s="669"/>
      <c r="WUF80" s="114"/>
      <c r="WUG80" s="74"/>
      <c r="WUS80" s="74"/>
      <c r="WUT80" s="669"/>
      <c r="WUU80" s="669"/>
      <c r="WUV80" s="114"/>
      <c r="WUW80" s="74"/>
      <c r="WVI80" s="74"/>
      <c r="WVJ80" s="669"/>
      <c r="WVK80" s="669"/>
      <c r="WVL80" s="114"/>
      <c r="WVM80" s="74"/>
      <c r="WVY80" s="74"/>
      <c r="WVZ80" s="669"/>
      <c r="WWA80" s="669"/>
      <c r="WWB80" s="114"/>
      <c r="WWC80" s="74"/>
      <c r="WWO80" s="74"/>
      <c r="WWP80" s="669"/>
      <c r="WWQ80" s="669"/>
      <c r="WWR80" s="114"/>
      <c r="WWS80" s="74"/>
      <c r="WXE80" s="74"/>
      <c r="WXF80" s="669"/>
      <c r="WXG80" s="669"/>
      <c r="WXH80" s="114"/>
      <c r="WXI80" s="74"/>
      <c r="WXU80" s="74"/>
      <c r="WXV80" s="669"/>
      <c r="WXW80" s="669"/>
      <c r="WXX80" s="114"/>
      <c r="WXY80" s="74"/>
      <c r="WYK80" s="74"/>
      <c r="WYL80" s="669"/>
      <c r="WYM80" s="669"/>
      <c r="WYN80" s="114"/>
      <c r="WYO80" s="74"/>
      <c r="WZA80" s="74"/>
      <c r="WZB80" s="669"/>
      <c r="WZC80" s="669"/>
      <c r="WZD80" s="114"/>
      <c r="WZE80" s="74"/>
      <c r="WZQ80" s="74"/>
      <c r="WZR80" s="669"/>
      <c r="WZS80" s="669"/>
      <c r="WZT80" s="114"/>
      <c r="WZU80" s="74"/>
      <c r="XAG80" s="74"/>
      <c r="XAH80" s="669"/>
      <c r="XAI80" s="669"/>
      <c r="XAJ80" s="114"/>
      <c r="XAK80" s="74"/>
      <c r="XAW80" s="74"/>
      <c r="XAX80" s="669"/>
      <c r="XAY80" s="669"/>
      <c r="XAZ80" s="114"/>
      <c r="XBA80" s="74"/>
      <c r="XBM80" s="74"/>
      <c r="XBN80" s="669"/>
      <c r="XBO80" s="669"/>
      <c r="XBP80" s="114"/>
      <c r="XBQ80" s="74"/>
      <c r="XCC80" s="74"/>
      <c r="XCD80" s="669"/>
      <c r="XCE80" s="669"/>
      <c r="XCF80" s="114"/>
      <c r="XCG80" s="74"/>
      <c r="XCS80" s="74"/>
      <c r="XCT80" s="669"/>
      <c r="XCU80" s="669"/>
      <c r="XCV80" s="114"/>
      <c r="XCW80" s="74"/>
      <c r="XDI80" s="74"/>
      <c r="XDJ80" s="669"/>
      <c r="XDK80" s="669"/>
      <c r="XDL80" s="114"/>
      <c r="XDM80" s="74"/>
      <c r="XDY80" s="74"/>
      <c r="XDZ80" s="669"/>
      <c r="XEA80" s="669"/>
      <c r="XEB80" s="114"/>
      <c r="XEC80" s="74"/>
      <c r="XEO80" s="74"/>
      <c r="XEP80" s="669"/>
      <c r="XEQ80" s="669"/>
      <c r="XER80" s="114"/>
      <c r="XES80" s="74"/>
    </row>
  </sheetData>
  <sheetProtection algorithmName="SHA-512" hashValue="AzupZ9sWC9+7JsYarw80cpmR7pA7p8SibvC2QgJHFZPYBi0OuKL1woVDdQISDlUiuvXPV3CRa5R1LY0poEH1vg==" saltValue="S+flwbUoUVUaO8PEgUWADA==" spinCount="100000" sheet="1" formatColumns="0" formatRows="0"/>
  <mergeCells count="4104">
    <mergeCell ref="XDZ80:XEA80"/>
    <mergeCell ref="XEP80:XEQ80"/>
    <mergeCell ref="XAH80:XAI80"/>
    <mergeCell ref="XAX80:XAY80"/>
    <mergeCell ref="XBN80:XBO80"/>
    <mergeCell ref="XCD80:XCE80"/>
    <mergeCell ref="XCT80:XCU80"/>
    <mergeCell ref="XDJ80:XDK80"/>
    <mergeCell ref="WWP80:WWQ80"/>
    <mergeCell ref="WXF80:WXG80"/>
    <mergeCell ref="WXV80:WXW80"/>
    <mergeCell ref="WYL80:WYM80"/>
    <mergeCell ref="WZB80:WZC80"/>
    <mergeCell ref="WZR80:WZS80"/>
    <mergeCell ref="WSX80:WSY80"/>
    <mergeCell ref="WTN80:WTO80"/>
    <mergeCell ref="WUD80:WUE80"/>
    <mergeCell ref="WUT80:WUU80"/>
    <mergeCell ref="WVJ80:WVK80"/>
    <mergeCell ref="WVZ80:WWA80"/>
    <mergeCell ref="WPF80:WPG80"/>
    <mergeCell ref="WPV80:WPW80"/>
    <mergeCell ref="WQL80:WQM80"/>
    <mergeCell ref="WRB80:WRC80"/>
    <mergeCell ref="WRR80:WRS80"/>
    <mergeCell ref="WSH80:WSI80"/>
    <mergeCell ref="WLN80:WLO80"/>
    <mergeCell ref="WMD80:WME80"/>
    <mergeCell ref="WMT80:WMU80"/>
    <mergeCell ref="WNJ80:WNK80"/>
    <mergeCell ref="WNZ80:WOA80"/>
    <mergeCell ref="WOP80:WOQ80"/>
    <mergeCell ref="WHV80:WHW80"/>
    <mergeCell ref="WIL80:WIM80"/>
    <mergeCell ref="WJB80:WJC80"/>
    <mergeCell ref="WJR80:WJS80"/>
    <mergeCell ref="WKH80:WKI80"/>
    <mergeCell ref="WKX80:WKY80"/>
    <mergeCell ref="WED80:WEE80"/>
    <mergeCell ref="WET80:WEU80"/>
    <mergeCell ref="WFJ80:WFK80"/>
    <mergeCell ref="WFZ80:WGA80"/>
    <mergeCell ref="WGP80:WGQ80"/>
    <mergeCell ref="WHF80:WHG80"/>
    <mergeCell ref="WAL80:WAM80"/>
    <mergeCell ref="WBB80:WBC80"/>
    <mergeCell ref="WBR80:WBS80"/>
    <mergeCell ref="WCH80:WCI80"/>
    <mergeCell ref="WCX80:WCY80"/>
    <mergeCell ref="WDN80:WDO80"/>
    <mergeCell ref="VWT80:VWU80"/>
    <mergeCell ref="VXJ80:VXK80"/>
    <mergeCell ref="VXZ80:VYA80"/>
    <mergeCell ref="VYP80:VYQ80"/>
    <mergeCell ref="VZF80:VZG80"/>
    <mergeCell ref="VZV80:VZW80"/>
    <mergeCell ref="VTB80:VTC80"/>
    <mergeCell ref="VTR80:VTS80"/>
    <mergeCell ref="VUH80:VUI80"/>
    <mergeCell ref="VUX80:VUY80"/>
    <mergeCell ref="VVN80:VVO80"/>
    <mergeCell ref="VWD80:VWE80"/>
    <mergeCell ref="VPJ80:VPK80"/>
    <mergeCell ref="VPZ80:VQA80"/>
    <mergeCell ref="VQP80:VQQ80"/>
    <mergeCell ref="VRF80:VRG80"/>
    <mergeCell ref="VRV80:VRW80"/>
    <mergeCell ref="VSL80:VSM80"/>
    <mergeCell ref="VLR80:VLS80"/>
    <mergeCell ref="VMH80:VMI80"/>
    <mergeCell ref="VMX80:VMY80"/>
    <mergeCell ref="VNN80:VNO80"/>
    <mergeCell ref="VOD80:VOE80"/>
    <mergeCell ref="VOT80:VOU80"/>
    <mergeCell ref="VHZ80:VIA80"/>
    <mergeCell ref="VIP80:VIQ80"/>
    <mergeCell ref="VJF80:VJG80"/>
    <mergeCell ref="VJV80:VJW80"/>
    <mergeCell ref="VKL80:VKM80"/>
    <mergeCell ref="VLB80:VLC80"/>
    <mergeCell ref="VEH80:VEI80"/>
    <mergeCell ref="VEX80:VEY80"/>
    <mergeCell ref="VFN80:VFO80"/>
    <mergeCell ref="VGD80:VGE80"/>
    <mergeCell ref="VGT80:VGU80"/>
    <mergeCell ref="VHJ80:VHK80"/>
    <mergeCell ref="VAP80:VAQ80"/>
    <mergeCell ref="VBF80:VBG80"/>
    <mergeCell ref="VBV80:VBW80"/>
    <mergeCell ref="VCL80:VCM80"/>
    <mergeCell ref="VDB80:VDC80"/>
    <mergeCell ref="VDR80:VDS80"/>
    <mergeCell ref="UWX80:UWY80"/>
    <mergeCell ref="UXN80:UXO80"/>
    <mergeCell ref="UYD80:UYE80"/>
    <mergeCell ref="UYT80:UYU80"/>
    <mergeCell ref="UZJ80:UZK80"/>
    <mergeCell ref="UZZ80:VAA80"/>
    <mergeCell ref="UTF80:UTG80"/>
    <mergeCell ref="UTV80:UTW80"/>
    <mergeCell ref="UUL80:UUM80"/>
    <mergeCell ref="UVB80:UVC80"/>
    <mergeCell ref="UVR80:UVS80"/>
    <mergeCell ref="UWH80:UWI80"/>
    <mergeCell ref="UPN80:UPO80"/>
    <mergeCell ref="UQD80:UQE80"/>
    <mergeCell ref="UQT80:UQU80"/>
    <mergeCell ref="URJ80:URK80"/>
    <mergeCell ref="URZ80:USA80"/>
    <mergeCell ref="USP80:USQ80"/>
    <mergeCell ref="ULV80:ULW80"/>
    <mergeCell ref="UML80:UMM80"/>
    <mergeCell ref="UNB80:UNC80"/>
    <mergeCell ref="UNR80:UNS80"/>
    <mergeCell ref="UOH80:UOI80"/>
    <mergeCell ref="UOX80:UOY80"/>
    <mergeCell ref="UID80:UIE80"/>
    <mergeCell ref="UIT80:UIU80"/>
    <mergeCell ref="UJJ80:UJK80"/>
    <mergeCell ref="UJZ80:UKA80"/>
    <mergeCell ref="UKP80:UKQ80"/>
    <mergeCell ref="ULF80:ULG80"/>
    <mergeCell ref="UEL80:UEM80"/>
    <mergeCell ref="UFB80:UFC80"/>
    <mergeCell ref="UFR80:UFS80"/>
    <mergeCell ref="UGH80:UGI80"/>
    <mergeCell ref="UGX80:UGY80"/>
    <mergeCell ref="UHN80:UHO80"/>
    <mergeCell ref="UAT80:UAU80"/>
    <mergeCell ref="UBJ80:UBK80"/>
    <mergeCell ref="UBZ80:UCA80"/>
    <mergeCell ref="UCP80:UCQ80"/>
    <mergeCell ref="UDF80:UDG80"/>
    <mergeCell ref="UDV80:UDW80"/>
    <mergeCell ref="TXB80:TXC80"/>
    <mergeCell ref="TXR80:TXS80"/>
    <mergeCell ref="TYH80:TYI80"/>
    <mergeCell ref="TYX80:TYY80"/>
    <mergeCell ref="TZN80:TZO80"/>
    <mergeCell ref="UAD80:UAE80"/>
    <mergeCell ref="TTJ80:TTK80"/>
    <mergeCell ref="TTZ80:TUA80"/>
    <mergeCell ref="TUP80:TUQ80"/>
    <mergeCell ref="TVF80:TVG80"/>
    <mergeCell ref="TVV80:TVW80"/>
    <mergeCell ref="TWL80:TWM80"/>
    <mergeCell ref="TPR80:TPS80"/>
    <mergeCell ref="TQH80:TQI80"/>
    <mergeCell ref="TQX80:TQY80"/>
    <mergeCell ref="TRN80:TRO80"/>
    <mergeCell ref="TSD80:TSE80"/>
    <mergeCell ref="TST80:TSU80"/>
    <mergeCell ref="TLZ80:TMA80"/>
    <mergeCell ref="TMP80:TMQ80"/>
    <mergeCell ref="TNF80:TNG80"/>
    <mergeCell ref="TNV80:TNW80"/>
    <mergeCell ref="TOL80:TOM80"/>
    <mergeCell ref="TPB80:TPC80"/>
    <mergeCell ref="TIH80:TII80"/>
    <mergeCell ref="TIX80:TIY80"/>
    <mergeCell ref="TJN80:TJO80"/>
    <mergeCell ref="TKD80:TKE80"/>
    <mergeCell ref="TKT80:TKU80"/>
    <mergeCell ref="TLJ80:TLK80"/>
    <mergeCell ref="TEP80:TEQ80"/>
    <mergeCell ref="TFF80:TFG80"/>
    <mergeCell ref="TFV80:TFW80"/>
    <mergeCell ref="TGL80:TGM80"/>
    <mergeCell ref="THB80:THC80"/>
    <mergeCell ref="THR80:THS80"/>
    <mergeCell ref="TAX80:TAY80"/>
    <mergeCell ref="TBN80:TBO80"/>
    <mergeCell ref="TCD80:TCE80"/>
    <mergeCell ref="TCT80:TCU80"/>
    <mergeCell ref="TDJ80:TDK80"/>
    <mergeCell ref="TDZ80:TEA80"/>
    <mergeCell ref="SXF80:SXG80"/>
    <mergeCell ref="SXV80:SXW80"/>
    <mergeCell ref="SYL80:SYM80"/>
    <mergeCell ref="SZB80:SZC80"/>
    <mergeCell ref="SZR80:SZS80"/>
    <mergeCell ref="TAH80:TAI80"/>
    <mergeCell ref="STN80:STO80"/>
    <mergeCell ref="SUD80:SUE80"/>
    <mergeCell ref="SUT80:SUU80"/>
    <mergeCell ref="SVJ80:SVK80"/>
    <mergeCell ref="SVZ80:SWA80"/>
    <mergeCell ref="SWP80:SWQ80"/>
    <mergeCell ref="SPV80:SPW80"/>
    <mergeCell ref="SQL80:SQM80"/>
    <mergeCell ref="SRB80:SRC80"/>
    <mergeCell ref="SRR80:SRS80"/>
    <mergeCell ref="SSH80:SSI80"/>
    <mergeCell ref="SSX80:SSY80"/>
    <mergeCell ref="SMD80:SME80"/>
    <mergeCell ref="SMT80:SMU80"/>
    <mergeCell ref="SNJ80:SNK80"/>
    <mergeCell ref="SNZ80:SOA80"/>
    <mergeCell ref="SOP80:SOQ80"/>
    <mergeCell ref="SPF80:SPG80"/>
    <mergeCell ref="SIL80:SIM80"/>
    <mergeCell ref="SJB80:SJC80"/>
    <mergeCell ref="SJR80:SJS80"/>
    <mergeCell ref="SKH80:SKI80"/>
    <mergeCell ref="SKX80:SKY80"/>
    <mergeCell ref="SLN80:SLO80"/>
    <mergeCell ref="SET80:SEU80"/>
    <mergeCell ref="SFJ80:SFK80"/>
    <mergeCell ref="SFZ80:SGA80"/>
    <mergeCell ref="SGP80:SGQ80"/>
    <mergeCell ref="SHF80:SHG80"/>
    <mergeCell ref="SHV80:SHW80"/>
    <mergeCell ref="SBB80:SBC80"/>
    <mergeCell ref="SBR80:SBS80"/>
    <mergeCell ref="SCH80:SCI80"/>
    <mergeCell ref="SCX80:SCY80"/>
    <mergeCell ref="SDN80:SDO80"/>
    <mergeCell ref="SED80:SEE80"/>
    <mergeCell ref="RXJ80:RXK80"/>
    <mergeCell ref="RXZ80:RYA80"/>
    <mergeCell ref="RYP80:RYQ80"/>
    <mergeCell ref="RZF80:RZG80"/>
    <mergeCell ref="RZV80:RZW80"/>
    <mergeCell ref="SAL80:SAM80"/>
    <mergeCell ref="RTR80:RTS80"/>
    <mergeCell ref="RUH80:RUI80"/>
    <mergeCell ref="RUX80:RUY80"/>
    <mergeCell ref="RVN80:RVO80"/>
    <mergeCell ref="RWD80:RWE80"/>
    <mergeCell ref="RWT80:RWU80"/>
    <mergeCell ref="RPZ80:RQA80"/>
    <mergeCell ref="RQP80:RQQ80"/>
    <mergeCell ref="RRF80:RRG80"/>
    <mergeCell ref="RRV80:RRW80"/>
    <mergeCell ref="RSL80:RSM80"/>
    <mergeCell ref="RTB80:RTC80"/>
    <mergeCell ref="RMH80:RMI80"/>
    <mergeCell ref="RMX80:RMY80"/>
    <mergeCell ref="RNN80:RNO80"/>
    <mergeCell ref="ROD80:ROE80"/>
    <mergeCell ref="ROT80:ROU80"/>
    <mergeCell ref="RPJ80:RPK80"/>
    <mergeCell ref="RIP80:RIQ80"/>
    <mergeCell ref="RJF80:RJG80"/>
    <mergeCell ref="RJV80:RJW80"/>
    <mergeCell ref="RKL80:RKM80"/>
    <mergeCell ref="RLB80:RLC80"/>
    <mergeCell ref="RLR80:RLS80"/>
    <mergeCell ref="REX80:REY80"/>
    <mergeCell ref="RFN80:RFO80"/>
    <mergeCell ref="RGD80:RGE80"/>
    <mergeCell ref="RGT80:RGU80"/>
    <mergeCell ref="RHJ80:RHK80"/>
    <mergeCell ref="RHZ80:RIA80"/>
    <mergeCell ref="RBF80:RBG80"/>
    <mergeCell ref="RBV80:RBW80"/>
    <mergeCell ref="RCL80:RCM80"/>
    <mergeCell ref="RDB80:RDC80"/>
    <mergeCell ref="RDR80:RDS80"/>
    <mergeCell ref="REH80:REI80"/>
    <mergeCell ref="QXN80:QXO80"/>
    <mergeCell ref="QYD80:QYE80"/>
    <mergeCell ref="QYT80:QYU80"/>
    <mergeCell ref="QZJ80:QZK80"/>
    <mergeCell ref="QZZ80:RAA80"/>
    <mergeCell ref="RAP80:RAQ80"/>
    <mergeCell ref="QTV80:QTW80"/>
    <mergeCell ref="QUL80:QUM80"/>
    <mergeCell ref="QVB80:QVC80"/>
    <mergeCell ref="QVR80:QVS80"/>
    <mergeCell ref="QWH80:QWI80"/>
    <mergeCell ref="QWX80:QWY80"/>
    <mergeCell ref="QQD80:QQE80"/>
    <mergeCell ref="QQT80:QQU80"/>
    <mergeCell ref="QRJ80:QRK80"/>
    <mergeCell ref="QRZ80:QSA80"/>
    <mergeCell ref="QSP80:QSQ80"/>
    <mergeCell ref="QTF80:QTG80"/>
    <mergeCell ref="QML80:QMM80"/>
    <mergeCell ref="QNB80:QNC80"/>
    <mergeCell ref="QNR80:QNS80"/>
    <mergeCell ref="QOH80:QOI80"/>
    <mergeCell ref="QOX80:QOY80"/>
    <mergeCell ref="QPN80:QPO80"/>
    <mergeCell ref="QIT80:QIU80"/>
    <mergeCell ref="QJJ80:QJK80"/>
    <mergeCell ref="QJZ80:QKA80"/>
    <mergeCell ref="QKP80:QKQ80"/>
    <mergeCell ref="QLF80:QLG80"/>
    <mergeCell ref="QLV80:QLW80"/>
    <mergeCell ref="QFB80:QFC80"/>
    <mergeCell ref="QFR80:QFS80"/>
    <mergeCell ref="QGH80:QGI80"/>
    <mergeCell ref="QGX80:QGY80"/>
    <mergeCell ref="QHN80:QHO80"/>
    <mergeCell ref="QID80:QIE80"/>
    <mergeCell ref="QBJ80:QBK80"/>
    <mergeCell ref="QBZ80:QCA80"/>
    <mergeCell ref="QCP80:QCQ80"/>
    <mergeCell ref="QDF80:QDG80"/>
    <mergeCell ref="QDV80:QDW80"/>
    <mergeCell ref="QEL80:QEM80"/>
    <mergeCell ref="PXR80:PXS80"/>
    <mergeCell ref="PYH80:PYI80"/>
    <mergeCell ref="PYX80:PYY80"/>
    <mergeCell ref="PZN80:PZO80"/>
    <mergeCell ref="QAD80:QAE80"/>
    <mergeCell ref="QAT80:QAU80"/>
    <mergeCell ref="PTZ80:PUA80"/>
    <mergeCell ref="PUP80:PUQ80"/>
    <mergeCell ref="PVF80:PVG80"/>
    <mergeCell ref="PVV80:PVW80"/>
    <mergeCell ref="PWL80:PWM80"/>
    <mergeCell ref="PXB80:PXC80"/>
    <mergeCell ref="PQH80:PQI80"/>
    <mergeCell ref="PQX80:PQY80"/>
    <mergeCell ref="PRN80:PRO80"/>
    <mergeCell ref="PSD80:PSE80"/>
    <mergeCell ref="PST80:PSU80"/>
    <mergeCell ref="PTJ80:PTK80"/>
    <mergeCell ref="PMP80:PMQ80"/>
    <mergeCell ref="PNF80:PNG80"/>
    <mergeCell ref="PNV80:PNW80"/>
    <mergeCell ref="POL80:POM80"/>
    <mergeCell ref="PPB80:PPC80"/>
    <mergeCell ref="PPR80:PPS80"/>
    <mergeCell ref="PIX80:PIY80"/>
    <mergeCell ref="PJN80:PJO80"/>
    <mergeCell ref="PKD80:PKE80"/>
    <mergeCell ref="PKT80:PKU80"/>
    <mergeCell ref="PLJ80:PLK80"/>
    <mergeCell ref="PLZ80:PMA80"/>
    <mergeCell ref="PFF80:PFG80"/>
    <mergeCell ref="PFV80:PFW80"/>
    <mergeCell ref="PGL80:PGM80"/>
    <mergeCell ref="PHB80:PHC80"/>
    <mergeCell ref="PHR80:PHS80"/>
    <mergeCell ref="PIH80:PII80"/>
    <mergeCell ref="PBN80:PBO80"/>
    <mergeCell ref="PCD80:PCE80"/>
    <mergeCell ref="PCT80:PCU80"/>
    <mergeCell ref="PDJ80:PDK80"/>
    <mergeCell ref="PDZ80:PEA80"/>
    <mergeCell ref="PEP80:PEQ80"/>
    <mergeCell ref="OXV80:OXW80"/>
    <mergeCell ref="OYL80:OYM80"/>
    <mergeCell ref="OZB80:OZC80"/>
    <mergeCell ref="OZR80:OZS80"/>
    <mergeCell ref="PAH80:PAI80"/>
    <mergeCell ref="PAX80:PAY80"/>
    <mergeCell ref="OUD80:OUE80"/>
    <mergeCell ref="OUT80:OUU80"/>
    <mergeCell ref="OVJ80:OVK80"/>
    <mergeCell ref="OVZ80:OWA80"/>
    <mergeCell ref="OWP80:OWQ80"/>
    <mergeCell ref="OXF80:OXG80"/>
    <mergeCell ref="OQL80:OQM80"/>
    <mergeCell ref="ORB80:ORC80"/>
    <mergeCell ref="ORR80:ORS80"/>
    <mergeCell ref="OSH80:OSI80"/>
    <mergeCell ref="OSX80:OSY80"/>
    <mergeCell ref="OTN80:OTO80"/>
    <mergeCell ref="OMT80:OMU80"/>
    <mergeCell ref="ONJ80:ONK80"/>
    <mergeCell ref="ONZ80:OOA80"/>
    <mergeCell ref="OOP80:OOQ80"/>
    <mergeCell ref="OPF80:OPG80"/>
    <mergeCell ref="OPV80:OPW80"/>
    <mergeCell ref="OJB80:OJC80"/>
    <mergeCell ref="OJR80:OJS80"/>
    <mergeCell ref="OKH80:OKI80"/>
    <mergeCell ref="OKX80:OKY80"/>
    <mergeCell ref="OLN80:OLO80"/>
    <mergeCell ref="OMD80:OME80"/>
    <mergeCell ref="OFJ80:OFK80"/>
    <mergeCell ref="OFZ80:OGA80"/>
    <mergeCell ref="OGP80:OGQ80"/>
    <mergeCell ref="OHF80:OHG80"/>
    <mergeCell ref="OHV80:OHW80"/>
    <mergeCell ref="OIL80:OIM80"/>
    <mergeCell ref="OBR80:OBS80"/>
    <mergeCell ref="OCH80:OCI80"/>
    <mergeCell ref="OCX80:OCY80"/>
    <mergeCell ref="ODN80:ODO80"/>
    <mergeCell ref="OED80:OEE80"/>
    <mergeCell ref="OET80:OEU80"/>
    <mergeCell ref="NXZ80:NYA80"/>
    <mergeCell ref="NYP80:NYQ80"/>
    <mergeCell ref="NZF80:NZG80"/>
    <mergeCell ref="NZV80:NZW80"/>
    <mergeCell ref="OAL80:OAM80"/>
    <mergeCell ref="OBB80:OBC80"/>
    <mergeCell ref="NUH80:NUI80"/>
    <mergeCell ref="NUX80:NUY80"/>
    <mergeCell ref="NVN80:NVO80"/>
    <mergeCell ref="NWD80:NWE80"/>
    <mergeCell ref="NWT80:NWU80"/>
    <mergeCell ref="NXJ80:NXK80"/>
    <mergeCell ref="NQP80:NQQ80"/>
    <mergeCell ref="NRF80:NRG80"/>
    <mergeCell ref="NRV80:NRW80"/>
    <mergeCell ref="NSL80:NSM80"/>
    <mergeCell ref="NTB80:NTC80"/>
    <mergeCell ref="NTR80:NTS80"/>
    <mergeCell ref="NMX80:NMY80"/>
    <mergeCell ref="NNN80:NNO80"/>
    <mergeCell ref="NOD80:NOE80"/>
    <mergeCell ref="NOT80:NOU80"/>
    <mergeCell ref="NPJ80:NPK80"/>
    <mergeCell ref="NPZ80:NQA80"/>
    <mergeCell ref="NJF80:NJG80"/>
    <mergeCell ref="NJV80:NJW80"/>
    <mergeCell ref="NKL80:NKM80"/>
    <mergeCell ref="NLB80:NLC80"/>
    <mergeCell ref="NLR80:NLS80"/>
    <mergeCell ref="NMH80:NMI80"/>
    <mergeCell ref="NFN80:NFO80"/>
    <mergeCell ref="NGD80:NGE80"/>
    <mergeCell ref="NGT80:NGU80"/>
    <mergeCell ref="NHJ80:NHK80"/>
    <mergeCell ref="NHZ80:NIA80"/>
    <mergeCell ref="NIP80:NIQ80"/>
    <mergeCell ref="NBV80:NBW80"/>
    <mergeCell ref="NCL80:NCM80"/>
    <mergeCell ref="NDB80:NDC80"/>
    <mergeCell ref="NDR80:NDS80"/>
    <mergeCell ref="NEH80:NEI80"/>
    <mergeCell ref="NEX80:NEY80"/>
    <mergeCell ref="MYD80:MYE80"/>
    <mergeCell ref="MYT80:MYU80"/>
    <mergeCell ref="MZJ80:MZK80"/>
    <mergeCell ref="MZZ80:NAA80"/>
    <mergeCell ref="NAP80:NAQ80"/>
    <mergeCell ref="NBF80:NBG80"/>
    <mergeCell ref="MUL80:MUM80"/>
    <mergeCell ref="MVB80:MVC80"/>
    <mergeCell ref="MVR80:MVS80"/>
    <mergeCell ref="MWH80:MWI80"/>
    <mergeCell ref="MWX80:MWY80"/>
    <mergeCell ref="MXN80:MXO80"/>
    <mergeCell ref="MQT80:MQU80"/>
    <mergeCell ref="MRJ80:MRK80"/>
    <mergeCell ref="MRZ80:MSA80"/>
    <mergeCell ref="MSP80:MSQ80"/>
    <mergeCell ref="MTF80:MTG80"/>
    <mergeCell ref="MTV80:MTW80"/>
    <mergeCell ref="MNB80:MNC80"/>
    <mergeCell ref="MNR80:MNS80"/>
    <mergeCell ref="MOH80:MOI80"/>
    <mergeCell ref="MOX80:MOY80"/>
    <mergeCell ref="MPN80:MPO80"/>
    <mergeCell ref="MQD80:MQE80"/>
    <mergeCell ref="MJJ80:MJK80"/>
    <mergeCell ref="MJZ80:MKA80"/>
    <mergeCell ref="MKP80:MKQ80"/>
    <mergeCell ref="MLF80:MLG80"/>
    <mergeCell ref="MLV80:MLW80"/>
    <mergeCell ref="MML80:MMM80"/>
    <mergeCell ref="MFR80:MFS80"/>
    <mergeCell ref="MGH80:MGI80"/>
    <mergeCell ref="MGX80:MGY80"/>
    <mergeCell ref="MHN80:MHO80"/>
    <mergeCell ref="MID80:MIE80"/>
    <mergeCell ref="MIT80:MIU80"/>
    <mergeCell ref="MBZ80:MCA80"/>
    <mergeCell ref="MCP80:MCQ80"/>
    <mergeCell ref="MDF80:MDG80"/>
    <mergeCell ref="MDV80:MDW80"/>
    <mergeCell ref="MEL80:MEM80"/>
    <mergeCell ref="MFB80:MFC80"/>
    <mergeCell ref="LYH80:LYI80"/>
    <mergeCell ref="LYX80:LYY80"/>
    <mergeCell ref="LZN80:LZO80"/>
    <mergeCell ref="MAD80:MAE80"/>
    <mergeCell ref="MAT80:MAU80"/>
    <mergeCell ref="MBJ80:MBK80"/>
    <mergeCell ref="LUP80:LUQ80"/>
    <mergeCell ref="LVF80:LVG80"/>
    <mergeCell ref="LVV80:LVW80"/>
    <mergeCell ref="LWL80:LWM80"/>
    <mergeCell ref="LXB80:LXC80"/>
    <mergeCell ref="LXR80:LXS80"/>
    <mergeCell ref="LQX80:LQY80"/>
    <mergeCell ref="LRN80:LRO80"/>
    <mergeCell ref="LSD80:LSE80"/>
    <mergeCell ref="LST80:LSU80"/>
    <mergeCell ref="LTJ80:LTK80"/>
    <mergeCell ref="LTZ80:LUA80"/>
    <mergeCell ref="LNF80:LNG80"/>
    <mergeCell ref="LNV80:LNW80"/>
    <mergeCell ref="LOL80:LOM80"/>
    <mergeCell ref="LPB80:LPC80"/>
    <mergeCell ref="LPR80:LPS80"/>
    <mergeCell ref="LQH80:LQI80"/>
    <mergeCell ref="LJN80:LJO80"/>
    <mergeCell ref="LKD80:LKE80"/>
    <mergeCell ref="LKT80:LKU80"/>
    <mergeCell ref="LLJ80:LLK80"/>
    <mergeCell ref="LLZ80:LMA80"/>
    <mergeCell ref="LMP80:LMQ80"/>
    <mergeCell ref="LFV80:LFW80"/>
    <mergeCell ref="LGL80:LGM80"/>
    <mergeCell ref="LHB80:LHC80"/>
    <mergeCell ref="LHR80:LHS80"/>
    <mergeCell ref="LIH80:LII80"/>
    <mergeCell ref="LIX80:LIY80"/>
    <mergeCell ref="LCD80:LCE80"/>
    <mergeCell ref="LCT80:LCU80"/>
    <mergeCell ref="LDJ80:LDK80"/>
    <mergeCell ref="LDZ80:LEA80"/>
    <mergeCell ref="LEP80:LEQ80"/>
    <mergeCell ref="LFF80:LFG80"/>
    <mergeCell ref="KYL80:KYM80"/>
    <mergeCell ref="KZB80:KZC80"/>
    <mergeCell ref="KZR80:KZS80"/>
    <mergeCell ref="LAH80:LAI80"/>
    <mergeCell ref="LAX80:LAY80"/>
    <mergeCell ref="LBN80:LBO80"/>
    <mergeCell ref="KUT80:KUU80"/>
    <mergeCell ref="KVJ80:KVK80"/>
    <mergeCell ref="KVZ80:KWA80"/>
    <mergeCell ref="KWP80:KWQ80"/>
    <mergeCell ref="KXF80:KXG80"/>
    <mergeCell ref="KXV80:KXW80"/>
    <mergeCell ref="KRB80:KRC80"/>
    <mergeCell ref="KRR80:KRS80"/>
    <mergeCell ref="KSH80:KSI80"/>
    <mergeCell ref="KSX80:KSY80"/>
    <mergeCell ref="KTN80:KTO80"/>
    <mergeCell ref="KUD80:KUE80"/>
    <mergeCell ref="KNJ80:KNK80"/>
    <mergeCell ref="KNZ80:KOA80"/>
    <mergeCell ref="KOP80:KOQ80"/>
    <mergeCell ref="KPF80:KPG80"/>
    <mergeCell ref="KPV80:KPW80"/>
    <mergeCell ref="KQL80:KQM80"/>
    <mergeCell ref="KJR80:KJS80"/>
    <mergeCell ref="KKH80:KKI80"/>
    <mergeCell ref="KKX80:KKY80"/>
    <mergeCell ref="KLN80:KLO80"/>
    <mergeCell ref="KMD80:KME80"/>
    <mergeCell ref="KMT80:KMU80"/>
    <mergeCell ref="KFZ80:KGA80"/>
    <mergeCell ref="KGP80:KGQ80"/>
    <mergeCell ref="KHF80:KHG80"/>
    <mergeCell ref="KHV80:KHW80"/>
    <mergeCell ref="KIL80:KIM80"/>
    <mergeCell ref="KJB80:KJC80"/>
    <mergeCell ref="KCH80:KCI80"/>
    <mergeCell ref="KCX80:KCY80"/>
    <mergeCell ref="KDN80:KDO80"/>
    <mergeCell ref="KED80:KEE80"/>
    <mergeCell ref="KET80:KEU80"/>
    <mergeCell ref="KFJ80:KFK80"/>
    <mergeCell ref="JYP80:JYQ80"/>
    <mergeCell ref="JZF80:JZG80"/>
    <mergeCell ref="JZV80:JZW80"/>
    <mergeCell ref="KAL80:KAM80"/>
    <mergeCell ref="KBB80:KBC80"/>
    <mergeCell ref="KBR80:KBS80"/>
    <mergeCell ref="JUX80:JUY80"/>
    <mergeCell ref="JVN80:JVO80"/>
    <mergeCell ref="JWD80:JWE80"/>
    <mergeCell ref="JWT80:JWU80"/>
    <mergeCell ref="JXJ80:JXK80"/>
    <mergeCell ref="JXZ80:JYA80"/>
    <mergeCell ref="JRF80:JRG80"/>
    <mergeCell ref="JRV80:JRW80"/>
    <mergeCell ref="JSL80:JSM80"/>
    <mergeCell ref="JTB80:JTC80"/>
    <mergeCell ref="JTR80:JTS80"/>
    <mergeCell ref="JUH80:JUI80"/>
    <mergeCell ref="JNN80:JNO80"/>
    <mergeCell ref="JOD80:JOE80"/>
    <mergeCell ref="JOT80:JOU80"/>
    <mergeCell ref="JPJ80:JPK80"/>
    <mergeCell ref="JPZ80:JQA80"/>
    <mergeCell ref="JQP80:JQQ80"/>
    <mergeCell ref="JJV80:JJW80"/>
    <mergeCell ref="JKL80:JKM80"/>
    <mergeCell ref="JLB80:JLC80"/>
    <mergeCell ref="JLR80:JLS80"/>
    <mergeCell ref="JMH80:JMI80"/>
    <mergeCell ref="JMX80:JMY80"/>
    <mergeCell ref="JGD80:JGE80"/>
    <mergeCell ref="JGT80:JGU80"/>
    <mergeCell ref="JHJ80:JHK80"/>
    <mergeCell ref="JHZ80:JIA80"/>
    <mergeCell ref="JIP80:JIQ80"/>
    <mergeCell ref="JJF80:JJG80"/>
    <mergeCell ref="JCL80:JCM80"/>
    <mergeCell ref="JDB80:JDC80"/>
    <mergeCell ref="JDR80:JDS80"/>
    <mergeCell ref="JEH80:JEI80"/>
    <mergeCell ref="JEX80:JEY80"/>
    <mergeCell ref="JFN80:JFO80"/>
    <mergeCell ref="IYT80:IYU80"/>
    <mergeCell ref="IZJ80:IZK80"/>
    <mergeCell ref="IZZ80:JAA80"/>
    <mergeCell ref="JAP80:JAQ80"/>
    <mergeCell ref="JBF80:JBG80"/>
    <mergeCell ref="JBV80:JBW80"/>
    <mergeCell ref="IVB80:IVC80"/>
    <mergeCell ref="IVR80:IVS80"/>
    <mergeCell ref="IWH80:IWI80"/>
    <mergeCell ref="IWX80:IWY80"/>
    <mergeCell ref="IXN80:IXO80"/>
    <mergeCell ref="IYD80:IYE80"/>
    <mergeCell ref="IRJ80:IRK80"/>
    <mergeCell ref="IRZ80:ISA80"/>
    <mergeCell ref="ISP80:ISQ80"/>
    <mergeCell ref="ITF80:ITG80"/>
    <mergeCell ref="ITV80:ITW80"/>
    <mergeCell ref="IUL80:IUM80"/>
    <mergeCell ref="INR80:INS80"/>
    <mergeCell ref="IOH80:IOI80"/>
    <mergeCell ref="IOX80:IOY80"/>
    <mergeCell ref="IPN80:IPO80"/>
    <mergeCell ref="IQD80:IQE80"/>
    <mergeCell ref="IQT80:IQU80"/>
    <mergeCell ref="IJZ80:IKA80"/>
    <mergeCell ref="IKP80:IKQ80"/>
    <mergeCell ref="ILF80:ILG80"/>
    <mergeCell ref="ILV80:ILW80"/>
    <mergeCell ref="IML80:IMM80"/>
    <mergeCell ref="INB80:INC80"/>
    <mergeCell ref="IGH80:IGI80"/>
    <mergeCell ref="IGX80:IGY80"/>
    <mergeCell ref="IHN80:IHO80"/>
    <mergeCell ref="IID80:IIE80"/>
    <mergeCell ref="IIT80:IIU80"/>
    <mergeCell ref="IJJ80:IJK80"/>
    <mergeCell ref="ICP80:ICQ80"/>
    <mergeCell ref="IDF80:IDG80"/>
    <mergeCell ref="IDV80:IDW80"/>
    <mergeCell ref="IEL80:IEM80"/>
    <mergeCell ref="IFB80:IFC80"/>
    <mergeCell ref="IFR80:IFS80"/>
    <mergeCell ref="HYX80:HYY80"/>
    <mergeCell ref="HZN80:HZO80"/>
    <mergeCell ref="IAD80:IAE80"/>
    <mergeCell ref="IAT80:IAU80"/>
    <mergeCell ref="IBJ80:IBK80"/>
    <mergeCell ref="IBZ80:ICA80"/>
    <mergeCell ref="HVF80:HVG80"/>
    <mergeCell ref="HVV80:HVW80"/>
    <mergeCell ref="HWL80:HWM80"/>
    <mergeCell ref="HXB80:HXC80"/>
    <mergeCell ref="HXR80:HXS80"/>
    <mergeCell ref="HYH80:HYI80"/>
    <mergeCell ref="HRN80:HRO80"/>
    <mergeCell ref="HSD80:HSE80"/>
    <mergeCell ref="HST80:HSU80"/>
    <mergeCell ref="HTJ80:HTK80"/>
    <mergeCell ref="HTZ80:HUA80"/>
    <mergeCell ref="HUP80:HUQ80"/>
    <mergeCell ref="HNV80:HNW80"/>
    <mergeCell ref="HOL80:HOM80"/>
    <mergeCell ref="HPB80:HPC80"/>
    <mergeCell ref="HPR80:HPS80"/>
    <mergeCell ref="HQH80:HQI80"/>
    <mergeCell ref="HQX80:HQY80"/>
    <mergeCell ref="HKD80:HKE80"/>
    <mergeCell ref="HKT80:HKU80"/>
    <mergeCell ref="HLJ80:HLK80"/>
    <mergeCell ref="HLZ80:HMA80"/>
    <mergeCell ref="HMP80:HMQ80"/>
    <mergeCell ref="HNF80:HNG80"/>
    <mergeCell ref="HGL80:HGM80"/>
    <mergeCell ref="HHB80:HHC80"/>
    <mergeCell ref="HHR80:HHS80"/>
    <mergeCell ref="HIH80:HII80"/>
    <mergeCell ref="HIX80:HIY80"/>
    <mergeCell ref="HJN80:HJO80"/>
    <mergeCell ref="HCT80:HCU80"/>
    <mergeCell ref="HDJ80:HDK80"/>
    <mergeCell ref="HDZ80:HEA80"/>
    <mergeCell ref="HEP80:HEQ80"/>
    <mergeCell ref="HFF80:HFG80"/>
    <mergeCell ref="HFV80:HFW80"/>
    <mergeCell ref="GZB80:GZC80"/>
    <mergeCell ref="GZR80:GZS80"/>
    <mergeCell ref="HAH80:HAI80"/>
    <mergeCell ref="HAX80:HAY80"/>
    <mergeCell ref="HBN80:HBO80"/>
    <mergeCell ref="HCD80:HCE80"/>
    <mergeCell ref="GVJ80:GVK80"/>
    <mergeCell ref="GVZ80:GWA80"/>
    <mergeCell ref="GWP80:GWQ80"/>
    <mergeCell ref="GXF80:GXG80"/>
    <mergeCell ref="GXV80:GXW80"/>
    <mergeCell ref="GYL80:GYM80"/>
    <mergeCell ref="GRR80:GRS80"/>
    <mergeCell ref="GSH80:GSI80"/>
    <mergeCell ref="GSX80:GSY80"/>
    <mergeCell ref="GTN80:GTO80"/>
    <mergeCell ref="GUD80:GUE80"/>
    <mergeCell ref="GUT80:GUU80"/>
    <mergeCell ref="GNZ80:GOA80"/>
    <mergeCell ref="GOP80:GOQ80"/>
    <mergeCell ref="GPF80:GPG80"/>
    <mergeCell ref="GPV80:GPW80"/>
    <mergeCell ref="GQL80:GQM80"/>
    <mergeCell ref="GRB80:GRC80"/>
    <mergeCell ref="GKH80:GKI80"/>
    <mergeCell ref="GKX80:GKY80"/>
    <mergeCell ref="GLN80:GLO80"/>
    <mergeCell ref="GMD80:GME80"/>
    <mergeCell ref="GMT80:GMU80"/>
    <mergeCell ref="GNJ80:GNK80"/>
    <mergeCell ref="GGP80:GGQ80"/>
    <mergeCell ref="GHF80:GHG80"/>
    <mergeCell ref="GHV80:GHW80"/>
    <mergeCell ref="GIL80:GIM80"/>
    <mergeCell ref="GJB80:GJC80"/>
    <mergeCell ref="GJR80:GJS80"/>
    <mergeCell ref="GCX80:GCY80"/>
    <mergeCell ref="GDN80:GDO80"/>
    <mergeCell ref="GED80:GEE80"/>
    <mergeCell ref="GET80:GEU80"/>
    <mergeCell ref="GFJ80:GFK80"/>
    <mergeCell ref="GFZ80:GGA80"/>
    <mergeCell ref="FZF80:FZG80"/>
    <mergeCell ref="FZV80:FZW80"/>
    <mergeCell ref="GAL80:GAM80"/>
    <mergeCell ref="GBB80:GBC80"/>
    <mergeCell ref="GBR80:GBS80"/>
    <mergeCell ref="GCH80:GCI80"/>
    <mergeCell ref="FVN80:FVO80"/>
    <mergeCell ref="FWD80:FWE80"/>
    <mergeCell ref="FWT80:FWU80"/>
    <mergeCell ref="FXJ80:FXK80"/>
    <mergeCell ref="FXZ80:FYA80"/>
    <mergeCell ref="FYP80:FYQ80"/>
    <mergeCell ref="FRV80:FRW80"/>
    <mergeCell ref="FSL80:FSM80"/>
    <mergeCell ref="FTB80:FTC80"/>
    <mergeCell ref="FTR80:FTS80"/>
    <mergeCell ref="FUH80:FUI80"/>
    <mergeCell ref="FUX80:FUY80"/>
    <mergeCell ref="FOD80:FOE80"/>
    <mergeCell ref="FOT80:FOU80"/>
    <mergeCell ref="FPJ80:FPK80"/>
    <mergeCell ref="FPZ80:FQA80"/>
    <mergeCell ref="FQP80:FQQ80"/>
    <mergeCell ref="FRF80:FRG80"/>
    <mergeCell ref="FKL80:FKM80"/>
    <mergeCell ref="FLB80:FLC80"/>
    <mergeCell ref="FLR80:FLS80"/>
    <mergeCell ref="FMH80:FMI80"/>
    <mergeCell ref="FMX80:FMY80"/>
    <mergeCell ref="FNN80:FNO80"/>
    <mergeCell ref="FGT80:FGU80"/>
    <mergeCell ref="FHJ80:FHK80"/>
    <mergeCell ref="FHZ80:FIA80"/>
    <mergeCell ref="FIP80:FIQ80"/>
    <mergeCell ref="FJF80:FJG80"/>
    <mergeCell ref="FJV80:FJW80"/>
    <mergeCell ref="FDB80:FDC80"/>
    <mergeCell ref="FDR80:FDS80"/>
    <mergeCell ref="FEH80:FEI80"/>
    <mergeCell ref="FEX80:FEY80"/>
    <mergeCell ref="FFN80:FFO80"/>
    <mergeCell ref="FGD80:FGE80"/>
    <mergeCell ref="EZJ80:EZK80"/>
    <mergeCell ref="EZZ80:FAA80"/>
    <mergeCell ref="FAP80:FAQ80"/>
    <mergeCell ref="FBF80:FBG80"/>
    <mergeCell ref="FBV80:FBW80"/>
    <mergeCell ref="FCL80:FCM80"/>
    <mergeCell ref="EVR80:EVS80"/>
    <mergeCell ref="EWH80:EWI80"/>
    <mergeCell ref="EWX80:EWY80"/>
    <mergeCell ref="EXN80:EXO80"/>
    <mergeCell ref="EYD80:EYE80"/>
    <mergeCell ref="EYT80:EYU80"/>
    <mergeCell ref="ERZ80:ESA80"/>
    <mergeCell ref="ESP80:ESQ80"/>
    <mergeCell ref="ETF80:ETG80"/>
    <mergeCell ref="ETV80:ETW80"/>
    <mergeCell ref="EUL80:EUM80"/>
    <mergeCell ref="EVB80:EVC80"/>
    <mergeCell ref="EOH80:EOI80"/>
    <mergeCell ref="EOX80:EOY80"/>
    <mergeCell ref="EPN80:EPO80"/>
    <mergeCell ref="EQD80:EQE80"/>
    <mergeCell ref="EQT80:EQU80"/>
    <mergeCell ref="ERJ80:ERK80"/>
    <mergeCell ref="EKP80:EKQ80"/>
    <mergeCell ref="ELF80:ELG80"/>
    <mergeCell ref="ELV80:ELW80"/>
    <mergeCell ref="EML80:EMM80"/>
    <mergeCell ref="ENB80:ENC80"/>
    <mergeCell ref="ENR80:ENS80"/>
    <mergeCell ref="EGX80:EGY80"/>
    <mergeCell ref="EHN80:EHO80"/>
    <mergeCell ref="EID80:EIE80"/>
    <mergeCell ref="EIT80:EIU80"/>
    <mergeCell ref="EJJ80:EJK80"/>
    <mergeCell ref="EJZ80:EKA80"/>
    <mergeCell ref="EDF80:EDG80"/>
    <mergeCell ref="EDV80:EDW80"/>
    <mergeCell ref="EEL80:EEM80"/>
    <mergeCell ref="EFB80:EFC80"/>
    <mergeCell ref="EFR80:EFS80"/>
    <mergeCell ref="EGH80:EGI80"/>
    <mergeCell ref="DZN80:DZO80"/>
    <mergeCell ref="EAD80:EAE80"/>
    <mergeCell ref="EAT80:EAU80"/>
    <mergeCell ref="EBJ80:EBK80"/>
    <mergeCell ref="EBZ80:ECA80"/>
    <mergeCell ref="ECP80:ECQ80"/>
    <mergeCell ref="DVV80:DVW80"/>
    <mergeCell ref="DWL80:DWM80"/>
    <mergeCell ref="DXB80:DXC80"/>
    <mergeCell ref="DXR80:DXS80"/>
    <mergeCell ref="DYH80:DYI80"/>
    <mergeCell ref="DYX80:DYY80"/>
    <mergeCell ref="DSD80:DSE80"/>
    <mergeCell ref="DST80:DSU80"/>
    <mergeCell ref="DTJ80:DTK80"/>
    <mergeCell ref="DTZ80:DUA80"/>
    <mergeCell ref="DUP80:DUQ80"/>
    <mergeCell ref="DVF80:DVG80"/>
    <mergeCell ref="DOL80:DOM80"/>
    <mergeCell ref="DPB80:DPC80"/>
    <mergeCell ref="DPR80:DPS80"/>
    <mergeCell ref="DQH80:DQI80"/>
    <mergeCell ref="DQX80:DQY80"/>
    <mergeCell ref="DRN80:DRO80"/>
    <mergeCell ref="DKT80:DKU80"/>
    <mergeCell ref="DLJ80:DLK80"/>
    <mergeCell ref="DLZ80:DMA80"/>
    <mergeCell ref="DMP80:DMQ80"/>
    <mergeCell ref="DNF80:DNG80"/>
    <mergeCell ref="DNV80:DNW80"/>
    <mergeCell ref="DHB80:DHC80"/>
    <mergeCell ref="DHR80:DHS80"/>
    <mergeCell ref="DIH80:DII80"/>
    <mergeCell ref="DIX80:DIY80"/>
    <mergeCell ref="DJN80:DJO80"/>
    <mergeCell ref="DKD80:DKE80"/>
    <mergeCell ref="DDJ80:DDK80"/>
    <mergeCell ref="DDZ80:DEA80"/>
    <mergeCell ref="DEP80:DEQ80"/>
    <mergeCell ref="DFF80:DFG80"/>
    <mergeCell ref="DFV80:DFW80"/>
    <mergeCell ref="DGL80:DGM80"/>
    <mergeCell ref="CZR80:CZS80"/>
    <mergeCell ref="DAH80:DAI80"/>
    <mergeCell ref="DAX80:DAY80"/>
    <mergeCell ref="DBN80:DBO80"/>
    <mergeCell ref="DCD80:DCE80"/>
    <mergeCell ref="DCT80:DCU80"/>
    <mergeCell ref="CVZ80:CWA80"/>
    <mergeCell ref="CWP80:CWQ80"/>
    <mergeCell ref="CXF80:CXG80"/>
    <mergeCell ref="CXV80:CXW80"/>
    <mergeCell ref="CYL80:CYM80"/>
    <mergeCell ref="CZB80:CZC80"/>
    <mergeCell ref="CSH80:CSI80"/>
    <mergeCell ref="CSX80:CSY80"/>
    <mergeCell ref="CTN80:CTO80"/>
    <mergeCell ref="CUD80:CUE80"/>
    <mergeCell ref="CUT80:CUU80"/>
    <mergeCell ref="CVJ80:CVK80"/>
    <mergeCell ref="COP80:COQ80"/>
    <mergeCell ref="CPF80:CPG80"/>
    <mergeCell ref="CPV80:CPW80"/>
    <mergeCell ref="CQL80:CQM80"/>
    <mergeCell ref="CRB80:CRC80"/>
    <mergeCell ref="CRR80:CRS80"/>
    <mergeCell ref="CKX80:CKY80"/>
    <mergeCell ref="CLN80:CLO80"/>
    <mergeCell ref="CMD80:CME80"/>
    <mergeCell ref="CMT80:CMU80"/>
    <mergeCell ref="CNJ80:CNK80"/>
    <mergeCell ref="CNZ80:COA80"/>
    <mergeCell ref="CHF80:CHG80"/>
    <mergeCell ref="CHV80:CHW80"/>
    <mergeCell ref="CIL80:CIM80"/>
    <mergeCell ref="CJB80:CJC80"/>
    <mergeCell ref="CJR80:CJS80"/>
    <mergeCell ref="CKH80:CKI80"/>
    <mergeCell ref="CDN80:CDO80"/>
    <mergeCell ref="CED80:CEE80"/>
    <mergeCell ref="CET80:CEU80"/>
    <mergeCell ref="CFJ80:CFK80"/>
    <mergeCell ref="CFZ80:CGA80"/>
    <mergeCell ref="CGP80:CGQ80"/>
    <mergeCell ref="BZV80:BZW80"/>
    <mergeCell ref="CAL80:CAM80"/>
    <mergeCell ref="CBB80:CBC80"/>
    <mergeCell ref="CBR80:CBS80"/>
    <mergeCell ref="CCH80:CCI80"/>
    <mergeCell ref="CCX80:CCY80"/>
    <mergeCell ref="BWD80:BWE80"/>
    <mergeCell ref="BWT80:BWU80"/>
    <mergeCell ref="BXJ80:BXK80"/>
    <mergeCell ref="BXZ80:BYA80"/>
    <mergeCell ref="BYP80:BYQ80"/>
    <mergeCell ref="BZF80:BZG80"/>
    <mergeCell ref="BSL80:BSM80"/>
    <mergeCell ref="BTB80:BTC80"/>
    <mergeCell ref="BTR80:BTS80"/>
    <mergeCell ref="BUH80:BUI80"/>
    <mergeCell ref="BUX80:BUY80"/>
    <mergeCell ref="BVN80:BVO80"/>
    <mergeCell ref="BOT80:BOU80"/>
    <mergeCell ref="BPJ80:BPK80"/>
    <mergeCell ref="BPZ80:BQA80"/>
    <mergeCell ref="BQP80:BQQ80"/>
    <mergeCell ref="BRF80:BRG80"/>
    <mergeCell ref="BRV80:BRW80"/>
    <mergeCell ref="BLB80:BLC80"/>
    <mergeCell ref="BLR80:BLS80"/>
    <mergeCell ref="BMH80:BMI80"/>
    <mergeCell ref="BMX80:BMY80"/>
    <mergeCell ref="BNN80:BNO80"/>
    <mergeCell ref="BOD80:BOE80"/>
    <mergeCell ref="BHJ80:BHK80"/>
    <mergeCell ref="BHZ80:BIA80"/>
    <mergeCell ref="BIP80:BIQ80"/>
    <mergeCell ref="BJF80:BJG80"/>
    <mergeCell ref="BJV80:BJW80"/>
    <mergeCell ref="BKL80:BKM80"/>
    <mergeCell ref="BDR80:BDS80"/>
    <mergeCell ref="BEH80:BEI80"/>
    <mergeCell ref="BEX80:BEY80"/>
    <mergeCell ref="BFN80:BFO80"/>
    <mergeCell ref="BGD80:BGE80"/>
    <mergeCell ref="BGT80:BGU80"/>
    <mergeCell ref="AZZ80:BAA80"/>
    <mergeCell ref="BAP80:BAQ80"/>
    <mergeCell ref="BBF80:BBG80"/>
    <mergeCell ref="BBV80:BBW80"/>
    <mergeCell ref="BCL80:BCM80"/>
    <mergeCell ref="BDB80:BDC80"/>
    <mergeCell ref="AWH80:AWI80"/>
    <mergeCell ref="AWX80:AWY80"/>
    <mergeCell ref="AXN80:AXO80"/>
    <mergeCell ref="AYD80:AYE80"/>
    <mergeCell ref="AYT80:AYU80"/>
    <mergeCell ref="AZJ80:AZK80"/>
    <mergeCell ref="ASP80:ASQ80"/>
    <mergeCell ref="ATF80:ATG80"/>
    <mergeCell ref="ATV80:ATW80"/>
    <mergeCell ref="AUL80:AUM80"/>
    <mergeCell ref="AVB80:AVC80"/>
    <mergeCell ref="AVR80:AVS80"/>
    <mergeCell ref="AOX80:AOY80"/>
    <mergeCell ref="APN80:APO80"/>
    <mergeCell ref="AQD80:AQE80"/>
    <mergeCell ref="AQT80:AQU80"/>
    <mergeCell ref="ARJ80:ARK80"/>
    <mergeCell ref="ARZ80:ASA80"/>
    <mergeCell ref="ALF80:ALG80"/>
    <mergeCell ref="ALV80:ALW80"/>
    <mergeCell ref="AML80:AMM80"/>
    <mergeCell ref="ANB80:ANC80"/>
    <mergeCell ref="ANR80:ANS80"/>
    <mergeCell ref="AOH80:AOI80"/>
    <mergeCell ref="AHN80:AHO80"/>
    <mergeCell ref="AID80:AIE80"/>
    <mergeCell ref="AIT80:AIU80"/>
    <mergeCell ref="AJJ80:AJK80"/>
    <mergeCell ref="AJZ80:AKA80"/>
    <mergeCell ref="AKP80:AKQ80"/>
    <mergeCell ref="ADV80:ADW80"/>
    <mergeCell ref="AEL80:AEM80"/>
    <mergeCell ref="AFB80:AFC80"/>
    <mergeCell ref="AFR80:AFS80"/>
    <mergeCell ref="AGH80:AGI80"/>
    <mergeCell ref="AGX80:AGY80"/>
    <mergeCell ref="AAD80:AAE80"/>
    <mergeCell ref="AAT80:AAU80"/>
    <mergeCell ref="ABJ80:ABK80"/>
    <mergeCell ref="ABZ80:ACA80"/>
    <mergeCell ref="ACP80:ACQ80"/>
    <mergeCell ref="ADF80:ADG80"/>
    <mergeCell ref="WL80:WM80"/>
    <mergeCell ref="XB80:XC80"/>
    <mergeCell ref="XR80:XS80"/>
    <mergeCell ref="YH80:YI80"/>
    <mergeCell ref="YX80:YY80"/>
    <mergeCell ref="ZN80:ZO80"/>
    <mergeCell ref="ST80:SU80"/>
    <mergeCell ref="TJ80:TK80"/>
    <mergeCell ref="TZ80:UA80"/>
    <mergeCell ref="UP80:UQ80"/>
    <mergeCell ref="VF80:VG80"/>
    <mergeCell ref="VV80:VW80"/>
    <mergeCell ref="PB80:PC80"/>
    <mergeCell ref="PR80:PS80"/>
    <mergeCell ref="QH80:QI80"/>
    <mergeCell ref="QX80:QY80"/>
    <mergeCell ref="RN80:RO80"/>
    <mergeCell ref="SD80:SE80"/>
    <mergeCell ref="LJ80:LK80"/>
    <mergeCell ref="LZ80:MA80"/>
    <mergeCell ref="MP80:MQ80"/>
    <mergeCell ref="NF80:NG80"/>
    <mergeCell ref="NV80:NW80"/>
    <mergeCell ref="OL80:OM80"/>
    <mergeCell ref="HR80:HS80"/>
    <mergeCell ref="IH80:II80"/>
    <mergeCell ref="IX80:IY80"/>
    <mergeCell ref="JN80:JO80"/>
    <mergeCell ref="KD80:KE80"/>
    <mergeCell ref="KT80:KU80"/>
    <mergeCell ref="D72:E72"/>
    <mergeCell ref="B76:B78"/>
    <mergeCell ref="FF80:FG80"/>
    <mergeCell ref="FV80:FW80"/>
    <mergeCell ref="GL80:GM80"/>
    <mergeCell ref="HB80:HC80"/>
    <mergeCell ref="F63:G63"/>
    <mergeCell ref="D65:E65"/>
    <mergeCell ref="B67:C67"/>
    <mergeCell ref="F68:G68"/>
    <mergeCell ref="F69:G69"/>
    <mergeCell ref="F70:G70"/>
    <mergeCell ref="B57:C57"/>
    <mergeCell ref="F58:G58"/>
    <mergeCell ref="F59:G59"/>
    <mergeCell ref="F60:G60"/>
    <mergeCell ref="F61:G61"/>
    <mergeCell ref="F62:G62"/>
    <mergeCell ref="XCD53:XCE53"/>
    <mergeCell ref="XCT53:XCU53"/>
    <mergeCell ref="XDJ53:XDK53"/>
    <mergeCell ref="XDZ53:XEA53"/>
    <mergeCell ref="XEP53:XEQ53"/>
    <mergeCell ref="F56:G56"/>
    <mergeCell ref="WYL53:WYM53"/>
    <mergeCell ref="WZB53:WZC53"/>
    <mergeCell ref="WZR53:WZS53"/>
    <mergeCell ref="XAH53:XAI53"/>
    <mergeCell ref="XAX53:XAY53"/>
    <mergeCell ref="XBN53:XBO53"/>
    <mergeCell ref="WUT53:WUU53"/>
    <mergeCell ref="WVJ53:WVK53"/>
    <mergeCell ref="WVZ53:WWA53"/>
    <mergeCell ref="WWP53:WWQ53"/>
    <mergeCell ref="WXF53:WXG53"/>
    <mergeCell ref="WXV53:WXW53"/>
    <mergeCell ref="WRB53:WRC53"/>
    <mergeCell ref="WRR53:WRS53"/>
    <mergeCell ref="WSH53:WSI53"/>
    <mergeCell ref="WSX53:WSY53"/>
    <mergeCell ref="WTN53:WTO53"/>
    <mergeCell ref="WUD53:WUE53"/>
    <mergeCell ref="WNJ53:WNK53"/>
    <mergeCell ref="WNZ53:WOA53"/>
    <mergeCell ref="WOP53:WOQ53"/>
    <mergeCell ref="WPF53:WPG53"/>
    <mergeCell ref="WPV53:WPW53"/>
    <mergeCell ref="WQL53:WQM53"/>
    <mergeCell ref="WJR53:WJS53"/>
    <mergeCell ref="WKH53:WKI53"/>
    <mergeCell ref="WKX53:WKY53"/>
    <mergeCell ref="WLN53:WLO53"/>
    <mergeCell ref="WMD53:WME53"/>
    <mergeCell ref="WMT53:WMU53"/>
    <mergeCell ref="WFZ53:WGA53"/>
    <mergeCell ref="WGP53:WGQ53"/>
    <mergeCell ref="WHF53:WHG53"/>
    <mergeCell ref="WHV53:WHW53"/>
    <mergeCell ref="WIL53:WIM53"/>
    <mergeCell ref="WJB53:WJC53"/>
    <mergeCell ref="WCH53:WCI53"/>
    <mergeCell ref="WCX53:WCY53"/>
    <mergeCell ref="WDN53:WDO53"/>
    <mergeCell ref="WED53:WEE53"/>
    <mergeCell ref="WET53:WEU53"/>
    <mergeCell ref="WFJ53:WFK53"/>
    <mergeCell ref="VYP53:VYQ53"/>
    <mergeCell ref="VZF53:VZG53"/>
    <mergeCell ref="VZV53:VZW53"/>
    <mergeCell ref="WAL53:WAM53"/>
    <mergeCell ref="WBB53:WBC53"/>
    <mergeCell ref="WBR53:WBS53"/>
    <mergeCell ref="VUX53:VUY53"/>
    <mergeCell ref="VVN53:VVO53"/>
    <mergeCell ref="VWD53:VWE53"/>
    <mergeCell ref="VWT53:VWU53"/>
    <mergeCell ref="VXJ53:VXK53"/>
    <mergeCell ref="VXZ53:VYA53"/>
    <mergeCell ref="VRF53:VRG53"/>
    <mergeCell ref="VRV53:VRW53"/>
    <mergeCell ref="VSL53:VSM53"/>
    <mergeCell ref="VTB53:VTC53"/>
    <mergeCell ref="VTR53:VTS53"/>
    <mergeCell ref="VUH53:VUI53"/>
    <mergeCell ref="VNN53:VNO53"/>
    <mergeCell ref="VOD53:VOE53"/>
    <mergeCell ref="VOT53:VOU53"/>
    <mergeCell ref="VPJ53:VPK53"/>
    <mergeCell ref="VPZ53:VQA53"/>
    <mergeCell ref="VQP53:VQQ53"/>
    <mergeCell ref="VJV53:VJW53"/>
    <mergeCell ref="VKL53:VKM53"/>
    <mergeCell ref="VLB53:VLC53"/>
    <mergeCell ref="VLR53:VLS53"/>
    <mergeCell ref="VMH53:VMI53"/>
    <mergeCell ref="VMX53:VMY53"/>
    <mergeCell ref="VGD53:VGE53"/>
    <mergeCell ref="VGT53:VGU53"/>
    <mergeCell ref="VHJ53:VHK53"/>
    <mergeCell ref="VHZ53:VIA53"/>
    <mergeCell ref="VIP53:VIQ53"/>
    <mergeCell ref="VJF53:VJG53"/>
    <mergeCell ref="VCL53:VCM53"/>
    <mergeCell ref="VDB53:VDC53"/>
    <mergeCell ref="VDR53:VDS53"/>
    <mergeCell ref="VEH53:VEI53"/>
    <mergeCell ref="VEX53:VEY53"/>
    <mergeCell ref="VFN53:VFO53"/>
    <mergeCell ref="UYT53:UYU53"/>
    <mergeCell ref="UZJ53:UZK53"/>
    <mergeCell ref="UZZ53:VAA53"/>
    <mergeCell ref="VAP53:VAQ53"/>
    <mergeCell ref="VBF53:VBG53"/>
    <mergeCell ref="VBV53:VBW53"/>
    <mergeCell ref="UVB53:UVC53"/>
    <mergeCell ref="UVR53:UVS53"/>
    <mergeCell ref="UWH53:UWI53"/>
    <mergeCell ref="UWX53:UWY53"/>
    <mergeCell ref="UXN53:UXO53"/>
    <mergeCell ref="UYD53:UYE53"/>
    <mergeCell ref="URJ53:URK53"/>
    <mergeCell ref="URZ53:USA53"/>
    <mergeCell ref="USP53:USQ53"/>
    <mergeCell ref="UTF53:UTG53"/>
    <mergeCell ref="UTV53:UTW53"/>
    <mergeCell ref="UUL53:UUM53"/>
    <mergeCell ref="UNR53:UNS53"/>
    <mergeCell ref="UOH53:UOI53"/>
    <mergeCell ref="UOX53:UOY53"/>
    <mergeCell ref="UPN53:UPO53"/>
    <mergeCell ref="UQD53:UQE53"/>
    <mergeCell ref="UQT53:UQU53"/>
    <mergeCell ref="UJZ53:UKA53"/>
    <mergeCell ref="UKP53:UKQ53"/>
    <mergeCell ref="ULF53:ULG53"/>
    <mergeCell ref="ULV53:ULW53"/>
    <mergeCell ref="UML53:UMM53"/>
    <mergeCell ref="UNB53:UNC53"/>
    <mergeCell ref="UGH53:UGI53"/>
    <mergeCell ref="UGX53:UGY53"/>
    <mergeCell ref="UHN53:UHO53"/>
    <mergeCell ref="UID53:UIE53"/>
    <mergeCell ref="UIT53:UIU53"/>
    <mergeCell ref="UJJ53:UJK53"/>
    <mergeCell ref="UCP53:UCQ53"/>
    <mergeCell ref="UDF53:UDG53"/>
    <mergeCell ref="UDV53:UDW53"/>
    <mergeCell ref="UEL53:UEM53"/>
    <mergeCell ref="UFB53:UFC53"/>
    <mergeCell ref="UFR53:UFS53"/>
    <mergeCell ref="TYX53:TYY53"/>
    <mergeCell ref="TZN53:TZO53"/>
    <mergeCell ref="UAD53:UAE53"/>
    <mergeCell ref="UAT53:UAU53"/>
    <mergeCell ref="UBJ53:UBK53"/>
    <mergeCell ref="UBZ53:UCA53"/>
    <mergeCell ref="TVF53:TVG53"/>
    <mergeCell ref="TVV53:TVW53"/>
    <mergeCell ref="TWL53:TWM53"/>
    <mergeCell ref="TXB53:TXC53"/>
    <mergeCell ref="TXR53:TXS53"/>
    <mergeCell ref="TYH53:TYI53"/>
    <mergeCell ref="TRN53:TRO53"/>
    <mergeCell ref="TSD53:TSE53"/>
    <mergeCell ref="TST53:TSU53"/>
    <mergeCell ref="TTJ53:TTK53"/>
    <mergeCell ref="TTZ53:TUA53"/>
    <mergeCell ref="TUP53:TUQ53"/>
    <mergeCell ref="TNV53:TNW53"/>
    <mergeCell ref="TOL53:TOM53"/>
    <mergeCell ref="TPB53:TPC53"/>
    <mergeCell ref="TPR53:TPS53"/>
    <mergeCell ref="TQH53:TQI53"/>
    <mergeCell ref="TQX53:TQY53"/>
    <mergeCell ref="TKD53:TKE53"/>
    <mergeCell ref="TKT53:TKU53"/>
    <mergeCell ref="TLJ53:TLK53"/>
    <mergeCell ref="TLZ53:TMA53"/>
    <mergeCell ref="TMP53:TMQ53"/>
    <mergeCell ref="TNF53:TNG53"/>
    <mergeCell ref="TGL53:TGM53"/>
    <mergeCell ref="THB53:THC53"/>
    <mergeCell ref="THR53:THS53"/>
    <mergeCell ref="TIH53:TII53"/>
    <mergeCell ref="TIX53:TIY53"/>
    <mergeCell ref="TJN53:TJO53"/>
    <mergeCell ref="TCT53:TCU53"/>
    <mergeCell ref="TDJ53:TDK53"/>
    <mergeCell ref="TDZ53:TEA53"/>
    <mergeCell ref="TEP53:TEQ53"/>
    <mergeCell ref="TFF53:TFG53"/>
    <mergeCell ref="TFV53:TFW53"/>
    <mergeCell ref="SZB53:SZC53"/>
    <mergeCell ref="SZR53:SZS53"/>
    <mergeCell ref="TAH53:TAI53"/>
    <mergeCell ref="TAX53:TAY53"/>
    <mergeCell ref="TBN53:TBO53"/>
    <mergeCell ref="TCD53:TCE53"/>
    <mergeCell ref="SVJ53:SVK53"/>
    <mergeCell ref="SVZ53:SWA53"/>
    <mergeCell ref="SWP53:SWQ53"/>
    <mergeCell ref="SXF53:SXG53"/>
    <mergeCell ref="SXV53:SXW53"/>
    <mergeCell ref="SYL53:SYM53"/>
    <mergeCell ref="SRR53:SRS53"/>
    <mergeCell ref="SSH53:SSI53"/>
    <mergeCell ref="SSX53:SSY53"/>
    <mergeCell ref="STN53:STO53"/>
    <mergeCell ref="SUD53:SUE53"/>
    <mergeCell ref="SUT53:SUU53"/>
    <mergeCell ref="SNZ53:SOA53"/>
    <mergeCell ref="SOP53:SOQ53"/>
    <mergeCell ref="SPF53:SPG53"/>
    <mergeCell ref="SPV53:SPW53"/>
    <mergeCell ref="SQL53:SQM53"/>
    <mergeCell ref="SRB53:SRC53"/>
    <mergeCell ref="SKH53:SKI53"/>
    <mergeCell ref="SKX53:SKY53"/>
    <mergeCell ref="SLN53:SLO53"/>
    <mergeCell ref="SMD53:SME53"/>
    <mergeCell ref="SMT53:SMU53"/>
    <mergeCell ref="SNJ53:SNK53"/>
    <mergeCell ref="SGP53:SGQ53"/>
    <mergeCell ref="SHF53:SHG53"/>
    <mergeCell ref="SHV53:SHW53"/>
    <mergeCell ref="SIL53:SIM53"/>
    <mergeCell ref="SJB53:SJC53"/>
    <mergeCell ref="SJR53:SJS53"/>
    <mergeCell ref="SCX53:SCY53"/>
    <mergeCell ref="SDN53:SDO53"/>
    <mergeCell ref="SED53:SEE53"/>
    <mergeCell ref="SET53:SEU53"/>
    <mergeCell ref="SFJ53:SFK53"/>
    <mergeCell ref="SFZ53:SGA53"/>
    <mergeCell ref="RZF53:RZG53"/>
    <mergeCell ref="RZV53:RZW53"/>
    <mergeCell ref="SAL53:SAM53"/>
    <mergeCell ref="SBB53:SBC53"/>
    <mergeCell ref="SBR53:SBS53"/>
    <mergeCell ref="SCH53:SCI53"/>
    <mergeCell ref="RVN53:RVO53"/>
    <mergeCell ref="RWD53:RWE53"/>
    <mergeCell ref="RWT53:RWU53"/>
    <mergeCell ref="RXJ53:RXK53"/>
    <mergeCell ref="RXZ53:RYA53"/>
    <mergeCell ref="RYP53:RYQ53"/>
    <mergeCell ref="RRV53:RRW53"/>
    <mergeCell ref="RSL53:RSM53"/>
    <mergeCell ref="RTB53:RTC53"/>
    <mergeCell ref="RTR53:RTS53"/>
    <mergeCell ref="RUH53:RUI53"/>
    <mergeCell ref="RUX53:RUY53"/>
    <mergeCell ref="ROD53:ROE53"/>
    <mergeCell ref="ROT53:ROU53"/>
    <mergeCell ref="RPJ53:RPK53"/>
    <mergeCell ref="RPZ53:RQA53"/>
    <mergeCell ref="RQP53:RQQ53"/>
    <mergeCell ref="RRF53:RRG53"/>
    <mergeCell ref="RKL53:RKM53"/>
    <mergeCell ref="RLB53:RLC53"/>
    <mergeCell ref="RLR53:RLS53"/>
    <mergeCell ref="RMH53:RMI53"/>
    <mergeCell ref="RMX53:RMY53"/>
    <mergeCell ref="RNN53:RNO53"/>
    <mergeCell ref="RGT53:RGU53"/>
    <mergeCell ref="RHJ53:RHK53"/>
    <mergeCell ref="RHZ53:RIA53"/>
    <mergeCell ref="RIP53:RIQ53"/>
    <mergeCell ref="RJF53:RJG53"/>
    <mergeCell ref="RJV53:RJW53"/>
    <mergeCell ref="RDB53:RDC53"/>
    <mergeCell ref="RDR53:RDS53"/>
    <mergeCell ref="REH53:REI53"/>
    <mergeCell ref="REX53:REY53"/>
    <mergeCell ref="RFN53:RFO53"/>
    <mergeCell ref="RGD53:RGE53"/>
    <mergeCell ref="QZJ53:QZK53"/>
    <mergeCell ref="QZZ53:RAA53"/>
    <mergeCell ref="RAP53:RAQ53"/>
    <mergeCell ref="RBF53:RBG53"/>
    <mergeCell ref="RBV53:RBW53"/>
    <mergeCell ref="RCL53:RCM53"/>
    <mergeCell ref="QVR53:QVS53"/>
    <mergeCell ref="QWH53:QWI53"/>
    <mergeCell ref="QWX53:QWY53"/>
    <mergeCell ref="QXN53:QXO53"/>
    <mergeCell ref="QYD53:QYE53"/>
    <mergeCell ref="QYT53:QYU53"/>
    <mergeCell ref="QRZ53:QSA53"/>
    <mergeCell ref="QSP53:QSQ53"/>
    <mergeCell ref="QTF53:QTG53"/>
    <mergeCell ref="QTV53:QTW53"/>
    <mergeCell ref="QUL53:QUM53"/>
    <mergeCell ref="QVB53:QVC53"/>
    <mergeCell ref="QOH53:QOI53"/>
    <mergeCell ref="QOX53:QOY53"/>
    <mergeCell ref="QPN53:QPO53"/>
    <mergeCell ref="QQD53:QQE53"/>
    <mergeCell ref="QQT53:QQU53"/>
    <mergeCell ref="QRJ53:QRK53"/>
    <mergeCell ref="QKP53:QKQ53"/>
    <mergeCell ref="QLF53:QLG53"/>
    <mergeCell ref="QLV53:QLW53"/>
    <mergeCell ref="QML53:QMM53"/>
    <mergeCell ref="QNB53:QNC53"/>
    <mergeCell ref="QNR53:QNS53"/>
    <mergeCell ref="QGX53:QGY53"/>
    <mergeCell ref="QHN53:QHO53"/>
    <mergeCell ref="QID53:QIE53"/>
    <mergeCell ref="QIT53:QIU53"/>
    <mergeCell ref="QJJ53:QJK53"/>
    <mergeCell ref="QJZ53:QKA53"/>
    <mergeCell ref="QDF53:QDG53"/>
    <mergeCell ref="QDV53:QDW53"/>
    <mergeCell ref="QEL53:QEM53"/>
    <mergeCell ref="QFB53:QFC53"/>
    <mergeCell ref="QFR53:QFS53"/>
    <mergeCell ref="QGH53:QGI53"/>
    <mergeCell ref="PZN53:PZO53"/>
    <mergeCell ref="QAD53:QAE53"/>
    <mergeCell ref="QAT53:QAU53"/>
    <mergeCell ref="QBJ53:QBK53"/>
    <mergeCell ref="QBZ53:QCA53"/>
    <mergeCell ref="QCP53:QCQ53"/>
    <mergeCell ref="PVV53:PVW53"/>
    <mergeCell ref="PWL53:PWM53"/>
    <mergeCell ref="PXB53:PXC53"/>
    <mergeCell ref="PXR53:PXS53"/>
    <mergeCell ref="PYH53:PYI53"/>
    <mergeCell ref="PYX53:PYY53"/>
    <mergeCell ref="PSD53:PSE53"/>
    <mergeCell ref="PST53:PSU53"/>
    <mergeCell ref="PTJ53:PTK53"/>
    <mergeCell ref="PTZ53:PUA53"/>
    <mergeCell ref="PUP53:PUQ53"/>
    <mergeCell ref="PVF53:PVG53"/>
    <mergeCell ref="POL53:POM53"/>
    <mergeCell ref="PPB53:PPC53"/>
    <mergeCell ref="PPR53:PPS53"/>
    <mergeCell ref="PQH53:PQI53"/>
    <mergeCell ref="PQX53:PQY53"/>
    <mergeCell ref="PRN53:PRO53"/>
    <mergeCell ref="PKT53:PKU53"/>
    <mergeCell ref="PLJ53:PLK53"/>
    <mergeCell ref="PLZ53:PMA53"/>
    <mergeCell ref="PMP53:PMQ53"/>
    <mergeCell ref="PNF53:PNG53"/>
    <mergeCell ref="PNV53:PNW53"/>
    <mergeCell ref="PHB53:PHC53"/>
    <mergeCell ref="PHR53:PHS53"/>
    <mergeCell ref="PIH53:PII53"/>
    <mergeCell ref="PIX53:PIY53"/>
    <mergeCell ref="PJN53:PJO53"/>
    <mergeCell ref="PKD53:PKE53"/>
    <mergeCell ref="PDJ53:PDK53"/>
    <mergeCell ref="PDZ53:PEA53"/>
    <mergeCell ref="PEP53:PEQ53"/>
    <mergeCell ref="PFF53:PFG53"/>
    <mergeCell ref="PFV53:PFW53"/>
    <mergeCell ref="PGL53:PGM53"/>
    <mergeCell ref="OZR53:OZS53"/>
    <mergeCell ref="PAH53:PAI53"/>
    <mergeCell ref="PAX53:PAY53"/>
    <mergeCell ref="PBN53:PBO53"/>
    <mergeCell ref="PCD53:PCE53"/>
    <mergeCell ref="PCT53:PCU53"/>
    <mergeCell ref="OVZ53:OWA53"/>
    <mergeCell ref="OWP53:OWQ53"/>
    <mergeCell ref="OXF53:OXG53"/>
    <mergeCell ref="OXV53:OXW53"/>
    <mergeCell ref="OYL53:OYM53"/>
    <mergeCell ref="OZB53:OZC53"/>
    <mergeCell ref="OSH53:OSI53"/>
    <mergeCell ref="OSX53:OSY53"/>
    <mergeCell ref="OTN53:OTO53"/>
    <mergeCell ref="OUD53:OUE53"/>
    <mergeCell ref="OUT53:OUU53"/>
    <mergeCell ref="OVJ53:OVK53"/>
    <mergeCell ref="OOP53:OOQ53"/>
    <mergeCell ref="OPF53:OPG53"/>
    <mergeCell ref="OPV53:OPW53"/>
    <mergeCell ref="OQL53:OQM53"/>
    <mergeCell ref="ORB53:ORC53"/>
    <mergeCell ref="ORR53:ORS53"/>
    <mergeCell ref="OKX53:OKY53"/>
    <mergeCell ref="OLN53:OLO53"/>
    <mergeCell ref="OMD53:OME53"/>
    <mergeCell ref="OMT53:OMU53"/>
    <mergeCell ref="ONJ53:ONK53"/>
    <mergeCell ref="ONZ53:OOA53"/>
    <mergeCell ref="OHF53:OHG53"/>
    <mergeCell ref="OHV53:OHW53"/>
    <mergeCell ref="OIL53:OIM53"/>
    <mergeCell ref="OJB53:OJC53"/>
    <mergeCell ref="OJR53:OJS53"/>
    <mergeCell ref="OKH53:OKI53"/>
    <mergeCell ref="ODN53:ODO53"/>
    <mergeCell ref="OED53:OEE53"/>
    <mergeCell ref="OET53:OEU53"/>
    <mergeCell ref="OFJ53:OFK53"/>
    <mergeCell ref="OFZ53:OGA53"/>
    <mergeCell ref="OGP53:OGQ53"/>
    <mergeCell ref="NZV53:NZW53"/>
    <mergeCell ref="OAL53:OAM53"/>
    <mergeCell ref="OBB53:OBC53"/>
    <mergeCell ref="OBR53:OBS53"/>
    <mergeCell ref="OCH53:OCI53"/>
    <mergeCell ref="OCX53:OCY53"/>
    <mergeCell ref="NWD53:NWE53"/>
    <mergeCell ref="NWT53:NWU53"/>
    <mergeCell ref="NXJ53:NXK53"/>
    <mergeCell ref="NXZ53:NYA53"/>
    <mergeCell ref="NYP53:NYQ53"/>
    <mergeCell ref="NZF53:NZG53"/>
    <mergeCell ref="NSL53:NSM53"/>
    <mergeCell ref="NTB53:NTC53"/>
    <mergeCell ref="NTR53:NTS53"/>
    <mergeCell ref="NUH53:NUI53"/>
    <mergeCell ref="NUX53:NUY53"/>
    <mergeCell ref="NVN53:NVO53"/>
    <mergeCell ref="NOT53:NOU53"/>
    <mergeCell ref="NPJ53:NPK53"/>
    <mergeCell ref="NPZ53:NQA53"/>
    <mergeCell ref="NQP53:NQQ53"/>
    <mergeCell ref="NRF53:NRG53"/>
    <mergeCell ref="NRV53:NRW53"/>
    <mergeCell ref="NLB53:NLC53"/>
    <mergeCell ref="NLR53:NLS53"/>
    <mergeCell ref="NMH53:NMI53"/>
    <mergeCell ref="NMX53:NMY53"/>
    <mergeCell ref="NNN53:NNO53"/>
    <mergeCell ref="NOD53:NOE53"/>
    <mergeCell ref="NHJ53:NHK53"/>
    <mergeCell ref="NHZ53:NIA53"/>
    <mergeCell ref="NIP53:NIQ53"/>
    <mergeCell ref="NJF53:NJG53"/>
    <mergeCell ref="NJV53:NJW53"/>
    <mergeCell ref="NKL53:NKM53"/>
    <mergeCell ref="NDR53:NDS53"/>
    <mergeCell ref="NEH53:NEI53"/>
    <mergeCell ref="NEX53:NEY53"/>
    <mergeCell ref="NFN53:NFO53"/>
    <mergeCell ref="NGD53:NGE53"/>
    <mergeCell ref="NGT53:NGU53"/>
    <mergeCell ref="MZZ53:NAA53"/>
    <mergeCell ref="NAP53:NAQ53"/>
    <mergeCell ref="NBF53:NBG53"/>
    <mergeCell ref="NBV53:NBW53"/>
    <mergeCell ref="NCL53:NCM53"/>
    <mergeCell ref="NDB53:NDC53"/>
    <mergeCell ref="MWH53:MWI53"/>
    <mergeCell ref="MWX53:MWY53"/>
    <mergeCell ref="MXN53:MXO53"/>
    <mergeCell ref="MYD53:MYE53"/>
    <mergeCell ref="MYT53:MYU53"/>
    <mergeCell ref="MZJ53:MZK53"/>
    <mergeCell ref="MSP53:MSQ53"/>
    <mergeCell ref="MTF53:MTG53"/>
    <mergeCell ref="MTV53:MTW53"/>
    <mergeCell ref="MUL53:MUM53"/>
    <mergeCell ref="MVB53:MVC53"/>
    <mergeCell ref="MVR53:MVS53"/>
    <mergeCell ref="MOX53:MOY53"/>
    <mergeCell ref="MPN53:MPO53"/>
    <mergeCell ref="MQD53:MQE53"/>
    <mergeCell ref="MQT53:MQU53"/>
    <mergeCell ref="MRJ53:MRK53"/>
    <mergeCell ref="MRZ53:MSA53"/>
    <mergeCell ref="MLF53:MLG53"/>
    <mergeCell ref="MLV53:MLW53"/>
    <mergeCell ref="MML53:MMM53"/>
    <mergeCell ref="MNB53:MNC53"/>
    <mergeCell ref="MNR53:MNS53"/>
    <mergeCell ref="MOH53:MOI53"/>
    <mergeCell ref="MHN53:MHO53"/>
    <mergeCell ref="MID53:MIE53"/>
    <mergeCell ref="MIT53:MIU53"/>
    <mergeCell ref="MJJ53:MJK53"/>
    <mergeCell ref="MJZ53:MKA53"/>
    <mergeCell ref="MKP53:MKQ53"/>
    <mergeCell ref="MDV53:MDW53"/>
    <mergeCell ref="MEL53:MEM53"/>
    <mergeCell ref="MFB53:MFC53"/>
    <mergeCell ref="MFR53:MFS53"/>
    <mergeCell ref="MGH53:MGI53"/>
    <mergeCell ref="MGX53:MGY53"/>
    <mergeCell ref="MAD53:MAE53"/>
    <mergeCell ref="MAT53:MAU53"/>
    <mergeCell ref="MBJ53:MBK53"/>
    <mergeCell ref="MBZ53:MCA53"/>
    <mergeCell ref="MCP53:MCQ53"/>
    <mergeCell ref="MDF53:MDG53"/>
    <mergeCell ref="LWL53:LWM53"/>
    <mergeCell ref="LXB53:LXC53"/>
    <mergeCell ref="LXR53:LXS53"/>
    <mergeCell ref="LYH53:LYI53"/>
    <mergeCell ref="LYX53:LYY53"/>
    <mergeCell ref="LZN53:LZO53"/>
    <mergeCell ref="LST53:LSU53"/>
    <mergeCell ref="LTJ53:LTK53"/>
    <mergeCell ref="LTZ53:LUA53"/>
    <mergeCell ref="LUP53:LUQ53"/>
    <mergeCell ref="LVF53:LVG53"/>
    <mergeCell ref="LVV53:LVW53"/>
    <mergeCell ref="LPB53:LPC53"/>
    <mergeCell ref="LPR53:LPS53"/>
    <mergeCell ref="LQH53:LQI53"/>
    <mergeCell ref="LQX53:LQY53"/>
    <mergeCell ref="LRN53:LRO53"/>
    <mergeCell ref="LSD53:LSE53"/>
    <mergeCell ref="LLJ53:LLK53"/>
    <mergeCell ref="LLZ53:LMA53"/>
    <mergeCell ref="LMP53:LMQ53"/>
    <mergeCell ref="LNF53:LNG53"/>
    <mergeCell ref="LNV53:LNW53"/>
    <mergeCell ref="LOL53:LOM53"/>
    <mergeCell ref="LHR53:LHS53"/>
    <mergeCell ref="LIH53:LII53"/>
    <mergeCell ref="LIX53:LIY53"/>
    <mergeCell ref="LJN53:LJO53"/>
    <mergeCell ref="LKD53:LKE53"/>
    <mergeCell ref="LKT53:LKU53"/>
    <mergeCell ref="LDZ53:LEA53"/>
    <mergeCell ref="LEP53:LEQ53"/>
    <mergeCell ref="LFF53:LFG53"/>
    <mergeCell ref="LFV53:LFW53"/>
    <mergeCell ref="LGL53:LGM53"/>
    <mergeCell ref="LHB53:LHC53"/>
    <mergeCell ref="LAH53:LAI53"/>
    <mergeCell ref="LAX53:LAY53"/>
    <mergeCell ref="LBN53:LBO53"/>
    <mergeCell ref="LCD53:LCE53"/>
    <mergeCell ref="LCT53:LCU53"/>
    <mergeCell ref="LDJ53:LDK53"/>
    <mergeCell ref="KWP53:KWQ53"/>
    <mergeCell ref="KXF53:KXG53"/>
    <mergeCell ref="KXV53:KXW53"/>
    <mergeCell ref="KYL53:KYM53"/>
    <mergeCell ref="KZB53:KZC53"/>
    <mergeCell ref="KZR53:KZS53"/>
    <mergeCell ref="KSX53:KSY53"/>
    <mergeCell ref="KTN53:KTO53"/>
    <mergeCell ref="KUD53:KUE53"/>
    <mergeCell ref="KUT53:KUU53"/>
    <mergeCell ref="KVJ53:KVK53"/>
    <mergeCell ref="KVZ53:KWA53"/>
    <mergeCell ref="KPF53:KPG53"/>
    <mergeCell ref="KPV53:KPW53"/>
    <mergeCell ref="KQL53:KQM53"/>
    <mergeCell ref="KRB53:KRC53"/>
    <mergeCell ref="KRR53:KRS53"/>
    <mergeCell ref="KSH53:KSI53"/>
    <mergeCell ref="KLN53:KLO53"/>
    <mergeCell ref="KMD53:KME53"/>
    <mergeCell ref="KMT53:KMU53"/>
    <mergeCell ref="KNJ53:KNK53"/>
    <mergeCell ref="KNZ53:KOA53"/>
    <mergeCell ref="KOP53:KOQ53"/>
    <mergeCell ref="KHV53:KHW53"/>
    <mergeCell ref="KIL53:KIM53"/>
    <mergeCell ref="KJB53:KJC53"/>
    <mergeCell ref="KJR53:KJS53"/>
    <mergeCell ref="KKH53:KKI53"/>
    <mergeCell ref="KKX53:KKY53"/>
    <mergeCell ref="KED53:KEE53"/>
    <mergeCell ref="KET53:KEU53"/>
    <mergeCell ref="KFJ53:KFK53"/>
    <mergeCell ref="KFZ53:KGA53"/>
    <mergeCell ref="KGP53:KGQ53"/>
    <mergeCell ref="KHF53:KHG53"/>
    <mergeCell ref="KAL53:KAM53"/>
    <mergeCell ref="KBB53:KBC53"/>
    <mergeCell ref="KBR53:KBS53"/>
    <mergeCell ref="KCH53:KCI53"/>
    <mergeCell ref="KCX53:KCY53"/>
    <mergeCell ref="KDN53:KDO53"/>
    <mergeCell ref="JWT53:JWU53"/>
    <mergeCell ref="JXJ53:JXK53"/>
    <mergeCell ref="JXZ53:JYA53"/>
    <mergeCell ref="JYP53:JYQ53"/>
    <mergeCell ref="JZF53:JZG53"/>
    <mergeCell ref="JZV53:JZW53"/>
    <mergeCell ref="JTB53:JTC53"/>
    <mergeCell ref="JTR53:JTS53"/>
    <mergeCell ref="JUH53:JUI53"/>
    <mergeCell ref="JUX53:JUY53"/>
    <mergeCell ref="JVN53:JVO53"/>
    <mergeCell ref="JWD53:JWE53"/>
    <mergeCell ref="JPJ53:JPK53"/>
    <mergeCell ref="JPZ53:JQA53"/>
    <mergeCell ref="JQP53:JQQ53"/>
    <mergeCell ref="JRF53:JRG53"/>
    <mergeCell ref="JRV53:JRW53"/>
    <mergeCell ref="JSL53:JSM53"/>
    <mergeCell ref="JLR53:JLS53"/>
    <mergeCell ref="JMH53:JMI53"/>
    <mergeCell ref="JMX53:JMY53"/>
    <mergeCell ref="JNN53:JNO53"/>
    <mergeCell ref="JOD53:JOE53"/>
    <mergeCell ref="JOT53:JOU53"/>
    <mergeCell ref="JHZ53:JIA53"/>
    <mergeCell ref="JIP53:JIQ53"/>
    <mergeCell ref="JJF53:JJG53"/>
    <mergeCell ref="JJV53:JJW53"/>
    <mergeCell ref="JKL53:JKM53"/>
    <mergeCell ref="JLB53:JLC53"/>
    <mergeCell ref="JEH53:JEI53"/>
    <mergeCell ref="JEX53:JEY53"/>
    <mergeCell ref="JFN53:JFO53"/>
    <mergeCell ref="JGD53:JGE53"/>
    <mergeCell ref="JGT53:JGU53"/>
    <mergeCell ref="JHJ53:JHK53"/>
    <mergeCell ref="JAP53:JAQ53"/>
    <mergeCell ref="JBF53:JBG53"/>
    <mergeCell ref="JBV53:JBW53"/>
    <mergeCell ref="JCL53:JCM53"/>
    <mergeCell ref="JDB53:JDC53"/>
    <mergeCell ref="JDR53:JDS53"/>
    <mergeCell ref="IWX53:IWY53"/>
    <mergeCell ref="IXN53:IXO53"/>
    <mergeCell ref="IYD53:IYE53"/>
    <mergeCell ref="IYT53:IYU53"/>
    <mergeCell ref="IZJ53:IZK53"/>
    <mergeCell ref="IZZ53:JAA53"/>
    <mergeCell ref="ITF53:ITG53"/>
    <mergeCell ref="ITV53:ITW53"/>
    <mergeCell ref="IUL53:IUM53"/>
    <mergeCell ref="IVB53:IVC53"/>
    <mergeCell ref="IVR53:IVS53"/>
    <mergeCell ref="IWH53:IWI53"/>
    <mergeCell ref="IPN53:IPO53"/>
    <mergeCell ref="IQD53:IQE53"/>
    <mergeCell ref="IQT53:IQU53"/>
    <mergeCell ref="IRJ53:IRK53"/>
    <mergeCell ref="IRZ53:ISA53"/>
    <mergeCell ref="ISP53:ISQ53"/>
    <mergeCell ref="ILV53:ILW53"/>
    <mergeCell ref="IML53:IMM53"/>
    <mergeCell ref="INB53:INC53"/>
    <mergeCell ref="INR53:INS53"/>
    <mergeCell ref="IOH53:IOI53"/>
    <mergeCell ref="IOX53:IOY53"/>
    <mergeCell ref="IID53:IIE53"/>
    <mergeCell ref="IIT53:IIU53"/>
    <mergeCell ref="IJJ53:IJK53"/>
    <mergeCell ref="IJZ53:IKA53"/>
    <mergeCell ref="IKP53:IKQ53"/>
    <mergeCell ref="ILF53:ILG53"/>
    <mergeCell ref="IEL53:IEM53"/>
    <mergeCell ref="IFB53:IFC53"/>
    <mergeCell ref="IFR53:IFS53"/>
    <mergeCell ref="IGH53:IGI53"/>
    <mergeCell ref="IGX53:IGY53"/>
    <mergeCell ref="IHN53:IHO53"/>
    <mergeCell ref="IAT53:IAU53"/>
    <mergeCell ref="IBJ53:IBK53"/>
    <mergeCell ref="IBZ53:ICA53"/>
    <mergeCell ref="ICP53:ICQ53"/>
    <mergeCell ref="IDF53:IDG53"/>
    <mergeCell ref="IDV53:IDW53"/>
    <mergeCell ref="HXB53:HXC53"/>
    <mergeCell ref="HXR53:HXS53"/>
    <mergeCell ref="HYH53:HYI53"/>
    <mergeCell ref="HYX53:HYY53"/>
    <mergeCell ref="HZN53:HZO53"/>
    <mergeCell ref="IAD53:IAE53"/>
    <mergeCell ref="HTJ53:HTK53"/>
    <mergeCell ref="HTZ53:HUA53"/>
    <mergeCell ref="HUP53:HUQ53"/>
    <mergeCell ref="HVF53:HVG53"/>
    <mergeCell ref="HVV53:HVW53"/>
    <mergeCell ref="HWL53:HWM53"/>
    <mergeCell ref="HPR53:HPS53"/>
    <mergeCell ref="HQH53:HQI53"/>
    <mergeCell ref="HQX53:HQY53"/>
    <mergeCell ref="HRN53:HRO53"/>
    <mergeCell ref="HSD53:HSE53"/>
    <mergeCell ref="HST53:HSU53"/>
    <mergeCell ref="HLZ53:HMA53"/>
    <mergeCell ref="HMP53:HMQ53"/>
    <mergeCell ref="HNF53:HNG53"/>
    <mergeCell ref="HNV53:HNW53"/>
    <mergeCell ref="HOL53:HOM53"/>
    <mergeCell ref="HPB53:HPC53"/>
    <mergeCell ref="HIH53:HII53"/>
    <mergeCell ref="HIX53:HIY53"/>
    <mergeCell ref="HJN53:HJO53"/>
    <mergeCell ref="HKD53:HKE53"/>
    <mergeCell ref="HKT53:HKU53"/>
    <mergeCell ref="HLJ53:HLK53"/>
    <mergeCell ref="HEP53:HEQ53"/>
    <mergeCell ref="HFF53:HFG53"/>
    <mergeCell ref="HFV53:HFW53"/>
    <mergeCell ref="HGL53:HGM53"/>
    <mergeCell ref="HHB53:HHC53"/>
    <mergeCell ref="HHR53:HHS53"/>
    <mergeCell ref="HAX53:HAY53"/>
    <mergeCell ref="HBN53:HBO53"/>
    <mergeCell ref="HCD53:HCE53"/>
    <mergeCell ref="HCT53:HCU53"/>
    <mergeCell ref="HDJ53:HDK53"/>
    <mergeCell ref="HDZ53:HEA53"/>
    <mergeCell ref="GXF53:GXG53"/>
    <mergeCell ref="GXV53:GXW53"/>
    <mergeCell ref="GYL53:GYM53"/>
    <mergeCell ref="GZB53:GZC53"/>
    <mergeCell ref="GZR53:GZS53"/>
    <mergeCell ref="HAH53:HAI53"/>
    <mergeCell ref="GTN53:GTO53"/>
    <mergeCell ref="GUD53:GUE53"/>
    <mergeCell ref="GUT53:GUU53"/>
    <mergeCell ref="GVJ53:GVK53"/>
    <mergeCell ref="GVZ53:GWA53"/>
    <mergeCell ref="GWP53:GWQ53"/>
    <mergeCell ref="GPV53:GPW53"/>
    <mergeCell ref="GQL53:GQM53"/>
    <mergeCell ref="GRB53:GRC53"/>
    <mergeCell ref="GRR53:GRS53"/>
    <mergeCell ref="GSH53:GSI53"/>
    <mergeCell ref="GSX53:GSY53"/>
    <mergeCell ref="GMD53:GME53"/>
    <mergeCell ref="GMT53:GMU53"/>
    <mergeCell ref="GNJ53:GNK53"/>
    <mergeCell ref="GNZ53:GOA53"/>
    <mergeCell ref="GOP53:GOQ53"/>
    <mergeCell ref="GPF53:GPG53"/>
    <mergeCell ref="GIL53:GIM53"/>
    <mergeCell ref="GJB53:GJC53"/>
    <mergeCell ref="GJR53:GJS53"/>
    <mergeCell ref="GKH53:GKI53"/>
    <mergeCell ref="GKX53:GKY53"/>
    <mergeCell ref="GLN53:GLO53"/>
    <mergeCell ref="GET53:GEU53"/>
    <mergeCell ref="GFJ53:GFK53"/>
    <mergeCell ref="GFZ53:GGA53"/>
    <mergeCell ref="GGP53:GGQ53"/>
    <mergeCell ref="GHF53:GHG53"/>
    <mergeCell ref="GHV53:GHW53"/>
    <mergeCell ref="GBB53:GBC53"/>
    <mergeCell ref="GBR53:GBS53"/>
    <mergeCell ref="GCH53:GCI53"/>
    <mergeCell ref="GCX53:GCY53"/>
    <mergeCell ref="GDN53:GDO53"/>
    <mergeCell ref="GED53:GEE53"/>
    <mergeCell ref="FXJ53:FXK53"/>
    <mergeCell ref="FXZ53:FYA53"/>
    <mergeCell ref="FYP53:FYQ53"/>
    <mergeCell ref="FZF53:FZG53"/>
    <mergeCell ref="FZV53:FZW53"/>
    <mergeCell ref="GAL53:GAM53"/>
    <mergeCell ref="FTR53:FTS53"/>
    <mergeCell ref="FUH53:FUI53"/>
    <mergeCell ref="FUX53:FUY53"/>
    <mergeCell ref="FVN53:FVO53"/>
    <mergeCell ref="FWD53:FWE53"/>
    <mergeCell ref="FWT53:FWU53"/>
    <mergeCell ref="FPZ53:FQA53"/>
    <mergeCell ref="FQP53:FQQ53"/>
    <mergeCell ref="FRF53:FRG53"/>
    <mergeCell ref="FRV53:FRW53"/>
    <mergeCell ref="FSL53:FSM53"/>
    <mergeCell ref="FTB53:FTC53"/>
    <mergeCell ref="FMH53:FMI53"/>
    <mergeCell ref="FMX53:FMY53"/>
    <mergeCell ref="FNN53:FNO53"/>
    <mergeCell ref="FOD53:FOE53"/>
    <mergeCell ref="FOT53:FOU53"/>
    <mergeCell ref="FPJ53:FPK53"/>
    <mergeCell ref="FIP53:FIQ53"/>
    <mergeCell ref="FJF53:FJG53"/>
    <mergeCell ref="FJV53:FJW53"/>
    <mergeCell ref="FKL53:FKM53"/>
    <mergeCell ref="FLB53:FLC53"/>
    <mergeCell ref="FLR53:FLS53"/>
    <mergeCell ref="FEX53:FEY53"/>
    <mergeCell ref="FFN53:FFO53"/>
    <mergeCell ref="FGD53:FGE53"/>
    <mergeCell ref="FGT53:FGU53"/>
    <mergeCell ref="FHJ53:FHK53"/>
    <mergeCell ref="FHZ53:FIA53"/>
    <mergeCell ref="FBF53:FBG53"/>
    <mergeCell ref="FBV53:FBW53"/>
    <mergeCell ref="FCL53:FCM53"/>
    <mergeCell ref="FDB53:FDC53"/>
    <mergeCell ref="FDR53:FDS53"/>
    <mergeCell ref="FEH53:FEI53"/>
    <mergeCell ref="EXN53:EXO53"/>
    <mergeCell ref="EYD53:EYE53"/>
    <mergeCell ref="EYT53:EYU53"/>
    <mergeCell ref="EZJ53:EZK53"/>
    <mergeCell ref="EZZ53:FAA53"/>
    <mergeCell ref="FAP53:FAQ53"/>
    <mergeCell ref="ETV53:ETW53"/>
    <mergeCell ref="EUL53:EUM53"/>
    <mergeCell ref="EVB53:EVC53"/>
    <mergeCell ref="EVR53:EVS53"/>
    <mergeCell ref="EWH53:EWI53"/>
    <mergeCell ref="EWX53:EWY53"/>
    <mergeCell ref="EQD53:EQE53"/>
    <mergeCell ref="EQT53:EQU53"/>
    <mergeCell ref="ERJ53:ERK53"/>
    <mergeCell ref="ERZ53:ESA53"/>
    <mergeCell ref="ESP53:ESQ53"/>
    <mergeCell ref="ETF53:ETG53"/>
    <mergeCell ref="EML53:EMM53"/>
    <mergeCell ref="ENB53:ENC53"/>
    <mergeCell ref="ENR53:ENS53"/>
    <mergeCell ref="EOH53:EOI53"/>
    <mergeCell ref="EOX53:EOY53"/>
    <mergeCell ref="EPN53:EPO53"/>
    <mergeCell ref="EIT53:EIU53"/>
    <mergeCell ref="EJJ53:EJK53"/>
    <mergeCell ref="EJZ53:EKA53"/>
    <mergeCell ref="EKP53:EKQ53"/>
    <mergeCell ref="ELF53:ELG53"/>
    <mergeCell ref="ELV53:ELW53"/>
    <mergeCell ref="EFB53:EFC53"/>
    <mergeCell ref="EFR53:EFS53"/>
    <mergeCell ref="EGH53:EGI53"/>
    <mergeCell ref="EGX53:EGY53"/>
    <mergeCell ref="EHN53:EHO53"/>
    <mergeCell ref="EID53:EIE53"/>
    <mergeCell ref="EBJ53:EBK53"/>
    <mergeCell ref="EBZ53:ECA53"/>
    <mergeCell ref="ECP53:ECQ53"/>
    <mergeCell ref="EDF53:EDG53"/>
    <mergeCell ref="EDV53:EDW53"/>
    <mergeCell ref="EEL53:EEM53"/>
    <mergeCell ref="DXR53:DXS53"/>
    <mergeCell ref="DYH53:DYI53"/>
    <mergeCell ref="DYX53:DYY53"/>
    <mergeCell ref="DZN53:DZO53"/>
    <mergeCell ref="EAD53:EAE53"/>
    <mergeCell ref="EAT53:EAU53"/>
    <mergeCell ref="DTZ53:DUA53"/>
    <mergeCell ref="DUP53:DUQ53"/>
    <mergeCell ref="DVF53:DVG53"/>
    <mergeCell ref="DVV53:DVW53"/>
    <mergeCell ref="DWL53:DWM53"/>
    <mergeCell ref="DXB53:DXC53"/>
    <mergeCell ref="DQH53:DQI53"/>
    <mergeCell ref="DQX53:DQY53"/>
    <mergeCell ref="DRN53:DRO53"/>
    <mergeCell ref="DSD53:DSE53"/>
    <mergeCell ref="DST53:DSU53"/>
    <mergeCell ref="DTJ53:DTK53"/>
    <mergeCell ref="DMP53:DMQ53"/>
    <mergeCell ref="DNF53:DNG53"/>
    <mergeCell ref="DNV53:DNW53"/>
    <mergeCell ref="DOL53:DOM53"/>
    <mergeCell ref="DPB53:DPC53"/>
    <mergeCell ref="DPR53:DPS53"/>
    <mergeCell ref="DIX53:DIY53"/>
    <mergeCell ref="DJN53:DJO53"/>
    <mergeCell ref="DKD53:DKE53"/>
    <mergeCell ref="DKT53:DKU53"/>
    <mergeCell ref="DLJ53:DLK53"/>
    <mergeCell ref="DLZ53:DMA53"/>
    <mergeCell ref="DFF53:DFG53"/>
    <mergeCell ref="DFV53:DFW53"/>
    <mergeCell ref="DGL53:DGM53"/>
    <mergeCell ref="DHB53:DHC53"/>
    <mergeCell ref="DHR53:DHS53"/>
    <mergeCell ref="DIH53:DII53"/>
    <mergeCell ref="DBN53:DBO53"/>
    <mergeCell ref="DCD53:DCE53"/>
    <mergeCell ref="DCT53:DCU53"/>
    <mergeCell ref="DDJ53:DDK53"/>
    <mergeCell ref="DDZ53:DEA53"/>
    <mergeCell ref="DEP53:DEQ53"/>
    <mergeCell ref="CXV53:CXW53"/>
    <mergeCell ref="CYL53:CYM53"/>
    <mergeCell ref="CZB53:CZC53"/>
    <mergeCell ref="CZR53:CZS53"/>
    <mergeCell ref="DAH53:DAI53"/>
    <mergeCell ref="DAX53:DAY53"/>
    <mergeCell ref="CUD53:CUE53"/>
    <mergeCell ref="CUT53:CUU53"/>
    <mergeCell ref="CVJ53:CVK53"/>
    <mergeCell ref="CVZ53:CWA53"/>
    <mergeCell ref="CWP53:CWQ53"/>
    <mergeCell ref="CXF53:CXG53"/>
    <mergeCell ref="CQL53:CQM53"/>
    <mergeCell ref="CRB53:CRC53"/>
    <mergeCell ref="CRR53:CRS53"/>
    <mergeCell ref="CSH53:CSI53"/>
    <mergeCell ref="CSX53:CSY53"/>
    <mergeCell ref="CTN53:CTO53"/>
    <mergeCell ref="CMT53:CMU53"/>
    <mergeCell ref="CNJ53:CNK53"/>
    <mergeCell ref="CNZ53:COA53"/>
    <mergeCell ref="COP53:COQ53"/>
    <mergeCell ref="CPF53:CPG53"/>
    <mergeCell ref="CPV53:CPW53"/>
    <mergeCell ref="CJB53:CJC53"/>
    <mergeCell ref="CJR53:CJS53"/>
    <mergeCell ref="CKH53:CKI53"/>
    <mergeCell ref="CKX53:CKY53"/>
    <mergeCell ref="CLN53:CLO53"/>
    <mergeCell ref="CMD53:CME53"/>
    <mergeCell ref="CFJ53:CFK53"/>
    <mergeCell ref="CFZ53:CGA53"/>
    <mergeCell ref="CGP53:CGQ53"/>
    <mergeCell ref="CHF53:CHG53"/>
    <mergeCell ref="CHV53:CHW53"/>
    <mergeCell ref="CIL53:CIM53"/>
    <mergeCell ref="CBR53:CBS53"/>
    <mergeCell ref="CCH53:CCI53"/>
    <mergeCell ref="CCX53:CCY53"/>
    <mergeCell ref="CDN53:CDO53"/>
    <mergeCell ref="CED53:CEE53"/>
    <mergeCell ref="CET53:CEU53"/>
    <mergeCell ref="BXZ53:BYA53"/>
    <mergeCell ref="BYP53:BYQ53"/>
    <mergeCell ref="BZF53:BZG53"/>
    <mergeCell ref="BZV53:BZW53"/>
    <mergeCell ref="CAL53:CAM53"/>
    <mergeCell ref="CBB53:CBC53"/>
    <mergeCell ref="BUH53:BUI53"/>
    <mergeCell ref="BUX53:BUY53"/>
    <mergeCell ref="BVN53:BVO53"/>
    <mergeCell ref="BWD53:BWE53"/>
    <mergeCell ref="BWT53:BWU53"/>
    <mergeCell ref="BXJ53:BXK53"/>
    <mergeCell ref="BQP53:BQQ53"/>
    <mergeCell ref="BRF53:BRG53"/>
    <mergeCell ref="BRV53:BRW53"/>
    <mergeCell ref="BSL53:BSM53"/>
    <mergeCell ref="BTB53:BTC53"/>
    <mergeCell ref="BTR53:BTS53"/>
    <mergeCell ref="BMX53:BMY53"/>
    <mergeCell ref="BNN53:BNO53"/>
    <mergeCell ref="BOD53:BOE53"/>
    <mergeCell ref="BOT53:BOU53"/>
    <mergeCell ref="BPJ53:BPK53"/>
    <mergeCell ref="BPZ53:BQA53"/>
    <mergeCell ref="BJF53:BJG53"/>
    <mergeCell ref="BJV53:BJW53"/>
    <mergeCell ref="BKL53:BKM53"/>
    <mergeCell ref="BLB53:BLC53"/>
    <mergeCell ref="BLR53:BLS53"/>
    <mergeCell ref="BMH53:BMI53"/>
    <mergeCell ref="BFN53:BFO53"/>
    <mergeCell ref="BGD53:BGE53"/>
    <mergeCell ref="BGT53:BGU53"/>
    <mergeCell ref="BHJ53:BHK53"/>
    <mergeCell ref="BHZ53:BIA53"/>
    <mergeCell ref="BIP53:BIQ53"/>
    <mergeCell ref="BBV53:BBW53"/>
    <mergeCell ref="BCL53:BCM53"/>
    <mergeCell ref="BDB53:BDC53"/>
    <mergeCell ref="BDR53:BDS53"/>
    <mergeCell ref="BEH53:BEI53"/>
    <mergeCell ref="BEX53:BEY53"/>
    <mergeCell ref="AYD53:AYE53"/>
    <mergeCell ref="AYT53:AYU53"/>
    <mergeCell ref="AZJ53:AZK53"/>
    <mergeCell ref="AZZ53:BAA53"/>
    <mergeCell ref="BAP53:BAQ53"/>
    <mergeCell ref="BBF53:BBG53"/>
    <mergeCell ref="AUL53:AUM53"/>
    <mergeCell ref="AVB53:AVC53"/>
    <mergeCell ref="AVR53:AVS53"/>
    <mergeCell ref="AWH53:AWI53"/>
    <mergeCell ref="AWX53:AWY53"/>
    <mergeCell ref="AXN53:AXO53"/>
    <mergeCell ref="AQT53:AQU53"/>
    <mergeCell ref="ARJ53:ARK53"/>
    <mergeCell ref="ARZ53:ASA53"/>
    <mergeCell ref="ASP53:ASQ53"/>
    <mergeCell ref="ATF53:ATG53"/>
    <mergeCell ref="ATV53:ATW53"/>
    <mergeCell ref="ANB53:ANC53"/>
    <mergeCell ref="ANR53:ANS53"/>
    <mergeCell ref="AOH53:AOI53"/>
    <mergeCell ref="AOX53:AOY53"/>
    <mergeCell ref="APN53:APO53"/>
    <mergeCell ref="AQD53:AQE53"/>
    <mergeCell ref="AJJ53:AJK53"/>
    <mergeCell ref="AJZ53:AKA53"/>
    <mergeCell ref="AKP53:AKQ53"/>
    <mergeCell ref="ALF53:ALG53"/>
    <mergeCell ref="ALV53:ALW53"/>
    <mergeCell ref="AML53:AMM53"/>
    <mergeCell ref="AFR53:AFS53"/>
    <mergeCell ref="AGH53:AGI53"/>
    <mergeCell ref="AGX53:AGY53"/>
    <mergeCell ref="AHN53:AHO53"/>
    <mergeCell ref="AID53:AIE53"/>
    <mergeCell ref="AIT53:AIU53"/>
    <mergeCell ref="ABZ53:ACA53"/>
    <mergeCell ref="ACP53:ACQ53"/>
    <mergeCell ref="ADF53:ADG53"/>
    <mergeCell ref="ADV53:ADW53"/>
    <mergeCell ref="AEL53:AEM53"/>
    <mergeCell ref="AFB53:AFC53"/>
    <mergeCell ref="YH53:YI53"/>
    <mergeCell ref="YX53:YY53"/>
    <mergeCell ref="ZN53:ZO53"/>
    <mergeCell ref="AAD53:AAE53"/>
    <mergeCell ref="AAT53:AAU53"/>
    <mergeCell ref="ABJ53:ABK53"/>
    <mergeCell ref="UP53:UQ53"/>
    <mergeCell ref="VF53:VG53"/>
    <mergeCell ref="VV53:VW53"/>
    <mergeCell ref="WL53:WM53"/>
    <mergeCell ref="XB53:XC53"/>
    <mergeCell ref="XR53:XS53"/>
    <mergeCell ref="QX53:QY53"/>
    <mergeCell ref="RN53:RO53"/>
    <mergeCell ref="SD53:SE53"/>
    <mergeCell ref="ST53:SU53"/>
    <mergeCell ref="TJ53:TK53"/>
    <mergeCell ref="TZ53:UA53"/>
    <mergeCell ref="NF53:NG53"/>
    <mergeCell ref="NV53:NW53"/>
    <mergeCell ref="OL53:OM53"/>
    <mergeCell ref="PB53:PC53"/>
    <mergeCell ref="PR53:PS53"/>
    <mergeCell ref="QH53:QI53"/>
    <mergeCell ref="JN53:JO53"/>
    <mergeCell ref="KD53:KE53"/>
    <mergeCell ref="KT53:KU53"/>
    <mergeCell ref="LJ53:LK53"/>
    <mergeCell ref="LZ53:MA53"/>
    <mergeCell ref="MP53:MQ53"/>
    <mergeCell ref="FV53:FW53"/>
    <mergeCell ref="GL53:GM53"/>
    <mergeCell ref="HB53:HC53"/>
    <mergeCell ref="HR53:HS53"/>
    <mergeCell ref="IH53:II53"/>
    <mergeCell ref="IX53:IY53"/>
    <mergeCell ref="F41:G41"/>
    <mergeCell ref="F42:G42"/>
    <mergeCell ref="F43:G43"/>
    <mergeCell ref="D45:E45"/>
    <mergeCell ref="B49:B51"/>
    <mergeCell ref="FF53:FG53"/>
    <mergeCell ref="XDZ34:XEA34"/>
    <mergeCell ref="XEP34:XEQ34"/>
    <mergeCell ref="F35:G35"/>
    <mergeCell ref="F36:G36"/>
    <mergeCell ref="D38:E38"/>
    <mergeCell ref="B40:C40"/>
    <mergeCell ref="XAH34:XAI34"/>
    <mergeCell ref="XAX34:XAY34"/>
    <mergeCell ref="XBN34:XBO34"/>
    <mergeCell ref="XCD34:XCE34"/>
    <mergeCell ref="XCT34:XCU34"/>
    <mergeCell ref="XDJ34:XDK34"/>
    <mergeCell ref="WWP34:WWQ34"/>
    <mergeCell ref="WXF34:WXG34"/>
    <mergeCell ref="WXV34:WXW34"/>
    <mergeCell ref="WYL34:WYM34"/>
    <mergeCell ref="WZB34:WZC34"/>
    <mergeCell ref="WZR34:WZS34"/>
    <mergeCell ref="WSX34:WSY34"/>
    <mergeCell ref="WTN34:WTO34"/>
    <mergeCell ref="WUD34:WUE34"/>
    <mergeCell ref="WUT34:WUU34"/>
    <mergeCell ref="WVJ34:WVK34"/>
    <mergeCell ref="WVZ34:WWA34"/>
    <mergeCell ref="WPF34:WPG34"/>
    <mergeCell ref="WPV34:WPW34"/>
    <mergeCell ref="WQL34:WQM34"/>
    <mergeCell ref="WRB34:WRC34"/>
    <mergeCell ref="WRR34:WRS34"/>
    <mergeCell ref="WSH34:WSI34"/>
    <mergeCell ref="WLN34:WLO34"/>
    <mergeCell ref="WMD34:WME34"/>
    <mergeCell ref="WMT34:WMU34"/>
    <mergeCell ref="WNJ34:WNK34"/>
    <mergeCell ref="WNZ34:WOA34"/>
    <mergeCell ref="WOP34:WOQ34"/>
    <mergeCell ref="WHV34:WHW34"/>
    <mergeCell ref="WIL34:WIM34"/>
    <mergeCell ref="WJB34:WJC34"/>
    <mergeCell ref="WJR34:WJS34"/>
    <mergeCell ref="WKH34:WKI34"/>
    <mergeCell ref="WKX34:WKY34"/>
    <mergeCell ref="WED34:WEE34"/>
    <mergeCell ref="WET34:WEU34"/>
    <mergeCell ref="WFJ34:WFK34"/>
    <mergeCell ref="WFZ34:WGA34"/>
    <mergeCell ref="WGP34:WGQ34"/>
    <mergeCell ref="WHF34:WHG34"/>
    <mergeCell ref="WAL34:WAM34"/>
    <mergeCell ref="WBB34:WBC34"/>
    <mergeCell ref="WBR34:WBS34"/>
    <mergeCell ref="WCH34:WCI34"/>
    <mergeCell ref="WCX34:WCY34"/>
    <mergeCell ref="WDN34:WDO34"/>
    <mergeCell ref="VWT34:VWU34"/>
    <mergeCell ref="VXJ34:VXK34"/>
    <mergeCell ref="VXZ34:VYA34"/>
    <mergeCell ref="VYP34:VYQ34"/>
    <mergeCell ref="VZF34:VZG34"/>
    <mergeCell ref="VZV34:VZW34"/>
    <mergeCell ref="VTB34:VTC34"/>
    <mergeCell ref="VTR34:VTS34"/>
    <mergeCell ref="VUH34:VUI34"/>
    <mergeCell ref="VUX34:VUY34"/>
    <mergeCell ref="VVN34:VVO34"/>
    <mergeCell ref="VWD34:VWE34"/>
    <mergeCell ref="VPJ34:VPK34"/>
    <mergeCell ref="VPZ34:VQA34"/>
    <mergeCell ref="VQP34:VQQ34"/>
    <mergeCell ref="VRF34:VRG34"/>
    <mergeCell ref="VRV34:VRW34"/>
    <mergeCell ref="VSL34:VSM34"/>
    <mergeCell ref="VLR34:VLS34"/>
    <mergeCell ref="VMH34:VMI34"/>
    <mergeCell ref="VMX34:VMY34"/>
    <mergeCell ref="VNN34:VNO34"/>
    <mergeCell ref="VOD34:VOE34"/>
    <mergeCell ref="VOT34:VOU34"/>
    <mergeCell ref="VHZ34:VIA34"/>
    <mergeCell ref="VIP34:VIQ34"/>
    <mergeCell ref="VJF34:VJG34"/>
    <mergeCell ref="VJV34:VJW34"/>
    <mergeCell ref="VKL34:VKM34"/>
    <mergeCell ref="VLB34:VLC34"/>
    <mergeCell ref="VEH34:VEI34"/>
    <mergeCell ref="VEX34:VEY34"/>
    <mergeCell ref="VFN34:VFO34"/>
    <mergeCell ref="VGD34:VGE34"/>
    <mergeCell ref="VGT34:VGU34"/>
    <mergeCell ref="VHJ34:VHK34"/>
    <mergeCell ref="VAP34:VAQ34"/>
    <mergeCell ref="VBF34:VBG34"/>
    <mergeCell ref="VBV34:VBW34"/>
    <mergeCell ref="VCL34:VCM34"/>
    <mergeCell ref="VDB34:VDC34"/>
    <mergeCell ref="VDR34:VDS34"/>
    <mergeCell ref="UWX34:UWY34"/>
    <mergeCell ref="UXN34:UXO34"/>
    <mergeCell ref="UYD34:UYE34"/>
    <mergeCell ref="UYT34:UYU34"/>
    <mergeCell ref="UZJ34:UZK34"/>
    <mergeCell ref="UZZ34:VAA34"/>
    <mergeCell ref="UTF34:UTG34"/>
    <mergeCell ref="UTV34:UTW34"/>
    <mergeCell ref="UUL34:UUM34"/>
    <mergeCell ref="UVB34:UVC34"/>
    <mergeCell ref="UVR34:UVS34"/>
    <mergeCell ref="UWH34:UWI34"/>
    <mergeCell ref="UPN34:UPO34"/>
    <mergeCell ref="UQD34:UQE34"/>
    <mergeCell ref="UQT34:UQU34"/>
    <mergeCell ref="URJ34:URK34"/>
    <mergeCell ref="URZ34:USA34"/>
    <mergeCell ref="USP34:USQ34"/>
    <mergeCell ref="ULV34:ULW34"/>
    <mergeCell ref="UML34:UMM34"/>
    <mergeCell ref="UNB34:UNC34"/>
    <mergeCell ref="UNR34:UNS34"/>
    <mergeCell ref="UOH34:UOI34"/>
    <mergeCell ref="UOX34:UOY34"/>
    <mergeCell ref="UID34:UIE34"/>
    <mergeCell ref="UIT34:UIU34"/>
    <mergeCell ref="UJJ34:UJK34"/>
    <mergeCell ref="UJZ34:UKA34"/>
    <mergeCell ref="UKP34:UKQ34"/>
    <mergeCell ref="ULF34:ULG34"/>
    <mergeCell ref="UEL34:UEM34"/>
    <mergeCell ref="UFB34:UFC34"/>
    <mergeCell ref="UFR34:UFS34"/>
    <mergeCell ref="UGH34:UGI34"/>
    <mergeCell ref="UGX34:UGY34"/>
    <mergeCell ref="UHN34:UHO34"/>
    <mergeCell ref="UAT34:UAU34"/>
    <mergeCell ref="UBJ34:UBK34"/>
    <mergeCell ref="UBZ34:UCA34"/>
    <mergeCell ref="UCP34:UCQ34"/>
    <mergeCell ref="UDF34:UDG34"/>
    <mergeCell ref="UDV34:UDW34"/>
    <mergeCell ref="TXB34:TXC34"/>
    <mergeCell ref="TXR34:TXS34"/>
    <mergeCell ref="TYH34:TYI34"/>
    <mergeCell ref="TYX34:TYY34"/>
    <mergeCell ref="TZN34:TZO34"/>
    <mergeCell ref="UAD34:UAE34"/>
    <mergeCell ref="TTJ34:TTK34"/>
    <mergeCell ref="TTZ34:TUA34"/>
    <mergeCell ref="TUP34:TUQ34"/>
    <mergeCell ref="TVF34:TVG34"/>
    <mergeCell ref="TVV34:TVW34"/>
    <mergeCell ref="TWL34:TWM34"/>
    <mergeCell ref="TPR34:TPS34"/>
    <mergeCell ref="TQH34:TQI34"/>
    <mergeCell ref="TQX34:TQY34"/>
    <mergeCell ref="TRN34:TRO34"/>
    <mergeCell ref="TSD34:TSE34"/>
    <mergeCell ref="TST34:TSU34"/>
    <mergeCell ref="TLZ34:TMA34"/>
    <mergeCell ref="TMP34:TMQ34"/>
    <mergeCell ref="TNF34:TNG34"/>
    <mergeCell ref="TNV34:TNW34"/>
    <mergeCell ref="TOL34:TOM34"/>
    <mergeCell ref="TPB34:TPC34"/>
    <mergeCell ref="TIH34:TII34"/>
    <mergeCell ref="TIX34:TIY34"/>
    <mergeCell ref="TJN34:TJO34"/>
    <mergeCell ref="TKD34:TKE34"/>
    <mergeCell ref="TKT34:TKU34"/>
    <mergeCell ref="TLJ34:TLK34"/>
    <mergeCell ref="TEP34:TEQ34"/>
    <mergeCell ref="TFF34:TFG34"/>
    <mergeCell ref="TFV34:TFW34"/>
    <mergeCell ref="TGL34:TGM34"/>
    <mergeCell ref="THB34:THC34"/>
    <mergeCell ref="THR34:THS34"/>
    <mergeCell ref="TAX34:TAY34"/>
    <mergeCell ref="TBN34:TBO34"/>
    <mergeCell ref="TCD34:TCE34"/>
    <mergeCell ref="TCT34:TCU34"/>
    <mergeCell ref="TDJ34:TDK34"/>
    <mergeCell ref="TDZ34:TEA34"/>
    <mergeCell ref="SXF34:SXG34"/>
    <mergeCell ref="SXV34:SXW34"/>
    <mergeCell ref="SYL34:SYM34"/>
    <mergeCell ref="SZB34:SZC34"/>
    <mergeCell ref="SZR34:SZS34"/>
    <mergeCell ref="TAH34:TAI34"/>
    <mergeCell ref="STN34:STO34"/>
    <mergeCell ref="SUD34:SUE34"/>
    <mergeCell ref="SUT34:SUU34"/>
    <mergeCell ref="SVJ34:SVK34"/>
    <mergeCell ref="SVZ34:SWA34"/>
    <mergeCell ref="SWP34:SWQ34"/>
    <mergeCell ref="SPV34:SPW34"/>
    <mergeCell ref="SQL34:SQM34"/>
    <mergeCell ref="SRB34:SRC34"/>
    <mergeCell ref="SRR34:SRS34"/>
    <mergeCell ref="SSH34:SSI34"/>
    <mergeCell ref="SSX34:SSY34"/>
    <mergeCell ref="SMD34:SME34"/>
    <mergeCell ref="SMT34:SMU34"/>
    <mergeCell ref="SNJ34:SNK34"/>
    <mergeCell ref="SNZ34:SOA34"/>
    <mergeCell ref="SOP34:SOQ34"/>
    <mergeCell ref="SPF34:SPG34"/>
    <mergeCell ref="SIL34:SIM34"/>
    <mergeCell ref="SJB34:SJC34"/>
    <mergeCell ref="SJR34:SJS34"/>
    <mergeCell ref="SKH34:SKI34"/>
    <mergeCell ref="SKX34:SKY34"/>
    <mergeCell ref="SLN34:SLO34"/>
    <mergeCell ref="SET34:SEU34"/>
    <mergeCell ref="SFJ34:SFK34"/>
    <mergeCell ref="SFZ34:SGA34"/>
    <mergeCell ref="SGP34:SGQ34"/>
    <mergeCell ref="SHF34:SHG34"/>
    <mergeCell ref="SHV34:SHW34"/>
    <mergeCell ref="SBB34:SBC34"/>
    <mergeCell ref="SBR34:SBS34"/>
    <mergeCell ref="SCH34:SCI34"/>
    <mergeCell ref="SCX34:SCY34"/>
    <mergeCell ref="SDN34:SDO34"/>
    <mergeCell ref="SED34:SEE34"/>
    <mergeCell ref="RXJ34:RXK34"/>
    <mergeCell ref="RXZ34:RYA34"/>
    <mergeCell ref="RYP34:RYQ34"/>
    <mergeCell ref="RZF34:RZG34"/>
    <mergeCell ref="RZV34:RZW34"/>
    <mergeCell ref="SAL34:SAM34"/>
    <mergeCell ref="RTR34:RTS34"/>
    <mergeCell ref="RUH34:RUI34"/>
    <mergeCell ref="RUX34:RUY34"/>
    <mergeCell ref="RVN34:RVO34"/>
    <mergeCell ref="RWD34:RWE34"/>
    <mergeCell ref="RWT34:RWU34"/>
    <mergeCell ref="RPZ34:RQA34"/>
    <mergeCell ref="RQP34:RQQ34"/>
    <mergeCell ref="RRF34:RRG34"/>
    <mergeCell ref="RRV34:RRW34"/>
    <mergeCell ref="RSL34:RSM34"/>
    <mergeCell ref="RTB34:RTC34"/>
    <mergeCell ref="RMH34:RMI34"/>
    <mergeCell ref="RMX34:RMY34"/>
    <mergeCell ref="RNN34:RNO34"/>
    <mergeCell ref="ROD34:ROE34"/>
    <mergeCell ref="ROT34:ROU34"/>
    <mergeCell ref="RPJ34:RPK34"/>
    <mergeCell ref="RIP34:RIQ34"/>
    <mergeCell ref="RJF34:RJG34"/>
    <mergeCell ref="RJV34:RJW34"/>
    <mergeCell ref="RKL34:RKM34"/>
    <mergeCell ref="RLB34:RLC34"/>
    <mergeCell ref="RLR34:RLS34"/>
    <mergeCell ref="REX34:REY34"/>
    <mergeCell ref="RFN34:RFO34"/>
    <mergeCell ref="RGD34:RGE34"/>
    <mergeCell ref="RGT34:RGU34"/>
    <mergeCell ref="RHJ34:RHK34"/>
    <mergeCell ref="RHZ34:RIA34"/>
    <mergeCell ref="RBF34:RBG34"/>
    <mergeCell ref="RBV34:RBW34"/>
    <mergeCell ref="RCL34:RCM34"/>
    <mergeCell ref="RDB34:RDC34"/>
    <mergeCell ref="RDR34:RDS34"/>
    <mergeCell ref="REH34:REI34"/>
    <mergeCell ref="QXN34:QXO34"/>
    <mergeCell ref="QYD34:QYE34"/>
    <mergeCell ref="QYT34:QYU34"/>
    <mergeCell ref="QZJ34:QZK34"/>
    <mergeCell ref="QZZ34:RAA34"/>
    <mergeCell ref="RAP34:RAQ34"/>
    <mergeCell ref="QTV34:QTW34"/>
    <mergeCell ref="QUL34:QUM34"/>
    <mergeCell ref="QVB34:QVC34"/>
    <mergeCell ref="QVR34:QVS34"/>
    <mergeCell ref="QWH34:QWI34"/>
    <mergeCell ref="QWX34:QWY34"/>
    <mergeCell ref="QQD34:QQE34"/>
    <mergeCell ref="QQT34:QQU34"/>
    <mergeCell ref="QRJ34:QRK34"/>
    <mergeCell ref="QRZ34:QSA34"/>
    <mergeCell ref="QSP34:QSQ34"/>
    <mergeCell ref="QTF34:QTG34"/>
    <mergeCell ref="QML34:QMM34"/>
    <mergeCell ref="QNB34:QNC34"/>
    <mergeCell ref="QNR34:QNS34"/>
    <mergeCell ref="QOH34:QOI34"/>
    <mergeCell ref="QOX34:QOY34"/>
    <mergeCell ref="QPN34:QPO34"/>
    <mergeCell ref="QIT34:QIU34"/>
    <mergeCell ref="QJJ34:QJK34"/>
    <mergeCell ref="QJZ34:QKA34"/>
    <mergeCell ref="QKP34:QKQ34"/>
    <mergeCell ref="QLF34:QLG34"/>
    <mergeCell ref="QLV34:QLW34"/>
    <mergeCell ref="QFB34:QFC34"/>
    <mergeCell ref="QFR34:QFS34"/>
    <mergeCell ref="QGH34:QGI34"/>
    <mergeCell ref="QGX34:QGY34"/>
    <mergeCell ref="QHN34:QHO34"/>
    <mergeCell ref="QID34:QIE34"/>
    <mergeCell ref="QBJ34:QBK34"/>
    <mergeCell ref="QBZ34:QCA34"/>
    <mergeCell ref="QCP34:QCQ34"/>
    <mergeCell ref="QDF34:QDG34"/>
    <mergeCell ref="QDV34:QDW34"/>
    <mergeCell ref="QEL34:QEM34"/>
    <mergeCell ref="PXR34:PXS34"/>
    <mergeCell ref="PYH34:PYI34"/>
    <mergeCell ref="PYX34:PYY34"/>
    <mergeCell ref="PZN34:PZO34"/>
    <mergeCell ref="QAD34:QAE34"/>
    <mergeCell ref="QAT34:QAU34"/>
    <mergeCell ref="PTZ34:PUA34"/>
    <mergeCell ref="PUP34:PUQ34"/>
    <mergeCell ref="PVF34:PVG34"/>
    <mergeCell ref="PVV34:PVW34"/>
    <mergeCell ref="PWL34:PWM34"/>
    <mergeCell ref="PXB34:PXC34"/>
    <mergeCell ref="PQH34:PQI34"/>
    <mergeCell ref="PQX34:PQY34"/>
    <mergeCell ref="PRN34:PRO34"/>
    <mergeCell ref="PSD34:PSE34"/>
    <mergeCell ref="PST34:PSU34"/>
    <mergeCell ref="PTJ34:PTK34"/>
    <mergeCell ref="PMP34:PMQ34"/>
    <mergeCell ref="PNF34:PNG34"/>
    <mergeCell ref="PNV34:PNW34"/>
    <mergeCell ref="POL34:POM34"/>
    <mergeCell ref="PPB34:PPC34"/>
    <mergeCell ref="PPR34:PPS34"/>
    <mergeCell ref="PIX34:PIY34"/>
    <mergeCell ref="PJN34:PJO34"/>
    <mergeCell ref="PKD34:PKE34"/>
    <mergeCell ref="PKT34:PKU34"/>
    <mergeCell ref="PLJ34:PLK34"/>
    <mergeCell ref="PLZ34:PMA34"/>
    <mergeCell ref="PFF34:PFG34"/>
    <mergeCell ref="PFV34:PFW34"/>
    <mergeCell ref="PGL34:PGM34"/>
    <mergeCell ref="PHB34:PHC34"/>
    <mergeCell ref="PHR34:PHS34"/>
    <mergeCell ref="PIH34:PII34"/>
    <mergeCell ref="PBN34:PBO34"/>
    <mergeCell ref="PCD34:PCE34"/>
    <mergeCell ref="PCT34:PCU34"/>
    <mergeCell ref="PDJ34:PDK34"/>
    <mergeCell ref="PDZ34:PEA34"/>
    <mergeCell ref="PEP34:PEQ34"/>
    <mergeCell ref="OXV34:OXW34"/>
    <mergeCell ref="OYL34:OYM34"/>
    <mergeCell ref="OZB34:OZC34"/>
    <mergeCell ref="OZR34:OZS34"/>
    <mergeCell ref="PAH34:PAI34"/>
    <mergeCell ref="PAX34:PAY34"/>
    <mergeCell ref="OUD34:OUE34"/>
    <mergeCell ref="OUT34:OUU34"/>
    <mergeCell ref="OVJ34:OVK34"/>
    <mergeCell ref="OVZ34:OWA34"/>
    <mergeCell ref="OWP34:OWQ34"/>
    <mergeCell ref="OXF34:OXG34"/>
    <mergeCell ref="OQL34:OQM34"/>
    <mergeCell ref="ORB34:ORC34"/>
    <mergeCell ref="ORR34:ORS34"/>
    <mergeCell ref="OSH34:OSI34"/>
    <mergeCell ref="OSX34:OSY34"/>
    <mergeCell ref="OTN34:OTO34"/>
    <mergeCell ref="OMT34:OMU34"/>
    <mergeCell ref="ONJ34:ONK34"/>
    <mergeCell ref="ONZ34:OOA34"/>
    <mergeCell ref="OOP34:OOQ34"/>
    <mergeCell ref="OPF34:OPG34"/>
    <mergeCell ref="OPV34:OPW34"/>
    <mergeCell ref="OJB34:OJC34"/>
    <mergeCell ref="OJR34:OJS34"/>
    <mergeCell ref="OKH34:OKI34"/>
    <mergeCell ref="OKX34:OKY34"/>
    <mergeCell ref="OLN34:OLO34"/>
    <mergeCell ref="OMD34:OME34"/>
    <mergeCell ref="OFJ34:OFK34"/>
    <mergeCell ref="OFZ34:OGA34"/>
    <mergeCell ref="OGP34:OGQ34"/>
    <mergeCell ref="OHF34:OHG34"/>
    <mergeCell ref="OHV34:OHW34"/>
    <mergeCell ref="OIL34:OIM34"/>
    <mergeCell ref="OBR34:OBS34"/>
    <mergeCell ref="OCH34:OCI34"/>
    <mergeCell ref="OCX34:OCY34"/>
    <mergeCell ref="ODN34:ODO34"/>
    <mergeCell ref="OED34:OEE34"/>
    <mergeCell ref="OET34:OEU34"/>
    <mergeCell ref="NXZ34:NYA34"/>
    <mergeCell ref="NYP34:NYQ34"/>
    <mergeCell ref="NZF34:NZG34"/>
    <mergeCell ref="NZV34:NZW34"/>
    <mergeCell ref="OAL34:OAM34"/>
    <mergeCell ref="OBB34:OBC34"/>
    <mergeCell ref="NUH34:NUI34"/>
    <mergeCell ref="NUX34:NUY34"/>
    <mergeCell ref="NVN34:NVO34"/>
    <mergeCell ref="NWD34:NWE34"/>
    <mergeCell ref="NWT34:NWU34"/>
    <mergeCell ref="NXJ34:NXK34"/>
    <mergeCell ref="NQP34:NQQ34"/>
    <mergeCell ref="NRF34:NRG34"/>
    <mergeCell ref="NRV34:NRW34"/>
    <mergeCell ref="NSL34:NSM34"/>
    <mergeCell ref="NTB34:NTC34"/>
    <mergeCell ref="NTR34:NTS34"/>
    <mergeCell ref="NMX34:NMY34"/>
    <mergeCell ref="NNN34:NNO34"/>
    <mergeCell ref="NOD34:NOE34"/>
    <mergeCell ref="NOT34:NOU34"/>
    <mergeCell ref="NPJ34:NPK34"/>
    <mergeCell ref="NPZ34:NQA34"/>
    <mergeCell ref="NJF34:NJG34"/>
    <mergeCell ref="NJV34:NJW34"/>
    <mergeCell ref="NKL34:NKM34"/>
    <mergeCell ref="NLB34:NLC34"/>
    <mergeCell ref="NLR34:NLS34"/>
    <mergeCell ref="NMH34:NMI34"/>
    <mergeCell ref="NFN34:NFO34"/>
    <mergeCell ref="NGD34:NGE34"/>
    <mergeCell ref="NGT34:NGU34"/>
    <mergeCell ref="NHJ34:NHK34"/>
    <mergeCell ref="NHZ34:NIA34"/>
    <mergeCell ref="NIP34:NIQ34"/>
    <mergeCell ref="NBV34:NBW34"/>
    <mergeCell ref="NCL34:NCM34"/>
    <mergeCell ref="NDB34:NDC34"/>
    <mergeCell ref="NDR34:NDS34"/>
    <mergeCell ref="NEH34:NEI34"/>
    <mergeCell ref="NEX34:NEY34"/>
    <mergeCell ref="MYD34:MYE34"/>
    <mergeCell ref="MYT34:MYU34"/>
    <mergeCell ref="MZJ34:MZK34"/>
    <mergeCell ref="MZZ34:NAA34"/>
    <mergeCell ref="NAP34:NAQ34"/>
    <mergeCell ref="NBF34:NBG34"/>
    <mergeCell ref="MUL34:MUM34"/>
    <mergeCell ref="MVB34:MVC34"/>
    <mergeCell ref="MVR34:MVS34"/>
    <mergeCell ref="MWH34:MWI34"/>
    <mergeCell ref="MWX34:MWY34"/>
    <mergeCell ref="MXN34:MXO34"/>
    <mergeCell ref="MQT34:MQU34"/>
    <mergeCell ref="MRJ34:MRK34"/>
    <mergeCell ref="MRZ34:MSA34"/>
    <mergeCell ref="MSP34:MSQ34"/>
    <mergeCell ref="MTF34:MTG34"/>
    <mergeCell ref="MTV34:MTW34"/>
    <mergeCell ref="MNB34:MNC34"/>
    <mergeCell ref="MNR34:MNS34"/>
    <mergeCell ref="MOH34:MOI34"/>
    <mergeCell ref="MOX34:MOY34"/>
    <mergeCell ref="MPN34:MPO34"/>
    <mergeCell ref="MQD34:MQE34"/>
    <mergeCell ref="MJJ34:MJK34"/>
    <mergeCell ref="MJZ34:MKA34"/>
    <mergeCell ref="MKP34:MKQ34"/>
    <mergeCell ref="MLF34:MLG34"/>
    <mergeCell ref="MLV34:MLW34"/>
    <mergeCell ref="MML34:MMM34"/>
    <mergeCell ref="MFR34:MFS34"/>
    <mergeCell ref="MGH34:MGI34"/>
    <mergeCell ref="MGX34:MGY34"/>
    <mergeCell ref="MHN34:MHO34"/>
    <mergeCell ref="MID34:MIE34"/>
    <mergeCell ref="MIT34:MIU34"/>
    <mergeCell ref="MBZ34:MCA34"/>
    <mergeCell ref="MCP34:MCQ34"/>
    <mergeCell ref="MDF34:MDG34"/>
    <mergeCell ref="MDV34:MDW34"/>
    <mergeCell ref="MEL34:MEM34"/>
    <mergeCell ref="MFB34:MFC34"/>
    <mergeCell ref="LYH34:LYI34"/>
    <mergeCell ref="LYX34:LYY34"/>
    <mergeCell ref="LZN34:LZO34"/>
    <mergeCell ref="MAD34:MAE34"/>
    <mergeCell ref="MAT34:MAU34"/>
    <mergeCell ref="MBJ34:MBK34"/>
    <mergeCell ref="LUP34:LUQ34"/>
    <mergeCell ref="LVF34:LVG34"/>
    <mergeCell ref="LVV34:LVW34"/>
    <mergeCell ref="LWL34:LWM34"/>
    <mergeCell ref="LXB34:LXC34"/>
    <mergeCell ref="LXR34:LXS34"/>
    <mergeCell ref="LQX34:LQY34"/>
    <mergeCell ref="LRN34:LRO34"/>
    <mergeCell ref="LSD34:LSE34"/>
    <mergeCell ref="LST34:LSU34"/>
    <mergeCell ref="LTJ34:LTK34"/>
    <mergeCell ref="LTZ34:LUA34"/>
    <mergeCell ref="LNF34:LNG34"/>
    <mergeCell ref="LNV34:LNW34"/>
    <mergeCell ref="LOL34:LOM34"/>
    <mergeCell ref="LPB34:LPC34"/>
    <mergeCell ref="LPR34:LPS34"/>
    <mergeCell ref="LQH34:LQI34"/>
    <mergeCell ref="LJN34:LJO34"/>
    <mergeCell ref="LKD34:LKE34"/>
    <mergeCell ref="LKT34:LKU34"/>
    <mergeCell ref="LLJ34:LLK34"/>
    <mergeCell ref="LLZ34:LMA34"/>
    <mergeCell ref="LMP34:LMQ34"/>
    <mergeCell ref="LFV34:LFW34"/>
    <mergeCell ref="LGL34:LGM34"/>
    <mergeCell ref="LHB34:LHC34"/>
    <mergeCell ref="LHR34:LHS34"/>
    <mergeCell ref="LIH34:LII34"/>
    <mergeCell ref="LIX34:LIY34"/>
    <mergeCell ref="LCD34:LCE34"/>
    <mergeCell ref="LCT34:LCU34"/>
    <mergeCell ref="LDJ34:LDK34"/>
    <mergeCell ref="LDZ34:LEA34"/>
    <mergeCell ref="LEP34:LEQ34"/>
    <mergeCell ref="LFF34:LFG34"/>
    <mergeCell ref="KYL34:KYM34"/>
    <mergeCell ref="KZB34:KZC34"/>
    <mergeCell ref="KZR34:KZS34"/>
    <mergeCell ref="LAH34:LAI34"/>
    <mergeCell ref="LAX34:LAY34"/>
    <mergeCell ref="LBN34:LBO34"/>
    <mergeCell ref="KUT34:KUU34"/>
    <mergeCell ref="KVJ34:KVK34"/>
    <mergeCell ref="KVZ34:KWA34"/>
    <mergeCell ref="KWP34:KWQ34"/>
    <mergeCell ref="KXF34:KXG34"/>
    <mergeCell ref="KXV34:KXW34"/>
    <mergeCell ref="KRB34:KRC34"/>
    <mergeCell ref="KRR34:KRS34"/>
    <mergeCell ref="KSH34:KSI34"/>
    <mergeCell ref="KSX34:KSY34"/>
    <mergeCell ref="KTN34:KTO34"/>
    <mergeCell ref="KUD34:KUE34"/>
    <mergeCell ref="KNJ34:KNK34"/>
    <mergeCell ref="KNZ34:KOA34"/>
    <mergeCell ref="KOP34:KOQ34"/>
    <mergeCell ref="KPF34:KPG34"/>
    <mergeCell ref="KPV34:KPW34"/>
    <mergeCell ref="KQL34:KQM34"/>
    <mergeCell ref="KJR34:KJS34"/>
    <mergeCell ref="KKH34:KKI34"/>
    <mergeCell ref="KKX34:KKY34"/>
    <mergeCell ref="KLN34:KLO34"/>
    <mergeCell ref="KMD34:KME34"/>
    <mergeCell ref="KMT34:KMU34"/>
    <mergeCell ref="KFZ34:KGA34"/>
    <mergeCell ref="KGP34:KGQ34"/>
    <mergeCell ref="KHF34:KHG34"/>
    <mergeCell ref="KHV34:KHW34"/>
    <mergeCell ref="KIL34:KIM34"/>
    <mergeCell ref="KJB34:KJC34"/>
    <mergeCell ref="KCH34:KCI34"/>
    <mergeCell ref="KCX34:KCY34"/>
    <mergeCell ref="KDN34:KDO34"/>
    <mergeCell ref="KED34:KEE34"/>
    <mergeCell ref="KET34:KEU34"/>
    <mergeCell ref="KFJ34:KFK34"/>
    <mergeCell ref="JYP34:JYQ34"/>
    <mergeCell ref="JZF34:JZG34"/>
    <mergeCell ref="JZV34:JZW34"/>
    <mergeCell ref="KAL34:KAM34"/>
    <mergeCell ref="KBB34:KBC34"/>
    <mergeCell ref="KBR34:KBS34"/>
    <mergeCell ref="JUX34:JUY34"/>
    <mergeCell ref="JVN34:JVO34"/>
    <mergeCell ref="JWD34:JWE34"/>
    <mergeCell ref="JWT34:JWU34"/>
    <mergeCell ref="JXJ34:JXK34"/>
    <mergeCell ref="JXZ34:JYA34"/>
    <mergeCell ref="JRF34:JRG34"/>
    <mergeCell ref="JRV34:JRW34"/>
    <mergeCell ref="JSL34:JSM34"/>
    <mergeCell ref="JTB34:JTC34"/>
    <mergeCell ref="JTR34:JTS34"/>
    <mergeCell ref="JUH34:JUI34"/>
    <mergeCell ref="JNN34:JNO34"/>
    <mergeCell ref="JOD34:JOE34"/>
    <mergeCell ref="JOT34:JOU34"/>
    <mergeCell ref="JPJ34:JPK34"/>
    <mergeCell ref="JPZ34:JQA34"/>
    <mergeCell ref="JQP34:JQQ34"/>
    <mergeCell ref="JJV34:JJW34"/>
    <mergeCell ref="JKL34:JKM34"/>
    <mergeCell ref="JLB34:JLC34"/>
    <mergeCell ref="JLR34:JLS34"/>
    <mergeCell ref="JMH34:JMI34"/>
    <mergeCell ref="JMX34:JMY34"/>
    <mergeCell ref="JGD34:JGE34"/>
    <mergeCell ref="JGT34:JGU34"/>
    <mergeCell ref="JHJ34:JHK34"/>
    <mergeCell ref="JHZ34:JIA34"/>
    <mergeCell ref="JIP34:JIQ34"/>
    <mergeCell ref="JJF34:JJG34"/>
    <mergeCell ref="JCL34:JCM34"/>
    <mergeCell ref="JDB34:JDC34"/>
    <mergeCell ref="JDR34:JDS34"/>
    <mergeCell ref="JEH34:JEI34"/>
    <mergeCell ref="JEX34:JEY34"/>
    <mergeCell ref="JFN34:JFO34"/>
    <mergeCell ref="IYT34:IYU34"/>
    <mergeCell ref="IZJ34:IZK34"/>
    <mergeCell ref="IZZ34:JAA34"/>
    <mergeCell ref="JAP34:JAQ34"/>
    <mergeCell ref="JBF34:JBG34"/>
    <mergeCell ref="JBV34:JBW34"/>
    <mergeCell ref="IVB34:IVC34"/>
    <mergeCell ref="IVR34:IVS34"/>
    <mergeCell ref="IWH34:IWI34"/>
    <mergeCell ref="IWX34:IWY34"/>
    <mergeCell ref="IXN34:IXO34"/>
    <mergeCell ref="IYD34:IYE34"/>
    <mergeCell ref="IRJ34:IRK34"/>
    <mergeCell ref="IRZ34:ISA34"/>
    <mergeCell ref="ISP34:ISQ34"/>
    <mergeCell ref="ITF34:ITG34"/>
    <mergeCell ref="ITV34:ITW34"/>
    <mergeCell ref="IUL34:IUM34"/>
    <mergeCell ref="INR34:INS34"/>
    <mergeCell ref="IOH34:IOI34"/>
    <mergeCell ref="IOX34:IOY34"/>
    <mergeCell ref="IPN34:IPO34"/>
    <mergeCell ref="IQD34:IQE34"/>
    <mergeCell ref="IQT34:IQU34"/>
    <mergeCell ref="IJZ34:IKA34"/>
    <mergeCell ref="IKP34:IKQ34"/>
    <mergeCell ref="ILF34:ILG34"/>
    <mergeCell ref="ILV34:ILW34"/>
    <mergeCell ref="IML34:IMM34"/>
    <mergeCell ref="INB34:INC34"/>
    <mergeCell ref="IGH34:IGI34"/>
    <mergeCell ref="IGX34:IGY34"/>
    <mergeCell ref="IHN34:IHO34"/>
    <mergeCell ref="IID34:IIE34"/>
    <mergeCell ref="IIT34:IIU34"/>
    <mergeCell ref="IJJ34:IJK34"/>
    <mergeCell ref="ICP34:ICQ34"/>
    <mergeCell ref="IDF34:IDG34"/>
    <mergeCell ref="IDV34:IDW34"/>
    <mergeCell ref="IEL34:IEM34"/>
    <mergeCell ref="IFB34:IFC34"/>
    <mergeCell ref="IFR34:IFS34"/>
    <mergeCell ref="HYX34:HYY34"/>
    <mergeCell ref="HZN34:HZO34"/>
    <mergeCell ref="IAD34:IAE34"/>
    <mergeCell ref="IAT34:IAU34"/>
    <mergeCell ref="IBJ34:IBK34"/>
    <mergeCell ref="IBZ34:ICA34"/>
    <mergeCell ref="HVF34:HVG34"/>
    <mergeCell ref="HVV34:HVW34"/>
    <mergeCell ref="HWL34:HWM34"/>
    <mergeCell ref="HXB34:HXC34"/>
    <mergeCell ref="HXR34:HXS34"/>
    <mergeCell ref="HYH34:HYI34"/>
    <mergeCell ref="HRN34:HRO34"/>
    <mergeCell ref="HSD34:HSE34"/>
    <mergeCell ref="HST34:HSU34"/>
    <mergeCell ref="HTJ34:HTK34"/>
    <mergeCell ref="HTZ34:HUA34"/>
    <mergeCell ref="HUP34:HUQ34"/>
    <mergeCell ref="HNV34:HNW34"/>
    <mergeCell ref="HOL34:HOM34"/>
    <mergeCell ref="HPB34:HPC34"/>
    <mergeCell ref="HPR34:HPS34"/>
    <mergeCell ref="HQH34:HQI34"/>
    <mergeCell ref="HQX34:HQY34"/>
    <mergeCell ref="HKD34:HKE34"/>
    <mergeCell ref="HKT34:HKU34"/>
    <mergeCell ref="HLJ34:HLK34"/>
    <mergeCell ref="HLZ34:HMA34"/>
    <mergeCell ref="HMP34:HMQ34"/>
    <mergeCell ref="HNF34:HNG34"/>
    <mergeCell ref="HGL34:HGM34"/>
    <mergeCell ref="HHB34:HHC34"/>
    <mergeCell ref="HHR34:HHS34"/>
    <mergeCell ref="HIH34:HII34"/>
    <mergeCell ref="HIX34:HIY34"/>
    <mergeCell ref="HJN34:HJO34"/>
    <mergeCell ref="HCT34:HCU34"/>
    <mergeCell ref="HDJ34:HDK34"/>
    <mergeCell ref="HDZ34:HEA34"/>
    <mergeCell ref="HEP34:HEQ34"/>
    <mergeCell ref="HFF34:HFG34"/>
    <mergeCell ref="HFV34:HFW34"/>
    <mergeCell ref="GZB34:GZC34"/>
    <mergeCell ref="GZR34:GZS34"/>
    <mergeCell ref="HAH34:HAI34"/>
    <mergeCell ref="HAX34:HAY34"/>
    <mergeCell ref="HBN34:HBO34"/>
    <mergeCell ref="HCD34:HCE34"/>
    <mergeCell ref="GVJ34:GVK34"/>
    <mergeCell ref="GVZ34:GWA34"/>
    <mergeCell ref="GWP34:GWQ34"/>
    <mergeCell ref="GXF34:GXG34"/>
    <mergeCell ref="GXV34:GXW34"/>
    <mergeCell ref="GYL34:GYM34"/>
    <mergeCell ref="GRR34:GRS34"/>
    <mergeCell ref="GSH34:GSI34"/>
    <mergeCell ref="GSX34:GSY34"/>
    <mergeCell ref="GTN34:GTO34"/>
    <mergeCell ref="GUD34:GUE34"/>
    <mergeCell ref="GUT34:GUU34"/>
    <mergeCell ref="GNZ34:GOA34"/>
    <mergeCell ref="GOP34:GOQ34"/>
    <mergeCell ref="GPF34:GPG34"/>
    <mergeCell ref="GPV34:GPW34"/>
    <mergeCell ref="GQL34:GQM34"/>
    <mergeCell ref="GRB34:GRC34"/>
    <mergeCell ref="GKH34:GKI34"/>
    <mergeCell ref="GKX34:GKY34"/>
    <mergeCell ref="GLN34:GLO34"/>
    <mergeCell ref="GMD34:GME34"/>
    <mergeCell ref="GMT34:GMU34"/>
    <mergeCell ref="GNJ34:GNK34"/>
    <mergeCell ref="GGP34:GGQ34"/>
    <mergeCell ref="GHF34:GHG34"/>
    <mergeCell ref="GHV34:GHW34"/>
    <mergeCell ref="GIL34:GIM34"/>
    <mergeCell ref="GJB34:GJC34"/>
    <mergeCell ref="GJR34:GJS34"/>
    <mergeCell ref="GCX34:GCY34"/>
    <mergeCell ref="GDN34:GDO34"/>
    <mergeCell ref="GED34:GEE34"/>
    <mergeCell ref="GET34:GEU34"/>
    <mergeCell ref="GFJ34:GFK34"/>
    <mergeCell ref="GFZ34:GGA34"/>
    <mergeCell ref="FZF34:FZG34"/>
    <mergeCell ref="FZV34:FZW34"/>
    <mergeCell ref="GAL34:GAM34"/>
    <mergeCell ref="GBB34:GBC34"/>
    <mergeCell ref="GBR34:GBS34"/>
    <mergeCell ref="GCH34:GCI34"/>
    <mergeCell ref="FVN34:FVO34"/>
    <mergeCell ref="FWD34:FWE34"/>
    <mergeCell ref="FWT34:FWU34"/>
    <mergeCell ref="FXJ34:FXK34"/>
    <mergeCell ref="FXZ34:FYA34"/>
    <mergeCell ref="FYP34:FYQ34"/>
    <mergeCell ref="FRV34:FRW34"/>
    <mergeCell ref="FSL34:FSM34"/>
    <mergeCell ref="FTB34:FTC34"/>
    <mergeCell ref="FTR34:FTS34"/>
    <mergeCell ref="FUH34:FUI34"/>
    <mergeCell ref="FUX34:FUY34"/>
    <mergeCell ref="FOD34:FOE34"/>
    <mergeCell ref="FOT34:FOU34"/>
    <mergeCell ref="FPJ34:FPK34"/>
    <mergeCell ref="FPZ34:FQA34"/>
    <mergeCell ref="FQP34:FQQ34"/>
    <mergeCell ref="FRF34:FRG34"/>
    <mergeCell ref="FKL34:FKM34"/>
    <mergeCell ref="FLB34:FLC34"/>
    <mergeCell ref="FLR34:FLS34"/>
    <mergeCell ref="FMH34:FMI34"/>
    <mergeCell ref="FMX34:FMY34"/>
    <mergeCell ref="FNN34:FNO34"/>
    <mergeCell ref="FGT34:FGU34"/>
    <mergeCell ref="FHJ34:FHK34"/>
    <mergeCell ref="FHZ34:FIA34"/>
    <mergeCell ref="FIP34:FIQ34"/>
    <mergeCell ref="FJF34:FJG34"/>
    <mergeCell ref="FJV34:FJW34"/>
    <mergeCell ref="FDB34:FDC34"/>
    <mergeCell ref="FDR34:FDS34"/>
    <mergeCell ref="FEH34:FEI34"/>
    <mergeCell ref="FEX34:FEY34"/>
    <mergeCell ref="FFN34:FFO34"/>
    <mergeCell ref="FGD34:FGE34"/>
    <mergeCell ref="EZJ34:EZK34"/>
    <mergeCell ref="EZZ34:FAA34"/>
    <mergeCell ref="FAP34:FAQ34"/>
    <mergeCell ref="FBF34:FBG34"/>
    <mergeCell ref="FBV34:FBW34"/>
    <mergeCell ref="FCL34:FCM34"/>
    <mergeCell ref="EVR34:EVS34"/>
    <mergeCell ref="EWH34:EWI34"/>
    <mergeCell ref="EWX34:EWY34"/>
    <mergeCell ref="EXN34:EXO34"/>
    <mergeCell ref="EYD34:EYE34"/>
    <mergeCell ref="EYT34:EYU34"/>
    <mergeCell ref="ERZ34:ESA34"/>
    <mergeCell ref="ESP34:ESQ34"/>
    <mergeCell ref="ETF34:ETG34"/>
    <mergeCell ref="ETV34:ETW34"/>
    <mergeCell ref="EUL34:EUM34"/>
    <mergeCell ref="EVB34:EVC34"/>
    <mergeCell ref="EOH34:EOI34"/>
    <mergeCell ref="EOX34:EOY34"/>
    <mergeCell ref="EPN34:EPO34"/>
    <mergeCell ref="EQD34:EQE34"/>
    <mergeCell ref="EQT34:EQU34"/>
    <mergeCell ref="ERJ34:ERK34"/>
    <mergeCell ref="EKP34:EKQ34"/>
    <mergeCell ref="ELF34:ELG34"/>
    <mergeCell ref="ELV34:ELW34"/>
    <mergeCell ref="EML34:EMM34"/>
    <mergeCell ref="ENB34:ENC34"/>
    <mergeCell ref="ENR34:ENS34"/>
    <mergeCell ref="EGX34:EGY34"/>
    <mergeCell ref="EHN34:EHO34"/>
    <mergeCell ref="EID34:EIE34"/>
    <mergeCell ref="EIT34:EIU34"/>
    <mergeCell ref="EJJ34:EJK34"/>
    <mergeCell ref="EJZ34:EKA34"/>
    <mergeCell ref="EDF34:EDG34"/>
    <mergeCell ref="EDV34:EDW34"/>
    <mergeCell ref="EEL34:EEM34"/>
    <mergeCell ref="EFB34:EFC34"/>
    <mergeCell ref="EFR34:EFS34"/>
    <mergeCell ref="EGH34:EGI34"/>
    <mergeCell ref="DZN34:DZO34"/>
    <mergeCell ref="EAD34:EAE34"/>
    <mergeCell ref="EAT34:EAU34"/>
    <mergeCell ref="EBJ34:EBK34"/>
    <mergeCell ref="EBZ34:ECA34"/>
    <mergeCell ref="ECP34:ECQ34"/>
    <mergeCell ref="DVV34:DVW34"/>
    <mergeCell ref="DWL34:DWM34"/>
    <mergeCell ref="DXB34:DXC34"/>
    <mergeCell ref="DXR34:DXS34"/>
    <mergeCell ref="DYH34:DYI34"/>
    <mergeCell ref="DYX34:DYY34"/>
    <mergeCell ref="DSD34:DSE34"/>
    <mergeCell ref="DST34:DSU34"/>
    <mergeCell ref="DTJ34:DTK34"/>
    <mergeCell ref="DTZ34:DUA34"/>
    <mergeCell ref="DUP34:DUQ34"/>
    <mergeCell ref="DVF34:DVG34"/>
    <mergeCell ref="DOL34:DOM34"/>
    <mergeCell ref="DPB34:DPC34"/>
    <mergeCell ref="DPR34:DPS34"/>
    <mergeCell ref="DQH34:DQI34"/>
    <mergeCell ref="DQX34:DQY34"/>
    <mergeCell ref="DRN34:DRO34"/>
    <mergeCell ref="DKT34:DKU34"/>
    <mergeCell ref="DLJ34:DLK34"/>
    <mergeCell ref="DLZ34:DMA34"/>
    <mergeCell ref="DMP34:DMQ34"/>
    <mergeCell ref="DNF34:DNG34"/>
    <mergeCell ref="DNV34:DNW34"/>
    <mergeCell ref="DHB34:DHC34"/>
    <mergeCell ref="DHR34:DHS34"/>
    <mergeCell ref="DIH34:DII34"/>
    <mergeCell ref="DIX34:DIY34"/>
    <mergeCell ref="DJN34:DJO34"/>
    <mergeCell ref="DKD34:DKE34"/>
    <mergeCell ref="DDJ34:DDK34"/>
    <mergeCell ref="DDZ34:DEA34"/>
    <mergeCell ref="DEP34:DEQ34"/>
    <mergeCell ref="DFF34:DFG34"/>
    <mergeCell ref="DFV34:DFW34"/>
    <mergeCell ref="DGL34:DGM34"/>
    <mergeCell ref="CZR34:CZS34"/>
    <mergeCell ref="DAH34:DAI34"/>
    <mergeCell ref="DAX34:DAY34"/>
    <mergeCell ref="DBN34:DBO34"/>
    <mergeCell ref="DCD34:DCE34"/>
    <mergeCell ref="DCT34:DCU34"/>
    <mergeCell ref="CVZ34:CWA34"/>
    <mergeCell ref="CWP34:CWQ34"/>
    <mergeCell ref="CXF34:CXG34"/>
    <mergeCell ref="CXV34:CXW34"/>
    <mergeCell ref="CYL34:CYM34"/>
    <mergeCell ref="CZB34:CZC34"/>
    <mergeCell ref="CSH34:CSI34"/>
    <mergeCell ref="CSX34:CSY34"/>
    <mergeCell ref="CTN34:CTO34"/>
    <mergeCell ref="CUD34:CUE34"/>
    <mergeCell ref="CUT34:CUU34"/>
    <mergeCell ref="CVJ34:CVK34"/>
    <mergeCell ref="COP34:COQ34"/>
    <mergeCell ref="CPF34:CPG34"/>
    <mergeCell ref="CPV34:CPW34"/>
    <mergeCell ref="CQL34:CQM34"/>
    <mergeCell ref="CRB34:CRC34"/>
    <mergeCell ref="CRR34:CRS34"/>
    <mergeCell ref="CKX34:CKY34"/>
    <mergeCell ref="CLN34:CLO34"/>
    <mergeCell ref="CMD34:CME34"/>
    <mergeCell ref="CMT34:CMU34"/>
    <mergeCell ref="CNJ34:CNK34"/>
    <mergeCell ref="CNZ34:COA34"/>
    <mergeCell ref="CHF34:CHG34"/>
    <mergeCell ref="CHV34:CHW34"/>
    <mergeCell ref="CIL34:CIM34"/>
    <mergeCell ref="CJB34:CJC34"/>
    <mergeCell ref="CJR34:CJS34"/>
    <mergeCell ref="CKH34:CKI34"/>
    <mergeCell ref="CDN34:CDO34"/>
    <mergeCell ref="CED34:CEE34"/>
    <mergeCell ref="CET34:CEU34"/>
    <mergeCell ref="CFJ34:CFK34"/>
    <mergeCell ref="CFZ34:CGA34"/>
    <mergeCell ref="CGP34:CGQ34"/>
    <mergeCell ref="BZV34:BZW34"/>
    <mergeCell ref="CAL34:CAM34"/>
    <mergeCell ref="CBB34:CBC34"/>
    <mergeCell ref="CBR34:CBS34"/>
    <mergeCell ref="CCH34:CCI34"/>
    <mergeCell ref="CCX34:CCY34"/>
    <mergeCell ref="BWD34:BWE34"/>
    <mergeCell ref="BWT34:BWU34"/>
    <mergeCell ref="BXJ34:BXK34"/>
    <mergeCell ref="BXZ34:BYA34"/>
    <mergeCell ref="BYP34:BYQ34"/>
    <mergeCell ref="BZF34:BZG34"/>
    <mergeCell ref="BSL34:BSM34"/>
    <mergeCell ref="BTB34:BTC34"/>
    <mergeCell ref="BTR34:BTS34"/>
    <mergeCell ref="BUH34:BUI34"/>
    <mergeCell ref="BUX34:BUY34"/>
    <mergeCell ref="BVN34:BVO34"/>
    <mergeCell ref="BOT34:BOU34"/>
    <mergeCell ref="BPJ34:BPK34"/>
    <mergeCell ref="BPZ34:BQA34"/>
    <mergeCell ref="BQP34:BQQ34"/>
    <mergeCell ref="BRF34:BRG34"/>
    <mergeCell ref="BRV34:BRW34"/>
    <mergeCell ref="BLB34:BLC34"/>
    <mergeCell ref="BLR34:BLS34"/>
    <mergeCell ref="BMH34:BMI34"/>
    <mergeCell ref="BMX34:BMY34"/>
    <mergeCell ref="BNN34:BNO34"/>
    <mergeCell ref="BOD34:BOE34"/>
    <mergeCell ref="BHJ34:BHK34"/>
    <mergeCell ref="BHZ34:BIA34"/>
    <mergeCell ref="BIP34:BIQ34"/>
    <mergeCell ref="BJF34:BJG34"/>
    <mergeCell ref="BJV34:BJW34"/>
    <mergeCell ref="BKL34:BKM34"/>
    <mergeCell ref="BDR34:BDS34"/>
    <mergeCell ref="BEH34:BEI34"/>
    <mergeCell ref="BEX34:BEY34"/>
    <mergeCell ref="BFN34:BFO34"/>
    <mergeCell ref="BGD34:BGE34"/>
    <mergeCell ref="BGT34:BGU34"/>
    <mergeCell ref="AZZ34:BAA34"/>
    <mergeCell ref="BAP34:BAQ34"/>
    <mergeCell ref="BBF34:BBG34"/>
    <mergeCell ref="BBV34:BBW34"/>
    <mergeCell ref="BCL34:BCM34"/>
    <mergeCell ref="BDB34:BDC34"/>
    <mergeCell ref="AWH34:AWI34"/>
    <mergeCell ref="AWX34:AWY34"/>
    <mergeCell ref="AXN34:AXO34"/>
    <mergeCell ref="AYD34:AYE34"/>
    <mergeCell ref="AYT34:AYU34"/>
    <mergeCell ref="AZJ34:AZK34"/>
    <mergeCell ref="ASP34:ASQ34"/>
    <mergeCell ref="ATF34:ATG34"/>
    <mergeCell ref="ATV34:ATW34"/>
    <mergeCell ref="AUL34:AUM34"/>
    <mergeCell ref="AVB34:AVC34"/>
    <mergeCell ref="AVR34:AVS34"/>
    <mergeCell ref="AOX34:AOY34"/>
    <mergeCell ref="APN34:APO34"/>
    <mergeCell ref="AQD34:AQE34"/>
    <mergeCell ref="AQT34:AQU34"/>
    <mergeCell ref="ARJ34:ARK34"/>
    <mergeCell ref="ARZ34:ASA34"/>
    <mergeCell ref="ALF34:ALG34"/>
    <mergeCell ref="ALV34:ALW34"/>
    <mergeCell ref="AML34:AMM34"/>
    <mergeCell ref="ANB34:ANC34"/>
    <mergeCell ref="ANR34:ANS34"/>
    <mergeCell ref="AOH34:AOI34"/>
    <mergeCell ref="AHN34:AHO34"/>
    <mergeCell ref="AID34:AIE34"/>
    <mergeCell ref="AIT34:AIU34"/>
    <mergeCell ref="AJJ34:AJK34"/>
    <mergeCell ref="AJZ34:AKA34"/>
    <mergeCell ref="AKP34:AKQ34"/>
    <mergeCell ref="ADV34:ADW34"/>
    <mergeCell ref="AEL34:AEM34"/>
    <mergeCell ref="AFB34:AFC34"/>
    <mergeCell ref="AFR34:AFS34"/>
    <mergeCell ref="AGH34:AGI34"/>
    <mergeCell ref="AGX34:AGY34"/>
    <mergeCell ref="AAD34:AAE34"/>
    <mergeCell ref="AAT34:AAU34"/>
    <mergeCell ref="ABJ34:ABK34"/>
    <mergeCell ref="ABZ34:ACA34"/>
    <mergeCell ref="ACP34:ACQ34"/>
    <mergeCell ref="ADF34:ADG34"/>
    <mergeCell ref="WL34:WM34"/>
    <mergeCell ref="XB34:XC34"/>
    <mergeCell ref="XR34:XS34"/>
    <mergeCell ref="YH34:YI34"/>
    <mergeCell ref="YX34:YY34"/>
    <mergeCell ref="ZN34:ZO34"/>
    <mergeCell ref="ST34:SU34"/>
    <mergeCell ref="TJ34:TK34"/>
    <mergeCell ref="TZ34:UA34"/>
    <mergeCell ref="UP34:UQ34"/>
    <mergeCell ref="VF34:VG34"/>
    <mergeCell ref="VV34:VW34"/>
    <mergeCell ref="PB34:PC34"/>
    <mergeCell ref="PR34:PS34"/>
    <mergeCell ref="QH34:QI34"/>
    <mergeCell ref="QX34:QY34"/>
    <mergeCell ref="RN34:RO34"/>
    <mergeCell ref="SD34:SE34"/>
    <mergeCell ref="LJ34:LK34"/>
    <mergeCell ref="LZ34:MA34"/>
    <mergeCell ref="MP34:MQ34"/>
    <mergeCell ref="NF34:NG34"/>
    <mergeCell ref="NV34:NW34"/>
    <mergeCell ref="OL34:OM34"/>
    <mergeCell ref="HR34:HS34"/>
    <mergeCell ref="IH34:II34"/>
    <mergeCell ref="IX34:IY34"/>
    <mergeCell ref="JN34:JO34"/>
    <mergeCell ref="KD34:KE34"/>
    <mergeCell ref="KT34:KU34"/>
    <mergeCell ref="XDJ27:XDK27"/>
    <mergeCell ref="XDZ27:XEA27"/>
    <mergeCell ref="XEP27:XEQ27"/>
    <mergeCell ref="F30:G30"/>
    <mergeCell ref="B31:C31"/>
    <mergeCell ref="F32:G32"/>
    <mergeCell ref="WZR27:WZS27"/>
    <mergeCell ref="XAH27:XAI27"/>
    <mergeCell ref="XAX27:XAY27"/>
    <mergeCell ref="XBN27:XBO27"/>
    <mergeCell ref="XCD27:XCE27"/>
    <mergeCell ref="XCT27:XCU27"/>
    <mergeCell ref="WVZ27:WWA27"/>
    <mergeCell ref="WWP27:WWQ27"/>
    <mergeCell ref="WXF27:WXG27"/>
    <mergeCell ref="WXV27:WXW27"/>
    <mergeCell ref="WYL27:WYM27"/>
    <mergeCell ref="WZB27:WZC27"/>
    <mergeCell ref="WSH27:WSI27"/>
    <mergeCell ref="WSX27:WSY27"/>
    <mergeCell ref="WTN27:WTO27"/>
    <mergeCell ref="WUD27:WUE27"/>
    <mergeCell ref="WUT27:WUU27"/>
    <mergeCell ref="WVJ27:WVK27"/>
    <mergeCell ref="WOP27:WOQ27"/>
    <mergeCell ref="WPF27:WPG27"/>
    <mergeCell ref="WPV27:WPW27"/>
    <mergeCell ref="WQL27:WQM27"/>
    <mergeCell ref="WRB27:WRC27"/>
    <mergeCell ref="WRR27:WRS27"/>
    <mergeCell ref="WKX27:WKY27"/>
    <mergeCell ref="WLN27:WLO27"/>
    <mergeCell ref="WMD27:WME27"/>
    <mergeCell ref="WMT27:WMU27"/>
    <mergeCell ref="WNJ27:WNK27"/>
    <mergeCell ref="WNZ27:WOA27"/>
    <mergeCell ref="WHF27:WHG27"/>
    <mergeCell ref="WHV27:WHW27"/>
    <mergeCell ref="WIL27:WIM27"/>
    <mergeCell ref="WJB27:WJC27"/>
    <mergeCell ref="WJR27:WJS27"/>
    <mergeCell ref="WKH27:WKI27"/>
    <mergeCell ref="WDN27:WDO27"/>
    <mergeCell ref="WED27:WEE27"/>
    <mergeCell ref="WET27:WEU27"/>
    <mergeCell ref="WFJ27:WFK27"/>
    <mergeCell ref="WFZ27:WGA27"/>
    <mergeCell ref="WGP27:WGQ27"/>
    <mergeCell ref="VZV27:VZW27"/>
    <mergeCell ref="WAL27:WAM27"/>
    <mergeCell ref="WBB27:WBC27"/>
    <mergeCell ref="WBR27:WBS27"/>
    <mergeCell ref="WCH27:WCI27"/>
    <mergeCell ref="WCX27:WCY27"/>
    <mergeCell ref="VWD27:VWE27"/>
    <mergeCell ref="VWT27:VWU27"/>
    <mergeCell ref="VXJ27:VXK27"/>
    <mergeCell ref="VXZ27:VYA27"/>
    <mergeCell ref="VYP27:VYQ27"/>
    <mergeCell ref="VZF27:VZG27"/>
    <mergeCell ref="VSL27:VSM27"/>
    <mergeCell ref="VTB27:VTC27"/>
    <mergeCell ref="VTR27:VTS27"/>
    <mergeCell ref="VUH27:VUI27"/>
    <mergeCell ref="VUX27:VUY27"/>
    <mergeCell ref="VVN27:VVO27"/>
    <mergeCell ref="VOT27:VOU27"/>
    <mergeCell ref="VPJ27:VPK27"/>
    <mergeCell ref="VPZ27:VQA27"/>
    <mergeCell ref="VQP27:VQQ27"/>
    <mergeCell ref="VRF27:VRG27"/>
    <mergeCell ref="VRV27:VRW27"/>
    <mergeCell ref="VLB27:VLC27"/>
    <mergeCell ref="VLR27:VLS27"/>
    <mergeCell ref="VMH27:VMI27"/>
    <mergeCell ref="VMX27:VMY27"/>
    <mergeCell ref="VNN27:VNO27"/>
    <mergeCell ref="VOD27:VOE27"/>
    <mergeCell ref="VHJ27:VHK27"/>
    <mergeCell ref="VHZ27:VIA27"/>
    <mergeCell ref="VIP27:VIQ27"/>
    <mergeCell ref="VJF27:VJG27"/>
    <mergeCell ref="VJV27:VJW27"/>
    <mergeCell ref="VKL27:VKM27"/>
    <mergeCell ref="VDR27:VDS27"/>
    <mergeCell ref="VEH27:VEI27"/>
    <mergeCell ref="VEX27:VEY27"/>
    <mergeCell ref="VFN27:VFO27"/>
    <mergeCell ref="VGD27:VGE27"/>
    <mergeCell ref="VGT27:VGU27"/>
    <mergeCell ref="UZZ27:VAA27"/>
    <mergeCell ref="VAP27:VAQ27"/>
    <mergeCell ref="VBF27:VBG27"/>
    <mergeCell ref="VBV27:VBW27"/>
    <mergeCell ref="VCL27:VCM27"/>
    <mergeCell ref="VDB27:VDC27"/>
    <mergeCell ref="UWH27:UWI27"/>
    <mergeCell ref="UWX27:UWY27"/>
    <mergeCell ref="UXN27:UXO27"/>
    <mergeCell ref="UYD27:UYE27"/>
    <mergeCell ref="UYT27:UYU27"/>
    <mergeCell ref="UZJ27:UZK27"/>
    <mergeCell ref="USP27:USQ27"/>
    <mergeCell ref="UTF27:UTG27"/>
    <mergeCell ref="UTV27:UTW27"/>
    <mergeCell ref="UUL27:UUM27"/>
    <mergeCell ref="UVB27:UVC27"/>
    <mergeCell ref="UVR27:UVS27"/>
    <mergeCell ref="UOX27:UOY27"/>
    <mergeCell ref="UPN27:UPO27"/>
    <mergeCell ref="UQD27:UQE27"/>
    <mergeCell ref="UQT27:UQU27"/>
    <mergeCell ref="URJ27:URK27"/>
    <mergeCell ref="URZ27:USA27"/>
    <mergeCell ref="ULF27:ULG27"/>
    <mergeCell ref="ULV27:ULW27"/>
    <mergeCell ref="UML27:UMM27"/>
    <mergeCell ref="UNB27:UNC27"/>
    <mergeCell ref="UNR27:UNS27"/>
    <mergeCell ref="UOH27:UOI27"/>
    <mergeCell ref="UHN27:UHO27"/>
    <mergeCell ref="UID27:UIE27"/>
    <mergeCell ref="UIT27:UIU27"/>
    <mergeCell ref="UJJ27:UJK27"/>
    <mergeCell ref="UJZ27:UKA27"/>
    <mergeCell ref="UKP27:UKQ27"/>
    <mergeCell ref="UDV27:UDW27"/>
    <mergeCell ref="UEL27:UEM27"/>
    <mergeCell ref="UFB27:UFC27"/>
    <mergeCell ref="UFR27:UFS27"/>
    <mergeCell ref="UGH27:UGI27"/>
    <mergeCell ref="UGX27:UGY27"/>
    <mergeCell ref="UAD27:UAE27"/>
    <mergeCell ref="UAT27:UAU27"/>
    <mergeCell ref="UBJ27:UBK27"/>
    <mergeCell ref="UBZ27:UCA27"/>
    <mergeCell ref="UCP27:UCQ27"/>
    <mergeCell ref="UDF27:UDG27"/>
    <mergeCell ref="TWL27:TWM27"/>
    <mergeCell ref="TXB27:TXC27"/>
    <mergeCell ref="TXR27:TXS27"/>
    <mergeCell ref="TYH27:TYI27"/>
    <mergeCell ref="TYX27:TYY27"/>
    <mergeCell ref="TZN27:TZO27"/>
    <mergeCell ref="TST27:TSU27"/>
    <mergeCell ref="TTJ27:TTK27"/>
    <mergeCell ref="TTZ27:TUA27"/>
    <mergeCell ref="TUP27:TUQ27"/>
    <mergeCell ref="TVF27:TVG27"/>
    <mergeCell ref="TVV27:TVW27"/>
    <mergeCell ref="TPB27:TPC27"/>
    <mergeCell ref="TPR27:TPS27"/>
    <mergeCell ref="TQH27:TQI27"/>
    <mergeCell ref="TQX27:TQY27"/>
    <mergeCell ref="TRN27:TRO27"/>
    <mergeCell ref="TSD27:TSE27"/>
    <mergeCell ref="TLJ27:TLK27"/>
    <mergeCell ref="TLZ27:TMA27"/>
    <mergeCell ref="TMP27:TMQ27"/>
    <mergeCell ref="TNF27:TNG27"/>
    <mergeCell ref="TNV27:TNW27"/>
    <mergeCell ref="TOL27:TOM27"/>
    <mergeCell ref="THR27:THS27"/>
    <mergeCell ref="TIH27:TII27"/>
    <mergeCell ref="TIX27:TIY27"/>
    <mergeCell ref="TJN27:TJO27"/>
    <mergeCell ref="TKD27:TKE27"/>
    <mergeCell ref="TKT27:TKU27"/>
    <mergeCell ref="TDZ27:TEA27"/>
    <mergeCell ref="TEP27:TEQ27"/>
    <mergeCell ref="TFF27:TFG27"/>
    <mergeCell ref="TFV27:TFW27"/>
    <mergeCell ref="TGL27:TGM27"/>
    <mergeCell ref="THB27:THC27"/>
    <mergeCell ref="TAH27:TAI27"/>
    <mergeCell ref="TAX27:TAY27"/>
    <mergeCell ref="TBN27:TBO27"/>
    <mergeCell ref="TCD27:TCE27"/>
    <mergeCell ref="TCT27:TCU27"/>
    <mergeCell ref="TDJ27:TDK27"/>
    <mergeCell ref="SWP27:SWQ27"/>
    <mergeCell ref="SXF27:SXG27"/>
    <mergeCell ref="SXV27:SXW27"/>
    <mergeCell ref="SYL27:SYM27"/>
    <mergeCell ref="SZB27:SZC27"/>
    <mergeCell ref="SZR27:SZS27"/>
    <mergeCell ref="SSX27:SSY27"/>
    <mergeCell ref="STN27:STO27"/>
    <mergeCell ref="SUD27:SUE27"/>
    <mergeCell ref="SUT27:SUU27"/>
    <mergeCell ref="SVJ27:SVK27"/>
    <mergeCell ref="SVZ27:SWA27"/>
    <mergeCell ref="SPF27:SPG27"/>
    <mergeCell ref="SPV27:SPW27"/>
    <mergeCell ref="SQL27:SQM27"/>
    <mergeCell ref="SRB27:SRC27"/>
    <mergeCell ref="SRR27:SRS27"/>
    <mergeCell ref="SSH27:SSI27"/>
    <mergeCell ref="SLN27:SLO27"/>
    <mergeCell ref="SMD27:SME27"/>
    <mergeCell ref="SMT27:SMU27"/>
    <mergeCell ref="SNJ27:SNK27"/>
    <mergeCell ref="SNZ27:SOA27"/>
    <mergeCell ref="SOP27:SOQ27"/>
    <mergeCell ref="SHV27:SHW27"/>
    <mergeCell ref="SIL27:SIM27"/>
    <mergeCell ref="SJB27:SJC27"/>
    <mergeCell ref="SJR27:SJS27"/>
    <mergeCell ref="SKH27:SKI27"/>
    <mergeCell ref="SKX27:SKY27"/>
    <mergeCell ref="SED27:SEE27"/>
    <mergeCell ref="SET27:SEU27"/>
    <mergeCell ref="SFJ27:SFK27"/>
    <mergeCell ref="SFZ27:SGA27"/>
    <mergeCell ref="SGP27:SGQ27"/>
    <mergeCell ref="SHF27:SHG27"/>
    <mergeCell ref="SAL27:SAM27"/>
    <mergeCell ref="SBB27:SBC27"/>
    <mergeCell ref="SBR27:SBS27"/>
    <mergeCell ref="SCH27:SCI27"/>
    <mergeCell ref="SCX27:SCY27"/>
    <mergeCell ref="SDN27:SDO27"/>
    <mergeCell ref="RWT27:RWU27"/>
    <mergeCell ref="RXJ27:RXK27"/>
    <mergeCell ref="RXZ27:RYA27"/>
    <mergeCell ref="RYP27:RYQ27"/>
    <mergeCell ref="RZF27:RZG27"/>
    <mergeCell ref="RZV27:RZW27"/>
    <mergeCell ref="RTB27:RTC27"/>
    <mergeCell ref="RTR27:RTS27"/>
    <mergeCell ref="RUH27:RUI27"/>
    <mergeCell ref="RUX27:RUY27"/>
    <mergeCell ref="RVN27:RVO27"/>
    <mergeCell ref="RWD27:RWE27"/>
    <mergeCell ref="RPJ27:RPK27"/>
    <mergeCell ref="RPZ27:RQA27"/>
    <mergeCell ref="RQP27:RQQ27"/>
    <mergeCell ref="RRF27:RRG27"/>
    <mergeCell ref="RRV27:RRW27"/>
    <mergeCell ref="RSL27:RSM27"/>
    <mergeCell ref="RLR27:RLS27"/>
    <mergeCell ref="RMH27:RMI27"/>
    <mergeCell ref="RMX27:RMY27"/>
    <mergeCell ref="RNN27:RNO27"/>
    <mergeCell ref="ROD27:ROE27"/>
    <mergeCell ref="ROT27:ROU27"/>
    <mergeCell ref="RHZ27:RIA27"/>
    <mergeCell ref="RIP27:RIQ27"/>
    <mergeCell ref="RJF27:RJG27"/>
    <mergeCell ref="RJV27:RJW27"/>
    <mergeCell ref="RKL27:RKM27"/>
    <mergeCell ref="RLB27:RLC27"/>
    <mergeCell ref="REH27:REI27"/>
    <mergeCell ref="REX27:REY27"/>
    <mergeCell ref="RFN27:RFO27"/>
    <mergeCell ref="RGD27:RGE27"/>
    <mergeCell ref="RGT27:RGU27"/>
    <mergeCell ref="RHJ27:RHK27"/>
    <mergeCell ref="RAP27:RAQ27"/>
    <mergeCell ref="RBF27:RBG27"/>
    <mergeCell ref="RBV27:RBW27"/>
    <mergeCell ref="RCL27:RCM27"/>
    <mergeCell ref="RDB27:RDC27"/>
    <mergeCell ref="RDR27:RDS27"/>
    <mergeCell ref="QWX27:QWY27"/>
    <mergeCell ref="QXN27:QXO27"/>
    <mergeCell ref="QYD27:QYE27"/>
    <mergeCell ref="QYT27:QYU27"/>
    <mergeCell ref="QZJ27:QZK27"/>
    <mergeCell ref="QZZ27:RAA27"/>
    <mergeCell ref="QTF27:QTG27"/>
    <mergeCell ref="QTV27:QTW27"/>
    <mergeCell ref="QUL27:QUM27"/>
    <mergeCell ref="QVB27:QVC27"/>
    <mergeCell ref="QVR27:QVS27"/>
    <mergeCell ref="QWH27:QWI27"/>
    <mergeCell ref="QPN27:QPO27"/>
    <mergeCell ref="QQD27:QQE27"/>
    <mergeCell ref="QQT27:QQU27"/>
    <mergeCell ref="QRJ27:QRK27"/>
    <mergeCell ref="QRZ27:QSA27"/>
    <mergeCell ref="QSP27:QSQ27"/>
    <mergeCell ref="QLV27:QLW27"/>
    <mergeCell ref="QML27:QMM27"/>
    <mergeCell ref="QNB27:QNC27"/>
    <mergeCell ref="QNR27:QNS27"/>
    <mergeCell ref="QOH27:QOI27"/>
    <mergeCell ref="QOX27:QOY27"/>
    <mergeCell ref="QID27:QIE27"/>
    <mergeCell ref="QIT27:QIU27"/>
    <mergeCell ref="QJJ27:QJK27"/>
    <mergeCell ref="QJZ27:QKA27"/>
    <mergeCell ref="QKP27:QKQ27"/>
    <mergeCell ref="QLF27:QLG27"/>
    <mergeCell ref="QEL27:QEM27"/>
    <mergeCell ref="QFB27:QFC27"/>
    <mergeCell ref="QFR27:QFS27"/>
    <mergeCell ref="QGH27:QGI27"/>
    <mergeCell ref="QGX27:QGY27"/>
    <mergeCell ref="QHN27:QHO27"/>
    <mergeCell ref="QAT27:QAU27"/>
    <mergeCell ref="QBJ27:QBK27"/>
    <mergeCell ref="QBZ27:QCA27"/>
    <mergeCell ref="QCP27:QCQ27"/>
    <mergeCell ref="QDF27:QDG27"/>
    <mergeCell ref="QDV27:QDW27"/>
    <mergeCell ref="PXB27:PXC27"/>
    <mergeCell ref="PXR27:PXS27"/>
    <mergeCell ref="PYH27:PYI27"/>
    <mergeCell ref="PYX27:PYY27"/>
    <mergeCell ref="PZN27:PZO27"/>
    <mergeCell ref="QAD27:QAE27"/>
    <mergeCell ref="PTJ27:PTK27"/>
    <mergeCell ref="PTZ27:PUA27"/>
    <mergeCell ref="PUP27:PUQ27"/>
    <mergeCell ref="PVF27:PVG27"/>
    <mergeCell ref="PVV27:PVW27"/>
    <mergeCell ref="PWL27:PWM27"/>
    <mergeCell ref="PPR27:PPS27"/>
    <mergeCell ref="PQH27:PQI27"/>
    <mergeCell ref="PQX27:PQY27"/>
    <mergeCell ref="PRN27:PRO27"/>
    <mergeCell ref="PSD27:PSE27"/>
    <mergeCell ref="PST27:PSU27"/>
    <mergeCell ref="PLZ27:PMA27"/>
    <mergeCell ref="PMP27:PMQ27"/>
    <mergeCell ref="PNF27:PNG27"/>
    <mergeCell ref="PNV27:PNW27"/>
    <mergeCell ref="POL27:POM27"/>
    <mergeCell ref="PPB27:PPC27"/>
    <mergeCell ref="PIH27:PII27"/>
    <mergeCell ref="PIX27:PIY27"/>
    <mergeCell ref="PJN27:PJO27"/>
    <mergeCell ref="PKD27:PKE27"/>
    <mergeCell ref="PKT27:PKU27"/>
    <mergeCell ref="PLJ27:PLK27"/>
    <mergeCell ref="PEP27:PEQ27"/>
    <mergeCell ref="PFF27:PFG27"/>
    <mergeCell ref="PFV27:PFW27"/>
    <mergeCell ref="PGL27:PGM27"/>
    <mergeCell ref="PHB27:PHC27"/>
    <mergeCell ref="PHR27:PHS27"/>
    <mergeCell ref="PAX27:PAY27"/>
    <mergeCell ref="PBN27:PBO27"/>
    <mergeCell ref="PCD27:PCE27"/>
    <mergeCell ref="PCT27:PCU27"/>
    <mergeCell ref="PDJ27:PDK27"/>
    <mergeCell ref="PDZ27:PEA27"/>
    <mergeCell ref="OXF27:OXG27"/>
    <mergeCell ref="OXV27:OXW27"/>
    <mergeCell ref="OYL27:OYM27"/>
    <mergeCell ref="OZB27:OZC27"/>
    <mergeCell ref="OZR27:OZS27"/>
    <mergeCell ref="PAH27:PAI27"/>
    <mergeCell ref="OTN27:OTO27"/>
    <mergeCell ref="OUD27:OUE27"/>
    <mergeCell ref="OUT27:OUU27"/>
    <mergeCell ref="OVJ27:OVK27"/>
    <mergeCell ref="OVZ27:OWA27"/>
    <mergeCell ref="OWP27:OWQ27"/>
    <mergeCell ref="OPV27:OPW27"/>
    <mergeCell ref="OQL27:OQM27"/>
    <mergeCell ref="ORB27:ORC27"/>
    <mergeCell ref="ORR27:ORS27"/>
    <mergeCell ref="OSH27:OSI27"/>
    <mergeCell ref="OSX27:OSY27"/>
    <mergeCell ref="OMD27:OME27"/>
    <mergeCell ref="OMT27:OMU27"/>
    <mergeCell ref="ONJ27:ONK27"/>
    <mergeCell ref="ONZ27:OOA27"/>
    <mergeCell ref="OOP27:OOQ27"/>
    <mergeCell ref="OPF27:OPG27"/>
    <mergeCell ref="OIL27:OIM27"/>
    <mergeCell ref="OJB27:OJC27"/>
    <mergeCell ref="OJR27:OJS27"/>
    <mergeCell ref="OKH27:OKI27"/>
    <mergeCell ref="OKX27:OKY27"/>
    <mergeCell ref="OLN27:OLO27"/>
    <mergeCell ref="OET27:OEU27"/>
    <mergeCell ref="OFJ27:OFK27"/>
    <mergeCell ref="OFZ27:OGA27"/>
    <mergeCell ref="OGP27:OGQ27"/>
    <mergeCell ref="OHF27:OHG27"/>
    <mergeCell ref="OHV27:OHW27"/>
    <mergeCell ref="OBB27:OBC27"/>
    <mergeCell ref="OBR27:OBS27"/>
    <mergeCell ref="OCH27:OCI27"/>
    <mergeCell ref="OCX27:OCY27"/>
    <mergeCell ref="ODN27:ODO27"/>
    <mergeCell ref="OED27:OEE27"/>
    <mergeCell ref="NXJ27:NXK27"/>
    <mergeCell ref="NXZ27:NYA27"/>
    <mergeCell ref="NYP27:NYQ27"/>
    <mergeCell ref="NZF27:NZG27"/>
    <mergeCell ref="NZV27:NZW27"/>
    <mergeCell ref="OAL27:OAM27"/>
    <mergeCell ref="NTR27:NTS27"/>
    <mergeCell ref="NUH27:NUI27"/>
    <mergeCell ref="NUX27:NUY27"/>
    <mergeCell ref="NVN27:NVO27"/>
    <mergeCell ref="NWD27:NWE27"/>
    <mergeCell ref="NWT27:NWU27"/>
    <mergeCell ref="NPZ27:NQA27"/>
    <mergeCell ref="NQP27:NQQ27"/>
    <mergeCell ref="NRF27:NRG27"/>
    <mergeCell ref="NRV27:NRW27"/>
    <mergeCell ref="NSL27:NSM27"/>
    <mergeCell ref="NTB27:NTC27"/>
    <mergeCell ref="NMH27:NMI27"/>
    <mergeCell ref="NMX27:NMY27"/>
    <mergeCell ref="NNN27:NNO27"/>
    <mergeCell ref="NOD27:NOE27"/>
    <mergeCell ref="NOT27:NOU27"/>
    <mergeCell ref="NPJ27:NPK27"/>
    <mergeCell ref="NIP27:NIQ27"/>
    <mergeCell ref="NJF27:NJG27"/>
    <mergeCell ref="NJV27:NJW27"/>
    <mergeCell ref="NKL27:NKM27"/>
    <mergeCell ref="NLB27:NLC27"/>
    <mergeCell ref="NLR27:NLS27"/>
    <mergeCell ref="NEX27:NEY27"/>
    <mergeCell ref="NFN27:NFO27"/>
    <mergeCell ref="NGD27:NGE27"/>
    <mergeCell ref="NGT27:NGU27"/>
    <mergeCell ref="NHJ27:NHK27"/>
    <mergeCell ref="NHZ27:NIA27"/>
    <mergeCell ref="NBF27:NBG27"/>
    <mergeCell ref="NBV27:NBW27"/>
    <mergeCell ref="NCL27:NCM27"/>
    <mergeCell ref="NDB27:NDC27"/>
    <mergeCell ref="NDR27:NDS27"/>
    <mergeCell ref="NEH27:NEI27"/>
    <mergeCell ref="MXN27:MXO27"/>
    <mergeCell ref="MYD27:MYE27"/>
    <mergeCell ref="MYT27:MYU27"/>
    <mergeCell ref="MZJ27:MZK27"/>
    <mergeCell ref="MZZ27:NAA27"/>
    <mergeCell ref="NAP27:NAQ27"/>
    <mergeCell ref="MTV27:MTW27"/>
    <mergeCell ref="MUL27:MUM27"/>
    <mergeCell ref="MVB27:MVC27"/>
    <mergeCell ref="MVR27:MVS27"/>
    <mergeCell ref="MWH27:MWI27"/>
    <mergeCell ref="MWX27:MWY27"/>
    <mergeCell ref="MQD27:MQE27"/>
    <mergeCell ref="MQT27:MQU27"/>
    <mergeCell ref="MRJ27:MRK27"/>
    <mergeCell ref="MRZ27:MSA27"/>
    <mergeCell ref="MSP27:MSQ27"/>
    <mergeCell ref="MTF27:MTG27"/>
    <mergeCell ref="MML27:MMM27"/>
    <mergeCell ref="MNB27:MNC27"/>
    <mergeCell ref="MNR27:MNS27"/>
    <mergeCell ref="MOH27:MOI27"/>
    <mergeCell ref="MOX27:MOY27"/>
    <mergeCell ref="MPN27:MPO27"/>
    <mergeCell ref="MIT27:MIU27"/>
    <mergeCell ref="MJJ27:MJK27"/>
    <mergeCell ref="MJZ27:MKA27"/>
    <mergeCell ref="MKP27:MKQ27"/>
    <mergeCell ref="MLF27:MLG27"/>
    <mergeCell ref="MLV27:MLW27"/>
    <mergeCell ref="MFB27:MFC27"/>
    <mergeCell ref="MFR27:MFS27"/>
    <mergeCell ref="MGH27:MGI27"/>
    <mergeCell ref="MGX27:MGY27"/>
    <mergeCell ref="MHN27:MHO27"/>
    <mergeCell ref="MID27:MIE27"/>
    <mergeCell ref="MBJ27:MBK27"/>
    <mergeCell ref="MBZ27:MCA27"/>
    <mergeCell ref="MCP27:MCQ27"/>
    <mergeCell ref="MDF27:MDG27"/>
    <mergeCell ref="MDV27:MDW27"/>
    <mergeCell ref="MEL27:MEM27"/>
    <mergeCell ref="LXR27:LXS27"/>
    <mergeCell ref="LYH27:LYI27"/>
    <mergeCell ref="LYX27:LYY27"/>
    <mergeCell ref="LZN27:LZO27"/>
    <mergeCell ref="MAD27:MAE27"/>
    <mergeCell ref="MAT27:MAU27"/>
    <mergeCell ref="LTZ27:LUA27"/>
    <mergeCell ref="LUP27:LUQ27"/>
    <mergeCell ref="LVF27:LVG27"/>
    <mergeCell ref="LVV27:LVW27"/>
    <mergeCell ref="LWL27:LWM27"/>
    <mergeCell ref="LXB27:LXC27"/>
    <mergeCell ref="LQH27:LQI27"/>
    <mergeCell ref="LQX27:LQY27"/>
    <mergeCell ref="LRN27:LRO27"/>
    <mergeCell ref="LSD27:LSE27"/>
    <mergeCell ref="LST27:LSU27"/>
    <mergeCell ref="LTJ27:LTK27"/>
    <mergeCell ref="LMP27:LMQ27"/>
    <mergeCell ref="LNF27:LNG27"/>
    <mergeCell ref="LNV27:LNW27"/>
    <mergeCell ref="LOL27:LOM27"/>
    <mergeCell ref="LPB27:LPC27"/>
    <mergeCell ref="LPR27:LPS27"/>
    <mergeCell ref="LIX27:LIY27"/>
    <mergeCell ref="LJN27:LJO27"/>
    <mergeCell ref="LKD27:LKE27"/>
    <mergeCell ref="LKT27:LKU27"/>
    <mergeCell ref="LLJ27:LLK27"/>
    <mergeCell ref="LLZ27:LMA27"/>
    <mergeCell ref="LFF27:LFG27"/>
    <mergeCell ref="LFV27:LFW27"/>
    <mergeCell ref="LGL27:LGM27"/>
    <mergeCell ref="LHB27:LHC27"/>
    <mergeCell ref="LHR27:LHS27"/>
    <mergeCell ref="LIH27:LII27"/>
    <mergeCell ref="LBN27:LBO27"/>
    <mergeCell ref="LCD27:LCE27"/>
    <mergeCell ref="LCT27:LCU27"/>
    <mergeCell ref="LDJ27:LDK27"/>
    <mergeCell ref="LDZ27:LEA27"/>
    <mergeCell ref="LEP27:LEQ27"/>
    <mergeCell ref="KXV27:KXW27"/>
    <mergeCell ref="KYL27:KYM27"/>
    <mergeCell ref="KZB27:KZC27"/>
    <mergeCell ref="KZR27:KZS27"/>
    <mergeCell ref="LAH27:LAI27"/>
    <mergeCell ref="LAX27:LAY27"/>
    <mergeCell ref="KUD27:KUE27"/>
    <mergeCell ref="KUT27:KUU27"/>
    <mergeCell ref="KVJ27:KVK27"/>
    <mergeCell ref="KVZ27:KWA27"/>
    <mergeCell ref="KWP27:KWQ27"/>
    <mergeCell ref="KXF27:KXG27"/>
    <mergeCell ref="KQL27:KQM27"/>
    <mergeCell ref="KRB27:KRC27"/>
    <mergeCell ref="KRR27:KRS27"/>
    <mergeCell ref="KSH27:KSI27"/>
    <mergeCell ref="KSX27:KSY27"/>
    <mergeCell ref="KTN27:KTO27"/>
    <mergeCell ref="KMT27:KMU27"/>
    <mergeCell ref="KNJ27:KNK27"/>
    <mergeCell ref="KNZ27:KOA27"/>
    <mergeCell ref="KOP27:KOQ27"/>
    <mergeCell ref="KPF27:KPG27"/>
    <mergeCell ref="KPV27:KPW27"/>
    <mergeCell ref="KJB27:KJC27"/>
    <mergeCell ref="KJR27:KJS27"/>
    <mergeCell ref="KKH27:KKI27"/>
    <mergeCell ref="KKX27:KKY27"/>
    <mergeCell ref="KLN27:KLO27"/>
    <mergeCell ref="KMD27:KME27"/>
    <mergeCell ref="KFJ27:KFK27"/>
    <mergeCell ref="KFZ27:KGA27"/>
    <mergeCell ref="KGP27:KGQ27"/>
    <mergeCell ref="KHF27:KHG27"/>
    <mergeCell ref="KHV27:KHW27"/>
    <mergeCell ref="KIL27:KIM27"/>
    <mergeCell ref="KBR27:KBS27"/>
    <mergeCell ref="KCH27:KCI27"/>
    <mergeCell ref="KCX27:KCY27"/>
    <mergeCell ref="KDN27:KDO27"/>
    <mergeCell ref="KED27:KEE27"/>
    <mergeCell ref="KET27:KEU27"/>
    <mergeCell ref="JXZ27:JYA27"/>
    <mergeCell ref="JYP27:JYQ27"/>
    <mergeCell ref="JZF27:JZG27"/>
    <mergeCell ref="JZV27:JZW27"/>
    <mergeCell ref="KAL27:KAM27"/>
    <mergeCell ref="KBB27:KBC27"/>
    <mergeCell ref="JUH27:JUI27"/>
    <mergeCell ref="JUX27:JUY27"/>
    <mergeCell ref="JVN27:JVO27"/>
    <mergeCell ref="JWD27:JWE27"/>
    <mergeCell ref="JWT27:JWU27"/>
    <mergeCell ref="JXJ27:JXK27"/>
    <mergeCell ref="JQP27:JQQ27"/>
    <mergeCell ref="JRF27:JRG27"/>
    <mergeCell ref="JRV27:JRW27"/>
    <mergeCell ref="JSL27:JSM27"/>
    <mergeCell ref="JTB27:JTC27"/>
    <mergeCell ref="JTR27:JTS27"/>
    <mergeCell ref="JMX27:JMY27"/>
    <mergeCell ref="JNN27:JNO27"/>
    <mergeCell ref="JOD27:JOE27"/>
    <mergeCell ref="JOT27:JOU27"/>
    <mergeCell ref="JPJ27:JPK27"/>
    <mergeCell ref="JPZ27:JQA27"/>
    <mergeCell ref="JJF27:JJG27"/>
    <mergeCell ref="JJV27:JJW27"/>
    <mergeCell ref="JKL27:JKM27"/>
    <mergeCell ref="JLB27:JLC27"/>
    <mergeCell ref="JLR27:JLS27"/>
    <mergeCell ref="JMH27:JMI27"/>
    <mergeCell ref="JFN27:JFO27"/>
    <mergeCell ref="JGD27:JGE27"/>
    <mergeCell ref="JGT27:JGU27"/>
    <mergeCell ref="JHJ27:JHK27"/>
    <mergeCell ref="JHZ27:JIA27"/>
    <mergeCell ref="JIP27:JIQ27"/>
    <mergeCell ref="JBV27:JBW27"/>
    <mergeCell ref="JCL27:JCM27"/>
    <mergeCell ref="JDB27:JDC27"/>
    <mergeCell ref="JDR27:JDS27"/>
    <mergeCell ref="JEH27:JEI27"/>
    <mergeCell ref="JEX27:JEY27"/>
    <mergeCell ref="IYD27:IYE27"/>
    <mergeCell ref="IYT27:IYU27"/>
    <mergeCell ref="IZJ27:IZK27"/>
    <mergeCell ref="IZZ27:JAA27"/>
    <mergeCell ref="JAP27:JAQ27"/>
    <mergeCell ref="JBF27:JBG27"/>
    <mergeCell ref="IUL27:IUM27"/>
    <mergeCell ref="IVB27:IVC27"/>
    <mergeCell ref="IVR27:IVS27"/>
    <mergeCell ref="IWH27:IWI27"/>
    <mergeCell ref="IWX27:IWY27"/>
    <mergeCell ref="IXN27:IXO27"/>
    <mergeCell ref="IQT27:IQU27"/>
    <mergeCell ref="IRJ27:IRK27"/>
    <mergeCell ref="IRZ27:ISA27"/>
    <mergeCell ref="ISP27:ISQ27"/>
    <mergeCell ref="ITF27:ITG27"/>
    <mergeCell ref="ITV27:ITW27"/>
    <mergeCell ref="INB27:INC27"/>
    <mergeCell ref="INR27:INS27"/>
    <mergeCell ref="IOH27:IOI27"/>
    <mergeCell ref="IOX27:IOY27"/>
    <mergeCell ref="IPN27:IPO27"/>
    <mergeCell ref="IQD27:IQE27"/>
    <mergeCell ref="IJJ27:IJK27"/>
    <mergeCell ref="IJZ27:IKA27"/>
    <mergeCell ref="IKP27:IKQ27"/>
    <mergeCell ref="ILF27:ILG27"/>
    <mergeCell ref="ILV27:ILW27"/>
    <mergeCell ref="IML27:IMM27"/>
    <mergeCell ref="IFR27:IFS27"/>
    <mergeCell ref="IGH27:IGI27"/>
    <mergeCell ref="IGX27:IGY27"/>
    <mergeCell ref="IHN27:IHO27"/>
    <mergeCell ref="IID27:IIE27"/>
    <mergeCell ref="IIT27:IIU27"/>
    <mergeCell ref="IBZ27:ICA27"/>
    <mergeCell ref="ICP27:ICQ27"/>
    <mergeCell ref="IDF27:IDG27"/>
    <mergeCell ref="IDV27:IDW27"/>
    <mergeCell ref="IEL27:IEM27"/>
    <mergeCell ref="IFB27:IFC27"/>
    <mergeCell ref="HYH27:HYI27"/>
    <mergeCell ref="HYX27:HYY27"/>
    <mergeCell ref="HZN27:HZO27"/>
    <mergeCell ref="IAD27:IAE27"/>
    <mergeCell ref="IAT27:IAU27"/>
    <mergeCell ref="IBJ27:IBK27"/>
    <mergeCell ref="HUP27:HUQ27"/>
    <mergeCell ref="HVF27:HVG27"/>
    <mergeCell ref="HVV27:HVW27"/>
    <mergeCell ref="HWL27:HWM27"/>
    <mergeCell ref="HXB27:HXC27"/>
    <mergeCell ref="HXR27:HXS27"/>
    <mergeCell ref="HQX27:HQY27"/>
    <mergeCell ref="HRN27:HRO27"/>
    <mergeCell ref="HSD27:HSE27"/>
    <mergeCell ref="HST27:HSU27"/>
    <mergeCell ref="HTJ27:HTK27"/>
    <mergeCell ref="HTZ27:HUA27"/>
    <mergeCell ref="HNF27:HNG27"/>
    <mergeCell ref="HNV27:HNW27"/>
    <mergeCell ref="HOL27:HOM27"/>
    <mergeCell ref="HPB27:HPC27"/>
    <mergeCell ref="HPR27:HPS27"/>
    <mergeCell ref="HQH27:HQI27"/>
    <mergeCell ref="HJN27:HJO27"/>
    <mergeCell ref="HKD27:HKE27"/>
    <mergeCell ref="HKT27:HKU27"/>
    <mergeCell ref="HLJ27:HLK27"/>
    <mergeCell ref="HLZ27:HMA27"/>
    <mergeCell ref="HMP27:HMQ27"/>
    <mergeCell ref="HFV27:HFW27"/>
    <mergeCell ref="HGL27:HGM27"/>
    <mergeCell ref="HHB27:HHC27"/>
    <mergeCell ref="HHR27:HHS27"/>
    <mergeCell ref="HIH27:HII27"/>
    <mergeCell ref="HIX27:HIY27"/>
    <mergeCell ref="HCD27:HCE27"/>
    <mergeCell ref="HCT27:HCU27"/>
    <mergeCell ref="HDJ27:HDK27"/>
    <mergeCell ref="HDZ27:HEA27"/>
    <mergeCell ref="HEP27:HEQ27"/>
    <mergeCell ref="HFF27:HFG27"/>
    <mergeCell ref="GYL27:GYM27"/>
    <mergeCell ref="GZB27:GZC27"/>
    <mergeCell ref="GZR27:GZS27"/>
    <mergeCell ref="HAH27:HAI27"/>
    <mergeCell ref="HAX27:HAY27"/>
    <mergeCell ref="HBN27:HBO27"/>
    <mergeCell ref="GUT27:GUU27"/>
    <mergeCell ref="GVJ27:GVK27"/>
    <mergeCell ref="GVZ27:GWA27"/>
    <mergeCell ref="GWP27:GWQ27"/>
    <mergeCell ref="GXF27:GXG27"/>
    <mergeCell ref="GXV27:GXW27"/>
    <mergeCell ref="GRB27:GRC27"/>
    <mergeCell ref="GRR27:GRS27"/>
    <mergeCell ref="GSH27:GSI27"/>
    <mergeCell ref="GSX27:GSY27"/>
    <mergeCell ref="GTN27:GTO27"/>
    <mergeCell ref="GUD27:GUE27"/>
    <mergeCell ref="GNJ27:GNK27"/>
    <mergeCell ref="GNZ27:GOA27"/>
    <mergeCell ref="GOP27:GOQ27"/>
    <mergeCell ref="GPF27:GPG27"/>
    <mergeCell ref="GPV27:GPW27"/>
    <mergeCell ref="GQL27:GQM27"/>
    <mergeCell ref="GJR27:GJS27"/>
    <mergeCell ref="GKH27:GKI27"/>
    <mergeCell ref="GKX27:GKY27"/>
    <mergeCell ref="GLN27:GLO27"/>
    <mergeCell ref="GMD27:GME27"/>
    <mergeCell ref="GMT27:GMU27"/>
    <mergeCell ref="GFZ27:GGA27"/>
    <mergeCell ref="GGP27:GGQ27"/>
    <mergeCell ref="GHF27:GHG27"/>
    <mergeCell ref="GHV27:GHW27"/>
    <mergeCell ref="GIL27:GIM27"/>
    <mergeCell ref="GJB27:GJC27"/>
    <mergeCell ref="GCH27:GCI27"/>
    <mergeCell ref="GCX27:GCY27"/>
    <mergeCell ref="GDN27:GDO27"/>
    <mergeCell ref="GED27:GEE27"/>
    <mergeCell ref="GET27:GEU27"/>
    <mergeCell ref="GFJ27:GFK27"/>
    <mergeCell ref="FYP27:FYQ27"/>
    <mergeCell ref="FZF27:FZG27"/>
    <mergeCell ref="FZV27:FZW27"/>
    <mergeCell ref="GAL27:GAM27"/>
    <mergeCell ref="GBB27:GBC27"/>
    <mergeCell ref="GBR27:GBS27"/>
    <mergeCell ref="FUX27:FUY27"/>
    <mergeCell ref="FVN27:FVO27"/>
    <mergeCell ref="FWD27:FWE27"/>
    <mergeCell ref="FWT27:FWU27"/>
    <mergeCell ref="FXJ27:FXK27"/>
    <mergeCell ref="FXZ27:FYA27"/>
    <mergeCell ref="FRF27:FRG27"/>
    <mergeCell ref="FRV27:FRW27"/>
    <mergeCell ref="FSL27:FSM27"/>
    <mergeCell ref="FTB27:FTC27"/>
    <mergeCell ref="FTR27:FTS27"/>
    <mergeCell ref="FUH27:FUI27"/>
    <mergeCell ref="FNN27:FNO27"/>
    <mergeCell ref="FOD27:FOE27"/>
    <mergeCell ref="FOT27:FOU27"/>
    <mergeCell ref="FPJ27:FPK27"/>
    <mergeCell ref="FPZ27:FQA27"/>
    <mergeCell ref="FQP27:FQQ27"/>
    <mergeCell ref="FJV27:FJW27"/>
    <mergeCell ref="FKL27:FKM27"/>
    <mergeCell ref="FLB27:FLC27"/>
    <mergeCell ref="FLR27:FLS27"/>
    <mergeCell ref="FMH27:FMI27"/>
    <mergeCell ref="FMX27:FMY27"/>
    <mergeCell ref="FGD27:FGE27"/>
    <mergeCell ref="FGT27:FGU27"/>
    <mergeCell ref="FHJ27:FHK27"/>
    <mergeCell ref="FHZ27:FIA27"/>
    <mergeCell ref="FIP27:FIQ27"/>
    <mergeCell ref="FJF27:FJG27"/>
    <mergeCell ref="FCL27:FCM27"/>
    <mergeCell ref="FDB27:FDC27"/>
    <mergeCell ref="FDR27:FDS27"/>
    <mergeCell ref="FEH27:FEI27"/>
    <mergeCell ref="FEX27:FEY27"/>
    <mergeCell ref="FFN27:FFO27"/>
    <mergeCell ref="EYT27:EYU27"/>
    <mergeCell ref="EZJ27:EZK27"/>
    <mergeCell ref="EZZ27:FAA27"/>
    <mergeCell ref="FAP27:FAQ27"/>
    <mergeCell ref="FBF27:FBG27"/>
    <mergeCell ref="FBV27:FBW27"/>
    <mergeCell ref="EVB27:EVC27"/>
    <mergeCell ref="EVR27:EVS27"/>
    <mergeCell ref="EWH27:EWI27"/>
    <mergeCell ref="EWX27:EWY27"/>
    <mergeCell ref="EXN27:EXO27"/>
    <mergeCell ref="EYD27:EYE27"/>
    <mergeCell ref="ERJ27:ERK27"/>
    <mergeCell ref="ERZ27:ESA27"/>
    <mergeCell ref="ESP27:ESQ27"/>
    <mergeCell ref="ETF27:ETG27"/>
    <mergeCell ref="ETV27:ETW27"/>
    <mergeCell ref="EUL27:EUM27"/>
    <mergeCell ref="ENR27:ENS27"/>
    <mergeCell ref="EOH27:EOI27"/>
    <mergeCell ref="EOX27:EOY27"/>
    <mergeCell ref="EPN27:EPO27"/>
    <mergeCell ref="EQD27:EQE27"/>
    <mergeCell ref="EQT27:EQU27"/>
    <mergeCell ref="EJZ27:EKA27"/>
    <mergeCell ref="EKP27:EKQ27"/>
    <mergeCell ref="ELF27:ELG27"/>
    <mergeCell ref="ELV27:ELW27"/>
    <mergeCell ref="EML27:EMM27"/>
    <mergeCell ref="ENB27:ENC27"/>
    <mergeCell ref="EGH27:EGI27"/>
    <mergeCell ref="EGX27:EGY27"/>
    <mergeCell ref="EHN27:EHO27"/>
    <mergeCell ref="EID27:EIE27"/>
    <mergeCell ref="EIT27:EIU27"/>
    <mergeCell ref="EJJ27:EJK27"/>
    <mergeCell ref="ECP27:ECQ27"/>
    <mergeCell ref="EDF27:EDG27"/>
    <mergeCell ref="EDV27:EDW27"/>
    <mergeCell ref="EEL27:EEM27"/>
    <mergeCell ref="EFB27:EFC27"/>
    <mergeCell ref="EFR27:EFS27"/>
    <mergeCell ref="DYX27:DYY27"/>
    <mergeCell ref="DZN27:DZO27"/>
    <mergeCell ref="EAD27:EAE27"/>
    <mergeCell ref="EAT27:EAU27"/>
    <mergeCell ref="EBJ27:EBK27"/>
    <mergeCell ref="EBZ27:ECA27"/>
    <mergeCell ref="DVF27:DVG27"/>
    <mergeCell ref="DVV27:DVW27"/>
    <mergeCell ref="DWL27:DWM27"/>
    <mergeCell ref="DXB27:DXC27"/>
    <mergeCell ref="DXR27:DXS27"/>
    <mergeCell ref="DYH27:DYI27"/>
    <mergeCell ref="DRN27:DRO27"/>
    <mergeCell ref="DSD27:DSE27"/>
    <mergeCell ref="DST27:DSU27"/>
    <mergeCell ref="DTJ27:DTK27"/>
    <mergeCell ref="DTZ27:DUA27"/>
    <mergeCell ref="DUP27:DUQ27"/>
    <mergeCell ref="DNV27:DNW27"/>
    <mergeCell ref="DOL27:DOM27"/>
    <mergeCell ref="DPB27:DPC27"/>
    <mergeCell ref="DPR27:DPS27"/>
    <mergeCell ref="DQH27:DQI27"/>
    <mergeCell ref="DQX27:DQY27"/>
    <mergeCell ref="DKD27:DKE27"/>
    <mergeCell ref="DKT27:DKU27"/>
    <mergeCell ref="DLJ27:DLK27"/>
    <mergeCell ref="DLZ27:DMA27"/>
    <mergeCell ref="DMP27:DMQ27"/>
    <mergeCell ref="DNF27:DNG27"/>
    <mergeCell ref="DGL27:DGM27"/>
    <mergeCell ref="DHB27:DHC27"/>
    <mergeCell ref="DHR27:DHS27"/>
    <mergeCell ref="DIH27:DII27"/>
    <mergeCell ref="DIX27:DIY27"/>
    <mergeCell ref="DJN27:DJO27"/>
    <mergeCell ref="DCT27:DCU27"/>
    <mergeCell ref="DDJ27:DDK27"/>
    <mergeCell ref="DDZ27:DEA27"/>
    <mergeCell ref="DEP27:DEQ27"/>
    <mergeCell ref="DFF27:DFG27"/>
    <mergeCell ref="DFV27:DFW27"/>
    <mergeCell ref="CZB27:CZC27"/>
    <mergeCell ref="CZR27:CZS27"/>
    <mergeCell ref="DAH27:DAI27"/>
    <mergeCell ref="DAX27:DAY27"/>
    <mergeCell ref="DBN27:DBO27"/>
    <mergeCell ref="DCD27:DCE27"/>
    <mergeCell ref="CVJ27:CVK27"/>
    <mergeCell ref="CVZ27:CWA27"/>
    <mergeCell ref="CWP27:CWQ27"/>
    <mergeCell ref="CXF27:CXG27"/>
    <mergeCell ref="CXV27:CXW27"/>
    <mergeCell ref="CYL27:CYM27"/>
    <mergeCell ref="CRR27:CRS27"/>
    <mergeCell ref="CSH27:CSI27"/>
    <mergeCell ref="CSX27:CSY27"/>
    <mergeCell ref="CTN27:CTO27"/>
    <mergeCell ref="CUD27:CUE27"/>
    <mergeCell ref="CUT27:CUU27"/>
    <mergeCell ref="CNZ27:COA27"/>
    <mergeCell ref="COP27:COQ27"/>
    <mergeCell ref="CPF27:CPG27"/>
    <mergeCell ref="CPV27:CPW27"/>
    <mergeCell ref="CQL27:CQM27"/>
    <mergeCell ref="CRB27:CRC27"/>
    <mergeCell ref="CKH27:CKI27"/>
    <mergeCell ref="CKX27:CKY27"/>
    <mergeCell ref="CLN27:CLO27"/>
    <mergeCell ref="CMD27:CME27"/>
    <mergeCell ref="CMT27:CMU27"/>
    <mergeCell ref="CNJ27:CNK27"/>
    <mergeCell ref="CGP27:CGQ27"/>
    <mergeCell ref="CHF27:CHG27"/>
    <mergeCell ref="CHV27:CHW27"/>
    <mergeCell ref="CIL27:CIM27"/>
    <mergeCell ref="CJB27:CJC27"/>
    <mergeCell ref="CJR27:CJS27"/>
    <mergeCell ref="CCX27:CCY27"/>
    <mergeCell ref="CDN27:CDO27"/>
    <mergeCell ref="CED27:CEE27"/>
    <mergeCell ref="CET27:CEU27"/>
    <mergeCell ref="CFJ27:CFK27"/>
    <mergeCell ref="CFZ27:CGA27"/>
    <mergeCell ref="BZF27:BZG27"/>
    <mergeCell ref="BZV27:BZW27"/>
    <mergeCell ref="CAL27:CAM27"/>
    <mergeCell ref="CBB27:CBC27"/>
    <mergeCell ref="CBR27:CBS27"/>
    <mergeCell ref="CCH27:CCI27"/>
    <mergeCell ref="BVN27:BVO27"/>
    <mergeCell ref="BWD27:BWE27"/>
    <mergeCell ref="BWT27:BWU27"/>
    <mergeCell ref="BXJ27:BXK27"/>
    <mergeCell ref="BXZ27:BYA27"/>
    <mergeCell ref="BYP27:BYQ27"/>
    <mergeCell ref="BRV27:BRW27"/>
    <mergeCell ref="BSL27:BSM27"/>
    <mergeCell ref="BTB27:BTC27"/>
    <mergeCell ref="BTR27:BTS27"/>
    <mergeCell ref="BUH27:BUI27"/>
    <mergeCell ref="BUX27:BUY27"/>
    <mergeCell ref="BOD27:BOE27"/>
    <mergeCell ref="BOT27:BOU27"/>
    <mergeCell ref="BPJ27:BPK27"/>
    <mergeCell ref="BPZ27:BQA27"/>
    <mergeCell ref="BQP27:BQQ27"/>
    <mergeCell ref="BRF27:BRG27"/>
    <mergeCell ref="BKL27:BKM27"/>
    <mergeCell ref="BLB27:BLC27"/>
    <mergeCell ref="BLR27:BLS27"/>
    <mergeCell ref="BMH27:BMI27"/>
    <mergeCell ref="BMX27:BMY27"/>
    <mergeCell ref="BNN27:BNO27"/>
    <mergeCell ref="BGT27:BGU27"/>
    <mergeCell ref="BHJ27:BHK27"/>
    <mergeCell ref="BHZ27:BIA27"/>
    <mergeCell ref="BIP27:BIQ27"/>
    <mergeCell ref="BJF27:BJG27"/>
    <mergeCell ref="BJV27:BJW27"/>
    <mergeCell ref="BDB27:BDC27"/>
    <mergeCell ref="BDR27:BDS27"/>
    <mergeCell ref="BEH27:BEI27"/>
    <mergeCell ref="BEX27:BEY27"/>
    <mergeCell ref="BFN27:BFO27"/>
    <mergeCell ref="BGD27:BGE27"/>
    <mergeCell ref="AZJ27:AZK27"/>
    <mergeCell ref="AZZ27:BAA27"/>
    <mergeCell ref="BAP27:BAQ27"/>
    <mergeCell ref="BBF27:BBG27"/>
    <mergeCell ref="BBV27:BBW27"/>
    <mergeCell ref="BCL27:BCM27"/>
    <mergeCell ref="AVR27:AVS27"/>
    <mergeCell ref="AWH27:AWI27"/>
    <mergeCell ref="AWX27:AWY27"/>
    <mergeCell ref="AXN27:AXO27"/>
    <mergeCell ref="AYD27:AYE27"/>
    <mergeCell ref="AYT27:AYU27"/>
    <mergeCell ref="ARZ27:ASA27"/>
    <mergeCell ref="ASP27:ASQ27"/>
    <mergeCell ref="ATF27:ATG27"/>
    <mergeCell ref="ATV27:ATW27"/>
    <mergeCell ref="AUL27:AUM27"/>
    <mergeCell ref="AVB27:AVC27"/>
    <mergeCell ref="YX27:YY27"/>
    <mergeCell ref="SD27:SE27"/>
    <mergeCell ref="ST27:SU27"/>
    <mergeCell ref="TJ27:TK27"/>
    <mergeCell ref="TZ27:UA27"/>
    <mergeCell ref="UP27:UQ27"/>
    <mergeCell ref="VF27:VG27"/>
    <mergeCell ref="AOH27:AOI27"/>
    <mergeCell ref="AOX27:AOY27"/>
    <mergeCell ref="APN27:APO27"/>
    <mergeCell ref="AQD27:AQE27"/>
    <mergeCell ref="AQT27:AQU27"/>
    <mergeCell ref="ARJ27:ARK27"/>
    <mergeCell ref="AKP27:AKQ27"/>
    <mergeCell ref="ALF27:ALG27"/>
    <mergeCell ref="ALV27:ALW27"/>
    <mergeCell ref="AML27:AMM27"/>
    <mergeCell ref="ANB27:ANC27"/>
    <mergeCell ref="ANR27:ANS27"/>
    <mergeCell ref="AHN27:AHO27"/>
    <mergeCell ref="AID27:AIE27"/>
    <mergeCell ref="AIT27:AIU27"/>
    <mergeCell ref="AJJ27:AJK27"/>
    <mergeCell ref="AJZ27:AKA27"/>
    <mergeCell ref="OL27:OM27"/>
    <mergeCell ref="PB27:PC27"/>
    <mergeCell ref="PR27:PS27"/>
    <mergeCell ref="QH27:QI27"/>
    <mergeCell ref="QX27:QY27"/>
    <mergeCell ref="RN27:RO27"/>
    <mergeCell ref="AGX27:AGY27"/>
    <mergeCell ref="MP27:MQ27"/>
    <mergeCell ref="NF27:NG27"/>
    <mergeCell ref="NV27:NW27"/>
    <mergeCell ref="HB27:HC27"/>
    <mergeCell ref="HR27:HS27"/>
    <mergeCell ref="IH27:II27"/>
    <mergeCell ref="IX27:IY27"/>
    <mergeCell ref="JN27:JO27"/>
    <mergeCell ref="KD27:KE27"/>
    <mergeCell ref="F17:G17"/>
    <mergeCell ref="ADF27:ADG27"/>
    <mergeCell ref="ADV27:ADW27"/>
    <mergeCell ref="AEL27:AEM27"/>
    <mergeCell ref="AFB27:AFC27"/>
    <mergeCell ref="AFR27:AFS27"/>
    <mergeCell ref="AGH27:AGI27"/>
    <mergeCell ref="ZN27:ZO27"/>
    <mergeCell ref="AAD27:AAE27"/>
    <mergeCell ref="AAT27:AAU27"/>
    <mergeCell ref="ABJ27:ABK27"/>
    <mergeCell ref="ABZ27:ACA27"/>
    <mergeCell ref="ACP27:ACQ27"/>
    <mergeCell ref="XB27:XC27"/>
    <mergeCell ref="XR27:XS27"/>
    <mergeCell ref="YH27:YI27"/>
    <mergeCell ref="J3:L3"/>
    <mergeCell ref="J4:K4"/>
    <mergeCell ref="D19:E19"/>
    <mergeCell ref="B23:B25"/>
    <mergeCell ref="FF27:FG27"/>
    <mergeCell ref="FV27:FW27"/>
    <mergeCell ref="GL27:GM27"/>
    <mergeCell ref="VV27:VW27"/>
    <mergeCell ref="WL27:WM27"/>
    <mergeCell ref="G37:G38"/>
    <mergeCell ref="F44:G45"/>
    <mergeCell ref="F9:G9"/>
    <mergeCell ref="F10:G10"/>
    <mergeCell ref="D12:E12"/>
    <mergeCell ref="B14:C14"/>
    <mergeCell ref="F15:G15"/>
    <mergeCell ref="F16:G16"/>
    <mergeCell ref="F3:G3"/>
    <mergeCell ref="B4:C4"/>
    <mergeCell ref="F5:G5"/>
    <mergeCell ref="F6:G6"/>
    <mergeCell ref="F8:G8"/>
    <mergeCell ref="F7:G7"/>
    <mergeCell ref="KT27:KU27"/>
    <mergeCell ref="LJ27:LK27"/>
    <mergeCell ref="LZ27:MA27"/>
    <mergeCell ref="F33:G33"/>
    <mergeCell ref="F34:G34"/>
    <mergeCell ref="FF34:FG34"/>
    <mergeCell ref="FV34:FW34"/>
    <mergeCell ref="GL34:GM34"/>
    <mergeCell ref="HB34:HC34"/>
  </mergeCells>
  <phoneticPr fontId="20" type="noConversion"/>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3" id="{017625EB-BEF5-4D56-8F26-28AAD82F84CC}">
            <xm:f>Carbon!#REF!&gt;1</xm:f>
            <x14:dxf>
              <fill>
                <patternFill>
                  <bgColor theme="1" tint="0.14996795556505021"/>
                </patternFill>
              </fill>
            </x14:dxf>
          </x14:cfRule>
          <xm:sqref>B21</xm:sqref>
        </x14:conditionalFormatting>
        <x14:conditionalFormatting xmlns:xm="http://schemas.microsoft.com/office/excel/2006/main">
          <x14:cfRule type="expression" priority="2" id="{25F25068-ECC9-40C3-A23B-F3F9A75B0CD5}">
            <xm:f>Carbon!#REF!&gt;1</xm:f>
            <x14:dxf>
              <fill>
                <patternFill>
                  <bgColor theme="1" tint="0.14996795556505021"/>
                </patternFill>
              </fill>
            </x14:dxf>
          </x14:cfRule>
          <xm:sqref>B47</xm:sqref>
        </x14:conditionalFormatting>
        <x14:conditionalFormatting xmlns:xm="http://schemas.microsoft.com/office/excel/2006/main">
          <x14:cfRule type="expression" priority="1" id="{F55E9938-358A-4FBE-8B40-1242FA13BA5D}">
            <xm:f>Carbon!#REF!&gt;1</xm:f>
            <x14:dxf>
              <fill>
                <patternFill>
                  <bgColor theme="1" tint="0.14996795556505021"/>
                </patternFill>
              </fill>
            </x14:dxf>
          </x14:cfRule>
          <xm:sqref>B74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14B99-F862-4786-868A-F9C2AE3AEC40}">
  <sheetPr>
    <tabColor theme="4"/>
  </sheetPr>
  <dimension ref="A1:XEW107"/>
  <sheetViews>
    <sheetView workbookViewId="0">
      <selection activeCell="F6" sqref="F6:G6"/>
    </sheetView>
  </sheetViews>
  <sheetFormatPr defaultColWidth="8.77734375" defaultRowHeight="14.4"/>
  <cols>
    <col min="1" max="1" width="8.77734375" style="68"/>
    <col min="2" max="2" width="61.21875" style="68" customWidth="1"/>
    <col min="3" max="3" width="37.21875" style="68" customWidth="1"/>
    <col min="4" max="4" width="16.44140625" style="68" customWidth="1"/>
    <col min="5" max="5" width="14.5546875" style="68" customWidth="1"/>
    <col min="6" max="6" width="23.77734375" style="68" customWidth="1"/>
    <col min="7" max="7" width="54.77734375" style="68" customWidth="1"/>
    <col min="8" max="16384" width="8.77734375" style="68"/>
  </cols>
  <sheetData>
    <row r="1" spans="1:12" ht="40.5" customHeight="1">
      <c r="A1" s="133" t="s">
        <v>511</v>
      </c>
      <c r="B1" s="134"/>
      <c r="C1" s="134"/>
      <c r="D1" s="134"/>
      <c r="E1" s="134"/>
      <c r="F1" s="67"/>
      <c r="G1" s="67"/>
    </row>
    <row r="2" spans="1:12" ht="23.1" customHeight="1">
      <c r="A2" s="134" t="s">
        <v>512</v>
      </c>
      <c r="B2" s="135"/>
      <c r="C2" s="136"/>
      <c r="D2" s="137"/>
      <c r="E2" s="137"/>
      <c r="F2" s="67"/>
      <c r="G2" s="67"/>
      <c r="H2" s="99"/>
      <c r="I2" s="99"/>
    </row>
    <row r="3" spans="1:12" ht="23.1" customHeight="1">
      <c r="A3" s="138" t="s">
        <v>430</v>
      </c>
      <c r="B3" s="139" t="s">
        <v>431</v>
      </c>
      <c r="C3" s="139" t="s">
        <v>432</v>
      </c>
      <c r="D3" s="138" t="s">
        <v>31</v>
      </c>
      <c r="E3" s="138" t="s">
        <v>433</v>
      </c>
      <c r="F3" s="685" t="s">
        <v>434</v>
      </c>
      <c r="G3" s="685"/>
      <c r="H3" s="99"/>
      <c r="I3" s="99"/>
      <c r="J3" s="662" t="s">
        <v>435</v>
      </c>
      <c r="K3" s="662"/>
      <c r="L3" s="662"/>
    </row>
    <row r="4" spans="1:12" ht="23.1" customHeight="1">
      <c r="A4" s="140"/>
      <c r="B4" s="689" t="s">
        <v>513</v>
      </c>
      <c r="C4" s="689"/>
      <c r="D4" s="141"/>
      <c r="E4" s="142"/>
      <c r="F4" s="76"/>
      <c r="G4" s="76"/>
      <c r="H4" s="99"/>
      <c r="I4" s="99"/>
      <c r="J4" s="663" t="s">
        <v>437</v>
      </c>
      <c r="K4" s="663"/>
      <c r="L4" s="544" t="s">
        <v>438</v>
      </c>
    </row>
    <row r="5" spans="1:12" ht="53.25" customHeight="1">
      <c r="A5" s="140" t="s">
        <v>442</v>
      </c>
      <c r="B5" s="143" t="s">
        <v>443</v>
      </c>
      <c r="C5" s="144" t="str">
        <f>IF(ISBLANK('AA DATA ENTRY'!$C$48),"Complete Question 24",IF('AA DATA ENTRY'!$C$48="No, Isolated","No, Isolated",IF(ISBLANK('AA DATA ENTRY'!$C$52),"Complete Question 28",'AA DATA ENTRY'!$C$52)))</f>
        <v>Complete Question 24</v>
      </c>
      <c r="D5" s="145" t="str">
        <f>IF(C5=tables!A106,50,IFERROR(VLOOKUP(C5,Outlet_Characteristics[],3,FALSE),"-"))</f>
        <v>-</v>
      </c>
      <c r="E5" s="146">
        <v>50</v>
      </c>
      <c r="F5" s="683" t="s">
        <v>514</v>
      </c>
      <c r="G5" s="683"/>
      <c r="H5" s="147"/>
      <c r="I5" s="147"/>
      <c r="J5" s="214">
        <v>0</v>
      </c>
      <c r="K5" s="214">
        <v>30</v>
      </c>
      <c r="L5" s="214" t="s">
        <v>441</v>
      </c>
    </row>
    <row r="6" spans="1:12" ht="76.5" customHeight="1">
      <c r="A6" s="148">
        <v>21</v>
      </c>
      <c r="B6" s="149" t="s">
        <v>515</v>
      </c>
      <c r="C6" s="150" t="str">
        <f>IF('AA DATA ENTRY'!C45=1,IFERROR(INDEX('AA DATA ENTRY'!B37:C44,MATCH(MAX('AA DATA ENTRY'!C37:C44),'AA DATA ENTRY'!C37:C44,0),1),"Complete Quesiton 21"),"Complete Question 21")</f>
        <v>Complete Question 21</v>
      </c>
      <c r="D6" s="145" t="str">
        <f>IFERROR(VLOOKUP(C6,tables!A220:E229,5,FALSE),"-")</f>
        <v>-</v>
      </c>
      <c r="E6" s="146">
        <v>20</v>
      </c>
      <c r="F6" s="683" t="s">
        <v>516</v>
      </c>
      <c r="G6" s="683"/>
      <c r="H6" s="151"/>
      <c r="I6" s="147"/>
      <c r="J6" s="214">
        <v>30.1</v>
      </c>
      <c r="K6" s="214">
        <v>70</v>
      </c>
      <c r="L6" s="214" t="s">
        <v>121</v>
      </c>
    </row>
    <row r="7" spans="1:12" ht="62.25" customHeight="1">
      <c r="A7" s="148">
        <v>37</v>
      </c>
      <c r="B7" s="149" t="s">
        <v>451</v>
      </c>
      <c r="C7" s="150" t="str">
        <f>IF(OR(ISBLANK('AA DATA ENTRY'!C72),ISBLANK('AA DATA ENTRY'!D72)),"Complete Question 37",INDEX('AA DATA ENTRY'!C72:D76,MATCH(MAX('AA DATA ENTRY'!D72:D76),'AA DATA ENTRY'!D72:D76,0),1))</f>
        <v>Complete Question 37</v>
      </c>
      <c r="D7" s="145" t="str">
        <f>IFERROR(VLOOKUP(C7,Texture_Class[],4,FALSE),"-")</f>
        <v>-</v>
      </c>
      <c r="E7" s="146">
        <v>20</v>
      </c>
      <c r="F7" s="691" t="s">
        <v>517</v>
      </c>
      <c r="G7" s="692"/>
      <c r="H7" s="147"/>
      <c r="I7" s="147"/>
      <c r="J7" s="214">
        <v>70.099999999999994</v>
      </c>
      <c r="K7" s="214">
        <v>100</v>
      </c>
      <c r="L7" s="214" t="s">
        <v>447</v>
      </c>
    </row>
    <row r="8" spans="1:12" ht="45.75" customHeight="1">
      <c r="A8" s="140">
        <v>26</v>
      </c>
      <c r="B8" s="152" t="s">
        <v>445</v>
      </c>
      <c r="C8" s="150" t="str">
        <f>IF(ISBLANK('AA DATA ENTRY'!C50),"Complete Question 26",'AA DATA ENTRY'!C50)</f>
        <v>Complete Question 26</v>
      </c>
      <c r="D8" s="145" t="str">
        <f>IFERROR(VLOOKUP(C8,Flow_Within[],4,FALSE),"-")</f>
        <v>-</v>
      </c>
      <c r="E8" s="146">
        <v>10</v>
      </c>
      <c r="F8" s="683" t="s">
        <v>446</v>
      </c>
      <c r="G8" s="683"/>
      <c r="H8" s="147"/>
      <c r="I8" s="147"/>
    </row>
    <row r="9" spans="1:12" ht="29.4" thickBot="1">
      <c r="A9" s="148">
        <v>27</v>
      </c>
      <c r="B9" s="153" t="s">
        <v>518</v>
      </c>
      <c r="C9" s="154" t="str">
        <f>IF(ISBLANK('AA DATA ENTRY'!C51),"Complete Question 27",'AA DATA ENTRY'!C51)</f>
        <v>Complete Question 27</v>
      </c>
      <c r="D9" s="155" t="str">
        <f>IFERROR(VLOOKUP(C9,Veg_Trap_Pollutants[],2,FALSE),"-")</f>
        <v>-</v>
      </c>
      <c r="E9" s="156">
        <v>10</v>
      </c>
      <c r="F9" s="690" t="s">
        <v>519</v>
      </c>
      <c r="G9" s="690"/>
      <c r="H9" s="99"/>
      <c r="I9" s="99"/>
    </row>
    <row r="10" spans="1:12" ht="23.1" customHeight="1" thickBot="1">
      <c r="A10" s="148"/>
      <c r="B10" s="90"/>
      <c r="C10" s="91" t="s">
        <v>520</v>
      </c>
      <c r="D10" s="92" t="str" cm="1">
        <f t="array" ref="D10">IFERROR(_xlfn.IFS(D5=100,100,D5&lt;100,SUM(D5:D9)),"-")</f>
        <v>-</v>
      </c>
      <c r="E10" s="92">
        <v>100</v>
      </c>
      <c r="F10" s="99"/>
      <c r="G10" s="99"/>
      <c r="H10" s="99"/>
      <c r="I10" s="99"/>
    </row>
    <row r="11" spans="1:12" ht="23.1" customHeight="1" thickBot="1">
      <c r="A11" s="99"/>
      <c r="B11" s="549"/>
      <c r="C11" s="91" t="s">
        <v>438</v>
      </c>
      <c r="D11" s="680" t="str" cm="1">
        <f t="array" ref="D11">IF(ISNUMBER(D10),_xlfn.IFS(AND(D10&lt;=70,D10&gt;30),"Moderate",D10&gt;70,"Higher",D10&lt;=30,"Lower"),"Incomplete section")</f>
        <v>Incomplete section</v>
      </c>
      <c r="E11" s="680"/>
      <c r="F11" s="122"/>
      <c r="G11" s="99"/>
      <c r="H11" s="99"/>
      <c r="I11" s="99"/>
    </row>
    <row r="12" spans="1:12" ht="23.1" customHeight="1">
      <c r="A12" s="99"/>
      <c r="B12" s="549"/>
      <c r="C12" s="140"/>
      <c r="D12" s="140"/>
      <c r="E12" s="140"/>
      <c r="F12" s="99"/>
      <c r="G12" s="99"/>
      <c r="H12" s="99"/>
      <c r="I12" s="99"/>
    </row>
    <row r="13" spans="1:12" ht="23.1" customHeight="1">
      <c r="A13" s="140"/>
      <c r="B13" s="689" t="s">
        <v>521</v>
      </c>
      <c r="C13" s="689"/>
      <c r="D13" s="141"/>
      <c r="E13" s="142"/>
      <c r="F13" s="76"/>
      <c r="G13" s="76"/>
      <c r="H13" s="99"/>
      <c r="I13" s="99"/>
    </row>
    <row r="14" spans="1:12" ht="62.1" customHeight="1">
      <c r="A14" s="140">
        <v>16</v>
      </c>
      <c r="B14" s="149" t="s">
        <v>459</v>
      </c>
      <c r="C14" s="341" t="str">
        <f>IF(ISBLANK('AA DATA ENTRY'!C23),"Complete Question 16",'AA DATA ENTRY'!C23)</f>
        <v>Complete Question 16</v>
      </c>
      <c r="D14" s="340" t="str" cm="1">
        <f t="array" ref="D14">IFERROR(_xlfn.IFS($C$14="&lt;25%",20,$C$14="25-50%",30,$C$14="&gt;50-75%",40,$C$14="&gt;75%",50),"-")</f>
        <v>-</v>
      </c>
      <c r="E14" s="157">
        <v>50</v>
      </c>
      <c r="F14" s="683" t="s">
        <v>522</v>
      </c>
      <c r="G14" s="683"/>
      <c r="H14" s="147"/>
      <c r="I14" s="147"/>
    </row>
    <row r="15" spans="1:12" ht="54" customHeight="1">
      <c r="A15" s="140">
        <v>25</v>
      </c>
      <c r="B15" s="158" t="s">
        <v>461</v>
      </c>
      <c r="C15" s="159" t="str">
        <f>IF(ISBLANK('AA DATA ENTRY'!C49),"Complete Question 25",'AA DATA ENTRY'!C49)</f>
        <v>Complete Question 25</v>
      </c>
      <c r="D15" s="159" t="str">
        <f>IFERROR(VLOOKUP(C15,Flow_into_AA,3,FALSE),"-")</f>
        <v>-</v>
      </c>
      <c r="E15" s="161">
        <v>25</v>
      </c>
      <c r="F15" s="683" t="s">
        <v>523</v>
      </c>
      <c r="G15" s="683"/>
      <c r="H15" s="147"/>
      <c r="I15" s="147"/>
    </row>
    <row r="16" spans="1:12" ht="60.75" customHeight="1">
      <c r="A16" s="140" t="s">
        <v>501</v>
      </c>
      <c r="B16" s="158" t="s">
        <v>524</v>
      </c>
      <c r="C16" s="162" t="str" cm="1">
        <f t="array" ref="C16">IF(OR('AA DATA ENTRY'!C19=tables!A49,'AA DATA ENTRY'!C19=tables!A50),"Not Applicable",_xlfn.IFS('AA DATA ENTRY'!C18="Complete Questions 12 and 13","Complete Question 14",ISBLANK('AA DATA ENTRY'!C19),"Complete question 15",ISNUMBER('AA DATA ENTRY'!C18),'AA DATA ENTRY'!E18))</f>
        <v>Complete question 15</v>
      </c>
      <c r="D16" s="159">
        <f>IF(OR('AA DATA ENTRY'!$C$19=tables!$A$49,'AA DATA ENTRY'!$C$19=tables!$A$50),"-",IFERROR(VLOOKUP('AA DATA ENTRY'!$E$18,Table13[],2,FALSE),"-"))</f>
        <v>0</v>
      </c>
      <c r="E16" s="161">
        <v>25</v>
      </c>
      <c r="F16" s="683" t="s">
        <v>525</v>
      </c>
      <c r="G16" s="683"/>
    </row>
    <row r="17" spans="1:1017 1025:2041 2049:3065 3073:4089 4097:5113 5121:6137 6145:7161 7169:8185 8193:9209 9217:10233 10241:11257 11265:12281 12289:13305 13313:14329 14337:15353 15361:16377" ht="51.75" customHeight="1" thickBot="1">
      <c r="A17" s="140" t="s">
        <v>526</v>
      </c>
      <c r="B17" s="149" t="str">
        <f>'AA DATA ENTRY'!B59</f>
        <v>Is any portion of the AA located in a mapped floodplain?</v>
      </c>
      <c r="C17" s="159" t="str">
        <f>IF(ISBLANK('AA DATA ENTRY'!C19),"Complete Question 15",IF(OR('AA DATA ENTRY'!$C$19=tables!A49,'AA DATA ENTRY'!$C$19=tables!A50),IF(ISBLANK('AA DATA ENTRY'!$C$59),"Complete Question 35",'AA DATA ENTRY'!$C$59),"Not Applicable"))</f>
        <v>Complete Question 15</v>
      </c>
      <c r="D17" s="159" t="str" cm="1">
        <f t="array" ref="D17">IF(OR(C17="Yes",C17="No"),_xlfn.IFS(C17="Yes",25,C17="No",0),"-")</f>
        <v>-</v>
      </c>
      <c r="E17" s="146">
        <v>25</v>
      </c>
      <c r="F17" s="683" t="s">
        <v>527</v>
      </c>
      <c r="G17" s="683"/>
      <c r="H17" s="147"/>
      <c r="I17" s="147"/>
    </row>
    <row r="18" spans="1:1017 1025:2041 2049:3065 3073:4089 4097:5113 5121:6137 6145:7161 7169:8185 8193:9209 9217:10233 10241:11257 11265:12281 12289:13305 13313:14329 14337:15353 15361:16377" ht="23.1" customHeight="1" thickBot="1">
      <c r="A18" s="553"/>
      <c r="B18" s="90"/>
      <c r="C18" s="91" t="s">
        <v>520</v>
      </c>
      <c r="D18" s="132">
        <f>IF(AND(D14="-",D15="-",D16="-",D17="-"),"-",SUM(D14:D17))</f>
        <v>0</v>
      </c>
      <c r="E18" s="92">
        <v>100</v>
      </c>
      <c r="F18" s="99"/>
      <c r="G18" s="99"/>
      <c r="H18" s="99"/>
      <c r="I18" s="99"/>
    </row>
    <row r="19" spans="1:1017 1025:2041 2049:3065 3073:4089 4097:5113 5121:6137 6145:7161 7169:8185 8193:9209 9217:10233 10241:11257 11265:12281 12289:13305 13313:14329 14337:15353 15361:16377" ht="23.1" customHeight="1" thickBot="1">
      <c r="B19" s="549"/>
      <c r="C19" s="91" t="s">
        <v>438</v>
      </c>
      <c r="D19" s="664" t="str" cm="1">
        <f t="array" ref="D19">IF(OR(D14="-",D15="-"),"Incomplete section",_xlfn.IFS(AND(D18&lt;=70,D18&gt;30),"Moderate",D18&gt;70,"Higher",D18&lt;=30,"Lower"))</f>
        <v>Incomplete section</v>
      </c>
      <c r="E19" s="664"/>
      <c r="F19" s="122"/>
    </row>
    <row r="20" spans="1:1017 1025:2041 2049:3065 3073:4089 4097:5113 5121:6137 6145:7161 7169:8185 8193:9209 9217:10233 10241:11257 11265:12281 12289:13305 13313:14329 14337:15353 15361:16377" ht="22.35" customHeight="1">
      <c r="A20" s="119"/>
      <c r="B20" s="96"/>
      <c r="C20" s="99"/>
      <c r="D20" s="100"/>
      <c r="E20" s="100"/>
    </row>
    <row r="21" spans="1:1017 1025:2041 2049:3065 3073:4089 4097:5113 5121:6137 6145:7161 7169:8185 8193:9209 9217:10233 10241:11257 11265:12281 12289:13305 13313:14329 14337:15353 15361:16377" ht="23.1" customHeight="1">
      <c r="A21" s="74"/>
      <c r="B21" s="101" t="s">
        <v>528</v>
      </c>
      <c r="C21" s="102"/>
      <c r="D21" s="102"/>
      <c r="E21" s="102"/>
      <c r="F21" s="103"/>
    </row>
    <row r="22" spans="1:1017 1025:2041 2049:3065 3073:4089 4097:5113 5121:6137 6145:7161 7169:8185 8193:9209 9217:10233 10241:11257 11265:12281 12289:13305 13313:14329 14337:15353 15361:16377" ht="31.35" customHeight="1">
      <c r="A22" s="74"/>
      <c r="B22" s="104"/>
      <c r="C22" s="105" t="s">
        <v>467</v>
      </c>
      <c r="D22" s="106" t="s">
        <v>447</v>
      </c>
      <c r="E22" s="106" t="s">
        <v>121</v>
      </c>
      <c r="F22" s="107" t="s">
        <v>441</v>
      </c>
    </row>
    <row r="23" spans="1:1017 1025:2041 2049:3065 3073:4089 4097:5113 5121:6137 6145:7161 7169:8185 8193:9209 9217:10233 10241:11257 11265:12281 12289:13305 13313:14329 14337:15353 15361:16377" ht="19.5" customHeight="1">
      <c r="A23" s="74"/>
      <c r="B23" s="666" t="s">
        <v>468</v>
      </c>
      <c r="C23" s="106" t="s">
        <v>447</v>
      </c>
      <c r="D23" s="108" t="s">
        <v>447</v>
      </c>
      <c r="E23" s="108" t="s">
        <v>447</v>
      </c>
      <c r="F23" s="108" t="s">
        <v>121</v>
      </c>
    </row>
    <row r="24" spans="1:1017 1025:2041 2049:3065 3073:4089 4097:5113 5121:6137 6145:7161 7169:8185 8193:9209 9217:10233 10241:11257 11265:12281 12289:13305 13313:14329 14337:15353 15361:16377" ht="21.6" customHeight="1">
      <c r="A24" s="74"/>
      <c r="B24" s="666"/>
      <c r="C24" s="106" t="s">
        <v>121</v>
      </c>
      <c r="D24" s="108" t="s">
        <v>447</v>
      </c>
      <c r="E24" s="108" t="s">
        <v>121</v>
      </c>
      <c r="F24" s="108" t="s">
        <v>441</v>
      </c>
    </row>
    <row r="25" spans="1:1017 1025:2041 2049:3065 3073:4089 4097:5113 5121:6137 6145:7161 7169:8185 8193:9209 9217:10233 10241:11257 11265:12281 12289:13305 13313:14329 14337:15353 15361:16377" ht="18.600000000000001" customHeight="1">
      <c r="A25" s="74"/>
      <c r="B25" s="693"/>
      <c r="C25" s="106" t="s">
        <v>441</v>
      </c>
      <c r="D25" s="108" t="s">
        <v>121</v>
      </c>
      <c r="E25" s="108" t="s">
        <v>441</v>
      </c>
      <c r="F25" s="108" t="s">
        <v>441</v>
      </c>
      <c r="G25" s="81"/>
      <c r="I25" s="81"/>
      <c r="EW25" s="81"/>
      <c r="FE25" s="109"/>
      <c r="FF25" s="110"/>
      <c r="FG25" s="111"/>
      <c r="FH25" s="112"/>
      <c r="FI25" s="112"/>
      <c r="FK25" s="81"/>
      <c r="FM25" s="81"/>
      <c r="FU25" s="109"/>
      <c r="FV25" s="110"/>
      <c r="FW25" s="111"/>
      <c r="FX25" s="112"/>
      <c r="FY25" s="112"/>
      <c r="GA25" s="81"/>
      <c r="GC25" s="81"/>
      <c r="GK25" s="109"/>
      <c r="GL25" s="110"/>
      <c r="GM25" s="111"/>
      <c r="GN25" s="112"/>
      <c r="GO25" s="112"/>
      <c r="GQ25" s="81"/>
      <c r="GS25" s="81"/>
      <c r="HA25" s="109"/>
      <c r="HB25" s="110"/>
      <c r="HC25" s="111"/>
      <c r="HD25" s="112"/>
      <c r="HE25" s="112"/>
      <c r="HG25" s="81"/>
      <c r="HI25" s="81"/>
      <c r="HQ25" s="109"/>
      <c r="HR25" s="110"/>
      <c r="HS25" s="111"/>
      <c r="HT25" s="112"/>
      <c r="HU25" s="112"/>
      <c r="HW25" s="81"/>
      <c r="HY25" s="81"/>
      <c r="IG25" s="109"/>
      <c r="IH25" s="110"/>
      <c r="II25" s="111"/>
      <c r="IJ25" s="112"/>
      <c r="IK25" s="112"/>
      <c r="IM25" s="81"/>
      <c r="IO25" s="81"/>
      <c r="IW25" s="109"/>
      <c r="IX25" s="110"/>
      <c r="IY25" s="111"/>
      <c r="IZ25" s="112"/>
      <c r="JA25" s="112"/>
      <c r="JC25" s="81"/>
      <c r="JE25" s="81"/>
      <c r="JM25" s="109"/>
      <c r="JN25" s="110"/>
      <c r="JO25" s="111"/>
      <c r="JP25" s="112"/>
      <c r="JQ25" s="112"/>
      <c r="JS25" s="81"/>
      <c r="JU25" s="81"/>
      <c r="KC25" s="109"/>
      <c r="KD25" s="110"/>
      <c r="KE25" s="111"/>
      <c r="KF25" s="112"/>
      <c r="KG25" s="112"/>
      <c r="KI25" s="81"/>
      <c r="KK25" s="81"/>
      <c r="KS25" s="109"/>
      <c r="KT25" s="110"/>
      <c r="KU25" s="111"/>
      <c r="KV25" s="112"/>
      <c r="KW25" s="112"/>
      <c r="KY25" s="81"/>
      <c r="LA25" s="81"/>
      <c r="LI25" s="109"/>
      <c r="LJ25" s="110"/>
      <c r="LK25" s="111"/>
      <c r="LL25" s="112"/>
      <c r="LM25" s="112"/>
      <c r="LO25" s="81"/>
      <c r="LQ25" s="81"/>
      <c r="LY25" s="109"/>
      <c r="LZ25" s="110"/>
      <c r="MA25" s="111"/>
      <c r="MB25" s="112"/>
      <c r="MC25" s="112"/>
      <c r="ME25" s="81"/>
      <c r="MG25" s="81"/>
      <c r="MO25" s="109"/>
      <c r="MP25" s="110"/>
      <c r="MQ25" s="111"/>
      <c r="MR25" s="112"/>
      <c r="MS25" s="112"/>
      <c r="MU25" s="81"/>
      <c r="MW25" s="81"/>
      <c r="NE25" s="109"/>
      <c r="NF25" s="110"/>
      <c r="NG25" s="111"/>
      <c r="NH25" s="112"/>
      <c r="NI25" s="112"/>
      <c r="NK25" s="81"/>
      <c r="NM25" s="81"/>
      <c r="NU25" s="109"/>
      <c r="NV25" s="110"/>
      <c r="NW25" s="111"/>
      <c r="NX25" s="112"/>
      <c r="NY25" s="112"/>
      <c r="OA25" s="81"/>
      <c r="OC25" s="81"/>
      <c r="OK25" s="109"/>
      <c r="OL25" s="110"/>
      <c r="OM25" s="111"/>
      <c r="ON25" s="112"/>
      <c r="OO25" s="112"/>
      <c r="OQ25" s="81"/>
      <c r="OS25" s="81"/>
      <c r="PA25" s="109"/>
      <c r="PB25" s="110"/>
      <c r="PC25" s="111"/>
      <c r="PD25" s="112"/>
      <c r="PE25" s="112"/>
      <c r="PG25" s="81"/>
      <c r="PI25" s="81"/>
      <c r="PQ25" s="109"/>
      <c r="PR25" s="110"/>
      <c r="PS25" s="111"/>
      <c r="PT25" s="112"/>
      <c r="PU25" s="112"/>
      <c r="PW25" s="81"/>
      <c r="PY25" s="81"/>
      <c r="QG25" s="109"/>
      <c r="QH25" s="110"/>
      <c r="QI25" s="111"/>
      <c r="QJ25" s="112"/>
      <c r="QK25" s="112"/>
      <c r="QM25" s="81"/>
      <c r="QO25" s="81"/>
      <c r="QW25" s="109"/>
      <c r="QX25" s="110"/>
      <c r="QY25" s="111"/>
      <c r="QZ25" s="112"/>
      <c r="RA25" s="112"/>
      <c r="RC25" s="81"/>
      <c r="RE25" s="81"/>
      <c r="RM25" s="109"/>
      <c r="RN25" s="110"/>
      <c r="RO25" s="111"/>
      <c r="RP25" s="112"/>
      <c r="RQ25" s="112"/>
      <c r="RS25" s="81"/>
      <c r="RU25" s="81"/>
      <c r="SC25" s="109"/>
      <c r="SD25" s="110"/>
      <c r="SE25" s="111"/>
      <c r="SF25" s="112"/>
      <c r="SG25" s="112"/>
      <c r="SI25" s="81"/>
      <c r="SK25" s="81"/>
      <c r="SS25" s="109"/>
      <c r="ST25" s="110"/>
      <c r="SU25" s="111"/>
      <c r="SV25" s="112"/>
      <c r="SW25" s="112"/>
      <c r="SY25" s="81"/>
      <c r="TA25" s="81"/>
      <c r="TI25" s="109"/>
      <c r="TJ25" s="110"/>
      <c r="TK25" s="111"/>
      <c r="TL25" s="112"/>
      <c r="TM25" s="112"/>
      <c r="TO25" s="81"/>
      <c r="TQ25" s="81"/>
      <c r="TY25" s="109"/>
      <c r="TZ25" s="110"/>
      <c r="UA25" s="111"/>
      <c r="UB25" s="112"/>
      <c r="UC25" s="112"/>
      <c r="UE25" s="81"/>
      <c r="UG25" s="81"/>
      <c r="UO25" s="109"/>
      <c r="UP25" s="110"/>
      <c r="UQ25" s="111"/>
      <c r="UR25" s="112"/>
      <c r="US25" s="112"/>
      <c r="UU25" s="81"/>
      <c r="UW25" s="81"/>
      <c r="VE25" s="109"/>
      <c r="VF25" s="110"/>
      <c r="VG25" s="111"/>
      <c r="VH25" s="112"/>
      <c r="VI25" s="112"/>
      <c r="VK25" s="81"/>
      <c r="VM25" s="81"/>
      <c r="VU25" s="109"/>
      <c r="VV25" s="110"/>
      <c r="VW25" s="111"/>
      <c r="VX25" s="112"/>
      <c r="VY25" s="112"/>
      <c r="WA25" s="81"/>
      <c r="WC25" s="81"/>
      <c r="WK25" s="109"/>
      <c r="WL25" s="110"/>
      <c r="WM25" s="111"/>
      <c r="WN25" s="112"/>
      <c r="WO25" s="112"/>
      <c r="WQ25" s="81"/>
      <c r="WS25" s="81"/>
      <c r="XA25" s="109"/>
      <c r="XB25" s="110"/>
      <c r="XC25" s="111"/>
      <c r="XD25" s="112"/>
      <c r="XE25" s="112"/>
      <c r="XG25" s="81"/>
      <c r="XI25" s="81"/>
      <c r="XQ25" s="109"/>
      <c r="XR25" s="110"/>
      <c r="XS25" s="111"/>
      <c r="XT25" s="112"/>
      <c r="XU25" s="112"/>
      <c r="XW25" s="81"/>
      <c r="XY25" s="81"/>
      <c r="YG25" s="109"/>
      <c r="YH25" s="110"/>
      <c r="YI25" s="111"/>
      <c r="YJ25" s="112"/>
      <c r="YK25" s="112"/>
      <c r="YM25" s="81"/>
      <c r="YO25" s="81"/>
      <c r="YW25" s="109"/>
      <c r="YX25" s="110"/>
      <c r="YY25" s="111"/>
      <c r="YZ25" s="112"/>
      <c r="ZA25" s="112"/>
      <c r="ZC25" s="81"/>
      <c r="ZE25" s="81"/>
      <c r="ZM25" s="109"/>
      <c r="ZN25" s="110"/>
      <c r="ZO25" s="111"/>
      <c r="ZP25" s="112"/>
      <c r="ZQ25" s="112"/>
      <c r="ZS25" s="81"/>
      <c r="ZU25" s="81"/>
      <c r="AAC25" s="109"/>
      <c r="AAD25" s="110"/>
      <c r="AAE25" s="111"/>
      <c r="AAF25" s="112"/>
      <c r="AAG25" s="112"/>
      <c r="AAI25" s="81"/>
      <c r="AAK25" s="81"/>
      <c r="AAS25" s="109"/>
      <c r="AAT25" s="110"/>
      <c r="AAU25" s="111"/>
      <c r="AAV25" s="112"/>
      <c r="AAW25" s="112"/>
      <c r="AAY25" s="81"/>
      <c r="ABA25" s="81"/>
      <c r="ABI25" s="109"/>
      <c r="ABJ25" s="110"/>
      <c r="ABK25" s="111"/>
      <c r="ABL25" s="112"/>
      <c r="ABM25" s="112"/>
      <c r="ABO25" s="81"/>
      <c r="ABQ25" s="81"/>
      <c r="ABY25" s="109"/>
      <c r="ABZ25" s="110"/>
      <c r="ACA25" s="111"/>
      <c r="ACB25" s="112"/>
      <c r="ACC25" s="112"/>
      <c r="ACE25" s="81"/>
      <c r="ACG25" s="81"/>
      <c r="ACO25" s="109"/>
      <c r="ACP25" s="110"/>
      <c r="ACQ25" s="111"/>
      <c r="ACR25" s="112"/>
      <c r="ACS25" s="112"/>
      <c r="ACU25" s="81"/>
      <c r="ACW25" s="81"/>
      <c r="ADE25" s="109"/>
      <c r="ADF25" s="110"/>
      <c r="ADG25" s="111"/>
      <c r="ADH25" s="112"/>
      <c r="ADI25" s="112"/>
      <c r="ADK25" s="81"/>
      <c r="ADM25" s="81"/>
      <c r="ADU25" s="109"/>
      <c r="ADV25" s="110"/>
      <c r="ADW25" s="111"/>
      <c r="ADX25" s="112"/>
      <c r="ADY25" s="112"/>
      <c r="AEA25" s="81"/>
      <c r="AEC25" s="81"/>
      <c r="AEK25" s="109"/>
      <c r="AEL25" s="110"/>
      <c r="AEM25" s="111"/>
      <c r="AEN25" s="112"/>
      <c r="AEO25" s="112"/>
      <c r="AEQ25" s="81"/>
      <c r="AES25" s="81"/>
      <c r="AFA25" s="109"/>
      <c r="AFB25" s="110"/>
      <c r="AFC25" s="111"/>
      <c r="AFD25" s="112"/>
      <c r="AFE25" s="112"/>
      <c r="AFG25" s="81"/>
      <c r="AFI25" s="81"/>
      <c r="AFQ25" s="109"/>
      <c r="AFR25" s="110"/>
      <c r="AFS25" s="111"/>
      <c r="AFT25" s="112"/>
      <c r="AFU25" s="112"/>
      <c r="AFW25" s="81"/>
      <c r="AFY25" s="81"/>
      <c r="AGG25" s="109"/>
      <c r="AGH25" s="110"/>
      <c r="AGI25" s="111"/>
      <c r="AGJ25" s="112"/>
      <c r="AGK25" s="112"/>
      <c r="AGM25" s="81"/>
      <c r="AGO25" s="81"/>
      <c r="AGW25" s="109"/>
      <c r="AGX25" s="110"/>
      <c r="AGY25" s="111"/>
      <c r="AGZ25" s="112"/>
      <c r="AHA25" s="112"/>
      <c r="AHC25" s="81"/>
      <c r="AHE25" s="81"/>
      <c r="AHM25" s="109"/>
      <c r="AHN25" s="110"/>
      <c r="AHO25" s="111"/>
      <c r="AHP25" s="112"/>
      <c r="AHQ25" s="112"/>
      <c r="AHS25" s="81"/>
      <c r="AHU25" s="81"/>
      <c r="AIC25" s="109"/>
      <c r="AID25" s="110"/>
      <c r="AIE25" s="111"/>
      <c r="AIF25" s="112"/>
      <c r="AIG25" s="112"/>
      <c r="AII25" s="81"/>
      <c r="AIK25" s="81"/>
      <c r="AIS25" s="109"/>
      <c r="AIT25" s="110"/>
      <c r="AIU25" s="111"/>
      <c r="AIV25" s="112"/>
      <c r="AIW25" s="112"/>
      <c r="AIY25" s="81"/>
      <c r="AJA25" s="81"/>
      <c r="AJI25" s="109"/>
      <c r="AJJ25" s="110"/>
      <c r="AJK25" s="111"/>
      <c r="AJL25" s="112"/>
      <c r="AJM25" s="112"/>
      <c r="AJO25" s="81"/>
      <c r="AJQ25" s="81"/>
      <c r="AJY25" s="109"/>
      <c r="AJZ25" s="110"/>
      <c r="AKA25" s="111"/>
      <c r="AKB25" s="112"/>
      <c r="AKC25" s="112"/>
      <c r="AKE25" s="81"/>
      <c r="AKG25" s="81"/>
      <c r="AKO25" s="109"/>
      <c r="AKP25" s="110"/>
      <c r="AKQ25" s="111"/>
      <c r="AKR25" s="112"/>
      <c r="AKS25" s="112"/>
      <c r="AKU25" s="81"/>
      <c r="AKW25" s="81"/>
      <c r="ALE25" s="109"/>
      <c r="ALF25" s="110"/>
      <c r="ALG25" s="111"/>
      <c r="ALH25" s="112"/>
      <c r="ALI25" s="112"/>
      <c r="ALK25" s="81"/>
      <c r="ALM25" s="81"/>
      <c r="ALU25" s="109"/>
      <c r="ALV25" s="110"/>
      <c r="ALW25" s="111"/>
      <c r="ALX25" s="112"/>
      <c r="ALY25" s="112"/>
      <c r="AMA25" s="81"/>
      <c r="AMC25" s="81"/>
      <c r="AMK25" s="109"/>
      <c r="AML25" s="110"/>
      <c r="AMM25" s="111"/>
      <c r="AMN25" s="112"/>
      <c r="AMO25" s="112"/>
      <c r="AMQ25" s="81"/>
      <c r="AMS25" s="81"/>
      <c r="ANA25" s="109"/>
      <c r="ANB25" s="110"/>
      <c r="ANC25" s="111"/>
      <c r="AND25" s="112"/>
      <c r="ANE25" s="112"/>
      <c r="ANG25" s="81"/>
      <c r="ANI25" s="81"/>
      <c r="ANQ25" s="109"/>
      <c r="ANR25" s="110"/>
      <c r="ANS25" s="111"/>
      <c r="ANT25" s="112"/>
      <c r="ANU25" s="112"/>
      <c r="ANW25" s="81"/>
      <c r="ANY25" s="81"/>
      <c r="AOG25" s="109"/>
      <c r="AOH25" s="110"/>
      <c r="AOI25" s="111"/>
      <c r="AOJ25" s="112"/>
      <c r="AOK25" s="112"/>
      <c r="AOM25" s="81"/>
      <c r="AOO25" s="81"/>
      <c r="AOW25" s="109"/>
      <c r="AOX25" s="110"/>
      <c r="AOY25" s="111"/>
      <c r="AOZ25" s="112"/>
      <c r="APA25" s="112"/>
      <c r="APC25" s="81"/>
      <c r="APE25" s="81"/>
      <c r="APM25" s="109"/>
      <c r="APN25" s="110"/>
      <c r="APO25" s="111"/>
      <c r="APP25" s="112"/>
      <c r="APQ25" s="112"/>
      <c r="APS25" s="81"/>
      <c r="APU25" s="81"/>
      <c r="AQC25" s="109"/>
      <c r="AQD25" s="110"/>
      <c r="AQE25" s="111"/>
      <c r="AQF25" s="112"/>
      <c r="AQG25" s="112"/>
      <c r="AQI25" s="81"/>
      <c r="AQK25" s="81"/>
      <c r="AQS25" s="109"/>
      <c r="AQT25" s="110"/>
      <c r="AQU25" s="111"/>
      <c r="AQV25" s="112"/>
      <c r="AQW25" s="112"/>
      <c r="AQY25" s="81"/>
      <c r="ARA25" s="81"/>
      <c r="ARI25" s="109"/>
      <c r="ARJ25" s="110"/>
      <c r="ARK25" s="111"/>
      <c r="ARL25" s="112"/>
      <c r="ARM25" s="112"/>
      <c r="ARO25" s="81"/>
      <c r="ARQ25" s="81"/>
      <c r="ARY25" s="109"/>
      <c r="ARZ25" s="110"/>
      <c r="ASA25" s="111"/>
      <c r="ASB25" s="112"/>
      <c r="ASC25" s="112"/>
      <c r="ASE25" s="81"/>
      <c r="ASG25" s="81"/>
      <c r="ASO25" s="109"/>
      <c r="ASP25" s="110"/>
      <c r="ASQ25" s="111"/>
      <c r="ASR25" s="112"/>
      <c r="ASS25" s="112"/>
      <c r="ASU25" s="81"/>
      <c r="ASW25" s="81"/>
      <c r="ATE25" s="109"/>
      <c r="ATF25" s="110"/>
      <c r="ATG25" s="111"/>
      <c r="ATH25" s="112"/>
      <c r="ATI25" s="112"/>
      <c r="ATK25" s="81"/>
      <c r="ATM25" s="81"/>
      <c r="ATU25" s="109"/>
      <c r="ATV25" s="110"/>
      <c r="ATW25" s="111"/>
      <c r="ATX25" s="112"/>
      <c r="ATY25" s="112"/>
      <c r="AUA25" s="81"/>
      <c r="AUC25" s="81"/>
      <c r="AUK25" s="109"/>
      <c r="AUL25" s="110"/>
      <c r="AUM25" s="111"/>
      <c r="AUN25" s="112"/>
      <c r="AUO25" s="112"/>
      <c r="AUQ25" s="81"/>
      <c r="AUS25" s="81"/>
      <c r="AVA25" s="109"/>
      <c r="AVB25" s="110"/>
      <c r="AVC25" s="111"/>
      <c r="AVD25" s="112"/>
      <c r="AVE25" s="112"/>
      <c r="AVG25" s="81"/>
      <c r="AVI25" s="81"/>
      <c r="AVQ25" s="109"/>
      <c r="AVR25" s="110"/>
      <c r="AVS25" s="111"/>
      <c r="AVT25" s="112"/>
      <c r="AVU25" s="112"/>
      <c r="AVW25" s="81"/>
      <c r="AVY25" s="81"/>
      <c r="AWG25" s="109"/>
      <c r="AWH25" s="110"/>
      <c r="AWI25" s="111"/>
      <c r="AWJ25" s="112"/>
      <c r="AWK25" s="112"/>
      <c r="AWM25" s="81"/>
      <c r="AWO25" s="81"/>
      <c r="AWW25" s="109"/>
      <c r="AWX25" s="110"/>
      <c r="AWY25" s="111"/>
      <c r="AWZ25" s="112"/>
      <c r="AXA25" s="112"/>
      <c r="AXC25" s="81"/>
      <c r="AXE25" s="81"/>
      <c r="AXM25" s="109"/>
      <c r="AXN25" s="110"/>
      <c r="AXO25" s="111"/>
      <c r="AXP25" s="112"/>
      <c r="AXQ25" s="112"/>
      <c r="AXS25" s="81"/>
      <c r="AXU25" s="81"/>
      <c r="AYC25" s="109"/>
      <c r="AYD25" s="110"/>
      <c r="AYE25" s="111"/>
      <c r="AYF25" s="112"/>
      <c r="AYG25" s="112"/>
      <c r="AYI25" s="81"/>
      <c r="AYK25" s="81"/>
      <c r="AYS25" s="109"/>
      <c r="AYT25" s="110"/>
      <c r="AYU25" s="111"/>
      <c r="AYV25" s="112"/>
      <c r="AYW25" s="112"/>
      <c r="AYY25" s="81"/>
      <c r="AZA25" s="81"/>
      <c r="AZI25" s="109"/>
      <c r="AZJ25" s="110"/>
      <c r="AZK25" s="111"/>
      <c r="AZL25" s="112"/>
      <c r="AZM25" s="112"/>
      <c r="AZO25" s="81"/>
      <c r="AZQ25" s="81"/>
      <c r="AZY25" s="109"/>
      <c r="AZZ25" s="110"/>
      <c r="BAA25" s="111"/>
      <c r="BAB25" s="112"/>
      <c r="BAC25" s="112"/>
      <c r="BAE25" s="81"/>
      <c r="BAG25" s="81"/>
      <c r="BAO25" s="109"/>
      <c r="BAP25" s="110"/>
      <c r="BAQ25" s="111"/>
      <c r="BAR25" s="112"/>
      <c r="BAS25" s="112"/>
      <c r="BAU25" s="81"/>
      <c r="BAW25" s="81"/>
      <c r="BBE25" s="109"/>
      <c r="BBF25" s="110"/>
      <c r="BBG25" s="111"/>
      <c r="BBH25" s="112"/>
      <c r="BBI25" s="112"/>
      <c r="BBK25" s="81"/>
      <c r="BBM25" s="81"/>
      <c r="BBU25" s="109"/>
      <c r="BBV25" s="110"/>
      <c r="BBW25" s="111"/>
      <c r="BBX25" s="112"/>
      <c r="BBY25" s="112"/>
      <c r="BCA25" s="81"/>
      <c r="BCC25" s="81"/>
      <c r="BCK25" s="109"/>
      <c r="BCL25" s="110"/>
      <c r="BCM25" s="111"/>
      <c r="BCN25" s="112"/>
      <c r="BCO25" s="112"/>
      <c r="BCQ25" s="81"/>
      <c r="BCS25" s="81"/>
      <c r="BDA25" s="109"/>
      <c r="BDB25" s="110"/>
      <c r="BDC25" s="111"/>
      <c r="BDD25" s="112"/>
      <c r="BDE25" s="112"/>
      <c r="BDG25" s="81"/>
      <c r="BDI25" s="81"/>
      <c r="BDQ25" s="109"/>
      <c r="BDR25" s="110"/>
      <c r="BDS25" s="111"/>
      <c r="BDT25" s="112"/>
      <c r="BDU25" s="112"/>
      <c r="BDW25" s="81"/>
      <c r="BDY25" s="81"/>
      <c r="BEG25" s="109"/>
      <c r="BEH25" s="110"/>
      <c r="BEI25" s="111"/>
      <c r="BEJ25" s="112"/>
      <c r="BEK25" s="112"/>
      <c r="BEM25" s="81"/>
      <c r="BEO25" s="81"/>
      <c r="BEW25" s="109"/>
      <c r="BEX25" s="110"/>
      <c r="BEY25" s="111"/>
      <c r="BEZ25" s="112"/>
      <c r="BFA25" s="112"/>
      <c r="BFC25" s="81"/>
      <c r="BFE25" s="81"/>
      <c r="BFM25" s="109"/>
      <c r="BFN25" s="110"/>
      <c r="BFO25" s="111"/>
      <c r="BFP25" s="112"/>
      <c r="BFQ25" s="112"/>
      <c r="BFS25" s="81"/>
      <c r="BFU25" s="81"/>
      <c r="BGC25" s="109"/>
      <c r="BGD25" s="110"/>
      <c r="BGE25" s="111"/>
      <c r="BGF25" s="112"/>
      <c r="BGG25" s="112"/>
      <c r="BGI25" s="81"/>
      <c r="BGK25" s="81"/>
      <c r="BGS25" s="109"/>
      <c r="BGT25" s="110"/>
      <c r="BGU25" s="111"/>
      <c r="BGV25" s="112"/>
      <c r="BGW25" s="112"/>
      <c r="BGY25" s="81"/>
      <c r="BHA25" s="81"/>
      <c r="BHI25" s="109"/>
      <c r="BHJ25" s="110"/>
      <c r="BHK25" s="111"/>
      <c r="BHL25" s="112"/>
      <c r="BHM25" s="112"/>
      <c r="BHO25" s="81"/>
      <c r="BHQ25" s="81"/>
      <c r="BHY25" s="109"/>
      <c r="BHZ25" s="110"/>
      <c r="BIA25" s="111"/>
      <c r="BIB25" s="112"/>
      <c r="BIC25" s="112"/>
      <c r="BIE25" s="81"/>
      <c r="BIG25" s="81"/>
      <c r="BIO25" s="109"/>
      <c r="BIP25" s="110"/>
      <c r="BIQ25" s="111"/>
      <c r="BIR25" s="112"/>
      <c r="BIS25" s="112"/>
      <c r="BIU25" s="81"/>
      <c r="BIW25" s="81"/>
      <c r="BJE25" s="109"/>
      <c r="BJF25" s="110"/>
      <c r="BJG25" s="111"/>
      <c r="BJH25" s="112"/>
      <c r="BJI25" s="112"/>
      <c r="BJK25" s="81"/>
      <c r="BJM25" s="81"/>
      <c r="BJU25" s="109"/>
      <c r="BJV25" s="110"/>
      <c r="BJW25" s="111"/>
      <c r="BJX25" s="112"/>
      <c r="BJY25" s="112"/>
      <c r="BKA25" s="81"/>
      <c r="BKC25" s="81"/>
      <c r="BKK25" s="109"/>
      <c r="BKL25" s="110"/>
      <c r="BKM25" s="111"/>
      <c r="BKN25" s="112"/>
      <c r="BKO25" s="112"/>
      <c r="BKQ25" s="81"/>
      <c r="BKS25" s="81"/>
      <c r="BLA25" s="109"/>
      <c r="BLB25" s="110"/>
      <c r="BLC25" s="111"/>
      <c r="BLD25" s="112"/>
      <c r="BLE25" s="112"/>
      <c r="BLG25" s="81"/>
      <c r="BLI25" s="81"/>
      <c r="BLQ25" s="109"/>
      <c r="BLR25" s="110"/>
      <c r="BLS25" s="111"/>
      <c r="BLT25" s="112"/>
      <c r="BLU25" s="112"/>
      <c r="BLW25" s="81"/>
      <c r="BLY25" s="81"/>
      <c r="BMG25" s="109"/>
      <c r="BMH25" s="110"/>
      <c r="BMI25" s="111"/>
      <c r="BMJ25" s="112"/>
      <c r="BMK25" s="112"/>
      <c r="BMM25" s="81"/>
      <c r="BMO25" s="81"/>
      <c r="BMW25" s="109"/>
      <c r="BMX25" s="110"/>
      <c r="BMY25" s="111"/>
      <c r="BMZ25" s="112"/>
      <c r="BNA25" s="112"/>
      <c r="BNC25" s="81"/>
      <c r="BNE25" s="81"/>
      <c r="BNM25" s="109"/>
      <c r="BNN25" s="110"/>
      <c r="BNO25" s="111"/>
      <c r="BNP25" s="112"/>
      <c r="BNQ25" s="112"/>
      <c r="BNS25" s="81"/>
      <c r="BNU25" s="81"/>
      <c r="BOC25" s="109"/>
      <c r="BOD25" s="110"/>
      <c r="BOE25" s="111"/>
      <c r="BOF25" s="112"/>
      <c r="BOG25" s="112"/>
      <c r="BOI25" s="81"/>
      <c r="BOK25" s="81"/>
      <c r="BOS25" s="109"/>
      <c r="BOT25" s="110"/>
      <c r="BOU25" s="111"/>
      <c r="BOV25" s="112"/>
      <c r="BOW25" s="112"/>
      <c r="BOY25" s="81"/>
      <c r="BPA25" s="81"/>
      <c r="BPI25" s="109"/>
      <c r="BPJ25" s="110"/>
      <c r="BPK25" s="111"/>
      <c r="BPL25" s="112"/>
      <c r="BPM25" s="112"/>
      <c r="BPO25" s="81"/>
      <c r="BPQ25" s="81"/>
      <c r="BPY25" s="109"/>
      <c r="BPZ25" s="110"/>
      <c r="BQA25" s="111"/>
      <c r="BQB25" s="112"/>
      <c r="BQC25" s="112"/>
      <c r="BQE25" s="81"/>
      <c r="BQG25" s="81"/>
      <c r="BQO25" s="109"/>
      <c r="BQP25" s="110"/>
      <c r="BQQ25" s="111"/>
      <c r="BQR25" s="112"/>
      <c r="BQS25" s="112"/>
      <c r="BQU25" s="81"/>
      <c r="BQW25" s="81"/>
      <c r="BRE25" s="109"/>
      <c r="BRF25" s="110"/>
      <c r="BRG25" s="111"/>
      <c r="BRH25" s="112"/>
      <c r="BRI25" s="112"/>
      <c r="BRK25" s="81"/>
      <c r="BRM25" s="81"/>
      <c r="BRU25" s="109"/>
      <c r="BRV25" s="110"/>
      <c r="BRW25" s="111"/>
      <c r="BRX25" s="112"/>
      <c r="BRY25" s="112"/>
      <c r="BSA25" s="81"/>
      <c r="BSC25" s="81"/>
      <c r="BSK25" s="109"/>
      <c r="BSL25" s="110"/>
      <c r="BSM25" s="111"/>
      <c r="BSN25" s="112"/>
      <c r="BSO25" s="112"/>
      <c r="BSQ25" s="81"/>
      <c r="BSS25" s="81"/>
      <c r="BTA25" s="109"/>
      <c r="BTB25" s="110"/>
      <c r="BTC25" s="111"/>
      <c r="BTD25" s="112"/>
      <c r="BTE25" s="112"/>
      <c r="BTG25" s="81"/>
      <c r="BTI25" s="81"/>
      <c r="BTQ25" s="109"/>
      <c r="BTR25" s="110"/>
      <c r="BTS25" s="111"/>
      <c r="BTT25" s="112"/>
      <c r="BTU25" s="112"/>
      <c r="BTW25" s="81"/>
      <c r="BTY25" s="81"/>
      <c r="BUG25" s="109"/>
      <c r="BUH25" s="110"/>
      <c r="BUI25" s="111"/>
      <c r="BUJ25" s="112"/>
      <c r="BUK25" s="112"/>
      <c r="BUM25" s="81"/>
      <c r="BUO25" s="81"/>
      <c r="BUW25" s="109"/>
      <c r="BUX25" s="110"/>
      <c r="BUY25" s="111"/>
      <c r="BUZ25" s="112"/>
      <c r="BVA25" s="112"/>
      <c r="BVC25" s="81"/>
      <c r="BVE25" s="81"/>
      <c r="BVM25" s="109"/>
      <c r="BVN25" s="110"/>
      <c r="BVO25" s="111"/>
      <c r="BVP25" s="112"/>
      <c r="BVQ25" s="112"/>
      <c r="BVS25" s="81"/>
      <c r="BVU25" s="81"/>
      <c r="BWC25" s="109"/>
      <c r="BWD25" s="110"/>
      <c r="BWE25" s="111"/>
      <c r="BWF25" s="112"/>
      <c r="BWG25" s="112"/>
      <c r="BWI25" s="81"/>
      <c r="BWK25" s="81"/>
      <c r="BWS25" s="109"/>
      <c r="BWT25" s="110"/>
      <c r="BWU25" s="111"/>
      <c r="BWV25" s="112"/>
      <c r="BWW25" s="112"/>
      <c r="BWY25" s="81"/>
      <c r="BXA25" s="81"/>
      <c r="BXI25" s="109"/>
      <c r="BXJ25" s="110"/>
      <c r="BXK25" s="111"/>
      <c r="BXL25" s="112"/>
      <c r="BXM25" s="112"/>
      <c r="BXO25" s="81"/>
      <c r="BXQ25" s="81"/>
      <c r="BXY25" s="109"/>
      <c r="BXZ25" s="110"/>
      <c r="BYA25" s="111"/>
      <c r="BYB25" s="112"/>
      <c r="BYC25" s="112"/>
      <c r="BYE25" s="81"/>
      <c r="BYG25" s="81"/>
      <c r="BYO25" s="109"/>
      <c r="BYP25" s="110"/>
      <c r="BYQ25" s="111"/>
      <c r="BYR25" s="112"/>
      <c r="BYS25" s="112"/>
      <c r="BYU25" s="81"/>
      <c r="BYW25" s="81"/>
      <c r="BZE25" s="109"/>
      <c r="BZF25" s="110"/>
      <c r="BZG25" s="111"/>
      <c r="BZH25" s="112"/>
      <c r="BZI25" s="112"/>
      <c r="BZK25" s="81"/>
      <c r="BZM25" s="81"/>
      <c r="BZU25" s="109"/>
      <c r="BZV25" s="110"/>
      <c r="BZW25" s="111"/>
      <c r="BZX25" s="112"/>
      <c r="BZY25" s="112"/>
      <c r="CAA25" s="81"/>
      <c r="CAC25" s="81"/>
      <c r="CAK25" s="109"/>
      <c r="CAL25" s="110"/>
      <c r="CAM25" s="111"/>
      <c r="CAN25" s="112"/>
      <c r="CAO25" s="112"/>
      <c r="CAQ25" s="81"/>
      <c r="CAS25" s="81"/>
      <c r="CBA25" s="109"/>
      <c r="CBB25" s="110"/>
      <c r="CBC25" s="111"/>
      <c r="CBD25" s="112"/>
      <c r="CBE25" s="112"/>
      <c r="CBG25" s="81"/>
      <c r="CBI25" s="81"/>
      <c r="CBQ25" s="109"/>
      <c r="CBR25" s="110"/>
      <c r="CBS25" s="111"/>
      <c r="CBT25" s="112"/>
      <c r="CBU25" s="112"/>
      <c r="CBW25" s="81"/>
      <c r="CBY25" s="81"/>
      <c r="CCG25" s="109"/>
      <c r="CCH25" s="110"/>
      <c r="CCI25" s="111"/>
      <c r="CCJ25" s="112"/>
      <c r="CCK25" s="112"/>
      <c r="CCM25" s="81"/>
      <c r="CCO25" s="81"/>
      <c r="CCW25" s="109"/>
      <c r="CCX25" s="110"/>
      <c r="CCY25" s="111"/>
      <c r="CCZ25" s="112"/>
      <c r="CDA25" s="112"/>
      <c r="CDC25" s="81"/>
      <c r="CDE25" s="81"/>
      <c r="CDM25" s="109"/>
      <c r="CDN25" s="110"/>
      <c r="CDO25" s="111"/>
      <c r="CDP25" s="112"/>
      <c r="CDQ25" s="112"/>
      <c r="CDS25" s="81"/>
      <c r="CDU25" s="81"/>
      <c r="CEC25" s="109"/>
      <c r="CED25" s="110"/>
      <c r="CEE25" s="111"/>
      <c r="CEF25" s="112"/>
      <c r="CEG25" s="112"/>
      <c r="CEI25" s="81"/>
      <c r="CEK25" s="81"/>
      <c r="CES25" s="109"/>
      <c r="CET25" s="110"/>
      <c r="CEU25" s="111"/>
      <c r="CEV25" s="112"/>
      <c r="CEW25" s="112"/>
      <c r="CEY25" s="81"/>
      <c r="CFA25" s="81"/>
      <c r="CFI25" s="109"/>
      <c r="CFJ25" s="110"/>
      <c r="CFK25" s="111"/>
      <c r="CFL25" s="112"/>
      <c r="CFM25" s="112"/>
      <c r="CFO25" s="81"/>
      <c r="CFQ25" s="81"/>
      <c r="CFY25" s="109"/>
      <c r="CFZ25" s="110"/>
      <c r="CGA25" s="111"/>
      <c r="CGB25" s="112"/>
      <c r="CGC25" s="112"/>
      <c r="CGE25" s="81"/>
      <c r="CGG25" s="81"/>
      <c r="CGO25" s="109"/>
      <c r="CGP25" s="110"/>
      <c r="CGQ25" s="111"/>
      <c r="CGR25" s="112"/>
      <c r="CGS25" s="112"/>
      <c r="CGU25" s="81"/>
      <c r="CGW25" s="81"/>
      <c r="CHE25" s="109"/>
      <c r="CHF25" s="110"/>
      <c r="CHG25" s="111"/>
      <c r="CHH25" s="112"/>
      <c r="CHI25" s="112"/>
      <c r="CHK25" s="81"/>
      <c r="CHM25" s="81"/>
      <c r="CHU25" s="109"/>
      <c r="CHV25" s="110"/>
      <c r="CHW25" s="111"/>
      <c r="CHX25" s="112"/>
      <c r="CHY25" s="112"/>
      <c r="CIA25" s="81"/>
      <c r="CIC25" s="81"/>
      <c r="CIK25" s="109"/>
      <c r="CIL25" s="110"/>
      <c r="CIM25" s="111"/>
      <c r="CIN25" s="112"/>
      <c r="CIO25" s="112"/>
      <c r="CIQ25" s="81"/>
      <c r="CIS25" s="81"/>
      <c r="CJA25" s="109"/>
      <c r="CJB25" s="110"/>
      <c r="CJC25" s="111"/>
      <c r="CJD25" s="112"/>
      <c r="CJE25" s="112"/>
      <c r="CJG25" s="81"/>
      <c r="CJI25" s="81"/>
      <c r="CJQ25" s="109"/>
      <c r="CJR25" s="110"/>
      <c r="CJS25" s="111"/>
      <c r="CJT25" s="112"/>
      <c r="CJU25" s="112"/>
      <c r="CJW25" s="81"/>
      <c r="CJY25" s="81"/>
      <c r="CKG25" s="109"/>
      <c r="CKH25" s="110"/>
      <c r="CKI25" s="111"/>
      <c r="CKJ25" s="112"/>
      <c r="CKK25" s="112"/>
      <c r="CKM25" s="81"/>
      <c r="CKO25" s="81"/>
      <c r="CKW25" s="109"/>
      <c r="CKX25" s="110"/>
      <c r="CKY25" s="111"/>
      <c r="CKZ25" s="112"/>
      <c r="CLA25" s="112"/>
      <c r="CLC25" s="81"/>
      <c r="CLE25" s="81"/>
      <c r="CLM25" s="109"/>
      <c r="CLN25" s="110"/>
      <c r="CLO25" s="111"/>
      <c r="CLP25" s="112"/>
      <c r="CLQ25" s="112"/>
      <c r="CLS25" s="81"/>
      <c r="CLU25" s="81"/>
      <c r="CMC25" s="109"/>
      <c r="CMD25" s="110"/>
      <c r="CME25" s="111"/>
      <c r="CMF25" s="112"/>
      <c r="CMG25" s="112"/>
      <c r="CMI25" s="81"/>
      <c r="CMK25" s="81"/>
      <c r="CMS25" s="109"/>
      <c r="CMT25" s="110"/>
      <c r="CMU25" s="111"/>
      <c r="CMV25" s="112"/>
      <c r="CMW25" s="112"/>
      <c r="CMY25" s="81"/>
      <c r="CNA25" s="81"/>
      <c r="CNI25" s="109"/>
      <c r="CNJ25" s="110"/>
      <c r="CNK25" s="111"/>
      <c r="CNL25" s="112"/>
      <c r="CNM25" s="112"/>
      <c r="CNO25" s="81"/>
      <c r="CNQ25" s="81"/>
      <c r="CNY25" s="109"/>
      <c r="CNZ25" s="110"/>
      <c r="COA25" s="111"/>
      <c r="COB25" s="112"/>
      <c r="COC25" s="112"/>
      <c r="COE25" s="81"/>
      <c r="COG25" s="81"/>
      <c r="COO25" s="109"/>
      <c r="COP25" s="110"/>
      <c r="COQ25" s="111"/>
      <c r="COR25" s="112"/>
      <c r="COS25" s="112"/>
      <c r="COU25" s="81"/>
      <c r="COW25" s="81"/>
      <c r="CPE25" s="109"/>
      <c r="CPF25" s="110"/>
      <c r="CPG25" s="111"/>
      <c r="CPH25" s="112"/>
      <c r="CPI25" s="112"/>
      <c r="CPK25" s="81"/>
      <c r="CPM25" s="81"/>
      <c r="CPU25" s="109"/>
      <c r="CPV25" s="110"/>
      <c r="CPW25" s="111"/>
      <c r="CPX25" s="112"/>
      <c r="CPY25" s="112"/>
      <c r="CQA25" s="81"/>
      <c r="CQC25" s="81"/>
      <c r="CQK25" s="109"/>
      <c r="CQL25" s="110"/>
      <c r="CQM25" s="111"/>
      <c r="CQN25" s="112"/>
      <c r="CQO25" s="112"/>
      <c r="CQQ25" s="81"/>
      <c r="CQS25" s="81"/>
      <c r="CRA25" s="109"/>
      <c r="CRB25" s="110"/>
      <c r="CRC25" s="111"/>
      <c r="CRD25" s="112"/>
      <c r="CRE25" s="112"/>
      <c r="CRG25" s="81"/>
      <c r="CRI25" s="81"/>
      <c r="CRQ25" s="109"/>
      <c r="CRR25" s="110"/>
      <c r="CRS25" s="111"/>
      <c r="CRT25" s="112"/>
      <c r="CRU25" s="112"/>
      <c r="CRW25" s="81"/>
      <c r="CRY25" s="81"/>
      <c r="CSG25" s="109"/>
      <c r="CSH25" s="110"/>
      <c r="CSI25" s="111"/>
      <c r="CSJ25" s="112"/>
      <c r="CSK25" s="112"/>
      <c r="CSM25" s="81"/>
      <c r="CSO25" s="81"/>
      <c r="CSW25" s="109"/>
      <c r="CSX25" s="110"/>
      <c r="CSY25" s="111"/>
      <c r="CSZ25" s="112"/>
      <c r="CTA25" s="112"/>
      <c r="CTC25" s="81"/>
      <c r="CTE25" s="81"/>
      <c r="CTM25" s="109"/>
      <c r="CTN25" s="110"/>
      <c r="CTO25" s="111"/>
      <c r="CTP25" s="112"/>
      <c r="CTQ25" s="112"/>
      <c r="CTS25" s="81"/>
      <c r="CTU25" s="81"/>
      <c r="CUC25" s="109"/>
      <c r="CUD25" s="110"/>
      <c r="CUE25" s="111"/>
      <c r="CUF25" s="112"/>
      <c r="CUG25" s="112"/>
      <c r="CUI25" s="81"/>
      <c r="CUK25" s="81"/>
      <c r="CUS25" s="109"/>
      <c r="CUT25" s="110"/>
      <c r="CUU25" s="111"/>
      <c r="CUV25" s="112"/>
      <c r="CUW25" s="112"/>
      <c r="CUY25" s="81"/>
      <c r="CVA25" s="81"/>
      <c r="CVI25" s="109"/>
      <c r="CVJ25" s="110"/>
      <c r="CVK25" s="111"/>
      <c r="CVL25" s="112"/>
      <c r="CVM25" s="112"/>
      <c r="CVO25" s="81"/>
      <c r="CVQ25" s="81"/>
      <c r="CVY25" s="109"/>
      <c r="CVZ25" s="110"/>
      <c r="CWA25" s="111"/>
      <c r="CWB25" s="112"/>
      <c r="CWC25" s="112"/>
      <c r="CWE25" s="81"/>
      <c r="CWG25" s="81"/>
      <c r="CWO25" s="109"/>
      <c r="CWP25" s="110"/>
      <c r="CWQ25" s="111"/>
      <c r="CWR25" s="112"/>
      <c r="CWS25" s="112"/>
      <c r="CWU25" s="81"/>
      <c r="CWW25" s="81"/>
      <c r="CXE25" s="109"/>
      <c r="CXF25" s="110"/>
      <c r="CXG25" s="111"/>
      <c r="CXH25" s="112"/>
      <c r="CXI25" s="112"/>
      <c r="CXK25" s="81"/>
      <c r="CXM25" s="81"/>
      <c r="CXU25" s="109"/>
      <c r="CXV25" s="110"/>
      <c r="CXW25" s="111"/>
      <c r="CXX25" s="112"/>
      <c r="CXY25" s="112"/>
      <c r="CYA25" s="81"/>
      <c r="CYC25" s="81"/>
      <c r="CYK25" s="109"/>
      <c r="CYL25" s="110"/>
      <c r="CYM25" s="111"/>
      <c r="CYN25" s="112"/>
      <c r="CYO25" s="112"/>
      <c r="CYQ25" s="81"/>
      <c r="CYS25" s="81"/>
      <c r="CZA25" s="109"/>
      <c r="CZB25" s="110"/>
      <c r="CZC25" s="111"/>
      <c r="CZD25" s="112"/>
      <c r="CZE25" s="112"/>
      <c r="CZG25" s="81"/>
      <c r="CZI25" s="81"/>
      <c r="CZQ25" s="109"/>
      <c r="CZR25" s="110"/>
      <c r="CZS25" s="111"/>
      <c r="CZT25" s="112"/>
      <c r="CZU25" s="112"/>
      <c r="CZW25" s="81"/>
      <c r="CZY25" s="81"/>
      <c r="DAG25" s="109"/>
      <c r="DAH25" s="110"/>
      <c r="DAI25" s="111"/>
      <c r="DAJ25" s="112"/>
      <c r="DAK25" s="112"/>
      <c r="DAM25" s="81"/>
      <c r="DAO25" s="81"/>
      <c r="DAW25" s="109"/>
      <c r="DAX25" s="110"/>
      <c r="DAY25" s="111"/>
      <c r="DAZ25" s="112"/>
      <c r="DBA25" s="112"/>
      <c r="DBC25" s="81"/>
      <c r="DBE25" s="81"/>
      <c r="DBM25" s="109"/>
      <c r="DBN25" s="110"/>
      <c r="DBO25" s="111"/>
      <c r="DBP25" s="112"/>
      <c r="DBQ25" s="112"/>
      <c r="DBS25" s="81"/>
      <c r="DBU25" s="81"/>
      <c r="DCC25" s="109"/>
      <c r="DCD25" s="110"/>
      <c r="DCE25" s="111"/>
      <c r="DCF25" s="112"/>
      <c r="DCG25" s="112"/>
      <c r="DCI25" s="81"/>
      <c r="DCK25" s="81"/>
      <c r="DCS25" s="109"/>
      <c r="DCT25" s="110"/>
      <c r="DCU25" s="111"/>
      <c r="DCV25" s="112"/>
      <c r="DCW25" s="112"/>
      <c r="DCY25" s="81"/>
      <c r="DDA25" s="81"/>
      <c r="DDI25" s="109"/>
      <c r="DDJ25" s="110"/>
      <c r="DDK25" s="111"/>
      <c r="DDL25" s="112"/>
      <c r="DDM25" s="112"/>
      <c r="DDO25" s="81"/>
      <c r="DDQ25" s="81"/>
      <c r="DDY25" s="109"/>
      <c r="DDZ25" s="110"/>
      <c r="DEA25" s="111"/>
      <c r="DEB25" s="112"/>
      <c r="DEC25" s="112"/>
      <c r="DEE25" s="81"/>
      <c r="DEG25" s="81"/>
      <c r="DEO25" s="109"/>
      <c r="DEP25" s="110"/>
      <c r="DEQ25" s="111"/>
      <c r="DER25" s="112"/>
      <c r="DES25" s="112"/>
      <c r="DEU25" s="81"/>
      <c r="DEW25" s="81"/>
      <c r="DFE25" s="109"/>
      <c r="DFF25" s="110"/>
      <c r="DFG25" s="111"/>
      <c r="DFH25" s="112"/>
      <c r="DFI25" s="112"/>
      <c r="DFK25" s="81"/>
      <c r="DFM25" s="81"/>
      <c r="DFU25" s="109"/>
      <c r="DFV25" s="110"/>
      <c r="DFW25" s="111"/>
      <c r="DFX25" s="112"/>
      <c r="DFY25" s="112"/>
      <c r="DGA25" s="81"/>
      <c r="DGC25" s="81"/>
      <c r="DGK25" s="109"/>
      <c r="DGL25" s="110"/>
      <c r="DGM25" s="111"/>
      <c r="DGN25" s="112"/>
      <c r="DGO25" s="112"/>
      <c r="DGQ25" s="81"/>
      <c r="DGS25" s="81"/>
      <c r="DHA25" s="109"/>
      <c r="DHB25" s="110"/>
      <c r="DHC25" s="111"/>
      <c r="DHD25" s="112"/>
      <c r="DHE25" s="112"/>
      <c r="DHG25" s="81"/>
      <c r="DHI25" s="81"/>
      <c r="DHQ25" s="109"/>
      <c r="DHR25" s="110"/>
      <c r="DHS25" s="111"/>
      <c r="DHT25" s="112"/>
      <c r="DHU25" s="112"/>
      <c r="DHW25" s="81"/>
      <c r="DHY25" s="81"/>
      <c r="DIG25" s="109"/>
      <c r="DIH25" s="110"/>
      <c r="DII25" s="111"/>
      <c r="DIJ25" s="112"/>
      <c r="DIK25" s="112"/>
      <c r="DIM25" s="81"/>
      <c r="DIO25" s="81"/>
      <c r="DIW25" s="109"/>
      <c r="DIX25" s="110"/>
      <c r="DIY25" s="111"/>
      <c r="DIZ25" s="112"/>
      <c r="DJA25" s="112"/>
      <c r="DJC25" s="81"/>
      <c r="DJE25" s="81"/>
      <c r="DJM25" s="109"/>
      <c r="DJN25" s="110"/>
      <c r="DJO25" s="111"/>
      <c r="DJP25" s="112"/>
      <c r="DJQ25" s="112"/>
      <c r="DJS25" s="81"/>
      <c r="DJU25" s="81"/>
      <c r="DKC25" s="109"/>
      <c r="DKD25" s="110"/>
      <c r="DKE25" s="111"/>
      <c r="DKF25" s="112"/>
      <c r="DKG25" s="112"/>
      <c r="DKI25" s="81"/>
      <c r="DKK25" s="81"/>
      <c r="DKS25" s="109"/>
      <c r="DKT25" s="110"/>
      <c r="DKU25" s="111"/>
      <c r="DKV25" s="112"/>
      <c r="DKW25" s="112"/>
      <c r="DKY25" s="81"/>
      <c r="DLA25" s="81"/>
      <c r="DLI25" s="109"/>
      <c r="DLJ25" s="110"/>
      <c r="DLK25" s="111"/>
      <c r="DLL25" s="112"/>
      <c r="DLM25" s="112"/>
      <c r="DLO25" s="81"/>
      <c r="DLQ25" s="81"/>
      <c r="DLY25" s="109"/>
      <c r="DLZ25" s="110"/>
      <c r="DMA25" s="111"/>
      <c r="DMB25" s="112"/>
      <c r="DMC25" s="112"/>
      <c r="DME25" s="81"/>
      <c r="DMG25" s="81"/>
      <c r="DMO25" s="109"/>
      <c r="DMP25" s="110"/>
      <c r="DMQ25" s="111"/>
      <c r="DMR25" s="112"/>
      <c r="DMS25" s="112"/>
      <c r="DMU25" s="81"/>
      <c r="DMW25" s="81"/>
      <c r="DNE25" s="109"/>
      <c r="DNF25" s="110"/>
      <c r="DNG25" s="111"/>
      <c r="DNH25" s="112"/>
      <c r="DNI25" s="112"/>
      <c r="DNK25" s="81"/>
      <c r="DNM25" s="81"/>
      <c r="DNU25" s="109"/>
      <c r="DNV25" s="110"/>
      <c r="DNW25" s="111"/>
      <c r="DNX25" s="112"/>
      <c r="DNY25" s="112"/>
      <c r="DOA25" s="81"/>
      <c r="DOC25" s="81"/>
      <c r="DOK25" s="109"/>
      <c r="DOL25" s="110"/>
      <c r="DOM25" s="111"/>
      <c r="DON25" s="112"/>
      <c r="DOO25" s="112"/>
      <c r="DOQ25" s="81"/>
      <c r="DOS25" s="81"/>
      <c r="DPA25" s="109"/>
      <c r="DPB25" s="110"/>
      <c r="DPC25" s="111"/>
      <c r="DPD25" s="112"/>
      <c r="DPE25" s="112"/>
      <c r="DPG25" s="81"/>
      <c r="DPI25" s="81"/>
      <c r="DPQ25" s="109"/>
      <c r="DPR25" s="110"/>
      <c r="DPS25" s="111"/>
      <c r="DPT25" s="112"/>
      <c r="DPU25" s="112"/>
      <c r="DPW25" s="81"/>
      <c r="DPY25" s="81"/>
      <c r="DQG25" s="109"/>
      <c r="DQH25" s="110"/>
      <c r="DQI25" s="111"/>
      <c r="DQJ25" s="112"/>
      <c r="DQK25" s="112"/>
      <c r="DQM25" s="81"/>
      <c r="DQO25" s="81"/>
      <c r="DQW25" s="109"/>
      <c r="DQX25" s="110"/>
      <c r="DQY25" s="111"/>
      <c r="DQZ25" s="112"/>
      <c r="DRA25" s="112"/>
      <c r="DRC25" s="81"/>
      <c r="DRE25" s="81"/>
      <c r="DRM25" s="109"/>
      <c r="DRN25" s="110"/>
      <c r="DRO25" s="111"/>
      <c r="DRP25" s="112"/>
      <c r="DRQ25" s="112"/>
      <c r="DRS25" s="81"/>
      <c r="DRU25" s="81"/>
      <c r="DSC25" s="109"/>
      <c r="DSD25" s="110"/>
      <c r="DSE25" s="111"/>
      <c r="DSF25" s="112"/>
      <c r="DSG25" s="112"/>
      <c r="DSI25" s="81"/>
      <c r="DSK25" s="81"/>
      <c r="DSS25" s="109"/>
      <c r="DST25" s="110"/>
      <c r="DSU25" s="111"/>
      <c r="DSV25" s="112"/>
      <c r="DSW25" s="112"/>
      <c r="DSY25" s="81"/>
      <c r="DTA25" s="81"/>
      <c r="DTI25" s="109"/>
      <c r="DTJ25" s="110"/>
      <c r="DTK25" s="111"/>
      <c r="DTL25" s="112"/>
      <c r="DTM25" s="112"/>
      <c r="DTO25" s="81"/>
      <c r="DTQ25" s="81"/>
      <c r="DTY25" s="109"/>
      <c r="DTZ25" s="110"/>
      <c r="DUA25" s="111"/>
      <c r="DUB25" s="112"/>
      <c r="DUC25" s="112"/>
      <c r="DUE25" s="81"/>
      <c r="DUG25" s="81"/>
      <c r="DUO25" s="109"/>
      <c r="DUP25" s="110"/>
      <c r="DUQ25" s="111"/>
      <c r="DUR25" s="112"/>
      <c r="DUS25" s="112"/>
      <c r="DUU25" s="81"/>
      <c r="DUW25" s="81"/>
      <c r="DVE25" s="109"/>
      <c r="DVF25" s="110"/>
      <c r="DVG25" s="111"/>
      <c r="DVH25" s="112"/>
      <c r="DVI25" s="112"/>
      <c r="DVK25" s="81"/>
      <c r="DVM25" s="81"/>
      <c r="DVU25" s="109"/>
      <c r="DVV25" s="110"/>
      <c r="DVW25" s="111"/>
      <c r="DVX25" s="112"/>
      <c r="DVY25" s="112"/>
      <c r="DWA25" s="81"/>
      <c r="DWC25" s="81"/>
      <c r="DWK25" s="109"/>
      <c r="DWL25" s="110"/>
      <c r="DWM25" s="111"/>
      <c r="DWN25" s="112"/>
      <c r="DWO25" s="112"/>
      <c r="DWQ25" s="81"/>
      <c r="DWS25" s="81"/>
      <c r="DXA25" s="109"/>
      <c r="DXB25" s="110"/>
      <c r="DXC25" s="111"/>
      <c r="DXD25" s="112"/>
      <c r="DXE25" s="112"/>
      <c r="DXG25" s="81"/>
      <c r="DXI25" s="81"/>
      <c r="DXQ25" s="109"/>
      <c r="DXR25" s="110"/>
      <c r="DXS25" s="111"/>
      <c r="DXT25" s="112"/>
      <c r="DXU25" s="112"/>
      <c r="DXW25" s="81"/>
      <c r="DXY25" s="81"/>
      <c r="DYG25" s="109"/>
      <c r="DYH25" s="110"/>
      <c r="DYI25" s="111"/>
      <c r="DYJ25" s="112"/>
      <c r="DYK25" s="112"/>
      <c r="DYM25" s="81"/>
      <c r="DYO25" s="81"/>
      <c r="DYW25" s="109"/>
      <c r="DYX25" s="110"/>
      <c r="DYY25" s="111"/>
      <c r="DYZ25" s="112"/>
      <c r="DZA25" s="112"/>
      <c r="DZC25" s="81"/>
      <c r="DZE25" s="81"/>
      <c r="DZM25" s="109"/>
      <c r="DZN25" s="110"/>
      <c r="DZO25" s="111"/>
      <c r="DZP25" s="112"/>
      <c r="DZQ25" s="112"/>
      <c r="DZS25" s="81"/>
      <c r="DZU25" s="81"/>
      <c r="EAC25" s="109"/>
      <c r="EAD25" s="110"/>
      <c r="EAE25" s="111"/>
      <c r="EAF25" s="112"/>
      <c r="EAG25" s="112"/>
      <c r="EAI25" s="81"/>
      <c r="EAK25" s="81"/>
      <c r="EAS25" s="109"/>
      <c r="EAT25" s="110"/>
      <c r="EAU25" s="111"/>
      <c r="EAV25" s="112"/>
      <c r="EAW25" s="112"/>
      <c r="EAY25" s="81"/>
      <c r="EBA25" s="81"/>
      <c r="EBI25" s="109"/>
      <c r="EBJ25" s="110"/>
      <c r="EBK25" s="111"/>
      <c r="EBL25" s="112"/>
      <c r="EBM25" s="112"/>
      <c r="EBO25" s="81"/>
      <c r="EBQ25" s="81"/>
      <c r="EBY25" s="109"/>
      <c r="EBZ25" s="110"/>
      <c r="ECA25" s="111"/>
      <c r="ECB25" s="112"/>
      <c r="ECC25" s="112"/>
      <c r="ECE25" s="81"/>
      <c r="ECG25" s="81"/>
      <c r="ECO25" s="109"/>
      <c r="ECP25" s="110"/>
      <c r="ECQ25" s="111"/>
      <c r="ECR25" s="112"/>
      <c r="ECS25" s="112"/>
      <c r="ECU25" s="81"/>
      <c r="ECW25" s="81"/>
      <c r="EDE25" s="109"/>
      <c r="EDF25" s="110"/>
      <c r="EDG25" s="111"/>
      <c r="EDH25" s="112"/>
      <c r="EDI25" s="112"/>
      <c r="EDK25" s="81"/>
      <c r="EDM25" s="81"/>
      <c r="EDU25" s="109"/>
      <c r="EDV25" s="110"/>
      <c r="EDW25" s="111"/>
      <c r="EDX25" s="112"/>
      <c r="EDY25" s="112"/>
      <c r="EEA25" s="81"/>
      <c r="EEC25" s="81"/>
      <c r="EEK25" s="109"/>
      <c r="EEL25" s="110"/>
      <c r="EEM25" s="111"/>
      <c r="EEN25" s="112"/>
      <c r="EEO25" s="112"/>
      <c r="EEQ25" s="81"/>
      <c r="EES25" s="81"/>
      <c r="EFA25" s="109"/>
      <c r="EFB25" s="110"/>
      <c r="EFC25" s="111"/>
      <c r="EFD25" s="112"/>
      <c r="EFE25" s="112"/>
      <c r="EFG25" s="81"/>
      <c r="EFI25" s="81"/>
      <c r="EFQ25" s="109"/>
      <c r="EFR25" s="110"/>
      <c r="EFS25" s="111"/>
      <c r="EFT25" s="112"/>
      <c r="EFU25" s="112"/>
      <c r="EFW25" s="81"/>
      <c r="EFY25" s="81"/>
      <c r="EGG25" s="109"/>
      <c r="EGH25" s="110"/>
      <c r="EGI25" s="111"/>
      <c r="EGJ25" s="112"/>
      <c r="EGK25" s="112"/>
      <c r="EGM25" s="81"/>
      <c r="EGO25" s="81"/>
      <c r="EGW25" s="109"/>
      <c r="EGX25" s="110"/>
      <c r="EGY25" s="111"/>
      <c r="EGZ25" s="112"/>
      <c r="EHA25" s="112"/>
      <c r="EHC25" s="81"/>
      <c r="EHE25" s="81"/>
      <c r="EHM25" s="109"/>
      <c r="EHN25" s="110"/>
      <c r="EHO25" s="111"/>
      <c r="EHP25" s="112"/>
      <c r="EHQ25" s="112"/>
      <c r="EHS25" s="81"/>
      <c r="EHU25" s="81"/>
      <c r="EIC25" s="109"/>
      <c r="EID25" s="110"/>
      <c r="EIE25" s="111"/>
      <c r="EIF25" s="112"/>
      <c r="EIG25" s="112"/>
      <c r="EII25" s="81"/>
      <c r="EIK25" s="81"/>
      <c r="EIS25" s="109"/>
      <c r="EIT25" s="110"/>
      <c r="EIU25" s="111"/>
      <c r="EIV25" s="112"/>
      <c r="EIW25" s="112"/>
      <c r="EIY25" s="81"/>
      <c r="EJA25" s="81"/>
      <c r="EJI25" s="109"/>
      <c r="EJJ25" s="110"/>
      <c r="EJK25" s="111"/>
      <c r="EJL25" s="112"/>
      <c r="EJM25" s="112"/>
      <c r="EJO25" s="81"/>
      <c r="EJQ25" s="81"/>
      <c r="EJY25" s="109"/>
      <c r="EJZ25" s="110"/>
      <c r="EKA25" s="111"/>
      <c r="EKB25" s="112"/>
      <c r="EKC25" s="112"/>
      <c r="EKE25" s="81"/>
      <c r="EKG25" s="81"/>
      <c r="EKO25" s="109"/>
      <c r="EKP25" s="110"/>
      <c r="EKQ25" s="111"/>
      <c r="EKR25" s="112"/>
      <c r="EKS25" s="112"/>
      <c r="EKU25" s="81"/>
      <c r="EKW25" s="81"/>
      <c r="ELE25" s="109"/>
      <c r="ELF25" s="110"/>
      <c r="ELG25" s="111"/>
      <c r="ELH25" s="112"/>
      <c r="ELI25" s="112"/>
      <c r="ELK25" s="81"/>
      <c r="ELM25" s="81"/>
      <c r="ELU25" s="109"/>
      <c r="ELV25" s="110"/>
      <c r="ELW25" s="111"/>
      <c r="ELX25" s="112"/>
      <c r="ELY25" s="112"/>
      <c r="EMA25" s="81"/>
      <c r="EMC25" s="81"/>
      <c r="EMK25" s="109"/>
      <c r="EML25" s="110"/>
      <c r="EMM25" s="111"/>
      <c r="EMN25" s="112"/>
      <c r="EMO25" s="112"/>
      <c r="EMQ25" s="81"/>
      <c r="EMS25" s="81"/>
      <c r="ENA25" s="109"/>
      <c r="ENB25" s="110"/>
      <c r="ENC25" s="111"/>
      <c r="END25" s="112"/>
      <c r="ENE25" s="112"/>
      <c r="ENG25" s="81"/>
      <c r="ENI25" s="81"/>
      <c r="ENQ25" s="109"/>
      <c r="ENR25" s="110"/>
      <c r="ENS25" s="111"/>
      <c r="ENT25" s="112"/>
      <c r="ENU25" s="112"/>
      <c r="ENW25" s="81"/>
      <c r="ENY25" s="81"/>
      <c r="EOG25" s="109"/>
      <c r="EOH25" s="110"/>
      <c r="EOI25" s="111"/>
      <c r="EOJ25" s="112"/>
      <c r="EOK25" s="112"/>
      <c r="EOM25" s="81"/>
      <c r="EOO25" s="81"/>
      <c r="EOW25" s="109"/>
      <c r="EOX25" s="110"/>
      <c r="EOY25" s="111"/>
      <c r="EOZ25" s="112"/>
      <c r="EPA25" s="112"/>
      <c r="EPC25" s="81"/>
      <c r="EPE25" s="81"/>
      <c r="EPM25" s="109"/>
      <c r="EPN25" s="110"/>
      <c r="EPO25" s="111"/>
      <c r="EPP25" s="112"/>
      <c r="EPQ25" s="112"/>
      <c r="EPS25" s="81"/>
      <c r="EPU25" s="81"/>
      <c r="EQC25" s="109"/>
      <c r="EQD25" s="110"/>
      <c r="EQE25" s="111"/>
      <c r="EQF25" s="112"/>
      <c r="EQG25" s="112"/>
      <c r="EQI25" s="81"/>
      <c r="EQK25" s="81"/>
      <c r="EQS25" s="109"/>
      <c r="EQT25" s="110"/>
      <c r="EQU25" s="111"/>
      <c r="EQV25" s="112"/>
      <c r="EQW25" s="112"/>
      <c r="EQY25" s="81"/>
      <c r="ERA25" s="81"/>
      <c r="ERI25" s="109"/>
      <c r="ERJ25" s="110"/>
      <c r="ERK25" s="111"/>
      <c r="ERL25" s="112"/>
      <c r="ERM25" s="112"/>
      <c r="ERO25" s="81"/>
      <c r="ERQ25" s="81"/>
      <c r="ERY25" s="109"/>
      <c r="ERZ25" s="110"/>
      <c r="ESA25" s="111"/>
      <c r="ESB25" s="112"/>
      <c r="ESC25" s="112"/>
      <c r="ESE25" s="81"/>
      <c r="ESG25" s="81"/>
      <c r="ESO25" s="109"/>
      <c r="ESP25" s="110"/>
      <c r="ESQ25" s="111"/>
      <c r="ESR25" s="112"/>
      <c r="ESS25" s="112"/>
      <c r="ESU25" s="81"/>
      <c r="ESW25" s="81"/>
      <c r="ETE25" s="109"/>
      <c r="ETF25" s="110"/>
      <c r="ETG25" s="111"/>
      <c r="ETH25" s="112"/>
      <c r="ETI25" s="112"/>
      <c r="ETK25" s="81"/>
      <c r="ETM25" s="81"/>
      <c r="ETU25" s="109"/>
      <c r="ETV25" s="110"/>
      <c r="ETW25" s="111"/>
      <c r="ETX25" s="112"/>
      <c r="ETY25" s="112"/>
      <c r="EUA25" s="81"/>
      <c r="EUC25" s="81"/>
      <c r="EUK25" s="109"/>
      <c r="EUL25" s="110"/>
      <c r="EUM25" s="111"/>
      <c r="EUN25" s="112"/>
      <c r="EUO25" s="112"/>
      <c r="EUQ25" s="81"/>
      <c r="EUS25" s="81"/>
      <c r="EVA25" s="109"/>
      <c r="EVB25" s="110"/>
      <c r="EVC25" s="111"/>
      <c r="EVD25" s="112"/>
      <c r="EVE25" s="112"/>
      <c r="EVG25" s="81"/>
      <c r="EVI25" s="81"/>
      <c r="EVQ25" s="109"/>
      <c r="EVR25" s="110"/>
      <c r="EVS25" s="111"/>
      <c r="EVT25" s="112"/>
      <c r="EVU25" s="112"/>
      <c r="EVW25" s="81"/>
      <c r="EVY25" s="81"/>
      <c r="EWG25" s="109"/>
      <c r="EWH25" s="110"/>
      <c r="EWI25" s="111"/>
      <c r="EWJ25" s="112"/>
      <c r="EWK25" s="112"/>
      <c r="EWM25" s="81"/>
      <c r="EWO25" s="81"/>
      <c r="EWW25" s="109"/>
      <c r="EWX25" s="110"/>
      <c r="EWY25" s="111"/>
      <c r="EWZ25" s="112"/>
      <c r="EXA25" s="112"/>
      <c r="EXC25" s="81"/>
      <c r="EXE25" s="81"/>
      <c r="EXM25" s="109"/>
      <c r="EXN25" s="110"/>
      <c r="EXO25" s="111"/>
      <c r="EXP25" s="112"/>
      <c r="EXQ25" s="112"/>
      <c r="EXS25" s="81"/>
      <c r="EXU25" s="81"/>
      <c r="EYC25" s="109"/>
      <c r="EYD25" s="110"/>
      <c r="EYE25" s="111"/>
      <c r="EYF25" s="112"/>
      <c r="EYG25" s="112"/>
      <c r="EYI25" s="81"/>
      <c r="EYK25" s="81"/>
      <c r="EYS25" s="109"/>
      <c r="EYT25" s="110"/>
      <c r="EYU25" s="111"/>
      <c r="EYV25" s="112"/>
      <c r="EYW25" s="112"/>
      <c r="EYY25" s="81"/>
      <c r="EZA25" s="81"/>
      <c r="EZI25" s="109"/>
      <c r="EZJ25" s="110"/>
      <c r="EZK25" s="111"/>
      <c r="EZL25" s="112"/>
      <c r="EZM25" s="112"/>
      <c r="EZO25" s="81"/>
      <c r="EZQ25" s="81"/>
      <c r="EZY25" s="109"/>
      <c r="EZZ25" s="110"/>
      <c r="FAA25" s="111"/>
      <c r="FAB25" s="112"/>
      <c r="FAC25" s="112"/>
      <c r="FAE25" s="81"/>
      <c r="FAG25" s="81"/>
      <c r="FAO25" s="109"/>
      <c r="FAP25" s="110"/>
      <c r="FAQ25" s="111"/>
      <c r="FAR25" s="112"/>
      <c r="FAS25" s="112"/>
      <c r="FAU25" s="81"/>
      <c r="FAW25" s="81"/>
      <c r="FBE25" s="109"/>
      <c r="FBF25" s="110"/>
      <c r="FBG25" s="111"/>
      <c r="FBH25" s="112"/>
      <c r="FBI25" s="112"/>
      <c r="FBK25" s="81"/>
      <c r="FBM25" s="81"/>
      <c r="FBU25" s="109"/>
      <c r="FBV25" s="110"/>
      <c r="FBW25" s="111"/>
      <c r="FBX25" s="112"/>
      <c r="FBY25" s="112"/>
      <c r="FCA25" s="81"/>
      <c r="FCC25" s="81"/>
      <c r="FCK25" s="109"/>
      <c r="FCL25" s="110"/>
      <c r="FCM25" s="111"/>
      <c r="FCN25" s="112"/>
      <c r="FCO25" s="112"/>
      <c r="FCQ25" s="81"/>
      <c r="FCS25" s="81"/>
      <c r="FDA25" s="109"/>
      <c r="FDB25" s="110"/>
      <c r="FDC25" s="111"/>
      <c r="FDD25" s="112"/>
      <c r="FDE25" s="112"/>
      <c r="FDG25" s="81"/>
      <c r="FDI25" s="81"/>
      <c r="FDQ25" s="109"/>
      <c r="FDR25" s="110"/>
      <c r="FDS25" s="111"/>
      <c r="FDT25" s="112"/>
      <c r="FDU25" s="112"/>
      <c r="FDW25" s="81"/>
      <c r="FDY25" s="81"/>
      <c r="FEG25" s="109"/>
      <c r="FEH25" s="110"/>
      <c r="FEI25" s="111"/>
      <c r="FEJ25" s="112"/>
      <c r="FEK25" s="112"/>
      <c r="FEM25" s="81"/>
      <c r="FEO25" s="81"/>
      <c r="FEW25" s="109"/>
      <c r="FEX25" s="110"/>
      <c r="FEY25" s="111"/>
      <c r="FEZ25" s="112"/>
      <c r="FFA25" s="112"/>
      <c r="FFC25" s="81"/>
      <c r="FFE25" s="81"/>
      <c r="FFM25" s="109"/>
      <c r="FFN25" s="110"/>
      <c r="FFO25" s="111"/>
      <c r="FFP25" s="112"/>
      <c r="FFQ25" s="112"/>
      <c r="FFS25" s="81"/>
      <c r="FFU25" s="81"/>
      <c r="FGC25" s="109"/>
      <c r="FGD25" s="110"/>
      <c r="FGE25" s="111"/>
      <c r="FGF25" s="112"/>
      <c r="FGG25" s="112"/>
      <c r="FGI25" s="81"/>
      <c r="FGK25" s="81"/>
      <c r="FGS25" s="109"/>
      <c r="FGT25" s="110"/>
      <c r="FGU25" s="111"/>
      <c r="FGV25" s="112"/>
      <c r="FGW25" s="112"/>
      <c r="FGY25" s="81"/>
      <c r="FHA25" s="81"/>
      <c r="FHI25" s="109"/>
      <c r="FHJ25" s="110"/>
      <c r="FHK25" s="111"/>
      <c r="FHL25" s="112"/>
      <c r="FHM25" s="112"/>
      <c r="FHO25" s="81"/>
      <c r="FHQ25" s="81"/>
      <c r="FHY25" s="109"/>
      <c r="FHZ25" s="110"/>
      <c r="FIA25" s="111"/>
      <c r="FIB25" s="112"/>
      <c r="FIC25" s="112"/>
      <c r="FIE25" s="81"/>
      <c r="FIG25" s="81"/>
      <c r="FIO25" s="109"/>
      <c r="FIP25" s="110"/>
      <c r="FIQ25" s="111"/>
      <c r="FIR25" s="112"/>
      <c r="FIS25" s="112"/>
      <c r="FIU25" s="81"/>
      <c r="FIW25" s="81"/>
      <c r="FJE25" s="109"/>
      <c r="FJF25" s="110"/>
      <c r="FJG25" s="111"/>
      <c r="FJH25" s="112"/>
      <c r="FJI25" s="112"/>
      <c r="FJK25" s="81"/>
      <c r="FJM25" s="81"/>
      <c r="FJU25" s="109"/>
      <c r="FJV25" s="110"/>
      <c r="FJW25" s="111"/>
      <c r="FJX25" s="112"/>
      <c r="FJY25" s="112"/>
      <c r="FKA25" s="81"/>
      <c r="FKC25" s="81"/>
      <c r="FKK25" s="109"/>
      <c r="FKL25" s="110"/>
      <c r="FKM25" s="111"/>
      <c r="FKN25" s="112"/>
      <c r="FKO25" s="112"/>
      <c r="FKQ25" s="81"/>
      <c r="FKS25" s="81"/>
      <c r="FLA25" s="109"/>
      <c r="FLB25" s="110"/>
      <c r="FLC25" s="111"/>
      <c r="FLD25" s="112"/>
      <c r="FLE25" s="112"/>
      <c r="FLG25" s="81"/>
      <c r="FLI25" s="81"/>
      <c r="FLQ25" s="109"/>
      <c r="FLR25" s="110"/>
      <c r="FLS25" s="111"/>
      <c r="FLT25" s="112"/>
      <c r="FLU25" s="112"/>
      <c r="FLW25" s="81"/>
      <c r="FLY25" s="81"/>
      <c r="FMG25" s="109"/>
      <c r="FMH25" s="110"/>
      <c r="FMI25" s="111"/>
      <c r="FMJ25" s="112"/>
      <c r="FMK25" s="112"/>
      <c r="FMM25" s="81"/>
      <c r="FMO25" s="81"/>
      <c r="FMW25" s="109"/>
      <c r="FMX25" s="110"/>
      <c r="FMY25" s="111"/>
      <c r="FMZ25" s="112"/>
      <c r="FNA25" s="112"/>
      <c r="FNC25" s="81"/>
      <c r="FNE25" s="81"/>
      <c r="FNM25" s="109"/>
      <c r="FNN25" s="110"/>
      <c r="FNO25" s="111"/>
      <c r="FNP25" s="112"/>
      <c r="FNQ25" s="112"/>
      <c r="FNS25" s="81"/>
      <c r="FNU25" s="81"/>
      <c r="FOC25" s="109"/>
      <c r="FOD25" s="110"/>
      <c r="FOE25" s="111"/>
      <c r="FOF25" s="112"/>
      <c r="FOG25" s="112"/>
      <c r="FOI25" s="81"/>
      <c r="FOK25" s="81"/>
      <c r="FOS25" s="109"/>
      <c r="FOT25" s="110"/>
      <c r="FOU25" s="111"/>
      <c r="FOV25" s="112"/>
      <c r="FOW25" s="112"/>
      <c r="FOY25" s="81"/>
      <c r="FPA25" s="81"/>
      <c r="FPI25" s="109"/>
      <c r="FPJ25" s="110"/>
      <c r="FPK25" s="111"/>
      <c r="FPL25" s="112"/>
      <c r="FPM25" s="112"/>
      <c r="FPO25" s="81"/>
      <c r="FPQ25" s="81"/>
      <c r="FPY25" s="109"/>
      <c r="FPZ25" s="110"/>
      <c r="FQA25" s="111"/>
      <c r="FQB25" s="112"/>
      <c r="FQC25" s="112"/>
      <c r="FQE25" s="81"/>
      <c r="FQG25" s="81"/>
      <c r="FQO25" s="109"/>
      <c r="FQP25" s="110"/>
      <c r="FQQ25" s="111"/>
      <c r="FQR25" s="112"/>
      <c r="FQS25" s="112"/>
      <c r="FQU25" s="81"/>
      <c r="FQW25" s="81"/>
      <c r="FRE25" s="109"/>
      <c r="FRF25" s="110"/>
      <c r="FRG25" s="111"/>
      <c r="FRH25" s="112"/>
      <c r="FRI25" s="112"/>
      <c r="FRK25" s="81"/>
      <c r="FRM25" s="81"/>
      <c r="FRU25" s="109"/>
      <c r="FRV25" s="110"/>
      <c r="FRW25" s="111"/>
      <c r="FRX25" s="112"/>
      <c r="FRY25" s="112"/>
      <c r="FSA25" s="81"/>
      <c r="FSC25" s="81"/>
      <c r="FSK25" s="109"/>
      <c r="FSL25" s="110"/>
      <c r="FSM25" s="111"/>
      <c r="FSN25" s="112"/>
      <c r="FSO25" s="112"/>
      <c r="FSQ25" s="81"/>
      <c r="FSS25" s="81"/>
      <c r="FTA25" s="109"/>
      <c r="FTB25" s="110"/>
      <c r="FTC25" s="111"/>
      <c r="FTD25" s="112"/>
      <c r="FTE25" s="112"/>
      <c r="FTG25" s="81"/>
      <c r="FTI25" s="81"/>
      <c r="FTQ25" s="109"/>
      <c r="FTR25" s="110"/>
      <c r="FTS25" s="111"/>
      <c r="FTT25" s="112"/>
      <c r="FTU25" s="112"/>
      <c r="FTW25" s="81"/>
      <c r="FTY25" s="81"/>
      <c r="FUG25" s="109"/>
      <c r="FUH25" s="110"/>
      <c r="FUI25" s="111"/>
      <c r="FUJ25" s="112"/>
      <c r="FUK25" s="112"/>
      <c r="FUM25" s="81"/>
      <c r="FUO25" s="81"/>
      <c r="FUW25" s="109"/>
      <c r="FUX25" s="110"/>
      <c r="FUY25" s="111"/>
      <c r="FUZ25" s="112"/>
      <c r="FVA25" s="112"/>
      <c r="FVC25" s="81"/>
      <c r="FVE25" s="81"/>
      <c r="FVM25" s="109"/>
      <c r="FVN25" s="110"/>
      <c r="FVO25" s="111"/>
      <c r="FVP25" s="112"/>
      <c r="FVQ25" s="112"/>
      <c r="FVS25" s="81"/>
      <c r="FVU25" s="81"/>
      <c r="FWC25" s="109"/>
      <c r="FWD25" s="110"/>
      <c r="FWE25" s="111"/>
      <c r="FWF25" s="112"/>
      <c r="FWG25" s="112"/>
      <c r="FWI25" s="81"/>
      <c r="FWK25" s="81"/>
      <c r="FWS25" s="109"/>
      <c r="FWT25" s="110"/>
      <c r="FWU25" s="111"/>
      <c r="FWV25" s="112"/>
      <c r="FWW25" s="112"/>
      <c r="FWY25" s="81"/>
      <c r="FXA25" s="81"/>
      <c r="FXI25" s="109"/>
      <c r="FXJ25" s="110"/>
      <c r="FXK25" s="111"/>
      <c r="FXL25" s="112"/>
      <c r="FXM25" s="112"/>
      <c r="FXO25" s="81"/>
      <c r="FXQ25" s="81"/>
      <c r="FXY25" s="109"/>
      <c r="FXZ25" s="110"/>
      <c r="FYA25" s="111"/>
      <c r="FYB25" s="112"/>
      <c r="FYC25" s="112"/>
      <c r="FYE25" s="81"/>
      <c r="FYG25" s="81"/>
      <c r="FYO25" s="109"/>
      <c r="FYP25" s="110"/>
      <c r="FYQ25" s="111"/>
      <c r="FYR25" s="112"/>
      <c r="FYS25" s="112"/>
      <c r="FYU25" s="81"/>
      <c r="FYW25" s="81"/>
      <c r="FZE25" s="109"/>
      <c r="FZF25" s="110"/>
      <c r="FZG25" s="111"/>
      <c r="FZH25" s="112"/>
      <c r="FZI25" s="112"/>
      <c r="FZK25" s="81"/>
      <c r="FZM25" s="81"/>
      <c r="FZU25" s="109"/>
      <c r="FZV25" s="110"/>
      <c r="FZW25" s="111"/>
      <c r="FZX25" s="112"/>
      <c r="FZY25" s="112"/>
      <c r="GAA25" s="81"/>
      <c r="GAC25" s="81"/>
      <c r="GAK25" s="109"/>
      <c r="GAL25" s="110"/>
      <c r="GAM25" s="111"/>
      <c r="GAN25" s="112"/>
      <c r="GAO25" s="112"/>
      <c r="GAQ25" s="81"/>
      <c r="GAS25" s="81"/>
      <c r="GBA25" s="109"/>
      <c r="GBB25" s="110"/>
      <c r="GBC25" s="111"/>
      <c r="GBD25" s="112"/>
      <c r="GBE25" s="112"/>
      <c r="GBG25" s="81"/>
      <c r="GBI25" s="81"/>
      <c r="GBQ25" s="109"/>
      <c r="GBR25" s="110"/>
      <c r="GBS25" s="111"/>
      <c r="GBT25" s="112"/>
      <c r="GBU25" s="112"/>
      <c r="GBW25" s="81"/>
      <c r="GBY25" s="81"/>
      <c r="GCG25" s="109"/>
      <c r="GCH25" s="110"/>
      <c r="GCI25" s="111"/>
      <c r="GCJ25" s="112"/>
      <c r="GCK25" s="112"/>
      <c r="GCM25" s="81"/>
      <c r="GCO25" s="81"/>
      <c r="GCW25" s="109"/>
      <c r="GCX25" s="110"/>
      <c r="GCY25" s="111"/>
      <c r="GCZ25" s="112"/>
      <c r="GDA25" s="112"/>
      <c r="GDC25" s="81"/>
      <c r="GDE25" s="81"/>
      <c r="GDM25" s="109"/>
      <c r="GDN25" s="110"/>
      <c r="GDO25" s="111"/>
      <c r="GDP25" s="112"/>
      <c r="GDQ25" s="112"/>
      <c r="GDS25" s="81"/>
      <c r="GDU25" s="81"/>
      <c r="GEC25" s="109"/>
      <c r="GED25" s="110"/>
      <c r="GEE25" s="111"/>
      <c r="GEF25" s="112"/>
      <c r="GEG25" s="112"/>
      <c r="GEI25" s="81"/>
      <c r="GEK25" s="81"/>
      <c r="GES25" s="109"/>
      <c r="GET25" s="110"/>
      <c r="GEU25" s="111"/>
      <c r="GEV25" s="112"/>
      <c r="GEW25" s="112"/>
      <c r="GEY25" s="81"/>
      <c r="GFA25" s="81"/>
      <c r="GFI25" s="109"/>
      <c r="GFJ25" s="110"/>
      <c r="GFK25" s="111"/>
      <c r="GFL25" s="112"/>
      <c r="GFM25" s="112"/>
      <c r="GFO25" s="81"/>
      <c r="GFQ25" s="81"/>
      <c r="GFY25" s="109"/>
      <c r="GFZ25" s="110"/>
      <c r="GGA25" s="111"/>
      <c r="GGB25" s="112"/>
      <c r="GGC25" s="112"/>
      <c r="GGE25" s="81"/>
      <c r="GGG25" s="81"/>
      <c r="GGO25" s="109"/>
      <c r="GGP25" s="110"/>
      <c r="GGQ25" s="111"/>
      <c r="GGR25" s="112"/>
      <c r="GGS25" s="112"/>
      <c r="GGU25" s="81"/>
      <c r="GGW25" s="81"/>
      <c r="GHE25" s="109"/>
      <c r="GHF25" s="110"/>
      <c r="GHG25" s="111"/>
      <c r="GHH25" s="112"/>
      <c r="GHI25" s="112"/>
      <c r="GHK25" s="81"/>
      <c r="GHM25" s="81"/>
      <c r="GHU25" s="109"/>
      <c r="GHV25" s="110"/>
      <c r="GHW25" s="111"/>
      <c r="GHX25" s="112"/>
      <c r="GHY25" s="112"/>
      <c r="GIA25" s="81"/>
      <c r="GIC25" s="81"/>
      <c r="GIK25" s="109"/>
      <c r="GIL25" s="110"/>
      <c r="GIM25" s="111"/>
      <c r="GIN25" s="112"/>
      <c r="GIO25" s="112"/>
      <c r="GIQ25" s="81"/>
      <c r="GIS25" s="81"/>
      <c r="GJA25" s="109"/>
      <c r="GJB25" s="110"/>
      <c r="GJC25" s="111"/>
      <c r="GJD25" s="112"/>
      <c r="GJE25" s="112"/>
      <c r="GJG25" s="81"/>
      <c r="GJI25" s="81"/>
      <c r="GJQ25" s="109"/>
      <c r="GJR25" s="110"/>
      <c r="GJS25" s="111"/>
      <c r="GJT25" s="112"/>
      <c r="GJU25" s="112"/>
      <c r="GJW25" s="81"/>
      <c r="GJY25" s="81"/>
      <c r="GKG25" s="109"/>
      <c r="GKH25" s="110"/>
      <c r="GKI25" s="111"/>
      <c r="GKJ25" s="112"/>
      <c r="GKK25" s="112"/>
      <c r="GKM25" s="81"/>
      <c r="GKO25" s="81"/>
      <c r="GKW25" s="109"/>
      <c r="GKX25" s="110"/>
      <c r="GKY25" s="111"/>
      <c r="GKZ25" s="112"/>
      <c r="GLA25" s="112"/>
      <c r="GLC25" s="81"/>
      <c r="GLE25" s="81"/>
      <c r="GLM25" s="109"/>
      <c r="GLN25" s="110"/>
      <c r="GLO25" s="111"/>
      <c r="GLP25" s="112"/>
      <c r="GLQ25" s="112"/>
      <c r="GLS25" s="81"/>
      <c r="GLU25" s="81"/>
      <c r="GMC25" s="109"/>
      <c r="GMD25" s="110"/>
      <c r="GME25" s="111"/>
      <c r="GMF25" s="112"/>
      <c r="GMG25" s="112"/>
      <c r="GMI25" s="81"/>
      <c r="GMK25" s="81"/>
      <c r="GMS25" s="109"/>
      <c r="GMT25" s="110"/>
      <c r="GMU25" s="111"/>
      <c r="GMV25" s="112"/>
      <c r="GMW25" s="112"/>
      <c r="GMY25" s="81"/>
      <c r="GNA25" s="81"/>
      <c r="GNI25" s="109"/>
      <c r="GNJ25" s="110"/>
      <c r="GNK25" s="111"/>
      <c r="GNL25" s="112"/>
      <c r="GNM25" s="112"/>
      <c r="GNO25" s="81"/>
      <c r="GNQ25" s="81"/>
      <c r="GNY25" s="109"/>
      <c r="GNZ25" s="110"/>
      <c r="GOA25" s="111"/>
      <c r="GOB25" s="112"/>
      <c r="GOC25" s="112"/>
      <c r="GOE25" s="81"/>
      <c r="GOG25" s="81"/>
      <c r="GOO25" s="109"/>
      <c r="GOP25" s="110"/>
      <c r="GOQ25" s="111"/>
      <c r="GOR25" s="112"/>
      <c r="GOS25" s="112"/>
      <c r="GOU25" s="81"/>
      <c r="GOW25" s="81"/>
      <c r="GPE25" s="109"/>
      <c r="GPF25" s="110"/>
      <c r="GPG25" s="111"/>
      <c r="GPH25" s="112"/>
      <c r="GPI25" s="112"/>
      <c r="GPK25" s="81"/>
      <c r="GPM25" s="81"/>
      <c r="GPU25" s="109"/>
      <c r="GPV25" s="110"/>
      <c r="GPW25" s="111"/>
      <c r="GPX25" s="112"/>
      <c r="GPY25" s="112"/>
      <c r="GQA25" s="81"/>
      <c r="GQC25" s="81"/>
      <c r="GQK25" s="109"/>
      <c r="GQL25" s="110"/>
      <c r="GQM25" s="111"/>
      <c r="GQN25" s="112"/>
      <c r="GQO25" s="112"/>
      <c r="GQQ25" s="81"/>
      <c r="GQS25" s="81"/>
      <c r="GRA25" s="109"/>
      <c r="GRB25" s="110"/>
      <c r="GRC25" s="111"/>
      <c r="GRD25" s="112"/>
      <c r="GRE25" s="112"/>
      <c r="GRG25" s="81"/>
      <c r="GRI25" s="81"/>
      <c r="GRQ25" s="109"/>
      <c r="GRR25" s="110"/>
      <c r="GRS25" s="111"/>
      <c r="GRT25" s="112"/>
      <c r="GRU25" s="112"/>
      <c r="GRW25" s="81"/>
      <c r="GRY25" s="81"/>
      <c r="GSG25" s="109"/>
      <c r="GSH25" s="110"/>
      <c r="GSI25" s="111"/>
      <c r="GSJ25" s="112"/>
      <c r="GSK25" s="112"/>
      <c r="GSM25" s="81"/>
      <c r="GSO25" s="81"/>
      <c r="GSW25" s="109"/>
      <c r="GSX25" s="110"/>
      <c r="GSY25" s="111"/>
      <c r="GSZ25" s="112"/>
      <c r="GTA25" s="112"/>
      <c r="GTC25" s="81"/>
      <c r="GTE25" s="81"/>
      <c r="GTM25" s="109"/>
      <c r="GTN25" s="110"/>
      <c r="GTO25" s="111"/>
      <c r="GTP25" s="112"/>
      <c r="GTQ25" s="112"/>
      <c r="GTS25" s="81"/>
      <c r="GTU25" s="81"/>
      <c r="GUC25" s="109"/>
      <c r="GUD25" s="110"/>
      <c r="GUE25" s="111"/>
      <c r="GUF25" s="112"/>
      <c r="GUG25" s="112"/>
      <c r="GUI25" s="81"/>
      <c r="GUK25" s="81"/>
      <c r="GUS25" s="109"/>
      <c r="GUT25" s="110"/>
      <c r="GUU25" s="111"/>
      <c r="GUV25" s="112"/>
      <c r="GUW25" s="112"/>
      <c r="GUY25" s="81"/>
      <c r="GVA25" s="81"/>
      <c r="GVI25" s="109"/>
      <c r="GVJ25" s="110"/>
      <c r="GVK25" s="111"/>
      <c r="GVL25" s="112"/>
      <c r="GVM25" s="112"/>
      <c r="GVO25" s="81"/>
      <c r="GVQ25" s="81"/>
      <c r="GVY25" s="109"/>
      <c r="GVZ25" s="110"/>
      <c r="GWA25" s="111"/>
      <c r="GWB25" s="112"/>
      <c r="GWC25" s="112"/>
      <c r="GWE25" s="81"/>
      <c r="GWG25" s="81"/>
      <c r="GWO25" s="109"/>
      <c r="GWP25" s="110"/>
      <c r="GWQ25" s="111"/>
      <c r="GWR25" s="112"/>
      <c r="GWS25" s="112"/>
      <c r="GWU25" s="81"/>
      <c r="GWW25" s="81"/>
      <c r="GXE25" s="109"/>
      <c r="GXF25" s="110"/>
      <c r="GXG25" s="111"/>
      <c r="GXH25" s="112"/>
      <c r="GXI25" s="112"/>
      <c r="GXK25" s="81"/>
      <c r="GXM25" s="81"/>
      <c r="GXU25" s="109"/>
      <c r="GXV25" s="110"/>
      <c r="GXW25" s="111"/>
      <c r="GXX25" s="112"/>
      <c r="GXY25" s="112"/>
      <c r="GYA25" s="81"/>
      <c r="GYC25" s="81"/>
      <c r="GYK25" s="109"/>
      <c r="GYL25" s="110"/>
      <c r="GYM25" s="111"/>
      <c r="GYN25" s="112"/>
      <c r="GYO25" s="112"/>
      <c r="GYQ25" s="81"/>
      <c r="GYS25" s="81"/>
      <c r="GZA25" s="109"/>
      <c r="GZB25" s="110"/>
      <c r="GZC25" s="111"/>
      <c r="GZD25" s="112"/>
      <c r="GZE25" s="112"/>
      <c r="GZG25" s="81"/>
      <c r="GZI25" s="81"/>
      <c r="GZQ25" s="109"/>
      <c r="GZR25" s="110"/>
      <c r="GZS25" s="111"/>
      <c r="GZT25" s="112"/>
      <c r="GZU25" s="112"/>
      <c r="GZW25" s="81"/>
      <c r="GZY25" s="81"/>
      <c r="HAG25" s="109"/>
      <c r="HAH25" s="110"/>
      <c r="HAI25" s="111"/>
      <c r="HAJ25" s="112"/>
      <c r="HAK25" s="112"/>
      <c r="HAM25" s="81"/>
      <c r="HAO25" s="81"/>
      <c r="HAW25" s="109"/>
      <c r="HAX25" s="110"/>
      <c r="HAY25" s="111"/>
      <c r="HAZ25" s="112"/>
      <c r="HBA25" s="112"/>
      <c r="HBC25" s="81"/>
      <c r="HBE25" s="81"/>
      <c r="HBM25" s="109"/>
      <c r="HBN25" s="110"/>
      <c r="HBO25" s="111"/>
      <c r="HBP25" s="112"/>
      <c r="HBQ25" s="112"/>
      <c r="HBS25" s="81"/>
      <c r="HBU25" s="81"/>
      <c r="HCC25" s="109"/>
      <c r="HCD25" s="110"/>
      <c r="HCE25" s="111"/>
      <c r="HCF25" s="112"/>
      <c r="HCG25" s="112"/>
      <c r="HCI25" s="81"/>
      <c r="HCK25" s="81"/>
      <c r="HCS25" s="109"/>
      <c r="HCT25" s="110"/>
      <c r="HCU25" s="111"/>
      <c r="HCV25" s="112"/>
      <c r="HCW25" s="112"/>
      <c r="HCY25" s="81"/>
      <c r="HDA25" s="81"/>
      <c r="HDI25" s="109"/>
      <c r="HDJ25" s="110"/>
      <c r="HDK25" s="111"/>
      <c r="HDL25" s="112"/>
      <c r="HDM25" s="112"/>
      <c r="HDO25" s="81"/>
      <c r="HDQ25" s="81"/>
      <c r="HDY25" s="109"/>
      <c r="HDZ25" s="110"/>
      <c r="HEA25" s="111"/>
      <c r="HEB25" s="112"/>
      <c r="HEC25" s="112"/>
      <c r="HEE25" s="81"/>
      <c r="HEG25" s="81"/>
      <c r="HEO25" s="109"/>
      <c r="HEP25" s="110"/>
      <c r="HEQ25" s="111"/>
      <c r="HER25" s="112"/>
      <c r="HES25" s="112"/>
      <c r="HEU25" s="81"/>
      <c r="HEW25" s="81"/>
      <c r="HFE25" s="109"/>
      <c r="HFF25" s="110"/>
      <c r="HFG25" s="111"/>
      <c r="HFH25" s="112"/>
      <c r="HFI25" s="112"/>
      <c r="HFK25" s="81"/>
      <c r="HFM25" s="81"/>
      <c r="HFU25" s="109"/>
      <c r="HFV25" s="110"/>
      <c r="HFW25" s="111"/>
      <c r="HFX25" s="112"/>
      <c r="HFY25" s="112"/>
      <c r="HGA25" s="81"/>
      <c r="HGC25" s="81"/>
      <c r="HGK25" s="109"/>
      <c r="HGL25" s="110"/>
      <c r="HGM25" s="111"/>
      <c r="HGN25" s="112"/>
      <c r="HGO25" s="112"/>
      <c r="HGQ25" s="81"/>
      <c r="HGS25" s="81"/>
      <c r="HHA25" s="109"/>
      <c r="HHB25" s="110"/>
      <c r="HHC25" s="111"/>
      <c r="HHD25" s="112"/>
      <c r="HHE25" s="112"/>
      <c r="HHG25" s="81"/>
      <c r="HHI25" s="81"/>
      <c r="HHQ25" s="109"/>
      <c r="HHR25" s="110"/>
      <c r="HHS25" s="111"/>
      <c r="HHT25" s="112"/>
      <c r="HHU25" s="112"/>
      <c r="HHW25" s="81"/>
      <c r="HHY25" s="81"/>
      <c r="HIG25" s="109"/>
      <c r="HIH25" s="110"/>
      <c r="HII25" s="111"/>
      <c r="HIJ25" s="112"/>
      <c r="HIK25" s="112"/>
      <c r="HIM25" s="81"/>
      <c r="HIO25" s="81"/>
      <c r="HIW25" s="109"/>
      <c r="HIX25" s="110"/>
      <c r="HIY25" s="111"/>
      <c r="HIZ25" s="112"/>
      <c r="HJA25" s="112"/>
      <c r="HJC25" s="81"/>
      <c r="HJE25" s="81"/>
      <c r="HJM25" s="109"/>
      <c r="HJN25" s="110"/>
      <c r="HJO25" s="111"/>
      <c r="HJP25" s="112"/>
      <c r="HJQ25" s="112"/>
      <c r="HJS25" s="81"/>
      <c r="HJU25" s="81"/>
      <c r="HKC25" s="109"/>
      <c r="HKD25" s="110"/>
      <c r="HKE25" s="111"/>
      <c r="HKF25" s="112"/>
      <c r="HKG25" s="112"/>
      <c r="HKI25" s="81"/>
      <c r="HKK25" s="81"/>
      <c r="HKS25" s="109"/>
      <c r="HKT25" s="110"/>
      <c r="HKU25" s="111"/>
      <c r="HKV25" s="112"/>
      <c r="HKW25" s="112"/>
      <c r="HKY25" s="81"/>
      <c r="HLA25" s="81"/>
      <c r="HLI25" s="109"/>
      <c r="HLJ25" s="110"/>
      <c r="HLK25" s="111"/>
      <c r="HLL25" s="112"/>
      <c r="HLM25" s="112"/>
      <c r="HLO25" s="81"/>
      <c r="HLQ25" s="81"/>
      <c r="HLY25" s="109"/>
      <c r="HLZ25" s="110"/>
      <c r="HMA25" s="111"/>
      <c r="HMB25" s="112"/>
      <c r="HMC25" s="112"/>
      <c r="HME25" s="81"/>
      <c r="HMG25" s="81"/>
      <c r="HMO25" s="109"/>
      <c r="HMP25" s="110"/>
      <c r="HMQ25" s="111"/>
      <c r="HMR25" s="112"/>
      <c r="HMS25" s="112"/>
      <c r="HMU25" s="81"/>
      <c r="HMW25" s="81"/>
      <c r="HNE25" s="109"/>
      <c r="HNF25" s="110"/>
      <c r="HNG25" s="111"/>
      <c r="HNH25" s="112"/>
      <c r="HNI25" s="112"/>
      <c r="HNK25" s="81"/>
      <c r="HNM25" s="81"/>
      <c r="HNU25" s="109"/>
      <c r="HNV25" s="110"/>
      <c r="HNW25" s="111"/>
      <c r="HNX25" s="112"/>
      <c r="HNY25" s="112"/>
      <c r="HOA25" s="81"/>
      <c r="HOC25" s="81"/>
      <c r="HOK25" s="109"/>
      <c r="HOL25" s="110"/>
      <c r="HOM25" s="111"/>
      <c r="HON25" s="112"/>
      <c r="HOO25" s="112"/>
      <c r="HOQ25" s="81"/>
      <c r="HOS25" s="81"/>
      <c r="HPA25" s="109"/>
      <c r="HPB25" s="110"/>
      <c r="HPC25" s="111"/>
      <c r="HPD25" s="112"/>
      <c r="HPE25" s="112"/>
      <c r="HPG25" s="81"/>
      <c r="HPI25" s="81"/>
      <c r="HPQ25" s="109"/>
      <c r="HPR25" s="110"/>
      <c r="HPS25" s="111"/>
      <c r="HPT25" s="112"/>
      <c r="HPU25" s="112"/>
      <c r="HPW25" s="81"/>
      <c r="HPY25" s="81"/>
      <c r="HQG25" s="109"/>
      <c r="HQH25" s="110"/>
      <c r="HQI25" s="111"/>
      <c r="HQJ25" s="112"/>
      <c r="HQK25" s="112"/>
      <c r="HQM25" s="81"/>
      <c r="HQO25" s="81"/>
      <c r="HQW25" s="109"/>
      <c r="HQX25" s="110"/>
      <c r="HQY25" s="111"/>
      <c r="HQZ25" s="112"/>
      <c r="HRA25" s="112"/>
      <c r="HRC25" s="81"/>
      <c r="HRE25" s="81"/>
      <c r="HRM25" s="109"/>
      <c r="HRN25" s="110"/>
      <c r="HRO25" s="111"/>
      <c r="HRP25" s="112"/>
      <c r="HRQ25" s="112"/>
      <c r="HRS25" s="81"/>
      <c r="HRU25" s="81"/>
      <c r="HSC25" s="109"/>
      <c r="HSD25" s="110"/>
      <c r="HSE25" s="111"/>
      <c r="HSF25" s="112"/>
      <c r="HSG25" s="112"/>
      <c r="HSI25" s="81"/>
      <c r="HSK25" s="81"/>
      <c r="HSS25" s="109"/>
      <c r="HST25" s="110"/>
      <c r="HSU25" s="111"/>
      <c r="HSV25" s="112"/>
      <c r="HSW25" s="112"/>
      <c r="HSY25" s="81"/>
      <c r="HTA25" s="81"/>
      <c r="HTI25" s="109"/>
      <c r="HTJ25" s="110"/>
      <c r="HTK25" s="111"/>
      <c r="HTL25" s="112"/>
      <c r="HTM25" s="112"/>
      <c r="HTO25" s="81"/>
      <c r="HTQ25" s="81"/>
      <c r="HTY25" s="109"/>
      <c r="HTZ25" s="110"/>
      <c r="HUA25" s="111"/>
      <c r="HUB25" s="112"/>
      <c r="HUC25" s="112"/>
      <c r="HUE25" s="81"/>
      <c r="HUG25" s="81"/>
      <c r="HUO25" s="109"/>
      <c r="HUP25" s="110"/>
      <c r="HUQ25" s="111"/>
      <c r="HUR25" s="112"/>
      <c r="HUS25" s="112"/>
      <c r="HUU25" s="81"/>
      <c r="HUW25" s="81"/>
      <c r="HVE25" s="109"/>
      <c r="HVF25" s="110"/>
      <c r="HVG25" s="111"/>
      <c r="HVH25" s="112"/>
      <c r="HVI25" s="112"/>
      <c r="HVK25" s="81"/>
      <c r="HVM25" s="81"/>
      <c r="HVU25" s="109"/>
      <c r="HVV25" s="110"/>
      <c r="HVW25" s="111"/>
      <c r="HVX25" s="112"/>
      <c r="HVY25" s="112"/>
      <c r="HWA25" s="81"/>
      <c r="HWC25" s="81"/>
      <c r="HWK25" s="109"/>
      <c r="HWL25" s="110"/>
      <c r="HWM25" s="111"/>
      <c r="HWN25" s="112"/>
      <c r="HWO25" s="112"/>
      <c r="HWQ25" s="81"/>
      <c r="HWS25" s="81"/>
      <c r="HXA25" s="109"/>
      <c r="HXB25" s="110"/>
      <c r="HXC25" s="111"/>
      <c r="HXD25" s="112"/>
      <c r="HXE25" s="112"/>
      <c r="HXG25" s="81"/>
      <c r="HXI25" s="81"/>
      <c r="HXQ25" s="109"/>
      <c r="HXR25" s="110"/>
      <c r="HXS25" s="111"/>
      <c r="HXT25" s="112"/>
      <c r="HXU25" s="112"/>
      <c r="HXW25" s="81"/>
      <c r="HXY25" s="81"/>
      <c r="HYG25" s="109"/>
      <c r="HYH25" s="110"/>
      <c r="HYI25" s="111"/>
      <c r="HYJ25" s="112"/>
      <c r="HYK25" s="112"/>
      <c r="HYM25" s="81"/>
      <c r="HYO25" s="81"/>
      <c r="HYW25" s="109"/>
      <c r="HYX25" s="110"/>
      <c r="HYY25" s="111"/>
      <c r="HYZ25" s="112"/>
      <c r="HZA25" s="112"/>
      <c r="HZC25" s="81"/>
      <c r="HZE25" s="81"/>
      <c r="HZM25" s="109"/>
      <c r="HZN25" s="110"/>
      <c r="HZO25" s="111"/>
      <c r="HZP25" s="112"/>
      <c r="HZQ25" s="112"/>
      <c r="HZS25" s="81"/>
      <c r="HZU25" s="81"/>
      <c r="IAC25" s="109"/>
      <c r="IAD25" s="110"/>
      <c r="IAE25" s="111"/>
      <c r="IAF25" s="112"/>
      <c r="IAG25" s="112"/>
      <c r="IAI25" s="81"/>
      <c r="IAK25" s="81"/>
      <c r="IAS25" s="109"/>
      <c r="IAT25" s="110"/>
      <c r="IAU25" s="111"/>
      <c r="IAV25" s="112"/>
      <c r="IAW25" s="112"/>
      <c r="IAY25" s="81"/>
      <c r="IBA25" s="81"/>
      <c r="IBI25" s="109"/>
      <c r="IBJ25" s="110"/>
      <c r="IBK25" s="111"/>
      <c r="IBL25" s="112"/>
      <c r="IBM25" s="112"/>
      <c r="IBO25" s="81"/>
      <c r="IBQ25" s="81"/>
      <c r="IBY25" s="109"/>
      <c r="IBZ25" s="110"/>
      <c r="ICA25" s="111"/>
      <c r="ICB25" s="112"/>
      <c r="ICC25" s="112"/>
      <c r="ICE25" s="81"/>
      <c r="ICG25" s="81"/>
      <c r="ICO25" s="109"/>
      <c r="ICP25" s="110"/>
      <c r="ICQ25" s="111"/>
      <c r="ICR25" s="112"/>
      <c r="ICS25" s="112"/>
      <c r="ICU25" s="81"/>
      <c r="ICW25" s="81"/>
      <c r="IDE25" s="109"/>
      <c r="IDF25" s="110"/>
      <c r="IDG25" s="111"/>
      <c r="IDH25" s="112"/>
      <c r="IDI25" s="112"/>
      <c r="IDK25" s="81"/>
      <c r="IDM25" s="81"/>
      <c r="IDU25" s="109"/>
      <c r="IDV25" s="110"/>
      <c r="IDW25" s="111"/>
      <c r="IDX25" s="112"/>
      <c r="IDY25" s="112"/>
      <c r="IEA25" s="81"/>
      <c r="IEC25" s="81"/>
      <c r="IEK25" s="109"/>
      <c r="IEL25" s="110"/>
      <c r="IEM25" s="111"/>
      <c r="IEN25" s="112"/>
      <c r="IEO25" s="112"/>
      <c r="IEQ25" s="81"/>
      <c r="IES25" s="81"/>
      <c r="IFA25" s="109"/>
      <c r="IFB25" s="110"/>
      <c r="IFC25" s="111"/>
      <c r="IFD25" s="112"/>
      <c r="IFE25" s="112"/>
      <c r="IFG25" s="81"/>
      <c r="IFI25" s="81"/>
      <c r="IFQ25" s="109"/>
      <c r="IFR25" s="110"/>
      <c r="IFS25" s="111"/>
      <c r="IFT25" s="112"/>
      <c r="IFU25" s="112"/>
      <c r="IFW25" s="81"/>
      <c r="IFY25" s="81"/>
      <c r="IGG25" s="109"/>
      <c r="IGH25" s="110"/>
      <c r="IGI25" s="111"/>
      <c r="IGJ25" s="112"/>
      <c r="IGK25" s="112"/>
      <c r="IGM25" s="81"/>
      <c r="IGO25" s="81"/>
      <c r="IGW25" s="109"/>
      <c r="IGX25" s="110"/>
      <c r="IGY25" s="111"/>
      <c r="IGZ25" s="112"/>
      <c r="IHA25" s="112"/>
      <c r="IHC25" s="81"/>
      <c r="IHE25" s="81"/>
      <c r="IHM25" s="109"/>
      <c r="IHN25" s="110"/>
      <c r="IHO25" s="111"/>
      <c r="IHP25" s="112"/>
      <c r="IHQ25" s="112"/>
      <c r="IHS25" s="81"/>
      <c r="IHU25" s="81"/>
      <c r="IIC25" s="109"/>
      <c r="IID25" s="110"/>
      <c r="IIE25" s="111"/>
      <c r="IIF25" s="112"/>
      <c r="IIG25" s="112"/>
      <c r="III25" s="81"/>
      <c r="IIK25" s="81"/>
      <c r="IIS25" s="109"/>
      <c r="IIT25" s="110"/>
      <c r="IIU25" s="111"/>
      <c r="IIV25" s="112"/>
      <c r="IIW25" s="112"/>
      <c r="IIY25" s="81"/>
      <c r="IJA25" s="81"/>
      <c r="IJI25" s="109"/>
      <c r="IJJ25" s="110"/>
      <c r="IJK25" s="111"/>
      <c r="IJL25" s="112"/>
      <c r="IJM25" s="112"/>
      <c r="IJO25" s="81"/>
      <c r="IJQ25" s="81"/>
      <c r="IJY25" s="109"/>
      <c r="IJZ25" s="110"/>
      <c r="IKA25" s="111"/>
      <c r="IKB25" s="112"/>
      <c r="IKC25" s="112"/>
      <c r="IKE25" s="81"/>
      <c r="IKG25" s="81"/>
      <c r="IKO25" s="109"/>
      <c r="IKP25" s="110"/>
      <c r="IKQ25" s="111"/>
      <c r="IKR25" s="112"/>
      <c r="IKS25" s="112"/>
      <c r="IKU25" s="81"/>
      <c r="IKW25" s="81"/>
      <c r="ILE25" s="109"/>
      <c r="ILF25" s="110"/>
      <c r="ILG25" s="111"/>
      <c r="ILH25" s="112"/>
      <c r="ILI25" s="112"/>
      <c r="ILK25" s="81"/>
      <c r="ILM25" s="81"/>
      <c r="ILU25" s="109"/>
      <c r="ILV25" s="110"/>
      <c r="ILW25" s="111"/>
      <c r="ILX25" s="112"/>
      <c r="ILY25" s="112"/>
      <c r="IMA25" s="81"/>
      <c r="IMC25" s="81"/>
      <c r="IMK25" s="109"/>
      <c r="IML25" s="110"/>
      <c r="IMM25" s="111"/>
      <c r="IMN25" s="112"/>
      <c r="IMO25" s="112"/>
      <c r="IMQ25" s="81"/>
      <c r="IMS25" s="81"/>
      <c r="INA25" s="109"/>
      <c r="INB25" s="110"/>
      <c r="INC25" s="111"/>
      <c r="IND25" s="112"/>
      <c r="INE25" s="112"/>
      <c r="ING25" s="81"/>
      <c r="INI25" s="81"/>
      <c r="INQ25" s="109"/>
      <c r="INR25" s="110"/>
      <c r="INS25" s="111"/>
      <c r="INT25" s="112"/>
      <c r="INU25" s="112"/>
      <c r="INW25" s="81"/>
      <c r="INY25" s="81"/>
      <c r="IOG25" s="109"/>
      <c r="IOH25" s="110"/>
      <c r="IOI25" s="111"/>
      <c r="IOJ25" s="112"/>
      <c r="IOK25" s="112"/>
      <c r="IOM25" s="81"/>
      <c r="IOO25" s="81"/>
      <c r="IOW25" s="109"/>
      <c r="IOX25" s="110"/>
      <c r="IOY25" s="111"/>
      <c r="IOZ25" s="112"/>
      <c r="IPA25" s="112"/>
      <c r="IPC25" s="81"/>
      <c r="IPE25" s="81"/>
      <c r="IPM25" s="109"/>
      <c r="IPN25" s="110"/>
      <c r="IPO25" s="111"/>
      <c r="IPP25" s="112"/>
      <c r="IPQ25" s="112"/>
      <c r="IPS25" s="81"/>
      <c r="IPU25" s="81"/>
      <c r="IQC25" s="109"/>
      <c r="IQD25" s="110"/>
      <c r="IQE25" s="111"/>
      <c r="IQF25" s="112"/>
      <c r="IQG25" s="112"/>
      <c r="IQI25" s="81"/>
      <c r="IQK25" s="81"/>
      <c r="IQS25" s="109"/>
      <c r="IQT25" s="110"/>
      <c r="IQU25" s="111"/>
      <c r="IQV25" s="112"/>
      <c r="IQW25" s="112"/>
      <c r="IQY25" s="81"/>
      <c r="IRA25" s="81"/>
      <c r="IRI25" s="109"/>
      <c r="IRJ25" s="110"/>
      <c r="IRK25" s="111"/>
      <c r="IRL25" s="112"/>
      <c r="IRM25" s="112"/>
      <c r="IRO25" s="81"/>
      <c r="IRQ25" s="81"/>
      <c r="IRY25" s="109"/>
      <c r="IRZ25" s="110"/>
      <c r="ISA25" s="111"/>
      <c r="ISB25" s="112"/>
      <c r="ISC25" s="112"/>
      <c r="ISE25" s="81"/>
      <c r="ISG25" s="81"/>
      <c r="ISO25" s="109"/>
      <c r="ISP25" s="110"/>
      <c r="ISQ25" s="111"/>
      <c r="ISR25" s="112"/>
      <c r="ISS25" s="112"/>
      <c r="ISU25" s="81"/>
      <c r="ISW25" s="81"/>
      <c r="ITE25" s="109"/>
      <c r="ITF25" s="110"/>
      <c r="ITG25" s="111"/>
      <c r="ITH25" s="112"/>
      <c r="ITI25" s="112"/>
      <c r="ITK25" s="81"/>
      <c r="ITM25" s="81"/>
      <c r="ITU25" s="109"/>
      <c r="ITV25" s="110"/>
      <c r="ITW25" s="111"/>
      <c r="ITX25" s="112"/>
      <c r="ITY25" s="112"/>
      <c r="IUA25" s="81"/>
      <c r="IUC25" s="81"/>
      <c r="IUK25" s="109"/>
      <c r="IUL25" s="110"/>
      <c r="IUM25" s="111"/>
      <c r="IUN25" s="112"/>
      <c r="IUO25" s="112"/>
      <c r="IUQ25" s="81"/>
      <c r="IUS25" s="81"/>
      <c r="IVA25" s="109"/>
      <c r="IVB25" s="110"/>
      <c r="IVC25" s="111"/>
      <c r="IVD25" s="112"/>
      <c r="IVE25" s="112"/>
      <c r="IVG25" s="81"/>
      <c r="IVI25" s="81"/>
      <c r="IVQ25" s="109"/>
      <c r="IVR25" s="110"/>
      <c r="IVS25" s="111"/>
      <c r="IVT25" s="112"/>
      <c r="IVU25" s="112"/>
      <c r="IVW25" s="81"/>
      <c r="IVY25" s="81"/>
      <c r="IWG25" s="109"/>
      <c r="IWH25" s="110"/>
      <c r="IWI25" s="111"/>
      <c r="IWJ25" s="112"/>
      <c r="IWK25" s="112"/>
      <c r="IWM25" s="81"/>
      <c r="IWO25" s="81"/>
      <c r="IWW25" s="109"/>
      <c r="IWX25" s="110"/>
      <c r="IWY25" s="111"/>
      <c r="IWZ25" s="112"/>
      <c r="IXA25" s="112"/>
      <c r="IXC25" s="81"/>
      <c r="IXE25" s="81"/>
      <c r="IXM25" s="109"/>
      <c r="IXN25" s="110"/>
      <c r="IXO25" s="111"/>
      <c r="IXP25" s="112"/>
      <c r="IXQ25" s="112"/>
      <c r="IXS25" s="81"/>
      <c r="IXU25" s="81"/>
      <c r="IYC25" s="109"/>
      <c r="IYD25" s="110"/>
      <c r="IYE25" s="111"/>
      <c r="IYF25" s="112"/>
      <c r="IYG25" s="112"/>
      <c r="IYI25" s="81"/>
      <c r="IYK25" s="81"/>
      <c r="IYS25" s="109"/>
      <c r="IYT25" s="110"/>
      <c r="IYU25" s="111"/>
      <c r="IYV25" s="112"/>
      <c r="IYW25" s="112"/>
      <c r="IYY25" s="81"/>
      <c r="IZA25" s="81"/>
      <c r="IZI25" s="109"/>
      <c r="IZJ25" s="110"/>
      <c r="IZK25" s="111"/>
      <c r="IZL25" s="112"/>
      <c r="IZM25" s="112"/>
      <c r="IZO25" s="81"/>
      <c r="IZQ25" s="81"/>
      <c r="IZY25" s="109"/>
      <c r="IZZ25" s="110"/>
      <c r="JAA25" s="111"/>
      <c r="JAB25" s="112"/>
      <c r="JAC25" s="112"/>
      <c r="JAE25" s="81"/>
      <c r="JAG25" s="81"/>
      <c r="JAO25" s="109"/>
      <c r="JAP25" s="110"/>
      <c r="JAQ25" s="111"/>
      <c r="JAR25" s="112"/>
      <c r="JAS25" s="112"/>
      <c r="JAU25" s="81"/>
      <c r="JAW25" s="81"/>
      <c r="JBE25" s="109"/>
      <c r="JBF25" s="110"/>
      <c r="JBG25" s="111"/>
      <c r="JBH25" s="112"/>
      <c r="JBI25" s="112"/>
      <c r="JBK25" s="81"/>
      <c r="JBM25" s="81"/>
      <c r="JBU25" s="109"/>
      <c r="JBV25" s="110"/>
      <c r="JBW25" s="111"/>
      <c r="JBX25" s="112"/>
      <c r="JBY25" s="112"/>
      <c r="JCA25" s="81"/>
      <c r="JCC25" s="81"/>
      <c r="JCK25" s="109"/>
      <c r="JCL25" s="110"/>
      <c r="JCM25" s="111"/>
      <c r="JCN25" s="112"/>
      <c r="JCO25" s="112"/>
      <c r="JCQ25" s="81"/>
      <c r="JCS25" s="81"/>
      <c r="JDA25" s="109"/>
      <c r="JDB25" s="110"/>
      <c r="JDC25" s="111"/>
      <c r="JDD25" s="112"/>
      <c r="JDE25" s="112"/>
      <c r="JDG25" s="81"/>
      <c r="JDI25" s="81"/>
      <c r="JDQ25" s="109"/>
      <c r="JDR25" s="110"/>
      <c r="JDS25" s="111"/>
      <c r="JDT25" s="112"/>
      <c r="JDU25" s="112"/>
      <c r="JDW25" s="81"/>
      <c r="JDY25" s="81"/>
      <c r="JEG25" s="109"/>
      <c r="JEH25" s="110"/>
      <c r="JEI25" s="111"/>
      <c r="JEJ25" s="112"/>
      <c r="JEK25" s="112"/>
      <c r="JEM25" s="81"/>
      <c r="JEO25" s="81"/>
      <c r="JEW25" s="109"/>
      <c r="JEX25" s="110"/>
      <c r="JEY25" s="111"/>
      <c r="JEZ25" s="112"/>
      <c r="JFA25" s="112"/>
      <c r="JFC25" s="81"/>
      <c r="JFE25" s="81"/>
      <c r="JFM25" s="109"/>
      <c r="JFN25" s="110"/>
      <c r="JFO25" s="111"/>
      <c r="JFP25" s="112"/>
      <c r="JFQ25" s="112"/>
      <c r="JFS25" s="81"/>
      <c r="JFU25" s="81"/>
      <c r="JGC25" s="109"/>
      <c r="JGD25" s="110"/>
      <c r="JGE25" s="111"/>
      <c r="JGF25" s="112"/>
      <c r="JGG25" s="112"/>
      <c r="JGI25" s="81"/>
      <c r="JGK25" s="81"/>
      <c r="JGS25" s="109"/>
      <c r="JGT25" s="110"/>
      <c r="JGU25" s="111"/>
      <c r="JGV25" s="112"/>
      <c r="JGW25" s="112"/>
      <c r="JGY25" s="81"/>
      <c r="JHA25" s="81"/>
      <c r="JHI25" s="109"/>
      <c r="JHJ25" s="110"/>
      <c r="JHK25" s="111"/>
      <c r="JHL25" s="112"/>
      <c r="JHM25" s="112"/>
      <c r="JHO25" s="81"/>
      <c r="JHQ25" s="81"/>
      <c r="JHY25" s="109"/>
      <c r="JHZ25" s="110"/>
      <c r="JIA25" s="111"/>
      <c r="JIB25" s="112"/>
      <c r="JIC25" s="112"/>
      <c r="JIE25" s="81"/>
      <c r="JIG25" s="81"/>
      <c r="JIO25" s="109"/>
      <c r="JIP25" s="110"/>
      <c r="JIQ25" s="111"/>
      <c r="JIR25" s="112"/>
      <c r="JIS25" s="112"/>
      <c r="JIU25" s="81"/>
      <c r="JIW25" s="81"/>
      <c r="JJE25" s="109"/>
      <c r="JJF25" s="110"/>
      <c r="JJG25" s="111"/>
      <c r="JJH25" s="112"/>
      <c r="JJI25" s="112"/>
      <c r="JJK25" s="81"/>
      <c r="JJM25" s="81"/>
      <c r="JJU25" s="109"/>
      <c r="JJV25" s="110"/>
      <c r="JJW25" s="111"/>
      <c r="JJX25" s="112"/>
      <c r="JJY25" s="112"/>
      <c r="JKA25" s="81"/>
      <c r="JKC25" s="81"/>
      <c r="JKK25" s="109"/>
      <c r="JKL25" s="110"/>
      <c r="JKM25" s="111"/>
      <c r="JKN25" s="112"/>
      <c r="JKO25" s="112"/>
      <c r="JKQ25" s="81"/>
      <c r="JKS25" s="81"/>
      <c r="JLA25" s="109"/>
      <c r="JLB25" s="110"/>
      <c r="JLC25" s="111"/>
      <c r="JLD25" s="112"/>
      <c r="JLE25" s="112"/>
      <c r="JLG25" s="81"/>
      <c r="JLI25" s="81"/>
      <c r="JLQ25" s="109"/>
      <c r="JLR25" s="110"/>
      <c r="JLS25" s="111"/>
      <c r="JLT25" s="112"/>
      <c r="JLU25" s="112"/>
      <c r="JLW25" s="81"/>
      <c r="JLY25" s="81"/>
      <c r="JMG25" s="109"/>
      <c r="JMH25" s="110"/>
      <c r="JMI25" s="111"/>
      <c r="JMJ25" s="112"/>
      <c r="JMK25" s="112"/>
      <c r="JMM25" s="81"/>
      <c r="JMO25" s="81"/>
      <c r="JMW25" s="109"/>
      <c r="JMX25" s="110"/>
      <c r="JMY25" s="111"/>
      <c r="JMZ25" s="112"/>
      <c r="JNA25" s="112"/>
      <c r="JNC25" s="81"/>
      <c r="JNE25" s="81"/>
      <c r="JNM25" s="109"/>
      <c r="JNN25" s="110"/>
      <c r="JNO25" s="111"/>
      <c r="JNP25" s="112"/>
      <c r="JNQ25" s="112"/>
      <c r="JNS25" s="81"/>
      <c r="JNU25" s="81"/>
      <c r="JOC25" s="109"/>
      <c r="JOD25" s="110"/>
      <c r="JOE25" s="111"/>
      <c r="JOF25" s="112"/>
      <c r="JOG25" s="112"/>
      <c r="JOI25" s="81"/>
      <c r="JOK25" s="81"/>
      <c r="JOS25" s="109"/>
      <c r="JOT25" s="110"/>
      <c r="JOU25" s="111"/>
      <c r="JOV25" s="112"/>
      <c r="JOW25" s="112"/>
      <c r="JOY25" s="81"/>
      <c r="JPA25" s="81"/>
      <c r="JPI25" s="109"/>
      <c r="JPJ25" s="110"/>
      <c r="JPK25" s="111"/>
      <c r="JPL25" s="112"/>
      <c r="JPM25" s="112"/>
      <c r="JPO25" s="81"/>
      <c r="JPQ25" s="81"/>
      <c r="JPY25" s="109"/>
      <c r="JPZ25" s="110"/>
      <c r="JQA25" s="111"/>
      <c r="JQB25" s="112"/>
      <c r="JQC25" s="112"/>
      <c r="JQE25" s="81"/>
      <c r="JQG25" s="81"/>
      <c r="JQO25" s="109"/>
      <c r="JQP25" s="110"/>
      <c r="JQQ25" s="111"/>
      <c r="JQR25" s="112"/>
      <c r="JQS25" s="112"/>
      <c r="JQU25" s="81"/>
      <c r="JQW25" s="81"/>
      <c r="JRE25" s="109"/>
      <c r="JRF25" s="110"/>
      <c r="JRG25" s="111"/>
      <c r="JRH25" s="112"/>
      <c r="JRI25" s="112"/>
      <c r="JRK25" s="81"/>
      <c r="JRM25" s="81"/>
      <c r="JRU25" s="109"/>
      <c r="JRV25" s="110"/>
      <c r="JRW25" s="111"/>
      <c r="JRX25" s="112"/>
      <c r="JRY25" s="112"/>
      <c r="JSA25" s="81"/>
      <c r="JSC25" s="81"/>
      <c r="JSK25" s="109"/>
      <c r="JSL25" s="110"/>
      <c r="JSM25" s="111"/>
      <c r="JSN25" s="112"/>
      <c r="JSO25" s="112"/>
      <c r="JSQ25" s="81"/>
      <c r="JSS25" s="81"/>
      <c r="JTA25" s="109"/>
      <c r="JTB25" s="110"/>
      <c r="JTC25" s="111"/>
      <c r="JTD25" s="112"/>
      <c r="JTE25" s="112"/>
      <c r="JTG25" s="81"/>
      <c r="JTI25" s="81"/>
      <c r="JTQ25" s="109"/>
      <c r="JTR25" s="110"/>
      <c r="JTS25" s="111"/>
      <c r="JTT25" s="112"/>
      <c r="JTU25" s="112"/>
      <c r="JTW25" s="81"/>
      <c r="JTY25" s="81"/>
      <c r="JUG25" s="109"/>
      <c r="JUH25" s="110"/>
      <c r="JUI25" s="111"/>
      <c r="JUJ25" s="112"/>
      <c r="JUK25" s="112"/>
      <c r="JUM25" s="81"/>
      <c r="JUO25" s="81"/>
      <c r="JUW25" s="109"/>
      <c r="JUX25" s="110"/>
      <c r="JUY25" s="111"/>
      <c r="JUZ25" s="112"/>
      <c r="JVA25" s="112"/>
      <c r="JVC25" s="81"/>
      <c r="JVE25" s="81"/>
      <c r="JVM25" s="109"/>
      <c r="JVN25" s="110"/>
      <c r="JVO25" s="111"/>
      <c r="JVP25" s="112"/>
      <c r="JVQ25" s="112"/>
      <c r="JVS25" s="81"/>
      <c r="JVU25" s="81"/>
      <c r="JWC25" s="109"/>
      <c r="JWD25" s="110"/>
      <c r="JWE25" s="111"/>
      <c r="JWF25" s="112"/>
      <c r="JWG25" s="112"/>
      <c r="JWI25" s="81"/>
      <c r="JWK25" s="81"/>
      <c r="JWS25" s="109"/>
      <c r="JWT25" s="110"/>
      <c r="JWU25" s="111"/>
      <c r="JWV25" s="112"/>
      <c r="JWW25" s="112"/>
      <c r="JWY25" s="81"/>
      <c r="JXA25" s="81"/>
      <c r="JXI25" s="109"/>
      <c r="JXJ25" s="110"/>
      <c r="JXK25" s="111"/>
      <c r="JXL25" s="112"/>
      <c r="JXM25" s="112"/>
      <c r="JXO25" s="81"/>
      <c r="JXQ25" s="81"/>
      <c r="JXY25" s="109"/>
      <c r="JXZ25" s="110"/>
      <c r="JYA25" s="111"/>
      <c r="JYB25" s="112"/>
      <c r="JYC25" s="112"/>
      <c r="JYE25" s="81"/>
      <c r="JYG25" s="81"/>
      <c r="JYO25" s="109"/>
      <c r="JYP25" s="110"/>
      <c r="JYQ25" s="111"/>
      <c r="JYR25" s="112"/>
      <c r="JYS25" s="112"/>
      <c r="JYU25" s="81"/>
      <c r="JYW25" s="81"/>
      <c r="JZE25" s="109"/>
      <c r="JZF25" s="110"/>
      <c r="JZG25" s="111"/>
      <c r="JZH25" s="112"/>
      <c r="JZI25" s="112"/>
      <c r="JZK25" s="81"/>
      <c r="JZM25" s="81"/>
      <c r="JZU25" s="109"/>
      <c r="JZV25" s="110"/>
      <c r="JZW25" s="111"/>
      <c r="JZX25" s="112"/>
      <c r="JZY25" s="112"/>
      <c r="KAA25" s="81"/>
      <c r="KAC25" s="81"/>
      <c r="KAK25" s="109"/>
      <c r="KAL25" s="110"/>
      <c r="KAM25" s="111"/>
      <c r="KAN25" s="112"/>
      <c r="KAO25" s="112"/>
      <c r="KAQ25" s="81"/>
      <c r="KAS25" s="81"/>
      <c r="KBA25" s="109"/>
      <c r="KBB25" s="110"/>
      <c r="KBC25" s="111"/>
      <c r="KBD25" s="112"/>
      <c r="KBE25" s="112"/>
      <c r="KBG25" s="81"/>
      <c r="KBI25" s="81"/>
      <c r="KBQ25" s="109"/>
      <c r="KBR25" s="110"/>
      <c r="KBS25" s="111"/>
      <c r="KBT25" s="112"/>
      <c r="KBU25" s="112"/>
      <c r="KBW25" s="81"/>
      <c r="KBY25" s="81"/>
      <c r="KCG25" s="109"/>
      <c r="KCH25" s="110"/>
      <c r="KCI25" s="111"/>
      <c r="KCJ25" s="112"/>
      <c r="KCK25" s="112"/>
      <c r="KCM25" s="81"/>
      <c r="KCO25" s="81"/>
      <c r="KCW25" s="109"/>
      <c r="KCX25" s="110"/>
      <c r="KCY25" s="111"/>
      <c r="KCZ25" s="112"/>
      <c r="KDA25" s="112"/>
      <c r="KDC25" s="81"/>
      <c r="KDE25" s="81"/>
      <c r="KDM25" s="109"/>
      <c r="KDN25" s="110"/>
      <c r="KDO25" s="111"/>
      <c r="KDP25" s="112"/>
      <c r="KDQ25" s="112"/>
      <c r="KDS25" s="81"/>
      <c r="KDU25" s="81"/>
      <c r="KEC25" s="109"/>
      <c r="KED25" s="110"/>
      <c r="KEE25" s="111"/>
      <c r="KEF25" s="112"/>
      <c r="KEG25" s="112"/>
      <c r="KEI25" s="81"/>
      <c r="KEK25" s="81"/>
      <c r="KES25" s="109"/>
      <c r="KET25" s="110"/>
      <c r="KEU25" s="111"/>
      <c r="KEV25" s="112"/>
      <c r="KEW25" s="112"/>
      <c r="KEY25" s="81"/>
      <c r="KFA25" s="81"/>
      <c r="KFI25" s="109"/>
      <c r="KFJ25" s="110"/>
      <c r="KFK25" s="111"/>
      <c r="KFL25" s="112"/>
      <c r="KFM25" s="112"/>
      <c r="KFO25" s="81"/>
      <c r="KFQ25" s="81"/>
      <c r="KFY25" s="109"/>
      <c r="KFZ25" s="110"/>
      <c r="KGA25" s="111"/>
      <c r="KGB25" s="112"/>
      <c r="KGC25" s="112"/>
      <c r="KGE25" s="81"/>
      <c r="KGG25" s="81"/>
      <c r="KGO25" s="109"/>
      <c r="KGP25" s="110"/>
      <c r="KGQ25" s="111"/>
      <c r="KGR25" s="112"/>
      <c r="KGS25" s="112"/>
      <c r="KGU25" s="81"/>
      <c r="KGW25" s="81"/>
      <c r="KHE25" s="109"/>
      <c r="KHF25" s="110"/>
      <c r="KHG25" s="111"/>
      <c r="KHH25" s="112"/>
      <c r="KHI25" s="112"/>
      <c r="KHK25" s="81"/>
      <c r="KHM25" s="81"/>
      <c r="KHU25" s="109"/>
      <c r="KHV25" s="110"/>
      <c r="KHW25" s="111"/>
      <c r="KHX25" s="112"/>
      <c r="KHY25" s="112"/>
      <c r="KIA25" s="81"/>
      <c r="KIC25" s="81"/>
      <c r="KIK25" s="109"/>
      <c r="KIL25" s="110"/>
      <c r="KIM25" s="111"/>
      <c r="KIN25" s="112"/>
      <c r="KIO25" s="112"/>
      <c r="KIQ25" s="81"/>
      <c r="KIS25" s="81"/>
      <c r="KJA25" s="109"/>
      <c r="KJB25" s="110"/>
      <c r="KJC25" s="111"/>
      <c r="KJD25" s="112"/>
      <c r="KJE25" s="112"/>
      <c r="KJG25" s="81"/>
      <c r="KJI25" s="81"/>
      <c r="KJQ25" s="109"/>
      <c r="KJR25" s="110"/>
      <c r="KJS25" s="111"/>
      <c r="KJT25" s="112"/>
      <c r="KJU25" s="112"/>
      <c r="KJW25" s="81"/>
      <c r="KJY25" s="81"/>
      <c r="KKG25" s="109"/>
      <c r="KKH25" s="110"/>
      <c r="KKI25" s="111"/>
      <c r="KKJ25" s="112"/>
      <c r="KKK25" s="112"/>
      <c r="KKM25" s="81"/>
      <c r="KKO25" s="81"/>
      <c r="KKW25" s="109"/>
      <c r="KKX25" s="110"/>
      <c r="KKY25" s="111"/>
      <c r="KKZ25" s="112"/>
      <c r="KLA25" s="112"/>
      <c r="KLC25" s="81"/>
      <c r="KLE25" s="81"/>
      <c r="KLM25" s="109"/>
      <c r="KLN25" s="110"/>
      <c r="KLO25" s="111"/>
      <c r="KLP25" s="112"/>
      <c r="KLQ25" s="112"/>
      <c r="KLS25" s="81"/>
      <c r="KLU25" s="81"/>
      <c r="KMC25" s="109"/>
      <c r="KMD25" s="110"/>
      <c r="KME25" s="111"/>
      <c r="KMF25" s="112"/>
      <c r="KMG25" s="112"/>
      <c r="KMI25" s="81"/>
      <c r="KMK25" s="81"/>
      <c r="KMS25" s="109"/>
      <c r="KMT25" s="110"/>
      <c r="KMU25" s="111"/>
      <c r="KMV25" s="112"/>
      <c r="KMW25" s="112"/>
      <c r="KMY25" s="81"/>
      <c r="KNA25" s="81"/>
      <c r="KNI25" s="109"/>
      <c r="KNJ25" s="110"/>
      <c r="KNK25" s="111"/>
      <c r="KNL25" s="112"/>
      <c r="KNM25" s="112"/>
      <c r="KNO25" s="81"/>
      <c r="KNQ25" s="81"/>
      <c r="KNY25" s="109"/>
      <c r="KNZ25" s="110"/>
      <c r="KOA25" s="111"/>
      <c r="KOB25" s="112"/>
      <c r="KOC25" s="112"/>
      <c r="KOE25" s="81"/>
      <c r="KOG25" s="81"/>
      <c r="KOO25" s="109"/>
      <c r="KOP25" s="110"/>
      <c r="KOQ25" s="111"/>
      <c r="KOR25" s="112"/>
      <c r="KOS25" s="112"/>
      <c r="KOU25" s="81"/>
      <c r="KOW25" s="81"/>
      <c r="KPE25" s="109"/>
      <c r="KPF25" s="110"/>
      <c r="KPG25" s="111"/>
      <c r="KPH25" s="112"/>
      <c r="KPI25" s="112"/>
      <c r="KPK25" s="81"/>
      <c r="KPM25" s="81"/>
      <c r="KPU25" s="109"/>
      <c r="KPV25" s="110"/>
      <c r="KPW25" s="111"/>
      <c r="KPX25" s="112"/>
      <c r="KPY25" s="112"/>
      <c r="KQA25" s="81"/>
      <c r="KQC25" s="81"/>
      <c r="KQK25" s="109"/>
      <c r="KQL25" s="110"/>
      <c r="KQM25" s="111"/>
      <c r="KQN25" s="112"/>
      <c r="KQO25" s="112"/>
      <c r="KQQ25" s="81"/>
      <c r="KQS25" s="81"/>
      <c r="KRA25" s="109"/>
      <c r="KRB25" s="110"/>
      <c r="KRC25" s="111"/>
      <c r="KRD25" s="112"/>
      <c r="KRE25" s="112"/>
      <c r="KRG25" s="81"/>
      <c r="KRI25" s="81"/>
      <c r="KRQ25" s="109"/>
      <c r="KRR25" s="110"/>
      <c r="KRS25" s="111"/>
      <c r="KRT25" s="112"/>
      <c r="KRU25" s="112"/>
      <c r="KRW25" s="81"/>
      <c r="KRY25" s="81"/>
      <c r="KSG25" s="109"/>
      <c r="KSH25" s="110"/>
      <c r="KSI25" s="111"/>
      <c r="KSJ25" s="112"/>
      <c r="KSK25" s="112"/>
      <c r="KSM25" s="81"/>
      <c r="KSO25" s="81"/>
      <c r="KSW25" s="109"/>
      <c r="KSX25" s="110"/>
      <c r="KSY25" s="111"/>
      <c r="KSZ25" s="112"/>
      <c r="KTA25" s="112"/>
      <c r="KTC25" s="81"/>
      <c r="KTE25" s="81"/>
      <c r="KTM25" s="109"/>
      <c r="KTN25" s="110"/>
      <c r="KTO25" s="111"/>
      <c r="KTP25" s="112"/>
      <c r="KTQ25" s="112"/>
      <c r="KTS25" s="81"/>
      <c r="KTU25" s="81"/>
      <c r="KUC25" s="109"/>
      <c r="KUD25" s="110"/>
      <c r="KUE25" s="111"/>
      <c r="KUF25" s="112"/>
      <c r="KUG25" s="112"/>
      <c r="KUI25" s="81"/>
      <c r="KUK25" s="81"/>
      <c r="KUS25" s="109"/>
      <c r="KUT25" s="110"/>
      <c r="KUU25" s="111"/>
      <c r="KUV25" s="112"/>
      <c r="KUW25" s="112"/>
      <c r="KUY25" s="81"/>
      <c r="KVA25" s="81"/>
      <c r="KVI25" s="109"/>
      <c r="KVJ25" s="110"/>
      <c r="KVK25" s="111"/>
      <c r="KVL25" s="112"/>
      <c r="KVM25" s="112"/>
      <c r="KVO25" s="81"/>
      <c r="KVQ25" s="81"/>
      <c r="KVY25" s="109"/>
      <c r="KVZ25" s="110"/>
      <c r="KWA25" s="111"/>
      <c r="KWB25" s="112"/>
      <c r="KWC25" s="112"/>
      <c r="KWE25" s="81"/>
      <c r="KWG25" s="81"/>
      <c r="KWO25" s="109"/>
      <c r="KWP25" s="110"/>
      <c r="KWQ25" s="111"/>
      <c r="KWR25" s="112"/>
      <c r="KWS25" s="112"/>
      <c r="KWU25" s="81"/>
      <c r="KWW25" s="81"/>
      <c r="KXE25" s="109"/>
      <c r="KXF25" s="110"/>
      <c r="KXG25" s="111"/>
      <c r="KXH25" s="112"/>
      <c r="KXI25" s="112"/>
      <c r="KXK25" s="81"/>
      <c r="KXM25" s="81"/>
      <c r="KXU25" s="109"/>
      <c r="KXV25" s="110"/>
      <c r="KXW25" s="111"/>
      <c r="KXX25" s="112"/>
      <c r="KXY25" s="112"/>
      <c r="KYA25" s="81"/>
      <c r="KYC25" s="81"/>
      <c r="KYK25" s="109"/>
      <c r="KYL25" s="110"/>
      <c r="KYM25" s="111"/>
      <c r="KYN25" s="112"/>
      <c r="KYO25" s="112"/>
      <c r="KYQ25" s="81"/>
      <c r="KYS25" s="81"/>
      <c r="KZA25" s="109"/>
      <c r="KZB25" s="110"/>
      <c r="KZC25" s="111"/>
      <c r="KZD25" s="112"/>
      <c r="KZE25" s="112"/>
      <c r="KZG25" s="81"/>
      <c r="KZI25" s="81"/>
      <c r="KZQ25" s="109"/>
      <c r="KZR25" s="110"/>
      <c r="KZS25" s="111"/>
      <c r="KZT25" s="112"/>
      <c r="KZU25" s="112"/>
      <c r="KZW25" s="81"/>
      <c r="KZY25" s="81"/>
      <c r="LAG25" s="109"/>
      <c r="LAH25" s="110"/>
      <c r="LAI25" s="111"/>
      <c r="LAJ25" s="112"/>
      <c r="LAK25" s="112"/>
      <c r="LAM25" s="81"/>
      <c r="LAO25" s="81"/>
      <c r="LAW25" s="109"/>
      <c r="LAX25" s="110"/>
      <c r="LAY25" s="111"/>
      <c r="LAZ25" s="112"/>
      <c r="LBA25" s="112"/>
      <c r="LBC25" s="81"/>
      <c r="LBE25" s="81"/>
      <c r="LBM25" s="109"/>
      <c r="LBN25" s="110"/>
      <c r="LBO25" s="111"/>
      <c r="LBP25" s="112"/>
      <c r="LBQ25" s="112"/>
      <c r="LBS25" s="81"/>
      <c r="LBU25" s="81"/>
      <c r="LCC25" s="109"/>
      <c r="LCD25" s="110"/>
      <c r="LCE25" s="111"/>
      <c r="LCF25" s="112"/>
      <c r="LCG25" s="112"/>
      <c r="LCI25" s="81"/>
      <c r="LCK25" s="81"/>
      <c r="LCS25" s="109"/>
      <c r="LCT25" s="110"/>
      <c r="LCU25" s="111"/>
      <c r="LCV25" s="112"/>
      <c r="LCW25" s="112"/>
      <c r="LCY25" s="81"/>
      <c r="LDA25" s="81"/>
      <c r="LDI25" s="109"/>
      <c r="LDJ25" s="110"/>
      <c r="LDK25" s="111"/>
      <c r="LDL25" s="112"/>
      <c r="LDM25" s="112"/>
      <c r="LDO25" s="81"/>
      <c r="LDQ25" s="81"/>
      <c r="LDY25" s="109"/>
      <c r="LDZ25" s="110"/>
      <c r="LEA25" s="111"/>
      <c r="LEB25" s="112"/>
      <c r="LEC25" s="112"/>
      <c r="LEE25" s="81"/>
      <c r="LEG25" s="81"/>
      <c r="LEO25" s="109"/>
      <c r="LEP25" s="110"/>
      <c r="LEQ25" s="111"/>
      <c r="LER25" s="112"/>
      <c r="LES25" s="112"/>
      <c r="LEU25" s="81"/>
      <c r="LEW25" s="81"/>
      <c r="LFE25" s="109"/>
      <c r="LFF25" s="110"/>
      <c r="LFG25" s="111"/>
      <c r="LFH25" s="112"/>
      <c r="LFI25" s="112"/>
      <c r="LFK25" s="81"/>
      <c r="LFM25" s="81"/>
      <c r="LFU25" s="109"/>
      <c r="LFV25" s="110"/>
      <c r="LFW25" s="111"/>
      <c r="LFX25" s="112"/>
      <c r="LFY25" s="112"/>
      <c r="LGA25" s="81"/>
      <c r="LGC25" s="81"/>
      <c r="LGK25" s="109"/>
      <c r="LGL25" s="110"/>
      <c r="LGM25" s="111"/>
      <c r="LGN25" s="112"/>
      <c r="LGO25" s="112"/>
      <c r="LGQ25" s="81"/>
      <c r="LGS25" s="81"/>
      <c r="LHA25" s="109"/>
      <c r="LHB25" s="110"/>
      <c r="LHC25" s="111"/>
      <c r="LHD25" s="112"/>
      <c r="LHE25" s="112"/>
      <c r="LHG25" s="81"/>
      <c r="LHI25" s="81"/>
      <c r="LHQ25" s="109"/>
      <c r="LHR25" s="110"/>
      <c r="LHS25" s="111"/>
      <c r="LHT25" s="112"/>
      <c r="LHU25" s="112"/>
      <c r="LHW25" s="81"/>
      <c r="LHY25" s="81"/>
      <c r="LIG25" s="109"/>
      <c r="LIH25" s="110"/>
      <c r="LII25" s="111"/>
      <c r="LIJ25" s="112"/>
      <c r="LIK25" s="112"/>
      <c r="LIM25" s="81"/>
      <c r="LIO25" s="81"/>
      <c r="LIW25" s="109"/>
      <c r="LIX25" s="110"/>
      <c r="LIY25" s="111"/>
      <c r="LIZ25" s="112"/>
      <c r="LJA25" s="112"/>
      <c r="LJC25" s="81"/>
      <c r="LJE25" s="81"/>
      <c r="LJM25" s="109"/>
      <c r="LJN25" s="110"/>
      <c r="LJO25" s="111"/>
      <c r="LJP25" s="112"/>
      <c r="LJQ25" s="112"/>
      <c r="LJS25" s="81"/>
      <c r="LJU25" s="81"/>
      <c r="LKC25" s="109"/>
      <c r="LKD25" s="110"/>
      <c r="LKE25" s="111"/>
      <c r="LKF25" s="112"/>
      <c r="LKG25" s="112"/>
      <c r="LKI25" s="81"/>
      <c r="LKK25" s="81"/>
      <c r="LKS25" s="109"/>
      <c r="LKT25" s="110"/>
      <c r="LKU25" s="111"/>
      <c r="LKV25" s="112"/>
      <c r="LKW25" s="112"/>
      <c r="LKY25" s="81"/>
      <c r="LLA25" s="81"/>
      <c r="LLI25" s="109"/>
      <c r="LLJ25" s="110"/>
      <c r="LLK25" s="111"/>
      <c r="LLL25" s="112"/>
      <c r="LLM25" s="112"/>
      <c r="LLO25" s="81"/>
      <c r="LLQ25" s="81"/>
      <c r="LLY25" s="109"/>
      <c r="LLZ25" s="110"/>
      <c r="LMA25" s="111"/>
      <c r="LMB25" s="112"/>
      <c r="LMC25" s="112"/>
      <c r="LME25" s="81"/>
      <c r="LMG25" s="81"/>
      <c r="LMO25" s="109"/>
      <c r="LMP25" s="110"/>
      <c r="LMQ25" s="111"/>
      <c r="LMR25" s="112"/>
      <c r="LMS25" s="112"/>
      <c r="LMU25" s="81"/>
      <c r="LMW25" s="81"/>
      <c r="LNE25" s="109"/>
      <c r="LNF25" s="110"/>
      <c r="LNG25" s="111"/>
      <c r="LNH25" s="112"/>
      <c r="LNI25" s="112"/>
      <c r="LNK25" s="81"/>
      <c r="LNM25" s="81"/>
      <c r="LNU25" s="109"/>
      <c r="LNV25" s="110"/>
      <c r="LNW25" s="111"/>
      <c r="LNX25" s="112"/>
      <c r="LNY25" s="112"/>
      <c r="LOA25" s="81"/>
      <c r="LOC25" s="81"/>
      <c r="LOK25" s="109"/>
      <c r="LOL25" s="110"/>
      <c r="LOM25" s="111"/>
      <c r="LON25" s="112"/>
      <c r="LOO25" s="112"/>
      <c r="LOQ25" s="81"/>
      <c r="LOS25" s="81"/>
      <c r="LPA25" s="109"/>
      <c r="LPB25" s="110"/>
      <c r="LPC25" s="111"/>
      <c r="LPD25" s="112"/>
      <c r="LPE25" s="112"/>
      <c r="LPG25" s="81"/>
      <c r="LPI25" s="81"/>
      <c r="LPQ25" s="109"/>
      <c r="LPR25" s="110"/>
      <c r="LPS25" s="111"/>
      <c r="LPT25" s="112"/>
      <c r="LPU25" s="112"/>
      <c r="LPW25" s="81"/>
      <c r="LPY25" s="81"/>
      <c r="LQG25" s="109"/>
      <c r="LQH25" s="110"/>
      <c r="LQI25" s="111"/>
      <c r="LQJ25" s="112"/>
      <c r="LQK25" s="112"/>
      <c r="LQM25" s="81"/>
      <c r="LQO25" s="81"/>
      <c r="LQW25" s="109"/>
      <c r="LQX25" s="110"/>
      <c r="LQY25" s="111"/>
      <c r="LQZ25" s="112"/>
      <c r="LRA25" s="112"/>
      <c r="LRC25" s="81"/>
      <c r="LRE25" s="81"/>
      <c r="LRM25" s="109"/>
      <c r="LRN25" s="110"/>
      <c r="LRO25" s="111"/>
      <c r="LRP25" s="112"/>
      <c r="LRQ25" s="112"/>
      <c r="LRS25" s="81"/>
      <c r="LRU25" s="81"/>
      <c r="LSC25" s="109"/>
      <c r="LSD25" s="110"/>
      <c r="LSE25" s="111"/>
      <c r="LSF25" s="112"/>
      <c r="LSG25" s="112"/>
      <c r="LSI25" s="81"/>
      <c r="LSK25" s="81"/>
      <c r="LSS25" s="109"/>
      <c r="LST25" s="110"/>
      <c r="LSU25" s="111"/>
      <c r="LSV25" s="112"/>
      <c r="LSW25" s="112"/>
      <c r="LSY25" s="81"/>
      <c r="LTA25" s="81"/>
      <c r="LTI25" s="109"/>
      <c r="LTJ25" s="110"/>
      <c r="LTK25" s="111"/>
      <c r="LTL25" s="112"/>
      <c r="LTM25" s="112"/>
      <c r="LTO25" s="81"/>
      <c r="LTQ25" s="81"/>
      <c r="LTY25" s="109"/>
      <c r="LTZ25" s="110"/>
      <c r="LUA25" s="111"/>
      <c r="LUB25" s="112"/>
      <c r="LUC25" s="112"/>
      <c r="LUE25" s="81"/>
      <c r="LUG25" s="81"/>
      <c r="LUO25" s="109"/>
      <c r="LUP25" s="110"/>
      <c r="LUQ25" s="111"/>
      <c r="LUR25" s="112"/>
      <c r="LUS25" s="112"/>
      <c r="LUU25" s="81"/>
      <c r="LUW25" s="81"/>
      <c r="LVE25" s="109"/>
      <c r="LVF25" s="110"/>
      <c r="LVG25" s="111"/>
      <c r="LVH25" s="112"/>
      <c r="LVI25" s="112"/>
      <c r="LVK25" s="81"/>
      <c r="LVM25" s="81"/>
      <c r="LVU25" s="109"/>
      <c r="LVV25" s="110"/>
      <c r="LVW25" s="111"/>
      <c r="LVX25" s="112"/>
      <c r="LVY25" s="112"/>
      <c r="LWA25" s="81"/>
      <c r="LWC25" s="81"/>
      <c r="LWK25" s="109"/>
      <c r="LWL25" s="110"/>
      <c r="LWM25" s="111"/>
      <c r="LWN25" s="112"/>
      <c r="LWO25" s="112"/>
      <c r="LWQ25" s="81"/>
      <c r="LWS25" s="81"/>
      <c r="LXA25" s="109"/>
      <c r="LXB25" s="110"/>
      <c r="LXC25" s="111"/>
      <c r="LXD25" s="112"/>
      <c r="LXE25" s="112"/>
      <c r="LXG25" s="81"/>
      <c r="LXI25" s="81"/>
      <c r="LXQ25" s="109"/>
      <c r="LXR25" s="110"/>
      <c r="LXS25" s="111"/>
      <c r="LXT25" s="112"/>
      <c r="LXU25" s="112"/>
      <c r="LXW25" s="81"/>
      <c r="LXY25" s="81"/>
      <c r="LYG25" s="109"/>
      <c r="LYH25" s="110"/>
      <c r="LYI25" s="111"/>
      <c r="LYJ25" s="112"/>
      <c r="LYK25" s="112"/>
      <c r="LYM25" s="81"/>
      <c r="LYO25" s="81"/>
      <c r="LYW25" s="109"/>
      <c r="LYX25" s="110"/>
      <c r="LYY25" s="111"/>
      <c r="LYZ25" s="112"/>
      <c r="LZA25" s="112"/>
      <c r="LZC25" s="81"/>
      <c r="LZE25" s="81"/>
      <c r="LZM25" s="109"/>
      <c r="LZN25" s="110"/>
      <c r="LZO25" s="111"/>
      <c r="LZP25" s="112"/>
      <c r="LZQ25" s="112"/>
      <c r="LZS25" s="81"/>
      <c r="LZU25" s="81"/>
      <c r="MAC25" s="109"/>
      <c r="MAD25" s="110"/>
      <c r="MAE25" s="111"/>
      <c r="MAF25" s="112"/>
      <c r="MAG25" s="112"/>
      <c r="MAI25" s="81"/>
      <c r="MAK25" s="81"/>
      <c r="MAS25" s="109"/>
      <c r="MAT25" s="110"/>
      <c r="MAU25" s="111"/>
      <c r="MAV25" s="112"/>
      <c r="MAW25" s="112"/>
      <c r="MAY25" s="81"/>
      <c r="MBA25" s="81"/>
      <c r="MBI25" s="109"/>
      <c r="MBJ25" s="110"/>
      <c r="MBK25" s="111"/>
      <c r="MBL25" s="112"/>
      <c r="MBM25" s="112"/>
      <c r="MBO25" s="81"/>
      <c r="MBQ25" s="81"/>
      <c r="MBY25" s="109"/>
      <c r="MBZ25" s="110"/>
      <c r="MCA25" s="111"/>
      <c r="MCB25" s="112"/>
      <c r="MCC25" s="112"/>
      <c r="MCE25" s="81"/>
      <c r="MCG25" s="81"/>
      <c r="MCO25" s="109"/>
      <c r="MCP25" s="110"/>
      <c r="MCQ25" s="111"/>
      <c r="MCR25" s="112"/>
      <c r="MCS25" s="112"/>
      <c r="MCU25" s="81"/>
      <c r="MCW25" s="81"/>
      <c r="MDE25" s="109"/>
      <c r="MDF25" s="110"/>
      <c r="MDG25" s="111"/>
      <c r="MDH25" s="112"/>
      <c r="MDI25" s="112"/>
      <c r="MDK25" s="81"/>
      <c r="MDM25" s="81"/>
      <c r="MDU25" s="109"/>
      <c r="MDV25" s="110"/>
      <c r="MDW25" s="111"/>
      <c r="MDX25" s="112"/>
      <c r="MDY25" s="112"/>
      <c r="MEA25" s="81"/>
      <c r="MEC25" s="81"/>
      <c r="MEK25" s="109"/>
      <c r="MEL25" s="110"/>
      <c r="MEM25" s="111"/>
      <c r="MEN25" s="112"/>
      <c r="MEO25" s="112"/>
      <c r="MEQ25" s="81"/>
      <c r="MES25" s="81"/>
      <c r="MFA25" s="109"/>
      <c r="MFB25" s="110"/>
      <c r="MFC25" s="111"/>
      <c r="MFD25" s="112"/>
      <c r="MFE25" s="112"/>
      <c r="MFG25" s="81"/>
      <c r="MFI25" s="81"/>
      <c r="MFQ25" s="109"/>
      <c r="MFR25" s="110"/>
      <c r="MFS25" s="111"/>
      <c r="MFT25" s="112"/>
      <c r="MFU25" s="112"/>
      <c r="MFW25" s="81"/>
      <c r="MFY25" s="81"/>
      <c r="MGG25" s="109"/>
      <c r="MGH25" s="110"/>
      <c r="MGI25" s="111"/>
      <c r="MGJ25" s="112"/>
      <c r="MGK25" s="112"/>
      <c r="MGM25" s="81"/>
      <c r="MGO25" s="81"/>
      <c r="MGW25" s="109"/>
      <c r="MGX25" s="110"/>
      <c r="MGY25" s="111"/>
      <c r="MGZ25" s="112"/>
      <c r="MHA25" s="112"/>
      <c r="MHC25" s="81"/>
      <c r="MHE25" s="81"/>
      <c r="MHM25" s="109"/>
      <c r="MHN25" s="110"/>
      <c r="MHO25" s="111"/>
      <c r="MHP25" s="112"/>
      <c r="MHQ25" s="112"/>
      <c r="MHS25" s="81"/>
      <c r="MHU25" s="81"/>
      <c r="MIC25" s="109"/>
      <c r="MID25" s="110"/>
      <c r="MIE25" s="111"/>
      <c r="MIF25" s="112"/>
      <c r="MIG25" s="112"/>
      <c r="MII25" s="81"/>
      <c r="MIK25" s="81"/>
      <c r="MIS25" s="109"/>
      <c r="MIT25" s="110"/>
      <c r="MIU25" s="111"/>
      <c r="MIV25" s="112"/>
      <c r="MIW25" s="112"/>
      <c r="MIY25" s="81"/>
      <c r="MJA25" s="81"/>
      <c r="MJI25" s="109"/>
      <c r="MJJ25" s="110"/>
      <c r="MJK25" s="111"/>
      <c r="MJL25" s="112"/>
      <c r="MJM25" s="112"/>
      <c r="MJO25" s="81"/>
      <c r="MJQ25" s="81"/>
      <c r="MJY25" s="109"/>
      <c r="MJZ25" s="110"/>
      <c r="MKA25" s="111"/>
      <c r="MKB25" s="112"/>
      <c r="MKC25" s="112"/>
      <c r="MKE25" s="81"/>
      <c r="MKG25" s="81"/>
      <c r="MKO25" s="109"/>
      <c r="MKP25" s="110"/>
      <c r="MKQ25" s="111"/>
      <c r="MKR25" s="112"/>
      <c r="MKS25" s="112"/>
      <c r="MKU25" s="81"/>
      <c r="MKW25" s="81"/>
      <c r="MLE25" s="109"/>
      <c r="MLF25" s="110"/>
      <c r="MLG25" s="111"/>
      <c r="MLH25" s="112"/>
      <c r="MLI25" s="112"/>
      <c r="MLK25" s="81"/>
      <c r="MLM25" s="81"/>
      <c r="MLU25" s="109"/>
      <c r="MLV25" s="110"/>
      <c r="MLW25" s="111"/>
      <c r="MLX25" s="112"/>
      <c r="MLY25" s="112"/>
      <c r="MMA25" s="81"/>
      <c r="MMC25" s="81"/>
      <c r="MMK25" s="109"/>
      <c r="MML25" s="110"/>
      <c r="MMM25" s="111"/>
      <c r="MMN25" s="112"/>
      <c r="MMO25" s="112"/>
      <c r="MMQ25" s="81"/>
      <c r="MMS25" s="81"/>
      <c r="MNA25" s="109"/>
      <c r="MNB25" s="110"/>
      <c r="MNC25" s="111"/>
      <c r="MND25" s="112"/>
      <c r="MNE25" s="112"/>
      <c r="MNG25" s="81"/>
      <c r="MNI25" s="81"/>
      <c r="MNQ25" s="109"/>
      <c r="MNR25" s="110"/>
      <c r="MNS25" s="111"/>
      <c r="MNT25" s="112"/>
      <c r="MNU25" s="112"/>
      <c r="MNW25" s="81"/>
      <c r="MNY25" s="81"/>
      <c r="MOG25" s="109"/>
      <c r="MOH25" s="110"/>
      <c r="MOI25" s="111"/>
      <c r="MOJ25" s="112"/>
      <c r="MOK25" s="112"/>
      <c r="MOM25" s="81"/>
      <c r="MOO25" s="81"/>
      <c r="MOW25" s="109"/>
      <c r="MOX25" s="110"/>
      <c r="MOY25" s="111"/>
      <c r="MOZ25" s="112"/>
      <c r="MPA25" s="112"/>
      <c r="MPC25" s="81"/>
      <c r="MPE25" s="81"/>
      <c r="MPM25" s="109"/>
      <c r="MPN25" s="110"/>
      <c r="MPO25" s="111"/>
      <c r="MPP25" s="112"/>
      <c r="MPQ25" s="112"/>
      <c r="MPS25" s="81"/>
      <c r="MPU25" s="81"/>
      <c r="MQC25" s="109"/>
      <c r="MQD25" s="110"/>
      <c r="MQE25" s="111"/>
      <c r="MQF25" s="112"/>
      <c r="MQG25" s="112"/>
      <c r="MQI25" s="81"/>
      <c r="MQK25" s="81"/>
      <c r="MQS25" s="109"/>
      <c r="MQT25" s="110"/>
      <c r="MQU25" s="111"/>
      <c r="MQV25" s="112"/>
      <c r="MQW25" s="112"/>
      <c r="MQY25" s="81"/>
      <c r="MRA25" s="81"/>
      <c r="MRI25" s="109"/>
      <c r="MRJ25" s="110"/>
      <c r="MRK25" s="111"/>
      <c r="MRL25" s="112"/>
      <c r="MRM25" s="112"/>
      <c r="MRO25" s="81"/>
      <c r="MRQ25" s="81"/>
      <c r="MRY25" s="109"/>
      <c r="MRZ25" s="110"/>
      <c r="MSA25" s="111"/>
      <c r="MSB25" s="112"/>
      <c r="MSC25" s="112"/>
      <c r="MSE25" s="81"/>
      <c r="MSG25" s="81"/>
      <c r="MSO25" s="109"/>
      <c r="MSP25" s="110"/>
      <c r="MSQ25" s="111"/>
      <c r="MSR25" s="112"/>
      <c r="MSS25" s="112"/>
      <c r="MSU25" s="81"/>
      <c r="MSW25" s="81"/>
      <c r="MTE25" s="109"/>
      <c r="MTF25" s="110"/>
      <c r="MTG25" s="111"/>
      <c r="MTH25" s="112"/>
      <c r="MTI25" s="112"/>
      <c r="MTK25" s="81"/>
      <c r="MTM25" s="81"/>
      <c r="MTU25" s="109"/>
      <c r="MTV25" s="110"/>
      <c r="MTW25" s="111"/>
      <c r="MTX25" s="112"/>
      <c r="MTY25" s="112"/>
      <c r="MUA25" s="81"/>
      <c r="MUC25" s="81"/>
      <c r="MUK25" s="109"/>
      <c r="MUL25" s="110"/>
      <c r="MUM25" s="111"/>
      <c r="MUN25" s="112"/>
      <c r="MUO25" s="112"/>
      <c r="MUQ25" s="81"/>
      <c r="MUS25" s="81"/>
      <c r="MVA25" s="109"/>
      <c r="MVB25" s="110"/>
      <c r="MVC25" s="111"/>
      <c r="MVD25" s="112"/>
      <c r="MVE25" s="112"/>
      <c r="MVG25" s="81"/>
      <c r="MVI25" s="81"/>
      <c r="MVQ25" s="109"/>
      <c r="MVR25" s="110"/>
      <c r="MVS25" s="111"/>
      <c r="MVT25" s="112"/>
      <c r="MVU25" s="112"/>
      <c r="MVW25" s="81"/>
      <c r="MVY25" s="81"/>
      <c r="MWG25" s="109"/>
      <c r="MWH25" s="110"/>
      <c r="MWI25" s="111"/>
      <c r="MWJ25" s="112"/>
      <c r="MWK25" s="112"/>
      <c r="MWM25" s="81"/>
      <c r="MWO25" s="81"/>
      <c r="MWW25" s="109"/>
      <c r="MWX25" s="110"/>
      <c r="MWY25" s="111"/>
      <c r="MWZ25" s="112"/>
      <c r="MXA25" s="112"/>
      <c r="MXC25" s="81"/>
      <c r="MXE25" s="81"/>
      <c r="MXM25" s="109"/>
      <c r="MXN25" s="110"/>
      <c r="MXO25" s="111"/>
      <c r="MXP25" s="112"/>
      <c r="MXQ25" s="112"/>
      <c r="MXS25" s="81"/>
      <c r="MXU25" s="81"/>
      <c r="MYC25" s="109"/>
      <c r="MYD25" s="110"/>
      <c r="MYE25" s="111"/>
      <c r="MYF25" s="112"/>
      <c r="MYG25" s="112"/>
      <c r="MYI25" s="81"/>
      <c r="MYK25" s="81"/>
      <c r="MYS25" s="109"/>
      <c r="MYT25" s="110"/>
      <c r="MYU25" s="111"/>
      <c r="MYV25" s="112"/>
      <c r="MYW25" s="112"/>
      <c r="MYY25" s="81"/>
      <c r="MZA25" s="81"/>
      <c r="MZI25" s="109"/>
      <c r="MZJ25" s="110"/>
      <c r="MZK25" s="111"/>
      <c r="MZL25" s="112"/>
      <c r="MZM25" s="112"/>
      <c r="MZO25" s="81"/>
      <c r="MZQ25" s="81"/>
      <c r="MZY25" s="109"/>
      <c r="MZZ25" s="110"/>
      <c r="NAA25" s="111"/>
      <c r="NAB25" s="112"/>
      <c r="NAC25" s="112"/>
      <c r="NAE25" s="81"/>
      <c r="NAG25" s="81"/>
      <c r="NAO25" s="109"/>
      <c r="NAP25" s="110"/>
      <c r="NAQ25" s="111"/>
      <c r="NAR25" s="112"/>
      <c r="NAS25" s="112"/>
      <c r="NAU25" s="81"/>
      <c r="NAW25" s="81"/>
      <c r="NBE25" s="109"/>
      <c r="NBF25" s="110"/>
      <c r="NBG25" s="111"/>
      <c r="NBH25" s="112"/>
      <c r="NBI25" s="112"/>
      <c r="NBK25" s="81"/>
      <c r="NBM25" s="81"/>
      <c r="NBU25" s="109"/>
      <c r="NBV25" s="110"/>
      <c r="NBW25" s="111"/>
      <c r="NBX25" s="112"/>
      <c r="NBY25" s="112"/>
      <c r="NCA25" s="81"/>
      <c r="NCC25" s="81"/>
      <c r="NCK25" s="109"/>
      <c r="NCL25" s="110"/>
      <c r="NCM25" s="111"/>
      <c r="NCN25" s="112"/>
      <c r="NCO25" s="112"/>
      <c r="NCQ25" s="81"/>
      <c r="NCS25" s="81"/>
      <c r="NDA25" s="109"/>
      <c r="NDB25" s="110"/>
      <c r="NDC25" s="111"/>
      <c r="NDD25" s="112"/>
      <c r="NDE25" s="112"/>
      <c r="NDG25" s="81"/>
      <c r="NDI25" s="81"/>
      <c r="NDQ25" s="109"/>
      <c r="NDR25" s="110"/>
      <c r="NDS25" s="111"/>
      <c r="NDT25" s="112"/>
      <c r="NDU25" s="112"/>
      <c r="NDW25" s="81"/>
      <c r="NDY25" s="81"/>
      <c r="NEG25" s="109"/>
      <c r="NEH25" s="110"/>
      <c r="NEI25" s="111"/>
      <c r="NEJ25" s="112"/>
      <c r="NEK25" s="112"/>
      <c r="NEM25" s="81"/>
      <c r="NEO25" s="81"/>
      <c r="NEW25" s="109"/>
      <c r="NEX25" s="110"/>
      <c r="NEY25" s="111"/>
      <c r="NEZ25" s="112"/>
      <c r="NFA25" s="112"/>
      <c r="NFC25" s="81"/>
      <c r="NFE25" s="81"/>
      <c r="NFM25" s="109"/>
      <c r="NFN25" s="110"/>
      <c r="NFO25" s="111"/>
      <c r="NFP25" s="112"/>
      <c r="NFQ25" s="112"/>
      <c r="NFS25" s="81"/>
      <c r="NFU25" s="81"/>
      <c r="NGC25" s="109"/>
      <c r="NGD25" s="110"/>
      <c r="NGE25" s="111"/>
      <c r="NGF25" s="112"/>
      <c r="NGG25" s="112"/>
      <c r="NGI25" s="81"/>
      <c r="NGK25" s="81"/>
      <c r="NGS25" s="109"/>
      <c r="NGT25" s="110"/>
      <c r="NGU25" s="111"/>
      <c r="NGV25" s="112"/>
      <c r="NGW25" s="112"/>
      <c r="NGY25" s="81"/>
      <c r="NHA25" s="81"/>
      <c r="NHI25" s="109"/>
      <c r="NHJ25" s="110"/>
      <c r="NHK25" s="111"/>
      <c r="NHL25" s="112"/>
      <c r="NHM25" s="112"/>
      <c r="NHO25" s="81"/>
      <c r="NHQ25" s="81"/>
      <c r="NHY25" s="109"/>
      <c r="NHZ25" s="110"/>
      <c r="NIA25" s="111"/>
      <c r="NIB25" s="112"/>
      <c r="NIC25" s="112"/>
      <c r="NIE25" s="81"/>
      <c r="NIG25" s="81"/>
      <c r="NIO25" s="109"/>
      <c r="NIP25" s="110"/>
      <c r="NIQ25" s="111"/>
      <c r="NIR25" s="112"/>
      <c r="NIS25" s="112"/>
      <c r="NIU25" s="81"/>
      <c r="NIW25" s="81"/>
      <c r="NJE25" s="109"/>
      <c r="NJF25" s="110"/>
      <c r="NJG25" s="111"/>
      <c r="NJH25" s="112"/>
      <c r="NJI25" s="112"/>
      <c r="NJK25" s="81"/>
      <c r="NJM25" s="81"/>
      <c r="NJU25" s="109"/>
      <c r="NJV25" s="110"/>
      <c r="NJW25" s="111"/>
      <c r="NJX25" s="112"/>
      <c r="NJY25" s="112"/>
      <c r="NKA25" s="81"/>
      <c r="NKC25" s="81"/>
      <c r="NKK25" s="109"/>
      <c r="NKL25" s="110"/>
      <c r="NKM25" s="111"/>
      <c r="NKN25" s="112"/>
      <c r="NKO25" s="112"/>
      <c r="NKQ25" s="81"/>
      <c r="NKS25" s="81"/>
      <c r="NLA25" s="109"/>
      <c r="NLB25" s="110"/>
      <c r="NLC25" s="111"/>
      <c r="NLD25" s="112"/>
      <c r="NLE25" s="112"/>
      <c r="NLG25" s="81"/>
      <c r="NLI25" s="81"/>
      <c r="NLQ25" s="109"/>
      <c r="NLR25" s="110"/>
      <c r="NLS25" s="111"/>
      <c r="NLT25" s="112"/>
      <c r="NLU25" s="112"/>
      <c r="NLW25" s="81"/>
      <c r="NLY25" s="81"/>
      <c r="NMG25" s="109"/>
      <c r="NMH25" s="110"/>
      <c r="NMI25" s="111"/>
      <c r="NMJ25" s="112"/>
      <c r="NMK25" s="112"/>
      <c r="NMM25" s="81"/>
      <c r="NMO25" s="81"/>
      <c r="NMW25" s="109"/>
      <c r="NMX25" s="110"/>
      <c r="NMY25" s="111"/>
      <c r="NMZ25" s="112"/>
      <c r="NNA25" s="112"/>
      <c r="NNC25" s="81"/>
      <c r="NNE25" s="81"/>
      <c r="NNM25" s="109"/>
      <c r="NNN25" s="110"/>
      <c r="NNO25" s="111"/>
      <c r="NNP25" s="112"/>
      <c r="NNQ25" s="112"/>
      <c r="NNS25" s="81"/>
      <c r="NNU25" s="81"/>
      <c r="NOC25" s="109"/>
      <c r="NOD25" s="110"/>
      <c r="NOE25" s="111"/>
      <c r="NOF25" s="112"/>
      <c r="NOG25" s="112"/>
      <c r="NOI25" s="81"/>
      <c r="NOK25" s="81"/>
      <c r="NOS25" s="109"/>
      <c r="NOT25" s="110"/>
      <c r="NOU25" s="111"/>
      <c r="NOV25" s="112"/>
      <c r="NOW25" s="112"/>
      <c r="NOY25" s="81"/>
      <c r="NPA25" s="81"/>
      <c r="NPI25" s="109"/>
      <c r="NPJ25" s="110"/>
      <c r="NPK25" s="111"/>
      <c r="NPL25" s="112"/>
      <c r="NPM25" s="112"/>
      <c r="NPO25" s="81"/>
      <c r="NPQ25" s="81"/>
      <c r="NPY25" s="109"/>
      <c r="NPZ25" s="110"/>
      <c r="NQA25" s="111"/>
      <c r="NQB25" s="112"/>
      <c r="NQC25" s="112"/>
      <c r="NQE25" s="81"/>
      <c r="NQG25" s="81"/>
      <c r="NQO25" s="109"/>
      <c r="NQP25" s="110"/>
      <c r="NQQ25" s="111"/>
      <c r="NQR25" s="112"/>
      <c r="NQS25" s="112"/>
      <c r="NQU25" s="81"/>
      <c r="NQW25" s="81"/>
      <c r="NRE25" s="109"/>
      <c r="NRF25" s="110"/>
      <c r="NRG25" s="111"/>
      <c r="NRH25" s="112"/>
      <c r="NRI25" s="112"/>
      <c r="NRK25" s="81"/>
      <c r="NRM25" s="81"/>
      <c r="NRU25" s="109"/>
      <c r="NRV25" s="110"/>
      <c r="NRW25" s="111"/>
      <c r="NRX25" s="112"/>
      <c r="NRY25" s="112"/>
      <c r="NSA25" s="81"/>
      <c r="NSC25" s="81"/>
      <c r="NSK25" s="109"/>
      <c r="NSL25" s="110"/>
      <c r="NSM25" s="111"/>
      <c r="NSN25" s="112"/>
      <c r="NSO25" s="112"/>
      <c r="NSQ25" s="81"/>
      <c r="NSS25" s="81"/>
      <c r="NTA25" s="109"/>
      <c r="NTB25" s="110"/>
      <c r="NTC25" s="111"/>
      <c r="NTD25" s="112"/>
      <c r="NTE25" s="112"/>
      <c r="NTG25" s="81"/>
      <c r="NTI25" s="81"/>
      <c r="NTQ25" s="109"/>
      <c r="NTR25" s="110"/>
      <c r="NTS25" s="111"/>
      <c r="NTT25" s="112"/>
      <c r="NTU25" s="112"/>
      <c r="NTW25" s="81"/>
      <c r="NTY25" s="81"/>
      <c r="NUG25" s="109"/>
      <c r="NUH25" s="110"/>
      <c r="NUI25" s="111"/>
      <c r="NUJ25" s="112"/>
      <c r="NUK25" s="112"/>
      <c r="NUM25" s="81"/>
      <c r="NUO25" s="81"/>
      <c r="NUW25" s="109"/>
      <c r="NUX25" s="110"/>
      <c r="NUY25" s="111"/>
      <c r="NUZ25" s="112"/>
      <c r="NVA25" s="112"/>
      <c r="NVC25" s="81"/>
      <c r="NVE25" s="81"/>
      <c r="NVM25" s="109"/>
      <c r="NVN25" s="110"/>
      <c r="NVO25" s="111"/>
      <c r="NVP25" s="112"/>
      <c r="NVQ25" s="112"/>
      <c r="NVS25" s="81"/>
      <c r="NVU25" s="81"/>
      <c r="NWC25" s="109"/>
      <c r="NWD25" s="110"/>
      <c r="NWE25" s="111"/>
      <c r="NWF25" s="112"/>
      <c r="NWG25" s="112"/>
      <c r="NWI25" s="81"/>
      <c r="NWK25" s="81"/>
      <c r="NWS25" s="109"/>
      <c r="NWT25" s="110"/>
      <c r="NWU25" s="111"/>
      <c r="NWV25" s="112"/>
      <c r="NWW25" s="112"/>
      <c r="NWY25" s="81"/>
      <c r="NXA25" s="81"/>
      <c r="NXI25" s="109"/>
      <c r="NXJ25" s="110"/>
      <c r="NXK25" s="111"/>
      <c r="NXL25" s="112"/>
      <c r="NXM25" s="112"/>
      <c r="NXO25" s="81"/>
      <c r="NXQ25" s="81"/>
      <c r="NXY25" s="109"/>
      <c r="NXZ25" s="110"/>
      <c r="NYA25" s="111"/>
      <c r="NYB25" s="112"/>
      <c r="NYC25" s="112"/>
      <c r="NYE25" s="81"/>
      <c r="NYG25" s="81"/>
      <c r="NYO25" s="109"/>
      <c r="NYP25" s="110"/>
      <c r="NYQ25" s="111"/>
      <c r="NYR25" s="112"/>
      <c r="NYS25" s="112"/>
      <c r="NYU25" s="81"/>
      <c r="NYW25" s="81"/>
      <c r="NZE25" s="109"/>
      <c r="NZF25" s="110"/>
      <c r="NZG25" s="111"/>
      <c r="NZH25" s="112"/>
      <c r="NZI25" s="112"/>
      <c r="NZK25" s="81"/>
      <c r="NZM25" s="81"/>
      <c r="NZU25" s="109"/>
      <c r="NZV25" s="110"/>
      <c r="NZW25" s="111"/>
      <c r="NZX25" s="112"/>
      <c r="NZY25" s="112"/>
      <c r="OAA25" s="81"/>
      <c r="OAC25" s="81"/>
      <c r="OAK25" s="109"/>
      <c r="OAL25" s="110"/>
      <c r="OAM25" s="111"/>
      <c r="OAN25" s="112"/>
      <c r="OAO25" s="112"/>
      <c r="OAQ25" s="81"/>
      <c r="OAS25" s="81"/>
      <c r="OBA25" s="109"/>
      <c r="OBB25" s="110"/>
      <c r="OBC25" s="111"/>
      <c r="OBD25" s="112"/>
      <c r="OBE25" s="112"/>
      <c r="OBG25" s="81"/>
      <c r="OBI25" s="81"/>
      <c r="OBQ25" s="109"/>
      <c r="OBR25" s="110"/>
      <c r="OBS25" s="111"/>
      <c r="OBT25" s="112"/>
      <c r="OBU25" s="112"/>
      <c r="OBW25" s="81"/>
      <c r="OBY25" s="81"/>
      <c r="OCG25" s="109"/>
      <c r="OCH25" s="110"/>
      <c r="OCI25" s="111"/>
      <c r="OCJ25" s="112"/>
      <c r="OCK25" s="112"/>
      <c r="OCM25" s="81"/>
      <c r="OCO25" s="81"/>
      <c r="OCW25" s="109"/>
      <c r="OCX25" s="110"/>
      <c r="OCY25" s="111"/>
      <c r="OCZ25" s="112"/>
      <c r="ODA25" s="112"/>
      <c r="ODC25" s="81"/>
      <c r="ODE25" s="81"/>
      <c r="ODM25" s="109"/>
      <c r="ODN25" s="110"/>
      <c r="ODO25" s="111"/>
      <c r="ODP25" s="112"/>
      <c r="ODQ25" s="112"/>
      <c r="ODS25" s="81"/>
      <c r="ODU25" s="81"/>
      <c r="OEC25" s="109"/>
      <c r="OED25" s="110"/>
      <c r="OEE25" s="111"/>
      <c r="OEF25" s="112"/>
      <c r="OEG25" s="112"/>
      <c r="OEI25" s="81"/>
      <c r="OEK25" s="81"/>
      <c r="OES25" s="109"/>
      <c r="OET25" s="110"/>
      <c r="OEU25" s="111"/>
      <c r="OEV25" s="112"/>
      <c r="OEW25" s="112"/>
      <c r="OEY25" s="81"/>
      <c r="OFA25" s="81"/>
      <c r="OFI25" s="109"/>
      <c r="OFJ25" s="110"/>
      <c r="OFK25" s="111"/>
      <c r="OFL25" s="112"/>
      <c r="OFM25" s="112"/>
      <c r="OFO25" s="81"/>
      <c r="OFQ25" s="81"/>
      <c r="OFY25" s="109"/>
      <c r="OFZ25" s="110"/>
      <c r="OGA25" s="111"/>
      <c r="OGB25" s="112"/>
      <c r="OGC25" s="112"/>
      <c r="OGE25" s="81"/>
      <c r="OGG25" s="81"/>
      <c r="OGO25" s="109"/>
      <c r="OGP25" s="110"/>
      <c r="OGQ25" s="111"/>
      <c r="OGR25" s="112"/>
      <c r="OGS25" s="112"/>
      <c r="OGU25" s="81"/>
      <c r="OGW25" s="81"/>
      <c r="OHE25" s="109"/>
      <c r="OHF25" s="110"/>
      <c r="OHG25" s="111"/>
      <c r="OHH25" s="112"/>
      <c r="OHI25" s="112"/>
      <c r="OHK25" s="81"/>
      <c r="OHM25" s="81"/>
      <c r="OHU25" s="109"/>
      <c r="OHV25" s="110"/>
      <c r="OHW25" s="111"/>
      <c r="OHX25" s="112"/>
      <c r="OHY25" s="112"/>
      <c r="OIA25" s="81"/>
      <c r="OIC25" s="81"/>
      <c r="OIK25" s="109"/>
      <c r="OIL25" s="110"/>
      <c r="OIM25" s="111"/>
      <c r="OIN25" s="112"/>
      <c r="OIO25" s="112"/>
      <c r="OIQ25" s="81"/>
      <c r="OIS25" s="81"/>
      <c r="OJA25" s="109"/>
      <c r="OJB25" s="110"/>
      <c r="OJC25" s="111"/>
      <c r="OJD25" s="112"/>
      <c r="OJE25" s="112"/>
      <c r="OJG25" s="81"/>
      <c r="OJI25" s="81"/>
      <c r="OJQ25" s="109"/>
      <c r="OJR25" s="110"/>
      <c r="OJS25" s="111"/>
      <c r="OJT25" s="112"/>
      <c r="OJU25" s="112"/>
      <c r="OJW25" s="81"/>
      <c r="OJY25" s="81"/>
      <c r="OKG25" s="109"/>
      <c r="OKH25" s="110"/>
      <c r="OKI25" s="111"/>
      <c r="OKJ25" s="112"/>
      <c r="OKK25" s="112"/>
      <c r="OKM25" s="81"/>
      <c r="OKO25" s="81"/>
      <c r="OKW25" s="109"/>
      <c r="OKX25" s="110"/>
      <c r="OKY25" s="111"/>
      <c r="OKZ25" s="112"/>
      <c r="OLA25" s="112"/>
      <c r="OLC25" s="81"/>
      <c r="OLE25" s="81"/>
      <c r="OLM25" s="109"/>
      <c r="OLN25" s="110"/>
      <c r="OLO25" s="111"/>
      <c r="OLP25" s="112"/>
      <c r="OLQ25" s="112"/>
      <c r="OLS25" s="81"/>
      <c r="OLU25" s="81"/>
      <c r="OMC25" s="109"/>
      <c r="OMD25" s="110"/>
      <c r="OME25" s="111"/>
      <c r="OMF25" s="112"/>
      <c r="OMG25" s="112"/>
      <c r="OMI25" s="81"/>
      <c r="OMK25" s="81"/>
      <c r="OMS25" s="109"/>
      <c r="OMT25" s="110"/>
      <c r="OMU25" s="111"/>
      <c r="OMV25" s="112"/>
      <c r="OMW25" s="112"/>
      <c r="OMY25" s="81"/>
      <c r="ONA25" s="81"/>
      <c r="ONI25" s="109"/>
      <c r="ONJ25" s="110"/>
      <c r="ONK25" s="111"/>
      <c r="ONL25" s="112"/>
      <c r="ONM25" s="112"/>
      <c r="ONO25" s="81"/>
      <c r="ONQ25" s="81"/>
      <c r="ONY25" s="109"/>
      <c r="ONZ25" s="110"/>
      <c r="OOA25" s="111"/>
      <c r="OOB25" s="112"/>
      <c r="OOC25" s="112"/>
      <c r="OOE25" s="81"/>
      <c r="OOG25" s="81"/>
      <c r="OOO25" s="109"/>
      <c r="OOP25" s="110"/>
      <c r="OOQ25" s="111"/>
      <c r="OOR25" s="112"/>
      <c r="OOS25" s="112"/>
      <c r="OOU25" s="81"/>
      <c r="OOW25" s="81"/>
      <c r="OPE25" s="109"/>
      <c r="OPF25" s="110"/>
      <c r="OPG25" s="111"/>
      <c r="OPH25" s="112"/>
      <c r="OPI25" s="112"/>
      <c r="OPK25" s="81"/>
      <c r="OPM25" s="81"/>
      <c r="OPU25" s="109"/>
      <c r="OPV25" s="110"/>
      <c r="OPW25" s="111"/>
      <c r="OPX25" s="112"/>
      <c r="OPY25" s="112"/>
      <c r="OQA25" s="81"/>
      <c r="OQC25" s="81"/>
      <c r="OQK25" s="109"/>
      <c r="OQL25" s="110"/>
      <c r="OQM25" s="111"/>
      <c r="OQN25" s="112"/>
      <c r="OQO25" s="112"/>
      <c r="OQQ25" s="81"/>
      <c r="OQS25" s="81"/>
      <c r="ORA25" s="109"/>
      <c r="ORB25" s="110"/>
      <c r="ORC25" s="111"/>
      <c r="ORD25" s="112"/>
      <c r="ORE25" s="112"/>
      <c r="ORG25" s="81"/>
      <c r="ORI25" s="81"/>
      <c r="ORQ25" s="109"/>
      <c r="ORR25" s="110"/>
      <c r="ORS25" s="111"/>
      <c r="ORT25" s="112"/>
      <c r="ORU25" s="112"/>
      <c r="ORW25" s="81"/>
      <c r="ORY25" s="81"/>
      <c r="OSG25" s="109"/>
      <c r="OSH25" s="110"/>
      <c r="OSI25" s="111"/>
      <c r="OSJ25" s="112"/>
      <c r="OSK25" s="112"/>
      <c r="OSM25" s="81"/>
      <c r="OSO25" s="81"/>
      <c r="OSW25" s="109"/>
      <c r="OSX25" s="110"/>
      <c r="OSY25" s="111"/>
      <c r="OSZ25" s="112"/>
      <c r="OTA25" s="112"/>
      <c r="OTC25" s="81"/>
      <c r="OTE25" s="81"/>
      <c r="OTM25" s="109"/>
      <c r="OTN25" s="110"/>
      <c r="OTO25" s="111"/>
      <c r="OTP25" s="112"/>
      <c r="OTQ25" s="112"/>
      <c r="OTS25" s="81"/>
      <c r="OTU25" s="81"/>
      <c r="OUC25" s="109"/>
      <c r="OUD25" s="110"/>
      <c r="OUE25" s="111"/>
      <c r="OUF25" s="112"/>
      <c r="OUG25" s="112"/>
      <c r="OUI25" s="81"/>
      <c r="OUK25" s="81"/>
      <c r="OUS25" s="109"/>
      <c r="OUT25" s="110"/>
      <c r="OUU25" s="111"/>
      <c r="OUV25" s="112"/>
      <c r="OUW25" s="112"/>
      <c r="OUY25" s="81"/>
      <c r="OVA25" s="81"/>
      <c r="OVI25" s="109"/>
      <c r="OVJ25" s="110"/>
      <c r="OVK25" s="111"/>
      <c r="OVL25" s="112"/>
      <c r="OVM25" s="112"/>
      <c r="OVO25" s="81"/>
      <c r="OVQ25" s="81"/>
      <c r="OVY25" s="109"/>
      <c r="OVZ25" s="110"/>
      <c r="OWA25" s="111"/>
      <c r="OWB25" s="112"/>
      <c r="OWC25" s="112"/>
      <c r="OWE25" s="81"/>
      <c r="OWG25" s="81"/>
      <c r="OWO25" s="109"/>
      <c r="OWP25" s="110"/>
      <c r="OWQ25" s="111"/>
      <c r="OWR25" s="112"/>
      <c r="OWS25" s="112"/>
      <c r="OWU25" s="81"/>
      <c r="OWW25" s="81"/>
      <c r="OXE25" s="109"/>
      <c r="OXF25" s="110"/>
      <c r="OXG25" s="111"/>
      <c r="OXH25" s="112"/>
      <c r="OXI25" s="112"/>
      <c r="OXK25" s="81"/>
      <c r="OXM25" s="81"/>
      <c r="OXU25" s="109"/>
      <c r="OXV25" s="110"/>
      <c r="OXW25" s="111"/>
      <c r="OXX25" s="112"/>
      <c r="OXY25" s="112"/>
      <c r="OYA25" s="81"/>
      <c r="OYC25" s="81"/>
      <c r="OYK25" s="109"/>
      <c r="OYL25" s="110"/>
      <c r="OYM25" s="111"/>
      <c r="OYN25" s="112"/>
      <c r="OYO25" s="112"/>
      <c r="OYQ25" s="81"/>
      <c r="OYS25" s="81"/>
      <c r="OZA25" s="109"/>
      <c r="OZB25" s="110"/>
      <c r="OZC25" s="111"/>
      <c r="OZD25" s="112"/>
      <c r="OZE25" s="112"/>
      <c r="OZG25" s="81"/>
      <c r="OZI25" s="81"/>
      <c r="OZQ25" s="109"/>
      <c r="OZR25" s="110"/>
      <c r="OZS25" s="111"/>
      <c r="OZT25" s="112"/>
      <c r="OZU25" s="112"/>
      <c r="OZW25" s="81"/>
      <c r="OZY25" s="81"/>
      <c r="PAG25" s="109"/>
      <c r="PAH25" s="110"/>
      <c r="PAI25" s="111"/>
      <c r="PAJ25" s="112"/>
      <c r="PAK25" s="112"/>
      <c r="PAM25" s="81"/>
      <c r="PAO25" s="81"/>
      <c r="PAW25" s="109"/>
      <c r="PAX25" s="110"/>
      <c r="PAY25" s="111"/>
      <c r="PAZ25" s="112"/>
      <c r="PBA25" s="112"/>
      <c r="PBC25" s="81"/>
      <c r="PBE25" s="81"/>
      <c r="PBM25" s="109"/>
      <c r="PBN25" s="110"/>
      <c r="PBO25" s="111"/>
      <c r="PBP25" s="112"/>
      <c r="PBQ25" s="112"/>
      <c r="PBS25" s="81"/>
      <c r="PBU25" s="81"/>
      <c r="PCC25" s="109"/>
      <c r="PCD25" s="110"/>
      <c r="PCE25" s="111"/>
      <c r="PCF25" s="112"/>
      <c r="PCG25" s="112"/>
      <c r="PCI25" s="81"/>
      <c r="PCK25" s="81"/>
      <c r="PCS25" s="109"/>
      <c r="PCT25" s="110"/>
      <c r="PCU25" s="111"/>
      <c r="PCV25" s="112"/>
      <c r="PCW25" s="112"/>
      <c r="PCY25" s="81"/>
      <c r="PDA25" s="81"/>
      <c r="PDI25" s="109"/>
      <c r="PDJ25" s="110"/>
      <c r="PDK25" s="111"/>
      <c r="PDL25" s="112"/>
      <c r="PDM25" s="112"/>
      <c r="PDO25" s="81"/>
      <c r="PDQ25" s="81"/>
      <c r="PDY25" s="109"/>
      <c r="PDZ25" s="110"/>
      <c r="PEA25" s="111"/>
      <c r="PEB25" s="112"/>
      <c r="PEC25" s="112"/>
      <c r="PEE25" s="81"/>
      <c r="PEG25" s="81"/>
      <c r="PEO25" s="109"/>
      <c r="PEP25" s="110"/>
      <c r="PEQ25" s="111"/>
      <c r="PER25" s="112"/>
      <c r="PES25" s="112"/>
      <c r="PEU25" s="81"/>
      <c r="PEW25" s="81"/>
      <c r="PFE25" s="109"/>
      <c r="PFF25" s="110"/>
      <c r="PFG25" s="111"/>
      <c r="PFH25" s="112"/>
      <c r="PFI25" s="112"/>
      <c r="PFK25" s="81"/>
      <c r="PFM25" s="81"/>
      <c r="PFU25" s="109"/>
      <c r="PFV25" s="110"/>
      <c r="PFW25" s="111"/>
      <c r="PFX25" s="112"/>
      <c r="PFY25" s="112"/>
      <c r="PGA25" s="81"/>
      <c r="PGC25" s="81"/>
      <c r="PGK25" s="109"/>
      <c r="PGL25" s="110"/>
      <c r="PGM25" s="111"/>
      <c r="PGN25" s="112"/>
      <c r="PGO25" s="112"/>
      <c r="PGQ25" s="81"/>
      <c r="PGS25" s="81"/>
      <c r="PHA25" s="109"/>
      <c r="PHB25" s="110"/>
      <c r="PHC25" s="111"/>
      <c r="PHD25" s="112"/>
      <c r="PHE25" s="112"/>
      <c r="PHG25" s="81"/>
      <c r="PHI25" s="81"/>
      <c r="PHQ25" s="109"/>
      <c r="PHR25" s="110"/>
      <c r="PHS25" s="111"/>
      <c r="PHT25" s="112"/>
      <c r="PHU25" s="112"/>
      <c r="PHW25" s="81"/>
      <c r="PHY25" s="81"/>
      <c r="PIG25" s="109"/>
      <c r="PIH25" s="110"/>
      <c r="PII25" s="111"/>
      <c r="PIJ25" s="112"/>
      <c r="PIK25" s="112"/>
      <c r="PIM25" s="81"/>
      <c r="PIO25" s="81"/>
      <c r="PIW25" s="109"/>
      <c r="PIX25" s="110"/>
      <c r="PIY25" s="111"/>
      <c r="PIZ25" s="112"/>
      <c r="PJA25" s="112"/>
      <c r="PJC25" s="81"/>
      <c r="PJE25" s="81"/>
      <c r="PJM25" s="109"/>
      <c r="PJN25" s="110"/>
      <c r="PJO25" s="111"/>
      <c r="PJP25" s="112"/>
      <c r="PJQ25" s="112"/>
      <c r="PJS25" s="81"/>
      <c r="PJU25" s="81"/>
      <c r="PKC25" s="109"/>
      <c r="PKD25" s="110"/>
      <c r="PKE25" s="111"/>
      <c r="PKF25" s="112"/>
      <c r="PKG25" s="112"/>
      <c r="PKI25" s="81"/>
      <c r="PKK25" s="81"/>
      <c r="PKS25" s="109"/>
      <c r="PKT25" s="110"/>
      <c r="PKU25" s="111"/>
      <c r="PKV25" s="112"/>
      <c r="PKW25" s="112"/>
      <c r="PKY25" s="81"/>
      <c r="PLA25" s="81"/>
      <c r="PLI25" s="109"/>
      <c r="PLJ25" s="110"/>
      <c r="PLK25" s="111"/>
      <c r="PLL25" s="112"/>
      <c r="PLM25" s="112"/>
      <c r="PLO25" s="81"/>
      <c r="PLQ25" s="81"/>
      <c r="PLY25" s="109"/>
      <c r="PLZ25" s="110"/>
      <c r="PMA25" s="111"/>
      <c r="PMB25" s="112"/>
      <c r="PMC25" s="112"/>
      <c r="PME25" s="81"/>
      <c r="PMG25" s="81"/>
      <c r="PMO25" s="109"/>
      <c r="PMP25" s="110"/>
      <c r="PMQ25" s="111"/>
      <c r="PMR25" s="112"/>
      <c r="PMS25" s="112"/>
      <c r="PMU25" s="81"/>
      <c r="PMW25" s="81"/>
      <c r="PNE25" s="109"/>
      <c r="PNF25" s="110"/>
      <c r="PNG25" s="111"/>
      <c r="PNH25" s="112"/>
      <c r="PNI25" s="112"/>
      <c r="PNK25" s="81"/>
      <c r="PNM25" s="81"/>
      <c r="PNU25" s="109"/>
      <c r="PNV25" s="110"/>
      <c r="PNW25" s="111"/>
      <c r="PNX25" s="112"/>
      <c r="PNY25" s="112"/>
      <c r="POA25" s="81"/>
      <c r="POC25" s="81"/>
      <c r="POK25" s="109"/>
      <c r="POL25" s="110"/>
      <c r="POM25" s="111"/>
      <c r="PON25" s="112"/>
      <c r="POO25" s="112"/>
      <c r="POQ25" s="81"/>
      <c r="POS25" s="81"/>
      <c r="PPA25" s="109"/>
      <c r="PPB25" s="110"/>
      <c r="PPC25" s="111"/>
      <c r="PPD25" s="112"/>
      <c r="PPE25" s="112"/>
      <c r="PPG25" s="81"/>
      <c r="PPI25" s="81"/>
      <c r="PPQ25" s="109"/>
      <c r="PPR25" s="110"/>
      <c r="PPS25" s="111"/>
      <c r="PPT25" s="112"/>
      <c r="PPU25" s="112"/>
      <c r="PPW25" s="81"/>
      <c r="PPY25" s="81"/>
      <c r="PQG25" s="109"/>
      <c r="PQH25" s="110"/>
      <c r="PQI25" s="111"/>
      <c r="PQJ25" s="112"/>
      <c r="PQK25" s="112"/>
      <c r="PQM25" s="81"/>
      <c r="PQO25" s="81"/>
      <c r="PQW25" s="109"/>
      <c r="PQX25" s="110"/>
      <c r="PQY25" s="111"/>
      <c r="PQZ25" s="112"/>
      <c r="PRA25" s="112"/>
      <c r="PRC25" s="81"/>
      <c r="PRE25" s="81"/>
      <c r="PRM25" s="109"/>
      <c r="PRN25" s="110"/>
      <c r="PRO25" s="111"/>
      <c r="PRP25" s="112"/>
      <c r="PRQ25" s="112"/>
      <c r="PRS25" s="81"/>
      <c r="PRU25" s="81"/>
      <c r="PSC25" s="109"/>
      <c r="PSD25" s="110"/>
      <c r="PSE25" s="111"/>
      <c r="PSF25" s="112"/>
      <c r="PSG25" s="112"/>
      <c r="PSI25" s="81"/>
      <c r="PSK25" s="81"/>
      <c r="PSS25" s="109"/>
      <c r="PST25" s="110"/>
      <c r="PSU25" s="111"/>
      <c r="PSV25" s="112"/>
      <c r="PSW25" s="112"/>
      <c r="PSY25" s="81"/>
      <c r="PTA25" s="81"/>
      <c r="PTI25" s="109"/>
      <c r="PTJ25" s="110"/>
      <c r="PTK25" s="111"/>
      <c r="PTL25" s="112"/>
      <c r="PTM25" s="112"/>
      <c r="PTO25" s="81"/>
      <c r="PTQ25" s="81"/>
      <c r="PTY25" s="109"/>
      <c r="PTZ25" s="110"/>
      <c r="PUA25" s="111"/>
      <c r="PUB25" s="112"/>
      <c r="PUC25" s="112"/>
      <c r="PUE25" s="81"/>
      <c r="PUG25" s="81"/>
      <c r="PUO25" s="109"/>
      <c r="PUP25" s="110"/>
      <c r="PUQ25" s="111"/>
      <c r="PUR25" s="112"/>
      <c r="PUS25" s="112"/>
      <c r="PUU25" s="81"/>
      <c r="PUW25" s="81"/>
      <c r="PVE25" s="109"/>
      <c r="PVF25" s="110"/>
      <c r="PVG25" s="111"/>
      <c r="PVH25" s="112"/>
      <c r="PVI25" s="112"/>
      <c r="PVK25" s="81"/>
      <c r="PVM25" s="81"/>
      <c r="PVU25" s="109"/>
      <c r="PVV25" s="110"/>
      <c r="PVW25" s="111"/>
      <c r="PVX25" s="112"/>
      <c r="PVY25" s="112"/>
      <c r="PWA25" s="81"/>
      <c r="PWC25" s="81"/>
      <c r="PWK25" s="109"/>
      <c r="PWL25" s="110"/>
      <c r="PWM25" s="111"/>
      <c r="PWN25" s="112"/>
      <c r="PWO25" s="112"/>
      <c r="PWQ25" s="81"/>
      <c r="PWS25" s="81"/>
      <c r="PXA25" s="109"/>
      <c r="PXB25" s="110"/>
      <c r="PXC25" s="111"/>
      <c r="PXD25" s="112"/>
      <c r="PXE25" s="112"/>
      <c r="PXG25" s="81"/>
      <c r="PXI25" s="81"/>
      <c r="PXQ25" s="109"/>
      <c r="PXR25" s="110"/>
      <c r="PXS25" s="111"/>
      <c r="PXT25" s="112"/>
      <c r="PXU25" s="112"/>
      <c r="PXW25" s="81"/>
      <c r="PXY25" s="81"/>
      <c r="PYG25" s="109"/>
      <c r="PYH25" s="110"/>
      <c r="PYI25" s="111"/>
      <c r="PYJ25" s="112"/>
      <c r="PYK25" s="112"/>
      <c r="PYM25" s="81"/>
      <c r="PYO25" s="81"/>
      <c r="PYW25" s="109"/>
      <c r="PYX25" s="110"/>
      <c r="PYY25" s="111"/>
      <c r="PYZ25" s="112"/>
      <c r="PZA25" s="112"/>
      <c r="PZC25" s="81"/>
      <c r="PZE25" s="81"/>
      <c r="PZM25" s="109"/>
      <c r="PZN25" s="110"/>
      <c r="PZO25" s="111"/>
      <c r="PZP25" s="112"/>
      <c r="PZQ25" s="112"/>
      <c r="PZS25" s="81"/>
      <c r="PZU25" s="81"/>
      <c r="QAC25" s="109"/>
      <c r="QAD25" s="110"/>
      <c r="QAE25" s="111"/>
      <c r="QAF25" s="112"/>
      <c r="QAG25" s="112"/>
      <c r="QAI25" s="81"/>
      <c r="QAK25" s="81"/>
      <c r="QAS25" s="109"/>
      <c r="QAT25" s="110"/>
      <c r="QAU25" s="111"/>
      <c r="QAV25" s="112"/>
      <c r="QAW25" s="112"/>
      <c r="QAY25" s="81"/>
      <c r="QBA25" s="81"/>
      <c r="QBI25" s="109"/>
      <c r="QBJ25" s="110"/>
      <c r="QBK25" s="111"/>
      <c r="QBL25" s="112"/>
      <c r="QBM25" s="112"/>
      <c r="QBO25" s="81"/>
      <c r="QBQ25" s="81"/>
      <c r="QBY25" s="109"/>
      <c r="QBZ25" s="110"/>
      <c r="QCA25" s="111"/>
      <c r="QCB25" s="112"/>
      <c r="QCC25" s="112"/>
      <c r="QCE25" s="81"/>
      <c r="QCG25" s="81"/>
      <c r="QCO25" s="109"/>
      <c r="QCP25" s="110"/>
      <c r="QCQ25" s="111"/>
      <c r="QCR25" s="112"/>
      <c r="QCS25" s="112"/>
      <c r="QCU25" s="81"/>
      <c r="QCW25" s="81"/>
      <c r="QDE25" s="109"/>
      <c r="QDF25" s="110"/>
      <c r="QDG25" s="111"/>
      <c r="QDH25" s="112"/>
      <c r="QDI25" s="112"/>
      <c r="QDK25" s="81"/>
      <c r="QDM25" s="81"/>
      <c r="QDU25" s="109"/>
      <c r="QDV25" s="110"/>
      <c r="QDW25" s="111"/>
      <c r="QDX25" s="112"/>
      <c r="QDY25" s="112"/>
      <c r="QEA25" s="81"/>
      <c r="QEC25" s="81"/>
      <c r="QEK25" s="109"/>
      <c r="QEL25" s="110"/>
      <c r="QEM25" s="111"/>
      <c r="QEN25" s="112"/>
      <c r="QEO25" s="112"/>
      <c r="QEQ25" s="81"/>
      <c r="QES25" s="81"/>
      <c r="QFA25" s="109"/>
      <c r="QFB25" s="110"/>
      <c r="QFC25" s="111"/>
      <c r="QFD25" s="112"/>
      <c r="QFE25" s="112"/>
      <c r="QFG25" s="81"/>
      <c r="QFI25" s="81"/>
      <c r="QFQ25" s="109"/>
      <c r="QFR25" s="110"/>
      <c r="QFS25" s="111"/>
      <c r="QFT25" s="112"/>
      <c r="QFU25" s="112"/>
      <c r="QFW25" s="81"/>
      <c r="QFY25" s="81"/>
      <c r="QGG25" s="109"/>
      <c r="QGH25" s="110"/>
      <c r="QGI25" s="111"/>
      <c r="QGJ25" s="112"/>
      <c r="QGK25" s="112"/>
      <c r="QGM25" s="81"/>
      <c r="QGO25" s="81"/>
      <c r="QGW25" s="109"/>
      <c r="QGX25" s="110"/>
      <c r="QGY25" s="111"/>
      <c r="QGZ25" s="112"/>
      <c r="QHA25" s="112"/>
      <c r="QHC25" s="81"/>
      <c r="QHE25" s="81"/>
      <c r="QHM25" s="109"/>
      <c r="QHN25" s="110"/>
      <c r="QHO25" s="111"/>
      <c r="QHP25" s="112"/>
      <c r="QHQ25" s="112"/>
      <c r="QHS25" s="81"/>
      <c r="QHU25" s="81"/>
      <c r="QIC25" s="109"/>
      <c r="QID25" s="110"/>
      <c r="QIE25" s="111"/>
      <c r="QIF25" s="112"/>
      <c r="QIG25" s="112"/>
      <c r="QII25" s="81"/>
      <c r="QIK25" s="81"/>
      <c r="QIS25" s="109"/>
      <c r="QIT25" s="110"/>
      <c r="QIU25" s="111"/>
      <c r="QIV25" s="112"/>
      <c r="QIW25" s="112"/>
      <c r="QIY25" s="81"/>
      <c r="QJA25" s="81"/>
      <c r="QJI25" s="109"/>
      <c r="QJJ25" s="110"/>
      <c r="QJK25" s="111"/>
      <c r="QJL25" s="112"/>
      <c r="QJM25" s="112"/>
      <c r="QJO25" s="81"/>
      <c r="QJQ25" s="81"/>
      <c r="QJY25" s="109"/>
      <c r="QJZ25" s="110"/>
      <c r="QKA25" s="111"/>
      <c r="QKB25" s="112"/>
      <c r="QKC25" s="112"/>
      <c r="QKE25" s="81"/>
      <c r="QKG25" s="81"/>
      <c r="QKO25" s="109"/>
      <c r="QKP25" s="110"/>
      <c r="QKQ25" s="111"/>
      <c r="QKR25" s="112"/>
      <c r="QKS25" s="112"/>
      <c r="QKU25" s="81"/>
      <c r="QKW25" s="81"/>
      <c r="QLE25" s="109"/>
      <c r="QLF25" s="110"/>
      <c r="QLG25" s="111"/>
      <c r="QLH25" s="112"/>
      <c r="QLI25" s="112"/>
      <c r="QLK25" s="81"/>
      <c r="QLM25" s="81"/>
      <c r="QLU25" s="109"/>
      <c r="QLV25" s="110"/>
      <c r="QLW25" s="111"/>
      <c r="QLX25" s="112"/>
      <c r="QLY25" s="112"/>
      <c r="QMA25" s="81"/>
      <c r="QMC25" s="81"/>
      <c r="QMK25" s="109"/>
      <c r="QML25" s="110"/>
      <c r="QMM25" s="111"/>
      <c r="QMN25" s="112"/>
      <c r="QMO25" s="112"/>
      <c r="QMQ25" s="81"/>
      <c r="QMS25" s="81"/>
      <c r="QNA25" s="109"/>
      <c r="QNB25" s="110"/>
      <c r="QNC25" s="111"/>
      <c r="QND25" s="112"/>
      <c r="QNE25" s="112"/>
      <c r="QNG25" s="81"/>
      <c r="QNI25" s="81"/>
      <c r="QNQ25" s="109"/>
      <c r="QNR25" s="110"/>
      <c r="QNS25" s="111"/>
      <c r="QNT25" s="112"/>
      <c r="QNU25" s="112"/>
      <c r="QNW25" s="81"/>
      <c r="QNY25" s="81"/>
      <c r="QOG25" s="109"/>
      <c r="QOH25" s="110"/>
      <c r="QOI25" s="111"/>
      <c r="QOJ25" s="112"/>
      <c r="QOK25" s="112"/>
      <c r="QOM25" s="81"/>
      <c r="QOO25" s="81"/>
      <c r="QOW25" s="109"/>
      <c r="QOX25" s="110"/>
      <c r="QOY25" s="111"/>
      <c r="QOZ25" s="112"/>
      <c r="QPA25" s="112"/>
      <c r="QPC25" s="81"/>
      <c r="QPE25" s="81"/>
      <c r="QPM25" s="109"/>
      <c r="QPN25" s="110"/>
      <c r="QPO25" s="111"/>
      <c r="QPP25" s="112"/>
      <c r="QPQ25" s="112"/>
      <c r="QPS25" s="81"/>
      <c r="QPU25" s="81"/>
      <c r="QQC25" s="109"/>
      <c r="QQD25" s="110"/>
      <c r="QQE25" s="111"/>
      <c r="QQF25" s="112"/>
      <c r="QQG25" s="112"/>
      <c r="QQI25" s="81"/>
      <c r="QQK25" s="81"/>
      <c r="QQS25" s="109"/>
      <c r="QQT25" s="110"/>
      <c r="QQU25" s="111"/>
      <c r="QQV25" s="112"/>
      <c r="QQW25" s="112"/>
      <c r="QQY25" s="81"/>
      <c r="QRA25" s="81"/>
      <c r="QRI25" s="109"/>
      <c r="QRJ25" s="110"/>
      <c r="QRK25" s="111"/>
      <c r="QRL25" s="112"/>
      <c r="QRM25" s="112"/>
      <c r="QRO25" s="81"/>
      <c r="QRQ25" s="81"/>
      <c r="QRY25" s="109"/>
      <c r="QRZ25" s="110"/>
      <c r="QSA25" s="111"/>
      <c r="QSB25" s="112"/>
      <c r="QSC25" s="112"/>
      <c r="QSE25" s="81"/>
      <c r="QSG25" s="81"/>
      <c r="QSO25" s="109"/>
      <c r="QSP25" s="110"/>
      <c r="QSQ25" s="111"/>
      <c r="QSR25" s="112"/>
      <c r="QSS25" s="112"/>
      <c r="QSU25" s="81"/>
      <c r="QSW25" s="81"/>
      <c r="QTE25" s="109"/>
      <c r="QTF25" s="110"/>
      <c r="QTG25" s="111"/>
      <c r="QTH25" s="112"/>
      <c r="QTI25" s="112"/>
      <c r="QTK25" s="81"/>
      <c r="QTM25" s="81"/>
      <c r="QTU25" s="109"/>
      <c r="QTV25" s="110"/>
      <c r="QTW25" s="111"/>
      <c r="QTX25" s="112"/>
      <c r="QTY25" s="112"/>
      <c r="QUA25" s="81"/>
      <c r="QUC25" s="81"/>
      <c r="QUK25" s="109"/>
      <c r="QUL25" s="110"/>
      <c r="QUM25" s="111"/>
      <c r="QUN25" s="112"/>
      <c r="QUO25" s="112"/>
      <c r="QUQ25" s="81"/>
      <c r="QUS25" s="81"/>
      <c r="QVA25" s="109"/>
      <c r="QVB25" s="110"/>
      <c r="QVC25" s="111"/>
      <c r="QVD25" s="112"/>
      <c r="QVE25" s="112"/>
      <c r="QVG25" s="81"/>
      <c r="QVI25" s="81"/>
      <c r="QVQ25" s="109"/>
      <c r="QVR25" s="110"/>
      <c r="QVS25" s="111"/>
      <c r="QVT25" s="112"/>
      <c r="QVU25" s="112"/>
      <c r="QVW25" s="81"/>
      <c r="QVY25" s="81"/>
      <c r="QWG25" s="109"/>
      <c r="QWH25" s="110"/>
      <c r="QWI25" s="111"/>
      <c r="QWJ25" s="112"/>
      <c r="QWK25" s="112"/>
      <c r="QWM25" s="81"/>
      <c r="QWO25" s="81"/>
      <c r="QWW25" s="109"/>
      <c r="QWX25" s="110"/>
      <c r="QWY25" s="111"/>
      <c r="QWZ25" s="112"/>
      <c r="QXA25" s="112"/>
      <c r="QXC25" s="81"/>
      <c r="QXE25" s="81"/>
      <c r="QXM25" s="109"/>
      <c r="QXN25" s="110"/>
      <c r="QXO25" s="111"/>
      <c r="QXP25" s="112"/>
      <c r="QXQ25" s="112"/>
      <c r="QXS25" s="81"/>
      <c r="QXU25" s="81"/>
      <c r="QYC25" s="109"/>
      <c r="QYD25" s="110"/>
      <c r="QYE25" s="111"/>
      <c r="QYF25" s="112"/>
      <c r="QYG25" s="112"/>
      <c r="QYI25" s="81"/>
      <c r="QYK25" s="81"/>
      <c r="QYS25" s="109"/>
      <c r="QYT25" s="110"/>
      <c r="QYU25" s="111"/>
      <c r="QYV25" s="112"/>
      <c r="QYW25" s="112"/>
      <c r="QYY25" s="81"/>
      <c r="QZA25" s="81"/>
      <c r="QZI25" s="109"/>
      <c r="QZJ25" s="110"/>
      <c r="QZK25" s="111"/>
      <c r="QZL25" s="112"/>
      <c r="QZM25" s="112"/>
      <c r="QZO25" s="81"/>
      <c r="QZQ25" s="81"/>
      <c r="QZY25" s="109"/>
      <c r="QZZ25" s="110"/>
      <c r="RAA25" s="111"/>
      <c r="RAB25" s="112"/>
      <c r="RAC25" s="112"/>
      <c r="RAE25" s="81"/>
      <c r="RAG25" s="81"/>
      <c r="RAO25" s="109"/>
      <c r="RAP25" s="110"/>
      <c r="RAQ25" s="111"/>
      <c r="RAR25" s="112"/>
      <c r="RAS25" s="112"/>
      <c r="RAU25" s="81"/>
      <c r="RAW25" s="81"/>
      <c r="RBE25" s="109"/>
      <c r="RBF25" s="110"/>
      <c r="RBG25" s="111"/>
      <c r="RBH25" s="112"/>
      <c r="RBI25" s="112"/>
      <c r="RBK25" s="81"/>
      <c r="RBM25" s="81"/>
      <c r="RBU25" s="109"/>
      <c r="RBV25" s="110"/>
      <c r="RBW25" s="111"/>
      <c r="RBX25" s="112"/>
      <c r="RBY25" s="112"/>
      <c r="RCA25" s="81"/>
      <c r="RCC25" s="81"/>
      <c r="RCK25" s="109"/>
      <c r="RCL25" s="110"/>
      <c r="RCM25" s="111"/>
      <c r="RCN25" s="112"/>
      <c r="RCO25" s="112"/>
      <c r="RCQ25" s="81"/>
      <c r="RCS25" s="81"/>
      <c r="RDA25" s="109"/>
      <c r="RDB25" s="110"/>
      <c r="RDC25" s="111"/>
      <c r="RDD25" s="112"/>
      <c r="RDE25" s="112"/>
      <c r="RDG25" s="81"/>
      <c r="RDI25" s="81"/>
      <c r="RDQ25" s="109"/>
      <c r="RDR25" s="110"/>
      <c r="RDS25" s="111"/>
      <c r="RDT25" s="112"/>
      <c r="RDU25" s="112"/>
      <c r="RDW25" s="81"/>
      <c r="RDY25" s="81"/>
      <c r="REG25" s="109"/>
      <c r="REH25" s="110"/>
      <c r="REI25" s="111"/>
      <c r="REJ25" s="112"/>
      <c r="REK25" s="112"/>
      <c r="REM25" s="81"/>
      <c r="REO25" s="81"/>
      <c r="REW25" s="109"/>
      <c r="REX25" s="110"/>
      <c r="REY25" s="111"/>
      <c r="REZ25" s="112"/>
      <c r="RFA25" s="112"/>
      <c r="RFC25" s="81"/>
      <c r="RFE25" s="81"/>
      <c r="RFM25" s="109"/>
      <c r="RFN25" s="110"/>
      <c r="RFO25" s="111"/>
      <c r="RFP25" s="112"/>
      <c r="RFQ25" s="112"/>
      <c r="RFS25" s="81"/>
      <c r="RFU25" s="81"/>
      <c r="RGC25" s="109"/>
      <c r="RGD25" s="110"/>
      <c r="RGE25" s="111"/>
      <c r="RGF25" s="112"/>
      <c r="RGG25" s="112"/>
      <c r="RGI25" s="81"/>
      <c r="RGK25" s="81"/>
      <c r="RGS25" s="109"/>
      <c r="RGT25" s="110"/>
      <c r="RGU25" s="111"/>
      <c r="RGV25" s="112"/>
      <c r="RGW25" s="112"/>
      <c r="RGY25" s="81"/>
      <c r="RHA25" s="81"/>
      <c r="RHI25" s="109"/>
      <c r="RHJ25" s="110"/>
      <c r="RHK25" s="111"/>
      <c r="RHL25" s="112"/>
      <c r="RHM25" s="112"/>
      <c r="RHO25" s="81"/>
      <c r="RHQ25" s="81"/>
      <c r="RHY25" s="109"/>
      <c r="RHZ25" s="110"/>
      <c r="RIA25" s="111"/>
      <c r="RIB25" s="112"/>
      <c r="RIC25" s="112"/>
      <c r="RIE25" s="81"/>
      <c r="RIG25" s="81"/>
      <c r="RIO25" s="109"/>
      <c r="RIP25" s="110"/>
      <c r="RIQ25" s="111"/>
      <c r="RIR25" s="112"/>
      <c r="RIS25" s="112"/>
      <c r="RIU25" s="81"/>
      <c r="RIW25" s="81"/>
      <c r="RJE25" s="109"/>
      <c r="RJF25" s="110"/>
      <c r="RJG25" s="111"/>
      <c r="RJH25" s="112"/>
      <c r="RJI25" s="112"/>
      <c r="RJK25" s="81"/>
      <c r="RJM25" s="81"/>
      <c r="RJU25" s="109"/>
      <c r="RJV25" s="110"/>
      <c r="RJW25" s="111"/>
      <c r="RJX25" s="112"/>
      <c r="RJY25" s="112"/>
      <c r="RKA25" s="81"/>
      <c r="RKC25" s="81"/>
      <c r="RKK25" s="109"/>
      <c r="RKL25" s="110"/>
      <c r="RKM25" s="111"/>
      <c r="RKN25" s="112"/>
      <c r="RKO25" s="112"/>
      <c r="RKQ25" s="81"/>
      <c r="RKS25" s="81"/>
      <c r="RLA25" s="109"/>
      <c r="RLB25" s="110"/>
      <c r="RLC25" s="111"/>
      <c r="RLD25" s="112"/>
      <c r="RLE25" s="112"/>
      <c r="RLG25" s="81"/>
      <c r="RLI25" s="81"/>
      <c r="RLQ25" s="109"/>
      <c r="RLR25" s="110"/>
      <c r="RLS25" s="111"/>
      <c r="RLT25" s="112"/>
      <c r="RLU25" s="112"/>
      <c r="RLW25" s="81"/>
      <c r="RLY25" s="81"/>
      <c r="RMG25" s="109"/>
      <c r="RMH25" s="110"/>
      <c r="RMI25" s="111"/>
      <c r="RMJ25" s="112"/>
      <c r="RMK25" s="112"/>
      <c r="RMM25" s="81"/>
      <c r="RMO25" s="81"/>
      <c r="RMW25" s="109"/>
      <c r="RMX25" s="110"/>
      <c r="RMY25" s="111"/>
      <c r="RMZ25" s="112"/>
      <c r="RNA25" s="112"/>
      <c r="RNC25" s="81"/>
      <c r="RNE25" s="81"/>
      <c r="RNM25" s="109"/>
      <c r="RNN25" s="110"/>
      <c r="RNO25" s="111"/>
      <c r="RNP25" s="112"/>
      <c r="RNQ25" s="112"/>
      <c r="RNS25" s="81"/>
      <c r="RNU25" s="81"/>
      <c r="ROC25" s="109"/>
      <c r="ROD25" s="110"/>
      <c r="ROE25" s="111"/>
      <c r="ROF25" s="112"/>
      <c r="ROG25" s="112"/>
      <c r="ROI25" s="81"/>
      <c r="ROK25" s="81"/>
      <c r="ROS25" s="109"/>
      <c r="ROT25" s="110"/>
      <c r="ROU25" s="111"/>
      <c r="ROV25" s="112"/>
      <c r="ROW25" s="112"/>
      <c r="ROY25" s="81"/>
      <c r="RPA25" s="81"/>
      <c r="RPI25" s="109"/>
      <c r="RPJ25" s="110"/>
      <c r="RPK25" s="111"/>
      <c r="RPL25" s="112"/>
      <c r="RPM25" s="112"/>
      <c r="RPO25" s="81"/>
      <c r="RPQ25" s="81"/>
      <c r="RPY25" s="109"/>
      <c r="RPZ25" s="110"/>
      <c r="RQA25" s="111"/>
      <c r="RQB25" s="112"/>
      <c r="RQC25" s="112"/>
      <c r="RQE25" s="81"/>
      <c r="RQG25" s="81"/>
      <c r="RQO25" s="109"/>
      <c r="RQP25" s="110"/>
      <c r="RQQ25" s="111"/>
      <c r="RQR25" s="112"/>
      <c r="RQS25" s="112"/>
      <c r="RQU25" s="81"/>
      <c r="RQW25" s="81"/>
      <c r="RRE25" s="109"/>
      <c r="RRF25" s="110"/>
      <c r="RRG25" s="111"/>
      <c r="RRH25" s="112"/>
      <c r="RRI25" s="112"/>
      <c r="RRK25" s="81"/>
      <c r="RRM25" s="81"/>
      <c r="RRU25" s="109"/>
      <c r="RRV25" s="110"/>
      <c r="RRW25" s="111"/>
      <c r="RRX25" s="112"/>
      <c r="RRY25" s="112"/>
      <c r="RSA25" s="81"/>
      <c r="RSC25" s="81"/>
      <c r="RSK25" s="109"/>
      <c r="RSL25" s="110"/>
      <c r="RSM25" s="111"/>
      <c r="RSN25" s="112"/>
      <c r="RSO25" s="112"/>
      <c r="RSQ25" s="81"/>
      <c r="RSS25" s="81"/>
      <c r="RTA25" s="109"/>
      <c r="RTB25" s="110"/>
      <c r="RTC25" s="111"/>
      <c r="RTD25" s="112"/>
      <c r="RTE25" s="112"/>
      <c r="RTG25" s="81"/>
      <c r="RTI25" s="81"/>
      <c r="RTQ25" s="109"/>
      <c r="RTR25" s="110"/>
      <c r="RTS25" s="111"/>
      <c r="RTT25" s="112"/>
      <c r="RTU25" s="112"/>
      <c r="RTW25" s="81"/>
      <c r="RTY25" s="81"/>
      <c r="RUG25" s="109"/>
      <c r="RUH25" s="110"/>
      <c r="RUI25" s="111"/>
      <c r="RUJ25" s="112"/>
      <c r="RUK25" s="112"/>
      <c r="RUM25" s="81"/>
      <c r="RUO25" s="81"/>
      <c r="RUW25" s="109"/>
      <c r="RUX25" s="110"/>
      <c r="RUY25" s="111"/>
      <c r="RUZ25" s="112"/>
      <c r="RVA25" s="112"/>
      <c r="RVC25" s="81"/>
      <c r="RVE25" s="81"/>
      <c r="RVM25" s="109"/>
      <c r="RVN25" s="110"/>
      <c r="RVO25" s="111"/>
      <c r="RVP25" s="112"/>
      <c r="RVQ25" s="112"/>
      <c r="RVS25" s="81"/>
      <c r="RVU25" s="81"/>
      <c r="RWC25" s="109"/>
      <c r="RWD25" s="110"/>
      <c r="RWE25" s="111"/>
      <c r="RWF25" s="112"/>
      <c r="RWG25" s="112"/>
      <c r="RWI25" s="81"/>
      <c r="RWK25" s="81"/>
      <c r="RWS25" s="109"/>
      <c r="RWT25" s="110"/>
      <c r="RWU25" s="111"/>
      <c r="RWV25" s="112"/>
      <c r="RWW25" s="112"/>
      <c r="RWY25" s="81"/>
      <c r="RXA25" s="81"/>
      <c r="RXI25" s="109"/>
      <c r="RXJ25" s="110"/>
      <c r="RXK25" s="111"/>
      <c r="RXL25" s="112"/>
      <c r="RXM25" s="112"/>
      <c r="RXO25" s="81"/>
      <c r="RXQ25" s="81"/>
      <c r="RXY25" s="109"/>
      <c r="RXZ25" s="110"/>
      <c r="RYA25" s="111"/>
      <c r="RYB25" s="112"/>
      <c r="RYC25" s="112"/>
      <c r="RYE25" s="81"/>
      <c r="RYG25" s="81"/>
      <c r="RYO25" s="109"/>
      <c r="RYP25" s="110"/>
      <c r="RYQ25" s="111"/>
      <c r="RYR25" s="112"/>
      <c r="RYS25" s="112"/>
      <c r="RYU25" s="81"/>
      <c r="RYW25" s="81"/>
      <c r="RZE25" s="109"/>
      <c r="RZF25" s="110"/>
      <c r="RZG25" s="111"/>
      <c r="RZH25" s="112"/>
      <c r="RZI25" s="112"/>
      <c r="RZK25" s="81"/>
      <c r="RZM25" s="81"/>
      <c r="RZU25" s="109"/>
      <c r="RZV25" s="110"/>
      <c r="RZW25" s="111"/>
      <c r="RZX25" s="112"/>
      <c r="RZY25" s="112"/>
      <c r="SAA25" s="81"/>
      <c r="SAC25" s="81"/>
      <c r="SAK25" s="109"/>
      <c r="SAL25" s="110"/>
      <c r="SAM25" s="111"/>
      <c r="SAN25" s="112"/>
      <c r="SAO25" s="112"/>
      <c r="SAQ25" s="81"/>
      <c r="SAS25" s="81"/>
      <c r="SBA25" s="109"/>
      <c r="SBB25" s="110"/>
      <c r="SBC25" s="111"/>
      <c r="SBD25" s="112"/>
      <c r="SBE25" s="112"/>
      <c r="SBG25" s="81"/>
      <c r="SBI25" s="81"/>
      <c r="SBQ25" s="109"/>
      <c r="SBR25" s="110"/>
      <c r="SBS25" s="111"/>
      <c r="SBT25" s="112"/>
      <c r="SBU25" s="112"/>
      <c r="SBW25" s="81"/>
      <c r="SBY25" s="81"/>
      <c r="SCG25" s="109"/>
      <c r="SCH25" s="110"/>
      <c r="SCI25" s="111"/>
      <c r="SCJ25" s="112"/>
      <c r="SCK25" s="112"/>
      <c r="SCM25" s="81"/>
      <c r="SCO25" s="81"/>
      <c r="SCW25" s="109"/>
      <c r="SCX25" s="110"/>
      <c r="SCY25" s="111"/>
      <c r="SCZ25" s="112"/>
      <c r="SDA25" s="112"/>
      <c r="SDC25" s="81"/>
      <c r="SDE25" s="81"/>
      <c r="SDM25" s="109"/>
      <c r="SDN25" s="110"/>
      <c r="SDO25" s="111"/>
      <c r="SDP25" s="112"/>
      <c r="SDQ25" s="112"/>
      <c r="SDS25" s="81"/>
      <c r="SDU25" s="81"/>
      <c r="SEC25" s="109"/>
      <c r="SED25" s="110"/>
      <c r="SEE25" s="111"/>
      <c r="SEF25" s="112"/>
      <c r="SEG25" s="112"/>
      <c r="SEI25" s="81"/>
      <c r="SEK25" s="81"/>
      <c r="SES25" s="109"/>
      <c r="SET25" s="110"/>
      <c r="SEU25" s="111"/>
      <c r="SEV25" s="112"/>
      <c r="SEW25" s="112"/>
      <c r="SEY25" s="81"/>
      <c r="SFA25" s="81"/>
      <c r="SFI25" s="109"/>
      <c r="SFJ25" s="110"/>
      <c r="SFK25" s="111"/>
      <c r="SFL25" s="112"/>
      <c r="SFM25" s="112"/>
      <c r="SFO25" s="81"/>
      <c r="SFQ25" s="81"/>
      <c r="SFY25" s="109"/>
      <c r="SFZ25" s="110"/>
      <c r="SGA25" s="111"/>
      <c r="SGB25" s="112"/>
      <c r="SGC25" s="112"/>
      <c r="SGE25" s="81"/>
      <c r="SGG25" s="81"/>
      <c r="SGO25" s="109"/>
      <c r="SGP25" s="110"/>
      <c r="SGQ25" s="111"/>
      <c r="SGR25" s="112"/>
      <c r="SGS25" s="112"/>
      <c r="SGU25" s="81"/>
      <c r="SGW25" s="81"/>
      <c r="SHE25" s="109"/>
      <c r="SHF25" s="110"/>
      <c r="SHG25" s="111"/>
      <c r="SHH25" s="112"/>
      <c r="SHI25" s="112"/>
      <c r="SHK25" s="81"/>
      <c r="SHM25" s="81"/>
      <c r="SHU25" s="109"/>
      <c r="SHV25" s="110"/>
      <c r="SHW25" s="111"/>
      <c r="SHX25" s="112"/>
      <c r="SHY25" s="112"/>
      <c r="SIA25" s="81"/>
      <c r="SIC25" s="81"/>
      <c r="SIK25" s="109"/>
      <c r="SIL25" s="110"/>
      <c r="SIM25" s="111"/>
      <c r="SIN25" s="112"/>
      <c r="SIO25" s="112"/>
      <c r="SIQ25" s="81"/>
      <c r="SIS25" s="81"/>
      <c r="SJA25" s="109"/>
      <c r="SJB25" s="110"/>
      <c r="SJC25" s="111"/>
      <c r="SJD25" s="112"/>
      <c r="SJE25" s="112"/>
      <c r="SJG25" s="81"/>
      <c r="SJI25" s="81"/>
      <c r="SJQ25" s="109"/>
      <c r="SJR25" s="110"/>
      <c r="SJS25" s="111"/>
      <c r="SJT25" s="112"/>
      <c r="SJU25" s="112"/>
      <c r="SJW25" s="81"/>
      <c r="SJY25" s="81"/>
      <c r="SKG25" s="109"/>
      <c r="SKH25" s="110"/>
      <c r="SKI25" s="111"/>
      <c r="SKJ25" s="112"/>
      <c r="SKK25" s="112"/>
      <c r="SKM25" s="81"/>
      <c r="SKO25" s="81"/>
      <c r="SKW25" s="109"/>
      <c r="SKX25" s="110"/>
      <c r="SKY25" s="111"/>
      <c r="SKZ25" s="112"/>
      <c r="SLA25" s="112"/>
      <c r="SLC25" s="81"/>
      <c r="SLE25" s="81"/>
      <c r="SLM25" s="109"/>
      <c r="SLN25" s="110"/>
      <c r="SLO25" s="111"/>
      <c r="SLP25" s="112"/>
      <c r="SLQ25" s="112"/>
      <c r="SLS25" s="81"/>
      <c r="SLU25" s="81"/>
      <c r="SMC25" s="109"/>
      <c r="SMD25" s="110"/>
      <c r="SME25" s="111"/>
      <c r="SMF25" s="112"/>
      <c r="SMG25" s="112"/>
      <c r="SMI25" s="81"/>
      <c r="SMK25" s="81"/>
      <c r="SMS25" s="109"/>
      <c r="SMT25" s="110"/>
      <c r="SMU25" s="111"/>
      <c r="SMV25" s="112"/>
      <c r="SMW25" s="112"/>
      <c r="SMY25" s="81"/>
      <c r="SNA25" s="81"/>
      <c r="SNI25" s="109"/>
      <c r="SNJ25" s="110"/>
      <c r="SNK25" s="111"/>
      <c r="SNL25" s="112"/>
      <c r="SNM25" s="112"/>
      <c r="SNO25" s="81"/>
      <c r="SNQ25" s="81"/>
      <c r="SNY25" s="109"/>
      <c r="SNZ25" s="110"/>
      <c r="SOA25" s="111"/>
      <c r="SOB25" s="112"/>
      <c r="SOC25" s="112"/>
      <c r="SOE25" s="81"/>
      <c r="SOG25" s="81"/>
      <c r="SOO25" s="109"/>
      <c r="SOP25" s="110"/>
      <c r="SOQ25" s="111"/>
      <c r="SOR25" s="112"/>
      <c r="SOS25" s="112"/>
      <c r="SOU25" s="81"/>
      <c r="SOW25" s="81"/>
      <c r="SPE25" s="109"/>
      <c r="SPF25" s="110"/>
      <c r="SPG25" s="111"/>
      <c r="SPH25" s="112"/>
      <c r="SPI25" s="112"/>
      <c r="SPK25" s="81"/>
      <c r="SPM25" s="81"/>
      <c r="SPU25" s="109"/>
      <c r="SPV25" s="110"/>
      <c r="SPW25" s="111"/>
      <c r="SPX25" s="112"/>
      <c r="SPY25" s="112"/>
      <c r="SQA25" s="81"/>
      <c r="SQC25" s="81"/>
      <c r="SQK25" s="109"/>
      <c r="SQL25" s="110"/>
      <c r="SQM25" s="111"/>
      <c r="SQN25" s="112"/>
      <c r="SQO25" s="112"/>
      <c r="SQQ25" s="81"/>
      <c r="SQS25" s="81"/>
      <c r="SRA25" s="109"/>
      <c r="SRB25" s="110"/>
      <c r="SRC25" s="111"/>
      <c r="SRD25" s="112"/>
      <c r="SRE25" s="112"/>
      <c r="SRG25" s="81"/>
      <c r="SRI25" s="81"/>
      <c r="SRQ25" s="109"/>
      <c r="SRR25" s="110"/>
      <c r="SRS25" s="111"/>
      <c r="SRT25" s="112"/>
      <c r="SRU25" s="112"/>
      <c r="SRW25" s="81"/>
      <c r="SRY25" s="81"/>
      <c r="SSG25" s="109"/>
      <c r="SSH25" s="110"/>
      <c r="SSI25" s="111"/>
      <c r="SSJ25" s="112"/>
      <c r="SSK25" s="112"/>
      <c r="SSM25" s="81"/>
      <c r="SSO25" s="81"/>
      <c r="SSW25" s="109"/>
      <c r="SSX25" s="110"/>
      <c r="SSY25" s="111"/>
      <c r="SSZ25" s="112"/>
      <c r="STA25" s="112"/>
      <c r="STC25" s="81"/>
      <c r="STE25" s="81"/>
      <c r="STM25" s="109"/>
      <c r="STN25" s="110"/>
      <c r="STO25" s="111"/>
      <c r="STP25" s="112"/>
      <c r="STQ25" s="112"/>
      <c r="STS25" s="81"/>
      <c r="STU25" s="81"/>
      <c r="SUC25" s="109"/>
      <c r="SUD25" s="110"/>
      <c r="SUE25" s="111"/>
      <c r="SUF25" s="112"/>
      <c r="SUG25" s="112"/>
      <c r="SUI25" s="81"/>
      <c r="SUK25" s="81"/>
      <c r="SUS25" s="109"/>
      <c r="SUT25" s="110"/>
      <c r="SUU25" s="111"/>
      <c r="SUV25" s="112"/>
      <c r="SUW25" s="112"/>
      <c r="SUY25" s="81"/>
      <c r="SVA25" s="81"/>
      <c r="SVI25" s="109"/>
      <c r="SVJ25" s="110"/>
      <c r="SVK25" s="111"/>
      <c r="SVL25" s="112"/>
      <c r="SVM25" s="112"/>
      <c r="SVO25" s="81"/>
      <c r="SVQ25" s="81"/>
      <c r="SVY25" s="109"/>
      <c r="SVZ25" s="110"/>
      <c r="SWA25" s="111"/>
      <c r="SWB25" s="112"/>
      <c r="SWC25" s="112"/>
      <c r="SWE25" s="81"/>
      <c r="SWG25" s="81"/>
      <c r="SWO25" s="109"/>
      <c r="SWP25" s="110"/>
      <c r="SWQ25" s="111"/>
      <c r="SWR25" s="112"/>
      <c r="SWS25" s="112"/>
      <c r="SWU25" s="81"/>
      <c r="SWW25" s="81"/>
      <c r="SXE25" s="109"/>
      <c r="SXF25" s="110"/>
      <c r="SXG25" s="111"/>
      <c r="SXH25" s="112"/>
      <c r="SXI25" s="112"/>
      <c r="SXK25" s="81"/>
      <c r="SXM25" s="81"/>
      <c r="SXU25" s="109"/>
      <c r="SXV25" s="110"/>
      <c r="SXW25" s="111"/>
      <c r="SXX25" s="112"/>
      <c r="SXY25" s="112"/>
      <c r="SYA25" s="81"/>
      <c r="SYC25" s="81"/>
      <c r="SYK25" s="109"/>
      <c r="SYL25" s="110"/>
      <c r="SYM25" s="111"/>
      <c r="SYN25" s="112"/>
      <c r="SYO25" s="112"/>
      <c r="SYQ25" s="81"/>
      <c r="SYS25" s="81"/>
      <c r="SZA25" s="109"/>
      <c r="SZB25" s="110"/>
      <c r="SZC25" s="111"/>
      <c r="SZD25" s="112"/>
      <c r="SZE25" s="112"/>
      <c r="SZG25" s="81"/>
      <c r="SZI25" s="81"/>
      <c r="SZQ25" s="109"/>
      <c r="SZR25" s="110"/>
      <c r="SZS25" s="111"/>
      <c r="SZT25" s="112"/>
      <c r="SZU25" s="112"/>
      <c r="SZW25" s="81"/>
      <c r="SZY25" s="81"/>
      <c r="TAG25" s="109"/>
      <c r="TAH25" s="110"/>
      <c r="TAI25" s="111"/>
      <c r="TAJ25" s="112"/>
      <c r="TAK25" s="112"/>
      <c r="TAM25" s="81"/>
      <c r="TAO25" s="81"/>
      <c r="TAW25" s="109"/>
      <c r="TAX25" s="110"/>
      <c r="TAY25" s="111"/>
      <c r="TAZ25" s="112"/>
      <c r="TBA25" s="112"/>
      <c r="TBC25" s="81"/>
      <c r="TBE25" s="81"/>
      <c r="TBM25" s="109"/>
      <c r="TBN25" s="110"/>
      <c r="TBO25" s="111"/>
      <c r="TBP25" s="112"/>
      <c r="TBQ25" s="112"/>
      <c r="TBS25" s="81"/>
      <c r="TBU25" s="81"/>
      <c r="TCC25" s="109"/>
      <c r="TCD25" s="110"/>
      <c r="TCE25" s="111"/>
      <c r="TCF25" s="112"/>
      <c r="TCG25" s="112"/>
      <c r="TCI25" s="81"/>
      <c r="TCK25" s="81"/>
      <c r="TCS25" s="109"/>
      <c r="TCT25" s="110"/>
      <c r="TCU25" s="111"/>
      <c r="TCV25" s="112"/>
      <c r="TCW25" s="112"/>
      <c r="TCY25" s="81"/>
      <c r="TDA25" s="81"/>
      <c r="TDI25" s="109"/>
      <c r="TDJ25" s="110"/>
      <c r="TDK25" s="111"/>
      <c r="TDL25" s="112"/>
      <c r="TDM25" s="112"/>
      <c r="TDO25" s="81"/>
      <c r="TDQ25" s="81"/>
      <c r="TDY25" s="109"/>
      <c r="TDZ25" s="110"/>
      <c r="TEA25" s="111"/>
      <c r="TEB25" s="112"/>
      <c r="TEC25" s="112"/>
      <c r="TEE25" s="81"/>
      <c r="TEG25" s="81"/>
      <c r="TEO25" s="109"/>
      <c r="TEP25" s="110"/>
      <c r="TEQ25" s="111"/>
      <c r="TER25" s="112"/>
      <c r="TES25" s="112"/>
      <c r="TEU25" s="81"/>
      <c r="TEW25" s="81"/>
      <c r="TFE25" s="109"/>
      <c r="TFF25" s="110"/>
      <c r="TFG25" s="111"/>
      <c r="TFH25" s="112"/>
      <c r="TFI25" s="112"/>
      <c r="TFK25" s="81"/>
      <c r="TFM25" s="81"/>
      <c r="TFU25" s="109"/>
      <c r="TFV25" s="110"/>
      <c r="TFW25" s="111"/>
      <c r="TFX25" s="112"/>
      <c r="TFY25" s="112"/>
      <c r="TGA25" s="81"/>
      <c r="TGC25" s="81"/>
      <c r="TGK25" s="109"/>
      <c r="TGL25" s="110"/>
      <c r="TGM25" s="111"/>
      <c r="TGN25" s="112"/>
      <c r="TGO25" s="112"/>
      <c r="TGQ25" s="81"/>
      <c r="TGS25" s="81"/>
      <c r="THA25" s="109"/>
      <c r="THB25" s="110"/>
      <c r="THC25" s="111"/>
      <c r="THD25" s="112"/>
      <c r="THE25" s="112"/>
      <c r="THG25" s="81"/>
      <c r="THI25" s="81"/>
      <c r="THQ25" s="109"/>
      <c r="THR25" s="110"/>
      <c r="THS25" s="111"/>
      <c r="THT25" s="112"/>
      <c r="THU25" s="112"/>
      <c r="THW25" s="81"/>
      <c r="THY25" s="81"/>
      <c r="TIG25" s="109"/>
      <c r="TIH25" s="110"/>
      <c r="TII25" s="111"/>
      <c r="TIJ25" s="112"/>
      <c r="TIK25" s="112"/>
      <c r="TIM25" s="81"/>
      <c r="TIO25" s="81"/>
      <c r="TIW25" s="109"/>
      <c r="TIX25" s="110"/>
      <c r="TIY25" s="111"/>
      <c r="TIZ25" s="112"/>
      <c r="TJA25" s="112"/>
      <c r="TJC25" s="81"/>
      <c r="TJE25" s="81"/>
      <c r="TJM25" s="109"/>
      <c r="TJN25" s="110"/>
      <c r="TJO25" s="111"/>
      <c r="TJP25" s="112"/>
      <c r="TJQ25" s="112"/>
      <c r="TJS25" s="81"/>
      <c r="TJU25" s="81"/>
      <c r="TKC25" s="109"/>
      <c r="TKD25" s="110"/>
      <c r="TKE25" s="111"/>
      <c r="TKF25" s="112"/>
      <c r="TKG25" s="112"/>
      <c r="TKI25" s="81"/>
      <c r="TKK25" s="81"/>
      <c r="TKS25" s="109"/>
      <c r="TKT25" s="110"/>
      <c r="TKU25" s="111"/>
      <c r="TKV25" s="112"/>
      <c r="TKW25" s="112"/>
      <c r="TKY25" s="81"/>
      <c r="TLA25" s="81"/>
      <c r="TLI25" s="109"/>
      <c r="TLJ25" s="110"/>
      <c r="TLK25" s="111"/>
      <c r="TLL25" s="112"/>
      <c r="TLM25" s="112"/>
      <c r="TLO25" s="81"/>
      <c r="TLQ25" s="81"/>
      <c r="TLY25" s="109"/>
      <c r="TLZ25" s="110"/>
      <c r="TMA25" s="111"/>
      <c r="TMB25" s="112"/>
      <c r="TMC25" s="112"/>
      <c r="TME25" s="81"/>
      <c r="TMG25" s="81"/>
      <c r="TMO25" s="109"/>
      <c r="TMP25" s="110"/>
      <c r="TMQ25" s="111"/>
      <c r="TMR25" s="112"/>
      <c r="TMS25" s="112"/>
      <c r="TMU25" s="81"/>
      <c r="TMW25" s="81"/>
      <c r="TNE25" s="109"/>
      <c r="TNF25" s="110"/>
      <c r="TNG25" s="111"/>
      <c r="TNH25" s="112"/>
      <c r="TNI25" s="112"/>
      <c r="TNK25" s="81"/>
      <c r="TNM25" s="81"/>
      <c r="TNU25" s="109"/>
      <c r="TNV25" s="110"/>
      <c r="TNW25" s="111"/>
      <c r="TNX25" s="112"/>
      <c r="TNY25" s="112"/>
      <c r="TOA25" s="81"/>
      <c r="TOC25" s="81"/>
      <c r="TOK25" s="109"/>
      <c r="TOL25" s="110"/>
      <c r="TOM25" s="111"/>
      <c r="TON25" s="112"/>
      <c r="TOO25" s="112"/>
      <c r="TOQ25" s="81"/>
      <c r="TOS25" s="81"/>
      <c r="TPA25" s="109"/>
      <c r="TPB25" s="110"/>
      <c r="TPC25" s="111"/>
      <c r="TPD25" s="112"/>
      <c r="TPE25" s="112"/>
      <c r="TPG25" s="81"/>
      <c r="TPI25" s="81"/>
      <c r="TPQ25" s="109"/>
      <c r="TPR25" s="110"/>
      <c r="TPS25" s="111"/>
      <c r="TPT25" s="112"/>
      <c r="TPU25" s="112"/>
      <c r="TPW25" s="81"/>
      <c r="TPY25" s="81"/>
      <c r="TQG25" s="109"/>
      <c r="TQH25" s="110"/>
      <c r="TQI25" s="111"/>
      <c r="TQJ25" s="112"/>
      <c r="TQK25" s="112"/>
      <c r="TQM25" s="81"/>
      <c r="TQO25" s="81"/>
      <c r="TQW25" s="109"/>
      <c r="TQX25" s="110"/>
      <c r="TQY25" s="111"/>
      <c r="TQZ25" s="112"/>
      <c r="TRA25" s="112"/>
      <c r="TRC25" s="81"/>
      <c r="TRE25" s="81"/>
      <c r="TRM25" s="109"/>
      <c r="TRN25" s="110"/>
      <c r="TRO25" s="111"/>
      <c r="TRP25" s="112"/>
      <c r="TRQ25" s="112"/>
      <c r="TRS25" s="81"/>
      <c r="TRU25" s="81"/>
      <c r="TSC25" s="109"/>
      <c r="TSD25" s="110"/>
      <c r="TSE25" s="111"/>
      <c r="TSF25" s="112"/>
      <c r="TSG25" s="112"/>
      <c r="TSI25" s="81"/>
      <c r="TSK25" s="81"/>
      <c r="TSS25" s="109"/>
      <c r="TST25" s="110"/>
      <c r="TSU25" s="111"/>
      <c r="TSV25" s="112"/>
      <c r="TSW25" s="112"/>
      <c r="TSY25" s="81"/>
      <c r="TTA25" s="81"/>
      <c r="TTI25" s="109"/>
      <c r="TTJ25" s="110"/>
      <c r="TTK25" s="111"/>
      <c r="TTL25" s="112"/>
      <c r="TTM25" s="112"/>
      <c r="TTO25" s="81"/>
      <c r="TTQ25" s="81"/>
      <c r="TTY25" s="109"/>
      <c r="TTZ25" s="110"/>
      <c r="TUA25" s="111"/>
      <c r="TUB25" s="112"/>
      <c r="TUC25" s="112"/>
      <c r="TUE25" s="81"/>
      <c r="TUG25" s="81"/>
      <c r="TUO25" s="109"/>
      <c r="TUP25" s="110"/>
      <c r="TUQ25" s="111"/>
      <c r="TUR25" s="112"/>
      <c r="TUS25" s="112"/>
      <c r="TUU25" s="81"/>
      <c r="TUW25" s="81"/>
      <c r="TVE25" s="109"/>
      <c r="TVF25" s="110"/>
      <c r="TVG25" s="111"/>
      <c r="TVH25" s="112"/>
      <c r="TVI25" s="112"/>
      <c r="TVK25" s="81"/>
      <c r="TVM25" s="81"/>
      <c r="TVU25" s="109"/>
      <c r="TVV25" s="110"/>
      <c r="TVW25" s="111"/>
      <c r="TVX25" s="112"/>
      <c r="TVY25" s="112"/>
      <c r="TWA25" s="81"/>
      <c r="TWC25" s="81"/>
      <c r="TWK25" s="109"/>
      <c r="TWL25" s="110"/>
      <c r="TWM25" s="111"/>
      <c r="TWN25" s="112"/>
      <c r="TWO25" s="112"/>
      <c r="TWQ25" s="81"/>
      <c r="TWS25" s="81"/>
      <c r="TXA25" s="109"/>
      <c r="TXB25" s="110"/>
      <c r="TXC25" s="111"/>
      <c r="TXD25" s="112"/>
      <c r="TXE25" s="112"/>
      <c r="TXG25" s="81"/>
      <c r="TXI25" s="81"/>
      <c r="TXQ25" s="109"/>
      <c r="TXR25" s="110"/>
      <c r="TXS25" s="111"/>
      <c r="TXT25" s="112"/>
      <c r="TXU25" s="112"/>
      <c r="TXW25" s="81"/>
      <c r="TXY25" s="81"/>
      <c r="TYG25" s="109"/>
      <c r="TYH25" s="110"/>
      <c r="TYI25" s="111"/>
      <c r="TYJ25" s="112"/>
      <c r="TYK25" s="112"/>
      <c r="TYM25" s="81"/>
      <c r="TYO25" s="81"/>
      <c r="TYW25" s="109"/>
      <c r="TYX25" s="110"/>
      <c r="TYY25" s="111"/>
      <c r="TYZ25" s="112"/>
      <c r="TZA25" s="112"/>
      <c r="TZC25" s="81"/>
      <c r="TZE25" s="81"/>
      <c r="TZM25" s="109"/>
      <c r="TZN25" s="110"/>
      <c r="TZO25" s="111"/>
      <c r="TZP25" s="112"/>
      <c r="TZQ25" s="112"/>
      <c r="TZS25" s="81"/>
      <c r="TZU25" s="81"/>
      <c r="UAC25" s="109"/>
      <c r="UAD25" s="110"/>
      <c r="UAE25" s="111"/>
      <c r="UAF25" s="112"/>
      <c r="UAG25" s="112"/>
      <c r="UAI25" s="81"/>
      <c r="UAK25" s="81"/>
      <c r="UAS25" s="109"/>
      <c r="UAT25" s="110"/>
      <c r="UAU25" s="111"/>
      <c r="UAV25" s="112"/>
      <c r="UAW25" s="112"/>
      <c r="UAY25" s="81"/>
      <c r="UBA25" s="81"/>
      <c r="UBI25" s="109"/>
      <c r="UBJ25" s="110"/>
      <c r="UBK25" s="111"/>
      <c r="UBL25" s="112"/>
      <c r="UBM25" s="112"/>
      <c r="UBO25" s="81"/>
      <c r="UBQ25" s="81"/>
      <c r="UBY25" s="109"/>
      <c r="UBZ25" s="110"/>
      <c r="UCA25" s="111"/>
      <c r="UCB25" s="112"/>
      <c r="UCC25" s="112"/>
      <c r="UCE25" s="81"/>
      <c r="UCG25" s="81"/>
      <c r="UCO25" s="109"/>
      <c r="UCP25" s="110"/>
      <c r="UCQ25" s="111"/>
      <c r="UCR25" s="112"/>
      <c r="UCS25" s="112"/>
      <c r="UCU25" s="81"/>
      <c r="UCW25" s="81"/>
      <c r="UDE25" s="109"/>
      <c r="UDF25" s="110"/>
      <c r="UDG25" s="111"/>
      <c r="UDH25" s="112"/>
      <c r="UDI25" s="112"/>
      <c r="UDK25" s="81"/>
      <c r="UDM25" s="81"/>
      <c r="UDU25" s="109"/>
      <c r="UDV25" s="110"/>
      <c r="UDW25" s="111"/>
      <c r="UDX25" s="112"/>
      <c r="UDY25" s="112"/>
      <c r="UEA25" s="81"/>
      <c r="UEC25" s="81"/>
      <c r="UEK25" s="109"/>
      <c r="UEL25" s="110"/>
      <c r="UEM25" s="111"/>
      <c r="UEN25" s="112"/>
      <c r="UEO25" s="112"/>
      <c r="UEQ25" s="81"/>
      <c r="UES25" s="81"/>
      <c r="UFA25" s="109"/>
      <c r="UFB25" s="110"/>
      <c r="UFC25" s="111"/>
      <c r="UFD25" s="112"/>
      <c r="UFE25" s="112"/>
      <c r="UFG25" s="81"/>
      <c r="UFI25" s="81"/>
      <c r="UFQ25" s="109"/>
      <c r="UFR25" s="110"/>
      <c r="UFS25" s="111"/>
      <c r="UFT25" s="112"/>
      <c r="UFU25" s="112"/>
      <c r="UFW25" s="81"/>
      <c r="UFY25" s="81"/>
      <c r="UGG25" s="109"/>
      <c r="UGH25" s="110"/>
      <c r="UGI25" s="111"/>
      <c r="UGJ25" s="112"/>
      <c r="UGK25" s="112"/>
      <c r="UGM25" s="81"/>
      <c r="UGO25" s="81"/>
      <c r="UGW25" s="109"/>
      <c r="UGX25" s="110"/>
      <c r="UGY25" s="111"/>
      <c r="UGZ25" s="112"/>
      <c r="UHA25" s="112"/>
      <c r="UHC25" s="81"/>
      <c r="UHE25" s="81"/>
      <c r="UHM25" s="109"/>
      <c r="UHN25" s="110"/>
      <c r="UHO25" s="111"/>
      <c r="UHP25" s="112"/>
      <c r="UHQ25" s="112"/>
      <c r="UHS25" s="81"/>
      <c r="UHU25" s="81"/>
      <c r="UIC25" s="109"/>
      <c r="UID25" s="110"/>
      <c r="UIE25" s="111"/>
      <c r="UIF25" s="112"/>
      <c r="UIG25" s="112"/>
      <c r="UII25" s="81"/>
      <c r="UIK25" s="81"/>
      <c r="UIS25" s="109"/>
      <c r="UIT25" s="110"/>
      <c r="UIU25" s="111"/>
      <c r="UIV25" s="112"/>
      <c r="UIW25" s="112"/>
      <c r="UIY25" s="81"/>
      <c r="UJA25" s="81"/>
      <c r="UJI25" s="109"/>
      <c r="UJJ25" s="110"/>
      <c r="UJK25" s="111"/>
      <c r="UJL25" s="112"/>
      <c r="UJM25" s="112"/>
      <c r="UJO25" s="81"/>
      <c r="UJQ25" s="81"/>
      <c r="UJY25" s="109"/>
      <c r="UJZ25" s="110"/>
      <c r="UKA25" s="111"/>
      <c r="UKB25" s="112"/>
      <c r="UKC25" s="112"/>
      <c r="UKE25" s="81"/>
      <c r="UKG25" s="81"/>
      <c r="UKO25" s="109"/>
      <c r="UKP25" s="110"/>
      <c r="UKQ25" s="111"/>
      <c r="UKR25" s="112"/>
      <c r="UKS25" s="112"/>
      <c r="UKU25" s="81"/>
      <c r="UKW25" s="81"/>
      <c r="ULE25" s="109"/>
      <c r="ULF25" s="110"/>
      <c r="ULG25" s="111"/>
      <c r="ULH25" s="112"/>
      <c r="ULI25" s="112"/>
      <c r="ULK25" s="81"/>
      <c r="ULM25" s="81"/>
      <c r="ULU25" s="109"/>
      <c r="ULV25" s="110"/>
      <c r="ULW25" s="111"/>
      <c r="ULX25" s="112"/>
      <c r="ULY25" s="112"/>
      <c r="UMA25" s="81"/>
      <c r="UMC25" s="81"/>
      <c r="UMK25" s="109"/>
      <c r="UML25" s="110"/>
      <c r="UMM25" s="111"/>
      <c r="UMN25" s="112"/>
      <c r="UMO25" s="112"/>
      <c r="UMQ25" s="81"/>
      <c r="UMS25" s="81"/>
      <c r="UNA25" s="109"/>
      <c r="UNB25" s="110"/>
      <c r="UNC25" s="111"/>
      <c r="UND25" s="112"/>
      <c r="UNE25" s="112"/>
      <c r="UNG25" s="81"/>
      <c r="UNI25" s="81"/>
      <c r="UNQ25" s="109"/>
      <c r="UNR25" s="110"/>
      <c r="UNS25" s="111"/>
      <c r="UNT25" s="112"/>
      <c r="UNU25" s="112"/>
      <c r="UNW25" s="81"/>
      <c r="UNY25" s="81"/>
      <c r="UOG25" s="109"/>
      <c r="UOH25" s="110"/>
      <c r="UOI25" s="111"/>
      <c r="UOJ25" s="112"/>
      <c r="UOK25" s="112"/>
      <c r="UOM25" s="81"/>
      <c r="UOO25" s="81"/>
      <c r="UOW25" s="109"/>
      <c r="UOX25" s="110"/>
      <c r="UOY25" s="111"/>
      <c r="UOZ25" s="112"/>
      <c r="UPA25" s="112"/>
      <c r="UPC25" s="81"/>
      <c r="UPE25" s="81"/>
      <c r="UPM25" s="109"/>
      <c r="UPN25" s="110"/>
      <c r="UPO25" s="111"/>
      <c r="UPP25" s="112"/>
      <c r="UPQ25" s="112"/>
      <c r="UPS25" s="81"/>
      <c r="UPU25" s="81"/>
      <c r="UQC25" s="109"/>
      <c r="UQD25" s="110"/>
      <c r="UQE25" s="111"/>
      <c r="UQF25" s="112"/>
      <c r="UQG25" s="112"/>
      <c r="UQI25" s="81"/>
      <c r="UQK25" s="81"/>
      <c r="UQS25" s="109"/>
      <c r="UQT25" s="110"/>
      <c r="UQU25" s="111"/>
      <c r="UQV25" s="112"/>
      <c r="UQW25" s="112"/>
      <c r="UQY25" s="81"/>
      <c r="URA25" s="81"/>
      <c r="URI25" s="109"/>
      <c r="URJ25" s="110"/>
      <c r="URK25" s="111"/>
      <c r="URL25" s="112"/>
      <c r="URM25" s="112"/>
      <c r="URO25" s="81"/>
      <c r="URQ25" s="81"/>
      <c r="URY25" s="109"/>
      <c r="URZ25" s="110"/>
      <c r="USA25" s="111"/>
      <c r="USB25" s="112"/>
      <c r="USC25" s="112"/>
      <c r="USE25" s="81"/>
      <c r="USG25" s="81"/>
      <c r="USO25" s="109"/>
      <c r="USP25" s="110"/>
      <c r="USQ25" s="111"/>
      <c r="USR25" s="112"/>
      <c r="USS25" s="112"/>
      <c r="USU25" s="81"/>
      <c r="USW25" s="81"/>
      <c r="UTE25" s="109"/>
      <c r="UTF25" s="110"/>
      <c r="UTG25" s="111"/>
      <c r="UTH25" s="112"/>
      <c r="UTI25" s="112"/>
      <c r="UTK25" s="81"/>
      <c r="UTM25" s="81"/>
      <c r="UTU25" s="109"/>
      <c r="UTV25" s="110"/>
      <c r="UTW25" s="111"/>
      <c r="UTX25" s="112"/>
      <c r="UTY25" s="112"/>
      <c r="UUA25" s="81"/>
      <c r="UUC25" s="81"/>
      <c r="UUK25" s="109"/>
      <c r="UUL25" s="110"/>
      <c r="UUM25" s="111"/>
      <c r="UUN25" s="112"/>
      <c r="UUO25" s="112"/>
      <c r="UUQ25" s="81"/>
      <c r="UUS25" s="81"/>
      <c r="UVA25" s="109"/>
      <c r="UVB25" s="110"/>
      <c r="UVC25" s="111"/>
      <c r="UVD25" s="112"/>
      <c r="UVE25" s="112"/>
      <c r="UVG25" s="81"/>
      <c r="UVI25" s="81"/>
      <c r="UVQ25" s="109"/>
      <c r="UVR25" s="110"/>
      <c r="UVS25" s="111"/>
      <c r="UVT25" s="112"/>
      <c r="UVU25" s="112"/>
      <c r="UVW25" s="81"/>
      <c r="UVY25" s="81"/>
      <c r="UWG25" s="109"/>
      <c r="UWH25" s="110"/>
      <c r="UWI25" s="111"/>
      <c r="UWJ25" s="112"/>
      <c r="UWK25" s="112"/>
      <c r="UWM25" s="81"/>
      <c r="UWO25" s="81"/>
      <c r="UWW25" s="109"/>
      <c r="UWX25" s="110"/>
      <c r="UWY25" s="111"/>
      <c r="UWZ25" s="112"/>
      <c r="UXA25" s="112"/>
      <c r="UXC25" s="81"/>
      <c r="UXE25" s="81"/>
      <c r="UXM25" s="109"/>
      <c r="UXN25" s="110"/>
      <c r="UXO25" s="111"/>
      <c r="UXP25" s="112"/>
      <c r="UXQ25" s="112"/>
      <c r="UXS25" s="81"/>
      <c r="UXU25" s="81"/>
      <c r="UYC25" s="109"/>
      <c r="UYD25" s="110"/>
      <c r="UYE25" s="111"/>
      <c r="UYF25" s="112"/>
      <c r="UYG25" s="112"/>
      <c r="UYI25" s="81"/>
      <c r="UYK25" s="81"/>
      <c r="UYS25" s="109"/>
      <c r="UYT25" s="110"/>
      <c r="UYU25" s="111"/>
      <c r="UYV25" s="112"/>
      <c r="UYW25" s="112"/>
      <c r="UYY25" s="81"/>
      <c r="UZA25" s="81"/>
      <c r="UZI25" s="109"/>
      <c r="UZJ25" s="110"/>
      <c r="UZK25" s="111"/>
      <c r="UZL25" s="112"/>
      <c r="UZM25" s="112"/>
      <c r="UZO25" s="81"/>
      <c r="UZQ25" s="81"/>
      <c r="UZY25" s="109"/>
      <c r="UZZ25" s="110"/>
      <c r="VAA25" s="111"/>
      <c r="VAB25" s="112"/>
      <c r="VAC25" s="112"/>
      <c r="VAE25" s="81"/>
      <c r="VAG25" s="81"/>
      <c r="VAO25" s="109"/>
      <c r="VAP25" s="110"/>
      <c r="VAQ25" s="111"/>
      <c r="VAR25" s="112"/>
      <c r="VAS25" s="112"/>
      <c r="VAU25" s="81"/>
      <c r="VAW25" s="81"/>
      <c r="VBE25" s="109"/>
      <c r="VBF25" s="110"/>
      <c r="VBG25" s="111"/>
      <c r="VBH25" s="112"/>
      <c r="VBI25" s="112"/>
      <c r="VBK25" s="81"/>
      <c r="VBM25" s="81"/>
      <c r="VBU25" s="109"/>
      <c r="VBV25" s="110"/>
      <c r="VBW25" s="111"/>
      <c r="VBX25" s="112"/>
      <c r="VBY25" s="112"/>
      <c r="VCA25" s="81"/>
      <c r="VCC25" s="81"/>
      <c r="VCK25" s="109"/>
      <c r="VCL25" s="110"/>
      <c r="VCM25" s="111"/>
      <c r="VCN25" s="112"/>
      <c r="VCO25" s="112"/>
      <c r="VCQ25" s="81"/>
      <c r="VCS25" s="81"/>
      <c r="VDA25" s="109"/>
      <c r="VDB25" s="110"/>
      <c r="VDC25" s="111"/>
      <c r="VDD25" s="112"/>
      <c r="VDE25" s="112"/>
      <c r="VDG25" s="81"/>
      <c r="VDI25" s="81"/>
      <c r="VDQ25" s="109"/>
      <c r="VDR25" s="110"/>
      <c r="VDS25" s="111"/>
      <c r="VDT25" s="112"/>
      <c r="VDU25" s="112"/>
      <c r="VDW25" s="81"/>
      <c r="VDY25" s="81"/>
      <c r="VEG25" s="109"/>
      <c r="VEH25" s="110"/>
      <c r="VEI25" s="111"/>
      <c r="VEJ25" s="112"/>
      <c r="VEK25" s="112"/>
      <c r="VEM25" s="81"/>
      <c r="VEO25" s="81"/>
      <c r="VEW25" s="109"/>
      <c r="VEX25" s="110"/>
      <c r="VEY25" s="111"/>
      <c r="VEZ25" s="112"/>
      <c r="VFA25" s="112"/>
      <c r="VFC25" s="81"/>
      <c r="VFE25" s="81"/>
      <c r="VFM25" s="109"/>
      <c r="VFN25" s="110"/>
      <c r="VFO25" s="111"/>
      <c r="VFP25" s="112"/>
      <c r="VFQ25" s="112"/>
      <c r="VFS25" s="81"/>
      <c r="VFU25" s="81"/>
      <c r="VGC25" s="109"/>
      <c r="VGD25" s="110"/>
      <c r="VGE25" s="111"/>
      <c r="VGF25" s="112"/>
      <c r="VGG25" s="112"/>
      <c r="VGI25" s="81"/>
      <c r="VGK25" s="81"/>
      <c r="VGS25" s="109"/>
      <c r="VGT25" s="110"/>
      <c r="VGU25" s="111"/>
      <c r="VGV25" s="112"/>
      <c r="VGW25" s="112"/>
      <c r="VGY25" s="81"/>
      <c r="VHA25" s="81"/>
      <c r="VHI25" s="109"/>
      <c r="VHJ25" s="110"/>
      <c r="VHK25" s="111"/>
      <c r="VHL25" s="112"/>
      <c r="VHM25" s="112"/>
      <c r="VHO25" s="81"/>
      <c r="VHQ25" s="81"/>
      <c r="VHY25" s="109"/>
      <c r="VHZ25" s="110"/>
      <c r="VIA25" s="111"/>
      <c r="VIB25" s="112"/>
      <c r="VIC25" s="112"/>
      <c r="VIE25" s="81"/>
      <c r="VIG25" s="81"/>
      <c r="VIO25" s="109"/>
      <c r="VIP25" s="110"/>
      <c r="VIQ25" s="111"/>
      <c r="VIR25" s="112"/>
      <c r="VIS25" s="112"/>
      <c r="VIU25" s="81"/>
      <c r="VIW25" s="81"/>
      <c r="VJE25" s="109"/>
      <c r="VJF25" s="110"/>
      <c r="VJG25" s="111"/>
      <c r="VJH25" s="112"/>
      <c r="VJI25" s="112"/>
      <c r="VJK25" s="81"/>
      <c r="VJM25" s="81"/>
      <c r="VJU25" s="109"/>
      <c r="VJV25" s="110"/>
      <c r="VJW25" s="111"/>
      <c r="VJX25" s="112"/>
      <c r="VJY25" s="112"/>
      <c r="VKA25" s="81"/>
      <c r="VKC25" s="81"/>
      <c r="VKK25" s="109"/>
      <c r="VKL25" s="110"/>
      <c r="VKM25" s="111"/>
      <c r="VKN25" s="112"/>
      <c r="VKO25" s="112"/>
      <c r="VKQ25" s="81"/>
      <c r="VKS25" s="81"/>
      <c r="VLA25" s="109"/>
      <c r="VLB25" s="110"/>
      <c r="VLC25" s="111"/>
      <c r="VLD25" s="112"/>
      <c r="VLE25" s="112"/>
      <c r="VLG25" s="81"/>
      <c r="VLI25" s="81"/>
      <c r="VLQ25" s="109"/>
      <c r="VLR25" s="110"/>
      <c r="VLS25" s="111"/>
      <c r="VLT25" s="112"/>
      <c r="VLU25" s="112"/>
      <c r="VLW25" s="81"/>
      <c r="VLY25" s="81"/>
      <c r="VMG25" s="109"/>
      <c r="VMH25" s="110"/>
      <c r="VMI25" s="111"/>
      <c r="VMJ25" s="112"/>
      <c r="VMK25" s="112"/>
      <c r="VMM25" s="81"/>
      <c r="VMO25" s="81"/>
      <c r="VMW25" s="109"/>
      <c r="VMX25" s="110"/>
      <c r="VMY25" s="111"/>
      <c r="VMZ25" s="112"/>
      <c r="VNA25" s="112"/>
      <c r="VNC25" s="81"/>
      <c r="VNE25" s="81"/>
      <c r="VNM25" s="109"/>
      <c r="VNN25" s="110"/>
      <c r="VNO25" s="111"/>
      <c r="VNP25" s="112"/>
      <c r="VNQ25" s="112"/>
      <c r="VNS25" s="81"/>
      <c r="VNU25" s="81"/>
      <c r="VOC25" s="109"/>
      <c r="VOD25" s="110"/>
      <c r="VOE25" s="111"/>
      <c r="VOF25" s="112"/>
      <c r="VOG25" s="112"/>
      <c r="VOI25" s="81"/>
      <c r="VOK25" s="81"/>
      <c r="VOS25" s="109"/>
      <c r="VOT25" s="110"/>
      <c r="VOU25" s="111"/>
      <c r="VOV25" s="112"/>
      <c r="VOW25" s="112"/>
      <c r="VOY25" s="81"/>
      <c r="VPA25" s="81"/>
      <c r="VPI25" s="109"/>
      <c r="VPJ25" s="110"/>
      <c r="VPK25" s="111"/>
      <c r="VPL25" s="112"/>
      <c r="VPM25" s="112"/>
      <c r="VPO25" s="81"/>
      <c r="VPQ25" s="81"/>
      <c r="VPY25" s="109"/>
      <c r="VPZ25" s="110"/>
      <c r="VQA25" s="111"/>
      <c r="VQB25" s="112"/>
      <c r="VQC25" s="112"/>
      <c r="VQE25" s="81"/>
      <c r="VQG25" s="81"/>
      <c r="VQO25" s="109"/>
      <c r="VQP25" s="110"/>
      <c r="VQQ25" s="111"/>
      <c r="VQR25" s="112"/>
      <c r="VQS25" s="112"/>
      <c r="VQU25" s="81"/>
      <c r="VQW25" s="81"/>
      <c r="VRE25" s="109"/>
      <c r="VRF25" s="110"/>
      <c r="VRG25" s="111"/>
      <c r="VRH25" s="112"/>
      <c r="VRI25" s="112"/>
      <c r="VRK25" s="81"/>
      <c r="VRM25" s="81"/>
      <c r="VRU25" s="109"/>
      <c r="VRV25" s="110"/>
      <c r="VRW25" s="111"/>
      <c r="VRX25" s="112"/>
      <c r="VRY25" s="112"/>
      <c r="VSA25" s="81"/>
      <c r="VSC25" s="81"/>
      <c r="VSK25" s="109"/>
      <c r="VSL25" s="110"/>
      <c r="VSM25" s="111"/>
      <c r="VSN25" s="112"/>
      <c r="VSO25" s="112"/>
      <c r="VSQ25" s="81"/>
      <c r="VSS25" s="81"/>
      <c r="VTA25" s="109"/>
      <c r="VTB25" s="110"/>
      <c r="VTC25" s="111"/>
      <c r="VTD25" s="112"/>
      <c r="VTE25" s="112"/>
      <c r="VTG25" s="81"/>
      <c r="VTI25" s="81"/>
      <c r="VTQ25" s="109"/>
      <c r="VTR25" s="110"/>
      <c r="VTS25" s="111"/>
      <c r="VTT25" s="112"/>
      <c r="VTU25" s="112"/>
      <c r="VTW25" s="81"/>
      <c r="VTY25" s="81"/>
      <c r="VUG25" s="109"/>
      <c r="VUH25" s="110"/>
      <c r="VUI25" s="111"/>
      <c r="VUJ25" s="112"/>
      <c r="VUK25" s="112"/>
      <c r="VUM25" s="81"/>
      <c r="VUO25" s="81"/>
      <c r="VUW25" s="109"/>
      <c r="VUX25" s="110"/>
      <c r="VUY25" s="111"/>
      <c r="VUZ25" s="112"/>
      <c r="VVA25" s="112"/>
      <c r="VVC25" s="81"/>
      <c r="VVE25" s="81"/>
      <c r="VVM25" s="109"/>
      <c r="VVN25" s="110"/>
      <c r="VVO25" s="111"/>
      <c r="VVP25" s="112"/>
      <c r="VVQ25" s="112"/>
      <c r="VVS25" s="81"/>
      <c r="VVU25" s="81"/>
      <c r="VWC25" s="109"/>
      <c r="VWD25" s="110"/>
      <c r="VWE25" s="111"/>
      <c r="VWF25" s="112"/>
      <c r="VWG25" s="112"/>
      <c r="VWI25" s="81"/>
      <c r="VWK25" s="81"/>
      <c r="VWS25" s="109"/>
      <c r="VWT25" s="110"/>
      <c r="VWU25" s="111"/>
      <c r="VWV25" s="112"/>
      <c r="VWW25" s="112"/>
      <c r="VWY25" s="81"/>
      <c r="VXA25" s="81"/>
      <c r="VXI25" s="109"/>
      <c r="VXJ25" s="110"/>
      <c r="VXK25" s="111"/>
      <c r="VXL25" s="112"/>
      <c r="VXM25" s="112"/>
      <c r="VXO25" s="81"/>
      <c r="VXQ25" s="81"/>
      <c r="VXY25" s="109"/>
      <c r="VXZ25" s="110"/>
      <c r="VYA25" s="111"/>
      <c r="VYB25" s="112"/>
      <c r="VYC25" s="112"/>
      <c r="VYE25" s="81"/>
      <c r="VYG25" s="81"/>
      <c r="VYO25" s="109"/>
      <c r="VYP25" s="110"/>
      <c r="VYQ25" s="111"/>
      <c r="VYR25" s="112"/>
      <c r="VYS25" s="112"/>
      <c r="VYU25" s="81"/>
      <c r="VYW25" s="81"/>
      <c r="VZE25" s="109"/>
      <c r="VZF25" s="110"/>
      <c r="VZG25" s="111"/>
      <c r="VZH25" s="112"/>
      <c r="VZI25" s="112"/>
      <c r="VZK25" s="81"/>
      <c r="VZM25" s="81"/>
      <c r="VZU25" s="109"/>
      <c r="VZV25" s="110"/>
      <c r="VZW25" s="111"/>
      <c r="VZX25" s="112"/>
      <c r="VZY25" s="112"/>
      <c r="WAA25" s="81"/>
      <c r="WAC25" s="81"/>
      <c r="WAK25" s="109"/>
      <c r="WAL25" s="110"/>
      <c r="WAM25" s="111"/>
      <c r="WAN25" s="112"/>
      <c r="WAO25" s="112"/>
      <c r="WAQ25" s="81"/>
      <c r="WAS25" s="81"/>
      <c r="WBA25" s="109"/>
      <c r="WBB25" s="110"/>
      <c r="WBC25" s="111"/>
      <c r="WBD25" s="112"/>
      <c r="WBE25" s="112"/>
      <c r="WBG25" s="81"/>
      <c r="WBI25" s="81"/>
      <c r="WBQ25" s="109"/>
      <c r="WBR25" s="110"/>
      <c r="WBS25" s="111"/>
      <c r="WBT25" s="112"/>
      <c r="WBU25" s="112"/>
      <c r="WBW25" s="81"/>
      <c r="WBY25" s="81"/>
      <c r="WCG25" s="109"/>
      <c r="WCH25" s="110"/>
      <c r="WCI25" s="111"/>
      <c r="WCJ25" s="112"/>
      <c r="WCK25" s="112"/>
      <c r="WCM25" s="81"/>
      <c r="WCO25" s="81"/>
      <c r="WCW25" s="109"/>
      <c r="WCX25" s="110"/>
      <c r="WCY25" s="111"/>
      <c r="WCZ25" s="112"/>
      <c r="WDA25" s="112"/>
      <c r="WDC25" s="81"/>
      <c r="WDE25" s="81"/>
      <c r="WDM25" s="109"/>
      <c r="WDN25" s="110"/>
      <c r="WDO25" s="111"/>
      <c r="WDP25" s="112"/>
      <c r="WDQ25" s="112"/>
      <c r="WDS25" s="81"/>
      <c r="WDU25" s="81"/>
      <c r="WEC25" s="109"/>
      <c r="WED25" s="110"/>
      <c r="WEE25" s="111"/>
      <c r="WEF25" s="112"/>
      <c r="WEG25" s="112"/>
      <c r="WEI25" s="81"/>
      <c r="WEK25" s="81"/>
      <c r="WES25" s="109"/>
      <c r="WET25" s="110"/>
      <c r="WEU25" s="111"/>
      <c r="WEV25" s="112"/>
      <c r="WEW25" s="112"/>
      <c r="WEY25" s="81"/>
      <c r="WFA25" s="81"/>
      <c r="WFI25" s="109"/>
      <c r="WFJ25" s="110"/>
      <c r="WFK25" s="111"/>
      <c r="WFL25" s="112"/>
      <c r="WFM25" s="112"/>
      <c r="WFO25" s="81"/>
      <c r="WFQ25" s="81"/>
      <c r="WFY25" s="109"/>
      <c r="WFZ25" s="110"/>
      <c r="WGA25" s="111"/>
      <c r="WGB25" s="112"/>
      <c r="WGC25" s="112"/>
      <c r="WGE25" s="81"/>
      <c r="WGG25" s="81"/>
      <c r="WGO25" s="109"/>
      <c r="WGP25" s="110"/>
      <c r="WGQ25" s="111"/>
      <c r="WGR25" s="112"/>
      <c r="WGS25" s="112"/>
      <c r="WGU25" s="81"/>
      <c r="WGW25" s="81"/>
      <c r="WHE25" s="109"/>
      <c r="WHF25" s="110"/>
      <c r="WHG25" s="111"/>
      <c r="WHH25" s="112"/>
      <c r="WHI25" s="112"/>
      <c r="WHK25" s="81"/>
      <c r="WHM25" s="81"/>
      <c r="WHU25" s="109"/>
      <c r="WHV25" s="110"/>
      <c r="WHW25" s="111"/>
      <c r="WHX25" s="112"/>
      <c r="WHY25" s="112"/>
      <c r="WIA25" s="81"/>
      <c r="WIC25" s="81"/>
      <c r="WIK25" s="109"/>
      <c r="WIL25" s="110"/>
      <c r="WIM25" s="111"/>
      <c r="WIN25" s="112"/>
      <c r="WIO25" s="112"/>
      <c r="WIQ25" s="81"/>
      <c r="WIS25" s="81"/>
      <c r="WJA25" s="109"/>
      <c r="WJB25" s="110"/>
      <c r="WJC25" s="111"/>
      <c r="WJD25" s="112"/>
      <c r="WJE25" s="112"/>
      <c r="WJG25" s="81"/>
      <c r="WJI25" s="81"/>
      <c r="WJQ25" s="109"/>
      <c r="WJR25" s="110"/>
      <c r="WJS25" s="111"/>
      <c r="WJT25" s="112"/>
      <c r="WJU25" s="112"/>
      <c r="WJW25" s="81"/>
      <c r="WJY25" s="81"/>
      <c r="WKG25" s="109"/>
      <c r="WKH25" s="110"/>
      <c r="WKI25" s="111"/>
      <c r="WKJ25" s="112"/>
      <c r="WKK25" s="112"/>
      <c r="WKM25" s="81"/>
      <c r="WKO25" s="81"/>
      <c r="WKW25" s="109"/>
      <c r="WKX25" s="110"/>
      <c r="WKY25" s="111"/>
      <c r="WKZ25" s="112"/>
      <c r="WLA25" s="112"/>
      <c r="WLC25" s="81"/>
      <c r="WLE25" s="81"/>
      <c r="WLM25" s="109"/>
      <c r="WLN25" s="110"/>
      <c r="WLO25" s="111"/>
      <c r="WLP25" s="112"/>
      <c r="WLQ25" s="112"/>
      <c r="WLS25" s="81"/>
      <c r="WLU25" s="81"/>
      <c r="WMC25" s="109"/>
      <c r="WMD25" s="110"/>
      <c r="WME25" s="111"/>
      <c r="WMF25" s="112"/>
      <c r="WMG25" s="112"/>
      <c r="WMI25" s="81"/>
      <c r="WMK25" s="81"/>
      <c r="WMS25" s="109"/>
      <c r="WMT25" s="110"/>
      <c r="WMU25" s="111"/>
      <c r="WMV25" s="112"/>
      <c r="WMW25" s="112"/>
      <c r="WMY25" s="81"/>
      <c r="WNA25" s="81"/>
      <c r="WNI25" s="109"/>
      <c r="WNJ25" s="110"/>
      <c r="WNK25" s="111"/>
      <c r="WNL25" s="112"/>
      <c r="WNM25" s="112"/>
      <c r="WNO25" s="81"/>
      <c r="WNQ25" s="81"/>
      <c r="WNY25" s="109"/>
      <c r="WNZ25" s="110"/>
      <c r="WOA25" s="111"/>
      <c r="WOB25" s="112"/>
      <c r="WOC25" s="112"/>
      <c r="WOE25" s="81"/>
      <c r="WOG25" s="81"/>
      <c r="WOO25" s="109"/>
      <c r="WOP25" s="110"/>
      <c r="WOQ25" s="111"/>
      <c r="WOR25" s="112"/>
      <c r="WOS25" s="112"/>
      <c r="WOU25" s="81"/>
      <c r="WOW25" s="81"/>
      <c r="WPE25" s="109"/>
      <c r="WPF25" s="110"/>
      <c r="WPG25" s="111"/>
      <c r="WPH25" s="112"/>
      <c r="WPI25" s="112"/>
      <c r="WPK25" s="81"/>
      <c r="WPM25" s="81"/>
      <c r="WPU25" s="109"/>
      <c r="WPV25" s="110"/>
      <c r="WPW25" s="111"/>
      <c r="WPX25" s="112"/>
      <c r="WPY25" s="112"/>
      <c r="WQA25" s="81"/>
      <c r="WQC25" s="81"/>
      <c r="WQK25" s="109"/>
      <c r="WQL25" s="110"/>
      <c r="WQM25" s="111"/>
      <c r="WQN25" s="112"/>
      <c r="WQO25" s="112"/>
      <c r="WQQ25" s="81"/>
      <c r="WQS25" s="81"/>
      <c r="WRA25" s="109"/>
      <c r="WRB25" s="110"/>
      <c r="WRC25" s="111"/>
      <c r="WRD25" s="112"/>
      <c r="WRE25" s="112"/>
      <c r="WRG25" s="81"/>
      <c r="WRI25" s="81"/>
      <c r="WRQ25" s="109"/>
      <c r="WRR25" s="110"/>
      <c r="WRS25" s="111"/>
      <c r="WRT25" s="112"/>
      <c r="WRU25" s="112"/>
      <c r="WRW25" s="81"/>
      <c r="WRY25" s="81"/>
      <c r="WSG25" s="109"/>
      <c r="WSH25" s="110"/>
      <c r="WSI25" s="111"/>
      <c r="WSJ25" s="112"/>
      <c r="WSK25" s="112"/>
      <c r="WSM25" s="81"/>
      <c r="WSO25" s="81"/>
      <c r="WSW25" s="109"/>
      <c r="WSX25" s="110"/>
      <c r="WSY25" s="111"/>
      <c r="WSZ25" s="112"/>
      <c r="WTA25" s="112"/>
      <c r="WTC25" s="81"/>
      <c r="WTE25" s="81"/>
      <c r="WTM25" s="109"/>
      <c r="WTN25" s="110"/>
      <c r="WTO25" s="111"/>
      <c r="WTP25" s="112"/>
      <c r="WTQ25" s="112"/>
      <c r="WTS25" s="81"/>
      <c r="WTU25" s="81"/>
      <c r="WUC25" s="109"/>
      <c r="WUD25" s="110"/>
      <c r="WUE25" s="111"/>
      <c r="WUF25" s="112"/>
      <c r="WUG25" s="112"/>
      <c r="WUI25" s="81"/>
      <c r="WUK25" s="81"/>
      <c r="WUS25" s="109"/>
      <c r="WUT25" s="110"/>
      <c r="WUU25" s="111"/>
      <c r="WUV25" s="112"/>
      <c r="WUW25" s="112"/>
      <c r="WUY25" s="81"/>
      <c r="WVA25" s="81"/>
      <c r="WVI25" s="109"/>
      <c r="WVJ25" s="110"/>
      <c r="WVK25" s="111"/>
      <c r="WVL25" s="112"/>
      <c r="WVM25" s="112"/>
      <c r="WVO25" s="81"/>
      <c r="WVQ25" s="81"/>
      <c r="WVY25" s="109"/>
      <c r="WVZ25" s="110"/>
      <c r="WWA25" s="111"/>
      <c r="WWB25" s="112"/>
      <c r="WWC25" s="112"/>
      <c r="WWE25" s="81"/>
      <c r="WWG25" s="81"/>
      <c r="WWO25" s="109"/>
      <c r="WWP25" s="110"/>
      <c r="WWQ25" s="111"/>
      <c r="WWR25" s="112"/>
      <c r="WWS25" s="112"/>
      <c r="WWU25" s="81"/>
      <c r="WWW25" s="81"/>
      <c r="WXE25" s="109"/>
      <c r="WXF25" s="110"/>
      <c r="WXG25" s="111"/>
      <c r="WXH25" s="112"/>
      <c r="WXI25" s="112"/>
      <c r="WXK25" s="81"/>
      <c r="WXM25" s="81"/>
      <c r="WXU25" s="109"/>
      <c r="WXV25" s="110"/>
      <c r="WXW25" s="111"/>
      <c r="WXX25" s="112"/>
      <c r="WXY25" s="112"/>
      <c r="WYA25" s="81"/>
      <c r="WYC25" s="81"/>
      <c r="WYK25" s="109"/>
      <c r="WYL25" s="110"/>
      <c r="WYM25" s="111"/>
      <c r="WYN25" s="112"/>
      <c r="WYO25" s="112"/>
      <c r="WYQ25" s="81"/>
      <c r="WYS25" s="81"/>
      <c r="WZA25" s="109"/>
      <c r="WZB25" s="110"/>
      <c r="WZC25" s="111"/>
      <c r="WZD25" s="112"/>
      <c r="WZE25" s="112"/>
      <c r="WZG25" s="81"/>
      <c r="WZI25" s="81"/>
      <c r="WZQ25" s="109"/>
      <c r="WZR25" s="110"/>
      <c r="WZS25" s="111"/>
      <c r="WZT25" s="112"/>
      <c r="WZU25" s="112"/>
      <c r="WZW25" s="81"/>
      <c r="WZY25" s="81"/>
      <c r="XAG25" s="109"/>
      <c r="XAH25" s="110"/>
      <c r="XAI25" s="111"/>
      <c r="XAJ25" s="112"/>
      <c r="XAK25" s="112"/>
      <c r="XAM25" s="81"/>
      <c r="XAO25" s="81"/>
      <c r="XAW25" s="109"/>
      <c r="XAX25" s="110"/>
      <c r="XAY25" s="111"/>
      <c r="XAZ25" s="112"/>
      <c r="XBA25" s="112"/>
      <c r="XBC25" s="81"/>
      <c r="XBE25" s="81"/>
      <c r="XBM25" s="109"/>
      <c r="XBN25" s="110"/>
      <c r="XBO25" s="111"/>
      <c r="XBP25" s="112"/>
      <c r="XBQ25" s="112"/>
      <c r="XBS25" s="81"/>
      <c r="XBU25" s="81"/>
      <c r="XCC25" s="109"/>
      <c r="XCD25" s="110"/>
      <c r="XCE25" s="111"/>
      <c r="XCF25" s="112"/>
      <c r="XCG25" s="112"/>
      <c r="XCI25" s="81"/>
      <c r="XCK25" s="81"/>
      <c r="XCS25" s="109"/>
      <c r="XCT25" s="110"/>
      <c r="XCU25" s="111"/>
      <c r="XCV25" s="112"/>
      <c r="XCW25" s="112"/>
      <c r="XCY25" s="81"/>
      <c r="XDA25" s="81"/>
      <c r="XDI25" s="109"/>
      <c r="XDJ25" s="110"/>
      <c r="XDK25" s="111"/>
      <c r="XDL25" s="112"/>
      <c r="XDM25" s="112"/>
      <c r="XDO25" s="81"/>
      <c r="XDQ25" s="81"/>
      <c r="XDY25" s="109"/>
      <c r="XDZ25" s="110"/>
      <c r="XEA25" s="111"/>
      <c r="XEB25" s="112"/>
      <c r="XEC25" s="112"/>
      <c r="XEE25" s="81"/>
      <c r="XEG25" s="81"/>
      <c r="XEO25" s="109"/>
      <c r="XEP25" s="110"/>
      <c r="XEQ25" s="111"/>
      <c r="XER25" s="112"/>
      <c r="XES25" s="112"/>
      <c r="XEU25" s="81"/>
      <c r="XEW25" s="81"/>
    </row>
    <row r="26" spans="1:1017 1025:2041 2049:3065 3073:4089 4097:5113 5121:6137 6145:7161 7169:8185 8193:9209 9217:10233 10241:11257 11265:12281 12289:13305 13313:14329 14337:15353 15361:16377" ht="15" thickBot="1">
      <c r="A26" s="119"/>
      <c r="B26" s="96"/>
      <c r="C26" s="99"/>
      <c r="D26" s="100"/>
      <c r="E26" s="100"/>
      <c r="FE26" s="72"/>
      <c r="FF26" s="73"/>
      <c r="FG26" s="547"/>
      <c r="FH26" s="72"/>
      <c r="FI26" s="72"/>
      <c r="FU26" s="72"/>
      <c r="FV26" s="73"/>
      <c r="FW26" s="547"/>
      <c r="FX26" s="72"/>
      <c r="FY26" s="72"/>
      <c r="GK26" s="72"/>
      <c r="GL26" s="73"/>
      <c r="GM26" s="547"/>
      <c r="GN26" s="72"/>
      <c r="GO26" s="72"/>
      <c r="HA26" s="72"/>
      <c r="HB26" s="73"/>
      <c r="HC26" s="547"/>
      <c r="HD26" s="72"/>
      <c r="HE26" s="72"/>
      <c r="HQ26" s="72"/>
      <c r="HR26" s="73"/>
      <c r="HS26" s="547"/>
      <c r="HT26" s="72"/>
      <c r="HU26" s="72"/>
      <c r="IG26" s="72"/>
      <c r="IH26" s="73"/>
      <c r="II26" s="547"/>
      <c r="IJ26" s="72"/>
      <c r="IK26" s="72"/>
      <c r="IW26" s="72"/>
      <c r="IX26" s="73"/>
      <c r="IY26" s="547"/>
      <c r="IZ26" s="72"/>
      <c r="JA26" s="72"/>
      <c r="JM26" s="72"/>
      <c r="JN26" s="73"/>
      <c r="JO26" s="547"/>
      <c r="JP26" s="72"/>
      <c r="JQ26" s="72"/>
      <c r="KC26" s="72"/>
      <c r="KD26" s="73"/>
      <c r="KE26" s="547"/>
      <c r="KF26" s="72"/>
      <c r="KG26" s="72"/>
      <c r="KS26" s="72"/>
      <c r="KT26" s="73"/>
      <c r="KU26" s="547"/>
      <c r="KV26" s="72"/>
      <c r="KW26" s="72"/>
      <c r="LI26" s="72"/>
      <c r="LJ26" s="73"/>
      <c r="LK26" s="547"/>
      <c r="LL26" s="72"/>
      <c r="LM26" s="72"/>
      <c r="LY26" s="72"/>
      <c r="LZ26" s="73"/>
      <c r="MA26" s="547"/>
      <c r="MB26" s="72"/>
      <c r="MC26" s="72"/>
      <c r="MO26" s="72"/>
      <c r="MP26" s="73"/>
      <c r="MQ26" s="547"/>
      <c r="MR26" s="72"/>
      <c r="MS26" s="72"/>
      <c r="NE26" s="72"/>
      <c r="NF26" s="73"/>
      <c r="NG26" s="547"/>
      <c r="NH26" s="72"/>
      <c r="NI26" s="72"/>
      <c r="NU26" s="72"/>
      <c r="NV26" s="73"/>
      <c r="NW26" s="547"/>
      <c r="NX26" s="72"/>
      <c r="NY26" s="72"/>
      <c r="OK26" s="72"/>
      <c r="OL26" s="73"/>
      <c r="OM26" s="547"/>
      <c r="ON26" s="72"/>
      <c r="OO26" s="72"/>
      <c r="PA26" s="72"/>
      <c r="PB26" s="73"/>
      <c r="PC26" s="547"/>
      <c r="PD26" s="72"/>
      <c r="PE26" s="72"/>
      <c r="PQ26" s="72"/>
      <c r="PR26" s="73"/>
      <c r="PS26" s="547"/>
      <c r="PT26" s="72"/>
      <c r="PU26" s="72"/>
      <c r="QG26" s="72"/>
      <c r="QH26" s="73"/>
      <c r="QI26" s="547"/>
      <c r="QJ26" s="72"/>
      <c r="QK26" s="72"/>
      <c r="QW26" s="72"/>
      <c r="QX26" s="73"/>
      <c r="QY26" s="547"/>
      <c r="QZ26" s="72"/>
      <c r="RA26" s="72"/>
      <c r="RM26" s="72"/>
      <c r="RN26" s="73"/>
      <c r="RO26" s="547"/>
      <c r="RP26" s="72"/>
      <c r="RQ26" s="72"/>
      <c r="SC26" s="72"/>
      <c r="SD26" s="73"/>
      <c r="SE26" s="547"/>
      <c r="SF26" s="72"/>
      <c r="SG26" s="72"/>
      <c r="SS26" s="72"/>
      <c r="ST26" s="73"/>
      <c r="SU26" s="547"/>
      <c r="SV26" s="72"/>
      <c r="SW26" s="72"/>
      <c r="TI26" s="72"/>
      <c r="TJ26" s="73"/>
      <c r="TK26" s="547"/>
      <c r="TL26" s="72"/>
      <c r="TM26" s="72"/>
      <c r="TY26" s="72"/>
      <c r="TZ26" s="73"/>
      <c r="UA26" s="547"/>
      <c r="UB26" s="72"/>
      <c r="UC26" s="72"/>
      <c r="UO26" s="72"/>
      <c r="UP26" s="73"/>
      <c r="UQ26" s="547"/>
      <c r="UR26" s="72"/>
      <c r="US26" s="72"/>
      <c r="VE26" s="72"/>
      <c r="VF26" s="73"/>
      <c r="VG26" s="547"/>
      <c r="VH26" s="72"/>
      <c r="VI26" s="72"/>
      <c r="VU26" s="72"/>
      <c r="VV26" s="73"/>
      <c r="VW26" s="547"/>
      <c r="VX26" s="72"/>
      <c r="VY26" s="72"/>
      <c r="WK26" s="72"/>
      <c r="WL26" s="73"/>
      <c r="WM26" s="547"/>
      <c r="WN26" s="72"/>
      <c r="WO26" s="72"/>
      <c r="XA26" s="72"/>
      <c r="XB26" s="73"/>
      <c r="XC26" s="547"/>
      <c r="XD26" s="72"/>
      <c r="XE26" s="72"/>
      <c r="XQ26" s="72"/>
      <c r="XR26" s="73"/>
      <c r="XS26" s="547"/>
      <c r="XT26" s="72"/>
      <c r="XU26" s="72"/>
      <c r="YG26" s="72"/>
      <c r="YH26" s="73"/>
      <c r="YI26" s="547"/>
      <c r="YJ26" s="72"/>
      <c r="YK26" s="72"/>
      <c r="YW26" s="72"/>
      <c r="YX26" s="73"/>
      <c r="YY26" s="547"/>
      <c r="YZ26" s="72"/>
      <c r="ZA26" s="72"/>
      <c r="ZM26" s="72"/>
      <c r="ZN26" s="73"/>
      <c r="ZO26" s="547"/>
      <c r="ZP26" s="72"/>
      <c r="ZQ26" s="72"/>
      <c r="AAC26" s="72"/>
      <c r="AAD26" s="73"/>
      <c r="AAE26" s="547"/>
      <c r="AAF26" s="72"/>
      <c r="AAG26" s="72"/>
      <c r="AAS26" s="72"/>
      <c r="AAT26" s="73"/>
      <c r="AAU26" s="547"/>
      <c r="AAV26" s="72"/>
      <c r="AAW26" s="72"/>
      <c r="ABI26" s="72"/>
      <c r="ABJ26" s="73"/>
      <c r="ABK26" s="547"/>
      <c r="ABL26" s="72"/>
      <c r="ABM26" s="72"/>
      <c r="ABY26" s="72"/>
      <c r="ABZ26" s="73"/>
      <c r="ACA26" s="547"/>
      <c r="ACB26" s="72"/>
      <c r="ACC26" s="72"/>
      <c r="ACO26" s="72"/>
      <c r="ACP26" s="73"/>
      <c r="ACQ26" s="547"/>
      <c r="ACR26" s="72"/>
      <c r="ACS26" s="72"/>
      <c r="ADE26" s="72"/>
      <c r="ADF26" s="73"/>
      <c r="ADG26" s="547"/>
      <c r="ADH26" s="72"/>
      <c r="ADI26" s="72"/>
      <c r="ADU26" s="72"/>
      <c r="ADV26" s="73"/>
      <c r="ADW26" s="547"/>
      <c r="ADX26" s="72"/>
      <c r="ADY26" s="72"/>
      <c r="AEK26" s="72"/>
      <c r="AEL26" s="73"/>
      <c r="AEM26" s="547"/>
      <c r="AEN26" s="72"/>
      <c r="AEO26" s="72"/>
      <c r="AFA26" s="72"/>
      <c r="AFB26" s="73"/>
      <c r="AFC26" s="547"/>
      <c r="AFD26" s="72"/>
      <c r="AFE26" s="72"/>
      <c r="AFQ26" s="72"/>
      <c r="AFR26" s="73"/>
      <c r="AFS26" s="547"/>
      <c r="AFT26" s="72"/>
      <c r="AFU26" s="72"/>
      <c r="AGG26" s="72"/>
      <c r="AGH26" s="73"/>
      <c r="AGI26" s="547"/>
      <c r="AGJ26" s="72"/>
      <c r="AGK26" s="72"/>
      <c r="AGW26" s="72"/>
      <c r="AGX26" s="73"/>
      <c r="AGY26" s="547"/>
      <c r="AGZ26" s="72"/>
      <c r="AHA26" s="72"/>
      <c r="AHM26" s="72"/>
      <c r="AHN26" s="73"/>
      <c r="AHO26" s="547"/>
      <c r="AHP26" s="72"/>
      <c r="AHQ26" s="72"/>
      <c r="AIC26" s="72"/>
      <c r="AID26" s="73"/>
      <c r="AIE26" s="547"/>
      <c r="AIF26" s="72"/>
      <c r="AIG26" s="72"/>
      <c r="AIS26" s="72"/>
      <c r="AIT26" s="73"/>
      <c r="AIU26" s="547"/>
      <c r="AIV26" s="72"/>
      <c r="AIW26" s="72"/>
      <c r="AJI26" s="72"/>
      <c r="AJJ26" s="73"/>
      <c r="AJK26" s="547"/>
      <c r="AJL26" s="72"/>
      <c r="AJM26" s="72"/>
      <c r="AJY26" s="72"/>
      <c r="AJZ26" s="73"/>
      <c r="AKA26" s="547"/>
      <c r="AKB26" s="72"/>
      <c r="AKC26" s="72"/>
      <c r="AKO26" s="72"/>
      <c r="AKP26" s="73"/>
      <c r="AKQ26" s="547"/>
      <c r="AKR26" s="72"/>
      <c r="AKS26" s="72"/>
      <c r="ALE26" s="72"/>
      <c r="ALF26" s="73"/>
      <c r="ALG26" s="547"/>
      <c r="ALH26" s="72"/>
      <c r="ALI26" s="72"/>
      <c r="ALU26" s="72"/>
      <c r="ALV26" s="73"/>
      <c r="ALW26" s="547"/>
      <c r="ALX26" s="72"/>
      <c r="ALY26" s="72"/>
      <c r="AMK26" s="72"/>
      <c r="AML26" s="73"/>
      <c r="AMM26" s="547"/>
      <c r="AMN26" s="72"/>
      <c r="AMO26" s="72"/>
      <c r="ANA26" s="72"/>
      <c r="ANB26" s="73"/>
      <c r="ANC26" s="547"/>
      <c r="AND26" s="72"/>
      <c r="ANE26" s="72"/>
      <c r="ANQ26" s="72"/>
      <c r="ANR26" s="73"/>
      <c r="ANS26" s="547"/>
      <c r="ANT26" s="72"/>
      <c r="ANU26" s="72"/>
      <c r="AOG26" s="72"/>
      <c r="AOH26" s="73"/>
      <c r="AOI26" s="547"/>
      <c r="AOJ26" s="72"/>
      <c r="AOK26" s="72"/>
      <c r="AOW26" s="72"/>
      <c r="AOX26" s="73"/>
      <c r="AOY26" s="547"/>
      <c r="AOZ26" s="72"/>
      <c r="APA26" s="72"/>
      <c r="APM26" s="72"/>
      <c r="APN26" s="73"/>
      <c r="APO26" s="547"/>
      <c r="APP26" s="72"/>
      <c r="APQ26" s="72"/>
      <c r="AQC26" s="72"/>
      <c r="AQD26" s="73"/>
      <c r="AQE26" s="547"/>
      <c r="AQF26" s="72"/>
      <c r="AQG26" s="72"/>
      <c r="AQS26" s="72"/>
      <c r="AQT26" s="73"/>
      <c r="AQU26" s="547"/>
      <c r="AQV26" s="72"/>
      <c r="AQW26" s="72"/>
      <c r="ARI26" s="72"/>
      <c r="ARJ26" s="73"/>
      <c r="ARK26" s="547"/>
      <c r="ARL26" s="72"/>
      <c r="ARM26" s="72"/>
      <c r="ARY26" s="72"/>
      <c r="ARZ26" s="73"/>
      <c r="ASA26" s="547"/>
      <c r="ASB26" s="72"/>
      <c r="ASC26" s="72"/>
      <c r="ASO26" s="72"/>
      <c r="ASP26" s="73"/>
      <c r="ASQ26" s="547"/>
      <c r="ASR26" s="72"/>
      <c r="ASS26" s="72"/>
      <c r="ATE26" s="72"/>
      <c r="ATF26" s="73"/>
      <c r="ATG26" s="547"/>
      <c r="ATH26" s="72"/>
      <c r="ATI26" s="72"/>
      <c r="ATU26" s="72"/>
      <c r="ATV26" s="73"/>
      <c r="ATW26" s="547"/>
      <c r="ATX26" s="72"/>
      <c r="ATY26" s="72"/>
      <c r="AUK26" s="72"/>
      <c r="AUL26" s="73"/>
      <c r="AUM26" s="547"/>
      <c r="AUN26" s="72"/>
      <c r="AUO26" s="72"/>
      <c r="AVA26" s="72"/>
      <c r="AVB26" s="73"/>
      <c r="AVC26" s="547"/>
      <c r="AVD26" s="72"/>
      <c r="AVE26" s="72"/>
      <c r="AVQ26" s="72"/>
      <c r="AVR26" s="73"/>
      <c r="AVS26" s="547"/>
      <c r="AVT26" s="72"/>
      <c r="AVU26" s="72"/>
      <c r="AWG26" s="72"/>
      <c r="AWH26" s="73"/>
      <c r="AWI26" s="547"/>
      <c r="AWJ26" s="72"/>
      <c r="AWK26" s="72"/>
      <c r="AWW26" s="72"/>
      <c r="AWX26" s="73"/>
      <c r="AWY26" s="547"/>
      <c r="AWZ26" s="72"/>
      <c r="AXA26" s="72"/>
      <c r="AXM26" s="72"/>
      <c r="AXN26" s="73"/>
      <c r="AXO26" s="547"/>
      <c r="AXP26" s="72"/>
      <c r="AXQ26" s="72"/>
      <c r="AYC26" s="72"/>
      <c r="AYD26" s="73"/>
      <c r="AYE26" s="547"/>
      <c r="AYF26" s="72"/>
      <c r="AYG26" s="72"/>
      <c r="AYS26" s="72"/>
      <c r="AYT26" s="73"/>
      <c r="AYU26" s="547"/>
      <c r="AYV26" s="72"/>
      <c r="AYW26" s="72"/>
      <c r="AZI26" s="72"/>
      <c r="AZJ26" s="73"/>
      <c r="AZK26" s="547"/>
      <c r="AZL26" s="72"/>
      <c r="AZM26" s="72"/>
      <c r="AZY26" s="72"/>
      <c r="AZZ26" s="73"/>
      <c r="BAA26" s="547"/>
      <c r="BAB26" s="72"/>
      <c r="BAC26" s="72"/>
      <c r="BAO26" s="72"/>
      <c r="BAP26" s="73"/>
      <c r="BAQ26" s="547"/>
      <c r="BAR26" s="72"/>
      <c r="BAS26" s="72"/>
      <c r="BBE26" s="72"/>
      <c r="BBF26" s="73"/>
      <c r="BBG26" s="547"/>
      <c r="BBH26" s="72"/>
      <c r="BBI26" s="72"/>
      <c r="BBU26" s="72"/>
      <c r="BBV26" s="73"/>
      <c r="BBW26" s="547"/>
      <c r="BBX26" s="72"/>
      <c r="BBY26" s="72"/>
      <c r="BCK26" s="72"/>
      <c r="BCL26" s="73"/>
      <c r="BCM26" s="547"/>
      <c r="BCN26" s="72"/>
      <c r="BCO26" s="72"/>
      <c r="BDA26" s="72"/>
      <c r="BDB26" s="73"/>
      <c r="BDC26" s="547"/>
      <c r="BDD26" s="72"/>
      <c r="BDE26" s="72"/>
      <c r="BDQ26" s="72"/>
      <c r="BDR26" s="73"/>
      <c r="BDS26" s="547"/>
      <c r="BDT26" s="72"/>
      <c r="BDU26" s="72"/>
      <c r="BEG26" s="72"/>
      <c r="BEH26" s="73"/>
      <c r="BEI26" s="547"/>
      <c r="BEJ26" s="72"/>
      <c r="BEK26" s="72"/>
      <c r="BEW26" s="72"/>
      <c r="BEX26" s="73"/>
      <c r="BEY26" s="547"/>
      <c r="BEZ26" s="72"/>
      <c r="BFA26" s="72"/>
      <c r="BFM26" s="72"/>
      <c r="BFN26" s="73"/>
      <c r="BFO26" s="547"/>
      <c r="BFP26" s="72"/>
      <c r="BFQ26" s="72"/>
      <c r="BGC26" s="72"/>
      <c r="BGD26" s="73"/>
      <c r="BGE26" s="547"/>
      <c r="BGF26" s="72"/>
      <c r="BGG26" s="72"/>
      <c r="BGS26" s="72"/>
      <c r="BGT26" s="73"/>
      <c r="BGU26" s="547"/>
      <c r="BGV26" s="72"/>
      <c r="BGW26" s="72"/>
      <c r="BHI26" s="72"/>
      <c r="BHJ26" s="73"/>
      <c r="BHK26" s="547"/>
      <c r="BHL26" s="72"/>
      <c r="BHM26" s="72"/>
      <c r="BHY26" s="72"/>
      <c r="BHZ26" s="73"/>
      <c r="BIA26" s="547"/>
      <c r="BIB26" s="72"/>
      <c r="BIC26" s="72"/>
      <c r="BIO26" s="72"/>
      <c r="BIP26" s="73"/>
      <c r="BIQ26" s="547"/>
      <c r="BIR26" s="72"/>
      <c r="BIS26" s="72"/>
      <c r="BJE26" s="72"/>
      <c r="BJF26" s="73"/>
      <c r="BJG26" s="547"/>
      <c r="BJH26" s="72"/>
      <c r="BJI26" s="72"/>
      <c r="BJU26" s="72"/>
      <c r="BJV26" s="73"/>
      <c r="BJW26" s="547"/>
      <c r="BJX26" s="72"/>
      <c r="BJY26" s="72"/>
      <c r="BKK26" s="72"/>
      <c r="BKL26" s="73"/>
      <c r="BKM26" s="547"/>
      <c r="BKN26" s="72"/>
      <c r="BKO26" s="72"/>
      <c r="BLA26" s="72"/>
      <c r="BLB26" s="73"/>
      <c r="BLC26" s="547"/>
      <c r="BLD26" s="72"/>
      <c r="BLE26" s="72"/>
      <c r="BLQ26" s="72"/>
      <c r="BLR26" s="73"/>
      <c r="BLS26" s="547"/>
      <c r="BLT26" s="72"/>
      <c r="BLU26" s="72"/>
      <c r="BMG26" s="72"/>
      <c r="BMH26" s="73"/>
      <c r="BMI26" s="547"/>
      <c r="BMJ26" s="72"/>
      <c r="BMK26" s="72"/>
      <c r="BMW26" s="72"/>
      <c r="BMX26" s="73"/>
      <c r="BMY26" s="547"/>
      <c r="BMZ26" s="72"/>
      <c r="BNA26" s="72"/>
      <c r="BNM26" s="72"/>
      <c r="BNN26" s="73"/>
      <c r="BNO26" s="547"/>
      <c r="BNP26" s="72"/>
      <c r="BNQ26" s="72"/>
      <c r="BOC26" s="72"/>
      <c r="BOD26" s="73"/>
      <c r="BOE26" s="547"/>
      <c r="BOF26" s="72"/>
      <c r="BOG26" s="72"/>
      <c r="BOS26" s="72"/>
      <c r="BOT26" s="73"/>
      <c r="BOU26" s="547"/>
      <c r="BOV26" s="72"/>
      <c r="BOW26" s="72"/>
      <c r="BPI26" s="72"/>
      <c r="BPJ26" s="73"/>
      <c r="BPK26" s="547"/>
      <c r="BPL26" s="72"/>
      <c r="BPM26" s="72"/>
      <c r="BPY26" s="72"/>
      <c r="BPZ26" s="73"/>
      <c r="BQA26" s="547"/>
      <c r="BQB26" s="72"/>
      <c r="BQC26" s="72"/>
      <c r="BQO26" s="72"/>
      <c r="BQP26" s="73"/>
      <c r="BQQ26" s="547"/>
      <c r="BQR26" s="72"/>
      <c r="BQS26" s="72"/>
      <c r="BRE26" s="72"/>
      <c r="BRF26" s="73"/>
      <c r="BRG26" s="547"/>
      <c r="BRH26" s="72"/>
      <c r="BRI26" s="72"/>
      <c r="BRU26" s="72"/>
      <c r="BRV26" s="73"/>
      <c r="BRW26" s="547"/>
      <c r="BRX26" s="72"/>
      <c r="BRY26" s="72"/>
      <c r="BSK26" s="72"/>
      <c r="BSL26" s="73"/>
      <c r="BSM26" s="547"/>
      <c r="BSN26" s="72"/>
      <c r="BSO26" s="72"/>
      <c r="BTA26" s="72"/>
      <c r="BTB26" s="73"/>
      <c r="BTC26" s="547"/>
      <c r="BTD26" s="72"/>
      <c r="BTE26" s="72"/>
      <c r="BTQ26" s="72"/>
      <c r="BTR26" s="73"/>
      <c r="BTS26" s="547"/>
      <c r="BTT26" s="72"/>
      <c r="BTU26" s="72"/>
      <c r="BUG26" s="72"/>
      <c r="BUH26" s="73"/>
      <c r="BUI26" s="547"/>
      <c r="BUJ26" s="72"/>
      <c r="BUK26" s="72"/>
      <c r="BUW26" s="72"/>
      <c r="BUX26" s="73"/>
      <c r="BUY26" s="547"/>
      <c r="BUZ26" s="72"/>
      <c r="BVA26" s="72"/>
      <c r="BVM26" s="72"/>
      <c r="BVN26" s="73"/>
      <c r="BVO26" s="547"/>
      <c r="BVP26" s="72"/>
      <c r="BVQ26" s="72"/>
      <c r="BWC26" s="72"/>
      <c r="BWD26" s="73"/>
      <c r="BWE26" s="547"/>
      <c r="BWF26" s="72"/>
      <c r="BWG26" s="72"/>
      <c r="BWS26" s="72"/>
      <c r="BWT26" s="73"/>
      <c r="BWU26" s="547"/>
      <c r="BWV26" s="72"/>
      <c r="BWW26" s="72"/>
      <c r="BXI26" s="72"/>
      <c r="BXJ26" s="73"/>
      <c r="BXK26" s="547"/>
      <c r="BXL26" s="72"/>
      <c r="BXM26" s="72"/>
      <c r="BXY26" s="72"/>
      <c r="BXZ26" s="73"/>
      <c r="BYA26" s="547"/>
      <c r="BYB26" s="72"/>
      <c r="BYC26" s="72"/>
      <c r="BYO26" s="72"/>
      <c r="BYP26" s="73"/>
      <c r="BYQ26" s="547"/>
      <c r="BYR26" s="72"/>
      <c r="BYS26" s="72"/>
      <c r="BZE26" s="72"/>
      <c r="BZF26" s="73"/>
      <c r="BZG26" s="547"/>
      <c r="BZH26" s="72"/>
      <c r="BZI26" s="72"/>
      <c r="BZU26" s="72"/>
      <c r="BZV26" s="73"/>
      <c r="BZW26" s="547"/>
      <c r="BZX26" s="72"/>
      <c r="BZY26" s="72"/>
      <c r="CAK26" s="72"/>
      <c r="CAL26" s="73"/>
      <c r="CAM26" s="547"/>
      <c r="CAN26" s="72"/>
      <c r="CAO26" s="72"/>
      <c r="CBA26" s="72"/>
      <c r="CBB26" s="73"/>
      <c r="CBC26" s="547"/>
      <c r="CBD26" s="72"/>
      <c r="CBE26" s="72"/>
      <c r="CBQ26" s="72"/>
      <c r="CBR26" s="73"/>
      <c r="CBS26" s="547"/>
      <c r="CBT26" s="72"/>
      <c r="CBU26" s="72"/>
      <c r="CCG26" s="72"/>
      <c r="CCH26" s="73"/>
      <c r="CCI26" s="547"/>
      <c r="CCJ26" s="72"/>
      <c r="CCK26" s="72"/>
      <c r="CCW26" s="72"/>
      <c r="CCX26" s="73"/>
      <c r="CCY26" s="547"/>
      <c r="CCZ26" s="72"/>
      <c r="CDA26" s="72"/>
      <c r="CDM26" s="72"/>
      <c r="CDN26" s="73"/>
      <c r="CDO26" s="547"/>
      <c r="CDP26" s="72"/>
      <c r="CDQ26" s="72"/>
      <c r="CEC26" s="72"/>
      <c r="CED26" s="73"/>
      <c r="CEE26" s="547"/>
      <c r="CEF26" s="72"/>
      <c r="CEG26" s="72"/>
      <c r="CES26" s="72"/>
      <c r="CET26" s="73"/>
      <c r="CEU26" s="547"/>
      <c r="CEV26" s="72"/>
      <c r="CEW26" s="72"/>
      <c r="CFI26" s="72"/>
      <c r="CFJ26" s="73"/>
      <c r="CFK26" s="547"/>
      <c r="CFL26" s="72"/>
      <c r="CFM26" s="72"/>
      <c r="CFY26" s="72"/>
      <c r="CFZ26" s="73"/>
      <c r="CGA26" s="547"/>
      <c r="CGB26" s="72"/>
      <c r="CGC26" s="72"/>
      <c r="CGO26" s="72"/>
      <c r="CGP26" s="73"/>
      <c r="CGQ26" s="547"/>
      <c r="CGR26" s="72"/>
      <c r="CGS26" s="72"/>
      <c r="CHE26" s="72"/>
      <c r="CHF26" s="73"/>
      <c r="CHG26" s="547"/>
      <c r="CHH26" s="72"/>
      <c r="CHI26" s="72"/>
      <c r="CHU26" s="72"/>
      <c r="CHV26" s="73"/>
      <c r="CHW26" s="547"/>
      <c r="CHX26" s="72"/>
      <c r="CHY26" s="72"/>
      <c r="CIK26" s="72"/>
      <c r="CIL26" s="73"/>
      <c r="CIM26" s="547"/>
      <c r="CIN26" s="72"/>
      <c r="CIO26" s="72"/>
      <c r="CJA26" s="72"/>
      <c r="CJB26" s="73"/>
      <c r="CJC26" s="547"/>
      <c r="CJD26" s="72"/>
      <c r="CJE26" s="72"/>
      <c r="CJQ26" s="72"/>
      <c r="CJR26" s="73"/>
      <c r="CJS26" s="547"/>
      <c r="CJT26" s="72"/>
      <c r="CJU26" s="72"/>
      <c r="CKG26" s="72"/>
      <c r="CKH26" s="73"/>
      <c r="CKI26" s="547"/>
      <c r="CKJ26" s="72"/>
      <c r="CKK26" s="72"/>
      <c r="CKW26" s="72"/>
      <c r="CKX26" s="73"/>
      <c r="CKY26" s="547"/>
      <c r="CKZ26" s="72"/>
      <c r="CLA26" s="72"/>
      <c r="CLM26" s="72"/>
      <c r="CLN26" s="73"/>
      <c r="CLO26" s="547"/>
      <c r="CLP26" s="72"/>
      <c r="CLQ26" s="72"/>
      <c r="CMC26" s="72"/>
      <c r="CMD26" s="73"/>
      <c r="CME26" s="547"/>
      <c r="CMF26" s="72"/>
      <c r="CMG26" s="72"/>
      <c r="CMS26" s="72"/>
      <c r="CMT26" s="73"/>
      <c r="CMU26" s="547"/>
      <c r="CMV26" s="72"/>
      <c r="CMW26" s="72"/>
      <c r="CNI26" s="72"/>
      <c r="CNJ26" s="73"/>
      <c r="CNK26" s="547"/>
      <c r="CNL26" s="72"/>
      <c r="CNM26" s="72"/>
      <c r="CNY26" s="72"/>
      <c r="CNZ26" s="73"/>
      <c r="COA26" s="547"/>
      <c r="COB26" s="72"/>
      <c r="COC26" s="72"/>
      <c r="COO26" s="72"/>
      <c r="COP26" s="73"/>
      <c r="COQ26" s="547"/>
      <c r="COR26" s="72"/>
      <c r="COS26" s="72"/>
      <c r="CPE26" s="72"/>
      <c r="CPF26" s="73"/>
      <c r="CPG26" s="547"/>
      <c r="CPH26" s="72"/>
      <c r="CPI26" s="72"/>
      <c r="CPU26" s="72"/>
      <c r="CPV26" s="73"/>
      <c r="CPW26" s="547"/>
      <c r="CPX26" s="72"/>
      <c r="CPY26" s="72"/>
      <c r="CQK26" s="72"/>
      <c r="CQL26" s="73"/>
      <c r="CQM26" s="547"/>
      <c r="CQN26" s="72"/>
      <c r="CQO26" s="72"/>
      <c r="CRA26" s="72"/>
      <c r="CRB26" s="73"/>
      <c r="CRC26" s="547"/>
      <c r="CRD26" s="72"/>
      <c r="CRE26" s="72"/>
      <c r="CRQ26" s="72"/>
      <c r="CRR26" s="73"/>
      <c r="CRS26" s="547"/>
      <c r="CRT26" s="72"/>
      <c r="CRU26" s="72"/>
      <c r="CSG26" s="72"/>
      <c r="CSH26" s="73"/>
      <c r="CSI26" s="547"/>
      <c r="CSJ26" s="72"/>
      <c r="CSK26" s="72"/>
      <c r="CSW26" s="72"/>
      <c r="CSX26" s="73"/>
      <c r="CSY26" s="547"/>
      <c r="CSZ26" s="72"/>
      <c r="CTA26" s="72"/>
      <c r="CTM26" s="72"/>
      <c r="CTN26" s="73"/>
      <c r="CTO26" s="547"/>
      <c r="CTP26" s="72"/>
      <c r="CTQ26" s="72"/>
      <c r="CUC26" s="72"/>
      <c r="CUD26" s="73"/>
      <c r="CUE26" s="547"/>
      <c r="CUF26" s="72"/>
      <c r="CUG26" s="72"/>
      <c r="CUS26" s="72"/>
      <c r="CUT26" s="73"/>
      <c r="CUU26" s="547"/>
      <c r="CUV26" s="72"/>
      <c r="CUW26" s="72"/>
      <c r="CVI26" s="72"/>
      <c r="CVJ26" s="73"/>
      <c r="CVK26" s="547"/>
      <c r="CVL26" s="72"/>
      <c r="CVM26" s="72"/>
      <c r="CVY26" s="72"/>
      <c r="CVZ26" s="73"/>
      <c r="CWA26" s="547"/>
      <c r="CWB26" s="72"/>
      <c r="CWC26" s="72"/>
      <c r="CWO26" s="72"/>
      <c r="CWP26" s="73"/>
      <c r="CWQ26" s="547"/>
      <c r="CWR26" s="72"/>
      <c r="CWS26" s="72"/>
      <c r="CXE26" s="72"/>
      <c r="CXF26" s="73"/>
      <c r="CXG26" s="547"/>
      <c r="CXH26" s="72"/>
      <c r="CXI26" s="72"/>
      <c r="CXU26" s="72"/>
      <c r="CXV26" s="73"/>
      <c r="CXW26" s="547"/>
      <c r="CXX26" s="72"/>
      <c r="CXY26" s="72"/>
      <c r="CYK26" s="72"/>
      <c r="CYL26" s="73"/>
      <c r="CYM26" s="547"/>
      <c r="CYN26" s="72"/>
      <c r="CYO26" s="72"/>
      <c r="CZA26" s="72"/>
      <c r="CZB26" s="73"/>
      <c r="CZC26" s="547"/>
      <c r="CZD26" s="72"/>
      <c r="CZE26" s="72"/>
      <c r="CZQ26" s="72"/>
      <c r="CZR26" s="73"/>
      <c r="CZS26" s="547"/>
      <c r="CZT26" s="72"/>
      <c r="CZU26" s="72"/>
      <c r="DAG26" s="72"/>
      <c r="DAH26" s="73"/>
      <c r="DAI26" s="547"/>
      <c r="DAJ26" s="72"/>
      <c r="DAK26" s="72"/>
      <c r="DAW26" s="72"/>
      <c r="DAX26" s="73"/>
      <c r="DAY26" s="547"/>
      <c r="DAZ26" s="72"/>
      <c r="DBA26" s="72"/>
      <c r="DBM26" s="72"/>
      <c r="DBN26" s="73"/>
      <c r="DBO26" s="547"/>
      <c r="DBP26" s="72"/>
      <c r="DBQ26" s="72"/>
      <c r="DCC26" s="72"/>
      <c r="DCD26" s="73"/>
      <c r="DCE26" s="547"/>
      <c r="DCF26" s="72"/>
      <c r="DCG26" s="72"/>
      <c r="DCS26" s="72"/>
      <c r="DCT26" s="73"/>
      <c r="DCU26" s="547"/>
      <c r="DCV26" s="72"/>
      <c r="DCW26" s="72"/>
      <c r="DDI26" s="72"/>
      <c r="DDJ26" s="73"/>
      <c r="DDK26" s="547"/>
      <c r="DDL26" s="72"/>
      <c r="DDM26" s="72"/>
      <c r="DDY26" s="72"/>
      <c r="DDZ26" s="73"/>
      <c r="DEA26" s="547"/>
      <c r="DEB26" s="72"/>
      <c r="DEC26" s="72"/>
      <c r="DEO26" s="72"/>
      <c r="DEP26" s="73"/>
      <c r="DEQ26" s="547"/>
      <c r="DER26" s="72"/>
      <c r="DES26" s="72"/>
      <c r="DFE26" s="72"/>
      <c r="DFF26" s="73"/>
      <c r="DFG26" s="547"/>
      <c r="DFH26" s="72"/>
      <c r="DFI26" s="72"/>
      <c r="DFU26" s="72"/>
      <c r="DFV26" s="73"/>
      <c r="DFW26" s="547"/>
      <c r="DFX26" s="72"/>
      <c r="DFY26" s="72"/>
      <c r="DGK26" s="72"/>
      <c r="DGL26" s="73"/>
      <c r="DGM26" s="547"/>
      <c r="DGN26" s="72"/>
      <c r="DGO26" s="72"/>
      <c r="DHA26" s="72"/>
      <c r="DHB26" s="73"/>
      <c r="DHC26" s="547"/>
      <c r="DHD26" s="72"/>
      <c r="DHE26" s="72"/>
      <c r="DHQ26" s="72"/>
      <c r="DHR26" s="73"/>
      <c r="DHS26" s="547"/>
      <c r="DHT26" s="72"/>
      <c r="DHU26" s="72"/>
      <c r="DIG26" s="72"/>
      <c r="DIH26" s="73"/>
      <c r="DII26" s="547"/>
      <c r="DIJ26" s="72"/>
      <c r="DIK26" s="72"/>
      <c r="DIW26" s="72"/>
      <c r="DIX26" s="73"/>
      <c r="DIY26" s="547"/>
      <c r="DIZ26" s="72"/>
      <c r="DJA26" s="72"/>
      <c r="DJM26" s="72"/>
      <c r="DJN26" s="73"/>
      <c r="DJO26" s="547"/>
      <c r="DJP26" s="72"/>
      <c r="DJQ26" s="72"/>
      <c r="DKC26" s="72"/>
      <c r="DKD26" s="73"/>
      <c r="DKE26" s="547"/>
      <c r="DKF26" s="72"/>
      <c r="DKG26" s="72"/>
      <c r="DKS26" s="72"/>
      <c r="DKT26" s="73"/>
      <c r="DKU26" s="547"/>
      <c r="DKV26" s="72"/>
      <c r="DKW26" s="72"/>
      <c r="DLI26" s="72"/>
      <c r="DLJ26" s="73"/>
      <c r="DLK26" s="547"/>
      <c r="DLL26" s="72"/>
      <c r="DLM26" s="72"/>
      <c r="DLY26" s="72"/>
      <c r="DLZ26" s="73"/>
      <c r="DMA26" s="547"/>
      <c r="DMB26" s="72"/>
      <c r="DMC26" s="72"/>
      <c r="DMO26" s="72"/>
      <c r="DMP26" s="73"/>
      <c r="DMQ26" s="547"/>
      <c r="DMR26" s="72"/>
      <c r="DMS26" s="72"/>
      <c r="DNE26" s="72"/>
      <c r="DNF26" s="73"/>
      <c r="DNG26" s="547"/>
      <c r="DNH26" s="72"/>
      <c r="DNI26" s="72"/>
      <c r="DNU26" s="72"/>
      <c r="DNV26" s="73"/>
      <c r="DNW26" s="547"/>
      <c r="DNX26" s="72"/>
      <c r="DNY26" s="72"/>
      <c r="DOK26" s="72"/>
      <c r="DOL26" s="73"/>
      <c r="DOM26" s="547"/>
      <c r="DON26" s="72"/>
      <c r="DOO26" s="72"/>
      <c r="DPA26" s="72"/>
      <c r="DPB26" s="73"/>
      <c r="DPC26" s="547"/>
      <c r="DPD26" s="72"/>
      <c r="DPE26" s="72"/>
      <c r="DPQ26" s="72"/>
      <c r="DPR26" s="73"/>
      <c r="DPS26" s="547"/>
      <c r="DPT26" s="72"/>
      <c r="DPU26" s="72"/>
      <c r="DQG26" s="72"/>
      <c r="DQH26" s="73"/>
      <c r="DQI26" s="547"/>
      <c r="DQJ26" s="72"/>
      <c r="DQK26" s="72"/>
      <c r="DQW26" s="72"/>
      <c r="DQX26" s="73"/>
      <c r="DQY26" s="547"/>
      <c r="DQZ26" s="72"/>
      <c r="DRA26" s="72"/>
      <c r="DRM26" s="72"/>
      <c r="DRN26" s="73"/>
      <c r="DRO26" s="547"/>
      <c r="DRP26" s="72"/>
      <c r="DRQ26" s="72"/>
      <c r="DSC26" s="72"/>
      <c r="DSD26" s="73"/>
      <c r="DSE26" s="547"/>
      <c r="DSF26" s="72"/>
      <c r="DSG26" s="72"/>
      <c r="DSS26" s="72"/>
      <c r="DST26" s="73"/>
      <c r="DSU26" s="547"/>
      <c r="DSV26" s="72"/>
      <c r="DSW26" s="72"/>
      <c r="DTI26" s="72"/>
      <c r="DTJ26" s="73"/>
      <c r="DTK26" s="547"/>
      <c r="DTL26" s="72"/>
      <c r="DTM26" s="72"/>
      <c r="DTY26" s="72"/>
      <c r="DTZ26" s="73"/>
      <c r="DUA26" s="547"/>
      <c r="DUB26" s="72"/>
      <c r="DUC26" s="72"/>
      <c r="DUO26" s="72"/>
      <c r="DUP26" s="73"/>
      <c r="DUQ26" s="547"/>
      <c r="DUR26" s="72"/>
      <c r="DUS26" s="72"/>
      <c r="DVE26" s="72"/>
      <c r="DVF26" s="73"/>
      <c r="DVG26" s="547"/>
      <c r="DVH26" s="72"/>
      <c r="DVI26" s="72"/>
      <c r="DVU26" s="72"/>
      <c r="DVV26" s="73"/>
      <c r="DVW26" s="547"/>
      <c r="DVX26" s="72"/>
      <c r="DVY26" s="72"/>
      <c r="DWK26" s="72"/>
      <c r="DWL26" s="73"/>
      <c r="DWM26" s="547"/>
      <c r="DWN26" s="72"/>
      <c r="DWO26" s="72"/>
      <c r="DXA26" s="72"/>
      <c r="DXB26" s="73"/>
      <c r="DXC26" s="547"/>
      <c r="DXD26" s="72"/>
      <c r="DXE26" s="72"/>
      <c r="DXQ26" s="72"/>
      <c r="DXR26" s="73"/>
      <c r="DXS26" s="547"/>
      <c r="DXT26" s="72"/>
      <c r="DXU26" s="72"/>
      <c r="DYG26" s="72"/>
      <c r="DYH26" s="73"/>
      <c r="DYI26" s="547"/>
      <c r="DYJ26" s="72"/>
      <c r="DYK26" s="72"/>
      <c r="DYW26" s="72"/>
      <c r="DYX26" s="73"/>
      <c r="DYY26" s="547"/>
      <c r="DYZ26" s="72"/>
      <c r="DZA26" s="72"/>
      <c r="DZM26" s="72"/>
      <c r="DZN26" s="73"/>
      <c r="DZO26" s="547"/>
      <c r="DZP26" s="72"/>
      <c r="DZQ26" s="72"/>
      <c r="EAC26" s="72"/>
      <c r="EAD26" s="73"/>
      <c r="EAE26" s="547"/>
      <c r="EAF26" s="72"/>
      <c r="EAG26" s="72"/>
      <c r="EAS26" s="72"/>
      <c r="EAT26" s="73"/>
      <c r="EAU26" s="547"/>
      <c r="EAV26" s="72"/>
      <c r="EAW26" s="72"/>
      <c r="EBI26" s="72"/>
      <c r="EBJ26" s="73"/>
      <c r="EBK26" s="547"/>
      <c r="EBL26" s="72"/>
      <c r="EBM26" s="72"/>
      <c r="EBY26" s="72"/>
      <c r="EBZ26" s="73"/>
      <c r="ECA26" s="547"/>
      <c r="ECB26" s="72"/>
      <c r="ECC26" s="72"/>
      <c r="ECO26" s="72"/>
      <c r="ECP26" s="73"/>
      <c r="ECQ26" s="547"/>
      <c r="ECR26" s="72"/>
      <c r="ECS26" s="72"/>
      <c r="EDE26" s="72"/>
      <c r="EDF26" s="73"/>
      <c r="EDG26" s="547"/>
      <c r="EDH26" s="72"/>
      <c r="EDI26" s="72"/>
      <c r="EDU26" s="72"/>
      <c r="EDV26" s="73"/>
      <c r="EDW26" s="547"/>
      <c r="EDX26" s="72"/>
      <c r="EDY26" s="72"/>
      <c r="EEK26" s="72"/>
      <c r="EEL26" s="73"/>
      <c r="EEM26" s="547"/>
      <c r="EEN26" s="72"/>
      <c r="EEO26" s="72"/>
      <c r="EFA26" s="72"/>
      <c r="EFB26" s="73"/>
      <c r="EFC26" s="547"/>
      <c r="EFD26" s="72"/>
      <c r="EFE26" s="72"/>
      <c r="EFQ26" s="72"/>
      <c r="EFR26" s="73"/>
      <c r="EFS26" s="547"/>
      <c r="EFT26" s="72"/>
      <c r="EFU26" s="72"/>
      <c r="EGG26" s="72"/>
      <c r="EGH26" s="73"/>
      <c r="EGI26" s="547"/>
      <c r="EGJ26" s="72"/>
      <c r="EGK26" s="72"/>
      <c r="EGW26" s="72"/>
      <c r="EGX26" s="73"/>
      <c r="EGY26" s="547"/>
      <c r="EGZ26" s="72"/>
      <c r="EHA26" s="72"/>
      <c r="EHM26" s="72"/>
      <c r="EHN26" s="73"/>
      <c r="EHO26" s="547"/>
      <c r="EHP26" s="72"/>
      <c r="EHQ26" s="72"/>
      <c r="EIC26" s="72"/>
      <c r="EID26" s="73"/>
      <c r="EIE26" s="547"/>
      <c r="EIF26" s="72"/>
      <c r="EIG26" s="72"/>
      <c r="EIS26" s="72"/>
      <c r="EIT26" s="73"/>
      <c r="EIU26" s="547"/>
      <c r="EIV26" s="72"/>
      <c r="EIW26" s="72"/>
      <c r="EJI26" s="72"/>
      <c r="EJJ26" s="73"/>
      <c r="EJK26" s="547"/>
      <c r="EJL26" s="72"/>
      <c r="EJM26" s="72"/>
      <c r="EJY26" s="72"/>
      <c r="EJZ26" s="73"/>
      <c r="EKA26" s="547"/>
      <c r="EKB26" s="72"/>
      <c r="EKC26" s="72"/>
      <c r="EKO26" s="72"/>
      <c r="EKP26" s="73"/>
      <c r="EKQ26" s="547"/>
      <c r="EKR26" s="72"/>
      <c r="EKS26" s="72"/>
      <c r="ELE26" s="72"/>
      <c r="ELF26" s="73"/>
      <c r="ELG26" s="547"/>
      <c r="ELH26" s="72"/>
      <c r="ELI26" s="72"/>
      <c r="ELU26" s="72"/>
      <c r="ELV26" s="73"/>
      <c r="ELW26" s="547"/>
      <c r="ELX26" s="72"/>
      <c r="ELY26" s="72"/>
      <c r="EMK26" s="72"/>
      <c r="EML26" s="73"/>
      <c r="EMM26" s="547"/>
      <c r="EMN26" s="72"/>
      <c r="EMO26" s="72"/>
      <c r="ENA26" s="72"/>
      <c r="ENB26" s="73"/>
      <c r="ENC26" s="547"/>
      <c r="END26" s="72"/>
      <c r="ENE26" s="72"/>
      <c r="ENQ26" s="72"/>
      <c r="ENR26" s="73"/>
      <c r="ENS26" s="547"/>
      <c r="ENT26" s="72"/>
      <c r="ENU26" s="72"/>
      <c r="EOG26" s="72"/>
      <c r="EOH26" s="73"/>
      <c r="EOI26" s="547"/>
      <c r="EOJ26" s="72"/>
      <c r="EOK26" s="72"/>
      <c r="EOW26" s="72"/>
      <c r="EOX26" s="73"/>
      <c r="EOY26" s="547"/>
      <c r="EOZ26" s="72"/>
      <c r="EPA26" s="72"/>
      <c r="EPM26" s="72"/>
      <c r="EPN26" s="73"/>
      <c r="EPO26" s="547"/>
      <c r="EPP26" s="72"/>
      <c r="EPQ26" s="72"/>
      <c r="EQC26" s="72"/>
      <c r="EQD26" s="73"/>
      <c r="EQE26" s="547"/>
      <c r="EQF26" s="72"/>
      <c r="EQG26" s="72"/>
      <c r="EQS26" s="72"/>
      <c r="EQT26" s="73"/>
      <c r="EQU26" s="547"/>
      <c r="EQV26" s="72"/>
      <c r="EQW26" s="72"/>
      <c r="ERI26" s="72"/>
      <c r="ERJ26" s="73"/>
      <c r="ERK26" s="547"/>
      <c r="ERL26" s="72"/>
      <c r="ERM26" s="72"/>
      <c r="ERY26" s="72"/>
      <c r="ERZ26" s="73"/>
      <c r="ESA26" s="547"/>
      <c r="ESB26" s="72"/>
      <c r="ESC26" s="72"/>
      <c r="ESO26" s="72"/>
      <c r="ESP26" s="73"/>
      <c r="ESQ26" s="547"/>
      <c r="ESR26" s="72"/>
      <c r="ESS26" s="72"/>
      <c r="ETE26" s="72"/>
      <c r="ETF26" s="73"/>
      <c r="ETG26" s="547"/>
      <c r="ETH26" s="72"/>
      <c r="ETI26" s="72"/>
      <c r="ETU26" s="72"/>
      <c r="ETV26" s="73"/>
      <c r="ETW26" s="547"/>
      <c r="ETX26" s="72"/>
      <c r="ETY26" s="72"/>
      <c r="EUK26" s="72"/>
      <c r="EUL26" s="73"/>
      <c r="EUM26" s="547"/>
      <c r="EUN26" s="72"/>
      <c r="EUO26" s="72"/>
      <c r="EVA26" s="72"/>
      <c r="EVB26" s="73"/>
      <c r="EVC26" s="547"/>
      <c r="EVD26" s="72"/>
      <c r="EVE26" s="72"/>
      <c r="EVQ26" s="72"/>
      <c r="EVR26" s="73"/>
      <c r="EVS26" s="547"/>
      <c r="EVT26" s="72"/>
      <c r="EVU26" s="72"/>
      <c r="EWG26" s="72"/>
      <c r="EWH26" s="73"/>
      <c r="EWI26" s="547"/>
      <c r="EWJ26" s="72"/>
      <c r="EWK26" s="72"/>
      <c r="EWW26" s="72"/>
      <c r="EWX26" s="73"/>
      <c r="EWY26" s="547"/>
      <c r="EWZ26" s="72"/>
      <c r="EXA26" s="72"/>
      <c r="EXM26" s="72"/>
      <c r="EXN26" s="73"/>
      <c r="EXO26" s="547"/>
      <c r="EXP26" s="72"/>
      <c r="EXQ26" s="72"/>
      <c r="EYC26" s="72"/>
      <c r="EYD26" s="73"/>
      <c r="EYE26" s="547"/>
      <c r="EYF26" s="72"/>
      <c r="EYG26" s="72"/>
      <c r="EYS26" s="72"/>
      <c r="EYT26" s="73"/>
      <c r="EYU26" s="547"/>
      <c r="EYV26" s="72"/>
      <c r="EYW26" s="72"/>
      <c r="EZI26" s="72"/>
      <c r="EZJ26" s="73"/>
      <c r="EZK26" s="547"/>
      <c r="EZL26" s="72"/>
      <c r="EZM26" s="72"/>
      <c r="EZY26" s="72"/>
      <c r="EZZ26" s="73"/>
      <c r="FAA26" s="547"/>
      <c r="FAB26" s="72"/>
      <c r="FAC26" s="72"/>
      <c r="FAO26" s="72"/>
      <c r="FAP26" s="73"/>
      <c r="FAQ26" s="547"/>
      <c r="FAR26" s="72"/>
      <c r="FAS26" s="72"/>
      <c r="FBE26" s="72"/>
      <c r="FBF26" s="73"/>
      <c r="FBG26" s="547"/>
      <c r="FBH26" s="72"/>
      <c r="FBI26" s="72"/>
      <c r="FBU26" s="72"/>
      <c r="FBV26" s="73"/>
      <c r="FBW26" s="547"/>
      <c r="FBX26" s="72"/>
      <c r="FBY26" s="72"/>
      <c r="FCK26" s="72"/>
      <c r="FCL26" s="73"/>
      <c r="FCM26" s="547"/>
      <c r="FCN26" s="72"/>
      <c r="FCO26" s="72"/>
      <c r="FDA26" s="72"/>
      <c r="FDB26" s="73"/>
      <c r="FDC26" s="547"/>
      <c r="FDD26" s="72"/>
      <c r="FDE26" s="72"/>
      <c r="FDQ26" s="72"/>
      <c r="FDR26" s="73"/>
      <c r="FDS26" s="547"/>
      <c r="FDT26" s="72"/>
      <c r="FDU26" s="72"/>
      <c r="FEG26" s="72"/>
      <c r="FEH26" s="73"/>
      <c r="FEI26" s="547"/>
      <c r="FEJ26" s="72"/>
      <c r="FEK26" s="72"/>
      <c r="FEW26" s="72"/>
      <c r="FEX26" s="73"/>
      <c r="FEY26" s="547"/>
      <c r="FEZ26" s="72"/>
      <c r="FFA26" s="72"/>
      <c r="FFM26" s="72"/>
      <c r="FFN26" s="73"/>
      <c r="FFO26" s="547"/>
      <c r="FFP26" s="72"/>
      <c r="FFQ26" s="72"/>
      <c r="FGC26" s="72"/>
      <c r="FGD26" s="73"/>
      <c r="FGE26" s="547"/>
      <c r="FGF26" s="72"/>
      <c r="FGG26" s="72"/>
      <c r="FGS26" s="72"/>
      <c r="FGT26" s="73"/>
      <c r="FGU26" s="547"/>
      <c r="FGV26" s="72"/>
      <c r="FGW26" s="72"/>
      <c r="FHI26" s="72"/>
      <c r="FHJ26" s="73"/>
      <c r="FHK26" s="547"/>
      <c r="FHL26" s="72"/>
      <c r="FHM26" s="72"/>
      <c r="FHY26" s="72"/>
      <c r="FHZ26" s="73"/>
      <c r="FIA26" s="547"/>
      <c r="FIB26" s="72"/>
      <c r="FIC26" s="72"/>
      <c r="FIO26" s="72"/>
      <c r="FIP26" s="73"/>
      <c r="FIQ26" s="547"/>
      <c r="FIR26" s="72"/>
      <c r="FIS26" s="72"/>
      <c r="FJE26" s="72"/>
      <c r="FJF26" s="73"/>
      <c r="FJG26" s="547"/>
      <c r="FJH26" s="72"/>
      <c r="FJI26" s="72"/>
      <c r="FJU26" s="72"/>
      <c r="FJV26" s="73"/>
      <c r="FJW26" s="547"/>
      <c r="FJX26" s="72"/>
      <c r="FJY26" s="72"/>
      <c r="FKK26" s="72"/>
      <c r="FKL26" s="73"/>
      <c r="FKM26" s="547"/>
      <c r="FKN26" s="72"/>
      <c r="FKO26" s="72"/>
      <c r="FLA26" s="72"/>
      <c r="FLB26" s="73"/>
      <c r="FLC26" s="547"/>
      <c r="FLD26" s="72"/>
      <c r="FLE26" s="72"/>
      <c r="FLQ26" s="72"/>
      <c r="FLR26" s="73"/>
      <c r="FLS26" s="547"/>
      <c r="FLT26" s="72"/>
      <c r="FLU26" s="72"/>
      <c r="FMG26" s="72"/>
      <c r="FMH26" s="73"/>
      <c r="FMI26" s="547"/>
      <c r="FMJ26" s="72"/>
      <c r="FMK26" s="72"/>
      <c r="FMW26" s="72"/>
      <c r="FMX26" s="73"/>
      <c r="FMY26" s="547"/>
      <c r="FMZ26" s="72"/>
      <c r="FNA26" s="72"/>
      <c r="FNM26" s="72"/>
      <c r="FNN26" s="73"/>
      <c r="FNO26" s="547"/>
      <c r="FNP26" s="72"/>
      <c r="FNQ26" s="72"/>
      <c r="FOC26" s="72"/>
      <c r="FOD26" s="73"/>
      <c r="FOE26" s="547"/>
      <c r="FOF26" s="72"/>
      <c r="FOG26" s="72"/>
      <c r="FOS26" s="72"/>
      <c r="FOT26" s="73"/>
      <c r="FOU26" s="547"/>
      <c r="FOV26" s="72"/>
      <c r="FOW26" s="72"/>
      <c r="FPI26" s="72"/>
      <c r="FPJ26" s="73"/>
      <c r="FPK26" s="547"/>
      <c r="FPL26" s="72"/>
      <c r="FPM26" s="72"/>
      <c r="FPY26" s="72"/>
      <c r="FPZ26" s="73"/>
      <c r="FQA26" s="547"/>
      <c r="FQB26" s="72"/>
      <c r="FQC26" s="72"/>
      <c r="FQO26" s="72"/>
      <c r="FQP26" s="73"/>
      <c r="FQQ26" s="547"/>
      <c r="FQR26" s="72"/>
      <c r="FQS26" s="72"/>
      <c r="FRE26" s="72"/>
      <c r="FRF26" s="73"/>
      <c r="FRG26" s="547"/>
      <c r="FRH26" s="72"/>
      <c r="FRI26" s="72"/>
      <c r="FRU26" s="72"/>
      <c r="FRV26" s="73"/>
      <c r="FRW26" s="547"/>
      <c r="FRX26" s="72"/>
      <c r="FRY26" s="72"/>
      <c r="FSK26" s="72"/>
      <c r="FSL26" s="73"/>
      <c r="FSM26" s="547"/>
      <c r="FSN26" s="72"/>
      <c r="FSO26" s="72"/>
      <c r="FTA26" s="72"/>
      <c r="FTB26" s="73"/>
      <c r="FTC26" s="547"/>
      <c r="FTD26" s="72"/>
      <c r="FTE26" s="72"/>
      <c r="FTQ26" s="72"/>
      <c r="FTR26" s="73"/>
      <c r="FTS26" s="547"/>
      <c r="FTT26" s="72"/>
      <c r="FTU26" s="72"/>
      <c r="FUG26" s="72"/>
      <c r="FUH26" s="73"/>
      <c r="FUI26" s="547"/>
      <c r="FUJ26" s="72"/>
      <c r="FUK26" s="72"/>
      <c r="FUW26" s="72"/>
      <c r="FUX26" s="73"/>
      <c r="FUY26" s="547"/>
      <c r="FUZ26" s="72"/>
      <c r="FVA26" s="72"/>
      <c r="FVM26" s="72"/>
      <c r="FVN26" s="73"/>
      <c r="FVO26" s="547"/>
      <c r="FVP26" s="72"/>
      <c r="FVQ26" s="72"/>
      <c r="FWC26" s="72"/>
      <c r="FWD26" s="73"/>
      <c r="FWE26" s="547"/>
      <c r="FWF26" s="72"/>
      <c r="FWG26" s="72"/>
      <c r="FWS26" s="72"/>
      <c r="FWT26" s="73"/>
      <c r="FWU26" s="547"/>
      <c r="FWV26" s="72"/>
      <c r="FWW26" s="72"/>
      <c r="FXI26" s="72"/>
      <c r="FXJ26" s="73"/>
      <c r="FXK26" s="547"/>
      <c r="FXL26" s="72"/>
      <c r="FXM26" s="72"/>
      <c r="FXY26" s="72"/>
      <c r="FXZ26" s="73"/>
      <c r="FYA26" s="547"/>
      <c r="FYB26" s="72"/>
      <c r="FYC26" s="72"/>
      <c r="FYO26" s="72"/>
      <c r="FYP26" s="73"/>
      <c r="FYQ26" s="547"/>
      <c r="FYR26" s="72"/>
      <c r="FYS26" s="72"/>
      <c r="FZE26" s="72"/>
      <c r="FZF26" s="73"/>
      <c r="FZG26" s="547"/>
      <c r="FZH26" s="72"/>
      <c r="FZI26" s="72"/>
      <c r="FZU26" s="72"/>
      <c r="FZV26" s="73"/>
      <c r="FZW26" s="547"/>
      <c r="FZX26" s="72"/>
      <c r="FZY26" s="72"/>
      <c r="GAK26" s="72"/>
      <c r="GAL26" s="73"/>
      <c r="GAM26" s="547"/>
      <c r="GAN26" s="72"/>
      <c r="GAO26" s="72"/>
      <c r="GBA26" s="72"/>
      <c r="GBB26" s="73"/>
      <c r="GBC26" s="547"/>
      <c r="GBD26" s="72"/>
      <c r="GBE26" s="72"/>
      <c r="GBQ26" s="72"/>
      <c r="GBR26" s="73"/>
      <c r="GBS26" s="547"/>
      <c r="GBT26" s="72"/>
      <c r="GBU26" s="72"/>
      <c r="GCG26" s="72"/>
      <c r="GCH26" s="73"/>
      <c r="GCI26" s="547"/>
      <c r="GCJ26" s="72"/>
      <c r="GCK26" s="72"/>
      <c r="GCW26" s="72"/>
      <c r="GCX26" s="73"/>
      <c r="GCY26" s="547"/>
      <c r="GCZ26" s="72"/>
      <c r="GDA26" s="72"/>
      <c r="GDM26" s="72"/>
      <c r="GDN26" s="73"/>
      <c r="GDO26" s="547"/>
      <c r="GDP26" s="72"/>
      <c r="GDQ26" s="72"/>
      <c r="GEC26" s="72"/>
      <c r="GED26" s="73"/>
      <c r="GEE26" s="547"/>
      <c r="GEF26" s="72"/>
      <c r="GEG26" s="72"/>
      <c r="GES26" s="72"/>
      <c r="GET26" s="73"/>
      <c r="GEU26" s="547"/>
      <c r="GEV26" s="72"/>
      <c r="GEW26" s="72"/>
      <c r="GFI26" s="72"/>
      <c r="GFJ26" s="73"/>
      <c r="GFK26" s="547"/>
      <c r="GFL26" s="72"/>
      <c r="GFM26" s="72"/>
      <c r="GFY26" s="72"/>
      <c r="GFZ26" s="73"/>
      <c r="GGA26" s="547"/>
      <c r="GGB26" s="72"/>
      <c r="GGC26" s="72"/>
      <c r="GGO26" s="72"/>
      <c r="GGP26" s="73"/>
      <c r="GGQ26" s="547"/>
      <c r="GGR26" s="72"/>
      <c r="GGS26" s="72"/>
      <c r="GHE26" s="72"/>
      <c r="GHF26" s="73"/>
      <c r="GHG26" s="547"/>
      <c r="GHH26" s="72"/>
      <c r="GHI26" s="72"/>
      <c r="GHU26" s="72"/>
      <c r="GHV26" s="73"/>
      <c r="GHW26" s="547"/>
      <c r="GHX26" s="72"/>
      <c r="GHY26" s="72"/>
      <c r="GIK26" s="72"/>
      <c r="GIL26" s="73"/>
      <c r="GIM26" s="547"/>
      <c r="GIN26" s="72"/>
      <c r="GIO26" s="72"/>
      <c r="GJA26" s="72"/>
      <c r="GJB26" s="73"/>
      <c r="GJC26" s="547"/>
      <c r="GJD26" s="72"/>
      <c r="GJE26" s="72"/>
      <c r="GJQ26" s="72"/>
      <c r="GJR26" s="73"/>
      <c r="GJS26" s="547"/>
      <c r="GJT26" s="72"/>
      <c r="GJU26" s="72"/>
      <c r="GKG26" s="72"/>
      <c r="GKH26" s="73"/>
      <c r="GKI26" s="547"/>
      <c r="GKJ26" s="72"/>
      <c r="GKK26" s="72"/>
      <c r="GKW26" s="72"/>
      <c r="GKX26" s="73"/>
      <c r="GKY26" s="547"/>
      <c r="GKZ26" s="72"/>
      <c r="GLA26" s="72"/>
      <c r="GLM26" s="72"/>
      <c r="GLN26" s="73"/>
      <c r="GLO26" s="547"/>
      <c r="GLP26" s="72"/>
      <c r="GLQ26" s="72"/>
      <c r="GMC26" s="72"/>
      <c r="GMD26" s="73"/>
      <c r="GME26" s="547"/>
      <c r="GMF26" s="72"/>
      <c r="GMG26" s="72"/>
      <c r="GMS26" s="72"/>
      <c r="GMT26" s="73"/>
      <c r="GMU26" s="547"/>
      <c r="GMV26" s="72"/>
      <c r="GMW26" s="72"/>
      <c r="GNI26" s="72"/>
      <c r="GNJ26" s="73"/>
      <c r="GNK26" s="547"/>
      <c r="GNL26" s="72"/>
      <c r="GNM26" s="72"/>
      <c r="GNY26" s="72"/>
      <c r="GNZ26" s="73"/>
      <c r="GOA26" s="547"/>
      <c r="GOB26" s="72"/>
      <c r="GOC26" s="72"/>
      <c r="GOO26" s="72"/>
      <c r="GOP26" s="73"/>
      <c r="GOQ26" s="547"/>
      <c r="GOR26" s="72"/>
      <c r="GOS26" s="72"/>
      <c r="GPE26" s="72"/>
      <c r="GPF26" s="73"/>
      <c r="GPG26" s="547"/>
      <c r="GPH26" s="72"/>
      <c r="GPI26" s="72"/>
      <c r="GPU26" s="72"/>
      <c r="GPV26" s="73"/>
      <c r="GPW26" s="547"/>
      <c r="GPX26" s="72"/>
      <c r="GPY26" s="72"/>
      <c r="GQK26" s="72"/>
      <c r="GQL26" s="73"/>
      <c r="GQM26" s="547"/>
      <c r="GQN26" s="72"/>
      <c r="GQO26" s="72"/>
      <c r="GRA26" s="72"/>
      <c r="GRB26" s="73"/>
      <c r="GRC26" s="547"/>
      <c r="GRD26" s="72"/>
      <c r="GRE26" s="72"/>
      <c r="GRQ26" s="72"/>
      <c r="GRR26" s="73"/>
      <c r="GRS26" s="547"/>
      <c r="GRT26" s="72"/>
      <c r="GRU26" s="72"/>
      <c r="GSG26" s="72"/>
      <c r="GSH26" s="73"/>
      <c r="GSI26" s="547"/>
      <c r="GSJ26" s="72"/>
      <c r="GSK26" s="72"/>
      <c r="GSW26" s="72"/>
      <c r="GSX26" s="73"/>
      <c r="GSY26" s="547"/>
      <c r="GSZ26" s="72"/>
      <c r="GTA26" s="72"/>
      <c r="GTM26" s="72"/>
      <c r="GTN26" s="73"/>
      <c r="GTO26" s="547"/>
      <c r="GTP26" s="72"/>
      <c r="GTQ26" s="72"/>
      <c r="GUC26" s="72"/>
      <c r="GUD26" s="73"/>
      <c r="GUE26" s="547"/>
      <c r="GUF26" s="72"/>
      <c r="GUG26" s="72"/>
      <c r="GUS26" s="72"/>
      <c r="GUT26" s="73"/>
      <c r="GUU26" s="547"/>
      <c r="GUV26" s="72"/>
      <c r="GUW26" s="72"/>
      <c r="GVI26" s="72"/>
      <c r="GVJ26" s="73"/>
      <c r="GVK26" s="547"/>
      <c r="GVL26" s="72"/>
      <c r="GVM26" s="72"/>
      <c r="GVY26" s="72"/>
      <c r="GVZ26" s="73"/>
      <c r="GWA26" s="547"/>
      <c r="GWB26" s="72"/>
      <c r="GWC26" s="72"/>
      <c r="GWO26" s="72"/>
      <c r="GWP26" s="73"/>
      <c r="GWQ26" s="547"/>
      <c r="GWR26" s="72"/>
      <c r="GWS26" s="72"/>
      <c r="GXE26" s="72"/>
      <c r="GXF26" s="73"/>
      <c r="GXG26" s="547"/>
      <c r="GXH26" s="72"/>
      <c r="GXI26" s="72"/>
      <c r="GXU26" s="72"/>
      <c r="GXV26" s="73"/>
      <c r="GXW26" s="547"/>
      <c r="GXX26" s="72"/>
      <c r="GXY26" s="72"/>
      <c r="GYK26" s="72"/>
      <c r="GYL26" s="73"/>
      <c r="GYM26" s="547"/>
      <c r="GYN26" s="72"/>
      <c r="GYO26" s="72"/>
      <c r="GZA26" s="72"/>
      <c r="GZB26" s="73"/>
      <c r="GZC26" s="547"/>
      <c r="GZD26" s="72"/>
      <c r="GZE26" s="72"/>
      <c r="GZQ26" s="72"/>
      <c r="GZR26" s="73"/>
      <c r="GZS26" s="547"/>
      <c r="GZT26" s="72"/>
      <c r="GZU26" s="72"/>
      <c r="HAG26" s="72"/>
      <c r="HAH26" s="73"/>
      <c r="HAI26" s="547"/>
      <c r="HAJ26" s="72"/>
      <c r="HAK26" s="72"/>
      <c r="HAW26" s="72"/>
      <c r="HAX26" s="73"/>
      <c r="HAY26" s="547"/>
      <c r="HAZ26" s="72"/>
      <c r="HBA26" s="72"/>
      <c r="HBM26" s="72"/>
      <c r="HBN26" s="73"/>
      <c r="HBO26" s="547"/>
      <c r="HBP26" s="72"/>
      <c r="HBQ26" s="72"/>
      <c r="HCC26" s="72"/>
      <c r="HCD26" s="73"/>
      <c r="HCE26" s="547"/>
      <c r="HCF26" s="72"/>
      <c r="HCG26" s="72"/>
      <c r="HCS26" s="72"/>
      <c r="HCT26" s="73"/>
      <c r="HCU26" s="547"/>
      <c r="HCV26" s="72"/>
      <c r="HCW26" s="72"/>
      <c r="HDI26" s="72"/>
      <c r="HDJ26" s="73"/>
      <c r="HDK26" s="547"/>
      <c r="HDL26" s="72"/>
      <c r="HDM26" s="72"/>
      <c r="HDY26" s="72"/>
      <c r="HDZ26" s="73"/>
      <c r="HEA26" s="547"/>
      <c r="HEB26" s="72"/>
      <c r="HEC26" s="72"/>
      <c r="HEO26" s="72"/>
      <c r="HEP26" s="73"/>
      <c r="HEQ26" s="547"/>
      <c r="HER26" s="72"/>
      <c r="HES26" s="72"/>
      <c r="HFE26" s="72"/>
      <c r="HFF26" s="73"/>
      <c r="HFG26" s="547"/>
      <c r="HFH26" s="72"/>
      <c r="HFI26" s="72"/>
      <c r="HFU26" s="72"/>
      <c r="HFV26" s="73"/>
      <c r="HFW26" s="547"/>
      <c r="HFX26" s="72"/>
      <c r="HFY26" s="72"/>
      <c r="HGK26" s="72"/>
      <c r="HGL26" s="73"/>
      <c r="HGM26" s="547"/>
      <c r="HGN26" s="72"/>
      <c r="HGO26" s="72"/>
      <c r="HHA26" s="72"/>
      <c r="HHB26" s="73"/>
      <c r="HHC26" s="547"/>
      <c r="HHD26" s="72"/>
      <c r="HHE26" s="72"/>
      <c r="HHQ26" s="72"/>
      <c r="HHR26" s="73"/>
      <c r="HHS26" s="547"/>
      <c r="HHT26" s="72"/>
      <c r="HHU26" s="72"/>
      <c r="HIG26" s="72"/>
      <c r="HIH26" s="73"/>
      <c r="HII26" s="547"/>
      <c r="HIJ26" s="72"/>
      <c r="HIK26" s="72"/>
      <c r="HIW26" s="72"/>
      <c r="HIX26" s="73"/>
      <c r="HIY26" s="547"/>
      <c r="HIZ26" s="72"/>
      <c r="HJA26" s="72"/>
      <c r="HJM26" s="72"/>
      <c r="HJN26" s="73"/>
      <c r="HJO26" s="547"/>
      <c r="HJP26" s="72"/>
      <c r="HJQ26" s="72"/>
      <c r="HKC26" s="72"/>
      <c r="HKD26" s="73"/>
      <c r="HKE26" s="547"/>
      <c r="HKF26" s="72"/>
      <c r="HKG26" s="72"/>
      <c r="HKS26" s="72"/>
      <c r="HKT26" s="73"/>
      <c r="HKU26" s="547"/>
      <c r="HKV26" s="72"/>
      <c r="HKW26" s="72"/>
      <c r="HLI26" s="72"/>
      <c r="HLJ26" s="73"/>
      <c r="HLK26" s="547"/>
      <c r="HLL26" s="72"/>
      <c r="HLM26" s="72"/>
      <c r="HLY26" s="72"/>
      <c r="HLZ26" s="73"/>
      <c r="HMA26" s="547"/>
      <c r="HMB26" s="72"/>
      <c r="HMC26" s="72"/>
      <c r="HMO26" s="72"/>
      <c r="HMP26" s="73"/>
      <c r="HMQ26" s="547"/>
      <c r="HMR26" s="72"/>
      <c r="HMS26" s="72"/>
      <c r="HNE26" s="72"/>
      <c r="HNF26" s="73"/>
      <c r="HNG26" s="547"/>
      <c r="HNH26" s="72"/>
      <c r="HNI26" s="72"/>
      <c r="HNU26" s="72"/>
      <c r="HNV26" s="73"/>
      <c r="HNW26" s="547"/>
      <c r="HNX26" s="72"/>
      <c r="HNY26" s="72"/>
      <c r="HOK26" s="72"/>
      <c r="HOL26" s="73"/>
      <c r="HOM26" s="547"/>
      <c r="HON26" s="72"/>
      <c r="HOO26" s="72"/>
      <c r="HPA26" s="72"/>
      <c r="HPB26" s="73"/>
      <c r="HPC26" s="547"/>
      <c r="HPD26" s="72"/>
      <c r="HPE26" s="72"/>
      <c r="HPQ26" s="72"/>
      <c r="HPR26" s="73"/>
      <c r="HPS26" s="547"/>
      <c r="HPT26" s="72"/>
      <c r="HPU26" s="72"/>
      <c r="HQG26" s="72"/>
      <c r="HQH26" s="73"/>
      <c r="HQI26" s="547"/>
      <c r="HQJ26" s="72"/>
      <c r="HQK26" s="72"/>
      <c r="HQW26" s="72"/>
      <c r="HQX26" s="73"/>
      <c r="HQY26" s="547"/>
      <c r="HQZ26" s="72"/>
      <c r="HRA26" s="72"/>
      <c r="HRM26" s="72"/>
      <c r="HRN26" s="73"/>
      <c r="HRO26" s="547"/>
      <c r="HRP26" s="72"/>
      <c r="HRQ26" s="72"/>
      <c r="HSC26" s="72"/>
      <c r="HSD26" s="73"/>
      <c r="HSE26" s="547"/>
      <c r="HSF26" s="72"/>
      <c r="HSG26" s="72"/>
      <c r="HSS26" s="72"/>
      <c r="HST26" s="73"/>
      <c r="HSU26" s="547"/>
      <c r="HSV26" s="72"/>
      <c r="HSW26" s="72"/>
      <c r="HTI26" s="72"/>
      <c r="HTJ26" s="73"/>
      <c r="HTK26" s="547"/>
      <c r="HTL26" s="72"/>
      <c r="HTM26" s="72"/>
      <c r="HTY26" s="72"/>
      <c r="HTZ26" s="73"/>
      <c r="HUA26" s="547"/>
      <c r="HUB26" s="72"/>
      <c r="HUC26" s="72"/>
      <c r="HUO26" s="72"/>
      <c r="HUP26" s="73"/>
      <c r="HUQ26" s="547"/>
      <c r="HUR26" s="72"/>
      <c r="HUS26" s="72"/>
      <c r="HVE26" s="72"/>
      <c r="HVF26" s="73"/>
      <c r="HVG26" s="547"/>
      <c r="HVH26" s="72"/>
      <c r="HVI26" s="72"/>
      <c r="HVU26" s="72"/>
      <c r="HVV26" s="73"/>
      <c r="HVW26" s="547"/>
      <c r="HVX26" s="72"/>
      <c r="HVY26" s="72"/>
      <c r="HWK26" s="72"/>
      <c r="HWL26" s="73"/>
      <c r="HWM26" s="547"/>
      <c r="HWN26" s="72"/>
      <c r="HWO26" s="72"/>
      <c r="HXA26" s="72"/>
      <c r="HXB26" s="73"/>
      <c r="HXC26" s="547"/>
      <c r="HXD26" s="72"/>
      <c r="HXE26" s="72"/>
      <c r="HXQ26" s="72"/>
      <c r="HXR26" s="73"/>
      <c r="HXS26" s="547"/>
      <c r="HXT26" s="72"/>
      <c r="HXU26" s="72"/>
      <c r="HYG26" s="72"/>
      <c r="HYH26" s="73"/>
      <c r="HYI26" s="547"/>
      <c r="HYJ26" s="72"/>
      <c r="HYK26" s="72"/>
      <c r="HYW26" s="72"/>
      <c r="HYX26" s="73"/>
      <c r="HYY26" s="547"/>
      <c r="HYZ26" s="72"/>
      <c r="HZA26" s="72"/>
      <c r="HZM26" s="72"/>
      <c r="HZN26" s="73"/>
      <c r="HZO26" s="547"/>
      <c r="HZP26" s="72"/>
      <c r="HZQ26" s="72"/>
      <c r="IAC26" s="72"/>
      <c r="IAD26" s="73"/>
      <c r="IAE26" s="547"/>
      <c r="IAF26" s="72"/>
      <c r="IAG26" s="72"/>
      <c r="IAS26" s="72"/>
      <c r="IAT26" s="73"/>
      <c r="IAU26" s="547"/>
      <c r="IAV26" s="72"/>
      <c r="IAW26" s="72"/>
      <c r="IBI26" s="72"/>
      <c r="IBJ26" s="73"/>
      <c r="IBK26" s="547"/>
      <c r="IBL26" s="72"/>
      <c r="IBM26" s="72"/>
      <c r="IBY26" s="72"/>
      <c r="IBZ26" s="73"/>
      <c r="ICA26" s="547"/>
      <c r="ICB26" s="72"/>
      <c r="ICC26" s="72"/>
      <c r="ICO26" s="72"/>
      <c r="ICP26" s="73"/>
      <c r="ICQ26" s="547"/>
      <c r="ICR26" s="72"/>
      <c r="ICS26" s="72"/>
      <c r="IDE26" s="72"/>
      <c r="IDF26" s="73"/>
      <c r="IDG26" s="547"/>
      <c r="IDH26" s="72"/>
      <c r="IDI26" s="72"/>
      <c r="IDU26" s="72"/>
      <c r="IDV26" s="73"/>
      <c r="IDW26" s="547"/>
      <c r="IDX26" s="72"/>
      <c r="IDY26" s="72"/>
      <c r="IEK26" s="72"/>
      <c r="IEL26" s="73"/>
      <c r="IEM26" s="547"/>
      <c r="IEN26" s="72"/>
      <c r="IEO26" s="72"/>
      <c r="IFA26" s="72"/>
      <c r="IFB26" s="73"/>
      <c r="IFC26" s="547"/>
      <c r="IFD26" s="72"/>
      <c r="IFE26" s="72"/>
      <c r="IFQ26" s="72"/>
      <c r="IFR26" s="73"/>
      <c r="IFS26" s="547"/>
      <c r="IFT26" s="72"/>
      <c r="IFU26" s="72"/>
      <c r="IGG26" s="72"/>
      <c r="IGH26" s="73"/>
      <c r="IGI26" s="547"/>
      <c r="IGJ26" s="72"/>
      <c r="IGK26" s="72"/>
      <c r="IGW26" s="72"/>
      <c r="IGX26" s="73"/>
      <c r="IGY26" s="547"/>
      <c r="IGZ26" s="72"/>
      <c r="IHA26" s="72"/>
      <c r="IHM26" s="72"/>
      <c r="IHN26" s="73"/>
      <c r="IHO26" s="547"/>
      <c r="IHP26" s="72"/>
      <c r="IHQ26" s="72"/>
      <c r="IIC26" s="72"/>
      <c r="IID26" s="73"/>
      <c r="IIE26" s="547"/>
      <c r="IIF26" s="72"/>
      <c r="IIG26" s="72"/>
      <c r="IIS26" s="72"/>
      <c r="IIT26" s="73"/>
      <c r="IIU26" s="547"/>
      <c r="IIV26" s="72"/>
      <c r="IIW26" s="72"/>
      <c r="IJI26" s="72"/>
      <c r="IJJ26" s="73"/>
      <c r="IJK26" s="547"/>
      <c r="IJL26" s="72"/>
      <c r="IJM26" s="72"/>
      <c r="IJY26" s="72"/>
      <c r="IJZ26" s="73"/>
      <c r="IKA26" s="547"/>
      <c r="IKB26" s="72"/>
      <c r="IKC26" s="72"/>
      <c r="IKO26" s="72"/>
      <c r="IKP26" s="73"/>
      <c r="IKQ26" s="547"/>
      <c r="IKR26" s="72"/>
      <c r="IKS26" s="72"/>
      <c r="ILE26" s="72"/>
      <c r="ILF26" s="73"/>
      <c r="ILG26" s="547"/>
      <c r="ILH26" s="72"/>
      <c r="ILI26" s="72"/>
      <c r="ILU26" s="72"/>
      <c r="ILV26" s="73"/>
      <c r="ILW26" s="547"/>
      <c r="ILX26" s="72"/>
      <c r="ILY26" s="72"/>
      <c r="IMK26" s="72"/>
      <c r="IML26" s="73"/>
      <c r="IMM26" s="547"/>
      <c r="IMN26" s="72"/>
      <c r="IMO26" s="72"/>
      <c r="INA26" s="72"/>
      <c r="INB26" s="73"/>
      <c r="INC26" s="547"/>
      <c r="IND26" s="72"/>
      <c r="INE26" s="72"/>
      <c r="INQ26" s="72"/>
      <c r="INR26" s="73"/>
      <c r="INS26" s="547"/>
      <c r="INT26" s="72"/>
      <c r="INU26" s="72"/>
      <c r="IOG26" s="72"/>
      <c r="IOH26" s="73"/>
      <c r="IOI26" s="547"/>
      <c r="IOJ26" s="72"/>
      <c r="IOK26" s="72"/>
      <c r="IOW26" s="72"/>
      <c r="IOX26" s="73"/>
      <c r="IOY26" s="547"/>
      <c r="IOZ26" s="72"/>
      <c r="IPA26" s="72"/>
      <c r="IPM26" s="72"/>
      <c r="IPN26" s="73"/>
      <c r="IPO26" s="547"/>
      <c r="IPP26" s="72"/>
      <c r="IPQ26" s="72"/>
      <c r="IQC26" s="72"/>
      <c r="IQD26" s="73"/>
      <c r="IQE26" s="547"/>
      <c r="IQF26" s="72"/>
      <c r="IQG26" s="72"/>
      <c r="IQS26" s="72"/>
      <c r="IQT26" s="73"/>
      <c r="IQU26" s="547"/>
      <c r="IQV26" s="72"/>
      <c r="IQW26" s="72"/>
      <c r="IRI26" s="72"/>
      <c r="IRJ26" s="73"/>
      <c r="IRK26" s="547"/>
      <c r="IRL26" s="72"/>
      <c r="IRM26" s="72"/>
      <c r="IRY26" s="72"/>
      <c r="IRZ26" s="73"/>
      <c r="ISA26" s="547"/>
      <c r="ISB26" s="72"/>
      <c r="ISC26" s="72"/>
      <c r="ISO26" s="72"/>
      <c r="ISP26" s="73"/>
      <c r="ISQ26" s="547"/>
      <c r="ISR26" s="72"/>
      <c r="ISS26" s="72"/>
      <c r="ITE26" s="72"/>
      <c r="ITF26" s="73"/>
      <c r="ITG26" s="547"/>
      <c r="ITH26" s="72"/>
      <c r="ITI26" s="72"/>
      <c r="ITU26" s="72"/>
      <c r="ITV26" s="73"/>
      <c r="ITW26" s="547"/>
      <c r="ITX26" s="72"/>
      <c r="ITY26" s="72"/>
      <c r="IUK26" s="72"/>
      <c r="IUL26" s="73"/>
      <c r="IUM26" s="547"/>
      <c r="IUN26" s="72"/>
      <c r="IUO26" s="72"/>
      <c r="IVA26" s="72"/>
      <c r="IVB26" s="73"/>
      <c r="IVC26" s="547"/>
      <c r="IVD26" s="72"/>
      <c r="IVE26" s="72"/>
      <c r="IVQ26" s="72"/>
      <c r="IVR26" s="73"/>
      <c r="IVS26" s="547"/>
      <c r="IVT26" s="72"/>
      <c r="IVU26" s="72"/>
      <c r="IWG26" s="72"/>
      <c r="IWH26" s="73"/>
      <c r="IWI26" s="547"/>
      <c r="IWJ26" s="72"/>
      <c r="IWK26" s="72"/>
      <c r="IWW26" s="72"/>
      <c r="IWX26" s="73"/>
      <c r="IWY26" s="547"/>
      <c r="IWZ26" s="72"/>
      <c r="IXA26" s="72"/>
      <c r="IXM26" s="72"/>
      <c r="IXN26" s="73"/>
      <c r="IXO26" s="547"/>
      <c r="IXP26" s="72"/>
      <c r="IXQ26" s="72"/>
      <c r="IYC26" s="72"/>
      <c r="IYD26" s="73"/>
      <c r="IYE26" s="547"/>
      <c r="IYF26" s="72"/>
      <c r="IYG26" s="72"/>
      <c r="IYS26" s="72"/>
      <c r="IYT26" s="73"/>
      <c r="IYU26" s="547"/>
      <c r="IYV26" s="72"/>
      <c r="IYW26" s="72"/>
      <c r="IZI26" s="72"/>
      <c r="IZJ26" s="73"/>
      <c r="IZK26" s="547"/>
      <c r="IZL26" s="72"/>
      <c r="IZM26" s="72"/>
      <c r="IZY26" s="72"/>
      <c r="IZZ26" s="73"/>
      <c r="JAA26" s="547"/>
      <c r="JAB26" s="72"/>
      <c r="JAC26" s="72"/>
      <c r="JAO26" s="72"/>
      <c r="JAP26" s="73"/>
      <c r="JAQ26" s="547"/>
      <c r="JAR26" s="72"/>
      <c r="JAS26" s="72"/>
      <c r="JBE26" s="72"/>
      <c r="JBF26" s="73"/>
      <c r="JBG26" s="547"/>
      <c r="JBH26" s="72"/>
      <c r="JBI26" s="72"/>
      <c r="JBU26" s="72"/>
      <c r="JBV26" s="73"/>
      <c r="JBW26" s="547"/>
      <c r="JBX26" s="72"/>
      <c r="JBY26" s="72"/>
      <c r="JCK26" s="72"/>
      <c r="JCL26" s="73"/>
      <c r="JCM26" s="547"/>
      <c r="JCN26" s="72"/>
      <c r="JCO26" s="72"/>
      <c r="JDA26" s="72"/>
      <c r="JDB26" s="73"/>
      <c r="JDC26" s="547"/>
      <c r="JDD26" s="72"/>
      <c r="JDE26" s="72"/>
      <c r="JDQ26" s="72"/>
      <c r="JDR26" s="73"/>
      <c r="JDS26" s="547"/>
      <c r="JDT26" s="72"/>
      <c r="JDU26" s="72"/>
      <c r="JEG26" s="72"/>
      <c r="JEH26" s="73"/>
      <c r="JEI26" s="547"/>
      <c r="JEJ26" s="72"/>
      <c r="JEK26" s="72"/>
      <c r="JEW26" s="72"/>
      <c r="JEX26" s="73"/>
      <c r="JEY26" s="547"/>
      <c r="JEZ26" s="72"/>
      <c r="JFA26" s="72"/>
      <c r="JFM26" s="72"/>
      <c r="JFN26" s="73"/>
      <c r="JFO26" s="547"/>
      <c r="JFP26" s="72"/>
      <c r="JFQ26" s="72"/>
      <c r="JGC26" s="72"/>
      <c r="JGD26" s="73"/>
      <c r="JGE26" s="547"/>
      <c r="JGF26" s="72"/>
      <c r="JGG26" s="72"/>
      <c r="JGS26" s="72"/>
      <c r="JGT26" s="73"/>
      <c r="JGU26" s="547"/>
      <c r="JGV26" s="72"/>
      <c r="JGW26" s="72"/>
      <c r="JHI26" s="72"/>
      <c r="JHJ26" s="73"/>
      <c r="JHK26" s="547"/>
      <c r="JHL26" s="72"/>
      <c r="JHM26" s="72"/>
      <c r="JHY26" s="72"/>
      <c r="JHZ26" s="73"/>
      <c r="JIA26" s="547"/>
      <c r="JIB26" s="72"/>
      <c r="JIC26" s="72"/>
      <c r="JIO26" s="72"/>
      <c r="JIP26" s="73"/>
      <c r="JIQ26" s="547"/>
      <c r="JIR26" s="72"/>
      <c r="JIS26" s="72"/>
      <c r="JJE26" s="72"/>
      <c r="JJF26" s="73"/>
      <c r="JJG26" s="547"/>
      <c r="JJH26" s="72"/>
      <c r="JJI26" s="72"/>
      <c r="JJU26" s="72"/>
      <c r="JJV26" s="73"/>
      <c r="JJW26" s="547"/>
      <c r="JJX26" s="72"/>
      <c r="JJY26" s="72"/>
      <c r="JKK26" s="72"/>
      <c r="JKL26" s="73"/>
      <c r="JKM26" s="547"/>
      <c r="JKN26" s="72"/>
      <c r="JKO26" s="72"/>
      <c r="JLA26" s="72"/>
      <c r="JLB26" s="73"/>
      <c r="JLC26" s="547"/>
      <c r="JLD26" s="72"/>
      <c r="JLE26" s="72"/>
      <c r="JLQ26" s="72"/>
      <c r="JLR26" s="73"/>
      <c r="JLS26" s="547"/>
      <c r="JLT26" s="72"/>
      <c r="JLU26" s="72"/>
      <c r="JMG26" s="72"/>
      <c r="JMH26" s="73"/>
      <c r="JMI26" s="547"/>
      <c r="JMJ26" s="72"/>
      <c r="JMK26" s="72"/>
      <c r="JMW26" s="72"/>
      <c r="JMX26" s="73"/>
      <c r="JMY26" s="547"/>
      <c r="JMZ26" s="72"/>
      <c r="JNA26" s="72"/>
      <c r="JNM26" s="72"/>
      <c r="JNN26" s="73"/>
      <c r="JNO26" s="547"/>
      <c r="JNP26" s="72"/>
      <c r="JNQ26" s="72"/>
      <c r="JOC26" s="72"/>
      <c r="JOD26" s="73"/>
      <c r="JOE26" s="547"/>
      <c r="JOF26" s="72"/>
      <c r="JOG26" s="72"/>
      <c r="JOS26" s="72"/>
      <c r="JOT26" s="73"/>
      <c r="JOU26" s="547"/>
      <c r="JOV26" s="72"/>
      <c r="JOW26" s="72"/>
      <c r="JPI26" s="72"/>
      <c r="JPJ26" s="73"/>
      <c r="JPK26" s="547"/>
      <c r="JPL26" s="72"/>
      <c r="JPM26" s="72"/>
      <c r="JPY26" s="72"/>
      <c r="JPZ26" s="73"/>
      <c r="JQA26" s="547"/>
      <c r="JQB26" s="72"/>
      <c r="JQC26" s="72"/>
      <c r="JQO26" s="72"/>
      <c r="JQP26" s="73"/>
      <c r="JQQ26" s="547"/>
      <c r="JQR26" s="72"/>
      <c r="JQS26" s="72"/>
      <c r="JRE26" s="72"/>
      <c r="JRF26" s="73"/>
      <c r="JRG26" s="547"/>
      <c r="JRH26" s="72"/>
      <c r="JRI26" s="72"/>
      <c r="JRU26" s="72"/>
      <c r="JRV26" s="73"/>
      <c r="JRW26" s="547"/>
      <c r="JRX26" s="72"/>
      <c r="JRY26" s="72"/>
      <c r="JSK26" s="72"/>
      <c r="JSL26" s="73"/>
      <c r="JSM26" s="547"/>
      <c r="JSN26" s="72"/>
      <c r="JSO26" s="72"/>
      <c r="JTA26" s="72"/>
      <c r="JTB26" s="73"/>
      <c r="JTC26" s="547"/>
      <c r="JTD26" s="72"/>
      <c r="JTE26" s="72"/>
      <c r="JTQ26" s="72"/>
      <c r="JTR26" s="73"/>
      <c r="JTS26" s="547"/>
      <c r="JTT26" s="72"/>
      <c r="JTU26" s="72"/>
      <c r="JUG26" s="72"/>
      <c r="JUH26" s="73"/>
      <c r="JUI26" s="547"/>
      <c r="JUJ26" s="72"/>
      <c r="JUK26" s="72"/>
      <c r="JUW26" s="72"/>
      <c r="JUX26" s="73"/>
      <c r="JUY26" s="547"/>
      <c r="JUZ26" s="72"/>
      <c r="JVA26" s="72"/>
      <c r="JVM26" s="72"/>
      <c r="JVN26" s="73"/>
      <c r="JVO26" s="547"/>
      <c r="JVP26" s="72"/>
      <c r="JVQ26" s="72"/>
      <c r="JWC26" s="72"/>
      <c r="JWD26" s="73"/>
      <c r="JWE26" s="547"/>
      <c r="JWF26" s="72"/>
      <c r="JWG26" s="72"/>
      <c r="JWS26" s="72"/>
      <c r="JWT26" s="73"/>
      <c r="JWU26" s="547"/>
      <c r="JWV26" s="72"/>
      <c r="JWW26" s="72"/>
      <c r="JXI26" s="72"/>
      <c r="JXJ26" s="73"/>
      <c r="JXK26" s="547"/>
      <c r="JXL26" s="72"/>
      <c r="JXM26" s="72"/>
      <c r="JXY26" s="72"/>
      <c r="JXZ26" s="73"/>
      <c r="JYA26" s="547"/>
      <c r="JYB26" s="72"/>
      <c r="JYC26" s="72"/>
      <c r="JYO26" s="72"/>
      <c r="JYP26" s="73"/>
      <c r="JYQ26" s="547"/>
      <c r="JYR26" s="72"/>
      <c r="JYS26" s="72"/>
      <c r="JZE26" s="72"/>
      <c r="JZF26" s="73"/>
      <c r="JZG26" s="547"/>
      <c r="JZH26" s="72"/>
      <c r="JZI26" s="72"/>
      <c r="JZU26" s="72"/>
      <c r="JZV26" s="73"/>
      <c r="JZW26" s="547"/>
      <c r="JZX26" s="72"/>
      <c r="JZY26" s="72"/>
      <c r="KAK26" s="72"/>
      <c r="KAL26" s="73"/>
      <c r="KAM26" s="547"/>
      <c r="KAN26" s="72"/>
      <c r="KAO26" s="72"/>
      <c r="KBA26" s="72"/>
      <c r="KBB26" s="73"/>
      <c r="KBC26" s="547"/>
      <c r="KBD26" s="72"/>
      <c r="KBE26" s="72"/>
      <c r="KBQ26" s="72"/>
      <c r="KBR26" s="73"/>
      <c r="KBS26" s="547"/>
      <c r="KBT26" s="72"/>
      <c r="KBU26" s="72"/>
      <c r="KCG26" s="72"/>
      <c r="KCH26" s="73"/>
      <c r="KCI26" s="547"/>
      <c r="KCJ26" s="72"/>
      <c r="KCK26" s="72"/>
      <c r="KCW26" s="72"/>
      <c r="KCX26" s="73"/>
      <c r="KCY26" s="547"/>
      <c r="KCZ26" s="72"/>
      <c r="KDA26" s="72"/>
      <c r="KDM26" s="72"/>
      <c r="KDN26" s="73"/>
      <c r="KDO26" s="547"/>
      <c r="KDP26" s="72"/>
      <c r="KDQ26" s="72"/>
      <c r="KEC26" s="72"/>
      <c r="KED26" s="73"/>
      <c r="KEE26" s="547"/>
      <c r="KEF26" s="72"/>
      <c r="KEG26" s="72"/>
      <c r="KES26" s="72"/>
      <c r="KET26" s="73"/>
      <c r="KEU26" s="547"/>
      <c r="KEV26" s="72"/>
      <c r="KEW26" s="72"/>
      <c r="KFI26" s="72"/>
      <c r="KFJ26" s="73"/>
      <c r="KFK26" s="547"/>
      <c r="KFL26" s="72"/>
      <c r="KFM26" s="72"/>
      <c r="KFY26" s="72"/>
      <c r="KFZ26" s="73"/>
      <c r="KGA26" s="547"/>
      <c r="KGB26" s="72"/>
      <c r="KGC26" s="72"/>
      <c r="KGO26" s="72"/>
      <c r="KGP26" s="73"/>
      <c r="KGQ26" s="547"/>
      <c r="KGR26" s="72"/>
      <c r="KGS26" s="72"/>
      <c r="KHE26" s="72"/>
      <c r="KHF26" s="73"/>
      <c r="KHG26" s="547"/>
      <c r="KHH26" s="72"/>
      <c r="KHI26" s="72"/>
      <c r="KHU26" s="72"/>
      <c r="KHV26" s="73"/>
      <c r="KHW26" s="547"/>
      <c r="KHX26" s="72"/>
      <c r="KHY26" s="72"/>
      <c r="KIK26" s="72"/>
      <c r="KIL26" s="73"/>
      <c r="KIM26" s="547"/>
      <c r="KIN26" s="72"/>
      <c r="KIO26" s="72"/>
      <c r="KJA26" s="72"/>
      <c r="KJB26" s="73"/>
      <c r="KJC26" s="547"/>
      <c r="KJD26" s="72"/>
      <c r="KJE26" s="72"/>
      <c r="KJQ26" s="72"/>
      <c r="KJR26" s="73"/>
      <c r="KJS26" s="547"/>
      <c r="KJT26" s="72"/>
      <c r="KJU26" s="72"/>
      <c r="KKG26" s="72"/>
      <c r="KKH26" s="73"/>
      <c r="KKI26" s="547"/>
      <c r="KKJ26" s="72"/>
      <c r="KKK26" s="72"/>
      <c r="KKW26" s="72"/>
      <c r="KKX26" s="73"/>
      <c r="KKY26" s="547"/>
      <c r="KKZ26" s="72"/>
      <c r="KLA26" s="72"/>
      <c r="KLM26" s="72"/>
      <c r="KLN26" s="73"/>
      <c r="KLO26" s="547"/>
      <c r="KLP26" s="72"/>
      <c r="KLQ26" s="72"/>
      <c r="KMC26" s="72"/>
      <c r="KMD26" s="73"/>
      <c r="KME26" s="547"/>
      <c r="KMF26" s="72"/>
      <c r="KMG26" s="72"/>
      <c r="KMS26" s="72"/>
      <c r="KMT26" s="73"/>
      <c r="KMU26" s="547"/>
      <c r="KMV26" s="72"/>
      <c r="KMW26" s="72"/>
      <c r="KNI26" s="72"/>
      <c r="KNJ26" s="73"/>
      <c r="KNK26" s="547"/>
      <c r="KNL26" s="72"/>
      <c r="KNM26" s="72"/>
      <c r="KNY26" s="72"/>
      <c r="KNZ26" s="73"/>
      <c r="KOA26" s="547"/>
      <c r="KOB26" s="72"/>
      <c r="KOC26" s="72"/>
      <c r="KOO26" s="72"/>
      <c r="KOP26" s="73"/>
      <c r="KOQ26" s="547"/>
      <c r="KOR26" s="72"/>
      <c r="KOS26" s="72"/>
      <c r="KPE26" s="72"/>
      <c r="KPF26" s="73"/>
      <c r="KPG26" s="547"/>
      <c r="KPH26" s="72"/>
      <c r="KPI26" s="72"/>
      <c r="KPU26" s="72"/>
      <c r="KPV26" s="73"/>
      <c r="KPW26" s="547"/>
      <c r="KPX26" s="72"/>
      <c r="KPY26" s="72"/>
      <c r="KQK26" s="72"/>
      <c r="KQL26" s="73"/>
      <c r="KQM26" s="547"/>
      <c r="KQN26" s="72"/>
      <c r="KQO26" s="72"/>
      <c r="KRA26" s="72"/>
      <c r="KRB26" s="73"/>
      <c r="KRC26" s="547"/>
      <c r="KRD26" s="72"/>
      <c r="KRE26" s="72"/>
      <c r="KRQ26" s="72"/>
      <c r="KRR26" s="73"/>
      <c r="KRS26" s="547"/>
      <c r="KRT26" s="72"/>
      <c r="KRU26" s="72"/>
      <c r="KSG26" s="72"/>
      <c r="KSH26" s="73"/>
      <c r="KSI26" s="547"/>
      <c r="KSJ26" s="72"/>
      <c r="KSK26" s="72"/>
      <c r="KSW26" s="72"/>
      <c r="KSX26" s="73"/>
      <c r="KSY26" s="547"/>
      <c r="KSZ26" s="72"/>
      <c r="KTA26" s="72"/>
      <c r="KTM26" s="72"/>
      <c r="KTN26" s="73"/>
      <c r="KTO26" s="547"/>
      <c r="KTP26" s="72"/>
      <c r="KTQ26" s="72"/>
      <c r="KUC26" s="72"/>
      <c r="KUD26" s="73"/>
      <c r="KUE26" s="547"/>
      <c r="KUF26" s="72"/>
      <c r="KUG26" s="72"/>
      <c r="KUS26" s="72"/>
      <c r="KUT26" s="73"/>
      <c r="KUU26" s="547"/>
      <c r="KUV26" s="72"/>
      <c r="KUW26" s="72"/>
      <c r="KVI26" s="72"/>
      <c r="KVJ26" s="73"/>
      <c r="KVK26" s="547"/>
      <c r="KVL26" s="72"/>
      <c r="KVM26" s="72"/>
      <c r="KVY26" s="72"/>
      <c r="KVZ26" s="73"/>
      <c r="KWA26" s="547"/>
      <c r="KWB26" s="72"/>
      <c r="KWC26" s="72"/>
      <c r="KWO26" s="72"/>
      <c r="KWP26" s="73"/>
      <c r="KWQ26" s="547"/>
      <c r="KWR26" s="72"/>
      <c r="KWS26" s="72"/>
      <c r="KXE26" s="72"/>
      <c r="KXF26" s="73"/>
      <c r="KXG26" s="547"/>
      <c r="KXH26" s="72"/>
      <c r="KXI26" s="72"/>
      <c r="KXU26" s="72"/>
      <c r="KXV26" s="73"/>
      <c r="KXW26" s="547"/>
      <c r="KXX26" s="72"/>
      <c r="KXY26" s="72"/>
      <c r="KYK26" s="72"/>
      <c r="KYL26" s="73"/>
      <c r="KYM26" s="547"/>
      <c r="KYN26" s="72"/>
      <c r="KYO26" s="72"/>
      <c r="KZA26" s="72"/>
      <c r="KZB26" s="73"/>
      <c r="KZC26" s="547"/>
      <c r="KZD26" s="72"/>
      <c r="KZE26" s="72"/>
      <c r="KZQ26" s="72"/>
      <c r="KZR26" s="73"/>
      <c r="KZS26" s="547"/>
      <c r="KZT26" s="72"/>
      <c r="KZU26" s="72"/>
      <c r="LAG26" s="72"/>
      <c r="LAH26" s="73"/>
      <c r="LAI26" s="547"/>
      <c r="LAJ26" s="72"/>
      <c r="LAK26" s="72"/>
      <c r="LAW26" s="72"/>
      <c r="LAX26" s="73"/>
      <c r="LAY26" s="547"/>
      <c r="LAZ26" s="72"/>
      <c r="LBA26" s="72"/>
      <c r="LBM26" s="72"/>
      <c r="LBN26" s="73"/>
      <c r="LBO26" s="547"/>
      <c r="LBP26" s="72"/>
      <c r="LBQ26" s="72"/>
      <c r="LCC26" s="72"/>
      <c r="LCD26" s="73"/>
      <c r="LCE26" s="547"/>
      <c r="LCF26" s="72"/>
      <c r="LCG26" s="72"/>
      <c r="LCS26" s="72"/>
      <c r="LCT26" s="73"/>
      <c r="LCU26" s="547"/>
      <c r="LCV26" s="72"/>
      <c r="LCW26" s="72"/>
      <c r="LDI26" s="72"/>
      <c r="LDJ26" s="73"/>
      <c r="LDK26" s="547"/>
      <c r="LDL26" s="72"/>
      <c r="LDM26" s="72"/>
      <c r="LDY26" s="72"/>
      <c r="LDZ26" s="73"/>
      <c r="LEA26" s="547"/>
      <c r="LEB26" s="72"/>
      <c r="LEC26" s="72"/>
      <c r="LEO26" s="72"/>
      <c r="LEP26" s="73"/>
      <c r="LEQ26" s="547"/>
      <c r="LER26" s="72"/>
      <c r="LES26" s="72"/>
      <c r="LFE26" s="72"/>
      <c r="LFF26" s="73"/>
      <c r="LFG26" s="547"/>
      <c r="LFH26" s="72"/>
      <c r="LFI26" s="72"/>
      <c r="LFU26" s="72"/>
      <c r="LFV26" s="73"/>
      <c r="LFW26" s="547"/>
      <c r="LFX26" s="72"/>
      <c r="LFY26" s="72"/>
      <c r="LGK26" s="72"/>
      <c r="LGL26" s="73"/>
      <c r="LGM26" s="547"/>
      <c r="LGN26" s="72"/>
      <c r="LGO26" s="72"/>
      <c r="LHA26" s="72"/>
      <c r="LHB26" s="73"/>
      <c r="LHC26" s="547"/>
      <c r="LHD26" s="72"/>
      <c r="LHE26" s="72"/>
      <c r="LHQ26" s="72"/>
      <c r="LHR26" s="73"/>
      <c r="LHS26" s="547"/>
      <c r="LHT26" s="72"/>
      <c r="LHU26" s="72"/>
      <c r="LIG26" s="72"/>
      <c r="LIH26" s="73"/>
      <c r="LII26" s="547"/>
      <c r="LIJ26" s="72"/>
      <c r="LIK26" s="72"/>
      <c r="LIW26" s="72"/>
      <c r="LIX26" s="73"/>
      <c r="LIY26" s="547"/>
      <c r="LIZ26" s="72"/>
      <c r="LJA26" s="72"/>
      <c r="LJM26" s="72"/>
      <c r="LJN26" s="73"/>
      <c r="LJO26" s="547"/>
      <c r="LJP26" s="72"/>
      <c r="LJQ26" s="72"/>
      <c r="LKC26" s="72"/>
      <c r="LKD26" s="73"/>
      <c r="LKE26" s="547"/>
      <c r="LKF26" s="72"/>
      <c r="LKG26" s="72"/>
      <c r="LKS26" s="72"/>
      <c r="LKT26" s="73"/>
      <c r="LKU26" s="547"/>
      <c r="LKV26" s="72"/>
      <c r="LKW26" s="72"/>
      <c r="LLI26" s="72"/>
      <c r="LLJ26" s="73"/>
      <c r="LLK26" s="547"/>
      <c r="LLL26" s="72"/>
      <c r="LLM26" s="72"/>
      <c r="LLY26" s="72"/>
      <c r="LLZ26" s="73"/>
      <c r="LMA26" s="547"/>
      <c r="LMB26" s="72"/>
      <c r="LMC26" s="72"/>
      <c r="LMO26" s="72"/>
      <c r="LMP26" s="73"/>
      <c r="LMQ26" s="547"/>
      <c r="LMR26" s="72"/>
      <c r="LMS26" s="72"/>
      <c r="LNE26" s="72"/>
      <c r="LNF26" s="73"/>
      <c r="LNG26" s="547"/>
      <c r="LNH26" s="72"/>
      <c r="LNI26" s="72"/>
      <c r="LNU26" s="72"/>
      <c r="LNV26" s="73"/>
      <c r="LNW26" s="547"/>
      <c r="LNX26" s="72"/>
      <c r="LNY26" s="72"/>
      <c r="LOK26" s="72"/>
      <c r="LOL26" s="73"/>
      <c r="LOM26" s="547"/>
      <c r="LON26" s="72"/>
      <c r="LOO26" s="72"/>
      <c r="LPA26" s="72"/>
      <c r="LPB26" s="73"/>
      <c r="LPC26" s="547"/>
      <c r="LPD26" s="72"/>
      <c r="LPE26" s="72"/>
      <c r="LPQ26" s="72"/>
      <c r="LPR26" s="73"/>
      <c r="LPS26" s="547"/>
      <c r="LPT26" s="72"/>
      <c r="LPU26" s="72"/>
      <c r="LQG26" s="72"/>
      <c r="LQH26" s="73"/>
      <c r="LQI26" s="547"/>
      <c r="LQJ26" s="72"/>
      <c r="LQK26" s="72"/>
      <c r="LQW26" s="72"/>
      <c r="LQX26" s="73"/>
      <c r="LQY26" s="547"/>
      <c r="LQZ26" s="72"/>
      <c r="LRA26" s="72"/>
      <c r="LRM26" s="72"/>
      <c r="LRN26" s="73"/>
      <c r="LRO26" s="547"/>
      <c r="LRP26" s="72"/>
      <c r="LRQ26" s="72"/>
      <c r="LSC26" s="72"/>
      <c r="LSD26" s="73"/>
      <c r="LSE26" s="547"/>
      <c r="LSF26" s="72"/>
      <c r="LSG26" s="72"/>
      <c r="LSS26" s="72"/>
      <c r="LST26" s="73"/>
      <c r="LSU26" s="547"/>
      <c r="LSV26" s="72"/>
      <c r="LSW26" s="72"/>
      <c r="LTI26" s="72"/>
      <c r="LTJ26" s="73"/>
      <c r="LTK26" s="547"/>
      <c r="LTL26" s="72"/>
      <c r="LTM26" s="72"/>
      <c r="LTY26" s="72"/>
      <c r="LTZ26" s="73"/>
      <c r="LUA26" s="547"/>
      <c r="LUB26" s="72"/>
      <c r="LUC26" s="72"/>
      <c r="LUO26" s="72"/>
      <c r="LUP26" s="73"/>
      <c r="LUQ26" s="547"/>
      <c r="LUR26" s="72"/>
      <c r="LUS26" s="72"/>
      <c r="LVE26" s="72"/>
      <c r="LVF26" s="73"/>
      <c r="LVG26" s="547"/>
      <c r="LVH26" s="72"/>
      <c r="LVI26" s="72"/>
      <c r="LVU26" s="72"/>
      <c r="LVV26" s="73"/>
      <c r="LVW26" s="547"/>
      <c r="LVX26" s="72"/>
      <c r="LVY26" s="72"/>
      <c r="LWK26" s="72"/>
      <c r="LWL26" s="73"/>
      <c r="LWM26" s="547"/>
      <c r="LWN26" s="72"/>
      <c r="LWO26" s="72"/>
      <c r="LXA26" s="72"/>
      <c r="LXB26" s="73"/>
      <c r="LXC26" s="547"/>
      <c r="LXD26" s="72"/>
      <c r="LXE26" s="72"/>
      <c r="LXQ26" s="72"/>
      <c r="LXR26" s="73"/>
      <c r="LXS26" s="547"/>
      <c r="LXT26" s="72"/>
      <c r="LXU26" s="72"/>
      <c r="LYG26" s="72"/>
      <c r="LYH26" s="73"/>
      <c r="LYI26" s="547"/>
      <c r="LYJ26" s="72"/>
      <c r="LYK26" s="72"/>
      <c r="LYW26" s="72"/>
      <c r="LYX26" s="73"/>
      <c r="LYY26" s="547"/>
      <c r="LYZ26" s="72"/>
      <c r="LZA26" s="72"/>
      <c r="LZM26" s="72"/>
      <c r="LZN26" s="73"/>
      <c r="LZO26" s="547"/>
      <c r="LZP26" s="72"/>
      <c r="LZQ26" s="72"/>
      <c r="MAC26" s="72"/>
      <c r="MAD26" s="73"/>
      <c r="MAE26" s="547"/>
      <c r="MAF26" s="72"/>
      <c r="MAG26" s="72"/>
      <c r="MAS26" s="72"/>
      <c r="MAT26" s="73"/>
      <c r="MAU26" s="547"/>
      <c r="MAV26" s="72"/>
      <c r="MAW26" s="72"/>
      <c r="MBI26" s="72"/>
      <c r="MBJ26" s="73"/>
      <c r="MBK26" s="547"/>
      <c r="MBL26" s="72"/>
      <c r="MBM26" s="72"/>
      <c r="MBY26" s="72"/>
      <c r="MBZ26" s="73"/>
      <c r="MCA26" s="547"/>
      <c r="MCB26" s="72"/>
      <c r="MCC26" s="72"/>
      <c r="MCO26" s="72"/>
      <c r="MCP26" s="73"/>
      <c r="MCQ26" s="547"/>
      <c r="MCR26" s="72"/>
      <c r="MCS26" s="72"/>
      <c r="MDE26" s="72"/>
      <c r="MDF26" s="73"/>
      <c r="MDG26" s="547"/>
      <c r="MDH26" s="72"/>
      <c r="MDI26" s="72"/>
      <c r="MDU26" s="72"/>
      <c r="MDV26" s="73"/>
      <c r="MDW26" s="547"/>
      <c r="MDX26" s="72"/>
      <c r="MDY26" s="72"/>
      <c r="MEK26" s="72"/>
      <c r="MEL26" s="73"/>
      <c r="MEM26" s="547"/>
      <c r="MEN26" s="72"/>
      <c r="MEO26" s="72"/>
      <c r="MFA26" s="72"/>
      <c r="MFB26" s="73"/>
      <c r="MFC26" s="547"/>
      <c r="MFD26" s="72"/>
      <c r="MFE26" s="72"/>
      <c r="MFQ26" s="72"/>
      <c r="MFR26" s="73"/>
      <c r="MFS26" s="547"/>
      <c r="MFT26" s="72"/>
      <c r="MFU26" s="72"/>
      <c r="MGG26" s="72"/>
      <c r="MGH26" s="73"/>
      <c r="MGI26" s="547"/>
      <c r="MGJ26" s="72"/>
      <c r="MGK26" s="72"/>
      <c r="MGW26" s="72"/>
      <c r="MGX26" s="73"/>
      <c r="MGY26" s="547"/>
      <c r="MGZ26" s="72"/>
      <c r="MHA26" s="72"/>
      <c r="MHM26" s="72"/>
      <c r="MHN26" s="73"/>
      <c r="MHO26" s="547"/>
      <c r="MHP26" s="72"/>
      <c r="MHQ26" s="72"/>
      <c r="MIC26" s="72"/>
      <c r="MID26" s="73"/>
      <c r="MIE26" s="547"/>
      <c r="MIF26" s="72"/>
      <c r="MIG26" s="72"/>
      <c r="MIS26" s="72"/>
      <c r="MIT26" s="73"/>
      <c r="MIU26" s="547"/>
      <c r="MIV26" s="72"/>
      <c r="MIW26" s="72"/>
      <c r="MJI26" s="72"/>
      <c r="MJJ26" s="73"/>
      <c r="MJK26" s="547"/>
      <c r="MJL26" s="72"/>
      <c r="MJM26" s="72"/>
      <c r="MJY26" s="72"/>
      <c r="MJZ26" s="73"/>
      <c r="MKA26" s="547"/>
      <c r="MKB26" s="72"/>
      <c r="MKC26" s="72"/>
      <c r="MKO26" s="72"/>
      <c r="MKP26" s="73"/>
      <c r="MKQ26" s="547"/>
      <c r="MKR26" s="72"/>
      <c r="MKS26" s="72"/>
      <c r="MLE26" s="72"/>
      <c r="MLF26" s="73"/>
      <c r="MLG26" s="547"/>
      <c r="MLH26" s="72"/>
      <c r="MLI26" s="72"/>
      <c r="MLU26" s="72"/>
      <c r="MLV26" s="73"/>
      <c r="MLW26" s="547"/>
      <c r="MLX26" s="72"/>
      <c r="MLY26" s="72"/>
      <c r="MMK26" s="72"/>
      <c r="MML26" s="73"/>
      <c r="MMM26" s="547"/>
      <c r="MMN26" s="72"/>
      <c r="MMO26" s="72"/>
      <c r="MNA26" s="72"/>
      <c r="MNB26" s="73"/>
      <c r="MNC26" s="547"/>
      <c r="MND26" s="72"/>
      <c r="MNE26" s="72"/>
      <c r="MNQ26" s="72"/>
      <c r="MNR26" s="73"/>
      <c r="MNS26" s="547"/>
      <c r="MNT26" s="72"/>
      <c r="MNU26" s="72"/>
      <c r="MOG26" s="72"/>
      <c r="MOH26" s="73"/>
      <c r="MOI26" s="547"/>
      <c r="MOJ26" s="72"/>
      <c r="MOK26" s="72"/>
      <c r="MOW26" s="72"/>
      <c r="MOX26" s="73"/>
      <c r="MOY26" s="547"/>
      <c r="MOZ26" s="72"/>
      <c r="MPA26" s="72"/>
      <c r="MPM26" s="72"/>
      <c r="MPN26" s="73"/>
      <c r="MPO26" s="547"/>
      <c r="MPP26" s="72"/>
      <c r="MPQ26" s="72"/>
      <c r="MQC26" s="72"/>
      <c r="MQD26" s="73"/>
      <c r="MQE26" s="547"/>
      <c r="MQF26" s="72"/>
      <c r="MQG26" s="72"/>
      <c r="MQS26" s="72"/>
      <c r="MQT26" s="73"/>
      <c r="MQU26" s="547"/>
      <c r="MQV26" s="72"/>
      <c r="MQW26" s="72"/>
      <c r="MRI26" s="72"/>
      <c r="MRJ26" s="73"/>
      <c r="MRK26" s="547"/>
      <c r="MRL26" s="72"/>
      <c r="MRM26" s="72"/>
      <c r="MRY26" s="72"/>
      <c r="MRZ26" s="73"/>
      <c r="MSA26" s="547"/>
      <c r="MSB26" s="72"/>
      <c r="MSC26" s="72"/>
      <c r="MSO26" s="72"/>
      <c r="MSP26" s="73"/>
      <c r="MSQ26" s="547"/>
      <c r="MSR26" s="72"/>
      <c r="MSS26" s="72"/>
      <c r="MTE26" s="72"/>
      <c r="MTF26" s="73"/>
      <c r="MTG26" s="547"/>
      <c r="MTH26" s="72"/>
      <c r="MTI26" s="72"/>
      <c r="MTU26" s="72"/>
      <c r="MTV26" s="73"/>
      <c r="MTW26" s="547"/>
      <c r="MTX26" s="72"/>
      <c r="MTY26" s="72"/>
      <c r="MUK26" s="72"/>
      <c r="MUL26" s="73"/>
      <c r="MUM26" s="547"/>
      <c r="MUN26" s="72"/>
      <c r="MUO26" s="72"/>
      <c r="MVA26" s="72"/>
      <c r="MVB26" s="73"/>
      <c r="MVC26" s="547"/>
      <c r="MVD26" s="72"/>
      <c r="MVE26" s="72"/>
      <c r="MVQ26" s="72"/>
      <c r="MVR26" s="73"/>
      <c r="MVS26" s="547"/>
      <c r="MVT26" s="72"/>
      <c r="MVU26" s="72"/>
      <c r="MWG26" s="72"/>
      <c r="MWH26" s="73"/>
      <c r="MWI26" s="547"/>
      <c r="MWJ26" s="72"/>
      <c r="MWK26" s="72"/>
      <c r="MWW26" s="72"/>
      <c r="MWX26" s="73"/>
      <c r="MWY26" s="547"/>
      <c r="MWZ26" s="72"/>
      <c r="MXA26" s="72"/>
      <c r="MXM26" s="72"/>
      <c r="MXN26" s="73"/>
      <c r="MXO26" s="547"/>
      <c r="MXP26" s="72"/>
      <c r="MXQ26" s="72"/>
      <c r="MYC26" s="72"/>
      <c r="MYD26" s="73"/>
      <c r="MYE26" s="547"/>
      <c r="MYF26" s="72"/>
      <c r="MYG26" s="72"/>
      <c r="MYS26" s="72"/>
      <c r="MYT26" s="73"/>
      <c r="MYU26" s="547"/>
      <c r="MYV26" s="72"/>
      <c r="MYW26" s="72"/>
      <c r="MZI26" s="72"/>
      <c r="MZJ26" s="73"/>
      <c r="MZK26" s="547"/>
      <c r="MZL26" s="72"/>
      <c r="MZM26" s="72"/>
      <c r="MZY26" s="72"/>
      <c r="MZZ26" s="73"/>
      <c r="NAA26" s="547"/>
      <c r="NAB26" s="72"/>
      <c r="NAC26" s="72"/>
      <c r="NAO26" s="72"/>
      <c r="NAP26" s="73"/>
      <c r="NAQ26" s="547"/>
      <c r="NAR26" s="72"/>
      <c r="NAS26" s="72"/>
      <c r="NBE26" s="72"/>
      <c r="NBF26" s="73"/>
      <c r="NBG26" s="547"/>
      <c r="NBH26" s="72"/>
      <c r="NBI26" s="72"/>
      <c r="NBU26" s="72"/>
      <c r="NBV26" s="73"/>
      <c r="NBW26" s="547"/>
      <c r="NBX26" s="72"/>
      <c r="NBY26" s="72"/>
      <c r="NCK26" s="72"/>
      <c r="NCL26" s="73"/>
      <c r="NCM26" s="547"/>
      <c r="NCN26" s="72"/>
      <c r="NCO26" s="72"/>
      <c r="NDA26" s="72"/>
      <c r="NDB26" s="73"/>
      <c r="NDC26" s="547"/>
      <c r="NDD26" s="72"/>
      <c r="NDE26" s="72"/>
      <c r="NDQ26" s="72"/>
      <c r="NDR26" s="73"/>
      <c r="NDS26" s="547"/>
      <c r="NDT26" s="72"/>
      <c r="NDU26" s="72"/>
      <c r="NEG26" s="72"/>
      <c r="NEH26" s="73"/>
      <c r="NEI26" s="547"/>
      <c r="NEJ26" s="72"/>
      <c r="NEK26" s="72"/>
      <c r="NEW26" s="72"/>
      <c r="NEX26" s="73"/>
      <c r="NEY26" s="547"/>
      <c r="NEZ26" s="72"/>
      <c r="NFA26" s="72"/>
      <c r="NFM26" s="72"/>
      <c r="NFN26" s="73"/>
      <c r="NFO26" s="547"/>
      <c r="NFP26" s="72"/>
      <c r="NFQ26" s="72"/>
      <c r="NGC26" s="72"/>
      <c r="NGD26" s="73"/>
      <c r="NGE26" s="547"/>
      <c r="NGF26" s="72"/>
      <c r="NGG26" s="72"/>
      <c r="NGS26" s="72"/>
      <c r="NGT26" s="73"/>
      <c r="NGU26" s="547"/>
      <c r="NGV26" s="72"/>
      <c r="NGW26" s="72"/>
      <c r="NHI26" s="72"/>
      <c r="NHJ26" s="73"/>
      <c r="NHK26" s="547"/>
      <c r="NHL26" s="72"/>
      <c r="NHM26" s="72"/>
      <c r="NHY26" s="72"/>
      <c r="NHZ26" s="73"/>
      <c r="NIA26" s="547"/>
      <c r="NIB26" s="72"/>
      <c r="NIC26" s="72"/>
      <c r="NIO26" s="72"/>
      <c r="NIP26" s="73"/>
      <c r="NIQ26" s="547"/>
      <c r="NIR26" s="72"/>
      <c r="NIS26" s="72"/>
      <c r="NJE26" s="72"/>
      <c r="NJF26" s="73"/>
      <c r="NJG26" s="547"/>
      <c r="NJH26" s="72"/>
      <c r="NJI26" s="72"/>
      <c r="NJU26" s="72"/>
      <c r="NJV26" s="73"/>
      <c r="NJW26" s="547"/>
      <c r="NJX26" s="72"/>
      <c r="NJY26" s="72"/>
      <c r="NKK26" s="72"/>
      <c r="NKL26" s="73"/>
      <c r="NKM26" s="547"/>
      <c r="NKN26" s="72"/>
      <c r="NKO26" s="72"/>
      <c r="NLA26" s="72"/>
      <c r="NLB26" s="73"/>
      <c r="NLC26" s="547"/>
      <c r="NLD26" s="72"/>
      <c r="NLE26" s="72"/>
      <c r="NLQ26" s="72"/>
      <c r="NLR26" s="73"/>
      <c r="NLS26" s="547"/>
      <c r="NLT26" s="72"/>
      <c r="NLU26" s="72"/>
      <c r="NMG26" s="72"/>
      <c r="NMH26" s="73"/>
      <c r="NMI26" s="547"/>
      <c r="NMJ26" s="72"/>
      <c r="NMK26" s="72"/>
      <c r="NMW26" s="72"/>
      <c r="NMX26" s="73"/>
      <c r="NMY26" s="547"/>
      <c r="NMZ26" s="72"/>
      <c r="NNA26" s="72"/>
      <c r="NNM26" s="72"/>
      <c r="NNN26" s="73"/>
      <c r="NNO26" s="547"/>
      <c r="NNP26" s="72"/>
      <c r="NNQ26" s="72"/>
      <c r="NOC26" s="72"/>
      <c r="NOD26" s="73"/>
      <c r="NOE26" s="547"/>
      <c r="NOF26" s="72"/>
      <c r="NOG26" s="72"/>
      <c r="NOS26" s="72"/>
      <c r="NOT26" s="73"/>
      <c r="NOU26" s="547"/>
      <c r="NOV26" s="72"/>
      <c r="NOW26" s="72"/>
      <c r="NPI26" s="72"/>
      <c r="NPJ26" s="73"/>
      <c r="NPK26" s="547"/>
      <c r="NPL26" s="72"/>
      <c r="NPM26" s="72"/>
      <c r="NPY26" s="72"/>
      <c r="NPZ26" s="73"/>
      <c r="NQA26" s="547"/>
      <c r="NQB26" s="72"/>
      <c r="NQC26" s="72"/>
      <c r="NQO26" s="72"/>
      <c r="NQP26" s="73"/>
      <c r="NQQ26" s="547"/>
      <c r="NQR26" s="72"/>
      <c r="NQS26" s="72"/>
      <c r="NRE26" s="72"/>
      <c r="NRF26" s="73"/>
      <c r="NRG26" s="547"/>
      <c r="NRH26" s="72"/>
      <c r="NRI26" s="72"/>
      <c r="NRU26" s="72"/>
      <c r="NRV26" s="73"/>
      <c r="NRW26" s="547"/>
      <c r="NRX26" s="72"/>
      <c r="NRY26" s="72"/>
      <c r="NSK26" s="72"/>
      <c r="NSL26" s="73"/>
      <c r="NSM26" s="547"/>
      <c r="NSN26" s="72"/>
      <c r="NSO26" s="72"/>
      <c r="NTA26" s="72"/>
      <c r="NTB26" s="73"/>
      <c r="NTC26" s="547"/>
      <c r="NTD26" s="72"/>
      <c r="NTE26" s="72"/>
      <c r="NTQ26" s="72"/>
      <c r="NTR26" s="73"/>
      <c r="NTS26" s="547"/>
      <c r="NTT26" s="72"/>
      <c r="NTU26" s="72"/>
      <c r="NUG26" s="72"/>
      <c r="NUH26" s="73"/>
      <c r="NUI26" s="547"/>
      <c r="NUJ26" s="72"/>
      <c r="NUK26" s="72"/>
      <c r="NUW26" s="72"/>
      <c r="NUX26" s="73"/>
      <c r="NUY26" s="547"/>
      <c r="NUZ26" s="72"/>
      <c r="NVA26" s="72"/>
      <c r="NVM26" s="72"/>
      <c r="NVN26" s="73"/>
      <c r="NVO26" s="547"/>
      <c r="NVP26" s="72"/>
      <c r="NVQ26" s="72"/>
      <c r="NWC26" s="72"/>
      <c r="NWD26" s="73"/>
      <c r="NWE26" s="547"/>
      <c r="NWF26" s="72"/>
      <c r="NWG26" s="72"/>
      <c r="NWS26" s="72"/>
      <c r="NWT26" s="73"/>
      <c r="NWU26" s="547"/>
      <c r="NWV26" s="72"/>
      <c r="NWW26" s="72"/>
      <c r="NXI26" s="72"/>
      <c r="NXJ26" s="73"/>
      <c r="NXK26" s="547"/>
      <c r="NXL26" s="72"/>
      <c r="NXM26" s="72"/>
      <c r="NXY26" s="72"/>
      <c r="NXZ26" s="73"/>
      <c r="NYA26" s="547"/>
      <c r="NYB26" s="72"/>
      <c r="NYC26" s="72"/>
      <c r="NYO26" s="72"/>
      <c r="NYP26" s="73"/>
      <c r="NYQ26" s="547"/>
      <c r="NYR26" s="72"/>
      <c r="NYS26" s="72"/>
      <c r="NZE26" s="72"/>
      <c r="NZF26" s="73"/>
      <c r="NZG26" s="547"/>
      <c r="NZH26" s="72"/>
      <c r="NZI26" s="72"/>
      <c r="NZU26" s="72"/>
      <c r="NZV26" s="73"/>
      <c r="NZW26" s="547"/>
      <c r="NZX26" s="72"/>
      <c r="NZY26" s="72"/>
      <c r="OAK26" s="72"/>
      <c r="OAL26" s="73"/>
      <c r="OAM26" s="547"/>
      <c r="OAN26" s="72"/>
      <c r="OAO26" s="72"/>
      <c r="OBA26" s="72"/>
      <c r="OBB26" s="73"/>
      <c r="OBC26" s="547"/>
      <c r="OBD26" s="72"/>
      <c r="OBE26" s="72"/>
      <c r="OBQ26" s="72"/>
      <c r="OBR26" s="73"/>
      <c r="OBS26" s="547"/>
      <c r="OBT26" s="72"/>
      <c r="OBU26" s="72"/>
      <c r="OCG26" s="72"/>
      <c r="OCH26" s="73"/>
      <c r="OCI26" s="547"/>
      <c r="OCJ26" s="72"/>
      <c r="OCK26" s="72"/>
      <c r="OCW26" s="72"/>
      <c r="OCX26" s="73"/>
      <c r="OCY26" s="547"/>
      <c r="OCZ26" s="72"/>
      <c r="ODA26" s="72"/>
      <c r="ODM26" s="72"/>
      <c r="ODN26" s="73"/>
      <c r="ODO26" s="547"/>
      <c r="ODP26" s="72"/>
      <c r="ODQ26" s="72"/>
      <c r="OEC26" s="72"/>
      <c r="OED26" s="73"/>
      <c r="OEE26" s="547"/>
      <c r="OEF26" s="72"/>
      <c r="OEG26" s="72"/>
      <c r="OES26" s="72"/>
      <c r="OET26" s="73"/>
      <c r="OEU26" s="547"/>
      <c r="OEV26" s="72"/>
      <c r="OEW26" s="72"/>
      <c r="OFI26" s="72"/>
      <c r="OFJ26" s="73"/>
      <c r="OFK26" s="547"/>
      <c r="OFL26" s="72"/>
      <c r="OFM26" s="72"/>
      <c r="OFY26" s="72"/>
      <c r="OFZ26" s="73"/>
      <c r="OGA26" s="547"/>
      <c r="OGB26" s="72"/>
      <c r="OGC26" s="72"/>
      <c r="OGO26" s="72"/>
      <c r="OGP26" s="73"/>
      <c r="OGQ26" s="547"/>
      <c r="OGR26" s="72"/>
      <c r="OGS26" s="72"/>
      <c r="OHE26" s="72"/>
      <c r="OHF26" s="73"/>
      <c r="OHG26" s="547"/>
      <c r="OHH26" s="72"/>
      <c r="OHI26" s="72"/>
      <c r="OHU26" s="72"/>
      <c r="OHV26" s="73"/>
      <c r="OHW26" s="547"/>
      <c r="OHX26" s="72"/>
      <c r="OHY26" s="72"/>
      <c r="OIK26" s="72"/>
      <c r="OIL26" s="73"/>
      <c r="OIM26" s="547"/>
      <c r="OIN26" s="72"/>
      <c r="OIO26" s="72"/>
      <c r="OJA26" s="72"/>
      <c r="OJB26" s="73"/>
      <c r="OJC26" s="547"/>
      <c r="OJD26" s="72"/>
      <c r="OJE26" s="72"/>
      <c r="OJQ26" s="72"/>
      <c r="OJR26" s="73"/>
      <c r="OJS26" s="547"/>
      <c r="OJT26" s="72"/>
      <c r="OJU26" s="72"/>
      <c r="OKG26" s="72"/>
      <c r="OKH26" s="73"/>
      <c r="OKI26" s="547"/>
      <c r="OKJ26" s="72"/>
      <c r="OKK26" s="72"/>
      <c r="OKW26" s="72"/>
      <c r="OKX26" s="73"/>
      <c r="OKY26" s="547"/>
      <c r="OKZ26" s="72"/>
      <c r="OLA26" s="72"/>
      <c r="OLM26" s="72"/>
      <c r="OLN26" s="73"/>
      <c r="OLO26" s="547"/>
      <c r="OLP26" s="72"/>
      <c r="OLQ26" s="72"/>
      <c r="OMC26" s="72"/>
      <c r="OMD26" s="73"/>
      <c r="OME26" s="547"/>
      <c r="OMF26" s="72"/>
      <c r="OMG26" s="72"/>
      <c r="OMS26" s="72"/>
      <c r="OMT26" s="73"/>
      <c r="OMU26" s="547"/>
      <c r="OMV26" s="72"/>
      <c r="OMW26" s="72"/>
      <c r="ONI26" s="72"/>
      <c r="ONJ26" s="73"/>
      <c r="ONK26" s="547"/>
      <c r="ONL26" s="72"/>
      <c r="ONM26" s="72"/>
      <c r="ONY26" s="72"/>
      <c r="ONZ26" s="73"/>
      <c r="OOA26" s="547"/>
      <c r="OOB26" s="72"/>
      <c r="OOC26" s="72"/>
      <c r="OOO26" s="72"/>
      <c r="OOP26" s="73"/>
      <c r="OOQ26" s="547"/>
      <c r="OOR26" s="72"/>
      <c r="OOS26" s="72"/>
      <c r="OPE26" s="72"/>
      <c r="OPF26" s="73"/>
      <c r="OPG26" s="547"/>
      <c r="OPH26" s="72"/>
      <c r="OPI26" s="72"/>
      <c r="OPU26" s="72"/>
      <c r="OPV26" s="73"/>
      <c r="OPW26" s="547"/>
      <c r="OPX26" s="72"/>
      <c r="OPY26" s="72"/>
      <c r="OQK26" s="72"/>
      <c r="OQL26" s="73"/>
      <c r="OQM26" s="547"/>
      <c r="OQN26" s="72"/>
      <c r="OQO26" s="72"/>
      <c r="ORA26" s="72"/>
      <c r="ORB26" s="73"/>
      <c r="ORC26" s="547"/>
      <c r="ORD26" s="72"/>
      <c r="ORE26" s="72"/>
      <c r="ORQ26" s="72"/>
      <c r="ORR26" s="73"/>
      <c r="ORS26" s="547"/>
      <c r="ORT26" s="72"/>
      <c r="ORU26" s="72"/>
      <c r="OSG26" s="72"/>
      <c r="OSH26" s="73"/>
      <c r="OSI26" s="547"/>
      <c r="OSJ26" s="72"/>
      <c r="OSK26" s="72"/>
      <c r="OSW26" s="72"/>
      <c r="OSX26" s="73"/>
      <c r="OSY26" s="547"/>
      <c r="OSZ26" s="72"/>
      <c r="OTA26" s="72"/>
      <c r="OTM26" s="72"/>
      <c r="OTN26" s="73"/>
      <c r="OTO26" s="547"/>
      <c r="OTP26" s="72"/>
      <c r="OTQ26" s="72"/>
      <c r="OUC26" s="72"/>
      <c r="OUD26" s="73"/>
      <c r="OUE26" s="547"/>
      <c r="OUF26" s="72"/>
      <c r="OUG26" s="72"/>
      <c r="OUS26" s="72"/>
      <c r="OUT26" s="73"/>
      <c r="OUU26" s="547"/>
      <c r="OUV26" s="72"/>
      <c r="OUW26" s="72"/>
      <c r="OVI26" s="72"/>
      <c r="OVJ26" s="73"/>
      <c r="OVK26" s="547"/>
      <c r="OVL26" s="72"/>
      <c r="OVM26" s="72"/>
      <c r="OVY26" s="72"/>
      <c r="OVZ26" s="73"/>
      <c r="OWA26" s="547"/>
      <c r="OWB26" s="72"/>
      <c r="OWC26" s="72"/>
      <c r="OWO26" s="72"/>
      <c r="OWP26" s="73"/>
      <c r="OWQ26" s="547"/>
      <c r="OWR26" s="72"/>
      <c r="OWS26" s="72"/>
      <c r="OXE26" s="72"/>
      <c r="OXF26" s="73"/>
      <c r="OXG26" s="547"/>
      <c r="OXH26" s="72"/>
      <c r="OXI26" s="72"/>
      <c r="OXU26" s="72"/>
      <c r="OXV26" s="73"/>
      <c r="OXW26" s="547"/>
      <c r="OXX26" s="72"/>
      <c r="OXY26" s="72"/>
      <c r="OYK26" s="72"/>
      <c r="OYL26" s="73"/>
      <c r="OYM26" s="547"/>
      <c r="OYN26" s="72"/>
      <c r="OYO26" s="72"/>
      <c r="OZA26" s="72"/>
      <c r="OZB26" s="73"/>
      <c r="OZC26" s="547"/>
      <c r="OZD26" s="72"/>
      <c r="OZE26" s="72"/>
      <c r="OZQ26" s="72"/>
      <c r="OZR26" s="73"/>
      <c r="OZS26" s="547"/>
      <c r="OZT26" s="72"/>
      <c r="OZU26" s="72"/>
      <c r="PAG26" s="72"/>
      <c r="PAH26" s="73"/>
      <c r="PAI26" s="547"/>
      <c r="PAJ26" s="72"/>
      <c r="PAK26" s="72"/>
      <c r="PAW26" s="72"/>
      <c r="PAX26" s="73"/>
      <c r="PAY26" s="547"/>
      <c r="PAZ26" s="72"/>
      <c r="PBA26" s="72"/>
      <c r="PBM26" s="72"/>
      <c r="PBN26" s="73"/>
      <c r="PBO26" s="547"/>
      <c r="PBP26" s="72"/>
      <c r="PBQ26" s="72"/>
      <c r="PCC26" s="72"/>
      <c r="PCD26" s="73"/>
      <c r="PCE26" s="547"/>
      <c r="PCF26" s="72"/>
      <c r="PCG26" s="72"/>
      <c r="PCS26" s="72"/>
      <c r="PCT26" s="73"/>
      <c r="PCU26" s="547"/>
      <c r="PCV26" s="72"/>
      <c r="PCW26" s="72"/>
      <c r="PDI26" s="72"/>
      <c r="PDJ26" s="73"/>
      <c r="PDK26" s="547"/>
      <c r="PDL26" s="72"/>
      <c r="PDM26" s="72"/>
      <c r="PDY26" s="72"/>
      <c r="PDZ26" s="73"/>
      <c r="PEA26" s="547"/>
      <c r="PEB26" s="72"/>
      <c r="PEC26" s="72"/>
      <c r="PEO26" s="72"/>
      <c r="PEP26" s="73"/>
      <c r="PEQ26" s="547"/>
      <c r="PER26" s="72"/>
      <c r="PES26" s="72"/>
      <c r="PFE26" s="72"/>
      <c r="PFF26" s="73"/>
      <c r="PFG26" s="547"/>
      <c r="PFH26" s="72"/>
      <c r="PFI26" s="72"/>
      <c r="PFU26" s="72"/>
      <c r="PFV26" s="73"/>
      <c r="PFW26" s="547"/>
      <c r="PFX26" s="72"/>
      <c r="PFY26" s="72"/>
      <c r="PGK26" s="72"/>
      <c r="PGL26" s="73"/>
      <c r="PGM26" s="547"/>
      <c r="PGN26" s="72"/>
      <c r="PGO26" s="72"/>
      <c r="PHA26" s="72"/>
      <c r="PHB26" s="73"/>
      <c r="PHC26" s="547"/>
      <c r="PHD26" s="72"/>
      <c r="PHE26" s="72"/>
      <c r="PHQ26" s="72"/>
      <c r="PHR26" s="73"/>
      <c r="PHS26" s="547"/>
      <c r="PHT26" s="72"/>
      <c r="PHU26" s="72"/>
      <c r="PIG26" s="72"/>
      <c r="PIH26" s="73"/>
      <c r="PII26" s="547"/>
      <c r="PIJ26" s="72"/>
      <c r="PIK26" s="72"/>
      <c r="PIW26" s="72"/>
      <c r="PIX26" s="73"/>
      <c r="PIY26" s="547"/>
      <c r="PIZ26" s="72"/>
      <c r="PJA26" s="72"/>
      <c r="PJM26" s="72"/>
      <c r="PJN26" s="73"/>
      <c r="PJO26" s="547"/>
      <c r="PJP26" s="72"/>
      <c r="PJQ26" s="72"/>
      <c r="PKC26" s="72"/>
      <c r="PKD26" s="73"/>
      <c r="PKE26" s="547"/>
      <c r="PKF26" s="72"/>
      <c r="PKG26" s="72"/>
      <c r="PKS26" s="72"/>
      <c r="PKT26" s="73"/>
      <c r="PKU26" s="547"/>
      <c r="PKV26" s="72"/>
      <c r="PKW26" s="72"/>
      <c r="PLI26" s="72"/>
      <c r="PLJ26" s="73"/>
      <c r="PLK26" s="547"/>
      <c r="PLL26" s="72"/>
      <c r="PLM26" s="72"/>
      <c r="PLY26" s="72"/>
      <c r="PLZ26" s="73"/>
      <c r="PMA26" s="547"/>
      <c r="PMB26" s="72"/>
      <c r="PMC26" s="72"/>
      <c r="PMO26" s="72"/>
      <c r="PMP26" s="73"/>
      <c r="PMQ26" s="547"/>
      <c r="PMR26" s="72"/>
      <c r="PMS26" s="72"/>
      <c r="PNE26" s="72"/>
      <c r="PNF26" s="73"/>
      <c r="PNG26" s="547"/>
      <c r="PNH26" s="72"/>
      <c r="PNI26" s="72"/>
      <c r="PNU26" s="72"/>
      <c r="PNV26" s="73"/>
      <c r="PNW26" s="547"/>
      <c r="PNX26" s="72"/>
      <c r="PNY26" s="72"/>
      <c r="POK26" s="72"/>
      <c r="POL26" s="73"/>
      <c r="POM26" s="547"/>
      <c r="PON26" s="72"/>
      <c r="POO26" s="72"/>
      <c r="PPA26" s="72"/>
      <c r="PPB26" s="73"/>
      <c r="PPC26" s="547"/>
      <c r="PPD26" s="72"/>
      <c r="PPE26" s="72"/>
      <c r="PPQ26" s="72"/>
      <c r="PPR26" s="73"/>
      <c r="PPS26" s="547"/>
      <c r="PPT26" s="72"/>
      <c r="PPU26" s="72"/>
      <c r="PQG26" s="72"/>
      <c r="PQH26" s="73"/>
      <c r="PQI26" s="547"/>
      <c r="PQJ26" s="72"/>
      <c r="PQK26" s="72"/>
      <c r="PQW26" s="72"/>
      <c r="PQX26" s="73"/>
      <c r="PQY26" s="547"/>
      <c r="PQZ26" s="72"/>
      <c r="PRA26" s="72"/>
      <c r="PRM26" s="72"/>
      <c r="PRN26" s="73"/>
      <c r="PRO26" s="547"/>
      <c r="PRP26" s="72"/>
      <c r="PRQ26" s="72"/>
      <c r="PSC26" s="72"/>
      <c r="PSD26" s="73"/>
      <c r="PSE26" s="547"/>
      <c r="PSF26" s="72"/>
      <c r="PSG26" s="72"/>
      <c r="PSS26" s="72"/>
      <c r="PST26" s="73"/>
      <c r="PSU26" s="547"/>
      <c r="PSV26" s="72"/>
      <c r="PSW26" s="72"/>
      <c r="PTI26" s="72"/>
      <c r="PTJ26" s="73"/>
      <c r="PTK26" s="547"/>
      <c r="PTL26" s="72"/>
      <c r="PTM26" s="72"/>
      <c r="PTY26" s="72"/>
      <c r="PTZ26" s="73"/>
      <c r="PUA26" s="547"/>
      <c r="PUB26" s="72"/>
      <c r="PUC26" s="72"/>
      <c r="PUO26" s="72"/>
      <c r="PUP26" s="73"/>
      <c r="PUQ26" s="547"/>
      <c r="PUR26" s="72"/>
      <c r="PUS26" s="72"/>
      <c r="PVE26" s="72"/>
      <c r="PVF26" s="73"/>
      <c r="PVG26" s="547"/>
      <c r="PVH26" s="72"/>
      <c r="PVI26" s="72"/>
      <c r="PVU26" s="72"/>
      <c r="PVV26" s="73"/>
      <c r="PVW26" s="547"/>
      <c r="PVX26" s="72"/>
      <c r="PVY26" s="72"/>
      <c r="PWK26" s="72"/>
      <c r="PWL26" s="73"/>
      <c r="PWM26" s="547"/>
      <c r="PWN26" s="72"/>
      <c r="PWO26" s="72"/>
      <c r="PXA26" s="72"/>
      <c r="PXB26" s="73"/>
      <c r="PXC26" s="547"/>
      <c r="PXD26" s="72"/>
      <c r="PXE26" s="72"/>
      <c r="PXQ26" s="72"/>
      <c r="PXR26" s="73"/>
      <c r="PXS26" s="547"/>
      <c r="PXT26" s="72"/>
      <c r="PXU26" s="72"/>
      <c r="PYG26" s="72"/>
      <c r="PYH26" s="73"/>
      <c r="PYI26" s="547"/>
      <c r="PYJ26" s="72"/>
      <c r="PYK26" s="72"/>
      <c r="PYW26" s="72"/>
      <c r="PYX26" s="73"/>
      <c r="PYY26" s="547"/>
      <c r="PYZ26" s="72"/>
      <c r="PZA26" s="72"/>
      <c r="PZM26" s="72"/>
      <c r="PZN26" s="73"/>
      <c r="PZO26" s="547"/>
      <c r="PZP26" s="72"/>
      <c r="PZQ26" s="72"/>
      <c r="QAC26" s="72"/>
      <c r="QAD26" s="73"/>
      <c r="QAE26" s="547"/>
      <c r="QAF26" s="72"/>
      <c r="QAG26" s="72"/>
      <c r="QAS26" s="72"/>
      <c r="QAT26" s="73"/>
      <c r="QAU26" s="547"/>
      <c r="QAV26" s="72"/>
      <c r="QAW26" s="72"/>
      <c r="QBI26" s="72"/>
      <c r="QBJ26" s="73"/>
      <c r="QBK26" s="547"/>
      <c r="QBL26" s="72"/>
      <c r="QBM26" s="72"/>
      <c r="QBY26" s="72"/>
      <c r="QBZ26" s="73"/>
      <c r="QCA26" s="547"/>
      <c r="QCB26" s="72"/>
      <c r="QCC26" s="72"/>
      <c r="QCO26" s="72"/>
      <c r="QCP26" s="73"/>
      <c r="QCQ26" s="547"/>
      <c r="QCR26" s="72"/>
      <c r="QCS26" s="72"/>
      <c r="QDE26" s="72"/>
      <c r="QDF26" s="73"/>
      <c r="QDG26" s="547"/>
      <c r="QDH26" s="72"/>
      <c r="QDI26" s="72"/>
      <c r="QDU26" s="72"/>
      <c r="QDV26" s="73"/>
      <c r="QDW26" s="547"/>
      <c r="QDX26" s="72"/>
      <c r="QDY26" s="72"/>
      <c r="QEK26" s="72"/>
      <c r="QEL26" s="73"/>
      <c r="QEM26" s="547"/>
      <c r="QEN26" s="72"/>
      <c r="QEO26" s="72"/>
      <c r="QFA26" s="72"/>
      <c r="QFB26" s="73"/>
      <c r="QFC26" s="547"/>
      <c r="QFD26" s="72"/>
      <c r="QFE26" s="72"/>
      <c r="QFQ26" s="72"/>
      <c r="QFR26" s="73"/>
      <c r="QFS26" s="547"/>
      <c r="QFT26" s="72"/>
      <c r="QFU26" s="72"/>
      <c r="QGG26" s="72"/>
      <c r="QGH26" s="73"/>
      <c r="QGI26" s="547"/>
      <c r="QGJ26" s="72"/>
      <c r="QGK26" s="72"/>
      <c r="QGW26" s="72"/>
      <c r="QGX26" s="73"/>
      <c r="QGY26" s="547"/>
      <c r="QGZ26" s="72"/>
      <c r="QHA26" s="72"/>
      <c r="QHM26" s="72"/>
      <c r="QHN26" s="73"/>
      <c r="QHO26" s="547"/>
      <c r="QHP26" s="72"/>
      <c r="QHQ26" s="72"/>
      <c r="QIC26" s="72"/>
      <c r="QID26" s="73"/>
      <c r="QIE26" s="547"/>
      <c r="QIF26" s="72"/>
      <c r="QIG26" s="72"/>
      <c r="QIS26" s="72"/>
      <c r="QIT26" s="73"/>
      <c r="QIU26" s="547"/>
      <c r="QIV26" s="72"/>
      <c r="QIW26" s="72"/>
      <c r="QJI26" s="72"/>
      <c r="QJJ26" s="73"/>
      <c r="QJK26" s="547"/>
      <c r="QJL26" s="72"/>
      <c r="QJM26" s="72"/>
      <c r="QJY26" s="72"/>
      <c r="QJZ26" s="73"/>
      <c r="QKA26" s="547"/>
      <c r="QKB26" s="72"/>
      <c r="QKC26" s="72"/>
      <c r="QKO26" s="72"/>
      <c r="QKP26" s="73"/>
      <c r="QKQ26" s="547"/>
      <c r="QKR26" s="72"/>
      <c r="QKS26" s="72"/>
      <c r="QLE26" s="72"/>
      <c r="QLF26" s="73"/>
      <c r="QLG26" s="547"/>
      <c r="QLH26" s="72"/>
      <c r="QLI26" s="72"/>
      <c r="QLU26" s="72"/>
      <c r="QLV26" s="73"/>
      <c r="QLW26" s="547"/>
      <c r="QLX26" s="72"/>
      <c r="QLY26" s="72"/>
      <c r="QMK26" s="72"/>
      <c r="QML26" s="73"/>
      <c r="QMM26" s="547"/>
      <c r="QMN26" s="72"/>
      <c r="QMO26" s="72"/>
      <c r="QNA26" s="72"/>
      <c r="QNB26" s="73"/>
      <c r="QNC26" s="547"/>
      <c r="QND26" s="72"/>
      <c r="QNE26" s="72"/>
      <c r="QNQ26" s="72"/>
      <c r="QNR26" s="73"/>
      <c r="QNS26" s="547"/>
      <c r="QNT26" s="72"/>
      <c r="QNU26" s="72"/>
      <c r="QOG26" s="72"/>
      <c r="QOH26" s="73"/>
      <c r="QOI26" s="547"/>
      <c r="QOJ26" s="72"/>
      <c r="QOK26" s="72"/>
      <c r="QOW26" s="72"/>
      <c r="QOX26" s="73"/>
      <c r="QOY26" s="547"/>
      <c r="QOZ26" s="72"/>
      <c r="QPA26" s="72"/>
      <c r="QPM26" s="72"/>
      <c r="QPN26" s="73"/>
      <c r="QPO26" s="547"/>
      <c r="QPP26" s="72"/>
      <c r="QPQ26" s="72"/>
      <c r="QQC26" s="72"/>
      <c r="QQD26" s="73"/>
      <c r="QQE26" s="547"/>
      <c r="QQF26" s="72"/>
      <c r="QQG26" s="72"/>
      <c r="QQS26" s="72"/>
      <c r="QQT26" s="73"/>
      <c r="QQU26" s="547"/>
      <c r="QQV26" s="72"/>
      <c r="QQW26" s="72"/>
      <c r="QRI26" s="72"/>
      <c r="QRJ26" s="73"/>
      <c r="QRK26" s="547"/>
      <c r="QRL26" s="72"/>
      <c r="QRM26" s="72"/>
      <c r="QRY26" s="72"/>
      <c r="QRZ26" s="73"/>
      <c r="QSA26" s="547"/>
      <c r="QSB26" s="72"/>
      <c r="QSC26" s="72"/>
      <c r="QSO26" s="72"/>
      <c r="QSP26" s="73"/>
      <c r="QSQ26" s="547"/>
      <c r="QSR26" s="72"/>
      <c r="QSS26" s="72"/>
      <c r="QTE26" s="72"/>
      <c r="QTF26" s="73"/>
      <c r="QTG26" s="547"/>
      <c r="QTH26" s="72"/>
      <c r="QTI26" s="72"/>
      <c r="QTU26" s="72"/>
      <c r="QTV26" s="73"/>
      <c r="QTW26" s="547"/>
      <c r="QTX26" s="72"/>
      <c r="QTY26" s="72"/>
      <c r="QUK26" s="72"/>
      <c r="QUL26" s="73"/>
      <c r="QUM26" s="547"/>
      <c r="QUN26" s="72"/>
      <c r="QUO26" s="72"/>
      <c r="QVA26" s="72"/>
      <c r="QVB26" s="73"/>
      <c r="QVC26" s="547"/>
      <c r="QVD26" s="72"/>
      <c r="QVE26" s="72"/>
      <c r="QVQ26" s="72"/>
      <c r="QVR26" s="73"/>
      <c r="QVS26" s="547"/>
      <c r="QVT26" s="72"/>
      <c r="QVU26" s="72"/>
      <c r="QWG26" s="72"/>
      <c r="QWH26" s="73"/>
      <c r="QWI26" s="547"/>
      <c r="QWJ26" s="72"/>
      <c r="QWK26" s="72"/>
      <c r="QWW26" s="72"/>
      <c r="QWX26" s="73"/>
      <c r="QWY26" s="547"/>
      <c r="QWZ26" s="72"/>
      <c r="QXA26" s="72"/>
      <c r="QXM26" s="72"/>
      <c r="QXN26" s="73"/>
      <c r="QXO26" s="547"/>
      <c r="QXP26" s="72"/>
      <c r="QXQ26" s="72"/>
      <c r="QYC26" s="72"/>
      <c r="QYD26" s="73"/>
      <c r="QYE26" s="547"/>
      <c r="QYF26" s="72"/>
      <c r="QYG26" s="72"/>
      <c r="QYS26" s="72"/>
      <c r="QYT26" s="73"/>
      <c r="QYU26" s="547"/>
      <c r="QYV26" s="72"/>
      <c r="QYW26" s="72"/>
      <c r="QZI26" s="72"/>
      <c r="QZJ26" s="73"/>
      <c r="QZK26" s="547"/>
      <c r="QZL26" s="72"/>
      <c r="QZM26" s="72"/>
      <c r="QZY26" s="72"/>
      <c r="QZZ26" s="73"/>
      <c r="RAA26" s="547"/>
      <c r="RAB26" s="72"/>
      <c r="RAC26" s="72"/>
      <c r="RAO26" s="72"/>
      <c r="RAP26" s="73"/>
      <c r="RAQ26" s="547"/>
      <c r="RAR26" s="72"/>
      <c r="RAS26" s="72"/>
      <c r="RBE26" s="72"/>
      <c r="RBF26" s="73"/>
      <c r="RBG26" s="547"/>
      <c r="RBH26" s="72"/>
      <c r="RBI26" s="72"/>
      <c r="RBU26" s="72"/>
      <c r="RBV26" s="73"/>
      <c r="RBW26" s="547"/>
      <c r="RBX26" s="72"/>
      <c r="RBY26" s="72"/>
      <c r="RCK26" s="72"/>
      <c r="RCL26" s="73"/>
      <c r="RCM26" s="547"/>
      <c r="RCN26" s="72"/>
      <c r="RCO26" s="72"/>
      <c r="RDA26" s="72"/>
      <c r="RDB26" s="73"/>
      <c r="RDC26" s="547"/>
      <c r="RDD26" s="72"/>
      <c r="RDE26" s="72"/>
      <c r="RDQ26" s="72"/>
      <c r="RDR26" s="73"/>
      <c r="RDS26" s="547"/>
      <c r="RDT26" s="72"/>
      <c r="RDU26" s="72"/>
      <c r="REG26" s="72"/>
      <c r="REH26" s="73"/>
      <c r="REI26" s="547"/>
      <c r="REJ26" s="72"/>
      <c r="REK26" s="72"/>
      <c r="REW26" s="72"/>
      <c r="REX26" s="73"/>
      <c r="REY26" s="547"/>
      <c r="REZ26" s="72"/>
      <c r="RFA26" s="72"/>
      <c r="RFM26" s="72"/>
      <c r="RFN26" s="73"/>
      <c r="RFO26" s="547"/>
      <c r="RFP26" s="72"/>
      <c r="RFQ26" s="72"/>
      <c r="RGC26" s="72"/>
      <c r="RGD26" s="73"/>
      <c r="RGE26" s="547"/>
      <c r="RGF26" s="72"/>
      <c r="RGG26" s="72"/>
      <c r="RGS26" s="72"/>
      <c r="RGT26" s="73"/>
      <c r="RGU26" s="547"/>
      <c r="RGV26" s="72"/>
      <c r="RGW26" s="72"/>
      <c r="RHI26" s="72"/>
      <c r="RHJ26" s="73"/>
      <c r="RHK26" s="547"/>
      <c r="RHL26" s="72"/>
      <c r="RHM26" s="72"/>
      <c r="RHY26" s="72"/>
      <c r="RHZ26" s="73"/>
      <c r="RIA26" s="547"/>
      <c r="RIB26" s="72"/>
      <c r="RIC26" s="72"/>
      <c r="RIO26" s="72"/>
      <c r="RIP26" s="73"/>
      <c r="RIQ26" s="547"/>
      <c r="RIR26" s="72"/>
      <c r="RIS26" s="72"/>
      <c r="RJE26" s="72"/>
      <c r="RJF26" s="73"/>
      <c r="RJG26" s="547"/>
      <c r="RJH26" s="72"/>
      <c r="RJI26" s="72"/>
      <c r="RJU26" s="72"/>
      <c r="RJV26" s="73"/>
      <c r="RJW26" s="547"/>
      <c r="RJX26" s="72"/>
      <c r="RJY26" s="72"/>
      <c r="RKK26" s="72"/>
      <c r="RKL26" s="73"/>
      <c r="RKM26" s="547"/>
      <c r="RKN26" s="72"/>
      <c r="RKO26" s="72"/>
      <c r="RLA26" s="72"/>
      <c r="RLB26" s="73"/>
      <c r="RLC26" s="547"/>
      <c r="RLD26" s="72"/>
      <c r="RLE26" s="72"/>
      <c r="RLQ26" s="72"/>
      <c r="RLR26" s="73"/>
      <c r="RLS26" s="547"/>
      <c r="RLT26" s="72"/>
      <c r="RLU26" s="72"/>
      <c r="RMG26" s="72"/>
      <c r="RMH26" s="73"/>
      <c r="RMI26" s="547"/>
      <c r="RMJ26" s="72"/>
      <c r="RMK26" s="72"/>
      <c r="RMW26" s="72"/>
      <c r="RMX26" s="73"/>
      <c r="RMY26" s="547"/>
      <c r="RMZ26" s="72"/>
      <c r="RNA26" s="72"/>
      <c r="RNM26" s="72"/>
      <c r="RNN26" s="73"/>
      <c r="RNO26" s="547"/>
      <c r="RNP26" s="72"/>
      <c r="RNQ26" s="72"/>
      <c r="ROC26" s="72"/>
      <c r="ROD26" s="73"/>
      <c r="ROE26" s="547"/>
      <c r="ROF26" s="72"/>
      <c r="ROG26" s="72"/>
      <c r="ROS26" s="72"/>
      <c r="ROT26" s="73"/>
      <c r="ROU26" s="547"/>
      <c r="ROV26" s="72"/>
      <c r="ROW26" s="72"/>
      <c r="RPI26" s="72"/>
      <c r="RPJ26" s="73"/>
      <c r="RPK26" s="547"/>
      <c r="RPL26" s="72"/>
      <c r="RPM26" s="72"/>
      <c r="RPY26" s="72"/>
      <c r="RPZ26" s="73"/>
      <c r="RQA26" s="547"/>
      <c r="RQB26" s="72"/>
      <c r="RQC26" s="72"/>
      <c r="RQO26" s="72"/>
      <c r="RQP26" s="73"/>
      <c r="RQQ26" s="547"/>
      <c r="RQR26" s="72"/>
      <c r="RQS26" s="72"/>
      <c r="RRE26" s="72"/>
      <c r="RRF26" s="73"/>
      <c r="RRG26" s="547"/>
      <c r="RRH26" s="72"/>
      <c r="RRI26" s="72"/>
      <c r="RRU26" s="72"/>
      <c r="RRV26" s="73"/>
      <c r="RRW26" s="547"/>
      <c r="RRX26" s="72"/>
      <c r="RRY26" s="72"/>
      <c r="RSK26" s="72"/>
      <c r="RSL26" s="73"/>
      <c r="RSM26" s="547"/>
      <c r="RSN26" s="72"/>
      <c r="RSO26" s="72"/>
      <c r="RTA26" s="72"/>
      <c r="RTB26" s="73"/>
      <c r="RTC26" s="547"/>
      <c r="RTD26" s="72"/>
      <c r="RTE26" s="72"/>
      <c r="RTQ26" s="72"/>
      <c r="RTR26" s="73"/>
      <c r="RTS26" s="547"/>
      <c r="RTT26" s="72"/>
      <c r="RTU26" s="72"/>
      <c r="RUG26" s="72"/>
      <c r="RUH26" s="73"/>
      <c r="RUI26" s="547"/>
      <c r="RUJ26" s="72"/>
      <c r="RUK26" s="72"/>
      <c r="RUW26" s="72"/>
      <c r="RUX26" s="73"/>
      <c r="RUY26" s="547"/>
      <c r="RUZ26" s="72"/>
      <c r="RVA26" s="72"/>
      <c r="RVM26" s="72"/>
      <c r="RVN26" s="73"/>
      <c r="RVO26" s="547"/>
      <c r="RVP26" s="72"/>
      <c r="RVQ26" s="72"/>
      <c r="RWC26" s="72"/>
      <c r="RWD26" s="73"/>
      <c r="RWE26" s="547"/>
      <c r="RWF26" s="72"/>
      <c r="RWG26" s="72"/>
      <c r="RWS26" s="72"/>
      <c r="RWT26" s="73"/>
      <c r="RWU26" s="547"/>
      <c r="RWV26" s="72"/>
      <c r="RWW26" s="72"/>
      <c r="RXI26" s="72"/>
      <c r="RXJ26" s="73"/>
      <c r="RXK26" s="547"/>
      <c r="RXL26" s="72"/>
      <c r="RXM26" s="72"/>
      <c r="RXY26" s="72"/>
      <c r="RXZ26" s="73"/>
      <c r="RYA26" s="547"/>
      <c r="RYB26" s="72"/>
      <c r="RYC26" s="72"/>
      <c r="RYO26" s="72"/>
      <c r="RYP26" s="73"/>
      <c r="RYQ26" s="547"/>
      <c r="RYR26" s="72"/>
      <c r="RYS26" s="72"/>
      <c r="RZE26" s="72"/>
      <c r="RZF26" s="73"/>
      <c r="RZG26" s="547"/>
      <c r="RZH26" s="72"/>
      <c r="RZI26" s="72"/>
      <c r="RZU26" s="72"/>
      <c r="RZV26" s="73"/>
      <c r="RZW26" s="547"/>
      <c r="RZX26" s="72"/>
      <c r="RZY26" s="72"/>
      <c r="SAK26" s="72"/>
      <c r="SAL26" s="73"/>
      <c r="SAM26" s="547"/>
      <c r="SAN26" s="72"/>
      <c r="SAO26" s="72"/>
      <c r="SBA26" s="72"/>
      <c r="SBB26" s="73"/>
      <c r="SBC26" s="547"/>
      <c r="SBD26" s="72"/>
      <c r="SBE26" s="72"/>
      <c r="SBQ26" s="72"/>
      <c r="SBR26" s="73"/>
      <c r="SBS26" s="547"/>
      <c r="SBT26" s="72"/>
      <c r="SBU26" s="72"/>
      <c r="SCG26" s="72"/>
      <c r="SCH26" s="73"/>
      <c r="SCI26" s="547"/>
      <c r="SCJ26" s="72"/>
      <c r="SCK26" s="72"/>
      <c r="SCW26" s="72"/>
      <c r="SCX26" s="73"/>
      <c r="SCY26" s="547"/>
      <c r="SCZ26" s="72"/>
      <c r="SDA26" s="72"/>
      <c r="SDM26" s="72"/>
      <c r="SDN26" s="73"/>
      <c r="SDO26" s="547"/>
      <c r="SDP26" s="72"/>
      <c r="SDQ26" s="72"/>
      <c r="SEC26" s="72"/>
      <c r="SED26" s="73"/>
      <c r="SEE26" s="547"/>
      <c r="SEF26" s="72"/>
      <c r="SEG26" s="72"/>
      <c r="SES26" s="72"/>
      <c r="SET26" s="73"/>
      <c r="SEU26" s="547"/>
      <c r="SEV26" s="72"/>
      <c r="SEW26" s="72"/>
      <c r="SFI26" s="72"/>
      <c r="SFJ26" s="73"/>
      <c r="SFK26" s="547"/>
      <c r="SFL26" s="72"/>
      <c r="SFM26" s="72"/>
      <c r="SFY26" s="72"/>
      <c r="SFZ26" s="73"/>
      <c r="SGA26" s="547"/>
      <c r="SGB26" s="72"/>
      <c r="SGC26" s="72"/>
      <c r="SGO26" s="72"/>
      <c r="SGP26" s="73"/>
      <c r="SGQ26" s="547"/>
      <c r="SGR26" s="72"/>
      <c r="SGS26" s="72"/>
      <c r="SHE26" s="72"/>
      <c r="SHF26" s="73"/>
      <c r="SHG26" s="547"/>
      <c r="SHH26" s="72"/>
      <c r="SHI26" s="72"/>
      <c r="SHU26" s="72"/>
      <c r="SHV26" s="73"/>
      <c r="SHW26" s="547"/>
      <c r="SHX26" s="72"/>
      <c r="SHY26" s="72"/>
      <c r="SIK26" s="72"/>
      <c r="SIL26" s="73"/>
      <c r="SIM26" s="547"/>
      <c r="SIN26" s="72"/>
      <c r="SIO26" s="72"/>
      <c r="SJA26" s="72"/>
      <c r="SJB26" s="73"/>
      <c r="SJC26" s="547"/>
      <c r="SJD26" s="72"/>
      <c r="SJE26" s="72"/>
      <c r="SJQ26" s="72"/>
      <c r="SJR26" s="73"/>
      <c r="SJS26" s="547"/>
      <c r="SJT26" s="72"/>
      <c r="SJU26" s="72"/>
      <c r="SKG26" s="72"/>
      <c r="SKH26" s="73"/>
      <c r="SKI26" s="547"/>
      <c r="SKJ26" s="72"/>
      <c r="SKK26" s="72"/>
      <c r="SKW26" s="72"/>
      <c r="SKX26" s="73"/>
      <c r="SKY26" s="547"/>
      <c r="SKZ26" s="72"/>
      <c r="SLA26" s="72"/>
      <c r="SLM26" s="72"/>
      <c r="SLN26" s="73"/>
      <c r="SLO26" s="547"/>
      <c r="SLP26" s="72"/>
      <c r="SLQ26" s="72"/>
      <c r="SMC26" s="72"/>
      <c r="SMD26" s="73"/>
      <c r="SME26" s="547"/>
      <c r="SMF26" s="72"/>
      <c r="SMG26" s="72"/>
      <c r="SMS26" s="72"/>
      <c r="SMT26" s="73"/>
      <c r="SMU26" s="547"/>
      <c r="SMV26" s="72"/>
      <c r="SMW26" s="72"/>
      <c r="SNI26" s="72"/>
      <c r="SNJ26" s="73"/>
      <c r="SNK26" s="547"/>
      <c r="SNL26" s="72"/>
      <c r="SNM26" s="72"/>
      <c r="SNY26" s="72"/>
      <c r="SNZ26" s="73"/>
      <c r="SOA26" s="547"/>
      <c r="SOB26" s="72"/>
      <c r="SOC26" s="72"/>
      <c r="SOO26" s="72"/>
      <c r="SOP26" s="73"/>
      <c r="SOQ26" s="547"/>
      <c r="SOR26" s="72"/>
      <c r="SOS26" s="72"/>
      <c r="SPE26" s="72"/>
      <c r="SPF26" s="73"/>
      <c r="SPG26" s="547"/>
      <c r="SPH26" s="72"/>
      <c r="SPI26" s="72"/>
      <c r="SPU26" s="72"/>
      <c r="SPV26" s="73"/>
      <c r="SPW26" s="547"/>
      <c r="SPX26" s="72"/>
      <c r="SPY26" s="72"/>
      <c r="SQK26" s="72"/>
      <c r="SQL26" s="73"/>
      <c r="SQM26" s="547"/>
      <c r="SQN26" s="72"/>
      <c r="SQO26" s="72"/>
      <c r="SRA26" s="72"/>
      <c r="SRB26" s="73"/>
      <c r="SRC26" s="547"/>
      <c r="SRD26" s="72"/>
      <c r="SRE26" s="72"/>
      <c r="SRQ26" s="72"/>
      <c r="SRR26" s="73"/>
      <c r="SRS26" s="547"/>
      <c r="SRT26" s="72"/>
      <c r="SRU26" s="72"/>
      <c r="SSG26" s="72"/>
      <c r="SSH26" s="73"/>
      <c r="SSI26" s="547"/>
      <c r="SSJ26" s="72"/>
      <c r="SSK26" s="72"/>
      <c r="SSW26" s="72"/>
      <c r="SSX26" s="73"/>
      <c r="SSY26" s="547"/>
      <c r="SSZ26" s="72"/>
      <c r="STA26" s="72"/>
      <c r="STM26" s="72"/>
      <c r="STN26" s="73"/>
      <c r="STO26" s="547"/>
      <c r="STP26" s="72"/>
      <c r="STQ26" s="72"/>
      <c r="SUC26" s="72"/>
      <c r="SUD26" s="73"/>
      <c r="SUE26" s="547"/>
      <c r="SUF26" s="72"/>
      <c r="SUG26" s="72"/>
      <c r="SUS26" s="72"/>
      <c r="SUT26" s="73"/>
      <c r="SUU26" s="547"/>
      <c r="SUV26" s="72"/>
      <c r="SUW26" s="72"/>
      <c r="SVI26" s="72"/>
      <c r="SVJ26" s="73"/>
      <c r="SVK26" s="547"/>
      <c r="SVL26" s="72"/>
      <c r="SVM26" s="72"/>
      <c r="SVY26" s="72"/>
      <c r="SVZ26" s="73"/>
      <c r="SWA26" s="547"/>
      <c r="SWB26" s="72"/>
      <c r="SWC26" s="72"/>
      <c r="SWO26" s="72"/>
      <c r="SWP26" s="73"/>
      <c r="SWQ26" s="547"/>
      <c r="SWR26" s="72"/>
      <c r="SWS26" s="72"/>
      <c r="SXE26" s="72"/>
      <c r="SXF26" s="73"/>
      <c r="SXG26" s="547"/>
      <c r="SXH26" s="72"/>
      <c r="SXI26" s="72"/>
      <c r="SXU26" s="72"/>
      <c r="SXV26" s="73"/>
      <c r="SXW26" s="547"/>
      <c r="SXX26" s="72"/>
      <c r="SXY26" s="72"/>
      <c r="SYK26" s="72"/>
      <c r="SYL26" s="73"/>
      <c r="SYM26" s="547"/>
      <c r="SYN26" s="72"/>
      <c r="SYO26" s="72"/>
      <c r="SZA26" s="72"/>
      <c r="SZB26" s="73"/>
      <c r="SZC26" s="547"/>
      <c r="SZD26" s="72"/>
      <c r="SZE26" s="72"/>
      <c r="SZQ26" s="72"/>
      <c r="SZR26" s="73"/>
      <c r="SZS26" s="547"/>
      <c r="SZT26" s="72"/>
      <c r="SZU26" s="72"/>
      <c r="TAG26" s="72"/>
      <c r="TAH26" s="73"/>
      <c r="TAI26" s="547"/>
      <c r="TAJ26" s="72"/>
      <c r="TAK26" s="72"/>
      <c r="TAW26" s="72"/>
      <c r="TAX26" s="73"/>
      <c r="TAY26" s="547"/>
      <c r="TAZ26" s="72"/>
      <c r="TBA26" s="72"/>
      <c r="TBM26" s="72"/>
      <c r="TBN26" s="73"/>
      <c r="TBO26" s="547"/>
      <c r="TBP26" s="72"/>
      <c r="TBQ26" s="72"/>
      <c r="TCC26" s="72"/>
      <c r="TCD26" s="73"/>
      <c r="TCE26" s="547"/>
      <c r="TCF26" s="72"/>
      <c r="TCG26" s="72"/>
      <c r="TCS26" s="72"/>
      <c r="TCT26" s="73"/>
      <c r="TCU26" s="547"/>
      <c r="TCV26" s="72"/>
      <c r="TCW26" s="72"/>
      <c r="TDI26" s="72"/>
      <c r="TDJ26" s="73"/>
      <c r="TDK26" s="547"/>
      <c r="TDL26" s="72"/>
      <c r="TDM26" s="72"/>
      <c r="TDY26" s="72"/>
      <c r="TDZ26" s="73"/>
      <c r="TEA26" s="547"/>
      <c r="TEB26" s="72"/>
      <c r="TEC26" s="72"/>
      <c r="TEO26" s="72"/>
      <c r="TEP26" s="73"/>
      <c r="TEQ26" s="547"/>
      <c r="TER26" s="72"/>
      <c r="TES26" s="72"/>
      <c r="TFE26" s="72"/>
      <c r="TFF26" s="73"/>
      <c r="TFG26" s="547"/>
      <c r="TFH26" s="72"/>
      <c r="TFI26" s="72"/>
      <c r="TFU26" s="72"/>
      <c r="TFV26" s="73"/>
      <c r="TFW26" s="547"/>
      <c r="TFX26" s="72"/>
      <c r="TFY26" s="72"/>
      <c r="TGK26" s="72"/>
      <c r="TGL26" s="73"/>
      <c r="TGM26" s="547"/>
      <c r="TGN26" s="72"/>
      <c r="TGO26" s="72"/>
      <c r="THA26" s="72"/>
      <c r="THB26" s="73"/>
      <c r="THC26" s="547"/>
      <c r="THD26" s="72"/>
      <c r="THE26" s="72"/>
      <c r="THQ26" s="72"/>
      <c r="THR26" s="73"/>
      <c r="THS26" s="547"/>
      <c r="THT26" s="72"/>
      <c r="THU26" s="72"/>
      <c r="TIG26" s="72"/>
      <c r="TIH26" s="73"/>
      <c r="TII26" s="547"/>
      <c r="TIJ26" s="72"/>
      <c r="TIK26" s="72"/>
      <c r="TIW26" s="72"/>
      <c r="TIX26" s="73"/>
      <c r="TIY26" s="547"/>
      <c r="TIZ26" s="72"/>
      <c r="TJA26" s="72"/>
      <c r="TJM26" s="72"/>
      <c r="TJN26" s="73"/>
      <c r="TJO26" s="547"/>
      <c r="TJP26" s="72"/>
      <c r="TJQ26" s="72"/>
      <c r="TKC26" s="72"/>
      <c r="TKD26" s="73"/>
      <c r="TKE26" s="547"/>
      <c r="TKF26" s="72"/>
      <c r="TKG26" s="72"/>
      <c r="TKS26" s="72"/>
      <c r="TKT26" s="73"/>
      <c r="TKU26" s="547"/>
      <c r="TKV26" s="72"/>
      <c r="TKW26" s="72"/>
      <c r="TLI26" s="72"/>
      <c r="TLJ26" s="73"/>
      <c r="TLK26" s="547"/>
      <c r="TLL26" s="72"/>
      <c r="TLM26" s="72"/>
      <c r="TLY26" s="72"/>
      <c r="TLZ26" s="73"/>
      <c r="TMA26" s="547"/>
      <c r="TMB26" s="72"/>
      <c r="TMC26" s="72"/>
      <c r="TMO26" s="72"/>
      <c r="TMP26" s="73"/>
      <c r="TMQ26" s="547"/>
      <c r="TMR26" s="72"/>
      <c r="TMS26" s="72"/>
      <c r="TNE26" s="72"/>
      <c r="TNF26" s="73"/>
      <c r="TNG26" s="547"/>
      <c r="TNH26" s="72"/>
      <c r="TNI26" s="72"/>
      <c r="TNU26" s="72"/>
      <c r="TNV26" s="73"/>
      <c r="TNW26" s="547"/>
      <c r="TNX26" s="72"/>
      <c r="TNY26" s="72"/>
      <c r="TOK26" s="72"/>
      <c r="TOL26" s="73"/>
      <c r="TOM26" s="547"/>
      <c r="TON26" s="72"/>
      <c r="TOO26" s="72"/>
      <c r="TPA26" s="72"/>
      <c r="TPB26" s="73"/>
      <c r="TPC26" s="547"/>
      <c r="TPD26" s="72"/>
      <c r="TPE26" s="72"/>
      <c r="TPQ26" s="72"/>
      <c r="TPR26" s="73"/>
      <c r="TPS26" s="547"/>
      <c r="TPT26" s="72"/>
      <c r="TPU26" s="72"/>
      <c r="TQG26" s="72"/>
      <c r="TQH26" s="73"/>
      <c r="TQI26" s="547"/>
      <c r="TQJ26" s="72"/>
      <c r="TQK26" s="72"/>
      <c r="TQW26" s="72"/>
      <c r="TQX26" s="73"/>
      <c r="TQY26" s="547"/>
      <c r="TQZ26" s="72"/>
      <c r="TRA26" s="72"/>
      <c r="TRM26" s="72"/>
      <c r="TRN26" s="73"/>
      <c r="TRO26" s="547"/>
      <c r="TRP26" s="72"/>
      <c r="TRQ26" s="72"/>
      <c r="TSC26" s="72"/>
      <c r="TSD26" s="73"/>
      <c r="TSE26" s="547"/>
      <c r="TSF26" s="72"/>
      <c r="TSG26" s="72"/>
      <c r="TSS26" s="72"/>
      <c r="TST26" s="73"/>
      <c r="TSU26" s="547"/>
      <c r="TSV26" s="72"/>
      <c r="TSW26" s="72"/>
      <c r="TTI26" s="72"/>
      <c r="TTJ26" s="73"/>
      <c r="TTK26" s="547"/>
      <c r="TTL26" s="72"/>
      <c r="TTM26" s="72"/>
      <c r="TTY26" s="72"/>
      <c r="TTZ26" s="73"/>
      <c r="TUA26" s="547"/>
      <c r="TUB26" s="72"/>
      <c r="TUC26" s="72"/>
      <c r="TUO26" s="72"/>
      <c r="TUP26" s="73"/>
      <c r="TUQ26" s="547"/>
      <c r="TUR26" s="72"/>
      <c r="TUS26" s="72"/>
      <c r="TVE26" s="72"/>
      <c r="TVF26" s="73"/>
      <c r="TVG26" s="547"/>
      <c r="TVH26" s="72"/>
      <c r="TVI26" s="72"/>
      <c r="TVU26" s="72"/>
      <c r="TVV26" s="73"/>
      <c r="TVW26" s="547"/>
      <c r="TVX26" s="72"/>
      <c r="TVY26" s="72"/>
      <c r="TWK26" s="72"/>
      <c r="TWL26" s="73"/>
      <c r="TWM26" s="547"/>
      <c r="TWN26" s="72"/>
      <c r="TWO26" s="72"/>
      <c r="TXA26" s="72"/>
      <c r="TXB26" s="73"/>
      <c r="TXC26" s="547"/>
      <c r="TXD26" s="72"/>
      <c r="TXE26" s="72"/>
      <c r="TXQ26" s="72"/>
      <c r="TXR26" s="73"/>
      <c r="TXS26" s="547"/>
      <c r="TXT26" s="72"/>
      <c r="TXU26" s="72"/>
      <c r="TYG26" s="72"/>
      <c r="TYH26" s="73"/>
      <c r="TYI26" s="547"/>
      <c r="TYJ26" s="72"/>
      <c r="TYK26" s="72"/>
      <c r="TYW26" s="72"/>
      <c r="TYX26" s="73"/>
      <c r="TYY26" s="547"/>
      <c r="TYZ26" s="72"/>
      <c r="TZA26" s="72"/>
      <c r="TZM26" s="72"/>
      <c r="TZN26" s="73"/>
      <c r="TZO26" s="547"/>
      <c r="TZP26" s="72"/>
      <c r="TZQ26" s="72"/>
      <c r="UAC26" s="72"/>
      <c r="UAD26" s="73"/>
      <c r="UAE26" s="547"/>
      <c r="UAF26" s="72"/>
      <c r="UAG26" s="72"/>
      <c r="UAS26" s="72"/>
      <c r="UAT26" s="73"/>
      <c r="UAU26" s="547"/>
      <c r="UAV26" s="72"/>
      <c r="UAW26" s="72"/>
      <c r="UBI26" s="72"/>
      <c r="UBJ26" s="73"/>
      <c r="UBK26" s="547"/>
      <c r="UBL26" s="72"/>
      <c r="UBM26" s="72"/>
      <c r="UBY26" s="72"/>
      <c r="UBZ26" s="73"/>
      <c r="UCA26" s="547"/>
      <c r="UCB26" s="72"/>
      <c r="UCC26" s="72"/>
      <c r="UCO26" s="72"/>
      <c r="UCP26" s="73"/>
      <c r="UCQ26" s="547"/>
      <c r="UCR26" s="72"/>
      <c r="UCS26" s="72"/>
      <c r="UDE26" s="72"/>
      <c r="UDF26" s="73"/>
      <c r="UDG26" s="547"/>
      <c r="UDH26" s="72"/>
      <c r="UDI26" s="72"/>
      <c r="UDU26" s="72"/>
      <c r="UDV26" s="73"/>
      <c r="UDW26" s="547"/>
      <c r="UDX26" s="72"/>
      <c r="UDY26" s="72"/>
      <c r="UEK26" s="72"/>
      <c r="UEL26" s="73"/>
      <c r="UEM26" s="547"/>
      <c r="UEN26" s="72"/>
      <c r="UEO26" s="72"/>
      <c r="UFA26" s="72"/>
      <c r="UFB26" s="73"/>
      <c r="UFC26" s="547"/>
      <c r="UFD26" s="72"/>
      <c r="UFE26" s="72"/>
      <c r="UFQ26" s="72"/>
      <c r="UFR26" s="73"/>
      <c r="UFS26" s="547"/>
      <c r="UFT26" s="72"/>
      <c r="UFU26" s="72"/>
      <c r="UGG26" s="72"/>
      <c r="UGH26" s="73"/>
      <c r="UGI26" s="547"/>
      <c r="UGJ26" s="72"/>
      <c r="UGK26" s="72"/>
      <c r="UGW26" s="72"/>
      <c r="UGX26" s="73"/>
      <c r="UGY26" s="547"/>
      <c r="UGZ26" s="72"/>
      <c r="UHA26" s="72"/>
      <c r="UHM26" s="72"/>
      <c r="UHN26" s="73"/>
      <c r="UHO26" s="547"/>
      <c r="UHP26" s="72"/>
      <c r="UHQ26" s="72"/>
      <c r="UIC26" s="72"/>
      <c r="UID26" s="73"/>
      <c r="UIE26" s="547"/>
      <c r="UIF26" s="72"/>
      <c r="UIG26" s="72"/>
      <c r="UIS26" s="72"/>
      <c r="UIT26" s="73"/>
      <c r="UIU26" s="547"/>
      <c r="UIV26" s="72"/>
      <c r="UIW26" s="72"/>
      <c r="UJI26" s="72"/>
      <c r="UJJ26" s="73"/>
      <c r="UJK26" s="547"/>
      <c r="UJL26" s="72"/>
      <c r="UJM26" s="72"/>
      <c r="UJY26" s="72"/>
      <c r="UJZ26" s="73"/>
      <c r="UKA26" s="547"/>
      <c r="UKB26" s="72"/>
      <c r="UKC26" s="72"/>
      <c r="UKO26" s="72"/>
      <c r="UKP26" s="73"/>
      <c r="UKQ26" s="547"/>
      <c r="UKR26" s="72"/>
      <c r="UKS26" s="72"/>
      <c r="ULE26" s="72"/>
      <c r="ULF26" s="73"/>
      <c r="ULG26" s="547"/>
      <c r="ULH26" s="72"/>
      <c r="ULI26" s="72"/>
      <c r="ULU26" s="72"/>
      <c r="ULV26" s="73"/>
      <c r="ULW26" s="547"/>
      <c r="ULX26" s="72"/>
      <c r="ULY26" s="72"/>
      <c r="UMK26" s="72"/>
      <c r="UML26" s="73"/>
      <c r="UMM26" s="547"/>
      <c r="UMN26" s="72"/>
      <c r="UMO26" s="72"/>
      <c r="UNA26" s="72"/>
      <c r="UNB26" s="73"/>
      <c r="UNC26" s="547"/>
      <c r="UND26" s="72"/>
      <c r="UNE26" s="72"/>
      <c r="UNQ26" s="72"/>
      <c r="UNR26" s="73"/>
      <c r="UNS26" s="547"/>
      <c r="UNT26" s="72"/>
      <c r="UNU26" s="72"/>
      <c r="UOG26" s="72"/>
      <c r="UOH26" s="73"/>
      <c r="UOI26" s="547"/>
      <c r="UOJ26" s="72"/>
      <c r="UOK26" s="72"/>
      <c r="UOW26" s="72"/>
      <c r="UOX26" s="73"/>
      <c r="UOY26" s="547"/>
      <c r="UOZ26" s="72"/>
      <c r="UPA26" s="72"/>
      <c r="UPM26" s="72"/>
      <c r="UPN26" s="73"/>
      <c r="UPO26" s="547"/>
      <c r="UPP26" s="72"/>
      <c r="UPQ26" s="72"/>
      <c r="UQC26" s="72"/>
      <c r="UQD26" s="73"/>
      <c r="UQE26" s="547"/>
      <c r="UQF26" s="72"/>
      <c r="UQG26" s="72"/>
      <c r="UQS26" s="72"/>
      <c r="UQT26" s="73"/>
      <c r="UQU26" s="547"/>
      <c r="UQV26" s="72"/>
      <c r="UQW26" s="72"/>
      <c r="URI26" s="72"/>
      <c r="URJ26" s="73"/>
      <c r="URK26" s="547"/>
      <c r="URL26" s="72"/>
      <c r="URM26" s="72"/>
      <c r="URY26" s="72"/>
      <c r="URZ26" s="73"/>
      <c r="USA26" s="547"/>
      <c r="USB26" s="72"/>
      <c r="USC26" s="72"/>
      <c r="USO26" s="72"/>
      <c r="USP26" s="73"/>
      <c r="USQ26" s="547"/>
      <c r="USR26" s="72"/>
      <c r="USS26" s="72"/>
      <c r="UTE26" s="72"/>
      <c r="UTF26" s="73"/>
      <c r="UTG26" s="547"/>
      <c r="UTH26" s="72"/>
      <c r="UTI26" s="72"/>
      <c r="UTU26" s="72"/>
      <c r="UTV26" s="73"/>
      <c r="UTW26" s="547"/>
      <c r="UTX26" s="72"/>
      <c r="UTY26" s="72"/>
      <c r="UUK26" s="72"/>
      <c r="UUL26" s="73"/>
      <c r="UUM26" s="547"/>
      <c r="UUN26" s="72"/>
      <c r="UUO26" s="72"/>
      <c r="UVA26" s="72"/>
      <c r="UVB26" s="73"/>
      <c r="UVC26" s="547"/>
      <c r="UVD26" s="72"/>
      <c r="UVE26" s="72"/>
      <c r="UVQ26" s="72"/>
      <c r="UVR26" s="73"/>
      <c r="UVS26" s="547"/>
      <c r="UVT26" s="72"/>
      <c r="UVU26" s="72"/>
      <c r="UWG26" s="72"/>
      <c r="UWH26" s="73"/>
      <c r="UWI26" s="547"/>
      <c r="UWJ26" s="72"/>
      <c r="UWK26" s="72"/>
      <c r="UWW26" s="72"/>
      <c r="UWX26" s="73"/>
      <c r="UWY26" s="547"/>
      <c r="UWZ26" s="72"/>
      <c r="UXA26" s="72"/>
      <c r="UXM26" s="72"/>
      <c r="UXN26" s="73"/>
      <c r="UXO26" s="547"/>
      <c r="UXP26" s="72"/>
      <c r="UXQ26" s="72"/>
      <c r="UYC26" s="72"/>
      <c r="UYD26" s="73"/>
      <c r="UYE26" s="547"/>
      <c r="UYF26" s="72"/>
      <c r="UYG26" s="72"/>
      <c r="UYS26" s="72"/>
      <c r="UYT26" s="73"/>
      <c r="UYU26" s="547"/>
      <c r="UYV26" s="72"/>
      <c r="UYW26" s="72"/>
      <c r="UZI26" s="72"/>
      <c r="UZJ26" s="73"/>
      <c r="UZK26" s="547"/>
      <c r="UZL26" s="72"/>
      <c r="UZM26" s="72"/>
      <c r="UZY26" s="72"/>
      <c r="UZZ26" s="73"/>
      <c r="VAA26" s="547"/>
      <c r="VAB26" s="72"/>
      <c r="VAC26" s="72"/>
      <c r="VAO26" s="72"/>
      <c r="VAP26" s="73"/>
      <c r="VAQ26" s="547"/>
      <c r="VAR26" s="72"/>
      <c r="VAS26" s="72"/>
      <c r="VBE26" s="72"/>
      <c r="VBF26" s="73"/>
      <c r="VBG26" s="547"/>
      <c r="VBH26" s="72"/>
      <c r="VBI26" s="72"/>
      <c r="VBU26" s="72"/>
      <c r="VBV26" s="73"/>
      <c r="VBW26" s="547"/>
      <c r="VBX26" s="72"/>
      <c r="VBY26" s="72"/>
      <c r="VCK26" s="72"/>
      <c r="VCL26" s="73"/>
      <c r="VCM26" s="547"/>
      <c r="VCN26" s="72"/>
      <c r="VCO26" s="72"/>
      <c r="VDA26" s="72"/>
      <c r="VDB26" s="73"/>
      <c r="VDC26" s="547"/>
      <c r="VDD26" s="72"/>
      <c r="VDE26" s="72"/>
      <c r="VDQ26" s="72"/>
      <c r="VDR26" s="73"/>
      <c r="VDS26" s="547"/>
      <c r="VDT26" s="72"/>
      <c r="VDU26" s="72"/>
      <c r="VEG26" s="72"/>
      <c r="VEH26" s="73"/>
      <c r="VEI26" s="547"/>
      <c r="VEJ26" s="72"/>
      <c r="VEK26" s="72"/>
      <c r="VEW26" s="72"/>
      <c r="VEX26" s="73"/>
      <c r="VEY26" s="547"/>
      <c r="VEZ26" s="72"/>
      <c r="VFA26" s="72"/>
      <c r="VFM26" s="72"/>
      <c r="VFN26" s="73"/>
      <c r="VFO26" s="547"/>
      <c r="VFP26" s="72"/>
      <c r="VFQ26" s="72"/>
      <c r="VGC26" s="72"/>
      <c r="VGD26" s="73"/>
      <c r="VGE26" s="547"/>
      <c r="VGF26" s="72"/>
      <c r="VGG26" s="72"/>
      <c r="VGS26" s="72"/>
      <c r="VGT26" s="73"/>
      <c r="VGU26" s="547"/>
      <c r="VGV26" s="72"/>
      <c r="VGW26" s="72"/>
      <c r="VHI26" s="72"/>
      <c r="VHJ26" s="73"/>
      <c r="VHK26" s="547"/>
      <c r="VHL26" s="72"/>
      <c r="VHM26" s="72"/>
      <c r="VHY26" s="72"/>
      <c r="VHZ26" s="73"/>
      <c r="VIA26" s="547"/>
      <c r="VIB26" s="72"/>
      <c r="VIC26" s="72"/>
      <c r="VIO26" s="72"/>
      <c r="VIP26" s="73"/>
      <c r="VIQ26" s="547"/>
      <c r="VIR26" s="72"/>
      <c r="VIS26" s="72"/>
      <c r="VJE26" s="72"/>
      <c r="VJF26" s="73"/>
      <c r="VJG26" s="547"/>
      <c r="VJH26" s="72"/>
      <c r="VJI26" s="72"/>
      <c r="VJU26" s="72"/>
      <c r="VJV26" s="73"/>
      <c r="VJW26" s="547"/>
      <c r="VJX26" s="72"/>
      <c r="VJY26" s="72"/>
      <c r="VKK26" s="72"/>
      <c r="VKL26" s="73"/>
      <c r="VKM26" s="547"/>
      <c r="VKN26" s="72"/>
      <c r="VKO26" s="72"/>
      <c r="VLA26" s="72"/>
      <c r="VLB26" s="73"/>
      <c r="VLC26" s="547"/>
      <c r="VLD26" s="72"/>
      <c r="VLE26" s="72"/>
      <c r="VLQ26" s="72"/>
      <c r="VLR26" s="73"/>
      <c r="VLS26" s="547"/>
      <c r="VLT26" s="72"/>
      <c r="VLU26" s="72"/>
      <c r="VMG26" s="72"/>
      <c r="VMH26" s="73"/>
      <c r="VMI26" s="547"/>
      <c r="VMJ26" s="72"/>
      <c r="VMK26" s="72"/>
      <c r="VMW26" s="72"/>
      <c r="VMX26" s="73"/>
      <c r="VMY26" s="547"/>
      <c r="VMZ26" s="72"/>
      <c r="VNA26" s="72"/>
      <c r="VNM26" s="72"/>
      <c r="VNN26" s="73"/>
      <c r="VNO26" s="547"/>
      <c r="VNP26" s="72"/>
      <c r="VNQ26" s="72"/>
      <c r="VOC26" s="72"/>
      <c r="VOD26" s="73"/>
      <c r="VOE26" s="547"/>
      <c r="VOF26" s="72"/>
      <c r="VOG26" s="72"/>
      <c r="VOS26" s="72"/>
      <c r="VOT26" s="73"/>
      <c r="VOU26" s="547"/>
      <c r="VOV26" s="72"/>
      <c r="VOW26" s="72"/>
      <c r="VPI26" s="72"/>
      <c r="VPJ26" s="73"/>
      <c r="VPK26" s="547"/>
      <c r="VPL26" s="72"/>
      <c r="VPM26" s="72"/>
      <c r="VPY26" s="72"/>
      <c r="VPZ26" s="73"/>
      <c r="VQA26" s="547"/>
      <c r="VQB26" s="72"/>
      <c r="VQC26" s="72"/>
      <c r="VQO26" s="72"/>
      <c r="VQP26" s="73"/>
      <c r="VQQ26" s="547"/>
      <c r="VQR26" s="72"/>
      <c r="VQS26" s="72"/>
      <c r="VRE26" s="72"/>
      <c r="VRF26" s="73"/>
      <c r="VRG26" s="547"/>
      <c r="VRH26" s="72"/>
      <c r="VRI26" s="72"/>
      <c r="VRU26" s="72"/>
      <c r="VRV26" s="73"/>
      <c r="VRW26" s="547"/>
      <c r="VRX26" s="72"/>
      <c r="VRY26" s="72"/>
      <c r="VSK26" s="72"/>
      <c r="VSL26" s="73"/>
      <c r="VSM26" s="547"/>
      <c r="VSN26" s="72"/>
      <c r="VSO26" s="72"/>
      <c r="VTA26" s="72"/>
      <c r="VTB26" s="73"/>
      <c r="VTC26" s="547"/>
      <c r="VTD26" s="72"/>
      <c r="VTE26" s="72"/>
      <c r="VTQ26" s="72"/>
      <c r="VTR26" s="73"/>
      <c r="VTS26" s="547"/>
      <c r="VTT26" s="72"/>
      <c r="VTU26" s="72"/>
      <c r="VUG26" s="72"/>
      <c r="VUH26" s="73"/>
      <c r="VUI26" s="547"/>
      <c r="VUJ26" s="72"/>
      <c r="VUK26" s="72"/>
      <c r="VUW26" s="72"/>
      <c r="VUX26" s="73"/>
      <c r="VUY26" s="547"/>
      <c r="VUZ26" s="72"/>
      <c r="VVA26" s="72"/>
      <c r="VVM26" s="72"/>
      <c r="VVN26" s="73"/>
      <c r="VVO26" s="547"/>
      <c r="VVP26" s="72"/>
      <c r="VVQ26" s="72"/>
      <c r="VWC26" s="72"/>
      <c r="VWD26" s="73"/>
      <c r="VWE26" s="547"/>
      <c r="VWF26" s="72"/>
      <c r="VWG26" s="72"/>
      <c r="VWS26" s="72"/>
      <c r="VWT26" s="73"/>
      <c r="VWU26" s="547"/>
      <c r="VWV26" s="72"/>
      <c r="VWW26" s="72"/>
      <c r="VXI26" s="72"/>
      <c r="VXJ26" s="73"/>
      <c r="VXK26" s="547"/>
      <c r="VXL26" s="72"/>
      <c r="VXM26" s="72"/>
      <c r="VXY26" s="72"/>
      <c r="VXZ26" s="73"/>
      <c r="VYA26" s="547"/>
      <c r="VYB26" s="72"/>
      <c r="VYC26" s="72"/>
      <c r="VYO26" s="72"/>
      <c r="VYP26" s="73"/>
      <c r="VYQ26" s="547"/>
      <c r="VYR26" s="72"/>
      <c r="VYS26" s="72"/>
      <c r="VZE26" s="72"/>
      <c r="VZF26" s="73"/>
      <c r="VZG26" s="547"/>
      <c r="VZH26" s="72"/>
      <c r="VZI26" s="72"/>
      <c r="VZU26" s="72"/>
      <c r="VZV26" s="73"/>
      <c r="VZW26" s="547"/>
      <c r="VZX26" s="72"/>
      <c r="VZY26" s="72"/>
      <c r="WAK26" s="72"/>
      <c r="WAL26" s="73"/>
      <c r="WAM26" s="547"/>
      <c r="WAN26" s="72"/>
      <c r="WAO26" s="72"/>
      <c r="WBA26" s="72"/>
      <c r="WBB26" s="73"/>
      <c r="WBC26" s="547"/>
      <c r="WBD26" s="72"/>
      <c r="WBE26" s="72"/>
      <c r="WBQ26" s="72"/>
      <c r="WBR26" s="73"/>
      <c r="WBS26" s="547"/>
      <c r="WBT26" s="72"/>
      <c r="WBU26" s="72"/>
      <c r="WCG26" s="72"/>
      <c r="WCH26" s="73"/>
      <c r="WCI26" s="547"/>
      <c r="WCJ26" s="72"/>
      <c r="WCK26" s="72"/>
      <c r="WCW26" s="72"/>
      <c r="WCX26" s="73"/>
      <c r="WCY26" s="547"/>
      <c r="WCZ26" s="72"/>
      <c r="WDA26" s="72"/>
      <c r="WDM26" s="72"/>
      <c r="WDN26" s="73"/>
      <c r="WDO26" s="547"/>
      <c r="WDP26" s="72"/>
      <c r="WDQ26" s="72"/>
      <c r="WEC26" s="72"/>
      <c r="WED26" s="73"/>
      <c r="WEE26" s="547"/>
      <c r="WEF26" s="72"/>
      <c r="WEG26" s="72"/>
      <c r="WES26" s="72"/>
      <c r="WET26" s="73"/>
      <c r="WEU26" s="547"/>
      <c r="WEV26" s="72"/>
      <c r="WEW26" s="72"/>
      <c r="WFI26" s="72"/>
      <c r="WFJ26" s="73"/>
      <c r="WFK26" s="547"/>
      <c r="WFL26" s="72"/>
      <c r="WFM26" s="72"/>
      <c r="WFY26" s="72"/>
      <c r="WFZ26" s="73"/>
      <c r="WGA26" s="547"/>
      <c r="WGB26" s="72"/>
      <c r="WGC26" s="72"/>
      <c r="WGO26" s="72"/>
      <c r="WGP26" s="73"/>
      <c r="WGQ26" s="547"/>
      <c r="WGR26" s="72"/>
      <c r="WGS26" s="72"/>
      <c r="WHE26" s="72"/>
      <c r="WHF26" s="73"/>
      <c r="WHG26" s="547"/>
      <c r="WHH26" s="72"/>
      <c r="WHI26" s="72"/>
      <c r="WHU26" s="72"/>
      <c r="WHV26" s="73"/>
      <c r="WHW26" s="547"/>
      <c r="WHX26" s="72"/>
      <c r="WHY26" s="72"/>
      <c r="WIK26" s="72"/>
      <c r="WIL26" s="73"/>
      <c r="WIM26" s="547"/>
      <c r="WIN26" s="72"/>
      <c r="WIO26" s="72"/>
      <c r="WJA26" s="72"/>
      <c r="WJB26" s="73"/>
      <c r="WJC26" s="547"/>
      <c r="WJD26" s="72"/>
      <c r="WJE26" s="72"/>
      <c r="WJQ26" s="72"/>
      <c r="WJR26" s="73"/>
      <c r="WJS26" s="547"/>
      <c r="WJT26" s="72"/>
      <c r="WJU26" s="72"/>
      <c r="WKG26" s="72"/>
      <c r="WKH26" s="73"/>
      <c r="WKI26" s="547"/>
      <c r="WKJ26" s="72"/>
      <c r="WKK26" s="72"/>
      <c r="WKW26" s="72"/>
      <c r="WKX26" s="73"/>
      <c r="WKY26" s="547"/>
      <c r="WKZ26" s="72"/>
      <c r="WLA26" s="72"/>
      <c r="WLM26" s="72"/>
      <c r="WLN26" s="73"/>
      <c r="WLO26" s="547"/>
      <c r="WLP26" s="72"/>
      <c r="WLQ26" s="72"/>
      <c r="WMC26" s="72"/>
      <c r="WMD26" s="73"/>
      <c r="WME26" s="547"/>
      <c r="WMF26" s="72"/>
      <c r="WMG26" s="72"/>
      <c r="WMS26" s="72"/>
      <c r="WMT26" s="73"/>
      <c r="WMU26" s="547"/>
      <c r="WMV26" s="72"/>
      <c r="WMW26" s="72"/>
      <c r="WNI26" s="72"/>
      <c r="WNJ26" s="73"/>
      <c r="WNK26" s="547"/>
      <c r="WNL26" s="72"/>
      <c r="WNM26" s="72"/>
      <c r="WNY26" s="72"/>
      <c r="WNZ26" s="73"/>
      <c r="WOA26" s="547"/>
      <c r="WOB26" s="72"/>
      <c r="WOC26" s="72"/>
      <c r="WOO26" s="72"/>
      <c r="WOP26" s="73"/>
      <c r="WOQ26" s="547"/>
      <c r="WOR26" s="72"/>
      <c r="WOS26" s="72"/>
      <c r="WPE26" s="72"/>
      <c r="WPF26" s="73"/>
      <c r="WPG26" s="547"/>
      <c r="WPH26" s="72"/>
      <c r="WPI26" s="72"/>
      <c r="WPU26" s="72"/>
      <c r="WPV26" s="73"/>
      <c r="WPW26" s="547"/>
      <c r="WPX26" s="72"/>
      <c r="WPY26" s="72"/>
      <c r="WQK26" s="72"/>
      <c r="WQL26" s="73"/>
      <c r="WQM26" s="547"/>
      <c r="WQN26" s="72"/>
      <c r="WQO26" s="72"/>
      <c r="WRA26" s="72"/>
      <c r="WRB26" s="73"/>
      <c r="WRC26" s="547"/>
      <c r="WRD26" s="72"/>
      <c r="WRE26" s="72"/>
      <c r="WRQ26" s="72"/>
      <c r="WRR26" s="73"/>
      <c r="WRS26" s="547"/>
      <c r="WRT26" s="72"/>
      <c r="WRU26" s="72"/>
      <c r="WSG26" s="72"/>
      <c r="WSH26" s="73"/>
      <c r="WSI26" s="547"/>
      <c r="WSJ26" s="72"/>
      <c r="WSK26" s="72"/>
      <c r="WSW26" s="72"/>
      <c r="WSX26" s="73"/>
      <c r="WSY26" s="547"/>
      <c r="WSZ26" s="72"/>
      <c r="WTA26" s="72"/>
      <c r="WTM26" s="72"/>
      <c r="WTN26" s="73"/>
      <c r="WTO26" s="547"/>
      <c r="WTP26" s="72"/>
      <c r="WTQ26" s="72"/>
      <c r="WUC26" s="72"/>
      <c r="WUD26" s="73"/>
      <c r="WUE26" s="547"/>
      <c r="WUF26" s="72"/>
      <c r="WUG26" s="72"/>
      <c r="WUS26" s="72"/>
      <c r="WUT26" s="73"/>
      <c r="WUU26" s="547"/>
      <c r="WUV26" s="72"/>
      <c r="WUW26" s="72"/>
      <c r="WVI26" s="72"/>
      <c r="WVJ26" s="73"/>
      <c r="WVK26" s="547"/>
      <c r="WVL26" s="72"/>
      <c r="WVM26" s="72"/>
      <c r="WVY26" s="72"/>
      <c r="WVZ26" s="73"/>
      <c r="WWA26" s="547"/>
      <c r="WWB26" s="72"/>
      <c r="WWC26" s="72"/>
      <c r="WWO26" s="72"/>
      <c r="WWP26" s="73"/>
      <c r="WWQ26" s="547"/>
      <c r="WWR26" s="72"/>
      <c r="WWS26" s="72"/>
      <c r="WXE26" s="72"/>
      <c r="WXF26" s="73"/>
      <c r="WXG26" s="547"/>
      <c r="WXH26" s="72"/>
      <c r="WXI26" s="72"/>
      <c r="WXU26" s="72"/>
      <c r="WXV26" s="73"/>
      <c r="WXW26" s="547"/>
      <c r="WXX26" s="72"/>
      <c r="WXY26" s="72"/>
      <c r="WYK26" s="72"/>
      <c r="WYL26" s="73"/>
      <c r="WYM26" s="547"/>
      <c r="WYN26" s="72"/>
      <c r="WYO26" s="72"/>
      <c r="WZA26" s="72"/>
      <c r="WZB26" s="73"/>
      <c r="WZC26" s="547"/>
      <c r="WZD26" s="72"/>
      <c r="WZE26" s="72"/>
      <c r="WZQ26" s="72"/>
      <c r="WZR26" s="73"/>
      <c r="WZS26" s="547"/>
      <c r="WZT26" s="72"/>
      <c r="WZU26" s="72"/>
      <c r="XAG26" s="72"/>
      <c r="XAH26" s="73"/>
      <c r="XAI26" s="547"/>
      <c r="XAJ26" s="72"/>
      <c r="XAK26" s="72"/>
      <c r="XAW26" s="72"/>
      <c r="XAX26" s="73"/>
      <c r="XAY26" s="547"/>
      <c r="XAZ26" s="72"/>
      <c r="XBA26" s="72"/>
      <c r="XBM26" s="72"/>
      <c r="XBN26" s="73"/>
      <c r="XBO26" s="547"/>
      <c r="XBP26" s="72"/>
      <c r="XBQ26" s="72"/>
      <c r="XCC26" s="72"/>
      <c r="XCD26" s="73"/>
      <c r="XCE26" s="547"/>
      <c r="XCF26" s="72"/>
      <c r="XCG26" s="72"/>
      <c r="XCS26" s="72"/>
      <c r="XCT26" s="73"/>
      <c r="XCU26" s="547"/>
      <c r="XCV26" s="72"/>
      <c r="XCW26" s="72"/>
      <c r="XDI26" s="72"/>
      <c r="XDJ26" s="73"/>
      <c r="XDK26" s="547"/>
      <c r="XDL26" s="72"/>
      <c r="XDM26" s="72"/>
      <c r="XDY26" s="72"/>
      <c r="XDZ26" s="73"/>
      <c r="XEA26" s="547"/>
      <c r="XEB26" s="72"/>
      <c r="XEC26" s="72"/>
      <c r="XEO26" s="72"/>
      <c r="XEP26" s="73"/>
      <c r="XEQ26" s="547"/>
      <c r="XER26" s="72"/>
      <c r="XES26" s="72"/>
    </row>
    <row r="27" spans="1:1017 1025:2041 2049:3065 3073:4089 4097:5113 5121:6137 6145:7161 7169:8185 8193:9209 9217:10233 10241:11257 11265:12281 12289:13305 13313:14329 14337:15353 15361:16377" ht="39" customHeight="1" thickBot="1">
      <c r="A27" s="119"/>
      <c r="B27" s="96"/>
      <c r="C27" s="358" t="s">
        <v>529</v>
      </c>
      <c r="D27" s="130" t="str">
        <f>IFERROR(IF(OR(D11="-",D19="-"),"Incomplete section",INDEX(D23:F25,MATCH(D11,C23:C25,0),MATCH(D19,D22:F22,0))),"Incomplete section")</f>
        <v>Incomplete section</v>
      </c>
      <c r="E27" s="81"/>
      <c r="FE27" s="74"/>
      <c r="FF27" s="669"/>
      <c r="FG27" s="669"/>
      <c r="FH27" s="114"/>
      <c r="FI27" s="74"/>
      <c r="FU27" s="74"/>
      <c r="FV27" s="669"/>
      <c r="FW27" s="669"/>
      <c r="FX27" s="114"/>
      <c r="FY27" s="74"/>
      <c r="GK27" s="74"/>
      <c r="GL27" s="669"/>
      <c r="GM27" s="669"/>
      <c r="GN27" s="114"/>
      <c r="GO27" s="74"/>
      <c r="HA27" s="74"/>
      <c r="HB27" s="669"/>
      <c r="HC27" s="669"/>
      <c r="HD27" s="114"/>
      <c r="HE27" s="74"/>
      <c r="HQ27" s="74"/>
      <c r="HR27" s="669"/>
      <c r="HS27" s="669"/>
      <c r="HT27" s="114"/>
      <c r="HU27" s="74"/>
      <c r="IG27" s="74"/>
      <c r="IH27" s="669"/>
      <c r="II27" s="669"/>
      <c r="IJ27" s="114"/>
      <c r="IK27" s="74"/>
      <c r="IW27" s="74"/>
      <c r="IX27" s="669"/>
      <c r="IY27" s="669"/>
      <c r="IZ27" s="114"/>
      <c r="JA27" s="74"/>
      <c r="JM27" s="74"/>
      <c r="JN27" s="669"/>
      <c r="JO27" s="669"/>
      <c r="JP27" s="114"/>
      <c r="JQ27" s="74"/>
      <c r="KC27" s="74"/>
      <c r="KD27" s="669"/>
      <c r="KE27" s="669"/>
      <c r="KF27" s="114"/>
      <c r="KG27" s="74"/>
      <c r="KS27" s="74"/>
      <c r="KT27" s="669"/>
      <c r="KU27" s="669"/>
      <c r="KV27" s="114"/>
      <c r="KW27" s="74"/>
      <c r="LI27" s="74"/>
      <c r="LJ27" s="669"/>
      <c r="LK27" s="669"/>
      <c r="LL27" s="114"/>
      <c r="LM27" s="74"/>
      <c r="LY27" s="74"/>
      <c r="LZ27" s="669"/>
      <c r="MA27" s="669"/>
      <c r="MB27" s="114"/>
      <c r="MC27" s="74"/>
      <c r="MO27" s="74"/>
      <c r="MP27" s="669"/>
      <c r="MQ27" s="669"/>
      <c r="MR27" s="114"/>
      <c r="MS27" s="74"/>
      <c r="NE27" s="74"/>
      <c r="NF27" s="669"/>
      <c r="NG27" s="669"/>
      <c r="NH27" s="114"/>
      <c r="NI27" s="74"/>
      <c r="NU27" s="74"/>
      <c r="NV27" s="669"/>
      <c r="NW27" s="669"/>
      <c r="NX27" s="114"/>
      <c r="NY27" s="74"/>
      <c r="OK27" s="74"/>
      <c r="OL27" s="669"/>
      <c r="OM27" s="669"/>
      <c r="ON27" s="114"/>
      <c r="OO27" s="74"/>
      <c r="PA27" s="74"/>
      <c r="PB27" s="669"/>
      <c r="PC27" s="669"/>
      <c r="PD27" s="114"/>
      <c r="PE27" s="74"/>
      <c r="PQ27" s="74"/>
      <c r="PR27" s="669"/>
      <c r="PS27" s="669"/>
      <c r="PT27" s="114"/>
      <c r="PU27" s="74"/>
      <c r="QG27" s="74"/>
      <c r="QH27" s="669"/>
      <c r="QI27" s="669"/>
      <c r="QJ27" s="114"/>
      <c r="QK27" s="74"/>
      <c r="QW27" s="74"/>
      <c r="QX27" s="669"/>
      <c r="QY27" s="669"/>
      <c r="QZ27" s="114"/>
      <c r="RA27" s="74"/>
      <c r="RM27" s="74"/>
      <c r="RN27" s="669"/>
      <c r="RO27" s="669"/>
      <c r="RP27" s="114"/>
      <c r="RQ27" s="74"/>
      <c r="SC27" s="74"/>
      <c r="SD27" s="669"/>
      <c r="SE27" s="669"/>
      <c r="SF27" s="114"/>
      <c r="SG27" s="74"/>
      <c r="SS27" s="74"/>
      <c r="ST27" s="669"/>
      <c r="SU27" s="669"/>
      <c r="SV27" s="114"/>
      <c r="SW27" s="74"/>
      <c r="TI27" s="74"/>
      <c r="TJ27" s="669"/>
      <c r="TK27" s="669"/>
      <c r="TL27" s="114"/>
      <c r="TM27" s="74"/>
      <c r="TY27" s="74"/>
      <c r="TZ27" s="669"/>
      <c r="UA27" s="669"/>
      <c r="UB27" s="114"/>
      <c r="UC27" s="74"/>
      <c r="UO27" s="74"/>
      <c r="UP27" s="669"/>
      <c r="UQ27" s="669"/>
      <c r="UR27" s="114"/>
      <c r="US27" s="74"/>
      <c r="VE27" s="74"/>
      <c r="VF27" s="669"/>
      <c r="VG27" s="669"/>
      <c r="VH27" s="114"/>
      <c r="VI27" s="74"/>
      <c r="VU27" s="74"/>
      <c r="VV27" s="669"/>
      <c r="VW27" s="669"/>
      <c r="VX27" s="114"/>
      <c r="VY27" s="74"/>
      <c r="WK27" s="74"/>
      <c r="WL27" s="669"/>
      <c r="WM27" s="669"/>
      <c r="WN27" s="114"/>
      <c r="WO27" s="74"/>
      <c r="XA27" s="74"/>
      <c r="XB27" s="669"/>
      <c r="XC27" s="669"/>
      <c r="XD27" s="114"/>
      <c r="XE27" s="74"/>
      <c r="XQ27" s="74"/>
      <c r="XR27" s="669"/>
      <c r="XS27" s="669"/>
      <c r="XT27" s="114"/>
      <c r="XU27" s="74"/>
      <c r="YG27" s="74"/>
      <c r="YH27" s="669"/>
      <c r="YI27" s="669"/>
      <c r="YJ27" s="114"/>
      <c r="YK27" s="74"/>
      <c r="YW27" s="74"/>
      <c r="YX27" s="669"/>
      <c r="YY27" s="669"/>
      <c r="YZ27" s="114"/>
      <c r="ZA27" s="74"/>
      <c r="ZM27" s="74"/>
      <c r="ZN27" s="669"/>
      <c r="ZO27" s="669"/>
      <c r="ZP27" s="114"/>
      <c r="ZQ27" s="74"/>
      <c r="AAC27" s="74"/>
      <c r="AAD27" s="669"/>
      <c r="AAE27" s="669"/>
      <c r="AAF27" s="114"/>
      <c r="AAG27" s="74"/>
      <c r="AAS27" s="74"/>
      <c r="AAT27" s="669"/>
      <c r="AAU27" s="669"/>
      <c r="AAV27" s="114"/>
      <c r="AAW27" s="74"/>
      <c r="ABI27" s="74"/>
      <c r="ABJ27" s="669"/>
      <c r="ABK27" s="669"/>
      <c r="ABL27" s="114"/>
      <c r="ABM27" s="74"/>
      <c r="ABY27" s="74"/>
      <c r="ABZ27" s="669"/>
      <c r="ACA27" s="669"/>
      <c r="ACB27" s="114"/>
      <c r="ACC27" s="74"/>
      <c r="ACO27" s="74"/>
      <c r="ACP27" s="669"/>
      <c r="ACQ27" s="669"/>
      <c r="ACR27" s="114"/>
      <c r="ACS27" s="74"/>
      <c r="ADE27" s="74"/>
      <c r="ADF27" s="669"/>
      <c r="ADG27" s="669"/>
      <c r="ADH27" s="114"/>
      <c r="ADI27" s="74"/>
      <c r="ADU27" s="74"/>
      <c r="ADV27" s="669"/>
      <c r="ADW27" s="669"/>
      <c r="ADX27" s="114"/>
      <c r="ADY27" s="74"/>
      <c r="AEK27" s="74"/>
      <c r="AEL27" s="669"/>
      <c r="AEM27" s="669"/>
      <c r="AEN27" s="114"/>
      <c r="AEO27" s="74"/>
      <c r="AFA27" s="74"/>
      <c r="AFB27" s="669"/>
      <c r="AFC27" s="669"/>
      <c r="AFD27" s="114"/>
      <c r="AFE27" s="74"/>
      <c r="AFQ27" s="74"/>
      <c r="AFR27" s="669"/>
      <c r="AFS27" s="669"/>
      <c r="AFT27" s="114"/>
      <c r="AFU27" s="74"/>
      <c r="AGG27" s="74"/>
      <c r="AGH27" s="669"/>
      <c r="AGI27" s="669"/>
      <c r="AGJ27" s="114"/>
      <c r="AGK27" s="74"/>
      <c r="AGW27" s="74"/>
      <c r="AGX27" s="669"/>
      <c r="AGY27" s="669"/>
      <c r="AGZ27" s="114"/>
      <c r="AHA27" s="74"/>
      <c r="AHM27" s="74"/>
      <c r="AHN27" s="669"/>
      <c r="AHO27" s="669"/>
      <c r="AHP27" s="114"/>
      <c r="AHQ27" s="74"/>
      <c r="AIC27" s="74"/>
      <c r="AID27" s="669"/>
      <c r="AIE27" s="669"/>
      <c r="AIF27" s="114"/>
      <c r="AIG27" s="74"/>
      <c r="AIS27" s="74"/>
      <c r="AIT27" s="669"/>
      <c r="AIU27" s="669"/>
      <c r="AIV27" s="114"/>
      <c r="AIW27" s="74"/>
      <c r="AJI27" s="74"/>
      <c r="AJJ27" s="669"/>
      <c r="AJK27" s="669"/>
      <c r="AJL27" s="114"/>
      <c r="AJM27" s="74"/>
      <c r="AJY27" s="74"/>
      <c r="AJZ27" s="669"/>
      <c r="AKA27" s="669"/>
      <c r="AKB27" s="114"/>
      <c r="AKC27" s="74"/>
      <c r="AKO27" s="74"/>
      <c r="AKP27" s="669"/>
      <c r="AKQ27" s="669"/>
      <c r="AKR27" s="114"/>
      <c r="AKS27" s="74"/>
      <c r="ALE27" s="74"/>
      <c r="ALF27" s="669"/>
      <c r="ALG27" s="669"/>
      <c r="ALH27" s="114"/>
      <c r="ALI27" s="74"/>
      <c r="ALU27" s="74"/>
      <c r="ALV27" s="669"/>
      <c r="ALW27" s="669"/>
      <c r="ALX27" s="114"/>
      <c r="ALY27" s="74"/>
      <c r="AMK27" s="74"/>
      <c r="AML27" s="669"/>
      <c r="AMM27" s="669"/>
      <c r="AMN27" s="114"/>
      <c r="AMO27" s="74"/>
      <c r="ANA27" s="74"/>
      <c r="ANB27" s="669"/>
      <c r="ANC27" s="669"/>
      <c r="AND27" s="114"/>
      <c r="ANE27" s="74"/>
      <c r="ANQ27" s="74"/>
      <c r="ANR27" s="669"/>
      <c r="ANS27" s="669"/>
      <c r="ANT27" s="114"/>
      <c r="ANU27" s="74"/>
      <c r="AOG27" s="74"/>
      <c r="AOH27" s="669"/>
      <c r="AOI27" s="669"/>
      <c r="AOJ27" s="114"/>
      <c r="AOK27" s="74"/>
      <c r="AOW27" s="74"/>
      <c r="AOX27" s="669"/>
      <c r="AOY27" s="669"/>
      <c r="AOZ27" s="114"/>
      <c r="APA27" s="74"/>
      <c r="APM27" s="74"/>
      <c r="APN27" s="669"/>
      <c r="APO27" s="669"/>
      <c r="APP27" s="114"/>
      <c r="APQ27" s="74"/>
      <c r="AQC27" s="74"/>
      <c r="AQD27" s="669"/>
      <c r="AQE27" s="669"/>
      <c r="AQF27" s="114"/>
      <c r="AQG27" s="74"/>
      <c r="AQS27" s="74"/>
      <c r="AQT27" s="669"/>
      <c r="AQU27" s="669"/>
      <c r="AQV27" s="114"/>
      <c r="AQW27" s="74"/>
      <c r="ARI27" s="74"/>
      <c r="ARJ27" s="669"/>
      <c r="ARK27" s="669"/>
      <c r="ARL27" s="114"/>
      <c r="ARM27" s="74"/>
      <c r="ARY27" s="74"/>
      <c r="ARZ27" s="669"/>
      <c r="ASA27" s="669"/>
      <c r="ASB27" s="114"/>
      <c r="ASC27" s="74"/>
      <c r="ASO27" s="74"/>
      <c r="ASP27" s="669"/>
      <c r="ASQ27" s="669"/>
      <c r="ASR27" s="114"/>
      <c r="ASS27" s="74"/>
      <c r="ATE27" s="74"/>
      <c r="ATF27" s="669"/>
      <c r="ATG27" s="669"/>
      <c r="ATH27" s="114"/>
      <c r="ATI27" s="74"/>
      <c r="ATU27" s="74"/>
      <c r="ATV27" s="669"/>
      <c r="ATW27" s="669"/>
      <c r="ATX27" s="114"/>
      <c r="ATY27" s="74"/>
      <c r="AUK27" s="74"/>
      <c r="AUL27" s="669"/>
      <c r="AUM27" s="669"/>
      <c r="AUN27" s="114"/>
      <c r="AUO27" s="74"/>
      <c r="AVA27" s="74"/>
      <c r="AVB27" s="669"/>
      <c r="AVC27" s="669"/>
      <c r="AVD27" s="114"/>
      <c r="AVE27" s="74"/>
      <c r="AVQ27" s="74"/>
      <c r="AVR27" s="669"/>
      <c r="AVS27" s="669"/>
      <c r="AVT27" s="114"/>
      <c r="AVU27" s="74"/>
      <c r="AWG27" s="74"/>
      <c r="AWH27" s="669"/>
      <c r="AWI27" s="669"/>
      <c r="AWJ27" s="114"/>
      <c r="AWK27" s="74"/>
      <c r="AWW27" s="74"/>
      <c r="AWX27" s="669"/>
      <c r="AWY27" s="669"/>
      <c r="AWZ27" s="114"/>
      <c r="AXA27" s="74"/>
      <c r="AXM27" s="74"/>
      <c r="AXN27" s="669"/>
      <c r="AXO27" s="669"/>
      <c r="AXP27" s="114"/>
      <c r="AXQ27" s="74"/>
      <c r="AYC27" s="74"/>
      <c r="AYD27" s="669"/>
      <c r="AYE27" s="669"/>
      <c r="AYF27" s="114"/>
      <c r="AYG27" s="74"/>
      <c r="AYS27" s="74"/>
      <c r="AYT27" s="669"/>
      <c r="AYU27" s="669"/>
      <c r="AYV27" s="114"/>
      <c r="AYW27" s="74"/>
      <c r="AZI27" s="74"/>
      <c r="AZJ27" s="669"/>
      <c r="AZK27" s="669"/>
      <c r="AZL27" s="114"/>
      <c r="AZM27" s="74"/>
      <c r="AZY27" s="74"/>
      <c r="AZZ27" s="669"/>
      <c r="BAA27" s="669"/>
      <c r="BAB27" s="114"/>
      <c r="BAC27" s="74"/>
      <c r="BAO27" s="74"/>
      <c r="BAP27" s="669"/>
      <c r="BAQ27" s="669"/>
      <c r="BAR27" s="114"/>
      <c r="BAS27" s="74"/>
      <c r="BBE27" s="74"/>
      <c r="BBF27" s="669"/>
      <c r="BBG27" s="669"/>
      <c r="BBH27" s="114"/>
      <c r="BBI27" s="74"/>
      <c r="BBU27" s="74"/>
      <c r="BBV27" s="669"/>
      <c r="BBW27" s="669"/>
      <c r="BBX27" s="114"/>
      <c r="BBY27" s="74"/>
      <c r="BCK27" s="74"/>
      <c r="BCL27" s="669"/>
      <c r="BCM27" s="669"/>
      <c r="BCN27" s="114"/>
      <c r="BCO27" s="74"/>
      <c r="BDA27" s="74"/>
      <c r="BDB27" s="669"/>
      <c r="BDC27" s="669"/>
      <c r="BDD27" s="114"/>
      <c r="BDE27" s="74"/>
      <c r="BDQ27" s="74"/>
      <c r="BDR27" s="669"/>
      <c r="BDS27" s="669"/>
      <c r="BDT27" s="114"/>
      <c r="BDU27" s="74"/>
      <c r="BEG27" s="74"/>
      <c r="BEH27" s="669"/>
      <c r="BEI27" s="669"/>
      <c r="BEJ27" s="114"/>
      <c r="BEK27" s="74"/>
      <c r="BEW27" s="74"/>
      <c r="BEX27" s="669"/>
      <c r="BEY27" s="669"/>
      <c r="BEZ27" s="114"/>
      <c r="BFA27" s="74"/>
      <c r="BFM27" s="74"/>
      <c r="BFN27" s="669"/>
      <c r="BFO27" s="669"/>
      <c r="BFP27" s="114"/>
      <c r="BFQ27" s="74"/>
      <c r="BGC27" s="74"/>
      <c r="BGD27" s="669"/>
      <c r="BGE27" s="669"/>
      <c r="BGF27" s="114"/>
      <c r="BGG27" s="74"/>
      <c r="BGS27" s="74"/>
      <c r="BGT27" s="669"/>
      <c r="BGU27" s="669"/>
      <c r="BGV27" s="114"/>
      <c r="BGW27" s="74"/>
      <c r="BHI27" s="74"/>
      <c r="BHJ27" s="669"/>
      <c r="BHK27" s="669"/>
      <c r="BHL27" s="114"/>
      <c r="BHM27" s="74"/>
      <c r="BHY27" s="74"/>
      <c r="BHZ27" s="669"/>
      <c r="BIA27" s="669"/>
      <c r="BIB27" s="114"/>
      <c r="BIC27" s="74"/>
      <c r="BIO27" s="74"/>
      <c r="BIP27" s="669"/>
      <c r="BIQ27" s="669"/>
      <c r="BIR27" s="114"/>
      <c r="BIS27" s="74"/>
      <c r="BJE27" s="74"/>
      <c r="BJF27" s="669"/>
      <c r="BJG27" s="669"/>
      <c r="BJH27" s="114"/>
      <c r="BJI27" s="74"/>
      <c r="BJU27" s="74"/>
      <c r="BJV27" s="669"/>
      <c r="BJW27" s="669"/>
      <c r="BJX27" s="114"/>
      <c r="BJY27" s="74"/>
      <c r="BKK27" s="74"/>
      <c r="BKL27" s="669"/>
      <c r="BKM27" s="669"/>
      <c r="BKN27" s="114"/>
      <c r="BKO27" s="74"/>
      <c r="BLA27" s="74"/>
      <c r="BLB27" s="669"/>
      <c r="BLC27" s="669"/>
      <c r="BLD27" s="114"/>
      <c r="BLE27" s="74"/>
      <c r="BLQ27" s="74"/>
      <c r="BLR27" s="669"/>
      <c r="BLS27" s="669"/>
      <c r="BLT27" s="114"/>
      <c r="BLU27" s="74"/>
      <c r="BMG27" s="74"/>
      <c r="BMH27" s="669"/>
      <c r="BMI27" s="669"/>
      <c r="BMJ27" s="114"/>
      <c r="BMK27" s="74"/>
      <c r="BMW27" s="74"/>
      <c r="BMX27" s="669"/>
      <c r="BMY27" s="669"/>
      <c r="BMZ27" s="114"/>
      <c r="BNA27" s="74"/>
      <c r="BNM27" s="74"/>
      <c r="BNN27" s="669"/>
      <c r="BNO27" s="669"/>
      <c r="BNP27" s="114"/>
      <c r="BNQ27" s="74"/>
      <c r="BOC27" s="74"/>
      <c r="BOD27" s="669"/>
      <c r="BOE27" s="669"/>
      <c r="BOF27" s="114"/>
      <c r="BOG27" s="74"/>
      <c r="BOS27" s="74"/>
      <c r="BOT27" s="669"/>
      <c r="BOU27" s="669"/>
      <c r="BOV27" s="114"/>
      <c r="BOW27" s="74"/>
      <c r="BPI27" s="74"/>
      <c r="BPJ27" s="669"/>
      <c r="BPK27" s="669"/>
      <c r="BPL27" s="114"/>
      <c r="BPM27" s="74"/>
      <c r="BPY27" s="74"/>
      <c r="BPZ27" s="669"/>
      <c r="BQA27" s="669"/>
      <c r="BQB27" s="114"/>
      <c r="BQC27" s="74"/>
      <c r="BQO27" s="74"/>
      <c r="BQP27" s="669"/>
      <c r="BQQ27" s="669"/>
      <c r="BQR27" s="114"/>
      <c r="BQS27" s="74"/>
      <c r="BRE27" s="74"/>
      <c r="BRF27" s="669"/>
      <c r="BRG27" s="669"/>
      <c r="BRH27" s="114"/>
      <c r="BRI27" s="74"/>
      <c r="BRU27" s="74"/>
      <c r="BRV27" s="669"/>
      <c r="BRW27" s="669"/>
      <c r="BRX27" s="114"/>
      <c r="BRY27" s="74"/>
      <c r="BSK27" s="74"/>
      <c r="BSL27" s="669"/>
      <c r="BSM27" s="669"/>
      <c r="BSN27" s="114"/>
      <c r="BSO27" s="74"/>
      <c r="BTA27" s="74"/>
      <c r="BTB27" s="669"/>
      <c r="BTC27" s="669"/>
      <c r="BTD27" s="114"/>
      <c r="BTE27" s="74"/>
      <c r="BTQ27" s="74"/>
      <c r="BTR27" s="669"/>
      <c r="BTS27" s="669"/>
      <c r="BTT27" s="114"/>
      <c r="BTU27" s="74"/>
      <c r="BUG27" s="74"/>
      <c r="BUH27" s="669"/>
      <c r="BUI27" s="669"/>
      <c r="BUJ27" s="114"/>
      <c r="BUK27" s="74"/>
      <c r="BUW27" s="74"/>
      <c r="BUX27" s="669"/>
      <c r="BUY27" s="669"/>
      <c r="BUZ27" s="114"/>
      <c r="BVA27" s="74"/>
      <c r="BVM27" s="74"/>
      <c r="BVN27" s="669"/>
      <c r="BVO27" s="669"/>
      <c r="BVP27" s="114"/>
      <c r="BVQ27" s="74"/>
      <c r="BWC27" s="74"/>
      <c r="BWD27" s="669"/>
      <c r="BWE27" s="669"/>
      <c r="BWF27" s="114"/>
      <c r="BWG27" s="74"/>
      <c r="BWS27" s="74"/>
      <c r="BWT27" s="669"/>
      <c r="BWU27" s="669"/>
      <c r="BWV27" s="114"/>
      <c r="BWW27" s="74"/>
      <c r="BXI27" s="74"/>
      <c r="BXJ27" s="669"/>
      <c r="BXK27" s="669"/>
      <c r="BXL27" s="114"/>
      <c r="BXM27" s="74"/>
      <c r="BXY27" s="74"/>
      <c r="BXZ27" s="669"/>
      <c r="BYA27" s="669"/>
      <c r="BYB27" s="114"/>
      <c r="BYC27" s="74"/>
      <c r="BYO27" s="74"/>
      <c r="BYP27" s="669"/>
      <c r="BYQ27" s="669"/>
      <c r="BYR27" s="114"/>
      <c r="BYS27" s="74"/>
      <c r="BZE27" s="74"/>
      <c r="BZF27" s="669"/>
      <c r="BZG27" s="669"/>
      <c r="BZH27" s="114"/>
      <c r="BZI27" s="74"/>
      <c r="BZU27" s="74"/>
      <c r="BZV27" s="669"/>
      <c r="BZW27" s="669"/>
      <c r="BZX27" s="114"/>
      <c r="BZY27" s="74"/>
      <c r="CAK27" s="74"/>
      <c r="CAL27" s="669"/>
      <c r="CAM27" s="669"/>
      <c r="CAN27" s="114"/>
      <c r="CAO27" s="74"/>
      <c r="CBA27" s="74"/>
      <c r="CBB27" s="669"/>
      <c r="CBC27" s="669"/>
      <c r="CBD27" s="114"/>
      <c r="CBE27" s="74"/>
      <c r="CBQ27" s="74"/>
      <c r="CBR27" s="669"/>
      <c r="CBS27" s="669"/>
      <c r="CBT27" s="114"/>
      <c r="CBU27" s="74"/>
      <c r="CCG27" s="74"/>
      <c r="CCH27" s="669"/>
      <c r="CCI27" s="669"/>
      <c r="CCJ27" s="114"/>
      <c r="CCK27" s="74"/>
      <c r="CCW27" s="74"/>
      <c r="CCX27" s="669"/>
      <c r="CCY27" s="669"/>
      <c r="CCZ27" s="114"/>
      <c r="CDA27" s="74"/>
      <c r="CDM27" s="74"/>
      <c r="CDN27" s="669"/>
      <c r="CDO27" s="669"/>
      <c r="CDP27" s="114"/>
      <c r="CDQ27" s="74"/>
      <c r="CEC27" s="74"/>
      <c r="CED27" s="669"/>
      <c r="CEE27" s="669"/>
      <c r="CEF27" s="114"/>
      <c r="CEG27" s="74"/>
      <c r="CES27" s="74"/>
      <c r="CET27" s="669"/>
      <c r="CEU27" s="669"/>
      <c r="CEV27" s="114"/>
      <c r="CEW27" s="74"/>
      <c r="CFI27" s="74"/>
      <c r="CFJ27" s="669"/>
      <c r="CFK27" s="669"/>
      <c r="CFL27" s="114"/>
      <c r="CFM27" s="74"/>
      <c r="CFY27" s="74"/>
      <c r="CFZ27" s="669"/>
      <c r="CGA27" s="669"/>
      <c r="CGB27" s="114"/>
      <c r="CGC27" s="74"/>
      <c r="CGO27" s="74"/>
      <c r="CGP27" s="669"/>
      <c r="CGQ27" s="669"/>
      <c r="CGR27" s="114"/>
      <c r="CGS27" s="74"/>
      <c r="CHE27" s="74"/>
      <c r="CHF27" s="669"/>
      <c r="CHG27" s="669"/>
      <c r="CHH27" s="114"/>
      <c r="CHI27" s="74"/>
      <c r="CHU27" s="74"/>
      <c r="CHV27" s="669"/>
      <c r="CHW27" s="669"/>
      <c r="CHX27" s="114"/>
      <c r="CHY27" s="74"/>
      <c r="CIK27" s="74"/>
      <c r="CIL27" s="669"/>
      <c r="CIM27" s="669"/>
      <c r="CIN27" s="114"/>
      <c r="CIO27" s="74"/>
      <c r="CJA27" s="74"/>
      <c r="CJB27" s="669"/>
      <c r="CJC27" s="669"/>
      <c r="CJD27" s="114"/>
      <c r="CJE27" s="74"/>
      <c r="CJQ27" s="74"/>
      <c r="CJR27" s="669"/>
      <c r="CJS27" s="669"/>
      <c r="CJT27" s="114"/>
      <c r="CJU27" s="74"/>
      <c r="CKG27" s="74"/>
      <c r="CKH27" s="669"/>
      <c r="CKI27" s="669"/>
      <c r="CKJ27" s="114"/>
      <c r="CKK27" s="74"/>
      <c r="CKW27" s="74"/>
      <c r="CKX27" s="669"/>
      <c r="CKY27" s="669"/>
      <c r="CKZ27" s="114"/>
      <c r="CLA27" s="74"/>
      <c r="CLM27" s="74"/>
      <c r="CLN27" s="669"/>
      <c r="CLO27" s="669"/>
      <c r="CLP27" s="114"/>
      <c r="CLQ27" s="74"/>
      <c r="CMC27" s="74"/>
      <c r="CMD27" s="669"/>
      <c r="CME27" s="669"/>
      <c r="CMF27" s="114"/>
      <c r="CMG27" s="74"/>
      <c r="CMS27" s="74"/>
      <c r="CMT27" s="669"/>
      <c r="CMU27" s="669"/>
      <c r="CMV27" s="114"/>
      <c r="CMW27" s="74"/>
      <c r="CNI27" s="74"/>
      <c r="CNJ27" s="669"/>
      <c r="CNK27" s="669"/>
      <c r="CNL27" s="114"/>
      <c r="CNM27" s="74"/>
      <c r="CNY27" s="74"/>
      <c r="CNZ27" s="669"/>
      <c r="COA27" s="669"/>
      <c r="COB27" s="114"/>
      <c r="COC27" s="74"/>
      <c r="COO27" s="74"/>
      <c r="COP27" s="669"/>
      <c r="COQ27" s="669"/>
      <c r="COR27" s="114"/>
      <c r="COS27" s="74"/>
      <c r="CPE27" s="74"/>
      <c r="CPF27" s="669"/>
      <c r="CPG27" s="669"/>
      <c r="CPH27" s="114"/>
      <c r="CPI27" s="74"/>
      <c r="CPU27" s="74"/>
      <c r="CPV27" s="669"/>
      <c r="CPW27" s="669"/>
      <c r="CPX27" s="114"/>
      <c r="CPY27" s="74"/>
      <c r="CQK27" s="74"/>
      <c r="CQL27" s="669"/>
      <c r="CQM27" s="669"/>
      <c r="CQN27" s="114"/>
      <c r="CQO27" s="74"/>
      <c r="CRA27" s="74"/>
      <c r="CRB27" s="669"/>
      <c r="CRC27" s="669"/>
      <c r="CRD27" s="114"/>
      <c r="CRE27" s="74"/>
      <c r="CRQ27" s="74"/>
      <c r="CRR27" s="669"/>
      <c r="CRS27" s="669"/>
      <c r="CRT27" s="114"/>
      <c r="CRU27" s="74"/>
      <c r="CSG27" s="74"/>
      <c r="CSH27" s="669"/>
      <c r="CSI27" s="669"/>
      <c r="CSJ27" s="114"/>
      <c r="CSK27" s="74"/>
      <c r="CSW27" s="74"/>
      <c r="CSX27" s="669"/>
      <c r="CSY27" s="669"/>
      <c r="CSZ27" s="114"/>
      <c r="CTA27" s="74"/>
      <c r="CTM27" s="74"/>
      <c r="CTN27" s="669"/>
      <c r="CTO27" s="669"/>
      <c r="CTP27" s="114"/>
      <c r="CTQ27" s="74"/>
      <c r="CUC27" s="74"/>
      <c r="CUD27" s="669"/>
      <c r="CUE27" s="669"/>
      <c r="CUF27" s="114"/>
      <c r="CUG27" s="74"/>
      <c r="CUS27" s="74"/>
      <c r="CUT27" s="669"/>
      <c r="CUU27" s="669"/>
      <c r="CUV27" s="114"/>
      <c r="CUW27" s="74"/>
      <c r="CVI27" s="74"/>
      <c r="CVJ27" s="669"/>
      <c r="CVK27" s="669"/>
      <c r="CVL27" s="114"/>
      <c r="CVM27" s="74"/>
      <c r="CVY27" s="74"/>
      <c r="CVZ27" s="669"/>
      <c r="CWA27" s="669"/>
      <c r="CWB27" s="114"/>
      <c r="CWC27" s="74"/>
      <c r="CWO27" s="74"/>
      <c r="CWP27" s="669"/>
      <c r="CWQ27" s="669"/>
      <c r="CWR27" s="114"/>
      <c r="CWS27" s="74"/>
      <c r="CXE27" s="74"/>
      <c r="CXF27" s="669"/>
      <c r="CXG27" s="669"/>
      <c r="CXH27" s="114"/>
      <c r="CXI27" s="74"/>
      <c r="CXU27" s="74"/>
      <c r="CXV27" s="669"/>
      <c r="CXW27" s="669"/>
      <c r="CXX27" s="114"/>
      <c r="CXY27" s="74"/>
      <c r="CYK27" s="74"/>
      <c r="CYL27" s="669"/>
      <c r="CYM27" s="669"/>
      <c r="CYN27" s="114"/>
      <c r="CYO27" s="74"/>
      <c r="CZA27" s="74"/>
      <c r="CZB27" s="669"/>
      <c r="CZC27" s="669"/>
      <c r="CZD27" s="114"/>
      <c r="CZE27" s="74"/>
      <c r="CZQ27" s="74"/>
      <c r="CZR27" s="669"/>
      <c r="CZS27" s="669"/>
      <c r="CZT27" s="114"/>
      <c r="CZU27" s="74"/>
      <c r="DAG27" s="74"/>
      <c r="DAH27" s="669"/>
      <c r="DAI27" s="669"/>
      <c r="DAJ27" s="114"/>
      <c r="DAK27" s="74"/>
      <c r="DAW27" s="74"/>
      <c r="DAX27" s="669"/>
      <c r="DAY27" s="669"/>
      <c r="DAZ27" s="114"/>
      <c r="DBA27" s="74"/>
      <c r="DBM27" s="74"/>
      <c r="DBN27" s="669"/>
      <c r="DBO27" s="669"/>
      <c r="DBP27" s="114"/>
      <c r="DBQ27" s="74"/>
      <c r="DCC27" s="74"/>
      <c r="DCD27" s="669"/>
      <c r="DCE27" s="669"/>
      <c r="DCF27" s="114"/>
      <c r="DCG27" s="74"/>
      <c r="DCS27" s="74"/>
      <c r="DCT27" s="669"/>
      <c r="DCU27" s="669"/>
      <c r="DCV27" s="114"/>
      <c r="DCW27" s="74"/>
      <c r="DDI27" s="74"/>
      <c r="DDJ27" s="669"/>
      <c r="DDK27" s="669"/>
      <c r="DDL27" s="114"/>
      <c r="DDM27" s="74"/>
      <c r="DDY27" s="74"/>
      <c r="DDZ27" s="669"/>
      <c r="DEA27" s="669"/>
      <c r="DEB27" s="114"/>
      <c r="DEC27" s="74"/>
      <c r="DEO27" s="74"/>
      <c r="DEP27" s="669"/>
      <c r="DEQ27" s="669"/>
      <c r="DER27" s="114"/>
      <c r="DES27" s="74"/>
      <c r="DFE27" s="74"/>
      <c r="DFF27" s="669"/>
      <c r="DFG27" s="669"/>
      <c r="DFH27" s="114"/>
      <c r="DFI27" s="74"/>
      <c r="DFU27" s="74"/>
      <c r="DFV27" s="669"/>
      <c r="DFW27" s="669"/>
      <c r="DFX27" s="114"/>
      <c r="DFY27" s="74"/>
      <c r="DGK27" s="74"/>
      <c r="DGL27" s="669"/>
      <c r="DGM27" s="669"/>
      <c r="DGN27" s="114"/>
      <c r="DGO27" s="74"/>
      <c r="DHA27" s="74"/>
      <c r="DHB27" s="669"/>
      <c r="DHC27" s="669"/>
      <c r="DHD27" s="114"/>
      <c r="DHE27" s="74"/>
      <c r="DHQ27" s="74"/>
      <c r="DHR27" s="669"/>
      <c r="DHS27" s="669"/>
      <c r="DHT27" s="114"/>
      <c r="DHU27" s="74"/>
      <c r="DIG27" s="74"/>
      <c r="DIH27" s="669"/>
      <c r="DII27" s="669"/>
      <c r="DIJ27" s="114"/>
      <c r="DIK27" s="74"/>
      <c r="DIW27" s="74"/>
      <c r="DIX27" s="669"/>
      <c r="DIY27" s="669"/>
      <c r="DIZ27" s="114"/>
      <c r="DJA27" s="74"/>
      <c r="DJM27" s="74"/>
      <c r="DJN27" s="669"/>
      <c r="DJO27" s="669"/>
      <c r="DJP27" s="114"/>
      <c r="DJQ27" s="74"/>
      <c r="DKC27" s="74"/>
      <c r="DKD27" s="669"/>
      <c r="DKE27" s="669"/>
      <c r="DKF27" s="114"/>
      <c r="DKG27" s="74"/>
      <c r="DKS27" s="74"/>
      <c r="DKT27" s="669"/>
      <c r="DKU27" s="669"/>
      <c r="DKV27" s="114"/>
      <c r="DKW27" s="74"/>
      <c r="DLI27" s="74"/>
      <c r="DLJ27" s="669"/>
      <c r="DLK27" s="669"/>
      <c r="DLL27" s="114"/>
      <c r="DLM27" s="74"/>
      <c r="DLY27" s="74"/>
      <c r="DLZ27" s="669"/>
      <c r="DMA27" s="669"/>
      <c r="DMB27" s="114"/>
      <c r="DMC27" s="74"/>
      <c r="DMO27" s="74"/>
      <c r="DMP27" s="669"/>
      <c r="DMQ27" s="669"/>
      <c r="DMR27" s="114"/>
      <c r="DMS27" s="74"/>
      <c r="DNE27" s="74"/>
      <c r="DNF27" s="669"/>
      <c r="DNG27" s="669"/>
      <c r="DNH27" s="114"/>
      <c r="DNI27" s="74"/>
      <c r="DNU27" s="74"/>
      <c r="DNV27" s="669"/>
      <c r="DNW27" s="669"/>
      <c r="DNX27" s="114"/>
      <c r="DNY27" s="74"/>
      <c r="DOK27" s="74"/>
      <c r="DOL27" s="669"/>
      <c r="DOM27" s="669"/>
      <c r="DON27" s="114"/>
      <c r="DOO27" s="74"/>
      <c r="DPA27" s="74"/>
      <c r="DPB27" s="669"/>
      <c r="DPC27" s="669"/>
      <c r="DPD27" s="114"/>
      <c r="DPE27" s="74"/>
      <c r="DPQ27" s="74"/>
      <c r="DPR27" s="669"/>
      <c r="DPS27" s="669"/>
      <c r="DPT27" s="114"/>
      <c r="DPU27" s="74"/>
      <c r="DQG27" s="74"/>
      <c r="DQH27" s="669"/>
      <c r="DQI27" s="669"/>
      <c r="DQJ27" s="114"/>
      <c r="DQK27" s="74"/>
      <c r="DQW27" s="74"/>
      <c r="DQX27" s="669"/>
      <c r="DQY27" s="669"/>
      <c r="DQZ27" s="114"/>
      <c r="DRA27" s="74"/>
      <c r="DRM27" s="74"/>
      <c r="DRN27" s="669"/>
      <c r="DRO27" s="669"/>
      <c r="DRP27" s="114"/>
      <c r="DRQ27" s="74"/>
      <c r="DSC27" s="74"/>
      <c r="DSD27" s="669"/>
      <c r="DSE27" s="669"/>
      <c r="DSF27" s="114"/>
      <c r="DSG27" s="74"/>
      <c r="DSS27" s="74"/>
      <c r="DST27" s="669"/>
      <c r="DSU27" s="669"/>
      <c r="DSV27" s="114"/>
      <c r="DSW27" s="74"/>
      <c r="DTI27" s="74"/>
      <c r="DTJ27" s="669"/>
      <c r="DTK27" s="669"/>
      <c r="DTL27" s="114"/>
      <c r="DTM27" s="74"/>
      <c r="DTY27" s="74"/>
      <c r="DTZ27" s="669"/>
      <c r="DUA27" s="669"/>
      <c r="DUB27" s="114"/>
      <c r="DUC27" s="74"/>
      <c r="DUO27" s="74"/>
      <c r="DUP27" s="669"/>
      <c r="DUQ27" s="669"/>
      <c r="DUR27" s="114"/>
      <c r="DUS27" s="74"/>
      <c r="DVE27" s="74"/>
      <c r="DVF27" s="669"/>
      <c r="DVG27" s="669"/>
      <c r="DVH27" s="114"/>
      <c r="DVI27" s="74"/>
      <c r="DVU27" s="74"/>
      <c r="DVV27" s="669"/>
      <c r="DVW27" s="669"/>
      <c r="DVX27" s="114"/>
      <c r="DVY27" s="74"/>
      <c r="DWK27" s="74"/>
      <c r="DWL27" s="669"/>
      <c r="DWM27" s="669"/>
      <c r="DWN27" s="114"/>
      <c r="DWO27" s="74"/>
      <c r="DXA27" s="74"/>
      <c r="DXB27" s="669"/>
      <c r="DXC27" s="669"/>
      <c r="DXD27" s="114"/>
      <c r="DXE27" s="74"/>
      <c r="DXQ27" s="74"/>
      <c r="DXR27" s="669"/>
      <c r="DXS27" s="669"/>
      <c r="DXT27" s="114"/>
      <c r="DXU27" s="74"/>
      <c r="DYG27" s="74"/>
      <c r="DYH27" s="669"/>
      <c r="DYI27" s="669"/>
      <c r="DYJ27" s="114"/>
      <c r="DYK27" s="74"/>
      <c r="DYW27" s="74"/>
      <c r="DYX27" s="669"/>
      <c r="DYY27" s="669"/>
      <c r="DYZ27" s="114"/>
      <c r="DZA27" s="74"/>
      <c r="DZM27" s="74"/>
      <c r="DZN27" s="669"/>
      <c r="DZO27" s="669"/>
      <c r="DZP27" s="114"/>
      <c r="DZQ27" s="74"/>
      <c r="EAC27" s="74"/>
      <c r="EAD27" s="669"/>
      <c r="EAE27" s="669"/>
      <c r="EAF27" s="114"/>
      <c r="EAG27" s="74"/>
      <c r="EAS27" s="74"/>
      <c r="EAT27" s="669"/>
      <c r="EAU27" s="669"/>
      <c r="EAV27" s="114"/>
      <c r="EAW27" s="74"/>
      <c r="EBI27" s="74"/>
      <c r="EBJ27" s="669"/>
      <c r="EBK27" s="669"/>
      <c r="EBL27" s="114"/>
      <c r="EBM27" s="74"/>
      <c r="EBY27" s="74"/>
      <c r="EBZ27" s="669"/>
      <c r="ECA27" s="669"/>
      <c r="ECB27" s="114"/>
      <c r="ECC27" s="74"/>
      <c r="ECO27" s="74"/>
      <c r="ECP27" s="669"/>
      <c r="ECQ27" s="669"/>
      <c r="ECR27" s="114"/>
      <c r="ECS27" s="74"/>
      <c r="EDE27" s="74"/>
      <c r="EDF27" s="669"/>
      <c r="EDG27" s="669"/>
      <c r="EDH27" s="114"/>
      <c r="EDI27" s="74"/>
      <c r="EDU27" s="74"/>
      <c r="EDV27" s="669"/>
      <c r="EDW27" s="669"/>
      <c r="EDX27" s="114"/>
      <c r="EDY27" s="74"/>
      <c r="EEK27" s="74"/>
      <c r="EEL27" s="669"/>
      <c r="EEM27" s="669"/>
      <c r="EEN27" s="114"/>
      <c r="EEO27" s="74"/>
      <c r="EFA27" s="74"/>
      <c r="EFB27" s="669"/>
      <c r="EFC27" s="669"/>
      <c r="EFD27" s="114"/>
      <c r="EFE27" s="74"/>
      <c r="EFQ27" s="74"/>
      <c r="EFR27" s="669"/>
      <c r="EFS27" s="669"/>
      <c r="EFT27" s="114"/>
      <c r="EFU27" s="74"/>
      <c r="EGG27" s="74"/>
      <c r="EGH27" s="669"/>
      <c r="EGI27" s="669"/>
      <c r="EGJ27" s="114"/>
      <c r="EGK27" s="74"/>
      <c r="EGW27" s="74"/>
      <c r="EGX27" s="669"/>
      <c r="EGY27" s="669"/>
      <c r="EGZ27" s="114"/>
      <c r="EHA27" s="74"/>
      <c r="EHM27" s="74"/>
      <c r="EHN27" s="669"/>
      <c r="EHO27" s="669"/>
      <c r="EHP27" s="114"/>
      <c r="EHQ27" s="74"/>
      <c r="EIC27" s="74"/>
      <c r="EID27" s="669"/>
      <c r="EIE27" s="669"/>
      <c r="EIF27" s="114"/>
      <c r="EIG27" s="74"/>
      <c r="EIS27" s="74"/>
      <c r="EIT27" s="669"/>
      <c r="EIU27" s="669"/>
      <c r="EIV27" s="114"/>
      <c r="EIW27" s="74"/>
      <c r="EJI27" s="74"/>
      <c r="EJJ27" s="669"/>
      <c r="EJK27" s="669"/>
      <c r="EJL27" s="114"/>
      <c r="EJM27" s="74"/>
      <c r="EJY27" s="74"/>
      <c r="EJZ27" s="669"/>
      <c r="EKA27" s="669"/>
      <c r="EKB27" s="114"/>
      <c r="EKC27" s="74"/>
      <c r="EKO27" s="74"/>
      <c r="EKP27" s="669"/>
      <c r="EKQ27" s="669"/>
      <c r="EKR27" s="114"/>
      <c r="EKS27" s="74"/>
      <c r="ELE27" s="74"/>
      <c r="ELF27" s="669"/>
      <c r="ELG27" s="669"/>
      <c r="ELH27" s="114"/>
      <c r="ELI27" s="74"/>
      <c r="ELU27" s="74"/>
      <c r="ELV27" s="669"/>
      <c r="ELW27" s="669"/>
      <c r="ELX27" s="114"/>
      <c r="ELY27" s="74"/>
      <c r="EMK27" s="74"/>
      <c r="EML27" s="669"/>
      <c r="EMM27" s="669"/>
      <c r="EMN27" s="114"/>
      <c r="EMO27" s="74"/>
      <c r="ENA27" s="74"/>
      <c r="ENB27" s="669"/>
      <c r="ENC27" s="669"/>
      <c r="END27" s="114"/>
      <c r="ENE27" s="74"/>
      <c r="ENQ27" s="74"/>
      <c r="ENR27" s="669"/>
      <c r="ENS27" s="669"/>
      <c r="ENT27" s="114"/>
      <c r="ENU27" s="74"/>
      <c r="EOG27" s="74"/>
      <c r="EOH27" s="669"/>
      <c r="EOI27" s="669"/>
      <c r="EOJ27" s="114"/>
      <c r="EOK27" s="74"/>
      <c r="EOW27" s="74"/>
      <c r="EOX27" s="669"/>
      <c r="EOY27" s="669"/>
      <c r="EOZ27" s="114"/>
      <c r="EPA27" s="74"/>
      <c r="EPM27" s="74"/>
      <c r="EPN27" s="669"/>
      <c r="EPO27" s="669"/>
      <c r="EPP27" s="114"/>
      <c r="EPQ27" s="74"/>
      <c r="EQC27" s="74"/>
      <c r="EQD27" s="669"/>
      <c r="EQE27" s="669"/>
      <c r="EQF27" s="114"/>
      <c r="EQG27" s="74"/>
      <c r="EQS27" s="74"/>
      <c r="EQT27" s="669"/>
      <c r="EQU27" s="669"/>
      <c r="EQV27" s="114"/>
      <c r="EQW27" s="74"/>
      <c r="ERI27" s="74"/>
      <c r="ERJ27" s="669"/>
      <c r="ERK27" s="669"/>
      <c r="ERL27" s="114"/>
      <c r="ERM27" s="74"/>
      <c r="ERY27" s="74"/>
      <c r="ERZ27" s="669"/>
      <c r="ESA27" s="669"/>
      <c r="ESB27" s="114"/>
      <c r="ESC27" s="74"/>
      <c r="ESO27" s="74"/>
      <c r="ESP27" s="669"/>
      <c r="ESQ27" s="669"/>
      <c r="ESR27" s="114"/>
      <c r="ESS27" s="74"/>
      <c r="ETE27" s="74"/>
      <c r="ETF27" s="669"/>
      <c r="ETG27" s="669"/>
      <c r="ETH27" s="114"/>
      <c r="ETI27" s="74"/>
      <c r="ETU27" s="74"/>
      <c r="ETV27" s="669"/>
      <c r="ETW27" s="669"/>
      <c r="ETX27" s="114"/>
      <c r="ETY27" s="74"/>
      <c r="EUK27" s="74"/>
      <c r="EUL27" s="669"/>
      <c r="EUM27" s="669"/>
      <c r="EUN27" s="114"/>
      <c r="EUO27" s="74"/>
      <c r="EVA27" s="74"/>
      <c r="EVB27" s="669"/>
      <c r="EVC27" s="669"/>
      <c r="EVD27" s="114"/>
      <c r="EVE27" s="74"/>
      <c r="EVQ27" s="74"/>
      <c r="EVR27" s="669"/>
      <c r="EVS27" s="669"/>
      <c r="EVT27" s="114"/>
      <c r="EVU27" s="74"/>
      <c r="EWG27" s="74"/>
      <c r="EWH27" s="669"/>
      <c r="EWI27" s="669"/>
      <c r="EWJ27" s="114"/>
      <c r="EWK27" s="74"/>
      <c r="EWW27" s="74"/>
      <c r="EWX27" s="669"/>
      <c r="EWY27" s="669"/>
      <c r="EWZ27" s="114"/>
      <c r="EXA27" s="74"/>
      <c r="EXM27" s="74"/>
      <c r="EXN27" s="669"/>
      <c r="EXO27" s="669"/>
      <c r="EXP27" s="114"/>
      <c r="EXQ27" s="74"/>
      <c r="EYC27" s="74"/>
      <c r="EYD27" s="669"/>
      <c r="EYE27" s="669"/>
      <c r="EYF27" s="114"/>
      <c r="EYG27" s="74"/>
      <c r="EYS27" s="74"/>
      <c r="EYT27" s="669"/>
      <c r="EYU27" s="669"/>
      <c r="EYV27" s="114"/>
      <c r="EYW27" s="74"/>
      <c r="EZI27" s="74"/>
      <c r="EZJ27" s="669"/>
      <c r="EZK27" s="669"/>
      <c r="EZL27" s="114"/>
      <c r="EZM27" s="74"/>
      <c r="EZY27" s="74"/>
      <c r="EZZ27" s="669"/>
      <c r="FAA27" s="669"/>
      <c r="FAB27" s="114"/>
      <c r="FAC27" s="74"/>
      <c r="FAO27" s="74"/>
      <c r="FAP27" s="669"/>
      <c r="FAQ27" s="669"/>
      <c r="FAR27" s="114"/>
      <c r="FAS27" s="74"/>
      <c r="FBE27" s="74"/>
      <c r="FBF27" s="669"/>
      <c r="FBG27" s="669"/>
      <c r="FBH27" s="114"/>
      <c r="FBI27" s="74"/>
      <c r="FBU27" s="74"/>
      <c r="FBV27" s="669"/>
      <c r="FBW27" s="669"/>
      <c r="FBX27" s="114"/>
      <c r="FBY27" s="74"/>
      <c r="FCK27" s="74"/>
      <c r="FCL27" s="669"/>
      <c r="FCM27" s="669"/>
      <c r="FCN27" s="114"/>
      <c r="FCO27" s="74"/>
      <c r="FDA27" s="74"/>
      <c r="FDB27" s="669"/>
      <c r="FDC27" s="669"/>
      <c r="FDD27" s="114"/>
      <c r="FDE27" s="74"/>
      <c r="FDQ27" s="74"/>
      <c r="FDR27" s="669"/>
      <c r="FDS27" s="669"/>
      <c r="FDT27" s="114"/>
      <c r="FDU27" s="74"/>
      <c r="FEG27" s="74"/>
      <c r="FEH27" s="669"/>
      <c r="FEI27" s="669"/>
      <c r="FEJ27" s="114"/>
      <c r="FEK27" s="74"/>
      <c r="FEW27" s="74"/>
      <c r="FEX27" s="669"/>
      <c r="FEY27" s="669"/>
      <c r="FEZ27" s="114"/>
      <c r="FFA27" s="74"/>
      <c r="FFM27" s="74"/>
      <c r="FFN27" s="669"/>
      <c r="FFO27" s="669"/>
      <c r="FFP27" s="114"/>
      <c r="FFQ27" s="74"/>
      <c r="FGC27" s="74"/>
      <c r="FGD27" s="669"/>
      <c r="FGE27" s="669"/>
      <c r="FGF27" s="114"/>
      <c r="FGG27" s="74"/>
      <c r="FGS27" s="74"/>
      <c r="FGT27" s="669"/>
      <c r="FGU27" s="669"/>
      <c r="FGV27" s="114"/>
      <c r="FGW27" s="74"/>
      <c r="FHI27" s="74"/>
      <c r="FHJ27" s="669"/>
      <c r="FHK27" s="669"/>
      <c r="FHL27" s="114"/>
      <c r="FHM27" s="74"/>
      <c r="FHY27" s="74"/>
      <c r="FHZ27" s="669"/>
      <c r="FIA27" s="669"/>
      <c r="FIB27" s="114"/>
      <c r="FIC27" s="74"/>
      <c r="FIO27" s="74"/>
      <c r="FIP27" s="669"/>
      <c r="FIQ27" s="669"/>
      <c r="FIR27" s="114"/>
      <c r="FIS27" s="74"/>
      <c r="FJE27" s="74"/>
      <c r="FJF27" s="669"/>
      <c r="FJG27" s="669"/>
      <c r="FJH27" s="114"/>
      <c r="FJI27" s="74"/>
      <c r="FJU27" s="74"/>
      <c r="FJV27" s="669"/>
      <c r="FJW27" s="669"/>
      <c r="FJX27" s="114"/>
      <c r="FJY27" s="74"/>
      <c r="FKK27" s="74"/>
      <c r="FKL27" s="669"/>
      <c r="FKM27" s="669"/>
      <c r="FKN27" s="114"/>
      <c r="FKO27" s="74"/>
      <c r="FLA27" s="74"/>
      <c r="FLB27" s="669"/>
      <c r="FLC27" s="669"/>
      <c r="FLD27" s="114"/>
      <c r="FLE27" s="74"/>
      <c r="FLQ27" s="74"/>
      <c r="FLR27" s="669"/>
      <c r="FLS27" s="669"/>
      <c r="FLT27" s="114"/>
      <c r="FLU27" s="74"/>
      <c r="FMG27" s="74"/>
      <c r="FMH27" s="669"/>
      <c r="FMI27" s="669"/>
      <c r="FMJ27" s="114"/>
      <c r="FMK27" s="74"/>
      <c r="FMW27" s="74"/>
      <c r="FMX27" s="669"/>
      <c r="FMY27" s="669"/>
      <c r="FMZ27" s="114"/>
      <c r="FNA27" s="74"/>
      <c r="FNM27" s="74"/>
      <c r="FNN27" s="669"/>
      <c r="FNO27" s="669"/>
      <c r="FNP27" s="114"/>
      <c r="FNQ27" s="74"/>
      <c r="FOC27" s="74"/>
      <c r="FOD27" s="669"/>
      <c r="FOE27" s="669"/>
      <c r="FOF27" s="114"/>
      <c r="FOG27" s="74"/>
      <c r="FOS27" s="74"/>
      <c r="FOT27" s="669"/>
      <c r="FOU27" s="669"/>
      <c r="FOV27" s="114"/>
      <c r="FOW27" s="74"/>
      <c r="FPI27" s="74"/>
      <c r="FPJ27" s="669"/>
      <c r="FPK27" s="669"/>
      <c r="FPL27" s="114"/>
      <c r="FPM27" s="74"/>
      <c r="FPY27" s="74"/>
      <c r="FPZ27" s="669"/>
      <c r="FQA27" s="669"/>
      <c r="FQB27" s="114"/>
      <c r="FQC27" s="74"/>
      <c r="FQO27" s="74"/>
      <c r="FQP27" s="669"/>
      <c r="FQQ27" s="669"/>
      <c r="FQR27" s="114"/>
      <c r="FQS27" s="74"/>
      <c r="FRE27" s="74"/>
      <c r="FRF27" s="669"/>
      <c r="FRG27" s="669"/>
      <c r="FRH27" s="114"/>
      <c r="FRI27" s="74"/>
      <c r="FRU27" s="74"/>
      <c r="FRV27" s="669"/>
      <c r="FRW27" s="669"/>
      <c r="FRX27" s="114"/>
      <c r="FRY27" s="74"/>
      <c r="FSK27" s="74"/>
      <c r="FSL27" s="669"/>
      <c r="FSM27" s="669"/>
      <c r="FSN27" s="114"/>
      <c r="FSO27" s="74"/>
      <c r="FTA27" s="74"/>
      <c r="FTB27" s="669"/>
      <c r="FTC27" s="669"/>
      <c r="FTD27" s="114"/>
      <c r="FTE27" s="74"/>
      <c r="FTQ27" s="74"/>
      <c r="FTR27" s="669"/>
      <c r="FTS27" s="669"/>
      <c r="FTT27" s="114"/>
      <c r="FTU27" s="74"/>
      <c r="FUG27" s="74"/>
      <c r="FUH27" s="669"/>
      <c r="FUI27" s="669"/>
      <c r="FUJ27" s="114"/>
      <c r="FUK27" s="74"/>
      <c r="FUW27" s="74"/>
      <c r="FUX27" s="669"/>
      <c r="FUY27" s="669"/>
      <c r="FUZ27" s="114"/>
      <c r="FVA27" s="74"/>
      <c r="FVM27" s="74"/>
      <c r="FVN27" s="669"/>
      <c r="FVO27" s="669"/>
      <c r="FVP27" s="114"/>
      <c r="FVQ27" s="74"/>
      <c r="FWC27" s="74"/>
      <c r="FWD27" s="669"/>
      <c r="FWE27" s="669"/>
      <c r="FWF27" s="114"/>
      <c r="FWG27" s="74"/>
      <c r="FWS27" s="74"/>
      <c r="FWT27" s="669"/>
      <c r="FWU27" s="669"/>
      <c r="FWV27" s="114"/>
      <c r="FWW27" s="74"/>
      <c r="FXI27" s="74"/>
      <c r="FXJ27" s="669"/>
      <c r="FXK27" s="669"/>
      <c r="FXL27" s="114"/>
      <c r="FXM27" s="74"/>
      <c r="FXY27" s="74"/>
      <c r="FXZ27" s="669"/>
      <c r="FYA27" s="669"/>
      <c r="FYB27" s="114"/>
      <c r="FYC27" s="74"/>
      <c r="FYO27" s="74"/>
      <c r="FYP27" s="669"/>
      <c r="FYQ27" s="669"/>
      <c r="FYR27" s="114"/>
      <c r="FYS27" s="74"/>
      <c r="FZE27" s="74"/>
      <c r="FZF27" s="669"/>
      <c r="FZG27" s="669"/>
      <c r="FZH27" s="114"/>
      <c r="FZI27" s="74"/>
      <c r="FZU27" s="74"/>
      <c r="FZV27" s="669"/>
      <c r="FZW27" s="669"/>
      <c r="FZX27" s="114"/>
      <c r="FZY27" s="74"/>
      <c r="GAK27" s="74"/>
      <c r="GAL27" s="669"/>
      <c r="GAM27" s="669"/>
      <c r="GAN27" s="114"/>
      <c r="GAO27" s="74"/>
      <c r="GBA27" s="74"/>
      <c r="GBB27" s="669"/>
      <c r="GBC27" s="669"/>
      <c r="GBD27" s="114"/>
      <c r="GBE27" s="74"/>
      <c r="GBQ27" s="74"/>
      <c r="GBR27" s="669"/>
      <c r="GBS27" s="669"/>
      <c r="GBT27" s="114"/>
      <c r="GBU27" s="74"/>
      <c r="GCG27" s="74"/>
      <c r="GCH27" s="669"/>
      <c r="GCI27" s="669"/>
      <c r="GCJ27" s="114"/>
      <c r="GCK27" s="74"/>
      <c r="GCW27" s="74"/>
      <c r="GCX27" s="669"/>
      <c r="GCY27" s="669"/>
      <c r="GCZ27" s="114"/>
      <c r="GDA27" s="74"/>
      <c r="GDM27" s="74"/>
      <c r="GDN27" s="669"/>
      <c r="GDO27" s="669"/>
      <c r="GDP27" s="114"/>
      <c r="GDQ27" s="74"/>
      <c r="GEC27" s="74"/>
      <c r="GED27" s="669"/>
      <c r="GEE27" s="669"/>
      <c r="GEF27" s="114"/>
      <c r="GEG27" s="74"/>
      <c r="GES27" s="74"/>
      <c r="GET27" s="669"/>
      <c r="GEU27" s="669"/>
      <c r="GEV27" s="114"/>
      <c r="GEW27" s="74"/>
      <c r="GFI27" s="74"/>
      <c r="GFJ27" s="669"/>
      <c r="GFK27" s="669"/>
      <c r="GFL27" s="114"/>
      <c r="GFM27" s="74"/>
      <c r="GFY27" s="74"/>
      <c r="GFZ27" s="669"/>
      <c r="GGA27" s="669"/>
      <c r="GGB27" s="114"/>
      <c r="GGC27" s="74"/>
      <c r="GGO27" s="74"/>
      <c r="GGP27" s="669"/>
      <c r="GGQ27" s="669"/>
      <c r="GGR27" s="114"/>
      <c r="GGS27" s="74"/>
      <c r="GHE27" s="74"/>
      <c r="GHF27" s="669"/>
      <c r="GHG27" s="669"/>
      <c r="GHH27" s="114"/>
      <c r="GHI27" s="74"/>
      <c r="GHU27" s="74"/>
      <c r="GHV27" s="669"/>
      <c r="GHW27" s="669"/>
      <c r="GHX27" s="114"/>
      <c r="GHY27" s="74"/>
      <c r="GIK27" s="74"/>
      <c r="GIL27" s="669"/>
      <c r="GIM27" s="669"/>
      <c r="GIN27" s="114"/>
      <c r="GIO27" s="74"/>
      <c r="GJA27" s="74"/>
      <c r="GJB27" s="669"/>
      <c r="GJC27" s="669"/>
      <c r="GJD27" s="114"/>
      <c r="GJE27" s="74"/>
      <c r="GJQ27" s="74"/>
      <c r="GJR27" s="669"/>
      <c r="GJS27" s="669"/>
      <c r="GJT27" s="114"/>
      <c r="GJU27" s="74"/>
      <c r="GKG27" s="74"/>
      <c r="GKH27" s="669"/>
      <c r="GKI27" s="669"/>
      <c r="GKJ27" s="114"/>
      <c r="GKK27" s="74"/>
      <c r="GKW27" s="74"/>
      <c r="GKX27" s="669"/>
      <c r="GKY27" s="669"/>
      <c r="GKZ27" s="114"/>
      <c r="GLA27" s="74"/>
      <c r="GLM27" s="74"/>
      <c r="GLN27" s="669"/>
      <c r="GLO27" s="669"/>
      <c r="GLP27" s="114"/>
      <c r="GLQ27" s="74"/>
      <c r="GMC27" s="74"/>
      <c r="GMD27" s="669"/>
      <c r="GME27" s="669"/>
      <c r="GMF27" s="114"/>
      <c r="GMG27" s="74"/>
      <c r="GMS27" s="74"/>
      <c r="GMT27" s="669"/>
      <c r="GMU27" s="669"/>
      <c r="GMV27" s="114"/>
      <c r="GMW27" s="74"/>
      <c r="GNI27" s="74"/>
      <c r="GNJ27" s="669"/>
      <c r="GNK27" s="669"/>
      <c r="GNL27" s="114"/>
      <c r="GNM27" s="74"/>
      <c r="GNY27" s="74"/>
      <c r="GNZ27" s="669"/>
      <c r="GOA27" s="669"/>
      <c r="GOB27" s="114"/>
      <c r="GOC27" s="74"/>
      <c r="GOO27" s="74"/>
      <c r="GOP27" s="669"/>
      <c r="GOQ27" s="669"/>
      <c r="GOR27" s="114"/>
      <c r="GOS27" s="74"/>
      <c r="GPE27" s="74"/>
      <c r="GPF27" s="669"/>
      <c r="GPG27" s="669"/>
      <c r="GPH27" s="114"/>
      <c r="GPI27" s="74"/>
      <c r="GPU27" s="74"/>
      <c r="GPV27" s="669"/>
      <c r="GPW27" s="669"/>
      <c r="GPX27" s="114"/>
      <c r="GPY27" s="74"/>
      <c r="GQK27" s="74"/>
      <c r="GQL27" s="669"/>
      <c r="GQM27" s="669"/>
      <c r="GQN27" s="114"/>
      <c r="GQO27" s="74"/>
      <c r="GRA27" s="74"/>
      <c r="GRB27" s="669"/>
      <c r="GRC27" s="669"/>
      <c r="GRD27" s="114"/>
      <c r="GRE27" s="74"/>
      <c r="GRQ27" s="74"/>
      <c r="GRR27" s="669"/>
      <c r="GRS27" s="669"/>
      <c r="GRT27" s="114"/>
      <c r="GRU27" s="74"/>
      <c r="GSG27" s="74"/>
      <c r="GSH27" s="669"/>
      <c r="GSI27" s="669"/>
      <c r="GSJ27" s="114"/>
      <c r="GSK27" s="74"/>
      <c r="GSW27" s="74"/>
      <c r="GSX27" s="669"/>
      <c r="GSY27" s="669"/>
      <c r="GSZ27" s="114"/>
      <c r="GTA27" s="74"/>
      <c r="GTM27" s="74"/>
      <c r="GTN27" s="669"/>
      <c r="GTO27" s="669"/>
      <c r="GTP27" s="114"/>
      <c r="GTQ27" s="74"/>
      <c r="GUC27" s="74"/>
      <c r="GUD27" s="669"/>
      <c r="GUE27" s="669"/>
      <c r="GUF27" s="114"/>
      <c r="GUG27" s="74"/>
      <c r="GUS27" s="74"/>
      <c r="GUT27" s="669"/>
      <c r="GUU27" s="669"/>
      <c r="GUV27" s="114"/>
      <c r="GUW27" s="74"/>
      <c r="GVI27" s="74"/>
      <c r="GVJ27" s="669"/>
      <c r="GVK27" s="669"/>
      <c r="GVL27" s="114"/>
      <c r="GVM27" s="74"/>
      <c r="GVY27" s="74"/>
      <c r="GVZ27" s="669"/>
      <c r="GWA27" s="669"/>
      <c r="GWB27" s="114"/>
      <c r="GWC27" s="74"/>
      <c r="GWO27" s="74"/>
      <c r="GWP27" s="669"/>
      <c r="GWQ27" s="669"/>
      <c r="GWR27" s="114"/>
      <c r="GWS27" s="74"/>
      <c r="GXE27" s="74"/>
      <c r="GXF27" s="669"/>
      <c r="GXG27" s="669"/>
      <c r="GXH27" s="114"/>
      <c r="GXI27" s="74"/>
      <c r="GXU27" s="74"/>
      <c r="GXV27" s="669"/>
      <c r="GXW27" s="669"/>
      <c r="GXX27" s="114"/>
      <c r="GXY27" s="74"/>
      <c r="GYK27" s="74"/>
      <c r="GYL27" s="669"/>
      <c r="GYM27" s="669"/>
      <c r="GYN27" s="114"/>
      <c r="GYO27" s="74"/>
      <c r="GZA27" s="74"/>
      <c r="GZB27" s="669"/>
      <c r="GZC27" s="669"/>
      <c r="GZD27" s="114"/>
      <c r="GZE27" s="74"/>
      <c r="GZQ27" s="74"/>
      <c r="GZR27" s="669"/>
      <c r="GZS27" s="669"/>
      <c r="GZT27" s="114"/>
      <c r="GZU27" s="74"/>
      <c r="HAG27" s="74"/>
      <c r="HAH27" s="669"/>
      <c r="HAI27" s="669"/>
      <c r="HAJ27" s="114"/>
      <c r="HAK27" s="74"/>
      <c r="HAW27" s="74"/>
      <c r="HAX27" s="669"/>
      <c r="HAY27" s="669"/>
      <c r="HAZ27" s="114"/>
      <c r="HBA27" s="74"/>
      <c r="HBM27" s="74"/>
      <c r="HBN27" s="669"/>
      <c r="HBO27" s="669"/>
      <c r="HBP27" s="114"/>
      <c r="HBQ27" s="74"/>
      <c r="HCC27" s="74"/>
      <c r="HCD27" s="669"/>
      <c r="HCE27" s="669"/>
      <c r="HCF27" s="114"/>
      <c r="HCG27" s="74"/>
      <c r="HCS27" s="74"/>
      <c r="HCT27" s="669"/>
      <c r="HCU27" s="669"/>
      <c r="HCV27" s="114"/>
      <c r="HCW27" s="74"/>
      <c r="HDI27" s="74"/>
      <c r="HDJ27" s="669"/>
      <c r="HDK27" s="669"/>
      <c r="HDL27" s="114"/>
      <c r="HDM27" s="74"/>
      <c r="HDY27" s="74"/>
      <c r="HDZ27" s="669"/>
      <c r="HEA27" s="669"/>
      <c r="HEB27" s="114"/>
      <c r="HEC27" s="74"/>
      <c r="HEO27" s="74"/>
      <c r="HEP27" s="669"/>
      <c r="HEQ27" s="669"/>
      <c r="HER27" s="114"/>
      <c r="HES27" s="74"/>
      <c r="HFE27" s="74"/>
      <c r="HFF27" s="669"/>
      <c r="HFG27" s="669"/>
      <c r="HFH27" s="114"/>
      <c r="HFI27" s="74"/>
      <c r="HFU27" s="74"/>
      <c r="HFV27" s="669"/>
      <c r="HFW27" s="669"/>
      <c r="HFX27" s="114"/>
      <c r="HFY27" s="74"/>
      <c r="HGK27" s="74"/>
      <c r="HGL27" s="669"/>
      <c r="HGM27" s="669"/>
      <c r="HGN27" s="114"/>
      <c r="HGO27" s="74"/>
      <c r="HHA27" s="74"/>
      <c r="HHB27" s="669"/>
      <c r="HHC27" s="669"/>
      <c r="HHD27" s="114"/>
      <c r="HHE27" s="74"/>
      <c r="HHQ27" s="74"/>
      <c r="HHR27" s="669"/>
      <c r="HHS27" s="669"/>
      <c r="HHT27" s="114"/>
      <c r="HHU27" s="74"/>
      <c r="HIG27" s="74"/>
      <c r="HIH27" s="669"/>
      <c r="HII27" s="669"/>
      <c r="HIJ27" s="114"/>
      <c r="HIK27" s="74"/>
      <c r="HIW27" s="74"/>
      <c r="HIX27" s="669"/>
      <c r="HIY27" s="669"/>
      <c r="HIZ27" s="114"/>
      <c r="HJA27" s="74"/>
      <c r="HJM27" s="74"/>
      <c r="HJN27" s="669"/>
      <c r="HJO27" s="669"/>
      <c r="HJP27" s="114"/>
      <c r="HJQ27" s="74"/>
      <c r="HKC27" s="74"/>
      <c r="HKD27" s="669"/>
      <c r="HKE27" s="669"/>
      <c r="HKF27" s="114"/>
      <c r="HKG27" s="74"/>
      <c r="HKS27" s="74"/>
      <c r="HKT27" s="669"/>
      <c r="HKU27" s="669"/>
      <c r="HKV27" s="114"/>
      <c r="HKW27" s="74"/>
      <c r="HLI27" s="74"/>
      <c r="HLJ27" s="669"/>
      <c r="HLK27" s="669"/>
      <c r="HLL27" s="114"/>
      <c r="HLM27" s="74"/>
      <c r="HLY27" s="74"/>
      <c r="HLZ27" s="669"/>
      <c r="HMA27" s="669"/>
      <c r="HMB27" s="114"/>
      <c r="HMC27" s="74"/>
      <c r="HMO27" s="74"/>
      <c r="HMP27" s="669"/>
      <c r="HMQ27" s="669"/>
      <c r="HMR27" s="114"/>
      <c r="HMS27" s="74"/>
      <c r="HNE27" s="74"/>
      <c r="HNF27" s="669"/>
      <c r="HNG27" s="669"/>
      <c r="HNH27" s="114"/>
      <c r="HNI27" s="74"/>
      <c r="HNU27" s="74"/>
      <c r="HNV27" s="669"/>
      <c r="HNW27" s="669"/>
      <c r="HNX27" s="114"/>
      <c r="HNY27" s="74"/>
      <c r="HOK27" s="74"/>
      <c r="HOL27" s="669"/>
      <c r="HOM27" s="669"/>
      <c r="HON27" s="114"/>
      <c r="HOO27" s="74"/>
      <c r="HPA27" s="74"/>
      <c r="HPB27" s="669"/>
      <c r="HPC27" s="669"/>
      <c r="HPD27" s="114"/>
      <c r="HPE27" s="74"/>
      <c r="HPQ27" s="74"/>
      <c r="HPR27" s="669"/>
      <c r="HPS27" s="669"/>
      <c r="HPT27" s="114"/>
      <c r="HPU27" s="74"/>
      <c r="HQG27" s="74"/>
      <c r="HQH27" s="669"/>
      <c r="HQI27" s="669"/>
      <c r="HQJ27" s="114"/>
      <c r="HQK27" s="74"/>
      <c r="HQW27" s="74"/>
      <c r="HQX27" s="669"/>
      <c r="HQY27" s="669"/>
      <c r="HQZ27" s="114"/>
      <c r="HRA27" s="74"/>
      <c r="HRM27" s="74"/>
      <c r="HRN27" s="669"/>
      <c r="HRO27" s="669"/>
      <c r="HRP27" s="114"/>
      <c r="HRQ27" s="74"/>
      <c r="HSC27" s="74"/>
      <c r="HSD27" s="669"/>
      <c r="HSE27" s="669"/>
      <c r="HSF27" s="114"/>
      <c r="HSG27" s="74"/>
      <c r="HSS27" s="74"/>
      <c r="HST27" s="669"/>
      <c r="HSU27" s="669"/>
      <c r="HSV27" s="114"/>
      <c r="HSW27" s="74"/>
      <c r="HTI27" s="74"/>
      <c r="HTJ27" s="669"/>
      <c r="HTK27" s="669"/>
      <c r="HTL27" s="114"/>
      <c r="HTM27" s="74"/>
      <c r="HTY27" s="74"/>
      <c r="HTZ27" s="669"/>
      <c r="HUA27" s="669"/>
      <c r="HUB27" s="114"/>
      <c r="HUC27" s="74"/>
      <c r="HUO27" s="74"/>
      <c r="HUP27" s="669"/>
      <c r="HUQ27" s="669"/>
      <c r="HUR27" s="114"/>
      <c r="HUS27" s="74"/>
      <c r="HVE27" s="74"/>
      <c r="HVF27" s="669"/>
      <c r="HVG27" s="669"/>
      <c r="HVH27" s="114"/>
      <c r="HVI27" s="74"/>
      <c r="HVU27" s="74"/>
      <c r="HVV27" s="669"/>
      <c r="HVW27" s="669"/>
      <c r="HVX27" s="114"/>
      <c r="HVY27" s="74"/>
      <c r="HWK27" s="74"/>
      <c r="HWL27" s="669"/>
      <c r="HWM27" s="669"/>
      <c r="HWN27" s="114"/>
      <c r="HWO27" s="74"/>
      <c r="HXA27" s="74"/>
      <c r="HXB27" s="669"/>
      <c r="HXC27" s="669"/>
      <c r="HXD27" s="114"/>
      <c r="HXE27" s="74"/>
      <c r="HXQ27" s="74"/>
      <c r="HXR27" s="669"/>
      <c r="HXS27" s="669"/>
      <c r="HXT27" s="114"/>
      <c r="HXU27" s="74"/>
      <c r="HYG27" s="74"/>
      <c r="HYH27" s="669"/>
      <c r="HYI27" s="669"/>
      <c r="HYJ27" s="114"/>
      <c r="HYK27" s="74"/>
      <c r="HYW27" s="74"/>
      <c r="HYX27" s="669"/>
      <c r="HYY27" s="669"/>
      <c r="HYZ27" s="114"/>
      <c r="HZA27" s="74"/>
      <c r="HZM27" s="74"/>
      <c r="HZN27" s="669"/>
      <c r="HZO27" s="669"/>
      <c r="HZP27" s="114"/>
      <c r="HZQ27" s="74"/>
      <c r="IAC27" s="74"/>
      <c r="IAD27" s="669"/>
      <c r="IAE27" s="669"/>
      <c r="IAF27" s="114"/>
      <c r="IAG27" s="74"/>
      <c r="IAS27" s="74"/>
      <c r="IAT27" s="669"/>
      <c r="IAU27" s="669"/>
      <c r="IAV27" s="114"/>
      <c r="IAW27" s="74"/>
      <c r="IBI27" s="74"/>
      <c r="IBJ27" s="669"/>
      <c r="IBK27" s="669"/>
      <c r="IBL27" s="114"/>
      <c r="IBM27" s="74"/>
      <c r="IBY27" s="74"/>
      <c r="IBZ27" s="669"/>
      <c r="ICA27" s="669"/>
      <c r="ICB27" s="114"/>
      <c r="ICC27" s="74"/>
      <c r="ICO27" s="74"/>
      <c r="ICP27" s="669"/>
      <c r="ICQ27" s="669"/>
      <c r="ICR27" s="114"/>
      <c r="ICS27" s="74"/>
      <c r="IDE27" s="74"/>
      <c r="IDF27" s="669"/>
      <c r="IDG27" s="669"/>
      <c r="IDH27" s="114"/>
      <c r="IDI27" s="74"/>
      <c r="IDU27" s="74"/>
      <c r="IDV27" s="669"/>
      <c r="IDW27" s="669"/>
      <c r="IDX27" s="114"/>
      <c r="IDY27" s="74"/>
      <c r="IEK27" s="74"/>
      <c r="IEL27" s="669"/>
      <c r="IEM27" s="669"/>
      <c r="IEN27" s="114"/>
      <c r="IEO27" s="74"/>
      <c r="IFA27" s="74"/>
      <c r="IFB27" s="669"/>
      <c r="IFC27" s="669"/>
      <c r="IFD27" s="114"/>
      <c r="IFE27" s="74"/>
      <c r="IFQ27" s="74"/>
      <c r="IFR27" s="669"/>
      <c r="IFS27" s="669"/>
      <c r="IFT27" s="114"/>
      <c r="IFU27" s="74"/>
      <c r="IGG27" s="74"/>
      <c r="IGH27" s="669"/>
      <c r="IGI27" s="669"/>
      <c r="IGJ27" s="114"/>
      <c r="IGK27" s="74"/>
      <c r="IGW27" s="74"/>
      <c r="IGX27" s="669"/>
      <c r="IGY27" s="669"/>
      <c r="IGZ27" s="114"/>
      <c r="IHA27" s="74"/>
      <c r="IHM27" s="74"/>
      <c r="IHN27" s="669"/>
      <c r="IHO27" s="669"/>
      <c r="IHP27" s="114"/>
      <c r="IHQ27" s="74"/>
      <c r="IIC27" s="74"/>
      <c r="IID27" s="669"/>
      <c r="IIE27" s="669"/>
      <c r="IIF27" s="114"/>
      <c r="IIG27" s="74"/>
      <c r="IIS27" s="74"/>
      <c r="IIT27" s="669"/>
      <c r="IIU27" s="669"/>
      <c r="IIV27" s="114"/>
      <c r="IIW27" s="74"/>
      <c r="IJI27" s="74"/>
      <c r="IJJ27" s="669"/>
      <c r="IJK27" s="669"/>
      <c r="IJL27" s="114"/>
      <c r="IJM27" s="74"/>
      <c r="IJY27" s="74"/>
      <c r="IJZ27" s="669"/>
      <c r="IKA27" s="669"/>
      <c r="IKB27" s="114"/>
      <c r="IKC27" s="74"/>
      <c r="IKO27" s="74"/>
      <c r="IKP27" s="669"/>
      <c r="IKQ27" s="669"/>
      <c r="IKR27" s="114"/>
      <c r="IKS27" s="74"/>
      <c r="ILE27" s="74"/>
      <c r="ILF27" s="669"/>
      <c r="ILG27" s="669"/>
      <c r="ILH27" s="114"/>
      <c r="ILI27" s="74"/>
      <c r="ILU27" s="74"/>
      <c r="ILV27" s="669"/>
      <c r="ILW27" s="669"/>
      <c r="ILX27" s="114"/>
      <c r="ILY27" s="74"/>
      <c r="IMK27" s="74"/>
      <c r="IML27" s="669"/>
      <c r="IMM27" s="669"/>
      <c r="IMN27" s="114"/>
      <c r="IMO27" s="74"/>
      <c r="INA27" s="74"/>
      <c r="INB27" s="669"/>
      <c r="INC27" s="669"/>
      <c r="IND27" s="114"/>
      <c r="INE27" s="74"/>
      <c r="INQ27" s="74"/>
      <c r="INR27" s="669"/>
      <c r="INS27" s="669"/>
      <c r="INT27" s="114"/>
      <c r="INU27" s="74"/>
      <c r="IOG27" s="74"/>
      <c r="IOH27" s="669"/>
      <c r="IOI27" s="669"/>
      <c r="IOJ27" s="114"/>
      <c r="IOK27" s="74"/>
      <c r="IOW27" s="74"/>
      <c r="IOX27" s="669"/>
      <c r="IOY27" s="669"/>
      <c r="IOZ27" s="114"/>
      <c r="IPA27" s="74"/>
      <c r="IPM27" s="74"/>
      <c r="IPN27" s="669"/>
      <c r="IPO27" s="669"/>
      <c r="IPP27" s="114"/>
      <c r="IPQ27" s="74"/>
      <c r="IQC27" s="74"/>
      <c r="IQD27" s="669"/>
      <c r="IQE27" s="669"/>
      <c r="IQF27" s="114"/>
      <c r="IQG27" s="74"/>
      <c r="IQS27" s="74"/>
      <c r="IQT27" s="669"/>
      <c r="IQU27" s="669"/>
      <c r="IQV27" s="114"/>
      <c r="IQW27" s="74"/>
      <c r="IRI27" s="74"/>
      <c r="IRJ27" s="669"/>
      <c r="IRK27" s="669"/>
      <c r="IRL27" s="114"/>
      <c r="IRM27" s="74"/>
      <c r="IRY27" s="74"/>
      <c r="IRZ27" s="669"/>
      <c r="ISA27" s="669"/>
      <c r="ISB27" s="114"/>
      <c r="ISC27" s="74"/>
      <c r="ISO27" s="74"/>
      <c r="ISP27" s="669"/>
      <c r="ISQ27" s="669"/>
      <c r="ISR27" s="114"/>
      <c r="ISS27" s="74"/>
      <c r="ITE27" s="74"/>
      <c r="ITF27" s="669"/>
      <c r="ITG27" s="669"/>
      <c r="ITH27" s="114"/>
      <c r="ITI27" s="74"/>
      <c r="ITU27" s="74"/>
      <c r="ITV27" s="669"/>
      <c r="ITW27" s="669"/>
      <c r="ITX27" s="114"/>
      <c r="ITY27" s="74"/>
      <c r="IUK27" s="74"/>
      <c r="IUL27" s="669"/>
      <c r="IUM27" s="669"/>
      <c r="IUN27" s="114"/>
      <c r="IUO27" s="74"/>
      <c r="IVA27" s="74"/>
      <c r="IVB27" s="669"/>
      <c r="IVC27" s="669"/>
      <c r="IVD27" s="114"/>
      <c r="IVE27" s="74"/>
      <c r="IVQ27" s="74"/>
      <c r="IVR27" s="669"/>
      <c r="IVS27" s="669"/>
      <c r="IVT27" s="114"/>
      <c r="IVU27" s="74"/>
      <c r="IWG27" s="74"/>
      <c r="IWH27" s="669"/>
      <c r="IWI27" s="669"/>
      <c r="IWJ27" s="114"/>
      <c r="IWK27" s="74"/>
      <c r="IWW27" s="74"/>
      <c r="IWX27" s="669"/>
      <c r="IWY27" s="669"/>
      <c r="IWZ27" s="114"/>
      <c r="IXA27" s="74"/>
      <c r="IXM27" s="74"/>
      <c r="IXN27" s="669"/>
      <c r="IXO27" s="669"/>
      <c r="IXP27" s="114"/>
      <c r="IXQ27" s="74"/>
      <c r="IYC27" s="74"/>
      <c r="IYD27" s="669"/>
      <c r="IYE27" s="669"/>
      <c r="IYF27" s="114"/>
      <c r="IYG27" s="74"/>
      <c r="IYS27" s="74"/>
      <c r="IYT27" s="669"/>
      <c r="IYU27" s="669"/>
      <c r="IYV27" s="114"/>
      <c r="IYW27" s="74"/>
      <c r="IZI27" s="74"/>
      <c r="IZJ27" s="669"/>
      <c r="IZK27" s="669"/>
      <c r="IZL27" s="114"/>
      <c r="IZM27" s="74"/>
      <c r="IZY27" s="74"/>
      <c r="IZZ27" s="669"/>
      <c r="JAA27" s="669"/>
      <c r="JAB27" s="114"/>
      <c r="JAC27" s="74"/>
      <c r="JAO27" s="74"/>
      <c r="JAP27" s="669"/>
      <c r="JAQ27" s="669"/>
      <c r="JAR27" s="114"/>
      <c r="JAS27" s="74"/>
      <c r="JBE27" s="74"/>
      <c r="JBF27" s="669"/>
      <c r="JBG27" s="669"/>
      <c r="JBH27" s="114"/>
      <c r="JBI27" s="74"/>
      <c r="JBU27" s="74"/>
      <c r="JBV27" s="669"/>
      <c r="JBW27" s="669"/>
      <c r="JBX27" s="114"/>
      <c r="JBY27" s="74"/>
      <c r="JCK27" s="74"/>
      <c r="JCL27" s="669"/>
      <c r="JCM27" s="669"/>
      <c r="JCN27" s="114"/>
      <c r="JCO27" s="74"/>
      <c r="JDA27" s="74"/>
      <c r="JDB27" s="669"/>
      <c r="JDC27" s="669"/>
      <c r="JDD27" s="114"/>
      <c r="JDE27" s="74"/>
      <c r="JDQ27" s="74"/>
      <c r="JDR27" s="669"/>
      <c r="JDS27" s="669"/>
      <c r="JDT27" s="114"/>
      <c r="JDU27" s="74"/>
      <c r="JEG27" s="74"/>
      <c r="JEH27" s="669"/>
      <c r="JEI27" s="669"/>
      <c r="JEJ27" s="114"/>
      <c r="JEK27" s="74"/>
      <c r="JEW27" s="74"/>
      <c r="JEX27" s="669"/>
      <c r="JEY27" s="669"/>
      <c r="JEZ27" s="114"/>
      <c r="JFA27" s="74"/>
      <c r="JFM27" s="74"/>
      <c r="JFN27" s="669"/>
      <c r="JFO27" s="669"/>
      <c r="JFP27" s="114"/>
      <c r="JFQ27" s="74"/>
      <c r="JGC27" s="74"/>
      <c r="JGD27" s="669"/>
      <c r="JGE27" s="669"/>
      <c r="JGF27" s="114"/>
      <c r="JGG27" s="74"/>
      <c r="JGS27" s="74"/>
      <c r="JGT27" s="669"/>
      <c r="JGU27" s="669"/>
      <c r="JGV27" s="114"/>
      <c r="JGW27" s="74"/>
      <c r="JHI27" s="74"/>
      <c r="JHJ27" s="669"/>
      <c r="JHK27" s="669"/>
      <c r="JHL27" s="114"/>
      <c r="JHM27" s="74"/>
      <c r="JHY27" s="74"/>
      <c r="JHZ27" s="669"/>
      <c r="JIA27" s="669"/>
      <c r="JIB27" s="114"/>
      <c r="JIC27" s="74"/>
      <c r="JIO27" s="74"/>
      <c r="JIP27" s="669"/>
      <c r="JIQ27" s="669"/>
      <c r="JIR27" s="114"/>
      <c r="JIS27" s="74"/>
      <c r="JJE27" s="74"/>
      <c r="JJF27" s="669"/>
      <c r="JJG27" s="669"/>
      <c r="JJH27" s="114"/>
      <c r="JJI27" s="74"/>
      <c r="JJU27" s="74"/>
      <c r="JJV27" s="669"/>
      <c r="JJW27" s="669"/>
      <c r="JJX27" s="114"/>
      <c r="JJY27" s="74"/>
      <c r="JKK27" s="74"/>
      <c r="JKL27" s="669"/>
      <c r="JKM27" s="669"/>
      <c r="JKN27" s="114"/>
      <c r="JKO27" s="74"/>
      <c r="JLA27" s="74"/>
      <c r="JLB27" s="669"/>
      <c r="JLC27" s="669"/>
      <c r="JLD27" s="114"/>
      <c r="JLE27" s="74"/>
      <c r="JLQ27" s="74"/>
      <c r="JLR27" s="669"/>
      <c r="JLS27" s="669"/>
      <c r="JLT27" s="114"/>
      <c r="JLU27" s="74"/>
      <c r="JMG27" s="74"/>
      <c r="JMH27" s="669"/>
      <c r="JMI27" s="669"/>
      <c r="JMJ27" s="114"/>
      <c r="JMK27" s="74"/>
      <c r="JMW27" s="74"/>
      <c r="JMX27" s="669"/>
      <c r="JMY27" s="669"/>
      <c r="JMZ27" s="114"/>
      <c r="JNA27" s="74"/>
      <c r="JNM27" s="74"/>
      <c r="JNN27" s="669"/>
      <c r="JNO27" s="669"/>
      <c r="JNP27" s="114"/>
      <c r="JNQ27" s="74"/>
      <c r="JOC27" s="74"/>
      <c r="JOD27" s="669"/>
      <c r="JOE27" s="669"/>
      <c r="JOF27" s="114"/>
      <c r="JOG27" s="74"/>
      <c r="JOS27" s="74"/>
      <c r="JOT27" s="669"/>
      <c r="JOU27" s="669"/>
      <c r="JOV27" s="114"/>
      <c r="JOW27" s="74"/>
      <c r="JPI27" s="74"/>
      <c r="JPJ27" s="669"/>
      <c r="JPK27" s="669"/>
      <c r="JPL27" s="114"/>
      <c r="JPM27" s="74"/>
      <c r="JPY27" s="74"/>
      <c r="JPZ27" s="669"/>
      <c r="JQA27" s="669"/>
      <c r="JQB27" s="114"/>
      <c r="JQC27" s="74"/>
      <c r="JQO27" s="74"/>
      <c r="JQP27" s="669"/>
      <c r="JQQ27" s="669"/>
      <c r="JQR27" s="114"/>
      <c r="JQS27" s="74"/>
      <c r="JRE27" s="74"/>
      <c r="JRF27" s="669"/>
      <c r="JRG27" s="669"/>
      <c r="JRH27" s="114"/>
      <c r="JRI27" s="74"/>
      <c r="JRU27" s="74"/>
      <c r="JRV27" s="669"/>
      <c r="JRW27" s="669"/>
      <c r="JRX27" s="114"/>
      <c r="JRY27" s="74"/>
      <c r="JSK27" s="74"/>
      <c r="JSL27" s="669"/>
      <c r="JSM27" s="669"/>
      <c r="JSN27" s="114"/>
      <c r="JSO27" s="74"/>
      <c r="JTA27" s="74"/>
      <c r="JTB27" s="669"/>
      <c r="JTC27" s="669"/>
      <c r="JTD27" s="114"/>
      <c r="JTE27" s="74"/>
      <c r="JTQ27" s="74"/>
      <c r="JTR27" s="669"/>
      <c r="JTS27" s="669"/>
      <c r="JTT27" s="114"/>
      <c r="JTU27" s="74"/>
      <c r="JUG27" s="74"/>
      <c r="JUH27" s="669"/>
      <c r="JUI27" s="669"/>
      <c r="JUJ27" s="114"/>
      <c r="JUK27" s="74"/>
      <c r="JUW27" s="74"/>
      <c r="JUX27" s="669"/>
      <c r="JUY27" s="669"/>
      <c r="JUZ27" s="114"/>
      <c r="JVA27" s="74"/>
      <c r="JVM27" s="74"/>
      <c r="JVN27" s="669"/>
      <c r="JVO27" s="669"/>
      <c r="JVP27" s="114"/>
      <c r="JVQ27" s="74"/>
      <c r="JWC27" s="74"/>
      <c r="JWD27" s="669"/>
      <c r="JWE27" s="669"/>
      <c r="JWF27" s="114"/>
      <c r="JWG27" s="74"/>
      <c r="JWS27" s="74"/>
      <c r="JWT27" s="669"/>
      <c r="JWU27" s="669"/>
      <c r="JWV27" s="114"/>
      <c r="JWW27" s="74"/>
      <c r="JXI27" s="74"/>
      <c r="JXJ27" s="669"/>
      <c r="JXK27" s="669"/>
      <c r="JXL27" s="114"/>
      <c r="JXM27" s="74"/>
      <c r="JXY27" s="74"/>
      <c r="JXZ27" s="669"/>
      <c r="JYA27" s="669"/>
      <c r="JYB27" s="114"/>
      <c r="JYC27" s="74"/>
      <c r="JYO27" s="74"/>
      <c r="JYP27" s="669"/>
      <c r="JYQ27" s="669"/>
      <c r="JYR27" s="114"/>
      <c r="JYS27" s="74"/>
      <c r="JZE27" s="74"/>
      <c r="JZF27" s="669"/>
      <c r="JZG27" s="669"/>
      <c r="JZH27" s="114"/>
      <c r="JZI27" s="74"/>
      <c r="JZU27" s="74"/>
      <c r="JZV27" s="669"/>
      <c r="JZW27" s="669"/>
      <c r="JZX27" s="114"/>
      <c r="JZY27" s="74"/>
      <c r="KAK27" s="74"/>
      <c r="KAL27" s="669"/>
      <c r="KAM27" s="669"/>
      <c r="KAN27" s="114"/>
      <c r="KAO27" s="74"/>
      <c r="KBA27" s="74"/>
      <c r="KBB27" s="669"/>
      <c r="KBC27" s="669"/>
      <c r="KBD27" s="114"/>
      <c r="KBE27" s="74"/>
      <c r="KBQ27" s="74"/>
      <c r="KBR27" s="669"/>
      <c r="KBS27" s="669"/>
      <c r="KBT27" s="114"/>
      <c r="KBU27" s="74"/>
      <c r="KCG27" s="74"/>
      <c r="KCH27" s="669"/>
      <c r="KCI27" s="669"/>
      <c r="KCJ27" s="114"/>
      <c r="KCK27" s="74"/>
      <c r="KCW27" s="74"/>
      <c r="KCX27" s="669"/>
      <c r="KCY27" s="669"/>
      <c r="KCZ27" s="114"/>
      <c r="KDA27" s="74"/>
      <c r="KDM27" s="74"/>
      <c r="KDN27" s="669"/>
      <c r="KDO27" s="669"/>
      <c r="KDP27" s="114"/>
      <c r="KDQ27" s="74"/>
      <c r="KEC27" s="74"/>
      <c r="KED27" s="669"/>
      <c r="KEE27" s="669"/>
      <c r="KEF27" s="114"/>
      <c r="KEG27" s="74"/>
      <c r="KES27" s="74"/>
      <c r="KET27" s="669"/>
      <c r="KEU27" s="669"/>
      <c r="KEV27" s="114"/>
      <c r="KEW27" s="74"/>
      <c r="KFI27" s="74"/>
      <c r="KFJ27" s="669"/>
      <c r="KFK27" s="669"/>
      <c r="KFL27" s="114"/>
      <c r="KFM27" s="74"/>
      <c r="KFY27" s="74"/>
      <c r="KFZ27" s="669"/>
      <c r="KGA27" s="669"/>
      <c r="KGB27" s="114"/>
      <c r="KGC27" s="74"/>
      <c r="KGO27" s="74"/>
      <c r="KGP27" s="669"/>
      <c r="KGQ27" s="669"/>
      <c r="KGR27" s="114"/>
      <c r="KGS27" s="74"/>
      <c r="KHE27" s="74"/>
      <c r="KHF27" s="669"/>
      <c r="KHG27" s="669"/>
      <c r="KHH27" s="114"/>
      <c r="KHI27" s="74"/>
      <c r="KHU27" s="74"/>
      <c r="KHV27" s="669"/>
      <c r="KHW27" s="669"/>
      <c r="KHX27" s="114"/>
      <c r="KHY27" s="74"/>
      <c r="KIK27" s="74"/>
      <c r="KIL27" s="669"/>
      <c r="KIM27" s="669"/>
      <c r="KIN27" s="114"/>
      <c r="KIO27" s="74"/>
      <c r="KJA27" s="74"/>
      <c r="KJB27" s="669"/>
      <c r="KJC27" s="669"/>
      <c r="KJD27" s="114"/>
      <c r="KJE27" s="74"/>
      <c r="KJQ27" s="74"/>
      <c r="KJR27" s="669"/>
      <c r="KJS27" s="669"/>
      <c r="KJT27" s="114"/>
      <c r="KJU27" s="74"/>
      <c r="KKG27" s="74"/>
      <c r="KKH27" s="669"/>
      <c r="KKI27" s="669"/>
      <c r="KKJ27" s="114"/>
      <c r="KKK27" s="74"/>
      <c r="KKW27" s="74"/>
      <c r="KKX27" s="669"/>
      <c r="KKY27" s="669"/>
      <c r="KKZ27" s="114"/>
      <c r="KLA27" s="74"/>
      <c r="KLM27" s="74"/>
      <c r="KLN27" s="669"/>
      <c r="KLO27" s="669"/>
      <c r="KLP27" s="114"/>
      <c r="KLQ27" s="74"/>
      <c r="KMC27" s="74"/>
      <c r="KMD27" s="669"/>
      <c r="KME27" s="669"/>
      <c r="KMF27" s="114"/>
      <c r="KMG27" s="74"/>
      <c r="KMS27" s="74"/>
      <c r="KMT27" s="669"/>
      <c r="KMU27" s="669"/>
      <c r="KMV27" s="114"/>
      <c r="KMW27" s="74"/>
      <c r="KNI27" s="74"/>
      <c r="KNJ27" s="669"/>
      <c r="KNK27" s="669"/>
      <c r="KNL27" s="114"/>
      <c r="KNM27" s="74"/>
      <c r="KNY27" s="74"/>
      <c r="KNZ27" s="669"/>
      <c r="KOA27" s="669"/>
      <c r="KOB27" s="114"/>
      <c r="KOC27" s="74"/>
      <c r="KOO27" s="74"/>
      <c r="KOP27" s="669"/>
      <c r="KOQ27" s="669"/>
      <c r="KOR27" s="114"/>
      <c r="KOS27" s="74"/>
      <c r="KPE27" s="74"/>
      <c r="KPF27" s="669"/>
      <c r="KPG27" s="669"/>
      <c r="KPH27" s="114"/>
      <c r="KPI27" s="74"/>
      <c r="KPU27" s="74"/>
      <c r="KPV27" s="669"/>
      <c r="KPW27" s="669"/>
      <c r="KPX27" s="114"/>
      <c r="KPY27" s="74"/>
      <c r="KQK27" s="74"/>
      <c r="KQL27" s="669"/>
      <c r="KQM27" s="669"/>
      <c r="KQN27" s="114"/>
      <c r="KQO27" s="74"/>
      <c r="KRA27" s="74"/>
      <c r="KRB27" s="669"/>
      <c r="KRC27" s="669"/>
      <c r="KRD27" s="114"/>
      <c r="KRE27" s="74"/>
      <c r="KRQ27" s="74"/>
      <c r="KRR27" s="669"/>
      <c r="KRS27" s="669"/>
      <c r="KRT27" s="114"/>
      <c r="KRU27" s="74"/>
      <c r="KSG27" s="74"/>
      <c r="KSH27" s="669"/>
      <c r="KSI27" s="669"/>
      <c r="KSJ27" s="114"/>
      <c r="KSK27" s="74"/>
      <c r="KSW27" s="74"/>
      <c r="KSX27" s="669"/>
      <c r="KSY27" s="669"/>
      <c r="KSZ27" s="114"/>
      <c r="KTA27" s="74"/>
      <c r="KTM27" s="74"/>
      <c r="KTN27" s="669"/>
      <c r="KTO27" s="669"/>
      <c r="KTP27" s="114"/>
      <c r="KTQ27" s="74"/>
      <c r="KUC27" s="74"/>
      <c r="KUD27" s="669"/>
      <c r="KUE27" s="669"/>
      <c r="KUF27" s="114"/>
      <c r="KUG27" s="74"/>
      <c r="KUS27" s="74"/>
      <c r="KUT27" s="669"/>
      <c r="KUU27" s="669"/>
      <c r="KUV27" s="114"/>
      <c r="KUW27" s="74"/>
      <c r="KVI27" s="74"/>
      <c r="KVJ27" s="669"/>
      <c r="KVK27" s="669"/>
      <c r="KVL27" s="114"/>
      <c r="KVM27" s="74"/>
      <c r="KVY27" s="74"/>
      <c r="KVZ27" s="669"/>
      <c r="KWA27" s="669"/>
      <c r="KWB27" s="114"/>
      <c r="KWC27" s="74"/>
      <c r="KWO27" s="74"/>
      <c r="KWP27" s="669"/>
      <c r="KWQ27" s="669"/>
      <c r="KWR27" s="114"/>
      <c r="KWS27" s="74"/>
      <c r="KXE27" s="74"/>
      <c r="KXF27" s="669"/>
      <c r="KXG27" s="669"/>
      <c r="KXH27" s="114"/>
      <c r="KXI27" s="74"/>
      <c r="KXU27" s="74"/>
      <c r="KXV27" s="669"/>
      <c r="KXW27" s="669"/>
      <c r="KXX27" s="114"/>
      <c r="KXY27" s="74"/>
      <c r="KYK27" s="74"/>
      <c r="KYL27" s="669"/>
      <c r="KYM27" s="669"/>
      <c r="KYN27" s="114"/>
      <c r="KYO27" s="74"/>
      <c r="KZA27" s="74"/>
      <c r="KZB27" s="669"/>
      <c r="KZC27" s="669"/>
      <c r="KZD27" s="114"/>
      <c r="KZE27" s="74"/>
      <c r="KZQ27" s="74"/>
      <c r="KZR27" s="669"/>
      <c r="KZS27" s="669"/>
      <c r="KZT27" s="114"/>
      <c r="KZU27" s="74"/>
      <c r="LAG27" s="74"/>
      <c r="LAH27" s="669"/>
      <c r="LAI27" s="669"/>
      <c r="LAJ27" s="114"/>
      <c r="LAK27" s="74"/>
      <c r="LAW27" s="74"/>
      <c r="LAX27" s="669"/>
      <c r="LAY27" s="669"/>
      <c r="LAZ27" s="114"/>
      <c r="LBA27" s="74"/>
      <c r="LBM27" s="74"/>
      <c r="LBN27" s="669"/>
      <c r="LBO27" s="669"/>
      <c r="LBP27" s="114"/>
      <c r="LBQ27" s="74"/>
      <c r="LCC27" s="74"/>
      <c r="LCD27" s="669"/>
      <c r="LCE27" s="669"/>
      <c r="LCF27" s="114"/>
      <c r="LCG27" s="74"/>
      <c r="LCS27" s="74"/>
      <c r="LCT27" s="669"/>
      <c r="LCU27" s="669"/>
      <c r="LCV27" s="114"/>
      <c r="LCW27" s="74"/>
      <c r="LDI27" s="74"/>
      <c r="LDJ27" s="669"/>
      <c r="LDK27" s="669"/>
      <c r="LDL27" s="114"/>
      <c r="LDM27" s="74"/>
      <c r="LDY27" s="74"/>
      <c r="LDZ27" s="669"/>
      <c r="LEA27" s="669"/>
      <c r="LEB27" s="114"/>
      <c r="LEC27" s="74"/>
      <c r="LEO27" s="74"/>
      <c r="LEP27" s="669"/>
      <c r="LEQ27" s="669"/>
      <c r="LER27" s="114"/>
      <c r="LES27" s="74"/>
      <c r="LFE27" s="74"/>
      <c r="LFF27" s="669"/>
      <c r="LFG27" s="669"/>
      <c r="LFH27" s="114"/>
      <c r="LFI27" s="74"/>
      <c r="LFU27" s="74"/>
      <c r="LFV27" s="669"/>
      <c r="LFW27" s="669"/>
      <c r="LFX27" s="114"/>
      <c r="LFY27" s="74"/>
      <c r="LGK27" s="74"/>
      <c r="LGL27" s="669"/>
      <c r="LGM27" s="669"/>
      <c r="LGN27" s="114"/>
      <c r="LGO27" s="74"/>
      <c r="LHA27" s="74"/>
      <c r="LHB27" s="669"/>
      <c r="LHC27" s="669"/>
      <c r="LHD27" s="114"/>
      <c r="LHE27" s="74"/>
      <c r="LHQ27" s="74"/>
      <c r="LHR27" s="669"/>
      <c r="LHS27" s="669"/>
      <c r="LHT27" s="114"/>
      <c r="LHU27" s="74"/>
      <c r="LIG27" s="74"/>
      <c r="LIH27" s="669"/>
      <c r="LII27" s="669"/>
      <c r="LIJ27" s="114"/>
      <c r="LIK27" s="74"/>
      <c r="LIW27" s="74"/>
      <c r="LIX27" s="669"/>
      <c r="LIY27" s="669"/>
      <c r="LIZ27" s="114"/>
      <c r="LJA27" s="74"/>
      <c r="LJM27" s="74"/>
      <c r="LJN27" s="669"/>
      <c r="LJO27" s="669"/>
      <c r="LJP27" s="114"/>
      <c r="LJQ27" s="74"/>
      <c r="LKC27" s="74"/>
      <c r="LKD27" s="669"/>
      <c r="LKE27" s="669"/>
      <c r="LKF27" s="114"/>
      <c r="LKG27" s="74"/>
      <c r="LKS27" s="74"/>
      <c r="LKT27" s="669"/>
      <c r="LKU27" s="669"/>
      <c r="LKV27" s="114"/>
      <c r="LKW27" s="74"/>
      <c r="LLI27" s="74"/>
      <c r="LLJ27" s="669"/>
      <c r="LLK27" s="669"/>
      <c r="LLL27" s="114"/>
      <c r="LLM27" s="74"/>
      <c r="LLY27" s="74"/>
      <c r="LLZ27" s="669"/>
      <c r="LMA27" s="669"/>
      <c r="LMB27" s="114"/>
      <c r="LMC27" s="74"/>
      <c r="LMO27" s="74"/>
      <c r="LMP27" s="669"/>
      <c r="LMQ27" s="669"/>
      <c r="LMR27" s="114"/>
      <c r="LMS27" s="74"/>
      <c r="LNE27" s="74"/>
      <c r="LNF27" s="669"/>
      <c r="LNG27" s="669"/>
      <c r="LNH27" s="114"/>
      <c r="LNI27" s="74"/>
      <c r="LNU27" s="74"/>
      <c r="LNV27" s="669"/>
      <c r="LNW27" s="669"/>
      <c r="LNX27" s="114"/>
      <c r="LNY27" s="74"/>
      <c r="LOK27" s="74"/>
      <c r="LOL27" s="669"/>
      <c r="LOM27" s="669"/>
      <c r="LON27" s="114"/>
      <c r="LOO27" s="74"/>
      <c r="LPA27" s="74"/>
      <c r="LPB27" s="669"/>
      <c r="LPC27" s="669"/>
      <c r="LPD27" s="114"/>
      <c r="LPE27" s="74"/>
      <c r="LPQ27" s="74"/>
      <c r="LPR27" s="669"/>
      <c r="LPS27" s="669"/>
      <c r="LPT27" s="114"/>
      <c r="LPU27" s="74"/>
      <c r="LQG27" s="74"/>
      <c r="LQH27" s="669"/>
      <c r="LQI27" s="669"/>
      <c r="LQJ27" s="114"/>
      <c r="LQK27" s="74"/>
      <c r="LQW27" s="74"/>
      <c r="LQX27" s="669"/>
      <c r="LQY27" s="669"/>
      <c r="LQZ27" s="114"/>
      <c r="LRA27" s="74"/>
      <c r="LRM27" s="74"/>
      <c r="LRN27" s="669"/>
      <c r="LRO27" s="669"/>
      <c r="LRP27" s="114"/>
      <c r="LRQ27" s="74"/>
      <c r="LSC27" s="74"/>
      <c r="LSD27" s="669"/>
      <c r="LSE27" s="669"/>
      <c r="LSF27" s="114"/>
      <c r="LSG27" s="74"/>
      <c r="LSS27" s="74"/>
      <c r="LST27" s="669"/>
      <c r="LSU27" s="669"/>
      <c r="LSV27" s="114"/>
      <c r="LSW27" s="74"/>
      <c r="LTI27" s="74"/>
      <c r="LTJ27" s="669"/>
      <c r="LTK27" s="669"/>
      <c r="LTL27" s="114"/>
      <c r="LTM27" s="74"/>
      <c r="LTY27" s="74"/>
      <c r="LTZ27" s="669"/>
      <c r="LUA27" s="669"/>
      <c r="LUB27" s="114"/>
      <c r="LUC27" s="74"/>
      <c r="LUO27" s="74"/>
      <c r="LUP27" s="669"/>
      <c r="LUQ27" s="669"/>
      <c r="LUR27" s="114"/>
      <c r="LUS27" s="74"/>
      <c r="LVE27" s="74"/>
      <c r="LVF27" s="669"/>
      <c r="LVG27" s="669"/>
      <c r="LVH27" s="114"/>
      <c r="LVI27" s="74"/>
      <c r="LVU27" s="74"/>
      <c r="LVV27" s="669"/>
      <c r="LVW27" s="669"/>
      <c r="LVX27" s="114"/>
      <c r="LVY27" s="74"/>
      <c r="LWK27" s="74"/>
      <c r="LWL27" s="669"/>
      <c r="LWM27" s="669"/>
      <c r="LWN27" s="114"/>
      <c r="LWO27" s="74"/>
      <c r="LXA27" s="74"/>
      <c r="LXB27" s="669"/>
      <c r="LXC27" s="669"/>
      <c r="LXD27" s="114"/>
      <c r="LXE27" s="74"/>
      <c r="LXQ27" s="74"/>
      <c r="LXR27" s="669"/>
      <c r="LXS27" s="669"/>
      <c r="LXT27" s="114"/>
      <c r="LXU27" s="74"/>
      <c r="LYG27" s="74"/>
      <c r="LYH27" s="669"/>
      <c r="LYI27" s="669"/>
      <c r="LYJ27" s="114"/>
      <c r="LYK27" s="74"/>
      <c r="LYW27" s="74"/>
      <c r="LYX27" s="669"/>
      <c r="LYY27" s="669"/>
      <c r="LYZ27" s="114"/>
      <c r="LZA27" s="74"/>
      <c r="LZM27" s="74"/>
      <c r="LZN27" s="669"/>
      <c r="LZO27" s="669"/>
      <c r="LZP27" s="114"/>
      <c r="LZQ27" s="74"/>
      <c r="MAC27" s="74"/>
      <c r="MAD27" s="669"/>
      <c r="MAE27" s="669"/>
      <c r="MAF27" s="114"/>
      <c r="MAG27" s="74"/>
      <c r="MAS27" s="74"/>
      <c r="MAT27" s="669"/>
      <c r="MAU27" s="669"/>
      <c r="MAV27" s="114"/>
      <c r="MAW27" s="74"/>
      <c r="MBI27" s="74"/>
      <c r="MBJ27" s="669"/>
      <c r="MBK27" s="669"/>
      <c r="MBL27" s="114"/>
      <c r="MBM27" s="74"/>
      <c r="MBY27" s="74"/>
      <c r="MBZ27" s="669"/>
      <c r="MCA27" s="669"/>
      <c r="MCB27" s="114"/>
      <c r="MCC27" s="74"/>
      <c r="MCO27" s="74"/>
      <c r="MCP27" s="669"/>
      <c r="MCQ27" s="669"/>
      <c r="MCR27" s="114"/>
      <c r="MCS27" s="74"/>
      <c r="MDE27" s="74"/>
      <c r="MDF27" s="669"/>
      <c r="MDG27" s="669"/>
      <c r="MDH27" s="114"/>
      <c r="MDI27" s="74"/>
      <c r="MDU27" s="74"/>
      <c r="MDV27" s="669"/>
      <c r="MDW27" s="669"/>
      <c r="MDX27" s="114"/>
      <c r="MDY27" s="74"/>
      <c r="MEK27" s="74"/>
      <c r="MEL27" s="669"/>
      <c r="MEM27" s="669"/>
      <c r="MEN27" s="114"/>
      <c r="MEO27" s="74"/>
      <c r="MFA27" s="74"/>
      <c r="MFB27" s="669"/>
      <c r="MFC27" s="669"/>
      <c r="MFD27" s="114"/>
      <c r="MFE27" s="74"/>
      <c r="MFQ27" s="74"/>
      <c r="MFR27" s="669"/>
      <c r="MFS27" s="669"/>
      <c r="MFT27" s="114"/>
      <c r="MFU27" s="74"/>
      <c r="MGG27" s="74"/>
      <c r="MGH27" s="669"/>
      <c r="MGI27" s="669"/>
      <c r="MGJ27" s="114"/>
      <c r="MGK27" s="74"/>
      <c r="MGW27" s="74"/>
      <c r="MGX27" s="669"/>
      <c r="MGY27" s="669"/>
      <c r="MGZ27" s="114"/>
      <c r="MHA27" s="74"/>
      <c r="MHM27" s="74"/>
      <c r="MHN27" s="669"/>
      <c r="MHO27" s="669"/>
      <c r="MHP27" s="114"/>
      <c r="MHQ27" s="74"/>
      <c r="MIC27" s="74"/>
      <c r="MID27" s="669"/>
      <c r="MIE27" s="669"/>
      <c r="MIF27" s="114"/>
      <c r="MIG27" s="74"/>
      <c r="MIS27" s="74"/>
      <c r="MIT27" s="669"/>
      <c r="MIU27" s="669"/>
      <c r="MIV27" s="114"/>
      <c r="MIW27" s="74"/>
      <c r="MJI27" s="74"/>
      <c r="MJJ27" s="669"/>
      <c r="MJK27" s="669"/>
      <c r="MJL27" s="114"/>
      <c r="MJM27" s="74"/>
      <c r="MJY27" s="74"/>
      <c r="MJZ27" s="669"/>
      <c r="MKA27" s="669"/>
      <c r="MKB27" s="114"/>
      <c r="MKC27" s="74"/>
      <c r="MKO27" s="74"/>
      <c r="MKP27" s="669"/>
      <c r="MKQ27" s="669"/>
      <c r="MKR27" s="114"/>
      <c r="MKS27" s="74"/>
      <c r="MLE27" s="74"/>
      <c r="MLF27" s="669"/>
      <c r="MLG27" s="669"/>
      <c r="MLH27" s="114"/>
      <c r="MLI27" s="74"/>
      <c r="MLU27" s="74"/>
      <c r="MLV27" s="669"/>
      <c r="MLW27" s="669"/>
      <c r="MLX27" s="114"/>
      <c r="MLY27" s="74"/>
      <c r="MMK27" s="74"/>
      <c r="MML27" s="669"/>
      <c r="MMM27" s="669"/>
      <c r="MMN27" s="114"/>
      <c r="MMO27" s="74"/>
      <c r="MNA27" s="74"/>
      <c r="MNB27" s="669"/>
      <c r="MNC27" s="669"/>
      <c r="MND27" s="114"/>
      <c r="MNE27" s="74"/>
      <c r="MNQ27" s="74"/>
      <c r="MNR27" s="669"/>
      <c r="MNS27" s="669"/>
      <c r="MNT27" s="114"/>
      <c r="MNU27" s="74"/>
      <c r="MOG27" s="74"/>
      <c r="MOH27" s="669"/>
      <c r="MOI27" s="669"/>
      <c r="MOJ27" s="114"/>
      <c r="MOK27" s="74"/>
      <c r="MOW27" s="74"/>
      <c r="MOX27" s="669"/>
      <c r="MOY27" s="669"/>
      <c r="MOZ27" s="114"/>
      <c r="MPA27" s="74"/>
      <c r="MPM27" s="74"/>
      <c r="MPN27" s="669"/>
      <c r="MPO27" s="669"/>
      <c r="MPP27" s="114"/>
      <c r="MPQ27" s="74"/>
      <c r="MQC27" s="74"/>
      <c r="MQD27" s="669"/>
      <c r="MQE27" s="669"/>
      <c r="MQF27" s="114"/>
      <c r="MQG27" s="74"/>
      <c r="MQS27" s="74"/>
      <c r="MQT27" s="669"/>
      <c r="MQU27" s="669"/>
      <c r="MQV27" s="114"/>
      <c r="MQW27" s="74"/>
      <c r="MRI27" s="74"/>
      <c r="MRJ27" s="669"/>
      <c r="MRK27" s="669"/>
      <c r="MRL27" s="114"/>
      <c r="MRM27" s="74"/>
      <c r="MRY27" s="74"/>
      <c r="MRZ27" s="669"/>
      <c r="MSA27" s="669"/>
      <c r="MSB27" s="114"/>
      <c r="MSC27" s="74"/>
      <c r="MSO27" s="74"/>
      <c r="MSP27" s="669"/>
      <c r="MSQ27" s="669"/>
      <c r="MSR27" s="114"/>
      <c r="MSS27" s="74"/>
      <c r="MTE27" s="74"/>
      <c r="MTF27" s="669"/>
      <c r="MTG27" s="669"/>
      <c r="MTH27" s="114"/>
      <c r="MTI27" s="74"/>
      <c r="MTU27" s="74"/>
      <c r="MTV27" s="669"/>
      <c r="MTW27" s="669"/>
      <c r="MTX27" s="114"/>
      <c r="MTY27" s="74"/>
      <c r="MUK27" s="74"/>
      <c r="MUL27" s="669"/>
      <c r="MUM27" s="669"/>
      <c r="MUN27" s="114"/>
      <c r="MUO27" s="74"/>
      <c r="MVA27" s="74"/>
      <c r="MVB27" s="669"/>
      <c r="MVC27" s="669"/>
      <c r="MVD27" s="114"/>
      <c r="MVE27" s="74"/>
      <c r="MVQ27" s="74"/>
      <c r="MVR27" s="669"/>
      <c r="MVS27" s="669"/>
      <c r="MVT27" s="114"/>
      <c r="MVU27" s="74"/>
      <c r="MWG27" s="74"/>
      <c r="MWH27" s="669"/>
      <c r="MWI27" s="669"/>
      <c r="MWJ27" s="114"/>
      <c r="MWK27" s="74"/>
      <c r="MWW27" s="74"/>
      <c r="MWX27" s="669"/>
      <c r="MWY27" s="669"/>
      <c r="MWZ27" s="114"/>
      <c r="MXA27" s="74"/>
      <c r="MXM27" s="74"/>
      <c r="MXN27" s="669"/>
      <c r="MXO27" s="669"/>
      <c r="MXP27" s="114"/>
      <c r="MXQ27" s="74"/>
      <c r="MYC27" s="74"/>
      <c r="MYD27" s="669"/>
      <c r="MYE27" s="669"/>
      <c r="MYF27" s="114"/>
      <c r="MYG27" s="74"/>
      <c r="MYS27" s="74"/>
      <c r="MYT27" s="669"/>
      <c r="MYU27" s="669"/>
      <c r="MYV27" s="114"/>
      <c r="MYW27" s="74"/>
      <c r="MZI27" s="74"/>
      <c r="MZJ27" s="669"/>
      <c r="MZK27" s="669"/>
      <c r="MZL27" s="114"/>
      <c r="MZM27" s="74"/>
      <c r="MZY27" s="74"/>
      <c r="MZZ27" s="669"/>
      <c r="NAA27" s="669"/>
      <c r="NAB27" s="114"/>
      <c r="NAC27" s="74"/>
      <c r="NAO27" s="74"/>
      <c r="NAP27" s="669"/>
      <c r="NAQ27" s="669"/>
      <c r="NAR27" s="114"/>
      <c r="NAS27" s="74"/>
      <c r="NBE27" s="74"/>
      <c r="NBF27" s="669"/>
      <c r="NBG27" s="669"/>
      <c r="NBH27" s="114"/>
      <c r="NBI27" s="74"/>
      <c r="NBU27" s="74"/>
      <c r="NBV27" s="669"/>
      <c r="NBW27" s="669"/>
      <c r="NBX27" s="114"/>
      <c r="NBY27" s="74"/>
      <c r="NCK27" s="74"/>
      <c r="NCL27" s="669"/>
      <c r="NCM27" s="669"/>
      <c r="NCN27" s="114"/>
      <c r="NCO27" s="74"/>
      <c r="NDA27" s="74"/>
      <c r="NDB27" s="669"/>
      <c r="NDC27" s="669"/>
      <c r="NDD27" s="114"/>
      <c r="NDE27" s="74"/>
      <c r="NDQ27" s="74"/>
      <c r="NDR27" s="669"/>
      <c r="NDS27" s="669"/>
      <c r="NDT27" s="114"/>
      <c r="NDU27" s="74"/>
      <c r="NEG27" s="74"/>
      <c r="NEH27" s="669"/>
      <c r="NEI27" s="669"/>
      <c r="NEJ27" s="114"/>
      <c r="NEK27" s="74"/>
      <c r="NEW27" s="74"/>
      <c r="NEX27" s="669"/>
      <c r="NEY27" s="669"/>
      <c r="NEZ27" s="114"/>
      <c r="NFA27" s="74"/>
      <c r="NFM27" s="74"/>
      <c r="NFN27" s="669"/>
      <c r="NFO27" s="669"/>
      <c r="NFP27" s="114"/>
      <c r="NFQ27" s="74"/>
      <c r="NGC27" s="74"/>
      <c r="NGD27" s="669"/>
      <c r="NGE27" s="669"/>
      <c r="NGF27" s="114"/>
      <c r="NGG27" s="74"/>
      <c r="NGS27" s="74"/>
      <c r="NGT27" s="669"/>
      <c r="NGU27" s="669"/>
      <c r="NGV27" s="114"/>
      <c r="NGW27" s="74"/>
      <c r="NHI27" s="74"/>
      <c r="NHJ27" s="669"/>
      <c r="NHK27" s="669"/>
      <c r="NHL27" s="114"/>
      <c r="NHM27" s="74"/>
      <c r="NHY27" s="74"/>
      <c r="NHZ27" s="669"/>
      <c r="NIA27" s="669"/>
      <c r="NIB27" s="114"/>
      <c r="NIC27" s="74"/>
      <c r="NIO27" s="74"/>
      <c r="NIP27" s="669"/>
      <c r="NIQ27" s="669"/>
      <c r="NIR27" s="114"/>
      <c r="NIS27" s="74"/>
      <c r="NJE27" s="74"/>
      <c r="NJF27" s="669"/>
      <c r="NJG27" s="669"/>
      <c r="NJH27" s="114"/>
      <c r="NJI27" s="74"/>
      <c r="NJU27" s="74"/>
      <c r="NJV27" s="669"/>
      <c r="NJW27" s="669"/>
      <c r="NJX27" s="114"/>
      <c r="NJY27" s="74"/>
      <c r="NKK27" s="74"/>
      <c r="NKL27" s="669"/>
      <c r="NKM27" s="669"/>
      <c r="NKN27" s="114"/>
      <c r="NKO27" s="74"/>
      <c r="NLA27" s="74"/>
      <c r="NLB27" s="669"/>
      <c r="NLC27" s="669"/>
      <c r="NLD27" s="114"/>
      <c r="NLE27" s="74"/>
      <c r="NLQ27" s="74"/>
      <c r="NLR27" s="669"/>
      <c r="NLS27" s="669"/>
      <c r="NLT27" s="114"/>
      <c r="NLU27" s="74"/>
      <c r="NMG27" s="74"/>
      <c r="NMH27" s="669"/>
      <c r="NMI27" s="669"/>
      <c r="NMJ27" s="114"/>
      <c r="NMK27" s="74"/>
      <c r="NMW27" s="74"/>
      <c r="NMX27" s="669"/>
      <c r="NMY27" s="669"/>
      <c r="NMZ27" s="114"/>
      <c r="NNA27" s="74"/>
      <c r="NNM27" s="74"/>
      <c r="NNN27" s="669"/>
      <c r="NNO27" s="669"/>
      <c r="NNP27" s="114"/>
      <c r="NNQ27" s="74"/>
      <c r="NOC27" s="74"/>
      <c r="NOD27" s="669"/>
      <c r="NOE27" s="669"/>
      <c r="NOF27" s="114"/>
      <c r="NOG27" s="74"/>
      <c r="NOS27" s="74"/>
      <c r="NOT27" s="669"/>
      <c r="NOU27" s="669"/>
      <c r="NOV27" s="114"/>
      <c r="NOW27" s="74"/>
      <c r="NPI27" s="74"/>
      <c r="NPJ27" s="669"/>
      <c r="NPK27" s="669"/>
      <c r="NPL27" s="114"/>
      <c r="NPM27" s="74"/>
      <c r="NPY27" s="74"/>
      <c r="NPZ27" s="669"/>
      <c r="NQA27" s="669"/>
      <c r="NQB27" s="114"/>
      <c r="NQC27" s="74"/>
      <c r="NQO27" s="74"/>
      <c r="NQP27" s="669"/>
      <c r="NQQ27" s="669"/>
      <c r="NQR27" s="114"/>
      <c r="NQS27" s="74"/>
      <c r="NRE27" s="74"/>
      <c r="NRF27" s="669"/>
      <c r="NRG27" s="669"/>
      <c r="NRH27" s="114"/>
      <c r="NRI27" s="74"/>
      <c r="NRU27" s="74"/>
      <c r="NRV27" s="669"/>
      <c r="NRW27" s="669"/>
      <c r="NRX27" s="114"/>
      <c r="NRY27" s="74"/>
      <c r="NSK27" s="74"/>
      <c r="NSL27" s="669"/>
      <c r="NSM27" s="669"/>
      <c r="NSN27" s="114"/>
      <c r="NSO27" s="74"/>
      <c r="NTA27" s="74"/>
      <c r="NTB27" s="669"/>
      <c r="NTC27" s="669"/>
      <c r="NTD27" s="114"/>
      <c r="NTE27" s="74"/>
      <c r="NTQ27" s="74"/>
      <c r="NTR27" s="669"/>
      <c r="NTS27" s="669"/>
      <c r="NTT27" s="114"/>
      <c r="NTU27" s="74"/>
      <c r="NUG27" s="74"/>
      <c r="NUH27" s="669"/>
      <c r="NUI27" s="669"/>
      <c r="NUJ27" s="114"/>
      <c r="NUK27" s="74"/>
      <c r="NUW27" s="74"/>
      <c r="NUX27" s="669"/>
      <c r="NUY27" s="669"/>
      <c r="NUZ27" s="114"/>
      <c r="NVA27" s="74"/>
      <c r="NVM27" s="74"/>
      <c r="NVN27" s="669"/>
      <c r="NVO27" s="669"/>
      <c r="NVP27" s="114"/>
      <c r="NVQ27" s="74"/>
      <c r="NWC27" s="74"/>
      <c r="NWD27" s="669"/>
      <c r="NWE27" s="669"/>
      <c r="NWF27" s="114"/>
      <c r="NWG27" s="74"/>
      <c r="NWS27" s="74"/>
      <c r="NWT27" s="669"/>
      <c r="NWU27" s="669"/>
      <c r="NWV27" s="114"/>
      <c r="NWW27" s="74"/>
      <c r="NXI27" s="74"/>
      <c r="NXJ27" s="669"/>
      <c r="NXK27" s="669"/>
      <c r="NXL27" s="114"/>
      <c r="NXM27" s="74"/>
      <c r="NXY27" s="74"/>
      <c r="NXZ27" s="669"/>
      <c r="NYA27" s="669"/>
      <c r="NYB27" s="114"/>
      <c r="NYC27" s="74"/>
      <c r="NYO27" s="74"/>
      <c r="NYP27" s="669"/>
      <c r="NYQ27" s="669"/>
      <c r="NYR27" s="114"/>
      <c r="NYS27" s="74"/>
      <c r="NZE27" s="74"/>
      <c r="NZF27" s="669"/>
      <c r="NZG27" s="669"/>
      <c r="NZH27" s="114"/>
      <c r="NZI27" s="74"/>
      <c r="NZU27" s="74"/>
      <c r="NZV27" s="669"/>
      <c r="NZW27" s="669"/>
      <c r="NZX27" s="114"/>
      <c r="NZY27" s="74"/>
      <c r="OAK27" s="74"/>
      <c r="OAL27" s="669"/>
      <c r="OAM27" s="669"/>
      <c r="OAN27" s="114"/>
      <c r="OAO27" s="74"/>
      <c r="OBA27" s="74"/>
      <c r="OBB27" s="669"/>
      <c r="OBC27" s="669"/>
      <c r="OBD27" s="114"/>
      <c r="OBE27" s="74"/>
      <c r="OBQ27" s="74"/>
      <c r="OBR27" s="669"/>
      <c r="OBS27" s="669"/>
      <c r="OBT27" s="114"/>
      <c r="OBU27" s="74"/>
      <c r="OCG27" s="74"/>
      <c r="OCH27" s="669"/>
      <c r="OCI27" s="669"/>
      <c r="OCJ27" s="114"/>
      <c r="OCK27" s="74"/>
      <c r="OCW27" s="74"/>
      <c r="OCX27" s="669"/>
      <c r="OCY27" s="669"/>
      <c r="OCZ27" s="114"/>
      <c r="ODA27" s="74"/>
      <c r="ODM27" s="74"/>
      <c r="ODN27" s="669"/>
      <c r="ODO27" s="669"/>
      <c r="ODP27" s="114"/>
      <c r="ODQ27" s="74"/>
      <c r="OEC27" s="74"/>
      <c r="OED27" s="669"/>
      <c r="OEE27" s="669"/>
      <c r="OEF27" s="114"/>
      <c r="OEG27" s="74"/>
      <c r="OES27" s="74"/>
      <c r="OET27" s="669"/>
      <c r="OEU27" s="669"/>
      <c r="OEV27" s="114"/>
      <c r="OEW27" s="74"/>
      <c r="OFI27" s="74"/>
      <c r="OFJ27" s="669"/>
      <c r="OFK27" s="669"/>
      <c r="OFL27" s="114"/>
      <c r="OFM27" s="74"/>
      <c r="OFY27" s="74"/>
      <c r="OFZ27" s="669"/>
      <c r="OGA27" s="669"/>
      <c r="OGB27" s="114"/>
      <c r="OGC27" s="74"/>
      <c r="OGO27" s="74"/>
      <c r="OGP27" s="669"/>
      <c r="OGQ27" s="669"/>
      <c r="OGR27" s="114"/>
      <c r="OGS27" s="74"/>
      <c r="OHE27" s="74"/>
      <c r="OHF27" s="669"/>
      <c r="OHG27" s="669"/>
      <c r="OHH27" s="114"/>
      <c r="OHI27" s="74"/>
      <c r="OHU27" s="74"/>
      <c r="OHV27" s="669"/>
      <c r="OHW27" s="669"/>
      <c r="OHX27" s="114"/>
      <c r="OHY27" s="74"/>
      <c r="OIK27" s="74"/>
      <c r="OIL27" s="669"/>
      <c r="OIM27" s="669"/>
      <c r="OIN27" s="114"/>
      <c r="OIO27" s="74"/>
      <c r="OJA27" s="74"/>
      <c r="OJB27" s="669"/>
      <c r="OJC27" s="669"/>
      <c r="OJD27" s="114"/>
      <c r="OJE27" s="74"/>
      <c r="OJQ27" s="74"/>
      <c r="OJR27" s="669"/>
      <c r="OJS27" s="669"/>
      <c r="OJT27" s="114"/>
      <c r="OJU27" s="74"/>
      <c r="OKG27" s="74"/>
      <c r="OKH27" s="669"/>
      <c r="OKI27" s="669"/>
      <c r="OKJ27" s="114"/>
      <c r="OKK27" s="74"/>
      <c r="OKW27" s="74"/>
      <c r="OKX27" s="669"/>
      <c r="OKY27" s="669"/>
      <c r="OKZ27" s="114"/>
      <c r="OLA27" s="74"/>
      <c r="OLM27" s="74"/>
      <c r="OLN27" s="669"/>
      <c r="OLO27" s="669"/>
      <c r="OLP27" s="114"/>
      <c r="OLQ27" s="74"/>
      <c r="OMC27" s="74"/>
      <c r="OMD27" s="669"/>
      <c r="OME27" s="669"/>
      <c r="OMF27" s="114"/>
      <c r="OMG27" s="74"/>
      <c r="OMS27" s="74"/>
      <c r="OMT27" s="669"/>
      <c r="OMU27" s="669"/>
      <c r="OMV27" s="114"/>
      <c r="OMW27" s="74"/>
      <c r="ONI27" s="74"/>
      <c r="ONJ27" s="669"/>
      <c r="ONK27" s="669"/>
      <c r="ONL27" s="114"/>
      <c r="ONM27" s="74"/>
      <c r="ONY27" s="74"/>
      <c r="ONZ27" s="669"/>
      <c r="OOA27" s="669"/>
      <c r="OOB27" s="114"/>
      <c r="OOC27" s="74"/>
      <c r="OOO27" s="74"/>
      <c r="OOP27" s="669"/>
      <c r="OOQ27" s="669"/>
      <c r="OOR27" s="114"/>
      <c r="OOS27" s="74"/>
      <c r="OPE27" s="74"/>
      <c r="OPF27" s="669"/>
      <c r="OPG27" s="669"/>
      <c r="OPH27" s="114"/>
      <c r="OPI27" s="74"/>
      <c r="OPU27" s="74"/>
      <c r="OPV27" s="669"/>
      <c r="OPW27" s="669"/>
      <c r="OPX27" s="114"/>
      <c r="OPY27" s="74"/>
      <c r="OQK27" s="74"/>
      <c r="OQL27" s="669"/>
      <c r="OQM27" s="669"/>
      <c r="OQN27" s="114"/>
      <c r="OQO27" s="74"/>
      <c r="ORA27" s="74"/>
      <c r="ORB27" s="669"/>
      <c r="ORC27" s="669"/>
      <c r="ORD27" s="114"/>
      <c r="ORE27" s="74"/>
      <c r="ORQ27" s="74"/>
      <c r="ORR27" s="669"/>
      <c r="ORS27" s="669"/>
      <c r="ORT27" s="114"/>
      <c r="ORU27" s="74"/>
      <c r="OSG27" s="74"/>
      <c r="OSH27" s="669"/>
      <c r="OSI27" s="669"/>
      <c r="OSJ27" s="114"/>
      <c r="OSK27" s="74"/>
      <c r="OSW27" s="74"/>
      <c r="OSX27" s="669"/>
      <c r="OSY27" s="669"/>
      <c r="OSZ27" s="114"/>
      <c r="OTA27" s="74"/>
      <c r="OTM27" s="74"/>
      <c r="OTN27" s="669"/>
      <c r="OTO27" s="669"/>
      <c r="OTP27" s="114"/>
      <c r="OTQ27" s="74"/>
      <c r="OUC27" s="74"/>
      <c r="OUD27" s="669"/>
      <c r="OUE27" s="669"/>
      <c r="OUF27" s="114"/>
      <c r="OUG27" s="74"/>
      <c r="OUS27" s="74"/>
      <c r="OUT27" s="669"/>
      <c r="OUU27" s="669"/>
      <c r="OUV27" s="114"/>
      <c r="OUW27" s="74"/>
      <c r="OVI27" s="74"/>
      <c r="OVJ27" s="669"/>
      <c r="OVK27" s="669"/>
      <c r="OVL27" s="114"/>
      <c r="OVM27" s="74"/>
      <c r="OVY27" s="74"/>
      <c r="OVZ27" s="669"/>
      <c r="OWA27" s="669"/>
      <c r="OWB27" s="114"/>
      <c r="OWC27" s="74"/>
      <c r="OWO27" s="74"/>
      <c r="OWP27" s="669"/>
      <c r="OWQ27" s="669"/>
      <c r="OWR27" s="114"/>
      <c r="OWS27" s="74"/>
      <c r="OXE27" s="74"/>
      <c r="OXF27" s="669"/>
      <c r="OXG27" s="669"/>
      <c r="OXH27" s="114"/>
      <c r="OXI27" s="74"/>
      <c r="OXU27" s="74"/>
      <c r="OXV27" s="669"/>
      <c r="OXW27" s="669"/>
      <c r="OXX27" s="114"/>
      <c r="OXY27" s="74"/>
      <c r="OYK27" s="74"/>
      <c r="OYL27" s="669"/>
      <c r="OYM27" s="669"/>
      <c r="OYN27" s="114"/>
      <c r="OYO27" s="74"/>
      <c r="OZA27" s="74"/>
      <c r="OZB27" s="669"/>
      <c r="OZC27" s="669"/>
      <c r="OZD27" s="114"/>
      <c r="OZE27" s="74"/>
      <c r="OZQ27" s="74"/>
      <c r="OZR27" s="669"/>
      <c r="OZS27" s="669"/>
      <c r="OZT27" s="114"/>
      <c r="OZU27" s="74"/>
      <c r="PAG27" s="74"/>
      <c r="PAH27" s="669"/>
      <c r="PAI27" s="669"/>
      <c r="PAJ27" s="114"/>
      <c r="PAK27" s="74"/>
      <c r="PAW27" s="74"/>
      <c r="PAX27" s="669"/>
      <c r="PAY27" s="669"/>
      <c r="PAZ27" s="114"/>
      <c r="PBA27" s="74"/>
      <c r="PBM27" s="74"/>
      <c r="PBN27" s="669"/>
      <c r="PBO27" s="669"/>
      <c r="PBP27" s="114"/>
      <c r="PBQ27" s="74"/>
      <c r="PCC27" s="74"/>
      <c r="PCD27" s="669"/>
      <c r="PCE27" s="669"/>
      <c r="PCF27" s="114"/>
      <c r="PCG27" s="74"/>
      <c r="PCS27" s="74"/>
      <c r="PCT27" s="669"/>
      <c r="PCU27" s="669"/>
      <c r="PCV27" s="114"/>
      <c r="PCW27" s="74"/>
      <c r="PDI27" s="74"/>
      <c r="PDJ27" s="669"/>
      <c r="PDK27" s="669"/>
      <c r="PDL27" s="114"/>
      <c r="PDM27" s="74"/>
      <c r="PDY27" s="74"/>
      <c r="PDZ27" s="669"/>
      <c r="PEA27" s="669"/>
      <c r="PEB27" s="114"/>
      <c r="PEC27" s="74"/>
      <c r="PEO27" s="74"/>
      <c r="PEP27" s="669"/>
      <c r="PEQ27" s="669"/>
      <c r="PER27" s="114"/>
      <c r="PES27" s="74"/>
      <c r="PFE27" s="74"/>
      <c r="PFF27" s="669"/>
      <c r="PFG27" s="669"/>
      <c r="PFH27" s="114"/>
      <c r="PFI27" s="74"/>
      <c r="PFU27" s="74"/>
      <c r="PFV27" s="669"/>
      <c r="PFW27" s="669"/>
      <c r="PFX27" s="114"/>
      <c r="PFY27" s="74"/>
      <c r="PGK27" s="74"/>
      <c r="PGL27" s="669"/>
      <c r="PGM27" s="669"/>
      <c r="PGN27" s="114"/>
      <c r="PGO27" s="74"/>
      <c r="PHA27" s="74"/>
      <c r="PHB27" s="669"/>
      <c r="PHC27" s="669"/>
      <c r="PHD27" s="114"/>
      <c r="PHE27" s="74"/>
      <c r="PHQ27" s="74"/>
      <c r="PHR27" s="669"/>
      <c r="PHS27" s="669"/>
      <c r="PHT27" s="114"/>
      <c r="PHU27" s="74"/>
      <c r="PIG27" s="74"/>
      <c r="PIH27" s="669"/>
      <c r="PII27" s="669"/>
      <c r="PIJ27" s="114"/>
      <c r="PIK27" s="74"/>
      <c r="PIW27" s="74"/>
      <c r="PIX27" s="669"/>
      <c r="PIY27" s="669"/>
      <c r="PIZ27" s="114"/>
      <c r="PJA27" s="74"/>
      <c r="PJM27" s="74"/>
      <c r="PJN27" s="669"/>
      <c r="PJO27" s="669"/>
      <c r="PJP27" s="114"/>
      <c r="PJQ27" s="74"/>
      <c r="PKC27" s="74"/>
      <c r="PKD27" s="669"/>
      <c r="PKE27" s="669"/>
      <c r="PKF27" s="114"/>
      <c r="PKG27" s="74"/>
      <c r="PKS27" s="74"/>
      <c r="PKT27" s="669"/>
      <c r="PKU27" s="669"/>
      <c r="PKV27" s="114"/>
      <c r="PKW27" s="74"/>
      <c r="PLI27" s="74"/>
      <c r="PLJ27" s="669"/>
      <c r="PLK27" s="669"/>
      <c r="PLL27" s="114"/>
      <c r="PLM27" s="74"/>
      <c r="PLY27" s="74"/>
      <c r="PLZ27" s="669"/>
      <c r="PMA27" s="669"/>
      <c r="PMB27" s="114"/>
      <c r="PMC27" s="74"/>
      <c r="PMO27" s="74"/>
      <c r="PMP27" s="669"/>
      <c r="PMQ27" s="669"/>
      <c r="PMR27" s="114"/>
      <c r="PMS27" s="74"/>
      <c r="PNE27" s="74"/>
      <c r="PNF27" s="669"/>
      <c r="PNG27" s="669"/>
      <c r="PNH27" s="114"/>
      <c r="PNI27" s="74"/>
      <c r="PNU27" s="74"/>
      <c r="PNV27" s="669"/>
      <c r="PNW27" s="669"/>
      <c r="PNX27" s="114"/>
      <c r="PNY27" s="74"/>
      <c r="POK27" s="74"/>
      <c r="POL27" s="669"/>
      <c r="POM27" s="669"/>
      <c r="PON27" s="114"/>
      <c r="POO27" s="74"/>
      <c r="PPA27" s="74"/>
      <c r="PPB27" s="669"/>
      <c r="PPC27" s="669"/>
      <c r="PPD27" s="114"/>
      <c r="PPE27" s="74"/>
      <c r="PPQ27" s="74"/>
      <c r="PPR27" s="669"/>
      <c r="PPS27" s="669"/>
      <c r="PPT27" s="114"/>
      <c r="PPU27" s="74"/>
      <c r="PQG27" s="74"/>
      <c r="PQH27" s="669"/>
      <c r="PQI27" s="669"/>
      <c r="PQJ27" s="114"/>
      <c r="PQK27" s="74"/>
      <c r="PQW27" s="74"/>
      <c r="PQX27" s="669"/>
      <c r="PQY27" s="669"/>
      <c r="PQZ27" s="114"/>
      <c r="PRA27" s="74"/>
      <c r="PRM27" s="74"/>
      <c r="PRN27" s="669"/>
      <c r="PRO27" s="669"/>
      <c r="PRP27" s="114"/>
      <c r="PRQ27" s="74"/>
      <c r="PSC27" s="74"/>
      <c r="PSD27" s="669"/>
      <c r="PSE27" s="669"/>
      <c r="PSF27" s="114"/>
      <c r="PSG27" s="74"/>
      <c r="PSS27" s="74"/>
      <c r="PST27" s="669"/>
      <c r="PSU27" s="669"/>
      <c r="PSV27" s="114"/>
      <c r="PSW27" s="74"/>
      <c r="PTI27" s="74"/>
      <c r="PTJ27" s="669"/>
      <c r="PTK27" s="669"/>
      <c r="PTL27" s="114"/>
      <c r="PTM27" s="74"/>
      <c r="PTY27" s="74"/>
      <c r="PTZ27" s="669"/>
      <c r="PUA27" s="669"/>
      <c r="PUB27" s="114"/>
      <c r="PUC27" s="74"/>
      <c r="PUO27" s="74"/>
      <c r="PUP27" s="669"/>
      <c r="PUQ27" s="669"/>
      <c r="PUR27" s="114"/>
      <c r="PUS27" s="74"/>
      <c r="PVE27" s="74"/>
      <c r="PVF27" s="669"/>
      <c r="PVG27" s="669"/>
      <c r="PVH27" s="114"/>
      <c r="PVI27" s="74"/>
      <c r="PVU27" s="74"/>
      <c r="PVV27" s="669"/>
      <c r="PVW27" s="669"/>
      <c r="PVX27" s="114"/>
      <c r="PVY27" s="74"/>
      <c r="PWK27" s="74"/>
      <c r="PWL27" s="669"/>
      <c r="PWM27" s="669"/>
      <c r="PWN27" s="114"/>
      <c r="PWO27" s="74"/>
      <c r="PXA27" s="74"/>
      <c r="PXB27" s="669"/>
      <c r="PXC27" s="669"/>
      <c r="PXD27" s="114"/>
      <c r="PXE27" s="74"/>
      <c r="PXQ27" s="74"/>
      <c r="PXR27" s="669"/>
      <c r="PXS27" s="669"/>
      <c r="PXT27" s="114"/>
      <c r="PXU27" s="74"/>
      <c r="PYG27" s="74"/>
      <c r="PYH27" s="669"/>
      <c r="PYI27" s="669"/>
      <c r="PYJ27" s="114"/>
      <c r="PYK27" s="74"/>
      <c r="PYW27" s="74"/>
      <c r="PYX27" s="669"/>
      <c r="PYY27" s="669"/>
      <c r="PYZ27" s="114"/>
      <c r="PZA27" s="74"/>
      <c r="PZM27" s="74"/>
      <c r="PZN27" s="669"/>
      <c r="PZO27" s="669"/>
      <c r="PZP27" s="114"/>
      <c r="PZQ27" s="74"/>
      <c r="QAC27" s="74"/>
      <c r="QAD27" s="669"/>
      <c r="QAE27" s="669"/>
      <c r="QAF27" s="114"/>
      <c r="QAG27" s="74"/>
      <c r="QAS27" s="74"/>
      <c r="QAT27" s="669"/>
      <c r="QAU27" s="669"/>
      <c r="QAV27" s="114"/>
      <c r="QAW27" s="74"/>
      <c r="QBI27" s="74"/>
      <c r="QBJ27" s="669"/>
      <c r="QBK27" s="669"/>
      <c r="QBL27" s="114"/>
      <c r="QBM27" s="74"/>
      <c r="QBY27" s="74"/>
      <c r="QBZ27" s="669"/>
      <c r="QCA27" s="669"/>
      <c r="QCB27" s="114"/>
      <c r="QCC27" s="74"/>
      <c r="QCO27" s="74"/>
      <c r="QCP27" s="669"/>
      <c r="QCQ27" s="669"/>
      <c r="QCR27" s="114"/>
      <c r="QCS27" s="74"/>
      <c r="QDE27" s="74"/>
      <c r="QDF27" s="669"/>
      <c r="QDG27" s="669"/>
      <c r="QDH27" s="114"/>
      <c r="QDI27" s="74"/>
      <c r="QDU27" s="74"/>
      <c r="QDV27" s="669"/>
      <c r="QDW27" s="669"/>
      <c r="QDX27" s="114"/>
      <c r="QDY27" s="74"/>
      <c r="QEK27" s="74"/>
      <c r="QEL27" s="669"/>
      <c r="QEM27" s="669"/>
      <c r="QEN27" s="114"/>
      <c r="QEO27" s="74"/>
      <c r="QFA27" s="74"/>
      <c r="QFB27" s="669"/>
      <c r="QFC27" s="669"/>
      <c r="QFD27" s="114"/>
      <c r="QFE27" s="74"/>
      <c r="QFQ27" s="74"/>
      <c r="QFR27" s="669"/>
      <c r="QFS27" s="669"/>
      <c r="QFT27" s="114"/>
      <c r="QFU27" s="74"/>
      <c r="QGG27" s="74"/>
      <c r="QGH27" s="669"/>
      <c r="QGI27" s="669"/>
      <c r="QGJ27" s="114"/>
      <c r="QGK27" s="74"/>
      <c r="QGW27" s="74"/>
      <c r="QGX27" s="669"/>
      <c r="QGY27" s="669"/>
      <c r="QGZ27" s="114"/>
      <c r="QHA27" s="74"/>
      <c r="QHM27" s="74"/>
      <c r="QHN27" s="669"/>
      <c r="QHO27" s="669"/>
      <c r="QHP27" s="114"/>
      <c r="QHQ27" s="74"/>
      <c r="QIC27" s="74"/>
      <c r="QID27" s="669"/>
      <c r="QIE27" s="669"/>
      <c r="QIF27" s="114"/>
      <c r="QIG27" s="74"/>
      <c r="QIS27" s="74"/>
      <c r="QIT27" s="669"/>
      <c r="QIU27" s="669"/>
      <c r="QIV27" s="114"/>
      <c r="QIW27" s="74"/>
      <c r="QJI27" s="74"/>
      <c r="QJJ27" s="669"/>
      <c r="QJK27" s="669"/>
      <c r="QJL27" s="114"/>
      <c r="QJM27" s="74"/>
      <c r="QJY27" s="74"/>
      <c r="QJZ27" s="669"/>
      <c r="QKA27" s="669"/>
      <c r="QKB27" s="114"/>
      <c r="QKC27" s="74"/>
      <c r="QKO27" s="74"/>
      <c r="QKP27" s="669"/>
      <c r="QKQ27" s="669"/>
      <c r="QKR27" s="114"/>
      <c r="QKS27" s="74"/>
      <c r="QLE27" s="74"/>
      <c r="QLF27" s="669"/>
      <c r="QLG27" s="669"/>
      <c r="QLH27" s="114"/>
      <c r="QLI27" s="74"/>
      <c r="QLU27" s="74"/>
      <c r="QLV27" s="669"/>
      <c r="QLW27" s="669"/>
      <c r="QLX27" s="114"/>
      <c r="QLY27" s="74"/>
      <c r="QMK27" s="74"/>
      <c r="QML27" s="669"/>
      <c r="QMM27" s="669"/>
      <c r="QMN27" s="114"/>
      <c r="QMO27" s="74"/>
      <c r="QNA27" s="74"/>
      <c r="QNB27" s="669"/>
      <c r="QNC27" s="669"/>
      <c r="QND27" s="114"/>
      <c r="QNE27" s="74"/>
      <c r="QNQ27" s="74"/>
      <c r="QNR27" s="669"/>
      <c r="QNS27" s="669"/>
      <c r="QNT27" s="114"/>
      <c r="QNU27" s="74"/>
      <c r="QOG27" s="74"/>
      <c r="QOH27" s="669"/>
      <c r="QOI27" s="669"/>
      <c r="QOJ27" s="114"/>
      <c r="QOK27" s="74"/>
      <c r="QOW27" s="74"/>
      <c r="QOX27" s="669"/>
      <c r="QOY27" s="669"/>
      <c r="QOZ27" s="114"/>
      <c r="QPA27" s="74"/>
      <c r="QPM27" s="74"/>
      <c r="QPN27" s="669"/>
      <c r="QPO27" s="669"/>
      <c r="QPP27" s="114"/>
      <c r="QPQ27" s="74"/>
      <c r="QQC27" s="74"/>
      <c r="QQD27" s="669"/>
      <c r="QQE27" s="669"/>
      <c r="QQF27" s="114"/>
      <c r="QQG27" s="74"/>
      <c r="QQS27" s="74"/>
      <c r="QQT27" s="669"/>
      <c r="QQU27" s="669"/>
      <c r="QQV27" s="114"/>
      <c r="QQW27" s="74"/>
      <c r="QRI27" s="74"/>
      <c r="QRJ27" s="669"/>
      <c r="QRK27" s="669"/>
      <c r="QRL27" s="114"/>
      <c r="QRM27" s="74"/>
      <c r="QRY27" s="74"/>
      <c r="QRZ27" s="669"/>
      <c r="QSA27" s="669"/>
      <c r="QSB27" s="114"/>
      <c r="QSC27" s="74"/>
      <c r="QSO27" s="74"/>
      <c r="QSP27" s="669"/>
      <c r="QSQ27" s="669"/>
      <c r="QSR27" s="114"/>
      <c r="QSS27" s="74"/>
      <c r="QTE27" s="74"/>
      <c r="QTF27" s="669"/>
      <c r="QTG27" s="669"/>
      <c r="QTH27" s="114"/>
      <c r="QTI27" s="74"/>
      <c r="QTU27" s="74"/>
      <c r="QTV27" s="669"/>
      <c r="QTW27" s="669"/>
      <c r="QTX27" s="114"/>
      <c r="QTY27" s="74"/>
      <c r="QUK27" s="74"/>
      <c r="QUL27" s="669"/>
      <c r="QUM27" s="669"/>
      <c r="QUN27" s="114"/>
      <c r="QUO27" s="74"/>
      <c r="QVA27" s="74"/>
      <c r="QVB27" s="669"/>
      <c r="QVC27" s="669"/>
      <c r="QVD27" s="114"/>
      <c r="QVE27" s="74"/>
      <c r="QVQ27" s="74"/>
      <c r="QVR27" s="669"/>
      <c r="QVS27" s="669"/>
      <c r="QVT27" s="114"/>
      <c r="QVU27" s="74"/>
      <c r="QWG27" s="74"/>
      <c r="QWH27" s="669"/>
      <c r="QWI27" s="669"/>
      <c r="QWJ27" s="114"/>
      <c r="QWK27" s="74"/>
      <c r="QWW27" s="74"/>
      <c r="QWX27" s="669"/>
      <c r="QWY27" s="669"/>
      <c r="QWZ27" s="114"/>
      <c r="QXA27" s="74"/>
      <c r="QXM27" s="74"/>
      <c r="QXN27" s="669"/>
      <c r="QXO27" s="669"/>
      <c r="QXP27" s="114"/>
      <c r="QXQ27" s="74"/>
      <c r="QYC27" s="74"/>
      <c r="QYD27" s="669"/>
      <c r="QYE27" s="669"/>
      <c r="QYF27" s="114"/>
      <c r="QYG27" s="74"/>
      <c r="QYS27" s="74"/>
      <c r="QYT27" s="669"/>
      <c r="QYU27" s="669"/>
      <c r="QYV27" s="114"/>
      <c r="QYW27" s="74"/>
      <c r="QZI27" s="74"/>
      <c r="QZJ27" s="669"/>
      <c r="QZK27" s="669"/>
      <c r="QZL27" s="114"/>
      <c r="QZM27" s="74"/>
      <c r="QZY27" s="74"/>
      <c r="QZZ27" s="669"/>
      <c r="RAA27" s="669"/>
      <c r="RAB27" s="114"/>
      <c r="RAC27" s="74"/>
      <c r="RAO27" s="74"/>
      <c r="RAP27" s="669"/>
      <c r="RAQ27" s="669"/>
      <c r="RAR27" s="114"/>
      <c r="RAS27" s="74"/>
      <c r="RBE27" s="74"/>
      <c r="RBF27" s="669"/>
      <c r="RBG27" s="669"/>
      <c r="RBH27" s="114"/>
      <c r="RBI27" s="74"/>
      <c r="RBU27" s="74"/>
      <c r="RBV27" s="669"/>
      <c r="RBW27" s="669"/>
      <c r="RBX27" s="114"/>
      <c r="RBY27" s="74"/>
      <c r="RCK27" s="74"/>
      <c r="RCL27" s="669"/>
      <c r="RCM27" s="669"/>
      <c r="RCN27" s="114"/>
      <c r="RCO27" s="74"/>
      <c r="RDA27" s="74"/>
      <c r="RDB27" s="669"/>
      <c r="RDC27" s="669"/>
      <c r="RDD27" s="114"/>
      <c r="RDE27" s="74"/>
      <c r="RDQ27" s="74"/>
      <c r="RDR27" s="669"/>
      <c r="RDS27" s="669"/>
      <c r="RDT27" s="114"/>
      <c r="RDU27" s="74"/>
      <c r="REG27" s="74"/>
      <c r="REH27" s="669"/>
      <c r="REI27" s="669"/>
      <c r="REJ27" s="114"/>
      <c r="REK27" s="74"/>
      <c r="REW27" s="74"/>
      <c r="REX27" s="669"/>
      <c r="REY27" s="669"/>
      <c r="REZ27" s="114"/>
      <c r="RFA27" s="74"/>
      <c r="RFM27" s="74"/>
      <c r="RFN27" s="669"/>
      <c r="RFO27" s="669"/>
      <c r="RFP27" s="114"/>
      <c r="RFQ27" s="74"/>
      <c r="RGC27" s="74"/>
      <c r="RGD27" s="669"/>
      <c r="RGE27" s="669"/>
      <c r="RGF27" s="114"/>
      <c r="RGG27" s="74"/>
      <c r="RGS27" s="74"/>
      <c r="RGT27" s="669"/>
      <c r="RGU27" s="669"/>
      <c r="RGV27" s="114"/>
      <c r="RGW27" s="74"/>
      <c r="RHI27" s="74"/>
      <c r="RHJ27" s="669"/>
      <c r="RHK27" s="669"/>
      <c r="RHL27" s="114"/>
      <c r="RHM27" s="74"/>
      <c r="RHY27" s="74"/>
      <c r="RHZ27" s="669"/>
      <c r="RIA27" s="669"/>
      <c r="RIB27" s="114"/>
      <c r="RIC27" s="74"/>
      <c r="RIO27" s="74"/>
      <c r="RIP27" s="669"/>
      <c r="RIQ27" s="669"/>
      <c r="RIR27" s="114"/>
      <c r="RIS27" s="74"/>
      <c r="RJE27" s="74"/>
      <c r="RJF27" s="669"/>
      <c r="RJG27" s="669"/>
      <c r="RJH27" s="114"/>
      <c r="RJI27" s="74"/>
      <c r="RJU27" s="74"/>
      <c r="RJV27" s="669"/>
      <c r="RJW27" s="669"/>
      <c r="RJX27" s="114"/>
      <c r="RJY27" s="74"/>
      <c r="RKK27" s="74"/>
      <c r="RKL27" s="669"/>
      <c r="RKM27" s="669"/>
      <c r="RKN27" s="114"/>
      <c r="RKO27" s="74"/>
      <c r="RLA27" s="74"/>
      <c r="RLB27" s="669"/>
      <c r="RLC27" s="669"/>
      <c r="RLD27" s="114"/>
      <c r="RLE27" s="74"/>
      <c r="RLQ27" s="74"/>
      <c r="RLR27" s="669"/>
      <c r="RLS27" s="669"/>
      <c r="RLT27" s="114"/>
      <c r="RLU27" s="74"/>
      <c r="RMG27" s="74"/>
      <c r="RMH27" s="669"/>
      <c r="RMI27" s="669"/>
      <c r="RMJ27" s="114"/>
      <c r="RMK27" s="74"/>
      <c r="RMW27" s="74"/>
      <c r="RMX27" s="669"/>
      <c r="RMY27" s="669"/>
      <c r="RMZ27" s="114"/>
      <c r="RNA27" s="74"/>
      <c r="RNM27" s="74"/>
      <c r="RNN27" s="669"/>
      <c r="RNO27" s="669"/>
      <c r="RNP27" s="114"/>
      <c r="RNQ27" s="74"/>
      <c r="ROC27" s="74"/>
      <c r="ROD27" s="669"/>
      <c r="ROE27" s="669"/>
      <c r="ROF27" s="114"/>
      <c r="ROG27" s="74"/>
      <c r="ROS27" s="74"/>
      <c r="ROT27" s="669"/>
      <c r="ROU27" s="669"/>
      <c r="ROV27" s="114"/>
      <c r="ROW27" s="74"/>
      <c r="RPI27" s="74"/>
      <c r="RPJ27" s="669"/>
      <c r="RPK27" s="669"/>
      <c r="RPL27" s="114"/>
      <c r="RPM27" s="74"/>
      <c r="RPY27" s="74"/>
      <c r="RPZ27" s="669"/>
      <c r="RQA27" s="669"/>
      <c r="RQB27" s="114"/>
      <c r="RQC27" s="74"/>
      <c r="RQO27" s="74"/>
      <c r="RQP27" s="669"/>
      <c r="RQQ27" s="669"/>
      <c r="RQR27" s="114"/>
      <c r="RQS27" s="74"/>
      <c r="RRE27" s="74"/>
      <c r="RRF27" s="669"/>
      <c r="RRG27" s="669"/>
      <c r="RRH27" s="114"/>
      <c r="RRI27" s="74"/>
      <c r="RRU27" s="74"/>
      <c r="RRV27" s="669"/>
      <c r="RRW27" s="669"/>
      <c r="RRX27" s="114"/>
      <c r="RRY27" s="74"/>
      <c r="RSK27" s="74"/>
      <c r="RSL27" s="669"/>
      <c r="RSM27" s="669"/>
      <c r="RSN27" s="114"/>
      <c r="RSO27" s="74"/>
      <c r="RTA27" s="74"/>
      <c r="RTB27" s="669"/>
      <c r="RTC27" s="669"/>
      <c r="RTD27" s="114"/>
      <c r="RTE27" s="74"/>
      <c r="RTQ27" s="74"/>
      <c r="RTR27" s="669"/>
      <c r="RTS27" s="669"/>
      <c r="RTT27" s="114"/>
      <c r="RTU27" s="74"/>
      <c r="RUG27" s="74"/>
      <c r="RUH27" s="669"/>
      <c r="RUI27" s="669"/>
      <c r="RUJ27" s="114"/>
      <c r="RUK27" s="74"/>
      <c r="RUW27" s="74"/>
      <c r="RUX27" s="669"/>
      <c r="RUY27" s="669"/>
      <c r="RUZ27" s="114"/>
      <c r="RVA27" s="74"/>
      <c r="RVM27" s="74"/>
      <c r="RVN27" s="669"/>
      <c r="RVO27" s="669"/>
      <c r="RVP27" s="114"/>
      <c r="RVQ27" s="74"/>
      <c r="RWC27" s="74"/>
      <c r="RWD27" s="669"/>
      <c r="RWE27" s="669"/>
      <c r="RWF27" s="114"/>
      <c r="RWG27" s="74"/>
      <c r="RWS27" s="74"/>
      <c r="RWT27" s="669"/>
      <c r="RWU27" s="669"/>
      <c r="RWV27" s="114"/>
      <c r="RWW27" s="74"/>
      <c r="RXI27" s="74"/>
      <c r="RXJ27" s="669"/>
      <c r="RXK27" s="669"/>
      <c r="RXL27" s="114"/>
      <c r="RXM27" s="74"/>
      <c r="RXY27" s="74"/>
      <c r="RXZ27" s="669"/>
      <c r="RYA27" s="669"/>
      <c r="RYB27" s="114"/>
      <c r="RYC27" s="74"/>
      <c r="RYO27" s="74"/>
      <c r="RYP27" s="669"/>
      <c r="RYQ27" s="669"/>
      <c r="RYR27" s="114"/>
      <c r="RYS27" s="74"/>
      <c r="RZE27" s="74"/>
      <c r="RZF27" s="669"/>
      <c r="RZG27" s="669"/>
      <c r="RZH27" s="114"/>
      <c r="RZI27" s="74"/>
      <c r="RZU27" s="74"/>
      <c r="RZV27" s="669"/>
      <c r="RZW27" s="669"/>
      <c r="RZX27" s="114"/>
      <c r="RZY27" s="74"/>
      <c r="SAK27" s="74"/>
      <c r="SAL27" s="669"/>
      <c r="SAM27" s="669"/>
      <c r="SAN27" s="114"/>
      <c r="SAO27" s="74"/>
      <c r="SBA27" s="74"/>
      <c r="SBB27" s="669"/>
      <c r="SBC27" s="669"/>
      <c r="SBD27" s="114"/>
      <c r="SBE27" s="74"/>
      <c r="SBQ27" s="74"/>
      <c r="SBR27" s="669"/>
      <c r="SBS27" s="669"/>
      <c r="SBT27" s="114"/>
      <c r="SBU27" s="74"/>
      <c r="SCG27" s="74"/>
      <c r="SCH27" s="669"/>
      <c r="SCI27" s="669"/>
      <c r="SCJ27" s="114"/>
      <c r="SCK27" s="74"/>
      <c r="SCW27" s="74"/>
      <c r="SCX27" s="669"/>
      <c r="SCY27" s="669"/>
      <c r="SCZ27" s="114"/>
      <c r="SDA27" s="74"/>
      <c r="SDM27" s="74"/>
      <c r="SDN27" s="669"/>
      <c r="SDO27" s="669"/>
      <c r="SDP27" s="114"/>
      <c r="SDQ27" s="74"/>
      <c r="SEC27" s="74"/>
      <c r="SED27" s="669"/>
      <c r="SEE27" s="669"/>
      <c r="SEF27" s="114"/>
      <c r="SEG27" s="74"/>
      <c r="SES27" s="74"/>
      <c r="SET27" s="669"/>
      <c r="SEU27" s="669"/>
      <c r="SEV27" s="114"/>
      <c r="SEW27" s="74"/>
      <c r="SFI27" s="74"/>
      <c r="SFJ27" s="669"/>
      <c r="SFK27" s="669"/>
      <c r="SFL27" s="114"/>
      <c r="SFM27" s="74"/>
      <c r="SFY27" s="74"/>
      <c r="SFZ27" s="669"/>
      <c r="SGA27" s="669"/>
      <c r="SGB27" s="114"/>
      <c r="SGC27" s="74"/>
      <c r="SGO27" s="74"/>
      <c r="SGP27" s="669"/>
      <c r="SGQ27" s="669"/>
      <c r="SGR27" s="114"/>
      <c r="SGS27" s="74"/>
      <c r="SHE27" s="74"/>
      <c r="SHF27" s="669"/>
      <c r="SHG27" s="669"/>
      <c r="SHH27" s="114"/>
      <c r="SHI27" s="74"/>
      <c r="SHU27" s="74"/>
      <c r="SHV27" s="669"/>
      <c r="SHW27" s="669"/>
      <c r="SHX27" s="114"/>
      <c r="SHY27" s="74"/>
      <c r="SIK27" s="74"/>
      <c r="SIL27" s="669"/>
      <c r="SIM27" s="669"/>
      <c r="SIN27" s="114"/>
      <c r="SIO27" s="74"/>
      <c r="SJA27" s="74"/>
      <c r="SJB27" s="669"/>
      <c r="SJC27" s="669"/>
      <c r="SJD27" s="114"/>
      <c r="SJE27" s="74"/>
      <c r="SJQ27" s="74"/>
      <c r="SJR27" s="669"/>
      <c r="SJS27" s="669"/>
      <c r="SJT27" s="114"/>
      <c r="SJU27" s="74"/>
      <c r="SKG27" s="74"/>
      <c r="SKH27" s="669"/>
      <c r="SKI27" s="669"/>
      <c r="SKJ27" s="114"/>
      <c r="SKK27" s="74"/>
      <c r="SKW27" s="74"/>
      <c r="SKX27" s="669"/>
      <c r="SKY27" s="669"/>
      <c r="SKZ27" s="114"/>
      <c r="SLA27" s="74"/>
      <c r="SLM27" s="74"/>
      <c r="SLN27" s="669"/>
      <c r="SLO27" s="669"/>
      <c r="SLP27" s="114"/>
      <c r="SLQ27" s="74"/>
      <c r="SMC27" s="74"/>
      <c r="SMD27" s="669"/>
      <c r="SME27" s="669"/>
      <c r="SMF27" s="114"/>
      <c r="SMG27" s="74"/>
      <c r="SMS27" s="74"/>
      <c r="SMT27" s="669"/>
      <c r="SMU27" s="669"/>
      <c r="SMV27" s="114"/>
      <c r="SMW27" s="74"/>
      <c r="SNI27" s="74"/>
      <c r="SNJ27" s="669"/>
      <c r="SNK27" s="669"/>
      <c r="SNL27" s="114"/>
      <c r="SNM27" s="74"/>
      <c r="SNY27" s="74"/>
      <c r="SNZ27" s="669"/>
      <c r="SOA27" s="669"/>
      <c r="SOB27" s="114"/>
      <c r="SOC27" s="74"/>
      <c r="SOO27" s="74"/>
      <c r="SOP27" s="669"/>
      <c r="SOQ27" s="669"/>
      <c r="SOR27" s="114"/>
      <c r="SOS27" s="74"/>
      <c r="SPE27" s="74"/>
      <c r="SPF27" s="669"/>
      <c r="SPG27" s="669"/>
      <c r="SPH27" s="114"/>
      <c r="SPI27" s="74"/>
      <c r="SPU27" s="74"/>
      <c r="SPV27" s="669"/>
      <c r="SPW27" s="669"/>
      <c r="SPX27" s="114"/>
      <c r="SPY27" s="74"/>
      <c r="SQK27" s="74"/>
      <c r="SQL27" s="669"/>
      <c r="SQM27" s="669"/>
      <c r="SQN27" s="114"/>
      <c r="SQO27" s="74"/>
      <c r="SRA27" s="74"/>
      <c r="SRB27" s="669"/>
      <c r="SRC27" s="669"/>
      <c r="SRD27" s="114"/>
      <c r="SRE27" s="74"/>
      <c r="SRQ27" s="74"/>
      <c r="SRR27" s="669"/>
      <c r="SRS27" s="669"/>
      <c r="SRT27" s="114"/>
      <c r="SRU27" s="74"/>
      <c r="SSG27" s="74"/>
      <c r="SSH27" s="669"/>
      <c r="SSI27" s="669"/>
      <c r="SSJ27" s="114"/>
      <c r="SSK27" s="74"/>
      <c r="SSW27" s="74"/>
      <c r="SSX27" s="669"/>
      <c r="SSY27" s="669"/>
      <c r="SSZ27" s="114"/>
      <c r="STA27" s="74"/>
      <c r="STM27" s="74"/>
      <c r="STN27" s="669"/>
      <c r="STO27" s="669"/>
      <c r="STP27" s="114"/>
      <c r="STQ27" s="74"/>
      <c r="SUC27" s="74"/>
      <c r="SUD27" s="669"/>
      <c r="SUE27" s="669"/>
      <c r="SUF27" s="114"/>
      <c r="SUG27" s="74"/>
      <c r="SUS27" s="74"/>
      <c r="SUT27" s="669"/>
      <c r="SUU27" s="669"/>
      <c r="SUV27" s="114"/>
      <c r="SUW27" s="74"/>
      <c r="SVI27" s="74"/>
      <c r="SVJ27" s="669"/>
      <c r="SVK27" s="669"/>
      <c r="SVL27" s="114"/>
      <c r="SVM27" s="74"/>
      <c r="SVY27" s="74"/>
      <c r="SVZ27" s="669"/>
      <c r="SWA27" s="669"/>
      <c r="SWB27" s="114"/>
      <c r="SWC27" s="74"/>
      <c r="SWO27" s="74"/>
      <c r="SWP27" s="669"/>
      <c r="SWQ27" s="669"/>
      <c r="SWR27" s="114"/>
      <c r="SWS27" s="74"/>
      <c r="SXE27" s="74"/>
      <c r="SXF27" s="669"/>
      <c r="SXG27" s="669"/>
      <c r="SXH27" s="114"/>
      <c r="SXI27" s="74"/>
      <c r="SXU27" s="74"/>
      <c r="SXV27" s="669"/>
      <c r="SXW27" s="669"/>
      <c r="SXX27" s="114"/>
      <c r="SXY27" s="74"/>
      <c r="SYK27" s="74"/>
      <c r="SYL27" s="669"/>
      <c r="SYM27" s="669"/>
      <c r="SYN27" s="114"/>
      <c r="SYO27" s="74"/>
      <c r="SZA27" s="74"/>
      <c r="SZB27" s="669"/>
      <c r="SZC27" s="669"/>
      <c r="SZD27" s="114"/>
      <c r="SZE27" s="74"/>
      <c r="SZQ27" s="74"/>
      <c r="SZR27" s="669"/>
      <c r="SZS27" s="669"/>
      <c r="SZT27" s="114"/>
      <c r="SZU27" s="74"/>
      <c r="TAG27" s="74"/>
      <c r="TAH27" s="669"/>
      <c r="TAI27" s="669"/>
      <c r="TAJ27" s="114"/>
      <c r="TAK27" s="74"/>
      <c r="TAW27" s="74"/>
      <c r="TAX27" s="669"/>
      <c r="TAY27" s="669"/>
      <c r="TAZ27" s="114"/>
      <c r="TBA27" s="74"/>
      <c r="TBM27" s="74"/>
      <c r="TBN27" s="669"/>
      <c r="TBO27" s="669"/>
      <c r="TBP27" s="114"/>
      <c r="TBQ27" s="74"/>
      <c r="TCC27" s="74"/>
      <c r="TCD27" s="669"/>
      <c r="TCE27" s="669"/>
      <c r="TCF27" s="114"/>
      <c r="TCG27" s="74"/>
      <c r="TCS27" s="74"/>
      <c r="TCT27" s="669"/>
      <c r="TCU27" s="669"/>
      <c r="TCV27" s="114"/>
      <c r="TCW27" s="74"/>
      <c r="TDI27" s="74"/>
      <c r="TDJ27" s="669"/>
      <c r="TDK27" s="669"/>
      <c r="TDL27" s="114"/>
      <c r="TDM27" s="74"/>
      <c r="TDY27" s="74"/>
      <c r="TDZ27" s="669"/>
      <c r="TEA27" s="669"/>
      <c r="TEB27" s="114"/>
      <c r="TEC27" s="74"/>
      <c r="TEO27" s="74"/>
      <c r="TEP27" s="669"/>
      <c r="TEQ27" s="669"/>
      <c r="TER27" s="114"/>
      <c r="TES27" s="74"/>
      <c r="TFE27" s="74"/>
      <c r="TFF27" s="669"/>
      <c r="TFG27" s="669"/>
      <c r="TFH27" s="114"/>
      <c r="TFI27" s="74"/>
      <c r="TFU27" s="74"/>
      <c r="TFV27" s="669"/>
      <c r="TFW27" s="669"/>
      <c r="TFX27" s="114"/>
      <c r="TFY27" s="74"/>
      <c r="TGK27" s="74"/>
      <c r="TGL27" s="669"/>
      <c r="TGM27" s="669"/>
      <c r="TGN27" s="114"/>
      <c r="TGO27" s="74"/>
      <c r="THA27" s="74"/>
      <c r="THB27" s="669"/>
      <c r="THC27" s="669"/>
      <c r="THD27" s="114"/>
      <c r="THE27" s="74"/>
      <c r="THQ27" s="74"/>
      <c r="THR27" s="669"/>
      <c r="THS27" s="669"/>
      <c r="THT27" s="114"/>
      <c r="THU27" s="74"/>
      <c r="TIG27" s="74"/>
      <c r="TIH27" s="669"/>
      <c r="TII27" s="669"/>
      <c r="TIJ27" s="114"/>
      <c r="TIK27" s="74"/>
      <c r="TIW27" s="74"/>
      <c r="TIX27" s="669"/>
      <c r="TIY27" s="669"/>
      <c r="TIZ27" s="114"/>
      <c r="TJA27" s="74"/>
      <c r="TJM27" s="74"/>
      <c r="TJN27" s="669"/>
      <c r="TJO27" s="669"/>
      <c r="TJP27" s="114"/>
      <c r="TJQ27" s="74"/>
      <c r="TKC27" s="74"/>
      <c r="TKD27" s="669"/>
      <c r="TKE27" s="669"/>
      <c r="TKF27" s="114"/>
      <c r="TKG27" s="74"/>
      <c r="TKS27" s="74"/>
      <c r="TKT27" s="669"/>
      <c r="TKU27" s="669"/>
      <c r="TKV27" s="114"/>
      <c r="TKW27" s="74"/>
      <c r="TLI27" s="74"/>
      <c r="TLJ27" s="669"/>
      <c r="TLK27" s="669"/>
      <c r="TLL27" s="114"/>
      <c r="TLM27" s="74"/>
      <c r="TLY27" s="74"/>
      <c r="TLZ27" s="669"/>
      <c r="TMA27" s="669"/>
      <c r="TMB27" s="114"/>
      <c r="TMC27" s="74"/>
      <c r="TMO27" s="74"/>
      <c r="TMP27" s="669"/>
      <c r="TMQ27" s="669"/>
      <c r="TMR27" s="114"/>
      <c r="TMS27" s="74"/>
      <c r="TNE27" s="74"/>
      <c r="TNF27" s="669"/>
      <c r="TNG27" s="669"/>
      <c r="TNH27" s="114"/>
      <c r="TNI27" s="74"/>
      <c r="TNU27" s="74"/>
      <c r="TNV27" s="669"/>
      <c r="TNW27" s="669"/>
      <c r="TNX27" s="114"/>
      <c r="TNY27" s="74"/>
      <c r="TOK27" s="74"/>
      <c r="TOL27" s="669"/>
      <c r="TOM27" s="669"/>
      <c r="TON27" s="114"/>
      <c r="TOO27" s="74"/>
      <c r="TPA27" s="74"/>
      <c r="TPB27" s="669"/>
      <c r="TPC27" s="669"/>
      <c r="TPD27" s="114"/>
      <c r="TPE27" s="74"/>
      <c r="TPQ27" s="74"/>
      <c r="TPR27" s="669"/>
      <c r="TPS27" s="669"/>
      <c r="TPT27" s="114"/>
      <c r="TPU27" s="74"/>
      <c r="TQG27" s="74"/>
      <c r="TQH27" s="669"/>
      <c r="TQI27" s="669"/>
      <c r="TQJ27" s="114"/>
      <c r="TQK27" s="74"/>
      <c r="TQW27" s="74"/>
      <c r="TQX27" s="669"/>
      <c r="TQY27" s="669"/>
      <c r="TQZ27" s="114"/>
      <c r="TRA27" s="74"/>
      <c r="TRM27" s="74"/>
      <c r="TRN27" s="669"/>
      <c r="TRO27" s="669"/>
      <c r="TRP27" s="114"/>
      <c r="TRQ27" s="74"/>
      <c r="TSC27" s="74"/>
      <c r="TSD27" s="669"/>
      <c r="TSE27" s="669"/>
      <c r="TSF27" s="114"/>
      <c r="TSG27" s="74"/>
      <c r="TSS27" s="74"/>
      <c r="TST27" s="669"/>
      <c r="TSU27" s="669"/>
      <c r="TSV27" s="114"/>
      <c r="TSW27" s="74"/>
      <c r="TTI27" s="74"/>
      <c r="TTJ27" s="669"/>
      <c r="TTK27" s="669"/>
      <c r="TTL27" s="114"/>
      <c r="TTM27" s="74"/>
      <c r="TTY27" s="74"/>
      <c r="TTZ27" s="669"/>
      <c r="TUA27" s="669"/>
      <c r="TUB27" s="114"/>
      <c r="TUC27" s="74"/>
      <c r="TUO27" s="74"/>
      <c r="TUP27" s="669"/>
      <c r="TUQ27" s="669"/>
      <c r="TUR27" s="114"/>
      <c r="TUS27" s="74"/>
      <c r="TVE27" s="74"/>
      <c r="TVF27" s="669"/>
      <c r="TVG27" s="669"/>
      <c r="TVH27" s="114"/>
      <c r="TVI27" s="74"/>
      <c r="TVU27" s="74"/>
      <c r="TVV27" s="669"/>
      <c r="TVW27" s="669"/>
      <c r="TVX27" s="114"/>
      <c r="TVY27" s="74"/>
      <c r="TWK27" s="74"/>
      <c r="TWL27" s="669"/>
      <c r="TWM27" s="669"/>
      <c r="TWN27" s="114"/>
      <c r="TWO27" s="74"/>
      <c r="TXA27" s="74"/>
      <c r="TXB27" s="669"/>
      <c r="TXC27" s="669"/>
      <c r="TXD27" s="114"/>
      <c r="TXE27" s="74"/>
      <c r="TXQ27" s="74"/>
      <c r="TXR27" s="669"/>
      <c r="TXS27" s="669"/>
      <c r="TXT27" s="114"/>
      <c r="TXU27" s="74"/>
      <c r="TYG27" s="74"/>
      <c r="TYH27" s="669"/>
      <c r="TYI27" s="669"/>
      <c r="TYJ27" s="114"/>
      <c r="TYK27" s="74"/>
      <c r="TYW27" s="74"/>
      <c r="TYX27" s="669"/>
      <c r="TYY27" s="669"/>
      <c r="TYZ27" s="114"/>
      <c r="TZA27" s="74"/>
      <c r="TZM27" s="74"/>
      <c r="TZN27" s="669"/>
      <c r="TZO27" s="669"/>
      <c r="TZP27" s="114"/>
      <c r="TZQ27" s="74"/>
      <c r="UAC27" s="74"/>
      <c r="UAD27" s="669"/>
      <c r="UAE27" s="669"/>
      <c r="UAF27" s="114"/>
      <c r="UAG27" s="74"/>
      <c r="UAS27" s="74"/>
      <c r="UAT27" s="669"/>
      <c r="UAU27" s="669"/>
      <c r="UAV27" s="114"/>
      <c r="UAW27" s="74"/>
      <c r="UBI27" s="74"/>
      <c r="UBJ27" s="669"/>
      <c r="UBK27" s="669"/>
      <c r="UBL27" s="114"/>
      <c r="UBM27" s="74"/>
      <c r="UBY27" s="74"/>
      <c r="UBZ27" s="669"/>
      <c r="UCA27" s="669"/>
      <c r="UCB27" s="114"/>
      <c r="UCC27" s="74"/>
      <c r="UCO27" s="74"/>
      <c r="UCP27" s="669"/>
      <c r="UCQ27" s="669"/>
      <c r="UCR27" s="114"/>
      <c r="UCS27" s="74"/>
      <c r="UDE27" s="74"/>
      <c r="UDF27" s="669"/>
      <c r="UDG27" s="669"/>
      <c r="UDH27" s="114"/>
      <c r="UDI27" s="74"/>
      <c r="UDU27" s="74"/>
      <c r="UDV27" s="669"/>
      <c r="UDW27" s="669"/>
      <c r="UDX27" s="114"/>
      <c r="UDY27" s="74"/>
      <c r="UEK27" s="74"/>
      <c r="UEL27" s="669"/>
      <c r="UEM27" s="669"/>
      <c r="UEN27" s="114"/>
      <c r="UEO27" s="74"/>
      <c r="UFA27" s="74"/>
      <c r="UFB27" s="669"/>
      <c r="UFC27" s="669"/>
      <c r="UFD27" s="114"/>
      <c r="UFE27" s="74"/>
      <c r="UFQ27" s="74"/>
      <c r="UFR27" s="669"/>
      <c r="UFS27" s="669"/>
      <c r="UFT27" s="114"/>
      <c r="UFU27" s="74"/>
      <c r="UGG27" s="74"/>
      <c r="UGH27" s="669"/>
      <c r="UGI27" s="669"/>
      <c r="UGJ27" s="114"/>
      <c r="UGK27" s="74"/>
      <c r="UGW27" s="74"/>
      <c r="UGX27" s="669"/>
      <c r="UGY27" s="669"/>
      <c r="UGZ27" s="114"/>
      <c r="UHA27" s="74"/>
      <c r="UHM27" s="74"/>
      <c r="UHN27" s="669"/>
      <c r="UHO27" s="669"/>
      <c r="UHP27" s="114"/>
      <c r="UHQ27" s="74"/>
      <c r="UIC27" s="74"/>
      <c r="UID27" s="669"/>
      <c r="UIE27" s="669"/>
      <c r="UIF27" s="114"/>
      <c r="UIG27" s="74"/>
      <c r="UIS27" s="74"/>
      <c r="UIT27" s="669"/>
      <c r="UIU27" s="669"/>
      <c r="UIV27" s="114"/>
      <c r="UIW27" s="74"/>
      <c r="UJI27" s="74"/>
      <c r="UJJ27" s="669"/>
      <c r="UJK27" s="669"/>
      <c r="UJL27" s="114"/>
      <c r="UJM27" s="74"/>
      <c r="UJY27" s="74"/>
      <c r="UJZ27" s="669"/>
      <c r="UKA27" s="669"/>
      <c r="UKB27" s="114"/>
      <c r="UKC27" s="74"/>
      <c r="UKO27" s="74"/>
      <c r="UKP27" s="669"/>
      <c r="UKQ27" s="669"/>
      <c r="UKR27" s="114"/>
      <c r="UKS27" s="74"/>
      <c r="ULE27" s="74"/>
      <c r="ULF27" s="669"/>
      <c r="ULG27" s="669"/>
      <c r="ULH27" s="114"/>
      <c r="ULI27" s="74"/>
      <c r="ULU27" s="74"/>
      <c r="ULV27" s="669"/>
      <c r="ULW27" s="669"/>
      <c r="ULX27" s="114"/>
      <c r="ULY27" s="74"/>
      <c r="UMK27" s="74"/>
      <c r="UML27" s="669"/>
      <c r="UMM27" s="669"/>
      <c r="UMN27" s="114"/>
      <c r="UMO27" s="74"/>
      <c r="UNA27" s="74"/>
      <c r="UNB27" s="669"/>
      <c r="UNC27" s="669"/>
      <c r="UND27" s="114"/>
      <c r="UNE27" s="74"/>
      <c r="UNQ27" s="74"/>
      <c r="UNR27" s="669"/>
      <c r="UNS27" s="669"/>
      <c r="UNT27" s="114"/>
      <c r="UNU27" s="74"/>
      <c r="UOG27" s="74"/>
      <c r="UOH27" s="669"/>
      <c r="UOI27" s="669"/>
      <c r="UOJ27" s="114"/>
      <c r="UOK27" s="74"/>
      <c r="UOW27" s="74"/>
      <c r="UOX27" s="669"/>
      <c r="UOY27" s="669"/>
      <c r="UOZ27" s="114"/>
      <c r="UPA27" s="74"/>
      <c r="UPM27" s="74"/>
      <c r="UPN27" s="669"/>
      <c r="UPO27" s="669"/>
      <c r="UPP27" s="114"/>
      <c r="UPQ27" s="74"/>
      <c r="UQC27" s="74"/>
      <c r="UQD27" s="669"/>
      <c r="UQE27" s="669"/>
      <c r="UQF27" s="114"/>
      <c r="UQG27" s="74"/>
      <c r="UQS27" s="74"/>
      <c r="UQT27" s="669"/>
      <c r="UQU27" s="669"/>
      <c r="UQV27" s="114"/>
      <c r="UQW27" s="74"/>
      <c r="URI27" s="74"/>
      <c r="URJ27" s="669"/>
      <c r="URK27" s="669"/>
      <c r="URL27" s="114"/>
      <c r="URM27" s="74"/>
      <c r="URY27" s="74"/>
      <c r="URZ27" s="669"/>
      <c r="USA27" s="669"/>
      <c r="USB27" s="114"/>
      <c r="USC27" s="74"/>
      <c r="USO27" s="74"/>
      <c r="USP27" s="669"/>
      <c r="USQ27" s="669"/>
      <c r="USR27" s="114"/>
      <c r="USS27" s="74"/>
      <c r="UTE27" s="74"/>
      <c r="UTF27" s="669"/>
      <c r="UTG27" s="669"/>
      <c r="UTH27" s="114"/>
      <c r="UTI27" s="74"/>
      <c r="UTU27" s="74"/>
      <c r="UTV27" s="669"/>
      <c r="UTW27" s="669"/>
      <c r="UTX27" s="114"/>
      <c r="UTY27" s="74"/>
      <c r="UUK27" s="74"/>
      <c r="UUL27" s="669"/>
      <c r="UUM27" s="669"/>
      <c r="UUN27" s="114"/>
      <c r="UUO27" s="74"/>
      <c r="UVA27" s="74"/>
      <c r="UVB27" s="669"/>
      <c r="UVC27" s="669"/>
      <c r="UVD27" s="114"/>
      <c r="UVE27" s="74"/>
      <c r="UVQ27" s="74"/>
      <c r="UVR27" s="669"/>
      <c r="UVS27" s="669"/>
      <c r="UVT27" s="114"/>
      <c r="UVU27" s="74"/>
      <c r="UWG27" s="74"/>
      <c r="UWH27" s="669"/>
      <c r="UWI27" s="669"/>
      <c r="UWJ27" s="114"/>
      <c r="UWK27" s="74"/>
      <c r="UWW27" s="74"/>
      <c r="UWX27" s="669"/>
      <c r="UWY27" s="669"/>
      <c r="UWZ27" s="114"/>
      <c r="UXA27" s="74"/>
      <c r="UXM27" s="74"/>
      <c r="UXN27" s="669"/>
      <c r="UXO27" s="669"/>
      <c r="UXP27" s="114"/>
      <c r="UXQ27" s="74"/>
      <c r="UYC27" s="74"/>
      <c r="UYD27" s="669"/>
      <c r="UYE27" s="669"/>
      <c r="UYF27" s="114"/>
      <c r="UYG27" s="74"/>
      <c r="UYS27" s="74"/>
      <c r="UYT27" s="669"/>
      <c r="UYU27" s="669"/>
      <c r="UYV27" s="114"/>
      <c r="UYW27" s="74"/>
      <c r="UZI27" s="74"/>
      <c r="UZJ27" s="669"/>
      <c r="UZK27" s="669"/>
      <c r="UZL27" s="114"/>
      <c r="UZM27" s="74"/>
      <c r="UZY27" s="74"/>
      <c r="UZZ27" s="669"/>
      <c r="VAA27" s="669"/>
      <c r="VAB27" s="114"/>
      <c r="VAC27" s="74"/>
      <c r="VAO27" s="74"/>
      <c r="VAP27" s="669"/>
      <c r="VAQ27" s="669"/>
      <c r="VAR27" s="114"/>
      <c r="VAS27" s="74"/>
      <c r="VBE27" s="74"/>
      <c r="VBF27" s="669"/>
      <c r="VBG27" s="669"/>
      <c r="VBH27" s="114"/>
      <c r="VBI27" s="74"/>
      <c r="VBU27" s="74"/>
      <c r="VBV27" s="669"/>
      <c r="VBW27" s="669"/>
      <c r="VBX27" s="114"/>
      <c r="VBY27" s="74"/>
      <c r="VCK27" s="74"/>
      <c r="VCL27" s="669"/>
      <c r="VCM27" s="669"/>
      <c r="VCN27" s="114"/>
      <c r="VCO27" s="74"/>
      <c r="VDA27" s="74"/>
      <c r="VDB27" s="669"/>
      <c r="VDC27" s="669"/>
      <c r="VDD27" s="114"/>
      <c r="VDE27" s="74"/>
      <c r="VDQ27" s="74"/>
      <c r="VDR27" s="669"/>
      <c r="VDS27" s="669"/>
      <c r="VDT27" s="114"/>
      <c r="VDU27" s="74"/>
      <c r="VEG27" s="74"/>
      <c r="VEH27" s="669"/>
      <c r="VEI27" s="669"/>
      <c r="VEJ27" s="114"/>
      <c r="VEK27" s="74"/>
      <c r="VEW27" s="74"/>
      <c r="VEX27" s="669"/>
      <c r="VEY27" s="669"/>
      <c r="VEZ27" s="114"/>
      <c r="VFA27" s="74"/>
      <c r="VFM27" s="74"/>
      <c r="VFN27" s="669"/>
      <c r="VFO27" s="669"/>
      <c r="VFP27" s="114"/>
      <c r="VFQ27" s="74"/>
      <c r="VGC27" s="74"/>
      <c r="VGD27" s="669"/>
      <c r="VGE27" s="669"/>
      <c r="VGF27" s="114"/>
      <c r="VGG27" s="74"/>
      <c r="VGS27" s="74"/>
      <c r="VGT27" s="669"/>
      <c r="VGU27" s="669"/>
      <c r="VGV27" s="114"/>
      <c r="VGW27" s="74"/>
      <c r="VHI27" s="74"/>
      <c r="VHJ27" s="669"/>
      <c r="VHK27" s="669"/>
      <c r="VHL27" s="114"/>
      <c r="VHM27" s="74"/>
      <c r="VHY27" s="74"/>
      <c r="VHZ27" s="669"/>
      <c r="VIA27" s="669"/>
      <c r="VIB27" s="114"/>
      <c r="VIC27" s="74"/>
      <c r="VIO27" s="74"/>
      <c r="VIP27" s="669"/>
      <c r="VIQ27" s="669"/>
      <c r="VIR27" s="114"/>
      <c r="VIS27" s="74"/>
      <c r="VJE27" s="74"/>
      <c r="VJF27" s="669"/>
      <c r="VJG27" s="669"/>
      <c r="VJH27" s="114"/>
      <c r="VJI27" s="74"/>
      <c r="VJU27" s="74"/>
      <c r="VJV27" s="669"/>
      <c r="VJW27" s="669"/>
      <c r="VJX27" s="114"/>
      <c r="VJY27" s="74"/>
      <c r="VKK27" s="74"/>
      <c r="VKL27" s="669"/>
      <c r="VKM27" s="669"/>
      <c r="VKN27" s="114"/>
      <c r="VKO27" s="74"/>
      <c r="VLA27" s="74"/>
      <c r="VLB27" s="669"/>
      <c r="VLC27" s="669"/>
      <c r="VLD27" s="114"/>
      <c r="VLE27" s="74"/>
      <c r="VLQ27" s="74"/>
      <c r="VLR27" s="669"/>
      <c r="VLS27" s="669"/>
      <c r="VLT27" s="114"/>
      <c r="VLU27" s="74"/>
      <c r="VMG27" s="74"/>
      <c r="VMH27" s="669"/>
      <c r="VMI27" s="669"/>
      <c r="VMJ27" s="114"/>
      <c r="VMK27" s="74"/>
      <c r="VMW27" s="74"/>
      <c r="VMX27" s="669"/>
      <c r="VMY27" s="669"/>
      <c r="VMZ27" s="114"/>
      <c r="VNA27" s="74"/>
      <c r="VNM27" s="74"/>
      <c r="VNN27" s="669"/>
      <c r="VNO27" s="669"/>
      <c r="VNP27" s="114"/>
      <c r="VNQ27" s="74"/>
      <c r="VOC27" s="74"/>
      <c r="VOD27" s="669"/>
      <c r="VOE27" s="669"/>
      <c r="VOF27" s="114"/>
      <c r="VOG27" s="74"/>
      <c r="VOS27" s="74"/>
      <c r="VOT27" s="669"/>
      <c r="VOU27" s="669"/>
      <c r="VOV27" s="114"/>
      <c r="VOW27" s="74"/>
      <c r="VPI27" s="74"/>
      <c r="VPJ27" s="669"/>
      <c r="VPK27" s="669"/>
      <c r="VPL27" s="114"/>
      <c r="VPM27" s="74"/>
      <c r="VPY27" s="74"/>
      <c r="VPZ27" s="669"/>
      <c r="VQA27" s="669"/>
      <c r="VQB27" s="114"/>
      <c r="VQC27" s="74"/>
      <c r="VQO27" s="74"/>
      <c r="VQP27" s="669"/>
      <c r="VQQ27" s="669"/>
      <c r="VQR27" s="114"/>
      <c r="VQS27" s="74"/>
      <c r="VRE27" s="74"/>
      <c r="VRF27" s="669"/>
      <c r="VRG27" s="669"/>
      <c r="VRH27" s="114"/>
      <c r="VRI27" s="74"/>
      <c r="VRU27" s="74"/>
      <c r="VRV27" s="669"/>
      <c r="VRW27" s="669"/>
      <c r="VRX27" s="114"/>
      <c r="VRY27" s="74"/>
      <c r="VSK27" s="74"/>
      <c r="VSL27" s="669"/>
      <c r="VSM27" s="669"/>
      <c r="VSN27" s="114"/>
      <c r="VSO27" s="74"/>
      <c r="VTA27" s="74"/>
      <c r="VTB27" s="669"/>
      <c r="VTC27" s="669"/>
      <c r="VTD27" s="114"/>
      <c r="VTE27" s="74"/>
      <c r="VTQ27" s="74"/>
      <c r="VTR27" s="669"/>
      <c r="VTS27" s="669"/>
      <c r="VTT27" s="114"/>
      <c r="VTU27" s="74"/>
      <c r="VUG27" s="74"/>
      <c r="VUH27" s="669"/>
      <c r="VUI27" s="669"/>
      <c r="VUJ27" s="114"/>
      <c r="VUK27" s="74"/>
      <c r="VUW27" s="74"/>
      <c r="VUX27" s="669"/>
      <c r="VUY27" s="669"/>
      <c r="VUZ27" s="114"/>
      <c r="VVA27" s="74"/>
      <c r="VVM27" s="74"/>
      <c r="VVN27" s="669"/>
      <c r="VVO27" s="669"/>
      <c r="VVP27" s="114"/>
      <c r="VVQ27" s="74"/>
      <c r="VWC27" s="74"/>
      <c r="VWD27" s="669"/>
      <c r="VWE27" s="669"/>
      <c r="VWF27" s="114"/>
      <c r="VWG27" s="74"/>
      <c r="VWS27" s="74"/>
      <c r="VWT27" s="669"/>
      <c r="VWU27" s="669"/>
      <c r="VWV27" s="114"/>
      <c r="VWW27" s="74"/>
      <c r="VXI27" s="74"/>
      <c r="VXJ27" s="669"/>
      <c r="VXK27" s="669"/>
      <c r="VXL27" s="114"/>
      <c r="VXM27" s="74"/>
      <c r="VXY27" s="74"/>
      <c r="VXZ27" s="669"/>
      <c r="VYA27" s="669"/>
      <c r="VYB27" s="114"/>
      <c r="VYC27" s="74"/>
      <c r="VYO27" s="74"/>
      <c r="VYP27" s="669"/>
      <c r="VYQ27" s="669"/>
      <c r="VYR27" s="114"/>
      <c r="VYS27" s="74"/>
      <c r="VZE27" s="74"/>
      <c r="VZF27" s="669"/>
      <c r="VZG27" s="669"/>
      <c r="VZH27" s="114"/>
      <c r="VZI27" s="74"/>
      <c r="VZU27" s="74"/>
      <c r="VZV27" s="669"/>
      <c r="VZW27" s="669"/>
      <c r="VZX27" s="114"/>
      <c r="VZY27" s="74"/>
      <c r="WAK27" s="74"/>
      <c r="WAL27" s="669"/>
      <c r="WAM27" s="669"/>
      <c r="WAN27" s="114"/>
      <c r="WAO27" s="74"/>
      <c r="WBA27" s="74"/>
      <c r="WBB27" s="669"/>
      <c r="WBC27" s="669"/>
      <c r="WBD27" s="114"/>
      <c r="WBE27" s="74"/>
      <c r="WBQ27" s="74"/>
      <c r="WBR27" s="669"/>
      <c r="WBS27" s="669"/>
      <c r="WBT27" s="114"/>
      <c r="WBU27" s="74"/>
      <c r="WCG27" s="74"/>
      <c r="WCH27" s="669"/>
      <c r="WCI27" s="669"/>
      <c r="WCJ27" s="114"/>
      <c r="WCK27" s="74"/>
      <c r="WCW27" s="74"/>
      <c r="WCX27" s="669"/>
      <c r="WCY27" s="669"/>
      <c r="WCZ27" s="114"/>
      <c r="WDA27" s="74"/>
      <c r="WDM27" s="74"/>
      <c r="WDN27" s="669"/>
      <c r="WDO27" s="669"/>
      <c r="WDP27" s="114"/>
      <c r="WDQ27" s="74"/>
      <c r="WEC27" s="74"/>
      <c r="WED27" s="669"/>
      <c r="WEE27" s="669"/>
      <c r="WEF27" s="114"/>
      <c r="WEG27" s="74"/>
      <c r="WES27" s="74"/>
      <c r="WET27" s="669"/>
      <c r="WEU27" s="669"/>
      <c r="WEV27" s="114"/>
      <c r="WEW27" s="74"/>
      <c r="WFI27" s="74"/>
      <c r="WFJ27" s="669"/>
      <c r="WFK27" s="669"/>
      <c r="WFL27" s="114"/>
      <c r="WFM27" s="74"/>
      <c r="WFY27" s="74"/>
      <c r="WFZ27" s="669"/>
      <c r="WGA27" s="669"/>
      <c r="WGB27" s="114"/>
      <c r="WGC27" s="74"/>
      <c r="WGO27" s="74"/>
      <c r="WGP27" s="669"/>
      <c r="WGQ27" s="669"/>
      <c r="WGR27" s="114"/>
      <c r="WGS27" s="74"/>
      <c r="WHE27" s="74"/>
      <c r="WHF27" s="669"/>
      <c r="WHG27" s="669"/>
      <c r="WHH27" s="114"/>
      <c r="WHI27" s="74"/>
      <c r="WHU27" s="74"/>
      <c r="WHV27" s="669"/>
      <c r="WHW27" s="669"/>
      <c r="WHX27" s="114"/>
      <c r="WHY27" s="74"/>
      <c r="WIK27" s="74"/>
      <c r="WIL27" s="669"/>
      <c r="WIM27" s="669"/>
      <c r="WIN27" s="114"/>
      <c r="WIO27" s="74"/>
      <c r="WJA27" s="74"/>
      <c r="WJB27" s="669"/>
      <c r="WJC27" s="669"/>
      <c r="WJD27" s="114"/>
      <c r="WJE27" s="74"/>
      <c r="WJQ27" s="74"/>
      <c r="WJR27" s="669"/>
      <c r="WJS27" s="669"/>
      <c r="WJT27" s="114"/>
      <c r="WJU27" s="74"/>
      <c r="WKG27" s="74"/>
      <c r="WKH27" s="669"/>
      <c r="WKI27" s="669"/>
      <c r="WKJ27" s="114"/>
      <c r="WKK27" s="74"/>
      <c r="WKW27" s="74"/>
      <c r="WKX27" s="669"/>
      <c r="WKY27" s="669"/>
      <c r="WKZ27" s="114"/>
      <c r="WLA27" s="74"/>
      <c r="WLM27" s="74"/>
      <c r="WLN27" s="669"/>
      <c r="WLO27" s="669"/>
      <c r="WLP27" s="114"/>
      <c r="WLQ27" s="74"/>
      <c r="WMC27" s="74"/>
      <c r="WMD27" s="669"/>
      <c r="WME27" s="669"/>
      <c r="WMF27" s="114"/>
      <c r="WMG27" s="74"/>
      <c r="WMS27" s="74"/>
      <c r="WMT27" s="669"/>
      <c r="WMU27" s="669"/>
      <c r="WMV27" s="114"/>
      <c r="WMW27" s="74"/>
      <c r="WNI27" s="74"/>
      <c r="WNJ27" s="669"/>
      <c r="WNK27" s="669"/>
      <c r="WNL27" s="114"/>
      <c r="WNM27" s="74"/>
      <c r="WNY27" s="74"/>
      <c r="WNZ27" s="669"/>
      <c r="WOA27" s="669"/>
      <c r="WOB27" s="114"/>
      <c r="WOC27" s="74"/>
      <c r="WOO27" s="74"/>
      <c r="WOP27" s="669"/>
      <c r="WOQ27" s="669"/>
      <c r="WOR27" s="114"/>
      <c r="WOS27" s="74"/>
      <c r="WPE27" s="74"/>
      <c r="WPF27" s="669"/>
      <c r="WPG27" s="669"/>
      <c r="WPH27" s="114"/>
      <c r="WPI27" s="74"/>
      <c r="WPU27" s="74"/>
      <c r="WPV27" s="669"/>
      <c r="WPW27" s="669"/>
      <c r="WPX27" s="114"/>
      <c r="WPY27" s="74"/>
      <c r="WQK27" s="74"/>
      <c r="WQL27" s="669"/>
      <c r="WQM27" s="669"/>
      <c r="WQN27" s="114"/>
      <c r="WQO27" s="74"/>
      <c r="WRA27" s="74"/>
      <c r="WRB27" s="669"/>
      <c r="WRC27" s="669"/>
      <c r="WRD27" s="114"/>
      <c r="WRE27" s="74"/>
      <c r="WRQ27" s="74"/>
      <c r="WRR27" s="669"/>
      <c r="WRS27" s="669"/>
      <c r="WRT27" s="114"/>
      <c r="WRU27" s="74"/>
      <c r="WSG27" s="74"/>
      <c r="WSH27" s="669"/>
      <c r="WSI27" s="669"/>
      <c r="WSJ27" s="114"/>
      <c r="WSK27" s="74"/>
      <c r="WSW27" s="74"/>
      <c r="WSX27" s="669"/>
      <c r="WSY27" s="669"/>
      <c r="WSZ27" s="114"/>
      <c r="WTA27" s="74"/>
      <c r="WTM27" s="74"/>
      <c r="WTN27" s="669"/>
      <c r="WTO27" s="669"/>
      <c r="WTP27" s="114"/>
      <c r="WTQ27" s="74"/>
      <c r="WUC27" s="74"/>
      <c r="WUD27" s="669"/>
      <c r="WUE27" s="669"/>
      <c r="WUF27" s="114"/>
      <c r="WUG27" s="74"/>
      <c r="WUS27" s="74"/>
      <c r="WUT27" s="669"/>
      <c r="WUU27" s="669"/>
      <c r="WUV27" s="114"/>
      <c r="WUW27" s="74"/>
      <c r="WVI27" s="74"/>
      <c r="WVJ27" s="669"/>
      <c r="WVK27" s="669"/>
      <c r="WVL27" s="114"/>
      <c r="WVM27" s="74"/>
      <c r="WVY27" s="74"/>
      <c r="WVZ27" s="669"/>
      <c r="WWA27" s="669"/>
      <c r="WWB27" s="114"/>
      <c r="WWC27" s="74"/>
      <c r="WWO27" s="74"/>
      <c r="WWP27" s="669"/>
      <c r="WWQ27" s="669"/>
      <c r="WWR27" s="114"/>
      <c r="WWS27" s="74"/>
      <c r="WXE27" s="74"/>
      <c r="WXF27" s="669"/>
      <c r="WXG27" s="669"/>
      <c r="WXH27" s="114"/>
      <c r="WXI27" s="74"/>
      <c r="WXU27" s="74"/>
      <c r="WXV27" s="669"/>
      <c r="WXW27" s="669"/>
      <c r="WXX27" s="114"/>
      <c r="WXY27" s="74"/>
      <c r="WYK27" s="74"/>
      <c r="WYL27" s="669"/>
      <c r="WYM27" s="669"/>
      <c r="WYN27" s="114"/>
      <c r="WYO27" s="74"/>
      <c r="WZA27" s="74"/>
      <c r="WZB27" s="669"/>
      <c r="WZC27" s="669"/>
      <c r="WZD27" s="114"/>
      <c r="WZE27" s="74"/>
      <c r="WZQ27" s="74"/>
      <c r="WZR27" s="669"/>
      <c r="WZS27" s="669"/>
      <c r="WZT27" s="114"/>
      <c r="WZU27" s="74"/>
      <c r="XAG27" s="74"/>
      <c r="XAH27" s="669"/>
      <c r="XAI27" s="669"/>
      <c r="XAJ27" s="114"/>
      <c r="XAK27" s="74"/>
      <c r="XAW27" s="74"/>
      <c r="XAX27" s="669"/>
      <c r="XAY27" s="669"/>
      <c r="XAZ27" s="114"/>
      <c r="XBA27" s="74"/>
      <c r="XBM27" s="74"/>
      <c r="XBN27" s="669"/>
      <c r="XBO27" s="669"/>
      <c r="XBP27" s="114"/>
      <c r="XBQ27" s="74"/>
      <c r="XCC27" s="74"/>
      <c r="XCD27" s="669"/>
      <c r="XCE27" s="669"/>
      <c r="XCF27" s="114"/>
      <c r="XCG27" s="74"/>
      <c r="XCS27" s="74"/>
      <c r="XCT27" s="669"/>
      <c r="XCU27" s="669"/>
      <c r="XCV27" s="114"/>
      <c r="XCW27" s="74"/>
      <c r="XDI27" s="74"/>
      <c r="XDJ27" s="669"/>
      <c r="XDK27" s="669"/>
      <c r="XDL27" s="114"/>
      <c r="XDM27" s="74"/>
      <c r="XDY27" s="74"/>
      <c r="XDZ27" s="669"/>
      <c r="XEA27" s="669"/>
      <c r="XEB27" s="114"/>
      <c r="XEC27" s="74"/>
      <c r="XEO27" s="74"/>
      <c r="XEP27" s="669"/>
      <c r="XEQ27" s="669"/>
      <c r="XER27" s="114"/>
      <c r="XES27" s="74"/>
    </row>
    <row r="28" spans="1:1017 1025:2041 2049:3065 3073:4089 4097:5113 5121:6137 6145:7161 7169:8185 8193:9209 9217:10233 10241:11257 11265:12281 12289:13305 13313:14329 14337:15353 15361:16377" ht="23.1" customHeight="1">
      <c r="B28" s="549"/>
      <c r="C28" s="140"/>
      <c r="D28" s="140"/>
      <c r="E28" s="140"/>
      <c r="F28" s="99"/>
    </row>
    <row r="29" spans="1:1017 1025:2041 2049:3065 3073:4089 4097:5113 5121:6137 6145:7161 7169:8185 8193:9209 9217:10233 10241:11257 11265:12281 12289:13305 13313:14329 14337:15353 15361:16377" ht="23.1" customHeight="1">
      <c r="A29" s="134" t="s">
        <v>530</v>
      </c>
      <c r="B29" s="135"/>
      <c r="C29" s="136"/>
      <c r="D29" s="137"/>
      <c r="E29" s="137"/>
      <c r="F29" s="137"/>
      <c r="G29" s="137"/>
      <c r="H29" s="99"/>
      <c r="I29" s="99"/>
    </row>
    <row r="30" spans="1:1017 1025:2041 2049:3065 3073:4089 4097:5113 5121:6137 6145:7161 7169:8185 8193:9209 9217:10233 10241:11257 11265:12281 12289:13305 13313:14329 14337:15353 15361:16377" ht="23.1" customHeight="1">
      <c r="A30" s="138" t="s">
        <v>430</v>
      </c>
      <c r="B30" s="139" t="s">
        <v>431</v>
      </c>
      <c r="C30" s="139" t="s">
        <v>432</v>
      </c>
      <c r="D30" s="138" t="s">
        <v>31</v>
      </c>
      <c r="E30" s="138" t="s">
        <v>433</v>
      </c>
      <c r="F30" s="685" t="s">
        <v>434</v>
      </c>
      <c r="G30" s="685"/>
      <c r="H30" s="99"/>
      <c r="I30" s="99"/>
    </row>
    <row r="31" spans="1:1017 1025:2041 2049:3065 3073:4089 4097:5113 5121:6137 6145:7161 7169:8185 8193:9209 9217:10233 10241:11257 11265:12281 12289:13305 13313:14329 14337:15353 15361:16377" ht="23.1" customHeight="1">
      <c r="A31" s="140"/>
      <c r="B31" s="689" t="s">
        <v>531</v>
      </c>
      <c r="C31" s="689"/>
      <c r="D31" s="141"/>
      <c r="E31" s="142"/>
      <c r="F31" s="76"/>
      <c r="G31" s="76"/>
      <c r="H31" s="99"/>
      <c r="I31" s="99"/>
    </row>
    <row r="32" spans="1:1017 1025:2041 2049:3065 3073:4089 4097:5113 5121:6137 6145:7161 7169:8185 8193:9209 9217:10233 10241:11257 11265:12281 12289:13305 13313:14329 14337:15353 15361:16377" ht="43.5" customHeight="1">
      <c r="A32" s="140" t="s">
        <v>442</v>
      </c>
      <c r="B32" s="143" t="s">
        <v>443</v>
      </c>
      <c r="C32" s="78" t="str">
        <f>IF(ISBLANK('AA DATA ENTRY'!$C$48),"Complete Question 24",IF('AA DATA ENTRY'!$C$48="No, Isolated","No, Isolated",IF(ISBLANK('AA DATA ENTRY'!$C$52),"Complete Question 28",'AA DATA ENTRY'!$C$52)))</f>
        <v>Complete Question 24</v>
      </c>
      <c r="D32" s="145" t="str">
        <f>IFERROR(IF(C32="No, Isolated",100,VLOOKUP(C32,Outlet_Characteristics[],5,FALSE)),"-")</f>
        <v>-</v>
      </c>
      <c r="E32" s="146">
        <v>100</v>
      </c>
      <c r="F32" s="683" t="s">
        <v>532</v>
      </c>
      <c r="G32" s="683"/>
      <c r="H32" s="147"/>
      <c r="I32" s="147"/>
    </row>
    <row r="33" spans="1:12" ht="69.75" customHeight="1">
      <c r="A33" s="148">
        <v>21</v>
      </c>
      <c r="B33" s="149" t="s">
        <v>533</v>
      </c>
      <c r="C33" s="150" t="str">
        <f>IF('AA DATA ENTRY'!C45=1,IFERROR(INDEX('AA DATA ENTRY'!B37:C44,MATCH(MAX('AA DATA ENTRY'!C37:C44),'AA DATA ENTRY'!C37:C44,0),1),"Complete Quesiton 21"),"Complete Question 21")</f>
        <v>Complete Question 21</v>
      </c>
      <c r="D33" s="145" t="str">
        <f>IFERROR(VLOOKUP(C33,tables!A220:F229,6,FALSE),"-")</f>
        <v>-</v>
      </c>
      <c r="E33" s="146">
        <v>10</v>
      </c>
      <c r="F33" s="683" t="s">
        <v>534</v>
      </c>
      <c r="G33" s="683"/>
      <c r="H33" s="147"/>
      <c r="I33" s="147"/>
    </row>
    <row r="34" spans="1:12" ht="45" customHeight="1">
      <c r="A34" s="148">
        <v>37</v>
      </c>
      <c r="B34" s="149" t="s">
        <v>451</v>
      </c>
      <c r="C34" s="150" t="str">
        <f>IF('AA DATA ENTRY'!C77="Fill out soils table to proceed","Complete question 37",'AA DATA ENTRY'!C77)</f>
        <v>Complete question 37</v>
      </c>
      <c r="D34" s="145" t="str">
        <f>IFERROR(VLOOKUP(C34,Texture_Class[],5,FALSE),"-")</f>
        <v>-</v>
      </c>
      <c r="E34" s="146">
        <v>10</v>
      </c>
      <c r="F34" s="691" t="s">
        <v>535</v>
      </c>
      <c r="G34" s="692"/>
      <c r="H34" s="147"/>
      <c r="I34" s="147"/>
    </row>
    <row r="35" spans="1:12" ht="68.099999999999994" customHeight="1">
      <c r="A35" s="140">
        <v>26</v>
      </c>
      <c r="B35" s="149" t="s">
        <v>536</v>
      </c>
      <c r="C35" s="150" t="str">
        <f>IF(ISBLANK('AA DATA ENTRY'!C50),"Complete Question 26",'AA DATA ENTRY'!C50)</f>
        <v>Complete Question 26</v>
      </c>
      <c r="D35" s="145" t="str">
        <f>IFERROR(VLOOKUP(C35,Flow_Within[],5,FALSE),"-")</f>
        <v>-</v>
      </c>
      <c r="E35" s="146">
        <v>10</v>
      </c>
      <c r="F35" s="683" t="s">
        <v>537</v>
      </c>
      <c r="G35" s="683"/>
      <c r="H35" s="147"/>
      <c r="I35" s="147"/>
    </row>
    <row r="36" spans="1:12" ht="40.5" customHeight="1">
      <c r="A36" s="148">
        <v>27</v>
      </c>
      <c r="B36" s="153" t="s">
        <v>538</v>
      </c>
      <c r="C36" s="163" t="str">
        <f>IF(ISBLANK('AA DATA ENTRY'!C51),"Complete Question 27",'AA DATA ENTRY'!C51)</f>
        <v>Complete Question 27</v>
      </c>
      <c r="D36" s="145" t="str">
        <f>IFERROR(VLOOKUP(C36,Veg_Trap_Pollutants[],2,FALSE),"-")</f>
        <v>-</v>
      </c>
      <c r="E36" s="146">
        <v>10</v>
      </c>
      <c r="F36" s="683" t="s">
        <v>539</v>
      </c>
      <c r="G36" s="683"/>
      <c r="H36" s="99"/>
      <c r="I36" s="99"/>
    </row>
    <row r="37" spans="1:12" ht="43.35" customHeight="1">
      <c r="A37" s="140" t="s">
        <v>498</v>
      </c>
      <c r="B37" s="164" t="s">
        <v>499</v>
      </c>
      <c r="C37" s="144" t="str">
        <f>IF(ISBLANK('AA DATA ENTRY'!C19),"Complete Question 15",IF(OR('AA DATA ENTRY'!$C$19="Depressional",'AA DATA ENTRY'!$C$19="Organic Soil Flat",'AA DATA ENTRY'!$C$19="Mineral Soil Flat"),'AA DATA ENTRY'!$C$32,"Assumed low due to HGM type"))</f>
        <v>Complete Question 15</v>
      </c>
      <c r="D37" s="145" t="str">
        <f>IFERROR(IF(C37="Assumed low due to HGM type",-10,VLOOKUP(C37,Watershed_Elev[],3,FALSE)),"-")</f>
        <v>-</v>
      </c>
      <c r="E37" s="146">
        <v>10</v>
      </c>
      <c r="F37" s="683" t="s">
        <v>540</v>
      </c>
      <c r="G37" s="683"/>
      <c r="H37" s="99"/>
      <c r="I37" s="99"/>
      <c r="L37" s="68" t="s">
        <v>541</v>
      </c>
    </row>
    <row r="38" spans="1:12" ht="43.35" customHeight="1" thickBot="1">
      <c r="A38" s="140">
        <v>23</v>
      </c>
      <c r="B38" s="164" t="s">
        <v>542</v>
      </c>
      <c r="C38" s="144" t="str">
        <f>IF(ISBLANK('AA DATA ENTRY'!C47),"Complete Question 23",'AA DATA ENTRY'!C47)</f>
        <v>Complete Question 23</v>
      </c>
      <c r="D38" s="145" t="str" cm="1">
        <f t="array" ref="D38">_xlfn.IFS('AA DATA ENTRY'!C47="","-",'AA DATA ENTRY'!C47="Yes",-10,'AA DATA ENTRY'!C47="No","10")</f>
        <v>-</v>
      </c>
      <c r="E38" s="146">
        <v>10</v>
      </c>
      <c r="F38" s="683" t="s">
        <v>543</v>
      </c>
      <c r="G38" s="683"/>
      <c r="H38" s="99"/>
      <c r="I38" s="99"/>
    </row>
    <row r="39" spans="1:12" ht="23.1" customHeight="1" thickBot="1">
      <c r="A39" s="148"/>
      <c r="B39" s="90"/>
      <c r="C39" s="91" t="s">
        <v>520</v>
      </c>
      <c r="D39" s="92" t="str">
        <f>IF(OR(D32="-",D3="-",D34="-",D35="-",D36="-",D38="-",),"-",IF(SUM(D32:D38)&gt;100,"100",SUM(D32:D38)))</f>
        <v>-</v>
      </c>
      <c r="E39" s="92">
        <v>100</v>
      </c>
      <c r="F39" s="99"/>
      <c r="G39" s="99"/>
      <c r="H39" s="99"/>
      <c r="I39" s="99"/>
    </row>
    <row r="40" spans="1:12" ht="23.1" customHeight="1" thickBot="1">
      <c r="A40" s="99"/>
      <c r="B40" s="549"/>
      <c r="C40" s="91" t="s">
        <v>438</v>
      </c>
      <c r="D40" s="680" t="str" cm="1">
        <f t="array" ref="D40">_xlfn.IFS(D39="-","Incomplete section",D39&lt;=30,"Lower",AND(D39&gt;30,D39&lt;=70),"Moderate",D39&gt;70,"Higher")</f>
        <v>Incomplete section</v>
      </c>
      <c r="E40" s="680"/>
      <c r="F40" s="122"/>
      <c r="G40" s="99"/>
      <c r="H40" s="99"/>
      <c r="I40" s="99"/>
    </row>
    <row r="41" spans="1:12" ht="23.1" customHeight="1">
      <c r="A41" s="99"/>
      <c r="B41" s="549"/>
      <c r="C41" s="140"/>
      <c r="D41" s="140"/>
      <c r="E41" s="140"/>
      <c r="F41" s="99"/>
      <c r="G41" s="99"/>
      <c r="H41" s="99"/>
      <c r="I41" s="99"/>
    </row>
    <row r="42" spans="1:12" ht="23.1" customHeight="1">
      <c r="A42" s="140"/>
      <c r="B42" s="689" t="s">
        <v>544</v>
      </c>
      <c r="C42" s="689"/>
      <c r="D42" s="141"/>
      <c r="E42" s="142"/>
      <c r="F42" s="76"/>
      <c r="G42" s="76"/>
      <c r="H42" s="99"/>
      <c r="I42" s="99"/>
    </row>
    <row r="43" spans="1:12" ht="69" customHeight="1">
      <c r="A43" s="140">
        <v>16</v>
      </c>
      <c r="B43" s="153" t="s">
        <v>459</v>
      </c>
      <c r="C43" s="342" t="str">
        <f>IF(ISBLANK('AA DATA ENTRY'!C23),"Complete Question 16",'AA DATA ENTRY'!C23)</f>
        <v>Complete Question 16</v>
      </c>
      <c r="D43" s="157" t="str" cm="1">
        <f t="array" ref="D43">IFERROR(_xlfn.IFS(C43="&lt;25%",20,C43="25-50%",30,C43="&gt;50-75%",40,C43="&gt;75%",50),"-")</f>
        <v>-</v>
      </c>
      <c r="E43" s="157">
        <v>50</v>
      </c>
      <c r="F43" s="683" t="s">
        <v>545</v>
      </c>
      <c r="G43" s="683"/>
      <c r="H43" s="147"/>
      <c r="I43" s="147"/>
    </row>
    <row r="44" spans="1:12" ht="70.5" customHeight="1">
      <c r="A44" s="140">
        <v>25</v>
      </c>
      <c r="B44" s="158" t="s">
        <v>461</v>
      </c>
      <c r="C44" s="150" t="str">
        <f>IF(ISBLANK('AA DATA ENTRY'!C49),"Complete Question 25",'AA DATA ENTRY'!C49)</f>
        <v>Complete Question 25</v>
      </c>
      <c r="D44" s="145" t="str">
        <f>IFERROR(VLOOKUP(C44,Table15[],3,FALSE),"-")</f>
        <v>-</v>
      </c>
      <c r="E44" s="146">
        <v>25</v>
      </c>
      <c r="F44" s="683" t="s">
        <v>523</v>
      </c>
      <c r="G44" s="683"/>
      <c r="H44" s="147"/>
      <c r="I44" s="147"/>
    </row>
    <row r="45" spans="1:12" ht="70.5" customHeight="1">
      <c r="A45" s="140" t="s">
        <v>501</v>
      </c>
      <c r="B45" s="158" t="s">
        <v>546</v>
      </c>
      <c r="C45" s="162" t="str" cm="1">
        <f t="array" ref="C45">IF(OR('AA DATA ENTRY'!C19=tables!A49,'AA DATA ENTRY'!C19=tables!A50),"Not Applicable",_xlfn.IFS('AA DATA ENTRY'!C18="Complete Questions 12 and 13","Complete Question 14",ISBLANK('AA DATA ENTRY'!C19),"Complete question 15",ISNUMBER('AA DATA ENTRY'!C18),'AA DATA ENTRY'!E18))</f>
        <v>Complete question 15</v>
      </c>
      <c r="D45" s="160">
        <f>IF(OR('AA DATA ENTRY'!$C$19=tables!$A$49,'AA DATA ENTRY'!$C$19=tables!$A$50),"-",IFERROR(VLOOKUP('AA DATA ENTRY'!$E$18,Table13[],2,FALSE),"-"))</f>
        <v>0</v>
      </c>
      <c r="E45" s="146">
        <v>25</v>
      </c>
      <c r="F45" s="683" t="s">
        <v>547</v>
      </c>
      <c r="G45" s="683"/>
      <c r="H45" s="147"/>
      <c r="I45" s="147"/>
    </row>
    <row r="46" spans="1:12" ht="56.25" customHeight="1" thickBot="1">
      <c r="A46" s="140" t="s">
        <v>526</v>
      </c>
      <c r="B46" s="149" t="str">
        <f>'AA DATA ENTRY'!B59</f>
        <v>Is any portion of the AA located in a mapped floodplain?</v>
      </c>
      <c r="C46" s="159" t="str">
        <f>IF(ISBLANK('AA DATA ENTRY'!$C$19),"Complete Question 15",IF(OR('AA DATA ENTRY'!$C$19=tables!A49,'AA DATA ENTRY'!$C$19=tables!A50),IF(ISBLANK('AA DATA ENTRY'!C59),"Complete Question 35",'AA DATA ENTRY'!C59),"Not applicable"))</f>
        <v>Complete Question 15</v>
      </c>
      <c r="D46" s="165" t="str">
        <f>IF(ISBLANK('AA DATA ENTRY'!$C$19),"-",IF(C46="Yes",25,0))</f>
        <v>-</v>
      </c>
      <c r="E46" s="146">
        <v>25</v>
      </c>
      <c r="F46" s="691" t="s">
        <v>527</v>
      </c>
      <c r="G46" s="691"/>
      <c r="H46" s="147"/>
      <c r="I46" s="147"/>
    </row>
    <row r="47" spans="1:12" ht="23.1" customHeight="1" thickBot="1">
      <c r="A47" s="553"/>
      <c r="B47" s="90"/>
      <c r="C47" s="91" t="s">
        <v>520</v>
      </c>
      <c r="D47" s="92">
        <f>IF(AND(D43="-",D44="-",D45="-",D46="-"),"-",IF(SUM(D43:D46)&gt;100,"100",SUM(D43:D46)))</f>
        <v>0</v>
      </c>
      <c r="E47" s="92">
        <v>100</v>
      </c>
      <c r="F47" s="99"/>
      <c r="G47" s="99"/>
      <c r="H47" s="99"/>
      <c r="I47" s="99"/>
    </row>
    <row r="48" spans="1:12" ht="23.1" customHeight="1" thickBot="1">
      <c r="B48" s="549"/>
      <c r="C48" s="91" t="s">
        <v>438</v>
      </c>
      <c r="D48" s="680" t="str" cm="1">
        <f t="array" ref="D48">IF(AND(ISNUMBER(D44),ISNUMBER(D43)),_xlfn.IFS(AND(D47&lt;=70,D47&gt;30),"Moderate",D47&gt;70,"Higher",D47&lt;=30,"Lower"),"Incomplete section")</f>
        <v>Incomplete section</v>
      </c>
      <c r="E48" s="680"/>
    </row>
    <row r="49" spans="1:1017 1025:2041 2049:3065 3073:4089 4097:5113 5121:6137 6145:7161 7169:8185 8193:9209 9217:10233 10241:11257 11265:12281 12289:13305 13313:14329 14337:15353 15361:16377" ht="22.35" customHeight="1">
      <c r="A49" s="119"/>
      <c r="B49" s="96"/>
      <c r="C49" s="99"/>
      <c r="D49" s="100"/>
      <c r="E49" s="100"/>
    </row>
    <row r="50" spans="1:1017 1025:2041 2049:3065 3073:4089 4097:5113 5121:6137 6145:7161 7169:8185 8193:9209 9217:10233 10241:11257 11265:12281 12289:13305 13313:14329 14337:15353 15361:16377" ht="23.1" customHeight="1">
      <c r="A50" s="74"/>
      <c r="B50" s="101" t="s">
        <v>548</v>
      </c>
      <c r="C50" s="102"/>
      <c r="D50" s="102"/>
      <c r="E50" s="102"/>
      <c r="F50" s="103"/>
    </row>
    <row r="51" spans="1:1017 1025:2041 2049:3065 3073:4089 4097:5113 5121:6137 6145:7161 7169:8185 8193:9209 9217:10233 10241:11257 11265:12281 12289:13305 13313:14329 14337:15353 15361:16377" ht="31.35" customHeight="1">
      <c r="A51" s="74"/>
      <c r="B51" s="104"/>
      <c r="C51" s="105" t="s">
        <v>467</v>
      </c>
      <c r="D51" s="106" t="s">
        <v>447</v>
      </c>
      <c r="E51" s="106" t="s">
        <v>121</v>
      </c>
      <c r="F51" s="107" t="s">
        <v>441</v>
      </c>
    </row>
    <row r="52" spans="1:1017 1025:2041 2049:3065 3073:4089 4097:5113 5121:6137 6145:7161 7169:8185 8193:9209 9217:10233 10241:11257 11265:12281 12289:13305 13313:14329 14337:15353 15361:16377" ht="19.5" customHeight="1">
      <c r="A52" s="74"/>
      <c r="B52" s="666" t="s">
        <v>468</v>
      </c>
      <c r="C52" s="106" t="s">
        <v>447</v>
      </c>
      <c r="D52" s="108" t="s">
        <v>447</v>
      </c>
      <c r="E52" s="108" t="s">
        <v>447</v>
      </c>
      <c r="F52" s="108" t="s">
        <v>121</v>
      </c>
    </row>
    <row r="53" spans="1:1017 1025:2041 2049:3065 3073:4089 4097:5113 5121:6137 6145:7161 7169:8185 8193:9209 9217:10233 10241:11257 11265:12281 12289:13305 13313:14329 14337:15353 15361:16377" ht="21.6" customHeight="1">
      <c r="A53" s="74"/>
      <c r="B53" s="666"/>
      <c r="C53" s="106" t="s">
        <v>121</v>
      </c>
      <c r="D53" s="108" t="s">
        <v>447</v>
      </c>
      <c r="E53" s="108" t="s">
        <v>121</v>
      </c>
      <c r="F53" s="108" t="s">
        <v>441</v>
      </c>
    </row>
    <row r="54" spans="1:1017 1025:2041 2049:3065 3073:4089 4097:5113 5121:6137 6145:7161 7169:8185 8193:9209 9217:10233 10241:11257 11265:12281 12289:13305 13313:14329 14337:15353 15361:16377" ht="18.600000000000001" customHeight="1">
      <c r="A54" s="74"/>
      <c r="B54" s="693"/>
      <c r="C54" s="106" t="s">
        <v>441</v>
      </c>
      <c r="D54" s="108" t="s">
        <v>121</v>
      </c>
      <c r="E54" s="108" t="s">
        <v>441</v>
      </c>
      <c r="F54" s="108" t="s">
        <v>441</v>
      </c>
      <c r="G54" s="81"/>
      <c r="I54" s="81"/>
      <c r="EW54" s="81"/>
      <c r="FE54" s="109"/>
      <c r="FF54" s="110"/>
      <c r="FG54" s="111"/>
      <c r="FH54" s="112"/>
      <c r="FI54" s="112"/>
      <c r="FK54" s="81"/>
      <c r="FM54" s="81"/>
      <c r="FU54" s="109"/>
      <c r="FV54" s="110"/>
      <c r="FW54" s="111"/>
      <c r="FX54" s="112"/>
      <c r="FY54" s="112"/>
      <c r="GA54" s="81"/>
      <c r="GC54" s="81"/>
      <c r="GK54" s="109"/>
      <c r="GL54" s="110"/>
      <c r="GM54" s="111"/>
      <c r="GN54" s="112"/>
      <c r="GO54" s="112"/>
      <c r="GQ54" s="81"/>
      <c r="GS54" s="81"/>
      <c r="HA54" s="109"/>
      <c r="HB54" s="110"/>
      <c r="HC54" s="111"/>
      <c r="HD54" s="112"/>
      <c r="HE54" s="112"/>
      <c r="HG54" s="81"/>
      <c r="HI54" s="81"/>
      <c r="HQ54" s="109"/>
      <c r="HR54" s="110"/>
      <c r="HS54" s="111"/>
      <c r="HT54" s="112"/>
      <c r="HU54" s="112"/>
      <c r="HW54" s="81"/>
      <c r="HY54" s="81"/>
      <c r="IG54" s="109"/>
      <c r="IH54" s="110"/>
      <c r="II54" s="111"/>
      <c r="IJ54" s="112"/>
      <c r="IK54" s="112"/>
      <c r="IM54" s="81"/>
      <c r="IO54" s="81"/>
      <c r="IW54" s="109"/>
      <c r="IX54" s="110"/>
      <c r="IY54" s="111"/>
      <c r="IZ54" s="112"/>
      <c r="JA54" s="112"/>
      <c r="JC54" s="81"/>
      <c r="JE54" s="81"/>
      <c r="JM54" s="109"/>
      <c r="JN54" s="110"/>
      <c r="JO54" s="111"/>
      <c r="JP54" s="112"/>
      <c r="JQ54" s="112"/>
      <c r="JS54" s="81"/>
      <c r="JU54" s="81"/>
      <c r="KC54" s="109"/>
      <c r="KD54" s="110"/>
      <c r="KE54" s="111"/>
      <c r="KF54" s="112"/>
      <c r="KG54" s="112"/>
      <c r="KI54" s="81"/>
      <c r="KK54" s="81"/>
      <c r="KS54" s="109"/>
      <c r="KT54" s="110"/>
      <c r="KU54" s="111"/>
      <c r="KV54" s="112"/>
      <c r="KW54" s="112"/>
      <c r="KY54" s="81"/>
      <c r="LA54" s="81"/>
      <c r="LI54" s="109"/>
      <c r="LJ54" s="110"/>
      <c r="LK54" s="111"/>
      <c r="LL54" s="112"/>
      <c r="LM54" s="112"/>
      <c r="LO54" s="81"/>
      <c r="LQ54" s="81"/>
      <c r="LY54" s="109"/>
      <c r="LZ54" s="110"/>
      <c r="MA54" s="111"/>
      <c r="MB54" s="112"/>
      <c r="MC54" s="112"/>
      <c r="ME54" s="81"/>
      <c r="MG54" s="81"/>
      <c r="MO54" s="109"/>
      <c r="MP54" s="110"/>
      <c r="MQ54" s="111"/>
      <c r="MR54" s="112"/>
      <c r="MS54" s="112"/>
      <c r="MU54" s="81"/>
      <c r="MW54" s="81"/>
      <c r="NE54" s="109"/>
      <c r="NF54" s="110"/>
      <c r="NG54" s="111"/>
      <c r="NH54" s="112"/>
      <c r="NI54" s="112"/>
      <c r="NK54" s="81"/>
      <c r="NM54" s="81"/>
      <c r="NU54" s="109"/>
      <c r="NV54" s="110"/>
      <c r="NW54" s="111"/>
      <c r="NX54" s="112"/>
      <c r="NY54" s="112"/>
      <c r="OA54" s="81"/>
      <c r="OC54" s="81"/>
      <c r="OK54" s="109"/>
      <c r="OL54" s="110"/>
      <c r="OM54" s="111"/>
      <c r="ON54" s="112"/>
      <c r="OO54" s="112"/>
      <c r="OQ54" s="81"/>
      <c r="OS54" s="81"/>
      <c r="PA54" s="109"/>
      <c r="PB54" s="110"/>
      <c r="PC54" s="111"/>
      <c r="PD54" s="112"/>
      <c r="PE54" s="112"/>
      <c r="PG54" s="81"/>
      <c r="PI54" s="81"/>
      <c r="PQ54" s="109"/>
      <c r="PR54" s="110"/>
      <c r="PS54" s="111"/>
      <c r="PT54" s="112"/>
      <c r="PU54" s="112"/>
      <c r="PW54" s="81"/>
      <c r="PY54" s="81"/>
      <c r="QG54" s="109"/>
      <c r="QH54" s="110"/>
      <c r="QI54" s="111"/>
      <c r="QJ54" s="112"/>
      <c r="QK54" s="112"/>
      <c r="QM54" s="81"/>
      <c r="QO54" s="81"/>
      <c r="QW54" s="109"/>
      <c r="QX54" s="110"/>
      <c r="QY54" s="111"/>
      <c r="QZ54" s="112"/>
      <c r="RA54" s="112"/>
      <c r="RC54" s="81"/>
      <c r="RE54" s="81"/>
      <c r="RM54" s="109"/>
      <c r="RN54" s="110"/>
      <c r="RO54" s="111"/>
      <c r="RP54" s="112"/>
      <c r="RQ54" s="112"/>
      <c r="RS54" s="81"/>
      <c r="RU54" s="81"/>
      <c r="SC54" s="109"/>
      <c r="SD54" s="110"/>
      <c r="SE54" s="111"/>
      <c r="SF54" s="112"/>
      <c r="SG54" s="112"/>
      <c r="SI54" s="81"/>
      <c r="SK54" s="81"/>
      <c r="SS54" s="109"/>
      <c r="ST54" s="110"/>
      <c r="SU54" s="111"/>
      <c r="SV54" s="112"/>
      <c r="SW54" s="112"/>
      <c r="SY54" s="81"/>
      <c r="TA54" s="81"/>
      <c r="TI54" s="109"/>
      <c r="TJ54" s="110"/>
      <c r="TK54" s="111"/>
      <c r="TL54" s="112"/>
      <c r="TM54" s="112"/>
      <c r="TO54" s="81"/>
      <c r="TQ54" s="81"/>
      <c r="TY54" s="109"/>
      <c r="TZ54" s="110"/>
      <c r="UA54" s="111"/>
      <c r="UB54" s="112"/>
      <c r="UC54" s="112"/>
      <c r="UE54" s="81"/>
      <c r="UG54" s="81"/>
      <c r="UO54" s="109"/>
      <c r="UP54" s="110"/>
      <c r="UQ54" s="111"/>
      <c r="UR54" s="112"/>
      <c r="US54" s="112"/>
      <c r="UU54" s="81"/>
      <c r="UW54" s="81"/>
      <c r="VE54" s="109"/>
      <c r="VF54" s="110"/>
      <c r="VG54" s="111"/>
      <c r="VH54" s="112"/>
      <c r="VI54" s="112"/>
      <c r="VK54" s="81"/>
      <c r="VM54" s="81"/>
      <c r="VU54" s="109"/>
      <c r="VV54" s="110"/>
      <c r="VW54" s="111"/>
      <c r="VX54" s="112"/>
      <c r="VY54" s="112"/>
      <c r="WA54" s="81"/>
      <c r="WC54" s="81"/>
      <c r="WK54" s="109"/>
      <c r="WL54" s="110"/>
      <c r="WM54" s="111"/>
      <c r="WN54" s="112"/>
      <c r="WO54" s="112"/>
      <c r="WQ54" s="81"/>
      <c r="WS54" s="81"/>
      <c r="XA54" s="109"/>
      <c r="XB54" s="110"/>
      <c r="XC54" s="111"/>
      <c r="XD54" s="112"/>
      <c r="XE54" s="112"/>
      <c r="XG54" s="81"/>
      <c r="XI54" s="81"/>
      <c r="XQ54" s="109"/>
      <c r="XR54" s="110"/>
      <c r="XS54" s="111"/>
      <c r="XT54" s="112"/>
      <c r="XU54" s="112"/>
      <c r="XW54" s="81"/>
      <c r="XY54" s="81"/>
      <c r="YG54" s="109"/>
      <c r="YH54" s="110"/>
      <c r="YI54" s="111"/>
      <c r="YJ54" s="112"/>
      <c r="YK54" s="112"/>
      <c r="YM54" s="81"/>
      <c r="YO54" s="81"/>
      <c r="YW54" s="109"/>
      <c r="YX54" s="110"/>
      <c r="YY54" s="111"/>
      <c r="YZ54" s="112"/>
      <c r="ZA54" s="112"/>
      <c r="ZC54" s="81"/>
      <c r="ZE54" s="81"/>
      <c r="ZM54" s="109"/>
      <c r="ZN54" s="110"/>
      <c r="ZO54" s="111"/>
      <c r="ZP54" s="112"/>
      <c r="ZQ54" s="112"/>
      <c r="ZS54" s="81"/>
      <c r="ZU54" s="81"/>
      <c r="AAC54" s="109"/>
      <c r="AAD54" s="110"/>
      <c r="AAE54" s="111"/>
      <c r="AAF54" s="112"/>
      <c r="AAG54" s="112"/>
      <c r="AAI54" s="81"/>
      <c r="AAK54" s="81"/>
      <c r="AAS54" s="109"/>
      <c r="AAT54" s="110"/>
      <c r="AAU54" s="111"/>
      <c r="AAV54" s="112"/>
      <c r="AAW54" s="112"/>
      <c r="AAY54" s="81"/>
      <c r="ABA54" s="81"/>
      <c r="ABI54" s="109"/>
      <c r="ABJ54" s="110"/>
      <c r="ABK54" s="111"/>
      <c r="ABL54" s="112"/>
      <c r="ABM54" s="112"/>
      <c r="ABO54" s="81"/>
      <c r="ABQ54" s="81"/>
      <c r="ABY54" s="109"/>
      <c r="ABZ54" s="110"/>
      <c r="ACA54" s="111"/>
      <c r="ACB54" s="112"/>
      <c r="ACC54" s="112"/>
      <c r="ACE54" s="81"/>
      <c r="ACG54" s="81"/>
      <c r="ACO54" s="109"/>
      <c r="ACP54" s="110"/>
      <c r="ACQ54" s="111"/>
      <c r="ACR54" s="112"/>
      <c r="ACS54" s="112"/>
      <c r="ACU54" s="81"/>
      <c r="ACW54" s="81"/>
      <c r="ADE54" s="109"/>
      <c r="ADF54" s="110"/>
      <c r="ADG54" s="111"/>
      <c r="ADH54" s="112"/>
      <c r="ADI54" s="112"/>
      <c r="ADK54" s="81"/>
      <c r="ADM54" s="81"/>
      <c r="ADU54" s="109"/>
      <c r="ADV54" s="110"/>
      <c r="ADW54" s="111"/>
      <c r="ADX54" s="112"/>
      <c r="ADY54" s="112"/>
      <c r="AEA54" s="81"/>
      <c r="AEC54" s="81"/>
      <c r="AEK54" s="109"/>
      <c r="AEL54" s="110"/>
      <c r="AEM54" s="111"/>
      <c r="AEN54" s="112"/>
      <c r="AEO54" s="112"/>
      <c r="AEQ54" s="81"/>
      <c r="AES54" s="81"/>
      <c r="AFA54" s="109"/>
      <c r="AFB54" s="110"/>
      <c r="AFC54" s="111"/>
      <c r="AFD54" s="112"/>
      <c r="AFE54" s="112"/>
      <c r="AFG54" s="81"/>
      <c r="AFI54" s="81"/>
      <c r="AFQ54" s="109"/>
      <c r="AFR54" s="110"/>
      <c r="AFS54" s="111"/>
      <c r="AFT54" s="112"/>
      <c r="AFU54" s="112"/>
      <c r="AFW54" s="81"/>
      <c r="AFY54" s="81"/>
      <c r="AGG54" s="109"/>
      <c r="AGH54" s="110"/>
      <c r="AGI54" s="111"/>
      <c r="AGJ54" s="112"/>
      <c r="AGK54" s="112"/>
      <c r="AGM54" s="81"/>
      <c r="AGO54" s="81"/>
      <c r="AGW54" s="109"/>
      <c r="AGX54" s="110"/>
      <c r="AGY54" s="111"/>
      <c r="AGZ54" s="112"/>
      <c r="AHA54" s="112"/>
      <c r="AHC54" s="81"/>
      <c r="AHE54" s="81"/>
      <c r="AHM54" s="109"/>
      <c r="AHN54" s="110"/>
      <c r="AHO54" s="111"/>
      <c r="AHP54" s="112"/>
      <c r="AHQ54" s="112"/>
      <c r="AHS54" s="81"/>
      <c r="AHU54" s="81"/>
      <c r="AIC54" s="109"/>
      <c r="AID54" s="110"/>
      <c r="AIE54" s="111"/>
      <c r="AIF54" s="112"/>
      <c r="AIG54" s="112"/>
      <c r="AII54" s="81"/>
      <c r="AIK54" s="81"/>
      <c r="AIS54" s="109"/>
      <c r="AIT54" s="110"/>
      <c r="AIU54" s="111"/>
      <c r="AIV54" s="112"/>
      <c r="AIW54" s="112"/>
      <c r="AIY54" s="81"/>
      <c r="AJA54" s="81"/>
      <c r="AJI54" s="109"/>
      <c r="AJJ54" s="110"/>
      <c r="AJK54" s="111"/>
      <c r="AJL54" s="112"/>
      <c r="AJM54" s="112"/>
      <c r="AJO54" s="81"/>
      <c r="AJQ54" s="81"/>
      <c r="AJY54" s="109"/>
      <c r="AJZ54" s="110"/>
      <c r="AKA54" s="111"/>
      <c r="AKB54" s="112"/>
      <c r="AKC54" s="112"/>
      <c r="AKE54" s="81"/>
      <c r="AKG54" s="81"/>
      <c r="AKO54" s="109"/>
      <c r="AKP54" s="110"/>
      <c r="AKQ54" s="111"/>
      <c r="AKR54" s="112"/>
      <c r="AKS54" s="112"/>
      <c r="AKU54" s="81"/>
      <c r="AKW54" s="81"/>
      <c r="ALE54" s="109"/>
      <c r="ALF54" s="110"/>
      <c r="ALG54" s="111"/>
      <c r="ALH54" s="112"/>
      <c r="ALI54" s="112"/>
      <c r="ALK54" s="81"/>
      <c r="ALM54" s="81"/>
      <c r="ALU54" s="109"/>
      <c r="ALV54" s="110"/>
      <c r="ALW54" s="111"/>
      <c r="ALX54" s="112"/>
      <c r="ALY54" s="112"/>
      <c r="AMA54" s="81"/>
      <c r="AMC54" s="81"/>
      <c r="AMK54" s="109"/>
      <c r="AML54" s="110"/>
      <c r="AMM54" s="111"/>
      <c r="AMN54" s="112"/>
      <c r="AMO54" s="112"/>
      <c r="AMQ54" s="81"/>
      <c r="AMS54" s="81"/>
      <c r="ANA54" s="109"/>
      <c r="ANB54" s="110"/>
      <c r="ANC54" s="111"/>
      <c r="AND54" s="112"/>
      <c r="ANE54" s="112"/>
      <c r="ANG54" s="81"/>
      <c r="ANI54" s="81"/>
      <c r="ANQ54" s="109"/>
      <c r="ANR54" s="110"/>
      <c r="ANS54" s="111"/>
      <c r="ANT54" s="112"/>
      <c r="ANU54" s="112"/>
      <c r="ANW54" s="81"/>
      <c r="ANY54" s="81"/>
      <c r="AOG54" s="109"/>
      <c r="AOH54" s="110"/>
      <c r="AOI54" s="111"/>
      <c r="AOJ54" s="112"/>
      <c r="AOK54" s="112"/>
      <c r="AOM54" s="81"/>
      <c r="AOO54" s="81"/>
      <c r="AOW54" s="109"/>
      <c r="AOX54" s="110"/>
      <c r="AOY54" s="111"/>
      <c r="AOZ54" s="112"/>
      <c r="APA54" s="112"/>
      <c r="APC54" s="81"/>
      <c r="APE54" s="81"/>
      <c r="APM54" s="109"/>
      <c r="APN54" s="110"/>
      <c r="APO54" s="111"/>
      <c r="APP54" s="112"/>
      <c r="APQ54" s="112"/>
      <c r="APS54" s="81"/>
      <c r="APU54" s="81"/>
      <c r="AQC54" s="109"/>
      <c r="AQD54" s="110"/>
      <c r="AQE54" s="111"/>
      <c r="AQF54" s="112"/>
      <c r="AQG54" s="112"/>
      <c r="AQI54" s="81"/>
      <c r="AQK54" s="81"/>
      <c r="AQS54" s="109"/>
      <c r="AQT54" s="110"/>
      <c r="AQU54" s="111"/>
      <c r="AQV54" s="112"/>
      <c r="AQW54" s="112"/>
      <c r="AQY54" s="81"/>
      <c r="ARA54" s="81"/>
      <c r="ARI54" s="109"/>
      <c r="ARJ54" s="110"/>
      <c r="ARK54" s="111"/>
      <c r="ARL54" s="112"/>
      <c r="ARM54" s="112"/>
      <c r="ARO54" s="81"/>
      <c r="ARQ54" s="81"/>
      <c r="ARY54" s="109"/>
      <c r="ARZ54" s="110"/>
      <c r="ASA54" s="111"/>
      <c r="ASB54" s="112"/>
      <c r="ASC54" s="112"/>
      <c r="ASE54" s="81"/>
      <c r="ASG54" s="81"/>
      <c r="ASO54" s="109"/>
      <c r="ASP54" s="110"/>
      <c r="ASQ54" s="111"/>
      <c r="ASR54" s="112"/>
      <c r="ASS54" s="112"/>
      <c r="ASU54" s="81"/>
      <c r="ASW54" s="81"/>
      <c r="ATE54" s="109"/>
      <c r="ATF54" s="110"/>
      <c r="ATG54" s="111"/>
      <c r="ATH54" s="112"/>
      <c r="ATI54" s="112"/>
      <c r="ATK54" s="81"/>
      <c r="ATM54" s="81"/>
      <c r="ATU54" s="109"/>
      <c r="ATV54" s="110"/>
      <c r="ATW54" s="111"/>
      <c r="ATX54" s="112"/>
      <c r="ATY54" s="112"/>
      <c r="AUA54" s="81"/>
      <c r="AUC54" s="81"/>
      <c r="AUK54" s="109"/>
      <c r="AUL54" s="110"/>
      <c r="AUM54" s="111"/>
      <c r="AUN54" s="112"/>
      <c r="AUO54" s="112"/>
      <c r="AUQ54" s="81"/>
      <c r="AUS54" s="81"/>
      <c r="AVA54" s="109"/>
      <c r="AVB54" s="110"/>
      <c r="AVC54" s="111"/>
      <c r="AVD54" s="112"/>
      <c r="AVE54" s="112"/>
      <c r="AVG54" s="81"/>
      <c r="AVI54" s="81"/>
      <c r="AVQ54" s="109"/>
      <c r="AVR54" s="110"/>
      <c r="AVS54" s="111"/>
      <c r="AVT54" s="112"/>
      <c r="AVU54" s="112"/>
      <c r="AVW54" s="81"/>
      <c r="AVY54" s="81"/>
      <c r="AWG54" s="109"/>
      <c r="AWH54" s="110"/>
      <c r="AWI54" s="111"/>
      <c r="AWJ54" s="112"/>
      <c r="AWK54" s="112"/>
      <c r="AWM54" s="81"/>
      <c r="AWO54" s="81"/>
      <c r="AWW54" s="109"/>
      <c r="AWX54" s="110"/>
      <c r="AWY54" s="111"/>
      <c r="AWZ54" s="112"/>
      <c r="AXA54" s="112"/>
      <c r="AXC54" s="81"/>
      <c r="AXE54" s="81"/>
      <c r="AXM54" s="109"/>
      <c r="AXN54" s="110"/>
      <c r="AXO54" s="111"/>
      <c r="AXP54" s="112"/>
      <c r="AXQ54" s="112"/>
      <c r="AXS54" s="81"/>
      <c r="AXU54" s="81"/>
      <c r="AYC54" s="109"/>
      <c r="AYD54" s="110"/>
      <c r="AYE54" s="111"/>
      <c r="AYF54" s="112"/>
      <c r="AYG54" s="112"/>
      <c r="AYI54" s="81"/>
      <c r="AYK54" s="81"/>
      <c r="AYS54" s="109"/>
      <c r="AYT54" s="110"/>
      <c r="AYU54" s="111"/>
      <c r="AYV54" s="112"/>
      <c r="AYW54" s="112"/>
      <c r="AYY54" s="81"/>
      <c r="AZA54" s="81"/>
      <c r="AZI54" s="109"/>
      <c r="AZJ54" s="110"/>
      <c r="AZK54" s="111"/>
      <c r="AZL54" s="112"/>
      <c r="AZM54" s="112"/>
      <c r="AZO54" s="81"/>
      <c r="AZQ54" s="81"/>
      <c r="AZY54" s="109"/>
      <c r="AZZ54" s="110"/>
      <c r="BAA54" s="111"/>
      <c r="BAB54" s="112"/>
      <c r="BAC54" s="112"/>
      <c r="BAE54" s="81"/>
      <c r="BAG54" s="81"/>
      <c r="BAO54" s="109"/>
      <c r="BAP54" s="110"/>
      <c r="BAQ54" s="111"/>
      <c r="BAR54" s="112"/>
      <c r="BAS54" s="112"/>
      <c r="BAU54" s="81"/>
      <c r="BAW54" s="81"/>
      <c r="BBE54" s="109"/>
      <c r="BBF54" s="110"/>
      <c r="BBG54" s="111"/>
      <c r="BBH54" s="112"/>
      <c r="BBI54" s="112"/>
      <c r="BBK54" s="81"/>
      <c r="BBM54" s="81"/>
      <c r="BBU54" s="109"/>
      <c r="BBV54" s="110"/>
      <c r="BBW54" s="111"/>
      <c r="BBX54" s="112"/>
      <c r="BBY54" s="112"/>
      <c r="BCA54" s="81"/>
      <c r="BCC54" s="81"/>
      <c r="BCK54" s="109"/>
      <c r="BCL54" s="110"/>
      <c r="BCM54" s="111"/>
      <c r="BCN54" s="112"/>
      <c r="BCO54" s="112"/>
      <c r="BCQ54" s="81"/>
      <c r="BCS54" s="81"/>
      <c r="BDA54" s="109"/>
      <c r="BDB54" s="110"/>
      <c r="BDC54" s="111"/>
      <c r="BDD54" s="112"/>
      <c r="BDE54" s="112"/>
      <c r="BDG54" s="81"/>
      <c r="BDI54" s="81"/>
      <c r="BDQ54" s="109"/>
      <c r="BDR54" s="110"/>
      <c r="BDS54" s="111"/>
      <c r="BDT54" s="112"/>
      <c r="BDU54" s="112"/>
      <c r="BDW54" s="81"/>
      <c r="BDY54" s="81"/>
      <c r="BEG54" s="109"/>
      <c r="BEH54" s="110"/>
      <c r="BEI54" s="111"/>
      <c r="BEJ54" s="112"/>
      <c r="BEK54" s="112"/>
      <c r="BEM54" s="81"/>
      <c r="BEO54" s="81"/>
      <c r="BEW54" s="109"/>
      <c r="BEX54" s="110"/>
      <c r="BEY54" s="111"/>
      <c r="BEZ54" s="112"/>
      <c r="BFA54" s="112"/>
      <c r="BFC54" s="81"/>
      <c r="BFE54" s="81"/>
      <c r="BFM54" s="109"/>
      <c r="BFN54" s="110"/>
      <c r="BFO54" s="111"/>
      <c r="BFP54" s="112"/>
      <c r="BFQ54" s="112"/>
      <c r="BFS54" s="81"/>
      <c r="BFU54" s="81"/>
      <c r="BGC54" s="109"/>
      <c r="BGD54" s="110"/>
      <c r="BGE54" s="111"/>
      <c r="BGF54" s="112"/>
      <c r="BGG54" s="112"/>
      <c r="BGI54" s="81"/>
      <c r="BGK54" s="81"/>
      <c r="BGS54" s="109"/>
      <c r="BGT54" s="110"/>
      <c r="BGU54" s="111"/>
      <c r="BGV54" s="112"/>
      <c r="BGW54" s="112"/>
      <c r="BGY54" s="81"/>
      <c r="BHA54" s="81"/>
      <c r="BHI54" s="109"/>
      <c r="BHJ54" s="110"/>
      <c r="BHK54" s="111"/>
      <c r="BHL54" s="112"/>
      <c r="BHM54" s="112"/>
      <c r="BHO54" s="81"/>
      <c r="BHQ54" s="81"/>
      <c r="BHY54" s="109"/>
      <c r="BHZ54" s="110"/>
      <c r="BIA54" s="111"/>
      <c r="BIB54" s="112"/>
      <c r="BIC54" s="112"/>
      <c r="BIE54" s="81"/>
      <c r="BIG54" s="81"/>
      <c r="BIO54" s="109"/>
      <c r="BIP54" s="110"/>
      <c r="BIQ54" s="111"/>
      <c r="BIR54" s="112"/>
      <c r="BIS54" s="112"/>
      <c r="BIU54" s="81"/>
      <c r="BIW54" s="81"/>
      <c r="BJE54" s="109"/>
      <c r="BJF54" s="110"/>
      <c r="BJG54" s="111"/>
      <c r="BJH54" s="112"/>
      <c r="BJI54" s="112"/>
      <c r="BJK54" s="81"/>
      <c r="BJM54" s="81"/>
      <c r="BJU54" s="109"/>
      <c r="BJV54" s="110"/>
      <c r="BJW54" s="111"/>
      <c r="BJX54" s="112"/>
      <c r="BJY54" s="112"/>
      <c r="BKA54" s="81"/>
      <c r="BKC54" s="81"/>
      <c r="BKK54" s="109"/>
      <c r="BKL54" s="110"/>
      <c r="BKM54" s="111"/>
      <c r="BKN54" s="112"/>
      <c r="BKO54" s="112"/>
      <c r="BKQ54" s="81"/>
      <c r="BKS54" s="81"/>
      <c r="BLA54" s="109"/>
      <c r="BLB54" s="110"/>
      <c r="BLC54" s="111"/>
      <c r="BLD54" s="112"/>
      <c r="BLE54" s="112"/>
      <c r="BLG54" s="81"/>
      <c r="BLI54" s="81"/>
      <c r="BLQ54" s="109"/>
      <c r="BLR54" s="110"/>
      <c r="BLS54" s="111"/>
      <c r="BLT54" s="112"/>
      <c r="BLU54" s="112"/>
      <c r="BLW54" s="81"/>
      <c r="BLY54" s="81"/>
      <c r="BMG54" s="109"/>
      <c r="BMH54" s="110"/>
      <c r="BMI54" s="111"/>
      <c r="BMJ54" s="112"/>
      <c r="BMK54" s="112"/>
      <c r="BMM54" s="81"/>
      <c r="BMO54" s="81"/>
      <c r="BMW54" s="109"/>
      <c r="BMX54" s="110"/>
      <c r="BMY54" s="111"/>
      <c r="BMZ54" s="112"/>
      <c r="BNA54" s="112"/>
      <c r="BNC54" s="81"/>
      <c r="BNE54" s="81"/>
      <c r="BNM54" s="109"/>
      <c r="BNN54" s="110"/>
      <c r="BNO54" s="111"/>
      <c r="BNP54" s="112"/>
      <c r="BNQ54" s="112"/>
      <c r="BNS54" s="81"/>
      <c r="BNU54" s="81"/>
      <c r="BOC54" s="109"/>
      <c r="BOD54" s="110"/>
      <c r="BOE54" s="111"/>
      <c r="BOF54" s="112"/>
      <c r="BOG54" s="112"/>
      <c r="BOI54" s="81"/>
      <c r="BOK54" s="81"/>
      <c r="BOS54" s="109"/>
      <c r="BOT54" s="110"/>
      <c r="BOU54" s="111"/>
      <c r="BOV54" s="112"/>
      <c r="BOW54" s="112"/>
      <c r="BOY54" s="81"/>
      <c r="BPA54" s="81"/>
      <c r="BPI54" s="109"/>
      <c r="BPJ54" s="110"/>
      <c r="BPK54" s="111"/>
      <c r="BPL54" s="112"/>
      <c r="BPM54" s="112"/>
      <c r="BPO54" s="81"/>
      <c r="BPQ54" s="81"/>
      <c r="BPY54" s="109"/>
      <c r="BPZ54" s="110"/>
      <c r="BQA54" s="111"/>
      <c r="BQB54" s="112"/>
      <c r="BQC54" s="112"/>
      <c r="BQE54" s="81"/>
      <c r="BQG54" s="81"/>
      <c r="BQO54" s="109"/>
      <c r="BQP54" s="110"/>
      <c r="BQQ54" s="111"/>
      <c r="BQR54" s="112"/>
      <c r="BQS54" s="112"/>
      <c r="BQU54" s="81"/>
      <c r="BQW54" s="81"/>
      <c r="BRE54" s="109"/>
      <c r="BRF54" s="110"/>
      <c r="BRG54" s="111"/>
      <c r="BRH54" s="112"/>
      <c r="BRI54" s="112"/>
      <c r="BRK54" s="81"/>
      <c r="BRM54" s="81"/>
      <c r="BRU54" s="109"/>
      <c r="BRV54" s="110"/>
      <c r="BRW54" s="111"/>
      <c r="BRX54" s="112"/>
      <c r="BRY54" s="112"/>
      <c r="BSA54" s="81"/>
      <c r="BSC54" s="81"/>
      <c r="BSK54" s="109"/>
      <c r="BSL54" s="110"/>
      <c r="BSM54" s="111"/>
      <c r="BSN54" s="112"/>
      <c r="BSO54" s="112"/>
      <c r="BSQ54" s="81"/>
      <c r="BSS54" s="81"/>
      <c r="BTA54" s="109"/>
      <c r="BTB54" s="110"/>
      <c r="BTC54" s="111"/>
      <c r="BTD54" s="112"/>
      <c r="BTE54" s="112"/>
      <c r="BTG54" s="81"/>
      <c r="BTI54" s="81"/>
      <c r="BTQ54" s="109"/>
      <c r="BTR54" s="110"/>
      <c r="BTS54" s="111"/>
      <c r="BTT54" s="112"/>
      <c r="BTU54" s="112"/>
      <c r="BTW54" s="81"/>
      <c r="BTY54" s="81"/>
      <c r="BUG54" s="109"/>
      <c r="BUH54" s="110"/>
      <c r="BUI54" s="111"/>
      <c r="BUJ54" s="112"/>
      <c r="BUK54" s="112"/>
      <c r="BUM54" s="81"/>
      <c r="BUO54" s="81"/>
      <c r="BUW54" s="109"/>
      <c r="BUX54" s="110"/>
      <c r="BUY54" s="111"/>
      <c r="BUZ54" s="112"/>
      <c r="BVA54" s="112"/>
      <c r="BVC54" s="81"/>
      <c r="BVE54" s="81"/>
      <c r="BVM54" s="109"/>
      <c r="BVN54" s="110"/>
      <c r="BVO54" s="111"/>
      <c r="BVP54" s="112"/>
      <c r="BVQ54" s="112"/>
      <c r="BVS54" s="81"/>
      <c r="BVU54" s="81"/>
      <c r="BWC54" s="109"/>
      <c r="BWD54" s="110"/>
      <c r="BWE54" s="111"/>
      <c r="BWF54" s="112"/>
      <c r="BWG54" s="112"/>
      <c r="BWI54" s="81"/>
      <c r="BWK54" s="81"/>
      <c r="BWS54" s="109"/>
      <c r="BWT54" s="110"/>
      <c r="BWU54" s="111"/>
      <c r="BWV54" s="112"/>
      <c r="BWW54" s="112"/>
      <c r="BWY54" s="81"/>
      <c r="BXA54" s="81"/>
      <c r="BXI54" s="109"/>
      <c r="BXJ54" s="110"/>
      <c r="BXK54" s="111"/>
      <c r="BXL54" s="112"/>
      <c r="BXM54" s="112"/>
      <c r="BXO54" s="81"/>
      <c r="BXQ54" s="81"/>
      <c r="BXY54" s="109"/>
      <c r="BXZ54" s="110"/>
      <c r="BYA54" s="111"/>
      <c r="BYB54" s="112"/>
      <c r="BYC54" s="112"/>
      <c r="BYE54" s="81"/>
      <c r="BYG54" s="81"/>
      <c r="BYO54" s="109"/>
      <c r="BYP54" s="110"/>
      <c r="BYQ54" s="111"/>
      <c r="BYR54" s="112"/>
      <c r="BYS54" s="112"/>
      <c r="BYU54" s="81"/>
      <c r="BYW54" s="81"/>
      <c r="BZE54" s="109"/>
      <c r="BZF54" s="110"/>
      <c r="BZG54" s="111"/>
      <c r="BZH54" s="112"/>
      <c r="BZI54" s="112"/>
      <c r="BZK54" s="81"/>
      <c r="BZM54" s="81"/>
      <c r="BZU54" s="109"/>
      <c r="BZV54" s="110"/>
      <c r="BZW54" s="111"/>
      <c r="BZX54" s="112"/>
      <c r="BZY54" s="112"/>
      <c r="CAA54" s="81"/>
      <c r="CAC54" s="81"/>
      <c r="CAK54" s="109"/>
      <c r="CAL54" s="110"/>
      <c r="CAM54" s="111"/>
      <c r="CAN54" s="112"/>
      <c r="CAO54" s="112"/>
      <c r="CAQ54" s="81"/>
      <c r="CAS54" s="81"/>
      <c r="CBA54" s="109"/>
      <c r="CBB54" s="110"/>
      <c r="CBC54" s="111"/>
      <c r="CBD54" s="112"/>
      <c r="CBE54" s="112"/>
      <c r="CBG54" s="81"/>
      <c r="CBI54" s="81"/>
      <c r="CBQ54" s="109"/>
      <c r="CBR54" s="110"/>
      <c r="CBS54" s="111"/>
      <c r="CBT54" s="112"/>
      <c r="CBU54" s="112"/>
      <c r="CBW54" s="81"/>
      <c r="CBY54" s="81"/>
      <c r="CCG54" s="109"/>
      <c r="CCH54" s="110"/>
      <c r="CCI54" s="111"/>
      <c r="CCJ54" s="112"/>
      <c r="CCK54" s="112"/>
      <c r="CCM54" s="81"/>
      <c r="CCO54" s="81"/>
      <c r="CCW54" s="109"/>
      <c r="CCX54" s="110"/>
      <c r="CCY54" s="111"/>
      <c r="CCZ54" s="112"/>
      <c r="CDA54" s="112"/>
      <c r="CDC54" s="81"/>
      <c r="CDE54" s="81"/>
      <c r="CDM54" s="109"/>
      <c r="CDN54" s="110"/>
      <c r="CDO54" s="111"/>
      <c r="CDP54" s="112"/>
      <c r="CDQ54" s="112"/>
      <c r="CDS54" s="81"/>
      <c r="CDU54" s="81"/>
      <c r="CEC54" s="109"/>
      <c r="CED54" s="110"/>
      <c r="CEE54" s="111"/>
      <c r="CEF54" s="112"/>
      <c r="CEG54" s="112"/>
      <c r="CEI54" s="81"/>
      <c r="CEK54" s="81"/>
      <c r="CES54" s="109"/>
      <c r="CET54" s="110"/>
      <c r="CEU54" s="111"/>
      <c r="CEV54" s="112"/>
      <c r="CEW54" s="112"/>
      <c r="CEY54" s="81"/>
      <c r="CFA54" s="81"/>
      <c r="CFI54" s="109"/>
      <c r="CFJ54" s="110"/>
      <c r="CFK54" s="111"/>
      <c r="CFL54" s="112"/>
      <c r="CFM54" s="112"/>
      <c r="CFO54" s="81"/>
      <c r="CFQ54" s="81"/>
      <c r="CFY54" s="109"/>
      <c r="CFZ54" s="110"/>
      <c r="CGA54" s="111"/>
      <c r="CGB54" s="112"/>
      <c r="CGC54" s="112"/>
      <c r="CGE54" s="81"/>
      <c r="CGG54" s="81"/>
      <c r="CGO54" s="109"/>
      <c r="CGP54" s="110"/>
      <c r="CGQ54" s="111"/>
      <c r="CGR54" s="112"/>
      <c r="CGS54" s="112"/>
      <c r="CGU54" s="81"/>
      <c r="CGW54" s="81"/>
      <c r="CHE54" s="109"/>
      <c r="CHF54" s="110"/>
      <c r="CHG54" s="111"/>
      <c r="CHH54" s="112"/>
      <c r="CHI54" s="112"/>
      <c r="CHK54" s="81"/>
      <c r="CHM54" s="81"/>
      <c r="CHU54" s="109"/>
      <c r="CHV54" s="110"/>
      <c r="CHW54" s="111"/>
      <c r="CHX54" s="112"/>
      <c r="CHY54" s="112"/>
      <c r="CIA54" s="81"/>
      <c r="CIC54" s="81"/>
      <c r="CIK54" s="109"/>
      <c r="CIL54" s="110"/>
      <c r="CIM54" s="111"/>
      <c r="CIN54" s="112"/>
      <c r="CIO54" s="112"/>
      <c r="CIQ54" s="81"/>
      <c r="CIS54" s="81"/>
      <c r="CJA54" s="109"/>
      <c r="CJB54" s="110"/>
      <c r="CJC54" s="111"/>
      <c r="CJD54" s="112"/>
      <c r="CJE54" s="112"/>
      <c r="CJG54" s="81"/>
      <c r="CJI54" s="81"/>
      <c r="CJQ54" s="109"/>
      <c r="CJR54" s="110"/>
      <c r="CJS54" s="111"/>
      <c r="CJT54" s="112"/>
      <c r="CJU54" s="112"/>
      <c r="CJW54" s="81"/>
      <c r="CJY54" s="81"/>
      <c r="CKG54" s="109"/>
      <c r="CKH54" s="110"/>
      <c r="CKI54" s="111"/>
      <c r="CKJ54" s="112"/>
      <c r="CKK54" s="112"/>
      <c r="CKM54" s="81"/>
      <c r="CKO54" s="81"/>
      <c r="CKW54" s="109"/>
      <c r="CKX54" s="110"/>
      <c r="CKY54" s="111"/>
      <c r="CKZ54" s="112"/>
      <c r="CLA54" s="112"/>
      <c r="CLC54" s="81"/>
      <c r="CLE54" s="81"/>
      <c r="CLM54" s="109"/>
      <c r="CLN54" s="110"/>
      <c r="CLO54" s="111"/>
      <c r="CLP54" s="112"/>
      <c r="CLQ54" s="112"/>
      <c r="CLS54" s="81"/>
      <c r="CLU54" s="81"/>
      <c r="CMC54" s="109"/>
      <c r="CMD54" s="110"/>
      <c r="CME54" s="111"/>
      <c r="CMF54" s="112"/>
      <c r="CMG54" s="112"/>
      <c r="CMI54" s="81"/>
      <c r="CMK54" s="81"/>
      <c r="CMS54" s="109"/>
      <c r="CMT54" s="110"/>
      <c r="CMU54" s="111"/>
      <c r="CMV54" s="112"/>
      <c r="CMW54" s="112"/>
      <c r="CMY54" s="81"/>
      <c r="CNA54" s="81"/>
      <c r="CNI54" s="109"/>
      <c r="CNJ54" s="110"/>
      <c r="CNK54" s="111"/>
      <c r="CNL54" s="112"/>
      <c r="CNM54" s="112"/>
      <c r="CNO54" s="81"/>
      <c r="CNQ54" s="81"/>
      <c r="CNY54" s="109"/>
      <c r="CNZ54" s="110"/>
      <c r="COA54" s="111"/>
      <c r="COB54" s="112"/>
      <c r="COC54" s="112"/>
      <c r="COE54" s="81"/>
      <c r="COG54" s="81"/>
      <c r="COO54" s="109"/>
      <c r="COP54" s="110"/>
      <c r="COQ54" s="111"/>
      <c r="COR54" s="112"/>
      <c r="COS54" s="112"/>
      <c r="COU54" s="81"/>
      <c r="COW54" s="81"/>
      <c r="CPE54" s="109"/>
      <c r="CPF54" s="110"/>
      <c r="CPG54" s="111"/>
      <c r="CPH54" s="112"/>
      <c r="CPI54" s="112"/>
      <c r="CPK54" s="81"/>
      <c r="CPM54" s="81"/>
      <c r="CPU54" s="109"/>
      <c r="CPV54" s="110"/>
      <c r="CPW54" s="111"/>
      <c r="CPX54" s="112"/>
      <c r="CPY54" s="112"/>
      <c r="CQA54" s="81"/>
      <c r="CQC54" s="81"/>
      <c r="CQK54" s="109"/>
      <c r="CQL54" s="110"/>
      <c r="CQM54" s="111"/>
      <c r="CQN54" s="112"/>
      <c r="CQO54" s="112"/>
      <c r="CQQ54" s="81"/>
      <c r="CQS54" s="81"/>
      <c r="CRA54" s="109"/>
      <c r="CRB54" s="110"/>
      <c r="CRC54" s="111"/>
      <c r="CRD54" s="112"/>
      <c r="CRE54" s="112"/>
      <c r="CRG54" s="81"/>
      <c r="CRI54" s="81"/>
      <c r="CRQ54" s="109"/>
      <c r="CRR54" s="110"/>
      <c r="CRS54" s="111"/>
      <c r="CRT54" s="112"/>
      <c r="CRU54" s="112"/>
      <c r="CRW54" s="81"/>
      <c r="CRY54" s="81"/>
      <c r="CSG54" s="109"/>
      <c r="CSH54" s="110"/>
      <c r="CSI54" s="111"/>
      <c r="CSJ54" s="112"/>
      <c r="CSK54" s="112"/>
      <c r="CSM54" s="81"/>
      <c r="CSO54" s="81"/>
      <c r="CSW54" s="109"/>
      <c r="CSX54" s="110"/>
      <c r="CSY54" s="111"/>
      <c r="CSZ54" s="112"/>
      <c r="CTA54" s="112"/>
      <c r="CTC54" s="81"/>
      <c r="CTE54" s="81"/>
      <c r="CTM54" s="109"/>
      <c r="CTN54" s="110"/>
      <c r="CTO54" s="111"/>
      <c r="CTP54" s="112"/>
      <c r="CTQ54" s="112"/>
      <c r="CTS54" s="81"/>
      <c r="CTU54" s="81"/>
      <c r="CUC54" s="109"/>
      <c r="CUD54" s="110"/>
      <c r="CUE54" s="111"/>
      <c r="CUF54" s="112"/>
      <c r="CUG54" s="112"/>
      <c r="CUI54" s="81"/>
      <c r="CUK54" s="81"/>
      <c r="CUS54" s="109"/>
      <c r="CUT54" s="110"/>
      <c r="CUU54" s="111"/>
      <c r="CUV54" s="112"/>
      <c r="CUW54" s="112"/>
      <c r="CUY54" s="81"/>
      <c r="CVA54" s="81"/>
      <c r="CVI54" s="109"/>
      <c r="CVJ54" s="110"/>
      <c r="CVK54" s="111"/>
      <c r="CVL54" s="112"/>
      <c r="CVM54" s="112"/>
      <c r="CVO54" s="81"/>
      <c r="CVQ54" s="81"/>
      <c r="CVY54" s="109"/>
      <c r="CVZ54" s="110"/>
      <c r="CWA54" s="111"/>
      <c r="CWB54" s="112"/>
      <c r="CWC54" s="112"/>
      <c r="CWE54" s="81"/>
      <c r="CWG54" s="81"/>
      <c r="CWO54" s="109"/>
      <c r="CWP54" s="110"/>
      <c r="CWQ54" s="111"/>
      <c r="CWR54" s="112"/>
      <c r="CWS54" s="112"/>
      <c r="CWU54" s="81"/>
      <c r="CWW54" s="81"/>
      <c r="CXE54" s="109"/>
      <c r="CXF54" s="110"/>
      <c r="CXG54" s="111"/>
      <c r="CXH54" s="112"/>
      <c r="CXI54" s="112"/>
      <c r="CXK54" s="81"/>
      <c r="CXM54" s="81"/>
      <c r="CXU54" s="109"/>
      <c r="CXV54" s="110"/>
      <c r="CXW54" s="111"/>
      <c r="CXX54" s="112"/>
      <c r="CXY54" s="112"/>
      <c r="CYA54" s="81"/>
      <c r="CYC54" s="81"/>
      <c r="CYK54" s="109"/>
      <c r="CYL54" s="110"/>
      <c r="CYM54" s="111"/>
      <c r="CYN54" s="112"/>
      <c r="CYO54" s="112"/>
      <c r="CYQ54" s="81"/>
      <c r="CYS54" s="81"/>
      <c r="CZA54" s="109"/>
      <c r="CZB54" s="110"/>
      <c r="CZC54" s="111"/>
      <c r="CZD54" s="112"/>
      <c r="CZE54" s="112"/>
      <c r="CZG54" s="81"/>
      <c r="CZI54" s="81"/>
      <c r="CZQ54" s="109"/>
      <c r="CZR54" s="110"/>
      <c r="CZS54" s="111"/>
      <c r="CZT54" s="112"/>
      <c r="CZU54" s="112"/>
      <c r="CZW54" s="81"/>
      <c r="CZY54" s="81"/>
      <c r="DAG54" s="109"/>
      <c r="DAH54" s="110"/>
      <c r="DAI54" s="111"/>
      <c r="DAJ54" s="112"/>
      <c r="DAK54" s="112"/>
      <c r="DAM54" s="81"/>
      <c r="DAO54" s="81"/>
      <c r="DAW54" s="109"/>
      <c r="DAX54" s="110"/>
      <c r="DAY54" s="111"/>
      <c r="DAZ54" s="112"/>
      <c r="DBA54" s="112"/>
      <c r="DBC54" s="81"/>
      <c r="DBE54" s="81"/>
      <c r="DBM54" s="109"/>
      <c r="DBN54" s="110"/>
      <c r="DBO54" s="111"/>
      <c r="DBP54" s="112"/>
      <c r="DBQ54" s="112"/>
      <c r="DBS54" s="81"/>
      <c r="DBU54" s="81"/>
      <c r="DCC54" s="109"/>
      <c r="DCD54" s="110"/>
      <c r="DCE54" s="111"/>
      <c r="DCF54" s="112"/>
      <c r="DCG54" s="112"/>
      <c r="DCI54" s="81"/>
      <c r="DCK54" s="81"/>
      <c r="DCS54" s="109"/>
      <c r="DCT54" s="110"/>
      <c r="DCU54" s="111"/>
      <c r="DCV54" s="112"/>
      <c r="DCW54" s="112"/>
      <c r="DCY54" s="81"/>
      <c r="DDA54" s="81"/>
      <c r="DDI54" s="109"/>
      <c r="DDJ54" s="110"/>
      <c r="DDK54" s="111"/>
      <c r="DDL54" s="112"/>
      <c r="DDM54" s="112"/>
      <c r="DDO54" s="81"/>
      <c r="DDQ54" s="81"/>
      <c r="DDY54" s="109"/>
      <c r="DDZ54" s="110"/>
      <c r="DEA54" s="111"/>
      <c r="DEB54" s="112"/>
      <c r="DEC54" s="112"/>
      <c r="DEE54" s="81"/>
      <c r="DEG54" s="81"/>
      <c r="DEO54" s="109"/>
      <c r="DEP54" s="110"/>
      <c r="DEQ54" s="111"/>
      <c r="DER54" s="112"/>
      <c r="DES54" s="112"/>
      <c r="DEU54" s="81"/>
      <c r="DEW54" s="81"/>
      <c r="DFE54" s="109"/>
      <c r="DFF54" s="110"/>
      <c r="DFG54" s="111"/>
      <c r="DFH54" s="112"/>
      <c r="DFI54" s="112"/>
      <c r="DFK54" s="81"/>
      <c r="DFM54" s="81"/>
      <c r="DFU54" s="109"/>
      <c r="DFV54" s="110"/>
      <c r="DFW54" s="111"/>
      <c r="DFX54" s="112"/>
      <c r="DFY54" s="112"/>
      <c r="DGA54" s="81"/>
      <c r="DGC54" s="81"/>
      <c r="DGK54" s="109"/>
      <c r="DGL54" s="110"/>
      <c r="DGM54" s="111"/>
      <c r="DGN54" s="112"/>
      <c r="DGO54" s="112"/>
      <c r="DGQ54" s="81"/>
      <c r="DGS54" s="81"/>
      <c r="DHA54" s="109"/>
      <c r="DHB54" s="110"/>
      <c r="DHC54" s="111"/>
      <c r="DHD54" s="112"/>
      <c r="DHE54" s="112"/>
      <c r="DHG54" s="81"/>
      <c r="DHI54" s="81"/>
      <c r="DHQ54" s="109"/>
      <c r="DHR54" s="110"/>
      <c r="DHS54" s="111"/>
      <c r="DHT54" s="112"/>
      <c r="DHU54" s="112"/>
      <c r="DHW54" s="81"/>
      <c r="DHY54" s="81"/>
      <c r="DIG54" s="109"/>
      <c r="DIH54" s="110"/>
      <c r="DII54" s="111"/>
      <c r="DIJ54" s="112"/>
      <c r="DIK54" s="112"/>
      <c r="DIM54" s="81"/>
      <c r="DIO54" s="81"/>
      <c r="DIW54" s="109"/>
      <c r="DIX54" s="110"/>
      <c r="DIY54" s="111"/>
      <c r="DIZ54" s="112"/>
      <c r="DJA54" s="112"/>
      <c r="DJC54" s="81"/>
      <c r="DJE54" s="81"/>
      <c r="DJM54" s="109"/>
      <c r="DJN54" s="110"/>
      <c r="DJO54" s="111"/>
      <c r="DJP54" s="112"/>
      <c r="DJQ54" s="112"/>
      <c r="DJS54" s="81"/>
      <c r="DJU54" s="81"/>
      <c r="DKC54" s="109"/>
      <c r="DKD54" s="110"/>
      <c r="DKE54" s="111"/>
      <c r="DKF54" s="112"/>
      <c r="DKG54" s="112"/>
      <c r="DKI54" s="81"/>
      <c r="DKK54" s="81"/>
      <c r="DKS54" s="109"/>
      <c r="DKT54" s="110"/>
      <c r="DKU54" s="111"/>
      <c r="DKV54" s="112"/>
      <c r="DKW54" s="112"/>
      <c r="DKY54" s="81"/>
      <c r="DLA54" s="81"/>
      <c r="DLI54" s="109"/>
      <c r="DLJ54" s="110"/>
      <c r="DLK54" s="111"/>
      <c r="DLL54" s="112"/>
      <c r="DLM54" s="112"/>
      <c r="DLO54" s="81"/>
      <c r="DLQ54" s="81"/>
      <c r="DLY54" s="109"/>
      <c r="DLZ54" s="110"/>
      <c r="DMA54" s="111"/>
      <c r="DMB54" s="112"/>
      <c r="DMC54" s="112"/>
      <c r="DME54" s="81"/>
      <c r="DMG54" s="81"/>
      <c r="DMO54" s="109"/>
      <c r="DMP54" s="110"/>
      <c r="DMQ54" s="111"/>
      <c r="DMR54" s="112"/>
      <c r="DMS54" s="112"/>
      <c r="DMU54" s="81"/>
      <c r="DMW54" s="81"/>
      <c r="DNE54" s="109"/>
      <c r="DNF54" s="110"/>
      <c r="DNG54" s="111"/>
      <c r="DNH54" s="112"/>
      <c r="DNI54" s="112"/>
      <c r="DNK54" s="81"/>
      <c r="DNM54" s="81"/>
      <c r="DNU54" s="109"/>
      <c r="DNV54" s="110"/>
      <c r="DNW54" s="111"/>
      <c r="DNX54" s="112"/>
      <c r="DNY54" s="112"/>
      <c r="DOA54" s="81"/>
      <c r="DOC54" s="81"/>
      <c r="DOK54" s="109"/>
      <c r="DOL54" s="110"/>
      <c r="DOM54" s="111"/>
      <c r="DON54" s="112"/>
      <c r="DOO54" s="112"/>
      <c r="DOQ54" s="81"/>
      <c r="DOS54" s="81"/>
      <c r="DPA54" s="109"/>
      <c r="DPB54" s="110"/>
      <c r="DPC54" s="111"/>
      <c r="DPD54" s="112"/>
      <c r="DPE54" s="112"/>
      <c r="DPG54" s="81"/>
      <c r="DPI54" s="81"/>
      <c r="DPQ54" s="109"/>
      <c r="DPR54" s="110"/>
      <c r="DPS54" s="111"/>
      <c r="DPT54" s="112"/>
      <c r="DPU54" s="112"/>
      <c r="DPW54" s="81"/>
      <c r="DPY54" s="81"/>
      <c r="DQG54" s="109"/>
      <c r="DQH54" s="110"/>
      <c r="DQI54" s="111"/>
      <c r="DQJ54" s="112"/>
      <c r="DQK54" s="112"/>
      <c r="DQM54" s="81"/>
      <c r="DQO54" s="81"/>
      <c r="DQW54" s="109"/>
      <c r="DQX54" s="110"/>
      <c r="DQY54" s="111"/>
      <c r="DQZ54" s="112"/>
      <c r="DRA54" s="112"/>
      <c r="DRC54" s="81"/>
      <c r="DRE54" s="81"/>
      <c r="DRM54" s="109"/>
      <c r="DRN54" s="110"/>
      <c r="DRO54" s="111"/>
      <c r="DRP54" s="112"/>
      <c r="DRQ54" s="112"/>
      <c r="DRS54" s="81"/>
      <c r="DRU54" s="81"/>
      <c r="DSC54" s="109"/>
      <c r="DSD54" s="110"/>
      <c r="DSE54" s="111"/>
      <c r="DSF54" s="112"/>
      <c r="DSG54" s="112"/>
      <c r="DSI54" s="81"/>
      <c r="DSK54" s="81"/>
      <c r="DSS54" s="109"/>
      <c r="DST54" s="110"/>
      <c r="DSU54" s="111"/>
      <c r="DSV54" s="112"/>
      <c r="DSW54" s="112"/>
      <c r="DSY54" s="81"/>
      <c r="DTA54" s="81"/>
      <c r="DTI54" s="109"/>
      <c r="DTJ54" s="110"/>
      <c r="DTK54" s="111"/>
      <c r="DTL54" s="112"/>
      <c r="DTM54" s="112"/>
      <c r="DTO54" s="81"/>
      <c r="DTQ54" s="81"/>
      <c r="DTY54" s="109"/>
      <c r="DTZ54" s="110"/>
      <c r="DUA54" s="111"/>
      <c r="DUB54" s="112"/>
      <c r="DUC54" s="112"/>
      <c r="DUE54" s="81"/>
      <c r="DUG54" s="81"/>
      <c r="DUO54" s="109"/>
      <c r="DUP54" s="110"/>
      <c r="DUQ54" s="111"/>
      <c r="DUR54" s="112"/>
      <c r="DUS54" s="112"/>
      <c r="DUU54" s="81"/>
      <c r="DUW54" s="81"/>
      <c r="DVE54" s="109"/>
      <c r="DVF54" s="110"/>
      <c r="DVG54" s="111"/>
      <c r="DVH54" s="112"/>
      <c r="DVI54" s="112"/>
      <c r="DVK54" s="81"/>
      <c r="DVM54" s="81"/>
      <c r="DVU54" s="109"/>
      <c r="DVV54" s="110"/>
      <c r="DVW54" s="111"/>
      <c r="DVX54" s="112"/>
      <c r="DVY54" s="112"/>
      <c r="DWA54" s="81"/>
      <c r="DWC54" s="81"/>
      <c r="DWK54" s="109"/>
      <c r="DWL54" s="110"/>
      <c r="DWM54" s="111"/>
      <c r="DWN54" s="112"/>
      <c r="DWO54" s="112"/>
      <c r="DWQ54" s="81"/>
      <c r="DWS54" s="81"/>
      <c r="DXA54" s="109"/>
      <c r="DXB54" s="110"/>
      <c r="DXC54" s="111"/>
      <c r="DXD54" s="112"/>
      <c r="DXE54" s="112"/>
      <c r="DXG54" s="81"/>
      <c r="DXI54" s="81"/>
      <c r="DXQ54" s="109"/>
      <c r="DXR54" s="110"/>
      <c r="DXS54" s="111"/>
      <c r="DXT54" s="112"/>
      <c r="DXU54" s="112"/>
      <c r="DXW54" s="81"/>
      <c r="DXY54" s="81"/>
      <c r="DYG54" s="109"/>
      <c r="DYH54" s="110"/>
      <c r="DYI54" s="111"/>
      <c r="DYJ54" s="112"/>
      <c r="DYK54" s="112"/>
      <c r="DYM54" s="81"/>
      <c r="DYO54" s="81"/>
      <c r="DYW54" s="109"/>
      <c r="DYX54" s="110"/>
      <c r="DYY54" s="111"/>
      <c r="DYZ54" s="112"/>
      <c r="DZA54" s="112"/>
      <c r="DZC54" s="81"/>
      <c r="DZE54" s="81"/>
      <c r="DZM54" s="109"/>
      <c r="DZN54" s="110"/>
      <c r="DZO54" s="111"/>
      <c r="DZP54" s="112"/>
      <c r="DZQ54" s="112"/>
      <c r="DZS54" s="81"/>
      <c r="DZU54" s="81"/>
      <c r="EAC54" s="109"/>
      <c r="EAD54" s="110"/>
      <c r="EAE54" s="111"/>
      <c r="EAF54" s="112"/>
      <c r="EAG54" s="112"/>
      <c r="EAI54" s="81"/>
      <c r="EAK54" s="81"/>
      <c r="EAS54" s="109"/>
      <c r="EAT54" s="110"/>
      <c r="EAU54" s="111"/>
      <c r="EAV54" s="112"/>
      <c r="EAW54" s="112"/>
      <c r="EAY54" s="81"/>
      <c r="EBA54" s="81"/>
      <c r="EBI54" s="109"/>
      <c r="EBJ54" s="110"/>
      <c r="EBK54" s="111"/>
      <c r="EBL54" s="112"/>
      <c r="EBM54" s="112"/>
      <c r="EBO54" s="81"/>
      <c r="EBQ54" s="81"/>
      <c r="EBY54" s="109"/>
      <c r="EBZ54" s="110"/>
      <c r="ECA54" s="111"/>
      <c r="ECB54" s="112"/>
      <c r="ECC54" s="112"/>
      <c r="ECE54" s="81"/>
      <c r="ECG54" s="81"/>
      <c r="ECO54" s="109"/>
      <c r="ECP54" s="110"/>
      <c r="ECQ54" s="111"/>
      <c r="ECR54" s="112"/>
      <c r="ECS54" s="112"/>
      <c r="ECU54" s="81"/>
      <c r="ECW54" s="81"/>
      <c r="EDE54" s="109"/>
      <c r="EDF54" s="110"/>
      <c r="EDG54" s="111"/>
      <c r="EDH54" s="112"/>
      <c r="EDI54" s="112"/>
      <c r="EDK54" s="81"/>
      <c r="EDM54" s="81"/>
      <c r="EDU54" s="109"/>
      <c r="EDV54" s="110"/>
      <c r="EDW54" s="111"/>
      <c r="EDX54" s="112"/>
      <c r="EDY54" s="112"/>
      <c r="EEA54" s="81"/>
      <c r="EEC54" s="81"/>
      <c r="EEK54" s="109"/>
      <c r="EEL54" s="110"/>
      <c r="EEM54" s="111"/>
      <c r="EEN54" s="112"/>
      <c r="EEO54" s="112"/>
      <c r="EEQ54" s="81"/>
      <c r="EES54" s="81"/>
      <c r="EFA54" s="109"/>
      <c r="EFB54" s="110"/>
      <c r="EFC54" s="111"/>
      <c r="EFD54" s="112"/>
      <c r="EFE54" s="112"/>
      <c r="EFG54" s="81"/>
      <c r="EFI54" s="81"/>
      <c r="EFQ54" s="109"/>
      <c r="EFR54" s="110"/>
      <c r="EFS54" s="111"/>
      <c r="EFT54" s="112"/>
      <c r="EFU54" s="112"/>
      <c r="EFW54" s="81"/>
      <c r="EFY54" s="81"/>
      <c r="EGG54" s="109"/>
      <c r="EGH54" s="110"/>
      <c r="EGI54" s="111"/>
      <c r="EGJ54" s="112"/>
      <c r="EGK54" s="112"/>
      <c r="EGM54" s="81"/>
      <c r="EGO54" s="81"/>
      <c r="EGW54" s="109"/>
      <c r="EGX54" s="110"/>
      <c r="EGY54" s="111"/>
      <c r="EGZ54" s="112"/>
      <c r="EHA54" s="112"/>
      <c r="EHC54" s="81"/>
      <c r="EHE54" s="81"/>
      <c r="EHM54" s="109"/>
      <c r="EHN54" s="110"/>
      <c r="EHO54" s="111"/>
      <c r="EHP54" s="112"/>
      <c r="EHQ54" s="112"/>
      <c r="EHS54" s="81"/>
      <c r="EHU54" s="81"/>
      <c r="EIC54" s="109"/>
      <c r="EID54" s="110"/>
      <c r="EIE54" s="111"/>
      <c r="EIF54" s="112"/>
      <c r="EIG54" s="112"/>
      <c r="EII54" s="81"/>
      <c r="EIK54" s="81"/>
      <c r="EIS54" s="109"/>
      <c r="EIT54" s="110"/>
      <c r="EIU54" s="111"/>
      <c r="EIV54" s="112"/>
      <c r="EIW54" s="112"/>
      <c r="EIY54" s="81"/>
      <c r="EJA54" s="81"/>
      <c r="EJI54" s="109"/>
      <c r="EJJ54" s="110"/>
      <c r="EJK54" s="111"/>
      <c r="EJL54" s="112"/>
      <c r="EJM54" s="112"/>
      <c r="EJO54" s="81"/>
      <c r="EJQ54" s="81"/>
      <c r="EJY54" s="109"/>
      <c r="EJZ54" s="110"/>
      <c r="EKA54" s="111"/>
      <c r="EKB54" s="112"/>
      <c r="EKC54" s="112"/>
      <c r="EKE54" s="81"/>
      <c r="EKG54" s="81"/>
      <c r="EKO54" s="109"/>
      <c r="EKP54" s="110"/>
      <c r="EKQ54" s="111"/>
      <c r="EKR54" s="112"/>
      <c r="EKS54" s="112"/>
      <c r="EKU54" s="81"/>
      <c r="EKW54" s="81"/>
      <c r="ELE54" s="109"/>
      <c r="ELF54" s="110"/>
      <c r="ELG54" s="111"/>
      <c r="ELH54" s="112"/>
      <c r="ELI54" s="112"/>
      <c r="ELK54" s="81"/>
      <c r="ELM54" s="81"/>
      <c r="ELU54" s="109"/>
      <c r="ELV54" s="110"/>
      <c r="ELW54" s="111"/>
      <c r="ELX54" s="112"/>
      <c r="ELY54" s="112"/>
      <c r="EMA54" s="81"/>
      <c r="EMC54" s="81"/>
      <c r="EMK54" s="109"/>
      <c r="EML54" s="110"/>
      <c r="EMM54" s="111"/>
      <c r="EMN54" s="112"/>
      <c r="EMO54" s="112"/>
      <c r="EMQ54" s="81"/>
      <c r="EMS54" s="81"/>
      <c r="ENA54" s="109"/>
      <c r="ENB54" s="110"/>
      <c r="ENC54" s="111"/>
      <c r="END54" s="112"/>
      <c r="ENE54" s="112"/>
      <c r="ENG54" s="81"/>
      <c r="ENI54" s="81"/>
      <c r="ENQ54" s="109"/>
      <c r="ENR54" s="110"/>
      <c r="ENS54" s="111"/>
      <c r="ENT54" s="112"/>
      <c r="ENU54" s="112"/>
      <c r="ENW54" s="81"/>
      <c r="ENY54" s="81"/>
      <c r="EOG54" s="109"/>
      <c r="EOH54" s="110"/>
      <c r="EOI54" s="111"/>
      <c r="EOJ54" s="112"/>
      <c r="EOK54" s="112"/>
      <c r="EOM54" s="81"/>
      <c r="EOO54" s="81"/>
      <c r="EOW54" s="109"/>
      <c r="EOX54" s="110"/>
      <c r="EOY54" s="111"/>
      <c r="EOZ54" s="112"/>
      <c r="EPA54" s="112"/>
      <c r="EPC54" s="81"/>
      <c r="EPE54" s="81"/>
      <c r="EPM54" s="109"/>
      <c r="EPN54" s="110"/>
      <c r="EPO54" s="111"/>
      <c r="EPP54" s="112"/>
      <c r="EPQ54" s="112"/>
      <c r="EPS54" s="81"/>
      <c r="EPU54" s="81"/>
      <c r="EQC54" s="109"/>
      <c r="EQD54" s="110"/>
      <c r="EQE54" s="111"/>
      <c r="EQF54" s="112"/>
      <c r="EQG54" s="112"/>
      <c r="EQI54" s="81"/>
      <c r="EQK54" s="81"/>
      <c r="EQS54" s="109"/>
      <c r="EQT54" s="110"/>
      <c r="EQU54" s="111"/>
      <c r="EQV54" s="112"/>
      <c r="EQW54" s="112"/>
      <c r="EQY54" s="81"/>
      <c r="ERA54" s="81"/>
      <c r="ERI54" s="109"/>
      <c r="ERJ54" s="110"/>
      <c r="ERK54" s="111"/>
      <c r="ERL54" s="112"/>
      <c r="ERM54" s="112"/>
      <c r="ERO54" s="81"/>
      <c r="ERQ54" s="81"/>
      <c r="ERY54" s="109"/>
      <c r="ERZ54" s="110"/>
      <c r="ESA54" s="111"/>
      <c r="ESB54" s="112"/>
      <c r="ESC54" s="112"/>
      <c r="ESE54" s="81"/>
      <c r="ESG54" s="81"/>
      <c r="ESO54" s="109"/>
      <c r="ESP54" s="110"/>
      <c r="ESQ54" s="111"/>
      <c r="ESR54" s="112"/>
      <c r="ESS54" s="112"/>
      <c r="ESU54" s="81"/>
      <c r="ESW54" s="81"/>
      <c r="ETE54" s="109"/>
      <c r="ETF54" s="110"/>
      <c r="ETG54" s="111"/>
      <c r="ETH54" s="112"/>
      <c r="ETI54" s="112"/>
      <c r="ETK54" s="81"/>
      <c r="ETM54" s="81"/>
      <c r="ETU54" s="109"/>
      <c r="ETV54" s="110"/>
      <c r="ETW54" s="111"/>
      <c r="ETX54" s="112"/>
      <c r="ETY54" s="112"/>
      <c r="EUA54" s="81"/>
      <c r="EUC54" s="81"/>
      <c r="EUK54" s="109"/>
      <c r="EUL54" s="110"/>
      <c r="EUM54" s="111"/>
      <c r="EUN54" s="112"/>
      <c r="EUO54" s="112"/>
      <c r="EUQ54" s="81"/>
      <c r="EUS54" s="81"/>
      <c r="EVA54" s="109"/>
      <c r="EVB54" s="110"/>
      <c r="EVC54" s="111"/>
      <c r="EVD54" s="112"/>
      <c r="EVE54" s="112"/>
      <c r="EVG54" s="81"/>
      <c r="EVI54" s="81"/>
      <c r="EVQ54" s="109"/>
      <c r="EVR54" s="110"/>
      <c r="EVS54" s="111"/>
      <c r="EVT54" s="112"/>
      <c r="EVU54" s="112"/>
      <c r="EVW54" s="81"/>
      <c r="EVY54" s="81"/>
      <c r="EWG54" s="109"/>
      <c r="EWH54" s="110"/>
      <c r="EWI54" s="111"/>
      <c r="EWJ54" s="112"/>
      <c r="EWK54" s="112"/>
      <c r="EWM54" s="81"/>
      <c r="EWO54" s="81"/>
      <c r="EWW54" s="109"/>
      <c r="EWX54" s="110"/>
      <c r="EWY54" s="111"/>
      <c r="EWZ54" s="112"/>
      <c r="EXA54" s="112"/>
      <c r="EXC54" s="81"/>
      <c r="EXE54" s="81"/>
      <c r="EXM54" s="109"/>
      <c r="EXN54" s="110"/>
      <c r="EXO54" s="111"/>
      <c r="EXP54" s="112"/>
      <c r="EXQ54" s="112"/>
      <c r="EXS54" s="81"/>
      <c r="EXU54" s="81"/>
      <c r="EYC54" s="109"/>
      <c r="EYD54" s="110"/>
      <c r="EYE54" s="111"/>
      <c r="EYF54" s="112"/>
      <c r="EYG54" s="112"/>
      <c r="EYI54" s="81"/>
      <c r="EYK54" s="81"/>
      <c r="EYS54" s="109"/>
      <c r="EYT54" s="110"/>
      <c r="EYU54" s="111"/>
      <c r="EYV54" s="112"/>
      <c r="EYW54" s="112"/>
      <c r="EYY54" s="81"/>
      <c r="EZA54" s="81"/>
      <c r="EZI54" s="109"/>
      <c r="EZJ54" s="110"/>
      <c r="EZK54" s="111"/>
      <c r="EZL54" s="112"/>
      <c r="EZM54" s="112"/>
      <c r="EZO54" s="81"/>
      <c r="EZQ54" s="81"/>
      <c r="EZY54" s="109"/>
      <c r="EZZ54" s="110"/>
      <c r="FAA54" s="111"/>
      <c r="FAB54" s="112"/>
      <c r="FAC54" s="112"/>
      <c r="FAE54" s="81"/>
      <c r="FAG54" s="81"/>
      <c r="FAO54" s="109"/>
      <c r="FAP54" s="110"/>
      <c r="FAQ54" s="111"/>
      <c r="FAR54" s="112"/>
      <c r="FAS54" s="112"/>
      <c r="FAU54" s="81"/>
      <c r="FAW54" s="81"/>
      <c r="FBE54" s="109"/>
      <c r="FBF54" s="110"/>
      <c r="FBG54" s="111"/>
      <c r="FBH54" s="112"/>
      <c r="FBI54" s="112"/>
      <c r="FBK54" s="81"/>
      <c r="FBM54" s="81"/>
      <c r="FBU54" s="109"/>
      <c r="FBV54" s="110"/>
      <c r="FBW54" s="111"/>
      <c r="FBX54" s="112"/>
      <c r="FBY54" s="112"/>
      <c r="FCA54" s="81"/>
      <c r="FCC54" s="81"/>
      <c r="FCK54" s="109"/>
      <c r="FCL54" s="110"/>
      <c r="FCM54" s="111"/>
      <c r="FCN54" s="112"/>
      <c r="FCO54" s="112"/>
      <c r="FCQ54" s="81"/>
      <c r="FCS54" s="81"/>
      <c r="FDA54" s="109"/>
      <c r="FDB54" s="110"/>
      <c r="FDC54" s="111"/>
      <c r="FDD54" s="112"/>
      <c r="FDE54" s="112"/>
      <c r="FDG54" s="81"/>
      <c r="FDI54" s="81"/>
      <c r="FDQ54" s="109"/>
      <c r="FDR54" s="110"/>
      <c r="FDS54" s="111"/>
      <c r="FDT54" s="112"/>
      <c r="FDU54" s="112"/>
      <c r="FDW54" s="81"/>
      <c r="FDY54" s="81"/>
      <c r="FEG54" s="109"/>
      <c r="FEH54" s="110"/>
      <c r="FEI54" s="111"/>
      <c r="FEJ54" s="112"/>
      <c r="FEK54" s="112"/>
      <c r="FEM54" s="81"/>
      <c r="FEO54" s="81"/>
      <c r="FEW54" s="109"/>
      <c r="FEX54" s="110"/>
      <c r="FEY54" s="111"/>
      <c r="FEZ54" s="112"/>
      <c r="FFA54" s="112"/>
      <c r="FFC54" s="81"/>
      <c r="FFE54" s="81"/>
      <c r="FFM54" s="109"/>
      <c r="FFN54" s="110"/>
      <c r="FFO54" s="111"/>
      <c r="FFP54" s="112"/>
      <c r="FFQ54" s="112"/>
      <c r="FFS54" s="81"/>
      <c r="FFU54" s="81"/>
      <c r="FGC54" s="109"/>
      <c r="FGD54" s="110"/>
      <c r="FGE54" s="111"/>
      <c r="FGF54" s="112"/>
      <c r="FGG54" s="112"/>
      <c r="FGI54" s="81"/>
      <c r="FGK54" s="81"/>
      <c r="FGS54" s="109"/>
      <c r="FGT54" s="110"/>
      <c r="FGU54" s="111"/>
      <c r="FGV54" s="112"/>
      <c r="FGW54" s="112"/>
      <c r="FGY54" s="81"/>
      <c r="FHA54" s="81"/>
      <c r="FHI54" s="109"/>
      <c r="FHJ54" s="110"/>
      <c r="FHK54" s="111"/>
      <c r="FHL54" s="112"/>
      <c r="FHM54" s="112"/>
      <c r="FHO54" s="81"/>
      <c r="FHQ54" s="81"/>
      <c r="FHY54" s="109"/>
      <c r="FHZ54" s="110"/>
      <c r="FIA54" s="111"/>
      <c r="FIB54" s="112"/>
      <c r="FIC54" s="112"/>
      <c r="FIE54" s="81"/>
      <c r="FIG54" s="81"/>
      <c r="FIO54" s="109"/>
      <c r="FIP54" s="110"/>
      <c r="FIQ54" s="111"/>
      <c r="FIR54" s="112"/>
      <c r="FIS54" s="112"/>
      <c r="FIU54" s="81"/>
      <c r="FIW54" s="81"/>
      <c r="FJE54" s="109"/>
      <c r="FJF54" s="110"/>
      <c r="FJG54" s="111"/>
      <c r="FJH54" s="112"/>
      <c r="FJI54" s="112"/>
      <c r="FJK54" s="81"/>
      <c r="FJM54" s="81"/>
      <c r="FJU54" s="109"/>
      <c r="FJV54" s="110"/>
      <c r="FJW54" s="111"/>
      <c r="FJX54" s="112"/>
      <c r="FJY54" s="112"/>
      <c r="FKA54" s="81"/>
      <c r="FKC54" s="81"/>
      <c r="FKK54" s="109"/>
      <c r="FKL54" s="110"/>
      <c r="FKM54" s="111"/>
      <c r="FKN54" s="112"/>
      <c r="FKO54" s="112"/>
      <c r="FKQ54" s="81"/>
      <c r="FKS54" s="81"/>
      <c r="FLA54" s="109"/>
      <c r="FLB54" s="110"/>
      <c r="FLC54" s="111"/>
      <c r="FLD54" s="112"/>
      <c r="FLE54" s="112"/>
      <c r="FLG54" s="81"/>
      <c r="FLI54" s="81"/>
      <c r="FLQ54" s="109"/>
      <c r="FLR54" s="110"/>
      <c r="FLS54" s="111"/>
      <c r="FLT54" s="112"/>
      <c r="FLU54" s="112"/>
      <c r="FLW54" s="81"/>
      <c r="FLY54" s="81"/>
      <c r="FMG54" s="109"/>
      <c r="FMH54" s="110"/>
      <c r="FMI54" s="111"/>
      <c r="FMJ54" s="112"/>
      <c r="FMK54" s="112"/>
      <c r="FMM54" s="81"/>
      <c r="FMO54" s="81"/>
      <c r="FMW54" s="109"/>
      <c r="FMX54" s="110"/>
      <c r="FMY54" s="111"/>
      <c r="FMZ54" s="112"/>
      <c r="FNA54" s="112"/>
      <c r="FNC54" s="81"/>
      <c r="FNE54" s="81"/>
      <c r="FNM54" s="109"/>
      <c r="FNN54" s="110"/>
      <c r="FNO54" s="111"/>
      <c r="FNP54" s="112"/>
      <c r="FNQ54" s="112"/>
      <c r="FNS54" s="81"/>
      <c r="FNU54" s="81"/>
      <c r="FOC54" s="109"/>
      <c r="FOD54" s="110"/>
      <c r="FOE54" s="111"/>
      <c r="FOF54" s="112"/>
      <c r="FOG54" s="112"/>
      <c r="FOI54" s="81"/>
      <c r="FOK54" s="81"/>
      <c r="FOS54" s="109"/>
      <c r="FOT54" s="110"/>
      <c r="FOU54" s="111"/>
      <c r="FOV54" s="112"/>
      <c r="FOW54" s="112"/>
      <c r="FOY54" s="81"/>
      <c r="FPA54" s="81"/>
      <c r="FPI54" s="109"/>
      <c r="FPJ54" s="110"/>
      <c r="FPK54" s="111"/>
      <c r="FPL54" s="112"/>
      <c r="FPM54" s="112"/>
      <c r="FPO54" s="81"/>
      <c r="FPQ54" s="81"/>
      <c r="FPY54" s="109"/>
      <c r="FPZ54" s="110"/>
      <c r="FQA54" s="111"/>
      <c r="FQB54" s="112"/>
      <c r="FQC54" s="112"/>
      <c r="FQE54" s="81"/>
      <c r="FQG54" s="81"/>
      <c r="FQO54" s="109"/>
      <c r="FQP54" s="110"/>
      <c r="FQQ54" s="111"/>
      <c r="FQR54" s="112"/>
      <c r="FQS54" s="112"/>
      <c r="FQU54" s="81"/>
      <c r="FQW54" s="81"/>
      <c r="FRE54" s="109"/>
      <c r="FRF54" s="110"/>
      <c r="FRG54" s="111"/>
      <c r="FRH54" s="112"/>
      <c r="FRI54" s="112"/>
      <c r="FRK54" s="81"/>
      <c r="FRM54" s="81"/>
      <c r="FRU54" s="109"/>
      <c r="FRV54" s="110"/>
      <c r="FRW54" s="111"/>
      <c r="FRX54" s="112"/>
      <c r="FRY54" s="112"/>
      <c r="FSA54" s="81"/>
      <c r="FSC54" s="81"/>
      <c r="FSK54" s="109"/>
      <c r="FSL54" s="110"/>
      <c r="FSM54" s="111"/>
      <c r="FSN54" s="112"/>
      <c r="FSO54" s="112"/>
      <c r="FSQ54" s="81"/>
      <c r="FSS54" s="81"/>
      <c r="FTA54" s="109"/>
      <c r="FTB54" s="110"/>
      <c r="FTC54" s="111"/>
      <c r="FTD54" s="112"/>
      <c r="FTE54" s="112"/>
      <c r="FTG54" s="81"/>
      <c r="FTI54" s="81"/>
      <c r="FTQ54" s="109"/>
      <c r="FTR54" s="110"/>
      <c r="FTS54" s="111"/>
      <c r="FTT54" s="112"/>
      <c r="FTU54" s="112"/>
      <c r="FTW54" s="81"/>
      <c r="FTY54" s="81"/>
      <c r="FUG54" s="109"/>
      <c r="FUH54" s="110"/>
      <c r="FUI54" s="111"/>
      <c r="FUJ54" s="112"/>
      <c r="FUK54" s="112"/>
      <c r="FUM54" s="81"/>
      <c r="FUO54" s="81"/>
      <c r="FUW54" s="109"/>
      <c r="FUX54" s="110"/>
      <c r="FUY54" s="111"/>
      <c r="FUZ54" s="112"/>
      <c r="FVA54" s="112"/>
      <c r="FVC54" s="81"/>
      <c r="FVE54" s="81"/>
      <c r="FVM54" s="109"/>
      <c r="FVN54" s="110"/>
      <c r="FVO54" s="111"/>
      <c r="FVP54" s="112"/>
      <c r="FVQ54" s="112"/>
      <c r="FVS54" s="81"/>
      <c r="FVU54" s="81"/>
      <c r="FWC54" s="109"/>
      <c r="FWD54" s="110"/>
      <c r="FWE54" s="111"/>
      <c r="FWF54" s="112"/>
      <c r="FWG54" s="112"/>
      <c r="FWI54" s="81"/>
      <c r="FWK54" s="81"/>
      <c r="FWS54" s="109"/>
      <c r="FWT54" s="110"/>
      <c r="FWU54" s="111"/>
      <c r="FWV54" s="112"/>
      <c r="FWW54" s="112"/>
      <c r="FWY54" s="81"/>
      <c r="FXA54" s="81"/>
      <c r="FXI54" s="109"/>
      <c r="FXJ54" s="110"/>
      <c r="FXK54" s="111"/>
      <c r="FXL54" s="112"/>
      <c r="FXM54" s="112"/>
      <c r="FXO54" s="81"/>
      <c r="FXQ54" s="81"/>
      <c r="FXY54" s="109"/>
      <c r="FXZ54" s="110"/>
      <c r="FYA54" s="111"/>
      <c r="FYB54" s="112"/>
      <c r="FYC54" s="112"/>
      <c r="FYE54" s="81"/>
      <c r="FYG54" s="81"/>
      <c r="FYO54" s="109"/>
      <c r="FYP54" s="110"/>
      <c r="FYQ54" s="111"/>
      <c r="FYR54" s="112"/>
      <c r="FYS54" s="112"/>
      <c r="FYU54" s="81"/>
      <c r="FYW54" s="81"/>
      <c r="FZE54" s="109"/>
      <c r="FZF54" s="110"/>
      <c r="FZG54" s="111"/>
      <c r="FZH54" s="112"/>
      <c r="FZI54" s="112"/>
      <c r="FZK54" s="81"/>
      <c r="FZM54" s="81"/>
      <c r="FZU54" s="109"/>
      <c r="FZV54" s="110"/>
      <c r="FZW54" s="111"/>
      <c r="FZX54" s="112"/>
      <c r="FZY54" s="112"/>
      <c r="GAA54" s="81"/>
      <c r="GAC54" s="81"/>
      <c r="GAK54" s="109"/>
      <c r="GAL54" s="110"/>
      <c r="GAM54" s="111"/>
      <c r="GAN54" s="112"/>
      <c r="GAO54" s="112"/>
      <c r="GAQ54" s="81"/>
      <c r="GAS54" s="81"/>
      <c r="GBA54" s="109"/>
      <c r="GBB54" s="110"/>
      <c r="GBC54" s="111"/>
      <c r="GBD54" s="112"/>
      <c r="GBE54" s="112"/>
      <c r="GBG54" s="81"/>
      <c r="GBI54" s="81"/>
      <c r="GBQ54" s="109"/>
      <c r="GBR54" s="110"/>
      <c r="GBS54" s="111"/>
      <c r="GBT54" s="112"/>
      <c r="GBU54" s="112"/>
      <c r="GBW54" s="81"/>
      <c r="GBY54" s="81"/>
      <c r="GCG54" s="109"/>
      <c r="GCH54" s="110"/>
      <c r="GCI54" s="111"/>
      <c r="GCJ54" s="112"/>
      <c r="GCK54" s="112"/>
      <c r="GCM54" s="81"/>
      <c r="GCO54" s="81"/>
      <c r="GCW54" s="109"/>
      <c r="GCX54" s="110"/>
      <c r="GCY54" s="111"/>
      <c r="GCZ54" s="112"/>
      <c r="GDA54" s="112"/>
      <c r="GDC54" s="81"/>
      <c r="GDE54" s="81"/>
      <c r="GDM54" s="109"/>
      <c r="GDN54" s="110"/>
      <c r="GDO54" s="111"/>
      <c r="GDP54" s="112"/>
      <c r="GDQ54" s="112"/>
      <c r="GDS54" s="81"/>
      <c r="GDU54" s="81"/>
      <c r="GEC54" s="109"/>
      <c r="GED54" s="110"/>
      <c r="GEE54" s="111"/>
      <c r="GEF54" s="112"/>
      <c r="GEG54" s="112"/>
      <c r="GEI54" s="81"/>
      <c r="GEK54" s="81"/>
      <c r="GES54" s="109"/>
      <c r="GET54" s="110"/>
      <c r="GEU54" s="111"/>
      <c r="GEV54" s="112"/>
      <c r="GEW54" s="112"/>
      <c r="GEY54" s="81"/>
      <c r="GFA54" s="81"/>
      <c r="GFI54" s="109"/>
      <c r="GFJ54" s="110"/>
      <c r="GFK54" s="111"/>
      <c r="GFL54" s="112"/>
      <c r="GFM54" s="112"/>
      <c r="GFO54" s="81"/>
      <c r="GFQ54" s="81"/>
      <c r="GFY54" s="109"/>
      <c r="GFZ54" s="110"/>
      <c r="GGA54" s="111"/>
      <c r="GGB54" s="112"/>
      <c r="GGC54" s="112"/>
      <c r="GGE54" s="81"/>
      <c r="GGG54" s="81"/>
      <c r="GGO54" s="109"/>
      <c r="GGP54" s="110"/>
      <c r="GGQ54" s="111"/>
      <c r="GGR54" s="112"/>
      <c r="GGS54" s="112"/>
      <c r="GGU54" s="81"/>
      <c r="GGW54" s="81"/>
      <c r="GHE54" s="109"/>
      <c r="GHF54" s="110"/>
      <c r="GHG54" s="111"/>
      <c r="GHH54" s="112"/>
      <c r="GHI54" s="112"/>
      <c r="GHK54" s="81"/>
      <c r="GHM54" s="81"/>
      <c r="GHU54" s="109"/>
      <c r="GHV54" s="110"/>
      <c r="GHW54" s="111"/>
      <c r="GHX54" s="112"/>
      <c r="GHY54" s="112"/>
      <c r="GIA54" s="81"/>
      <c r="GIC54" s="81"/>
      <c r="GIK54" s="109"/>
      <c r="GIL54" s="110"/>
      <c r="GIM54" s="111"/>
      <c r="GIN54" s="112"/>
      <c r="GIO54" s="112"/>
      <c r="GIQ54" s="81"/>
      <c r="GIS54" s="81"/>
      <c r="GJA54" s="109"/>
      <c r="GJB54" s="110"/>
      <c r="GJC54" s="111"/>
      <c r="GJD54" s="112"/>
      <c r="GJE54" s="112"/>
      <c r="GJG54" s="81"/>
      <c r="GJI54" s="81"/>
      <c r="GJQ54" s="109"/>
      <c r="GJR54" s="110"/>
      <c r="GJS54" s="111"/>
      <c r="GJT54" s="112"/>
      <c r="GJU54" s="112"/>
      <c r="GJW54" s="81"/>
      <c r="GJY54" s="81"/>
      <c r="GKG54" s="109"/>
      <c r="GKH54" s="110"/>
      <c r="GKI54" s="111"/>
      <c r="GKJ54" s="112"/>
      <c r="GKK54" s="112"/>
      <c r="GKM54" s="81"/>
      <c r="GKO54" s="81"/>
      <c r="GKW54" s="109"/>
      <c r="GKX54" s="110"/>
      <c r="GKY54" s="111"/>
      <c r="GKZ54" s="112"/>
      <c r="GLA54" s="112"/>
      <c r="GLC54" s="81"/>
      <c r="GLE54" s="81"/>
      <c r="GLM54" s="109"/>
      <c r="GLN54" s="110"/>
      <c r="GLO54" s="111"/>
      <c r="GLP54" s="112"/>
      <c r="GLQ54" s="112"/>
      <c r="GLS54" s="81"/>
      <c r="GLU54" s="81"/>
      <c r="GMC54" s="109"/>
      <c r="GMD54" s="110"/>
      <c r="GME54" s="111"/>
      <c r="GMF54" s="112"/>
      <c r="GMG54" s="112"/>
      <c r="GMI54" s="81"/>
      <c r="GMK54" s="81"/>
      <c r="GMS54" s="109"/>
      <c r="GMT54" s="110"/>
      <c r="GMU54" s="111"/>
      <c r="GMV54" s="112"/>
      <c r="GMW54" s="112"/>
      <c r="GMY54" s="81"/>
      <c r="GNA54" s="81"/>
      <c r="GNI54" s="109"/>
      <c r="GNJ54" s="110"/>
      <c r="GNK54" s="111"/>
      <c r="GNL54" s="112"/>
      <c r="GNM54" s="112"/>
      <c r="GNO54" s="81"/>
      <c r="GNQ54" s="81"/>
      <c r="GNY54" s="109"/>
      <c r="GNZ54" s="110"/>
      <c r="GOA54" s="111"/>
      <c r="GOB54" s="112"/>
      <c r="GOC54" s="112"/>
      <c r="GOE54" s="81"/>
      <c r="GOG54" s="81"/>
      <c r="GOO54" s="109"/>
      <c r="GOP54" s="110"/>
      <c r="GOQ54" s="111"/>
      <c r="GOR54" s="112"/>
      <c r="GOS54" s="112"/>
      <c r="GOU54" s="81"/>
      <c r="GOW54" s="81"/>
      <c r="GPE54" s="109"/>
      <c r="GPF54" s="110"/>
      <c r="GPG54" s="111"/>
      <c r="GPH54" s="112"/>
      <c r="GPI54" s="112"/>
      <c r="GPK54" s="81"/>
      <c r="GPM54" s="81"/>
      <c r="GPU54" s="109"/>
      <c r="GPV54" s="110"/>
      <c r="GPW54" s="111"/>
      <c r="GPX54" s="112"/>
      <c r="GPY54" s="112"/>
      <c r="GQA54" s="81"/>
      <c r="GQC54" s="81"/>
      <c r="GQK54" s="109"/>
      <c r="GQL54" s="110"/>
      <c r="GQM54" s="111"/>
      <c r="GQN54" s="112"/>
      <c r="GQO54" s="112"/>
      <c r="GQQ54" s="81"/>
      <c r="GQS54" s="81"/>
      <c r="GRA54" s="109"/>
      <c r="GRB54" s="110"/>
      <c r="GRC54" s="111"/>
      <c r="GRD54" s="112"/>
      <c r="GRE54" s="112"/>
      <c r="GRG54" s="81"/>
      <c r="GRI54" s="81"/>
      <c r="GRQ54" s="109"/>
      <c r="GRR54" s="110"/>
      <c r="GRS54" s="111"/>
      <c r="GRT54" s="112"/>
      <c r="GRU54" s="112"/>
      <c r="GRW54" s="81"/>
      <c r="GRY54" s="81"/>
      <c r="GSG54" s="109"/>
      <c r="GSH54" s="110"/>
      <c r="GSI54" s="111"/>
      <c r="GSJ54" s="112"/>
      <c r="GSK54" s="112"/>
      <c r="GSM54" s="81"/>
      <c r="GSO54" s="81"/>
      <c r="GSW54" s="109"/>
      <c r="GSX54" s="110"/>
      <c r="GSY54" s="111"/>
      <c r="GSZ54" s="112"/>
      <c r="GTA54" s="112"/>
      <c r="GTC54" s="81"/>
      <c r="GTE54" s="81"/>
      <c r="GTM54" s="109"/>
      <c r="GTN54" s="110"/>
      <c r="GTO54" s="111"/>
      <c r="GTP54" s="112"/>
      <c r="GTQ54" s="112"/>
      <c r="GTS54" s="81"/>
      <c r="GTU54" s="81"/>
      <c r="GUC54" s="109"/>
      <c r="GUD54" s="110"/>
      <c r="GUE54" s="111"/>
      <c r="GUF54" s="112"/>
      <c r="GUG54" s="112"/>
      <c r="GUI54" s="81"/>
      <c r="GUK54" s="81"/>
      <c r="GUS54" s="109"/>
      <c r="GUT54" s="110"/>
      <c r="GUU54" s="111"/>
      <c r="GUV54" s="112"/>
      <c r="GUW54" s="112"/>
      <c r="GUY54" s="81"/>
      <c r="GVA54" s="81"/>
      <c r="GVI54" s="109"/>
      <c r="GVJ54" s="110"/>
      <c r="GVK54" s="111"/>
      <c r="GVL54" s="112"/>
      <c r="GVM54" s="112"/>
      <c r="GVO54" s="81"/>
      <c r="GVQ54" s="81"/>
      <c r="GVY54" s="109"/>
      <c r="GVZ54" s="110"/>
      <c r="GWA54" s="111"/>
      <c r="GWB54" s="112"/>
      <c r="GWC54" s="112"/>
      <c r="GWE54" s="81"/>
      <c r="GWG54" s="81"/>
      <c r="GWO54" s="109"/>
      <c r="GWP54" s="110"/>
      <c r="GWQ54" s="111"/>
      <c r="GWR54" s="112"/>
      <c r="GWS54" s="112"/>
      <c r="GWU54" s="81"/>
      <c r="GWW54" s="81"/>
      <c r="GXE54" s="109"/>
      <c r="GXF54" s="110"/>
      <c r="GXG54" s="111"/>
      <c r="GXH54" s="112"/>
      <c r="GXI54" s="112"/>
      <c r="GXK54" s="81"/>
      <c r="GXM54" s="81"/>
      <c r="GXU54" s="109"/>
      <c r="GXV54" s="110"/>
      <c r="GXW54" s="111"/>
      <c r="GXX54" s="112"/>
      <c r="GXY54" s="112"/>
      <c r="GYA54" s="81"/>
      <c r="GYC54" s="81"/>
      <c r="GYK54" s="109"/>
      <c r="GYL54" s="110"/>
      <c r="GYM54" s="111"/>
      <c r="GYN54" s="112"/>
      <c r="GYO54" s="112"/>
      <c r="GYQ54" s="81"/>
      <c r="GYS54" s="81"/>
      <c r="GZA54" s="109"/>
      <c r="GZB54" s="110"/>
      <c r="GZC54" s="111"/>
      <c r="GZD54" s="112"/>
      <c r="GZE54" s="112"/>
      <c r="GZG54" s="81"/>
      <c r="GZI54" s="81"/>
      <c r="GZQ54" s="109"/>
      <c r="GZR54" s="110"/>
      <c r="GZS54" s="111"/>
      <c r="GZT54" s="112"/>
      <c r="GZU54" s="112"/>
      <c r="GZW54" s="81"/>
      <c r="GZY54" s="81"/>
      <c r="HAG54" s="109"/>
      <c r="HAH54" s="110"/>
      <c r="HAI54" s="111"/>
      <c r="HAJ54" s="112"/>
      <c r="HAK54" s="112"/>
      <c r="HAM54" s="81"/>
      <c r="HAO54" s="81"/>
      <c r="HAW54" s="109"/>
      <c r="HAX54" s="110"/>
      <c r="HAY54" s="111"/>
      <c r="HAZ54" s="112"/>
      <c r="HBA54" s="112"/>
      <c r="HBC54" s="81"/>
      <c r="HBE54" s="81"/>
      <c r="HBM54" s="109"/>
      <c r="HBN54" s="110"/>
      <c r="HBO54" s="111"/>
      <c r="HBP54" s="112"/>
      <c r="HBQ54" s="112"/>
      <c r="HBS54" s="81"/>
      <c r="HBU54" s="81"/>
      <c r="HCC54" s="109"/>
      <c r="HCD54" s="110"/>
      <c r="HCE54" s="111"/>
      <c r="HCF54" s="112"/>
      <c r="HCG54" s="112"/>
      <c r="HCI54" s="81"/>
      <c r="HCK54" s="81"/>
      <c r="HCS54" s="109"/>
      <c r="HCT54" s="110"/>
      <c r="HCU54" s="111"/>
      <c r="HCV54" s="112"/>
      <c r="HCW54" s="112"/>
      <c r="HCY54" s="81"/>
      <c r="HDA54" s="81"/>
      <c r="HDI54" s="109"/>
      <c r="HDJ54" s="110"/>
      <c r="HDK54" s="111"/>
      <c r="HDL54" s="112"/>
      <c r="HDM54" s="112"/>
      <c r="HDO54" s="81"/>
      <c r="HDQ54" s="81"/>
      <c r="HDY54" s="109"/>
      <c r="HDZ54" s="110"/>
      <c r="HEA54" s="111"/>
      <c r="HEB54" s="112"/>
      <c r="HEC54" s="112"/>
      <c r="HEE54" s="81"/>
      <c r="HEG54" s="81"/>
      <c r="HEO54" s="109"/>
      <c r="HEP54" s="110"/>
      <c r="HEQ54" s="111"/>
      <c r="HER54" s="112"/>
      <c r="HES54" s="112"/>
      <c r="HEU54" s="81"/>
      <c r="HEW54" s="81"/>
      <c r="HFE54" s="109"/>
      <c r="HFF54" s="110"/>
      <c r="HFG54" s="111"/>
      <c r="HFH54" s="112"/>
      <c r="HFI54" s="112"/>
      <c r="HFK54" s="81"/>
      <c r="HFM54" s="81"/>
      <c r="HFU54" s="109"/>
      <c r="HFV54" s="110"/>
      <c r="HFW54" s="111"/>
      <c r="HFX54" s="112"/>
      <c r="HFY54" s="112"/>
      <c r="HGA54" s="81"/>
      <c r="HGC54" s="81"/>
      <c r="HGK54" s="109"/>
      <c r="HGL54" s="110"/>
      <c r="HGM54" s="111"/>
      <c r="HGN54" s="112"/>
      <c r="HGO54" s="112"/>
      <c r="HGQ54" s="81"/>
      <c r="HGS54" s="81"/>
      <c r="HHA54" s="109"/>
      <c r="HHB54" s="110"/>
      <c r="HHC54" s="111"/>
      <c r="HHD54" s="112"/>
      <c r="HHE54" s="112"/>
      <c r="HHG54" s="81"/>
      <c r="HHI54" s="81"/>
      <c r="HHQ54" s="109"/>
      <c r="HHR54" s="110"/>
      <c r="HHS54" s="111"/>
      <c r="HHT54" s="112"/>
      <c r="HHU54" s="112"/>
      <c r="HHW54" s="81"/>
      <c r="HHY54" s="81"/>
      <c r="HIG54" s="109"/>
      <c r="HIH54" s="110"/>
      <c r="HII54" s="111"/>
      <c r="HIJ54" s="112"/>
      <c r="HIK54" s="112"/>
      <c r="HIM54" s="81"/>
      <c r="HIO54" s="81"/>
      <c r="HIW54" s="109"/>
      <c r="HIX54" s="110"/>
      <c r="HIY54" s="111"/>
      <c r="HIZ54" s="112"/>
      <c r="HJA54" s="112"/>
      <c r="HJC54" s="81"/>
      <c r="HJE54" s="81"/>
      <c r="HJM54" s="109"/>
      <c r="HJN54" s="110"/>
      <c r="HJO54" s="111"/>
      <c r="HJP54" s="112"/>
      <c r="HJQ54" s="112"/>
      <c r="HJS54" s="81"/>
      <c r="HJU54" s="81"/>
      <c r="HKC54" s="109"/>
      <c r="HKD54" s="110"/>
      <c r="HKE54" s="111"/>
      <c r="HKF54" s="112"/>
      <c r="HKG54" s="112"/>
      <c r="HKI54" s="81"/>
      <c r="HKK54" s="81"/>
      <c r="HKS54" s="109"/>
      <c r="HKT54" s="110"/>
      <c r="HKU54" s="111"/>
      <c r="HKV54" s="112"/>
      <c r="HKW54" s="112"/>
      <c r="HKY54" s="81"/>
      <c r="HLA54" s="81"/>
      <c r="HLI54" s="109"/>
      <c r="HLJ54" s="110"/>
      <c r="HLK54" s="111"/>
      <c r="HLL54" s="112"/>
      <c r="HLM54" s="112"/>
      <c r="HLO54" s="81"/>
      <c r="HLQ54" s="81"/>
      <c r="HLY54" s="109"/>
      <c r="HLZ54" s="110"/>
      <c r="HMA54" s="111"/>
      <c r="HMB54" s="112"/>
      <c r="HMC54" s="112"/>
      <c r="HME54" s="81"/>
      <c r="HMG54" s="81"/>
      <c r="HMO54" s="109"/>
      <c r="HMP54" s="110"/>
      <c r="HMQ54" s="111"/>
      <c r="HMR54" s="112"/>
      <c r="HMS54" s="112"/>
      <c r="HMU54" s="81"/>
      <c r="HMW54" s="81"/>
      <c r="HNE54" s="109"/>
      <c r="HNF54" s="110"/>
      <c r="HNG54" s="111"/>
      <c r="HNH54" s="112"/>
      <c r="HNI54" s="112"/>
      <c r="HNK54" s="81"/>
      <c r="HNM54" s="81"/>
      <c r="HNU54" s="109"/>
      <c r="HNV54" s="110"/>
      <c r="HNW54" s="111"/>
      <c r="HNX54" s="112"/>
      <c r="HNY54" s="112"/>
      <c r="HOA54" s="81"/>
      <c r="HOC54" s="81"/>
      <c r="HOK54" s="109"/>
      <c r="HOL54" s="110"/>
      <c r="HOM54" s="111"/>
      <c r="HON54" s="112"/>
      <c r="HOO54" s="112"/>
      <c r="HOQ54" s="81"/>
      <c r="HOS54" s="81"/>
      <c r="HPA54" s="109"/>
      <c r="HPB54" s="110"/>
      <c r="HPC54" s="111"/>
      <c r="HPD54" s="112"/>
      <c r="HPE54" s="112"/>
      <c r="HPG54" s="81"/>
      <c r="HPI54" s="81"/>
      <c r="HPQ54" s="109"/>
      <c r="HPR54" s="110"/>
      <c r="HPS54" s="111"/>
      <c r="HPT54" s="112"/>
      <c r="HPU54" s="112"/>
      <c r="HPW54" s="81"/>
      <c r="HPY54" s="81"/>
      <c r="HQG54" s="109"/>
      <c r="HQH54" s="110"/>
      <c r="HQI54" s="111"/>
      <c r="HQJ54" s="112"/>
      <c r="HQK54" s="112"/>
      <c r="HQM54" s="81"/>
      <c r="HQO54" s="81"/>
      <c r="HQW54" s="109"/>
      <c r="HQX54" s="110"/>
      <c r="HQY54" s="111"/>
      <c r="HQZ54" s="112"/>
      <c r="HRA54" s="112"/>
      <c r="HRC54" s="81"/>
      <c r="HRE54" s="81"/>
      <c r="HRM54" s="109"/>
      <c r="HRN54" s="110"/>
      <c r="HRO54" s="111"/>
      <c r="HRP54" s="112"/>
      <c r="HRQ54" s="112"/>
      <c r="HRS54" s="81"/>
      <c r="HRU54" s="81"/>
      <c r="HSC54" s="109"/>
      <c r="HSD54" s="110"/>
      <c r="HSE54" s="111"/>
      <c r="HSF54" s="112"/>
      <c r="HSG54" s="112"/>
      <c r="HSI54" s="81"/>
      <c r="HSK54" s="81"/>
      <c r="HSS54" s="109"/>
      <c r="HST54" s="110"/>
      <c r="HSU54" s="111"/>
      <c r="HSV54" s="112"/>
      <c r="HSW54" s="112"/>
      <c r="HSY54" s="81"/>
      <c r="HTA54" s="81"/>
      <c r="HTI54" s="109"/>
      <c r="HTJ54" s="110"/>
      <c r="HTK54" s="111"/>
      <c r="HTL54" s="112"/>
      <c r="HTM54" s="112"/>
      <c r="HTO54" s="81"/>
      <c r="HTQ54" s="81"/>
      <c r="HTY54" s="109"/>
      <c r="HTZ54" s="110"/>
      <c r="HUA54" s="111"/>
      <c r="HUB54" s="112"/>
      <c r="HUC54" s="112"/>
      <c r="HUE54" s="81"/>
      <c r="HUG54" s="81"/>
      <c r="HUO54" s="109"/>
      <c r="HUP54" s="110"/>
      <c r="HUQ54" s="111"/>
      <c r="HUR54" s="112"/>
      <c r="HUS54" s="112"/>
      <c r="HUU54" s="81"/>
      <c r="HUW54" s="81"/>
      <c r="HVE54" s="109"/>
      <c r="HVF54" s="110"/>
      <c r="HVG54" s="111"/>
      <c r="HVH54" s="112"/>
      <c r="HVI54" s="112"/>
      <c r="HVK54" s="81"/>
      <c r="HVM54" s="81"/>
      <c r="HVU54" s="109"/>
      <c r="HVV54" s="110"/>
      <c r="HVW54" s="111"/>
      <c r="HVX54" s="112"/>
      <c r="HVY54" s="112"/>
      <c r="HWA54" s="81"/>
      <c r="HWC54" s="81"/>
      <c r="HWK54" s="109"/>
      <c r="HWL54" s="110"/>
      <c r="HWM54" s="111"/>
      <c r="HWN54" s="112"/>
      <c r="HWO54" s="112"/>
      <c r="HWQ54" s="81"/>
      <c r="HWS54" s="81"/>
      <c r="HXA54" s="109"/>
      <c r="HXB54" s="110"/>
      <c r="HXC54" s="111"/>
      <c r="HXD54" s="112"/>
      <c r="HXE54" s="112"/>
      <c r="HXG54" s="81"/>
      <c r="HXI54" s="81"/>
      <c r="HXQ54" s="109"/>
      <c r="HXR54" s="110"/>
      <c r="HXS54" s="111"/>
      <c r="HXT54" s="112"/>
      <c r="HXU54" s="112"/>
      <c r="HXW54" s="81"/>
      <c r="HXY54" s="81"/>
      <c r="HYG54" s="109"/>
      <c r="HYH54" s="110"/>
      <c r="HYI54" s="111"/>
      <c r="HYJ54" s="112"/>
      <c r="HYK54" s="112"/>
      <c r="HYM54" s="81"/>
      <c r="HYO54" s="81"/>
      <c r="HYW54" s="109"/>
      <c r="HYX54" s="110"/>
      <c r="HYY54" s="111"/>
      <c r="HYZ54" s="112"/>
      <c r="HZA54" s="112"/>
      <c r="HZC54" s="81"/>
      <c r="HZE54" s="81"/>
      <c r="HZM54" s="109"/>
      <c r="HZN54" s="110"/>
      <c r="HZO54" s="111"/>
      <c r="HZP54" s="112"/>
      <c r="HZQ54" s="112"/>
      <c r="HZS54" s="81"/>
      <c r="HZU54" s="81"/>
      <c r="IAC54" s="109"/>
      <c r="IAD54" s="110"/>
      <c r="IAE54" s="111"/>
      <c r="IAF54" s="112"/>
      <c r="IAG54" s="112"/>
      <c r="IAI54" s="81"/>
      <c r="IAK54" s="81"/>
      <c r="IAS54" s="109"/>
      <c r="IAT54" s="110"/>
      <c r="IAU54" s="111"/>
      <c r="IAV54" s="112"/>
      <c r="IAW54" s="112"/>
      <c r="IAY54" s="81"/>
      <c r="IBA54" s="81"/>
      <c r="IBI54" s="109"/>
      <c r="IBJ54" s="110"/>
      <c r="IBK54" s="111"/>
      <c r="IBL54" s="112"/>
      <c r="IBM54" s="112"/>
      <c r="IBO54" s="81"/>
      <c r="IBQ54" s="81"/>
      <c r="IBY54" s="109"/>
      <c r="IBZ54" s="110"/>
      <c r="ICA54" s="111"/>
      <c r="ICB54" s="112"/>
      <c r="ICC54" s="112"/>
      <c r="ICE54" s="81"/>
      <c r="ICG54" s="81"/>
      <c r="ICO54" s="109"/>
      <c r="ICP54" s="110"/>
      <c r="ICQ54" s="111"/>
      <c r="ICR54" s="112"/>
      <c r="ICS54" s="112"/>
      <c r="ICU54" s="81"/>
      <c r="ICW54" s="81"/>
      <c r="IDE54" s="109"/>
      <c r="IDF54" s="110"/>
      <c r="IDG54" s="111"/>
      <c r="IDH54" s="112"/>
      <c r="IDI54" s="112"/>
      <c r="IDK54" s="81"/>
      <c r="IDM54" s="81"/>
      <c r="IDU54" s="109"/>
      <c r="IDV54" s="110"/>
      <c r="IDW54" s="111"/>
      <c r="IDX54" s="112"/>
      <c r="IDY54" s="112"/>
      <c r="IEA54" s="81"/>
      <c r="IEC54" s="81"/>
      <c r="IEK54" s="109"/>
      <c r="IEL54" s="110"/>
      <c r="IEM54" s="111"/>
      <c r="IEN54" s="112"/>
      <c r="IEO54" s="112"/>
      <c r="IEQ54" s="81"/>
      <c r="IES54" s="81"/>
      <c r="IFA54" s="109"/>
      <c r="IFB54" s="110"/>
      <c r="IFC54" s="111"/>
      <c r="IFD54" s="112"/>
      <c r="IFE54" s="112"/>
      <c r="IFG54" s="81"/>
      <c r="IFI54" s="81"/>
      <c r="IFQ54" s="109"/>
      <c r="IFR54" s="110"/>
      <c r="IFS54" s="111"/>
      <c r="IFT54" s="112"/>
      <c r="IFU54" s="112"/>
      <c r="IFW54" s="81"/>
      <c r="IFY54" s="81"/>
      <c r="IGG54" s="109"/>
      <c r="IGH54" s="110"/>
      <c r="IGI54" s="111"/>
      <c r="IGJ54" s="112"/>
      <c r="IGK54" s="112"/>
      <c r="IGM54" s="81"/>
      <c r="IGO54" s="81"/>
      <c r="IGW54" s="109"/>
      <c r="IGX54" s="110"/>
      <c r="IGY54" s="111"/>
      <c r="IGZ54" s="112"/>
      <c r="IHA54" s="112"/>
      <c r="IHC54" s="81"/>
      <c r="IHE54" s="81"/>
      <c r="IHM54" s="109"/>
      <c r="IHN54" s="110"/>
      <c r="IHO54" s="111"/>
      <c r="IHP54" s="112"/>
      <c r="IHQ54" s="112"/>
      <c r="IHS54" s="81"/>
      <c r="IHU54" s="81"/>
      <c r="IIC54" s="109"/>
      <c r="IID54" s="110"/>
      <c r="IIE54" s="111"/>
      <c r="IIF54" s="112"/>
      <c r="IIG54" s="112"/>
      <c r="III54" s="81"/>
      <c r="IIK54" s="81"/>
      <c r="IIS54" s="109"/>
      <c r="IIT54" s="110"/>
      <c r="IIU54" s="111"/>
      <c r="IIV54" s="112"/>
      <c r="IIW54" s="112"/>
      <c r="IIY54" s="81"/>
      <c r="IJA54" s="81"/>
      <c r="IJI54" s="109"/>
      <c r="IJJ54" s="110"/>
      <c r="IJK54" s="111"/>
      <c r="IJL54" s="112"/>
      <c r="IJM54" s="112"/>
      <c r="IJO54" s="81"/>
      <c r="IJQ54" s="81"/>
      <c r="IJY54" s="109"/>
      <c r="IJZ54" s="110"/>
      <c r="IKA54" s="111"/>
      <c r="IKB54" s="112"/>
      <c r="IKC54" s="112"/>
      <c r="IKE54" s="81"/>
      <c r="IKG54" s="81"/>
      <c r="IKO54" s="109"/>
      <c r="IKP54" s="110"/>
      <c r="IKQ54" s="111"/>
      <c r="IKR54" s="112"/>
      <c r="IKS54" s="112"/>
      <c r="IKU54" s="81"/>
      <c r="IKW54" s="81"/>
      <c r="ILE54" s="109"/>
      <c r="ILF54" s="110"/>
      <c r="ILG54" s="111"/>
      <c r="ILH54" s="112"/>
      <c r="ILI54" s="112"/>
      <c r="ILK54" s="81"/>
      <c r="ILM54" s="81"/>
      <c r="ILU54" s="109"/>
      <c r="ILV54" s="110"/>
      <c r="ILW54" s="111"/>
      <c r="ILX54" s="112"/>
      <c r="ILY54" s="112"/>
      <c r="IMA54" s="81"/>
      <c r="IMC54" s="81"/>
      <c r="IMK54" s="109"/>
      <c r="IML54" s="110"/>
      <c r="IMM54" s="111"/>
      <c r="IMN54" s="112"/>
      <c r="IMO54" s="112"/>
      <c r="IMQ54" s="81"/>
      <c r="IMS54" s="81"/>
      <c r="INA54" s="109"/>
      <c r="INB54" s="110"/>
      <c r="INC54" s="111"/>
      <c r="IND54" s="112"/>
      <c r="INE54" s="112"/>
      <c r="ING54" s="81"/>
      <c r="INI54" s="81"/>
      <c r="INQ54" s="109"/>
      <c r="INR54" s="110"/>
      <c r="INS54" s="111"/>
      <c r="INT54" s="112"/>
      <c r="INU54" s="112"/>
      <c r="INW54" s="81"/>
      <c r="INY54" s="81"/>
      <c r="IOG54" s="109"/>
      <c r="IOH54" s="110"/>
      <c r="IOI54" s="111"/>
      <c r="IOJ54" s="112"/>
      <c r="IOK54" s="112"/>
      <c r="IOM54" s="81"/>
      <c r="IOO54" s="81"/>
      <c r="IOW54" s="109"/>
      <c r="IOX54" s="110"/>
      <c r="IOY54" s="111"/>
      <c r="IOZ54" s="112"/>
      <c r="IPA54" s="112"/>
      <c r="IPC54" s="81"/>
      <c r="IPE54" s="81"/>
      <c r="IPM54" s="109"/>
      <c r="IPN54" s="110"/>
      <c r="IPO54" s="111"/>
      <c r="IPP54" s="112"/>
      <c r="IPQ54" s="112"/>
      <c r="IPS54" s="81"/>
      <c r="IPU54" s="81"/>
      <c r="IQC54" s="109"/>
      <c r="IQD54" s="110"/>
      <c r="IQE54" s="111"/>
      <c r="IQF54" s="112"/>
      <c r="IQG54" s="112"/>
      <c r="IQI54" s="81"/>
      <c r="IQK54" s="81"/>
      <c r="IQS54" s="109"/>
      <c r="IQT54" s="110"/>
      <c r="IQU54" s="111"/>
      <c r="IQV54" s="112"/>
      <c r="IQW54" s="112"/>
      <c r="IQY54" s="81"/>
      <c r="IRA54" s="81"/>
      <c r="IRI54" s="109"/>
      <c r="IRJ54" s="110"/>
      <c r="IRK54" s="111"/>
      <c r="IRL54" s="112"/>
      <c r="IRM54" s="112"/>
      <c r="IRO54" s="81"/>
      <c r="IRQ54" s="81"/>
      <c r="IRY54" s="109"/>
      <c r="IRZ54" s="110"/>
      <c r="ISA54" s="111"/>
      <c r="ISB54" s="112"/>
      <c r="ISC54" s="112"/>
      <c r="ISE54" s="81"/>
      <c r="ISG54" s="81"/>
      <c r="ISO54" s="109"/>
      <c r="ISP54" s="110"/>
      <c r="ISQ54" s="111"/>
      <c r="ISR54" s="112"/>
      <c r="ISS54" s="112"/>
      <c r="ISU54" s="81"/>
      <c r="ISW54" s="81"/>
      <c r="ITE54" s="109"/>
      <c r="ITF54" s="110"/>
      <c r="ITG54" s="111"/>
      <c r="ITH54" s="112"/>
      <c r="ITI54" s="112"/>
      <c r="ITK54" s="81"/>
      <c r="ITM54" s="81"/>
      <c r="ITU54" s="109"/>
      <c r="ITV54" s="110"/>
      <c r="ITW54" s="111"/>
      <c r="ITX54" s="112"/>
      <c r="ITY54" s="112"/>
      <c r="IUA54" s="81"/>
      <c r="IUC54" s="81"/>
      <c r="IUK54" s="109"/>
      <c r="IUL54" s="110"/>
      <c r="IUM54" s="111"/>
      <c r="IUN54" s="112"/>
      <c r="IUO54" s="112"/>
      <c r="IUQ54" s="81"/>
      <c r="IUS54" s="81"/>
      <c r="IVA54" s="109"/>
      <c r="IVB54" s="110"/>
      <c r="IVC54" s="111"/>
      <c r="IVD54" s="112"/>
      <c r="IVE54" s="112"/>
      <c r="IVG54" s="81"/>
      <c r="IVI54" s="81"/>
      <c r="IVQ54" s="109"/>
      <c r="IVR54" s="110"/>
      <c r="IVS54" s="111"/>
      <c r="IVT54" s="112"/>
      <c r="IVU54" s="112"/>
      <c r="IVW54" s="81"/>
      <c r="IVY54" s="81"/>
      <c r="IWG54" s="109"/>
      <c r="IWH54" s="110"/>
      <c r="IWI54" s="111"/>
      <c r="IWJ54" s="112"/>
      <c r="IWK54" s="112"/>
      <c r="IWM54" s="81"/>
      <c r="IWO54" s="81"/>
      <c r="IWW54" s="109"/>
      <c r="IWX54" s="110"/>
      <c r="IWY54" s="111"/>
      <c r="IWZ54" s="112"/>
      <c r="IXA54" s="112"/>
      <c r="IXC54" s="81"/>
      <c r="IXE54" s="81"/>
      <c r="IXM54" s="109"/>
      <c r="IXN54" s="110"/>
      <c r="IXO54" s="111"/>
      <c r="IXP54" s="112"/>
      <c r="IXQ54" s="112"/>
      <c r="IXS54" s="81"/>
      <c r="IXU54" s="81"/>
      <c r="IYC54" s="109"/>
      <c r="IYD54" s="110"/>
      <c r="IYE54" s="111"/>
      <c r="IYF54" s="112"/>
      <c r="IYG54" s="112"/>
      <c r="IYI54" s="81"/>
      <c r="IYK54" s="81"/>
      <c r="IYS54" s="109"/>
      <c r="IYT54" s="110"/>
      <c r="IYU54" s="111"/>
      <c r="IYV54" s="112"/>
      <c r="IYW54" s="112"/>
      <c r="IYY54" s="81"/>
      <c r="IZA54" s="81"/>
      <c r="IZI54" s="109"/>
      <c r="IZJ54" s="110"/>
      <c r="IZK54" s="111"/>
      <c r="IZL54" s="112"/>
      <c r="IZM54" s="112"/>
      <c r="IZO54" s="81"/>
      <c r="IZQ54" s="81"/>
      <c r="IZY54" s="109"/>
      <c r="IZZ54" s="110"/>
      <c r="JAA54" s="111"/>
      <c r="JAB54" s="112"/>
      <c r="JAC54" s="112"/>
      <c r="JAE54" s="81"/>
      <c r="JAG54" s="81"/>
      <c r="JAO54" s="109"/>
      <c r="JAP54" s="110"/>
      <c r="JAQ54" s="111"/>
      <c r="JAR54" s="112"/>
      <c r="JAS54" s="112"/>
      <c r="JAU54" s="81"/>
      <c r="JAW54" s="81"/>
      <c r="JBE54" s="109"/>
      <c r="JBF54" s="110"/>
      <c r="JBG54" s="111"/>
      <c r="JBH54" s="112"/>
      <c r="JBI54" s="112"/>
      <c r="JBK54" s="81"/>
      <c r="JBM54" s="81"/>
      <c r="JBU54" s="109"/>
      <c r="JBV54" s="110"/>
      <c r="JBW54" s="111"/>
      <c r="JBX54" s="112"/>
      <c r="JBY54" s="112"/>
      <c r="JCA54" s="81"/>
      <c r="JCC54" s="81"/>
      <c r="JCK54" s="109"/>
      <c r="JCL54" s="110"/>
      <c r="JCM54" s="111"/>
      <c r="JCN54" s="112"/>
      <c r="JCO54" s="112"/>
      <c r="JCQ54" s="81"/>
      <c r="JCS54" s="81"/>
      <c r="JDA54" s="109"/>
      <c r="JDB54" s="110"/>
      <c r="JDC54" s="111"/>
      <c r="JDD54" s="112"/>
      <c r="JDE54" s="112"/>
      <c r="JDG54" s="81"/>
      <c r="JDI54" s="81"/>
      <c r="JDQ54" s="109"/>
      <c r="JDR54" s="110"/>
      <c r="JDS54" s="111"/>
      <c r="JDT54" s="112"/>
      <c r="JDU54" s="112"/>
      <c r="JDW54" s="81"/>
      <c r="JDY54" s="81"/>
      <c r="JEG54" s="109"/>
      <c r="JEH54" s="110"/>
      <c r="JEI54" s="111"/>
      <c r="JEJ54" s="112"/>
      <c r="JEK54" s="112"/>
      <c r="JEM54" s="81"/>
      <c r="JEO54" s="81"/>
      <c r="JEW54" s="109"/>
      <c r="JEX54" s="110"/>
      <c r="JEY54" s="111"/>
      <c r="JEZ54" s="112"/>
      <c r="JFA54" s="112"/>
      <c r="JFC54" s="81"/>
      <c r="JFE54" s="81"/>
      <c r="JFM54" s="109"/>
      <c r="JFN54" s="110"/>
      <c r="JFO54" s="111"/>
      <c r="JFP54" s="112"/>
      <c r="JFQ54" s="112"/>
      <c r="JFS54" s="81"/>
      <c r="JFU54" s="81"/>
      <c r="JGC54" s="109"/>
      <c r="JGD54" s="110"/>
      <c r="JGE54" s="111"/>
      <c r="JGF54" s="112"/>
      <c r="JGG54" s="112"/>
      <c r="JGI54" s="81"/>
      <c r="JGK54" s="81"/>
      <c r="JGS54" s="109"/>
      <c r="JGT54" s="110"/>
      <c r="JGU54" s="111"/>
      <c r="JGV54" s="112"/>
      <c r="JGW54" s="112"/>
      <c r="JGY54" s="81"/>
      <c r="JHA54" s="81"/>
      <c r="JHI54" s="109"/>
      <c r="JHJ54" s="110"/>
      <c r="JHK54" s="111"/>
      <c r="JHL54" s="112"/>
      <c r="JHM54" s="112"/>
      <c r="JHO54" s="81"/>
      <c r="JHQ54" s="81"/>
      <c r="JHY54" s="109"/>
      <c r="JHZ54" s="110"/>
      <c r="JIA54" s="111"/>
      <c r="JIB54" s="112"/>
      <c r="JIC54" s="112"/>
      <c r="JIE54" s="81"/>
      <c r="JIG54" s="81"/>
      <c r="JIO54" s="109"/>
      <c r="JIP54" s="110"/>
      <c r="JIQ54" s="111"/>
      <c r="JIR54" s="112"/>
      <c r="JIS54" s="112"/>
      <c r="JIU54" s="81"/>
      <c r="JIW54" s="81"/>
      <c r="JJE54" s="109"/>
      <c r="JJF54" s="110"/>
      <c r="JJG54" s="111"/>
      <c r="JJH54" s="112"/>
      <c r="JJI54" s="112"/>
      <c r="JJK54" s="81"/>
      <c r="JJM54" s="81"/>
      <c r="JJU54" s="109"/>
      <c r="JJV54" s="110"/>
      <c r="JJW54" s="111"/>
      <c r="JJX54" s="112"/>
      <c r="JJY54" s="112"/>
      <c r="JKA54" s="81"/>
      <c r="JKC54" s="81"/>
      <c r="JKK54" s="109"/>
      <c r="JKL54" s="110"/>
      <c r="JKM54" s="111"/>
      <c r="JKN54" s="112"/>
      <c r="JKO54" s="112"/>
      <c r="JKQ54" s="81"/>
      <c r="JKS54" s="81"/>
      <c r="JLA54" s="109"/>
      <c r="JLB54" s="110"/>
      <c r="JLC54" s="111"/>
      <c r="JLD54" s="112"/>
      <c r="JLE54" s="112"/>
      <c r="JLG54" s="81"/>
      <c r="JLI54" s="81"/>
      <c r="JLQ54" s="109"/>
      <c r="JLR54" s="110"/>
      <c r="JLS54" s="111"/>
      <c r="JLT54" s="112"/>
      <c r="JLU54" s="112"/>
      <c r="JLW54" s="81"/>
      <c r="JLY54" s="81"/>
      <c r="JMG54" s="109"/>
      <c r="JMH54" s="110"/>
      <c r="JMI54" s="111"/>
      <c r="JMJ54" s="112"/>
      <c r="JMK54" s="112"/>
      <c r="JMM54" s="81"/>
      <c r="JMO54" s="81"/>
      <c r="JMW54" s="109"/>
      <c r="JMX54" s="110"/>
      <c r="JMY54" s="111"/>
      <c r="JMZ54" s="112"/>
      <c r="JNA54" s="112"/>
      <c r="JNC54" s="81"/>
      <c r="JNE54" s="81"/>
      <c r="JNM54" s="109"/>
      <c r="JNN54" s="110"/>
      <c r="JNO54" s="111"/>
      <c r="JNP54" s="112"/>
      <c r="JNQ54" s="112"/>
      <c r="JNS54" s="81"/>
      <c r="JNU54" s="81"/>
      <c r="JOC54" s="109"/>
      <c r="JOD54" s="110"/>
      <c r="JOE54" s="111"/>
      <c r="JOF54" s="112"/>
      <c r="JOG54" s="112"/>
      <c r="JOI54" s="81"/>
      <c r="JOK54" s="81"/>
      <c r="JOS54" s="109"/>
      <c r="JOT54" s="110"/>
      <c r="JOU54" s="111"/>
      <c r="JOV54" s="112"/>
      <c r="JOW54" s="112"/>
      <c r="JOY54" s="81"/>
      <c r="JPA54" s="81"/>
      <c r="JPI54" s="109"/>
      <c r="JPJ54" s="110"/>
      <c r="JPK54" s="111"/>
      <c r="JPL54" s="112"/>
      <c r="JPM54" s="112"/>
      <c r="JPO54" s="81"/>
      <c r="JPQ54" s="81"/>
      <c r="JPY54" s="109"/>
      <c r="JPZ54" s="110"/>
      <c r="JQA54" s="111"/>
      <c r="JQB54" s="112"/>
      <c r="JQC54" s="112"/>
      <c r="JQE54" s="81"/>
      <c r="JQG54" s="81"/>
      <c r="JQO54" s="109"/>
      <c r="JQP54" s="110"/>
      <c r="JQQ54" s="111"/>
      <c r="JQR54" s="112"/>
      <c r="JQS54" s="112"/>
      <c r="JQU54" s="81"/>
      <c r="JQW54" s="81"/>
      <c r="JRE54" s="109"/>
      <c r="JRF54" s="110"/>
      <c r="JRG54" s="111"/>
      <c r="JRH54" s="112"/>
      <c r="JRI54" s="112"/>
      <c r="JRK54" s="81"/>
      <c r="JRM54" s="81"/>
      <c r="JRU54" s="109"/>
      <c r="JRV54" s="110"/>
      <c r="JRW54" s="111"/>
      <c r="JRX54" s="112"/>
      <c r="JRY54" s="112"/>
      <c r="JSA54" s="81"/>
      <c r="JSC54" s="81"/>
      <c r="JSK54" s="109"/>
      <c r="JSL54" s="110"/>
      <c r="JSM54" s="111"/>
      <c r="JSN54" s="112"/>
      <c r="JSO54" s="112"/>
      <c r="JSQ54" s="81"/>
      <c r="JSS54" s="81"/>
      <c r="JTA54" s="109"/>
      <c r="JTB54" s="110"/>
      <c r="JTC54" s="111"/>
      <c r="JTD54" s="112"/>
      <c r="JTE54" s="112"/>
      <c r="JTG54" s="81"/>
      <c r="JTI54" s="81"/>
      <c r="JTQ54" s="109"/>
      <c r="JTR54" s="110"/>
      <c r="JTS54" s="111"/>
      <c r="JTT54" s="112"/>
      <c r="JTU54" s="112"/>
      <c r="JTW54" s="81"/>
      <c r="JTY54" s="81"/>
      <c r="JUG54" s="109"/>
      <c r="JUH54" s="110"/>
      <c r="JUI54" s="111"/>
      <c r="JUJ54" s="112"/>
      <c r="JUK54" s="112"/>
      <c r="JUM54" s="81"/>
      <c r="JUO54" s="81"/>
      <c r="JUW54" s="109"/>
      <c r="JUX54" s="110"/>
      <c r="JUY54" s="111"/>
      <c r="JUZ54" s="112"/>
      <c r="JVA54" s="112"/>
      <c r="JVC54" s="81"/>
      <c r="JVE54" s="81"/>
      <c r="JVM54" s="109"/>
      <c r="JVN54" s="110"/>
      <c r="JVO54" s="111"/>
      <c r="JVP54" s="112"/>
      <c r="JVQ54" s="112"/>
      <c r="JVS54" s="81"/>
      <c r="JVU54" s="81"/>
      <c r="JWC54" s="109"/>
      <c r="JWD54" s="110"/>
      <c r="JWE54" s="111"/>
      <c r="JWF54" s="112"/>
      <c r="JWG54" s="112"/>
      <c r="JWI54" s="81"/>
      <c r="JWK54" s="81"/>
      <c r="JWS54" s="109"/>
      <c r="JWT54" s="110"/>
      <c r="JWU54" s="111"/>
      <c r="JWV54" s="112"/>
      <c r="JWW54" s="112"/>
      <c r="JWY54" s="81"/>
      <c r="JXA54" s="81"/>
      <c r="JXI54" s="109"/>
      <c r="JXJ54" s="110"/>
      <c r="JXK54" s="111"/>
      <c r="JXL54" s="112"/>
      <c r="JXM54" s="112"/>
      <c r="JXO54" s="81"/>
      <c r="JXQ54" s="81"/>
      <c r="JXY54" s="109"/>
      <c r="JXZ54" s="110"/>
      <c r="JYA54" s="111"/>
      <c r="JYB54" s="112"/>
      <c r="JYC54" s="112"/>
      <c r="JYE54" s="81"/>
      <c r="JYG54" s="81"/>
      <c r="JYO54" s="109"/>
      <c r="JYP54" s="110"/>
      <c r="JYQ54" s="111"/>
      <c r="JYR54" s="112"/>
      <c r="JYS54" s="112"/>
      <c r="JYU54" s="81"/>
      <c r="JYW54" s="81"/>
      <c r="JZE54" s="109"/>
      <c r="JZF54" s="110"/>
      <c r="JZG54" s="111"/>
      <c r="JZH54" s="112"/>
      <c r="JZI54" s="112"/>
      <c r="JZK54" s="81"/>
      <c r="JZM54" s="81"/>
      <c r="JZU54" s="109"/>
      <c r="JZV54" s="110"/>
      <c r="JZW54" s="111"/>
      <c r="JZX54" s="112"/>
      <c r="JZY54" s="112"/>
      <c r="KAA54" s="81"/>
      <c r="KAC54" s="81"/>
      <c r="KAK54" s="109"/>
      <c r="KAL54" s="110"/>
      <c r="KAM54" s="111"/>
      <c r="KAN54" s="112"/>
      <c r="KAO54" s="112"/>
      <c r="KAQ54" s="81"/>
      <c r="KAS54" s="81"/>
      <c r="KBA54" s="109"/>
      <c r="KBB54" s="110"/>
      <c r="KBC54" s="111"/>
      <c r="KBD54" s="112"/>
      <c r="KBE54" s="112"/>
      <c r="KBG54" s="81"/>
      <c r="KBI54" s="81"/>
      <c r="KBQ54" s="109"/>
      <c r="KBR54" s="110"/>
      <c r="KBS54" s="111"/>
      <c r="KBT54" s="112"/>
      <c r="KBU54" s="112"/>
      <c r="KBW54" s="81"/>
      <c r="KBY54" s="81"/>
      <c r="KCG54" s="109"/>
      <c r="KCH54" s="110"/>
      <c r="KCI54" s="111"/>
      <c r="KCJ54" s="112"/>
      <c r="KCK54" s="112"/>
      <c r="KCM54" s="81"/>
      <c r="KCO54" s="81"/>
      <c r="KCW54" s="109"/>
      <c r="KCX54" s="110"/>
      <c r="KCY54" s="111"/>
      <c r="KCZ54" s="112"/>
      <c r="KDA54" s="112"/>
      <c r="KDC54" s="81"/>
      <c r="KDE54" s="81"/>
      <c r="KDM54" s="109"/>
      <c r="KDN54" s="110"/>
      <c r="KDO54" s="111"/>
      <c r="KDP54" s="112"/>
      <c r="KDQ54" s="112"/>
      <c r="KDS54" s="81"/>
      <c r="KDU54" s="81"/>
      <c r="KEC54" s="109"/>
      <c r="KED54" s="110"/>
      <c r="KEE54" s="111"/>
      <c r="KEF54" s="112"/>
      <c r="KEG54" s="112"/>
      <c r="KEI54" s="81"/>
      <c r="KEK54" s="81"/>
      <c r="KES54" s="109"/>
      <c r="KET54" s="110"/>
      <c r="KEU54" s="111"/>
      <c r="KEV54" s="112"/>
      <c r="KEW54" s="112"/>
      <c r="KEY54" s="81"/>
      <c r="KFA54" s="81"/>
      <c r="KFI54" s="109"/>
      <c r="KFJ54" s="110"/>
      <c r="KFK54" s="111"/>
      <c r="KFL54" s="112"/>
      <c r="KFM54" s="112"/>
      <c r="KFO54" s="81"/>
      <c r="KFQ54" s="81"/>
      <c r="KFY54" s="109"/>
      <c r="KFZ54" s="110"/>
      <c r="KGA54" s="111"/>
      <c r="KGB54" s="112"/>
      <c r="KGC54" s="112"/>
      <c r="KGE54" s="81"/>
      <c r="KGG54" s="81"/>
      <c r="KGO54" s="109"/>
      <c r="KGP54" s="110"/>
      <c r="KGQ54" s="111"/>
      <c r="KGR54" s="112"/>
      <c r="KGS54" s="112"/>
      <c r="KGU54" s="81"/>
      <c r="KGW54" s="81"/>
      <c r="KHE54" s="109"/>
      <c r="KHF54" s="110"/>
      <c r="KHG54" s="111"/>
      <c r="KHH54" s="112"/>
      <c r="KHI54" s="112"/>
      <c r="KHK54" s="81"/>
      <c r="KHM54" s="81"/>
      <c r="KHU54" s="109"/>
      <c r="KHV54" s="110"/>
      <c r="KHW54" s="111"/>
      <c r="KHX54" s="112"/>
      <c r="KHY54" s="112"/>
      <c r="KIA54" s="81"/>
      <c r="KIC54" s="81"/>
      <c r="KIK54" s="109"/>
      <c r="KIL54" s="110"/>
      <c r="KIM54" s="111"/>
      <c r="KIN54" s="112"/>
      <c r="KIO54" s="112"/>
      <c r="KIQ54" s="81"/>
      <c r="KIS54" s="81"/>
      <c r="KJA54" s="109"/>
      <c r="KJB54" s="110"/>
      <c r="KJC54" s="111"/>
      <c r="KJD54" s="112"/>
      <c r="KJE54" s="112"/>
      <c r="KJG54" s="81"/>
      <c r="KJI54" s="81"/>
      <c r="KJQ54" s="109"/>
      <c r="KJR54" s="110"/>
      <c r="KJS54" s="111"/>
      <c r="KJT54" s="112"/>
      <c r="KJU54" s="112"/>
      <c r="KJW54" s="81"/>
      <c r="KJY54" s="81"/>
      <c r="KKG54" s="109"/>
      <c r="KKH54" s="110"/>
      <c r="KKI54" s="111"/>
      <c r="KKJ54" s="112"/>
      <c r="KKK54" s="112"/>
      <c r="KKM54" s="81"/>
      <c r="KKO54" s="81"/>
      <c r="KKW54" s="109"/>
      <c r="KKX54" s="110"/>
      <c r="KKY54" s="111"/>
      <c r="KKZ54" s="112"/>
      <c r="KLA54" s="112"/>
      <c r="KLC54" s="81"/>
      <c r="KLE54" s="81"/>
      <c r="KLM54" s="109"/>
      <c r="KLN54" s="110"/>
      <c r="KLO54" s="111"/>
      <c r="KLP54" s="112"/>
      <c r="KLQ54" s="112"/>
      <c r="KLS54" s="81"/>
      <c r="KLU54" s="81"/>
      <c r="KMC54" s="109"/>
      <c r="KMD54" s="110"/>
      <c r="KME54" s="111"/>
      <c r="KMF54" s="112"/>
      <c r="KMG54" s="112"/>
      <c r="KMI54" s="81"/>
      <c r="KMK54" s="81"/>
      <c r="KMS54" s="109"/>
      <c r="KMT54" s="110"/>
      <c r="KMU54" s="111"/>
      <c r="KMV54" s="112"/>
      <c r="KMW54" s="112"/>
      <c r="KMY54" s="81"/>
      <c r="KNA54" s="81"/>
      <c r="KNI54" s="109"/>
      <c r="KNJ54" s="110"/>
      <c r="KNK54" s="111"/>
      <c r="KNL54" s="112"/>
      <c r="KNM54" s="112"/>
      <c r="KNO54" s="81"/>
      <c r="KNQ54" s="81"/>
      <c r="KNY54" s="109"/>
      <c r="KNZ54" s="110"/>
      <c r="KOA54" s="111"/>
      <c r="KOB54" s="112"/>
      <c r="KOC54" s="112"/>
      <c r="KOE54" s="81"/>
      <c r="KOG54" s="81"/>
      <c r="KOO54" s="109"/>
      <c r="KOP54" s="110"/>
      <c r="KOQ54" s="111"/>
      <c r="KOR54" s="112"/>
      <c r="KOS54" s="112"/>
      <c r="KOU54" s="81"/>
      <c r="KOW54" s="81"/>
      <c r="KPE54" s="109"/>
      <c r="KPF54" s="110"/>
      <c r="KPG54" s="111"/>
      <c r="KPH54" s="112"/>
      <c r="KPI54" s="112"/>
      <c r="KPK54" s="81"/>
      <c r="KPM54" s="81"/>
      <c r="KPU54" s="109"/>
      <c r="KPV54" s="110"/>
      <c r="KPW54" s="111"/>
      <c r="KPX54" s="112"/>
      <c r="KPY54" s="112"/>
      <c r="KQA54" s="81"/>
      <c r="KQC54" s="81"/>
      <c r="KQK54" s="109"/>
      <c r="KQL54" s="110"/>
      <c r="KQM54" s="111"/>
      <c r="KQN54" s="112"/>
      <c r="KQO54" s="112"/>
      <c r="KQQ54" s="81"/>
      <c r="KQS54" s="81"/>
      <c r="KRA54" s="109"/>
      <c r="KRB54" s="110"/>
      <c r="KRC54" s="111"/>
      <c r="KRD54" s="112"/>
      <c r="KRE54" s="112"/>
      <c r="KRG54" s="81"/>
      <c r="KRI54" s="81"/>
      <c r="KRQ54" s="109"/>
      <c r="KRR54" s="110"/>
      <c r="KRS54" s="111"/>
      <c r="KRT54" s="112"/>
      <c r="KRU54" s="112"/>
      <c r="KRW54" s="81"/>
      <c r="KRY54" s="81"/>
      <c r="KSG54" s="109"/>
      <c r="KSH54" s="110"/>
      <c r="KSI54" s="111"/>
      <c r="KSJ54" s="112"/>
      <c r="KSK54" s="112"/>
      <c r="KSM54" s="81"/>
      <c r="KSO54" s="81"/>
      <c r="KSW54" s="109"/>
      <c r="KSX54" s="110"/>
      <c r="KSY54" s="111"/>
      <c r="KSZ54" s="112"/>
      <c r="KTA54" s="112"/>
      <c r="KTC54" s="81"/>
      <c r="KTE54" s="81"/>
      <c r="KTM54" s="109"/>
      <c r="KTN54" s="110"/>
      <c r="KTO54" s="111"/>
      <c r="KTP54" s="112"/>
      <c r="KTQ54" s="112"/>
      <c r="KTS54" s="81"/>
      <c r="KTU54" s="81"/>
      <c r="KUC54" s="109"/>
      <c r="KUD54" s="110"/>
      <c r="KUE54" s="111"/>
      <c r="KUF54" s="112"/>
      <c r="KUG54" s="112"/>
      <c r="KUI54" s="81"/>
      <c r="KUK54" s="81"/>
      <c r="KUS54" s="109"/>
      <c r="KUT54" s="110"/>
      <c r="KUU54" s="111"/>
      <c r="KUV54" s="112"/>
      <c r="KUW54" s="112"/>
      <c r="KUY54" s="81"/>
      <c r="KVA54" s="81"/>
      <c r="KVI54" s="109"/>
      <c r="KVJ54" s="110"/>
      <c r="KVK54" s="111"/>
      <c r="KVL54" s="112"/>
      <c r="KVM54" s="112"/>
      <c r="KVO54" s="81"/>
      <c r="KVQ54" s="81"/>
      <c r="KVY54" s="109"/>
      <c r="KVZ54" s="110"/>
      <c r="KWA54" s="111"/>
      <c r="KWB54" s="112"/>
      <c r="KWC54" s="112"/>
      <c r="KWE54" s="81"/>
      <c r="KWG54" s="81"/>
      <c r="KWO54" s="109"/>
      <c r="KWP54" s="110"/>
      <c r="KWQ54" s="111"/>
      <c r="KWR54" s="112"/>
      <c r="KWS54" s="112"/>
      <c r="KWU54" s="81"/>
      <c r="KWW54" s="81"/>
      <c r="KXE54" s="109"/>
      <c r="KXF54" s="110"/>
      <c r="KXG54" s="111"/>
      <c r="KXH54" s="112"/>
      <c r="KXI54" s="112"/>
      <c r="KXK54" s="81"/>
      <c r="KXM54" s="81"/>
      <c r="KXU54" s="109"/>
      <c r="KXV54" s="110"/>
      <c r="KXW54" s="111"/>
      <c r="KXX54" s="112"/>
      <c r="KXY54" s="112"/>
      <c r="KYA54" s="81"/>
      <c r="KYC54" s="81"/>
      <c r="KYK54" s="109"/>
      <c r="KYL54" s="110"/>
      <c r="KYM54" s="111"/>
      <c r="KYN54" s="112"/>
      <c r="KYO54" s="112"/>
      <c r="KYQ54" s="81"/>
      <c r="KYS54" s="81"/>
      <c r="KZA54" s="109"/>
      <c r="KZB54" s="110"/>
      <c r="KZC54" s="111"/>
      <c r="KZD54" s="112"/>
      <c r="KZE54" s="112"/>
      <c r="KZG54" s="81"/>
      <c r="KZI54" s="81"/>
      <c r="KZQ54" s="109"/>
      <c r="KZR54" s="110"/>
      <c r="KZS54" s="111"/>
      <c r="KZT54" s="112"/>
      <c r="KZU54" s="112"/>
      <c r="KZW54" s="81"/>
      <c r="KZY54" s="81"/>
      <c r="LAG54" s="109"/>
      <c r="LAH54" s="110"/>
      <c r="LAI54" s="111"/>
      <c r="LAJ54" s="112"/>
      <c r="LAK54" s="112"/>
      <c r="LAM54" s="81"/>
      <c r="LAO54" s="81"/>
      <c r="LAW54" s="109"/>
      <c r="LAX54" s="110"/>
      <c r="LAY54" s="111"/>
      <c r="LAZ54" s="112"/>
      <c r="LBA54" s="112"/>
      <c r="LBC54" s="81"/>
      <c r="LBE54" s="81"/>
      <c r="LBM54" s="109"/>
      <c r="LBN54" s="110"/>
      <c r="LBO54" s="111"/>
      <c r="LBP54" s="112"/>
      <c r="LBQ54" s="112"/>
      <c r="LBS54" s="81"/>
      <c r="LBU54" s="81"/>
      <c r="LCC54" s="109"/>
      <c r="LCD54" s="110"/>
      <c r="LCE54" s="111"/>
      <c r="LCF54" s="112"/>
      <c r="LCG54" s="112"/>
      <c r="LCI54" s="81"/>
      <c r="LCK54" s="81"/>
      <c r="LCS54" s="109"/>
      <c r="LCT54" s="110"/>
      <c r="LCU54" s="111"/>
      <c r="LCV54" s="112"/>
      <c r="LCW54" s="112"/>
      <c r="LCY54" s="81"/>
      <c r="LDA54" s="81"/>
      <c r="LDI54" s="109"/>
      <c r="LDJ54" s="110"/>
      <c r="LDK54" s="111"/>
      <c r="LDL54" s="112"/>
      <c r="LDM54" s="112"/>
      <c r="LDO54" s="81"/>
      <c r="LDQ54" s="81"/>
      <c r="LDY54" s="109"/>
      <c r="LDZ54" s="110"/>
      <c r="LEA54" s="111"/>
      <c r="LEB54" s="112"/>
      <c r="LEC54" s="112"/>
      <c r="LEE54" s="81"/>
      <c r="LEG54" s="81"/>
      <c r="LEO54" s="109"/>
      <c r="LEP54" s="110"/>
      <c r="LEQ54" s="111"/>
      <c r="LER54" s="112"/>
      <c r="LES54" s="112"/>
      <c r="LEU54" s="81"/>
      <c r="LEW54" s="81"/>
      <c r="LFE54" s="109"/>
      <c r="LFF54" s="110"/>
      <c r="LFG54" s="111"/>
      <c r="LFH54" s="112"/>
      <c r="LFI54" s="112"/>
      <c r="LFK54" s="81"/>
      <c r="LFM54" s="81"/>
      <c r="LFU54" s="109"/>
      <c r="LFV54" s="110"/>
      <c r="LFW54" s="111"/>
      <c r="LFX54" s="112"/>
      <c r="LFY54" s="112"/>
      <c r="LGA54" s="81"/>
      <c r="LGC54" s="81"/>
      <c r="LGK54" s="109"/>
      <c r="LGL54" s="110"/>
      <c r="LGM54" s="111"/>
      <c r="LGN54" s="112"/>
      <c r="LGO54" s="112"/>
      <c r="LGQ54" s="81"/>
      <c r="LGS54" s="81"/>
      <c r="LHA54" s="109"/>
      <c r="LHB54" s="110"/>
      <c r="LHC54" s="111"/>
      <c r="LHD54" s="112"/>
      <c r="LHE54" s="112"/>
      <c r="LHG54" s="81"/>
      <c r="LHI54" s="81"/>
      <c r="LHQ54" s="109"/>
      <c r="LHR54" s="110"/>
      <c r="LHS54" s="111"/>
      <c r="LHT54" s="112"/>
      <c r="LHU54" s="112"/>
      <c r="LHW54" s="81"/>
      <c r="LHY54" s="81"/>
      <c r="LIG54" s="109"/>
      <c r="LIH54" s="110"/>
      <c r="LII54" s="111"/>
      <c r="LIJ54" s="112"/>
      <c r="LIK54" s="112"/>
      <c r="LIM54" s="81"/>
      <c r="LIO54" s="81"/>
      <c r="LIW54" s="109"/>
      <c r="LIX54" s="110"/>
      <c r="LIY54" s="111"/>
      <c r="LIZ54" s="112"/>
      <c r="LJA54" s="112"/>
      <c r="LJC54" s="81"/>
      <c r="LJE54" s="81"/>
      <c r="LJM54" s="109"/>
      <c r="LJN54" s="110"/>
      <c r="LJO54" s="111"/>
      <c r="LJP54" s="112"/>
      <c r="LJQ54" s="112"/>
      <c r="LJS54" s="81"/>
      <c r="LJU54" s="81"/>
      <c r="LKC54" s="109"/>
      <c r="LKD54" s="110"/>
      <c r="LKE54" s="111"/>
      <c r="LKF54" s="112"/>
      <c r="LKG54" s="112"/>
      <c r="LKI54" s="81"/>
      <c r="LKK54" s="81"/>
      <c r="LKS54" s="109"/>
      <c r="LKT54" s="110"/>
      <c r="LKU54" s="111"/>
      <c r="LKV54" s="112"/>
      <c r="LKW54" s="112"/>
      <c r="LKY54" s="81"/>
      <c r="LLA54" s="81"/>
      <c r="LLI54" s="109"/>
      <c r="LLJ54" s="110"/>
      <c r="LLK54" s="111"/>
      <c r="LLL54" s="112"/>
      <c r="LLM54" s="112"/>
      <c r="LLO54" s="81"/>
      <c r="LLQ54" s="81"/>
      <c r="LLY54" s="109"/>
      <c r="LLZ54" s="110"/>
      <c r="LMA54" s="111"/>
      <c r="LMB54" s="112"/>
      <c r="LMC54" s="112"/>
      <c r="LME54" s="81"/>
      <c r="LMG54" s="81"/>
      <c r="LMO54" s="109"/>
      <c r="LMP54" s="110"/>
      <c r="LMQ54" s="111"/>
      <c r="LMR54" s="112"/>
      <c r="LMS54" s="112"/>
      <c r="LMU54" s="81"/>
      <c r="LMW54" s="81"/>
      <c r="LNE54" s="109"/>
      <c r="LNF54" s="110"/>
      <c r="LNG54" s="111"/>
      <c r="LNH54" s="112"/>
      <c r="LNI54" s="112"/>
      <c r="LNK54" s="81"/>
      <c r="LNM54" s="81"/>
      <c r="LNU54" s="109"/>
      <c r="LNV54" s="110"/>
      <c r="LNW54" s="111"/>
      <c r="LNX54" s="112"/>
      <c r="LNY54" s="112"/>
      <c r="LOA54" s="81"/>
      <c r="LOC54" s="81"/>
      <c r="LOK54" s="109"/>
      <c r="LOL54" s="110"/>
      <c r="LOM54" s="111"/>
      <c r="LON54" s="112"/>
      <c r="LOO54" s="112"/>
      <c r="LOQ54" s="81"/>
      <c r="LOS54" s="81"/>
      <c r="LPA54" s="109"/>
      <c r="LPB54" s="110"/>
      <c r="LPC54" s="111"/>
      <c r="LPD54" s="112"/>
      <c r="LPE54" s="112"/>
      <c r="LPG54" s="81"/>
      <c r="LPI54" s="81"/>
      <c r="LPQ54" s="109"/>
      <c r="LPR54" s="110"/>
      <c r="LPS54" s="111"/>
      <c r="LPT54" s="112"/>
      <c r="LPU54" s="112"/>
      <c r="LPW54" s="81"/>
      <c r="LPY54" s="81"/>
      <c r="LQG54" s="109"/>
      <c r="LQH54" s="110"/>
      <c r="LQI54" s="111"/>
      <c r="LQJ54" s="112"/>
      <c r="LQK54" s="112"/>
      <c r="LQM54" s="81"/>
      <c r="LQO54" s="81"/>
      <c r="LQW54" s="109"/>
      <c r="LQX54" s="110"/>
      <c r="LQY54" s="111"/>
      <c r="LQZ54" s="112"/>
      <c r="LRA54" s="112"/>
      <c r="LRC54" s="81"/>
      <c r="LRE54" s="81"/>
      <c r="LRM54" s="109"/>
      <c r="LRN54" s="110"/>
      <c r="LRO54" s="111"/>
      <c r="LRP54" s="112"/>
      <c r="LRQ54" s="112"/>
      <c r="LRS54" s="81"/>
      <c r="LRU54" s="81"/>
      <c r="LSC54" s="109"/>
      <c r="LSD54" s="110"/>
      <c r="LSE54" s="111"/>
      <c r="LSF54" s="112"/>
      <c r="LSG54" s="112"/>
      <c r="LSI54" s="81"/>
      <c r="LSK54" s="81"/>
      <c r="LSS54" s="109"/>
      <c r="LST54" s="110"/>
      <c r="LSU54" s="111"/>
      <c r="LSV54" s="112"/>
      <c r="LSW54" s="112"/>
      <c r="LSY54" s="81"/>
      <c r="LTA54" s="81"/>
      <c r="LTI54" s="109"/>
      <c r="LTJ54" s="110"/>
      <c r="LTK54" s="111"/>
      <c r="LTL54" s="112"/>
      <c r="LTM54" s="112"/>
      <c r="LTO54" s="81"/>
      <c r="LTQ54" s="81"/>
      <c r="LTY54" s="109"/>
      <c r="LTZ54" s="110"/>
      <c r="LUA54" s="111"/>
      <c r="LUB54" s="112"/>
      <c r="LUC54" s="112"/>
      <c r="LUE54" s="81"/>
      <c r="LUG54" s="81"/>
      <c r="LUO54" s="109"/>
      <c r="LUP54" s="110"/>
      <c r="LUQ54" s="111"/>
      <c r="LUR54" s="112"/>
      <c r="LUS54" s="112"/>
      <c r="LUU54" s="81"/>
      <c r="LUW54" s="81"/>
      <c r="LVE54" s="109"/>
      <c r="LVF54" s="110"/>
      <c r="LVG54" s="111"/>
      <c r="LVH54" s="112"/>
      <c r="LVI54" s="112"/>
      <c r="LVK54" s="81"/>
      <c r="LVM54" s="81"/>
      <c r="LVU54" s="109"/>
      <c r="LVV54" s="110"/>
      <c r="LVW54" s="111"/>
      <c r="LVX54" s="112"/>
      <c r="LVY54" s="112"/>
      <c r="LWA54" s="81"/>
      <c r="LWC54" s="81"/>
      <c r="LWK54" s="109"/>
      <c r="LWL54" s="110"/>
      <c r="LWM54" s="111"/>
      <c r="LWN54" s="112"/>
      <c r="LWO54" s="112"/>
      <c r="LWQ54" s="81"/>
      <c r="LWS54" s="81"/>
      <c r="LXA54" s="109"/>
      <c r="LXB54" s="110"/>
      <c r="LXC54" s="111"/>
      <c r="LXD54" s="112"/>
      <c r="LXE54" s="112"/>
      <c r="LXG54" s="81"/>
      <c r="LXI54" s="81"/>
      <c r="LXQ54" s="109"/>
      <c r="LXR54" s="110"/>
      <c r="LXS54" s="111"/>
      <c r="LXT54" s="112"/>
      <c r="LXU54" s="112"/>
      <c r="LXW54" s="81"/>
      <c r="LXY54" s="81"/>
      <c r="LYG54" s="109"/>
      <c r="LYH54" s="110"/>
      <c r="LYI54" s="111"/>
      <c r="LYJ54" s="112"/>
      <c r="LYK54" s="112"/>
      <c r="LYM54" s="81"/>
      <c r="LYO54" s="81"/>
      <c r="LYW54" s="109"/>
      <c r="LYX54" s="110"/>
      <c r="LYY54" s="111"/>
      <c r="LYZ54" s="112"/>
      <c r="LZA54" s="112"/>
      <c r="LZC54" s="81"/>
      <c r="LZE54" s="81"/>
      <c r="LZM54" s="109"/>
      <c r="LZN54" s="110"/>
      <c r="LZO54" s="111"/>
      <c r="LZP54" s="112"/>
      <c r="LZQ54" s="112"/>
      <c r="LZS54" s="81"/>
      <c r="LZU54" s="81"/>
      <c r="MAC54" s="109"/>
      <c r="MAD54" s="110"/>
      <c r="MAE54" s="111"/>
      <c r="MAF54" s="112"/>
      <c r="MAG54" s="112"/>
      <c r="MAI54" s="81"/>
      <c r="MAK54" s="81"/>
      <c r="MAS54" s="109"/>
      <c r="MAT54" s="110"/>
      <c r="MAU54" s="111"/>
      <c r="MAV54" s="112"/>
      <c r="MAW54" s="112"/>
      <c r="MAY54" s="81"/>
      <c r="MBA54" s="81"/>
      <c r="MBI54" s="109"/>
      <c r="MBJ54" s="110"/>
      <c r="MBK54" s="111"/>
      <c r="MBL54" s="112"/>
      <c r="MBM54" s="112"/>
      <c r="MBO54" s="81"/>
      <c r="MBQ54" s="81"/>
      <c r="MBY54" s="109"/>
      <c r="MBZ54" s="110"/>
      <c r="MCA54" s="111"/>
      <c r="MCB54" s="112"/>
      <c r="MCC54" s="112"/>
      <c r="MCE54" s="81"/>
      <c r="MCG54" s="81"/>
      <c r="MCO54" s="109"/>
      <c r="MCP54" s="110"/>
      <c r="MCQ54" s="111"/>
      <c r="MCR54" s="112"/>
      <c r="MCS54" s="112"/>
      <c r="MCU54" s="81"/>
      <c r="MCW54" s="81"/>
      <c r="MDE54" s="109"/>
      <c r="MDF54" s="110"/>
      <c r="MDG54" s="111"/>
      <c r="MDH54" s="112"/>
      <c r="MDI54" s="112"/>
      <c r="MDK54" s="81"/>
      <c r="MDM54" s="81"/>
      <c r="MDU54" s="109"/>
      <c r="MDV54" s="110"/>
      <c r="MDW54" s="111"/>
      <c r="MDX54" s="112"/>
      <c r="MDY54" s="112"/>
      <c r="MEA54" s="81"/>
      <c r="MEC54" s="81"/>
      <c r="MEK54" s="109"/>
      <c r="MEL54" s="110"/>
      <c r="MEM54" s="111"/>
      <c r="MEN54" s="112"/>
      <c r="MEO54" s="112"/>
      <c r="MEQ54" s="81"/>
      <c r="MES54" s="81"/>
      <c r="MFA54" s="109"/>
      <c r="MFB54" s="110"/>
      <c r="MFC54" s="111"/>
      <c r="MFD54" s="112"/>
      <c r="MFE54" s="112"/>
      <c r="MFG54" s="81"/>
      <c r="MFI54" s="81"/>
      <c r="MFQ54" s="109"/>
      <c r="MFR54" s="110"/>
      <c r="MFS54" s="111"/>
      <c r="MFT54" s="112"/>
      <c r="MFU54" s="112"/>
      <c r="MFW54" s="81"/>
      <c r="MFY54" s="81"/>
      <c r="MGG54" s="109"/>
      <c r="MGH54" s="110"/>
      <c r="MGI54" s="111"/>
      <c r="MGJ54" s="112"/>
      <c r="MGK54" s="112"/>
      <c r="MGM54" s="81"/>
      <c r="MGO54" s="81"/>
      <c r="MGW54" s="109"/>
      <c r="MGX54" s="110"/>
      <c r="MGY54" s="111"/>
      <c r="MGZ54" s="112"/>
      <c r="MHA54" s="112"/>
      <c r="MHC54" s="81"/>
      <c r="MHE54" s="81"/>
      <c r="MHM54" s="109"/>
      <c r="MHN54" s="110"/>
      <c r="MHO54" s="111"/>
      <c r="MHP54" s="112"/>
      <c r="MHQ54" s="112"/>
      <c r="MHS54" s="81"/>
      <c r="MHU54" s="81"/>
      <c r="MIC54" s="109"/>
      <c r="MID54" s="110"/>
      <c r="MIE54" s="111"/>
      <c r="MIF54" s="112"/>
      <c r="MIG54" s="112"/>
      <c r="MII54" s="81"/>
      <c r="MIK54" s="81"/>
      <c r="MIS54" s="109"/>
      <c r="MIT54" s="110"/>
      <c r="MIU54" s="111"/>
      <c r="MIV54" s="112"/>
      <c r="MIW54" s="112"/>
      <c r="MIY54" s="81"/>
      <c r="MJA54" s="81"/>
      <c r="MJI54" s="109"/>
      <c r="MJJ54" s="110"/>
      <c r="MJK54" s="111"/>
      <c r="MJL54" s="112"/>
      <c r="MJM54" s="112"/>
      <c r="MJO54" s="81"/>
      <c r="MJQ54" s="81"/>
      <c r="MJY54" s="109"/>
      <c r="MJZ54" s="110"/>
      <c r="MKA54" s="111"/>
      <c r="MKB54" s="112"/>
      <c r="MKC54" s="112"/>
      <c r="MKE54" s="81"/>
      <c r="MKG54" s="81"/>
      <c r="MKO54" s="109"/>
      <c r="MKP54" s="110"/>
      <c r="MKQ54" s="111"/>
      <c r="MKR54" s="112"/>
      <c r="MKS54" s="112"/>
      <c r="MKU54" s="81"/>
      <c r="MKW54" s="81"/>
      <c r="MLE54" s="109"/>
      <c r="MLF54" s="110"/>
      <c r="MLG54" s="111"/>
      <c r="MLH54" s="112"/>
      <c r="MLI54" s="112"/>
      <c r="MLK54" s="81"/>
      <c r="MLM54" s="81"/>
      <c r="MLU54" s="109"/>
      <c r="MLV54" s="110"/>
      <c r="MLW54" s="111"/>
      <c r="MLX54" s="112"/>
      <c r="MLY54" s="112"/>
      <c r="MMA54" s="81"/>
      <c r="MMC54" s="81"/>
      <c r="MMK54" s="109"/>
      <c r="MML54" s="110"/>
      <c r="MMM54" s="111"/>
      <c r="MMN54" s="112"/>
      <c r="MMO54" s="112"/>
      <c r="MMQ54" s="81"/>
      <c r="MMS54" s="81"/>
      <c r="MNA54" s="109"/>
      <c r="MNB54" s="110"/>
      <c r="MNC54" s="111"/>
      <c r="MND54" s="112"/>
      <c r="MNE54" s="112"/>
      <c r="MNG54" s="81"/>
      <c r="MNI54" s="81"/>
      <c r="MNQ54" s="109"/>
      <c r="MNR54" s="110"/>
      <c r="MNS54" s="111"/>
      <c r="MNT54" s="112"/>
      <c r="MNU54" s="112"/>
      <c r="MNW54" s="81"/>
      <c r="MNY54" s="81"/>
      <c r="MOG54" s="109"/>
      <c r="MOH54" s="110"/>
      <c r="MOI54" s="111"/>
      <c r="MOJ54" s="112"/>
      <c r="MOK54" s="112"/>
      <c r="MOM54" s="81"/>
      <c r="MOO54" s="81"/>
      <c r="MOW54" s="109"/>
      <c r="MOX54" s="110"/>
      <c r="MOY54" s="111"/>
      <c r="MOZ54" s="112"/>
      <c r="MPA54" s="112"/>
      <c r="MPC54" s="81"/>
      <c r="MPE54" s="81"/>
      <c r="MPM54" s="109"/>
      <c r="MPN54" s="110"/>
      <c r="MPO54" s="111"/>
      <c r="MPP54" s="112"/>
      <c r="MPQ54" s="112"/>
      <c r="MPS54" s="81"/>
      <c r="MPU54" s="81"/>
      <c r="MQC54" s="109"/>
      <c r="MQD54" s="110"/>
      <c r="MQE54" s="111"/>
      <c r="MQF54" s="112"/>
      <c r="MQG54" s="112"/>
      <c r="MQI54" s="81"/>
      <c r="MQK54" s="81"/>
      <c r="MQS54" s="109"/>
      <c r="MQT54" s="110"/>
      <c r="MQU54" s="111"/>
      <c r="MQV54" s="112"/>
      <c r="MQW54" s="112"/>
      <c r="MQY54" s="81"/>
      <c r="MRA54" s="81"/>
      <c r="MRI54" s="109"/>
      <c r="MRJ54" s="110"/>
      <c r="MRK54" s="111"/>
      <c r="MRL54" s="112"/>
      <c r="MRM54" s="112"/>
      <c r="MRO54" s="81"/>
      <c r="MRQ54" s="81"/>
      <c r="MRY54" s="109"/>
      <c r="MRZ54" s="110"/>
      <c r="MSA54" s="111"/>
      <c r="MSB54" s="112"/>
      <c r="MSC54" s="112"/>
      <c r="MSE54" s="81"/>
      <c r="MSG54" s="81"/>
      <c r="MSO54" s="109"/>
      <c r="MSP54" s="110"/>
      <c r="MSQ54" s="111"/>
      <c r="MSR54" s="112"/>
      <c r="MSS54" s="112"/>
      <c r="MSU54" s="81"/>
      <c r="MSW54" s="81"/>
      <c r="MTE54" s="109"/>
      <c r="MTF54" s="110"/>
      <c r="MTG54" s="111"/>
      <c r="MTH54" s="112"/>
      <c r="MTI54" s="112"/>
      <c r="MTK54" s="81"/>
      <c r="MTM54" s="81"/>
      <c r="MTU54" s="109"/>
      <c r="MTV54" s="110"/>
      <c r="MTW54" s="111"/>
      <c r="MTX54" s="112"/>
      <c r="MTY54" s="112"/>
      <c r="MUA54" s="81"/>
      <c r="MUC54" s="81"/>
      <c r="MUK54" s="109"/>
      <c r="MUL54" s="110"/>
      <c r="MUM54" s="111"/>
      <c r="MUN54" s="112"/>
      <c r="MUO54" s="112"/>
      <c r="MUQ54" s="81"/>
      <c r="MUS54" s="81"/>
      <c r="MVA54" s="109"/>
      <c r="MVB54" s="110"/>
      <c r="MVC54" s="111"/>
      <c r="MVD54" s="112"/>
      <c r="MVE54" s="112"/>
      <c r="MVG54" s="81"/>
      <c r="MVI54" s="81"/>
      <c r="MVQ54" s="109"/>
      <c r="MVR54" s="110"/>
      <c r="MVS54" s="111"/>
      <c r="MVT54" s="112"/>
      <c r="MVU54" s="112"/>
      <c r="MVW54" s="81"/>
      <c r="MVY54" s="81"/>
      <c r="MWG54" s="109"/>
      <c r="MWH54" s="110"/>
      <c r="MWI54" s="111"/>
      <c r="MWJ54" s="112"/>
      <c r="MWK54" s="112"/>
      <c r="MWM54" s="81"/>
      <c r="MWO54" s="81"/>
      <c r="MWW54" s="109"/>
      <c r="MWX54" s="110"/>
      <c r="MWY54" s="111"/>
      <c r="MWZ54" s="112"/>
      <c r="MXA54" s="112"/>
      <c r="MXC54" s="81"/>
      <c r="MXE54" s="81"/>
      <c r="MXM54" s="109"/>
      <c r="MXN54" s="110"/>
      <c r="MXO54" s="111"/>
      <c r="MXP54" s="112"/>
      <c r="MXQ54" s="112"/>
      <c r="MXS54" s="81"/>
      <c r="MXU54" s="81"/>
      <c r="MYC54" s="109"/>
      <c r="MYD54" s="110"/>
      <c r="MYE54" s="111"/>
      <c r="MYF54" s="112"/>
      <c r="MYG54" s="112"/>
      <c r="MYI54" s="81"/>
      <c r="MYK54" s="81"/>
      <c r="MYS54" s="109"/>
      <c r="MYT54" s="110"/>
      <c r="MYU54" s="111"/>
      <c r="MYV54" s="112"/>
      <c r="MYW54" s="112"/>
      <c r="MYY54" s="81"/>
      <c r="MZA54" s="81"/>
      <c r="MZI54" s="109"/>
      <c r="MZJ54" s="110"/>
      <c r="MZK54" s="111"/>
      <c r="MZL54" s="112"/>
      <c r="MZM54" s="112"/>
      <c r="MZO54" s="81"/>
      <c r="MZQ54" s="81"/>
      <c r="MZY54" s="109"/>
      <c r="MZZ54" s="110"/>
      <c r="NAA54" s="111"/>
      <c r="NAB54" s="112"/>
      <c r="NAC54" s="112"/>
      <c r="NAE54" s="81"/>
      <c r="NAG54" s="81"/>
      <c r="NAO54" s="109"/>
      <c r="NAP54" s="110"/>
      <c r="NAQ54" s="111"/>
      <c r="NAR54" s="112"/>
      <c r="NAS54" s="112"/>
      <c r="NAU54" s="81"/>
      <c r="NAW54" s="81"/>
      <c r="NBE54" s="109"/>
      <c r="NBF54" s="110"/>
      <c r="NBG54" s="111"/>
      <c r="NBH54" s="112"/>
      <c r="NBI54" s="112"/>
      <c r="NBK54" s="81"/>
      <c r="NBM54" s="81"/>
      <c r="NBU54" s="109"/>
      <c r="NBV54" s="110"/>
      <c r="NBW54" s="111"/>
      <c r="NBX54" s="112"/>
      <c r="NBY54" s="112"/>
      <c r="NCA54" s="81"/>
      <c r="NCC54" s="81"/>
      <c r="NCK54" s="109"/>
      <c r="NCL54" s="110"/>
      <c r="NCM54" s="111"/>
      <c r="NCN54" s="112"/>
      <c r="NCO54" s="112"/>
      <c r="NCQ54" s="81"/>
      <c r="NCS54" s="81"/>
      <c r="NDA54" s="109"/>
      <c r="NDB54" s="110"/>
      <c r="NDC54" s="111"/>
      <c r="NDD54" s="112"/>
      <c r="NDE54" s="112"/>
      <c r="NDG54" s="81"/>
      <c r="NDI54" s="81"/>
      <c r="NDQ54" s="109"/>
      <c r="NDR54" s="110"/>
      <c r="NDS54" s="111"/>
      <c r="NDT54" s="112"/>
      <c r="NDU54" s="112"/>
      <c r="NDW54" s="81"/>
      <c r="NDY54" s="81"/>
      <c r="NEG54" s="109"/>
      <c r="NEH54" s="110"/>
      <c r="NEI54" s="111"/>
      <c r="NEJ54" s="112"/>
      <c r="NEK54" s="112"/>
      <c r="NEM54" s="81"/>
      <c r="NEO54" s="81"/>
      <c r="NEW54" s="109"/>
      <c r="NEX54" s="110"/>
      <c r="NEY54" s="111"/>
      <c r="NEZ54" s="112"/>
      <c r="NFA54" s="112"/>
      <c r="NFC54" s="81"/>
      <c r="NFE54" s="81"/>
      <c r="NFM54" s="109"/>
      <c r="NFN54" s="110"/>
      <c r="NFO54" s="111"/>
      <c r="NFP54" s="112"/>
      <c r="NFQ54" s="112"/>
      <c r="NFS54" s="81"/>
      <c r="NFU54" s="81"/>
      <c r="NGC54" s="109"/>
      <c r="NGD54" s="110"/>
      <c r="NGE54" s="111"/>
      <c r="NGF54" s="112"/>
      <c r="NGG54" s="112"/>
      <c r="NGI54" s="81"/>
      <c r="NGK54" s="81"/>
      <c r="NGS54" s="109"/>
      <c r="NGT54" s="110"/>
      <c r="NGU54" s="111"/>
      <c r="NGV54" s="112"/>
      <c r="NGW54" s="112"/>
      <c r="NGY54" s="81"/>
      <c r="NHA54" s="81"/>
      <c r="NHI54" s="109"/>
      <c r="NHJ54" s="110"/>
      <c r="NHK54" s="111"/>
      <c r="NHL54" s="112"/>
      <c r="NHM54" s="112"/>
      <c r="NHO54" s="81"/>
      <c r="NHQ54" s="81"/>
      <c r="NHY54" s="109"/>
      <c r="NHZ54" s="110"/>
      <c r="NIA54" s="111"/>
      <c r="NIB54" s="112"/>
      <c r="NIC54" s="112"/>
      <c r="NIE54" s="81"/>
      <c r="NIG54" s="81"/>
      <c r="NIO54" s="109"/>
      <c r="NIP54" s="110"/>
      <c r="NIQ54" s="111"/>
      <c r="NIR54" s="112"/>
      <c r="NIS54" s="112"/>
      <c r="NIU54" s="81"/>
      <c r="NIW54" s="81"/>
      <c r="NJE54" s="109"/>
      <c r="NJF54" s="110"/>
      <c r="NJG54" s="111"/>
      <c r="NJH54" s="112"/>
      <c r="NJI54" s="112"/>
      <c r="NJK54" s="81"/>
      <c r="NJM54" s="81"/>
      <c r="NJU54" s="109"/>
      <c r="NJV54" s="110"/>
      <c r="NJW54" s="111"/>
      <c r="NJX54" s="112"/>
      <c r="NJY54" s="112"/>
      <c r="NKA54" s="81"/>
      <c r="NKC54" s="81"/>
      <c r="NKK54" s="109"/>
      <c r="NKL54" s="110"/>
      <c r="NKM54" s="111"/>
      <c r="NKN54" s="112"/>
      <c r="NKO54" s="112"/>
      <c r="NKQ54" s="81"/>
      <c r="NKS54" s="81"/>
      <c r="NLA54" s="109"/>
      <c r="NLB54" s="110"/>
      <c r="NLC54" s="111"/>
      <c r="NLD54" s="112"/>
      <c r="NLE54" s="112"/>
      <c r="NLG54" s="81"/>
      <c r="NLI54" s="81"/>
      <c r="NLQ54" s="109"/>
      <c r="NLR54" s="110"/>
      <c r="NLS54" s="111"/>
      <c r="NLT54" s="112"/>
      <c r="NLU54" s="112"/>
      <c r="NLW54" s="81"/>
      <c r="NLY54" s="81"/>
      <c r="NMG54" s="109"/>
      <c r="NMH54" s="110"/>
      <c r="NMI54" s="111"/>
      <c r="NMJ54" s="112"/>
      <c r="NMK54" s="112"/>
      <c r="NMM54" s="81"/>
      <c r="NMO54" s="81"/>
      <c r="NMW54" s="109"/>
      <c r="NMX54" s="110"/>
      <c r="NMY54" s="111"/>
      <c r="NMZ54" s="112"/>
      <c r="NNA54" s="112"/>
      <c r="NNC54" s="81"/>
      <c r="NNE54" s="81"/>
      <c r="NNM54" s="109"/>
      <c r="NNN54" s="110"/>
      <c r="NNO54" s="111"/>
      <c r="NNP54" s="112"/>
      <c r="NNQ54" s="112"/>
      <c r="NNS54" s="81"/>
      <c r="NNU54" s="81"/>
      <c r="NOC54" s="109"/>
      <c r="NOD54" s="110"/>
      <c r="NOE54" s="111"/>
      <c r="NOF54" s="112"/>
      <c r="NOG54" s="112"/>
      <c r="NOI54" s="81"/>
      <c r="NOK54" s="81"/>
      <c r="NOS54" s="109"/>
      <c r="NOT54" s="110"/>
      <c r="NOU54" s="111"/>
      <c r="NOV54" s="112"/>
      <c r="NOW54" s="112"/>
      <c r="NOY54" s="81"/>
      <c r="NPA54" s="81"/>
      <c r="NPI54" s="109"/>
      <c r="NPJ54" s="110"/>
      <c r="NPK54" s="111"/>
      <c r="NPL54" s="112"/>
      <c r="NPM54" s="112"/>
      <c r="NPO54" s="81"/>
      <c r="NPQ54" s="81"/>
      <c r="NPY54" s="109"/>
      <c r="NPZ54" s="110"/>
      <c r="NQA54" s="111"/>
      <c r="NQB54" s="112"/>
      <c r="NQC54" s="112"/>
      <c r="NQE54" s="81"/>
      <c r="NQG54" s="81"/>
      <c r="NQO54" s="109"/>
      <c r="NQP54" s="110"/>
      <c r="NQQ54" s="111"/>
      <c r="NQR54" s="112"/>
      <c r="NQS54" s="112"/>
      <c r="NQU54" s="81"/>
      <c r="NQW54" s="81"/>
      <c r="NRE54" s="109"/>
      <c r="NRF54" s="110"/>
      <c r="NRG54" s="111"/>
      <c r="NRH54" s="112"/>
      <c r="NRI54" s="112"/>
      <c r="NRK54" s="81"/>
      <c r="NRM54" s="81"/>
      <c r="NRU54" s="109"/>
      <c r="NRV54" s="110"/>
      <c r="NRW54" s="111"/>
      <c r="NRX54" s="112"/>
      <c r="NRY54" s="112"/>
      <c r="NSA54" s="81"/>
      <c r="NSC54" s="81"/>
      <c r="NSK54" s="109"/>
      <c r="NSL54" s="110"/>
      <c r="NSM54" s="111"/>
      <c r="NSN54" s="112"/>
      <c r="NSO54" s="112"/>
      <c r="NSQ54" s="81"/>
      <c r="NSS54" s="81"/>
      <c r="NTA54" s="109"/>
      <c r="NTB54" s="110"/>
      <c r="NTC54" s="111"/>
      <c r="NTD54" s="112"/>
      <c r="NTE54" s="112"/>
      <c r="NTG54" s="81"/>
      <c r="NTI54" s="81"/>
      <c r="NTQ54" s="109"/>
      <c r="NTR54" s="110"/>
      <c r="NTS54" s="111"/>
      <c r="NTT54" s="112"/>
      <c r="NTU54" s="112"/>
      <c r="NTW54" s="81"/>
      <c r="NTY54" s="81"/>
      <c r="NUG54" s="109"/>
      <c r="NUH54" s="110"/>
      <c r="NUI54" s="111"/>
      <c r="NUJ54" s="112"/>
      <c r="NUK54" s="112"/>
      <c r="NUM54" s="81"/>
      <c r="NUO54" s="81"/>
      <c r="NUW54" s="109"/>
      <c r="NUX54" s="110"/>
      <c r="NUY54" s="111"/>
      <c r="NUZ54" s="112"/>
      <c r="NVA54" s="112"/>
      <c r="NVC54" s="81"/>
      <c r="NVE54" s="81"/>
      <c r="NVM54" s="109"/>
      <c r="NVN54" s="110"/>
      <c r="NVO54" s="111"/>
      <c r="NVP54" s="112"/>
      <c r="NVQ54" s="112"/>
      <c r="NVS54" s="81"/>
      <c r="NVU54" s="81"/>
      <c r="NWC54" s="109"/>
      <c r="NWD54" s="110"/>
      <c r="NWE54" s="111"/>
      <c r="NWF54" s="112"/>
      <c r="NWG54" s="112"/>
      <c r="NWI54" s="81"/>
      <c r="NWK54" s="81"/>
      <c r="NWS54" s="109"/>
      <c r="NWT54" s="110"/>
      <c r="NWU54" s="111"/>
      <c r="NWV54" s="112"/>
      <c r="NWW54" s="112"/>
      <c r="NWY54" s="81"/>
      <c r="NXA54" s="81"/>
      <c r="NXI54" s="109"/>
      <c r="NXJ54" s="110"/>
      <c r="NXK54" s="111"/>
      <c r="NXL54" s="112"/>
      <c r="NXM54" s="112"/>
      <c r="NXO54" s="81"/>
      <c r="NXQ54" s="81"/>
      <c r="NXY54" s="109"/>
      <c r="NXZ54" s="110"/>
      <c r="NYA54" s="111"/>
      <c r="NYB54" s="112"/>
      <c r="NYC54" s="112"/>
      <c r="NYE54" s="81"/>
      <c r="NYG54" s="81"/>
      <c r="NYO54" s="109"/>
      <c r="NYP54" s="110"/>
      <c r="NYQ54" s="111"/>
      <c r="NYR54" s="112"/>
      <c r="NYS54" s="112"/>
      <c r="NYU54" s="81"/>
      <c r="NYW54" s="81"/>
      <c r="NZE54" s="109"/>
      <c r="NZF54" s="110"/>
      <c r="NZG54" s="111"/>
      <c r="NZH54" s="112"/>
      <c r="NZI54" s="112"/>
      <c r="NZK54" s="81"/>
      <c r="NZM54" s="81"/>
      <c r="NZU54" s="109"/>
      <c r="NZV54" s="110"/>
      <c r="NZW54" s="111"/>
      <c r="NZX54" s="112"/>
      <c r="NZY54" s="112"/>
      <c r="OAA54" s="81"/>
      <c r="OAC54" s="81"/>
      <c r="OAK54" s="109"/>
      <c r="OAL54" s="110"/>
      <c r="OAM54" s="111"/>
      <c r="OAN54" s="112"/>
      <c r="OAO54" s="112"/>
      <c r="OAQ54" s="81"/>
      <c r="OAS54" s="81"/>
      <c r="OBA54" s="109"/>
      <c r="OBB54" s="110"/>
      <c r="OBC54" s="111"/>
      <c r="OBD54" s="112"/>
      <c r="OBE54" s="112"/>
      <c r="OBG54" s="81"/>
      <c r="OBI54" s="81"/>
      <c r="OBQ54" s="109"/>
      <c r="OBR54" s="110"/>
      <c r="OBS54" s="111"/>
      <c r="OBT54" s="112"/>
      <c r="OBU54" s="112"/>
      <c r="OBW54" s="81"/>
      <c r="OBY54" s="81"/>
      <c r="OCG54" s="109"/>
      <c r="OCH54" s="110"/>
      <c r="OCI54" s="111"/>
      <c r="OCJ54" s="112"/>
      <c r="OCK54" s="112"/>
      <c r="OCM54" s="81"/>
      <c r="OCO54" s="81"/>
      <c r="OCW54" s="109"/>
      <c r="OCX54" s="110"/>
      <c r="OCY54" s="111"/>
      <c r="OCZ54" s="112"/>
      <c r="ODA54" s="112"/>
      <c r="ODC54" s="81"/>
      <c r="ODE54" s="81"/>
      <c r="ODM54" s="109"/>
      <c r="ODN54" s="110"/>
      <c r="ODO54" s="111"/>
      <c r="ODP54" s="112"/>
      <c r="ODQ54" s="112"/>
      <c r="ODS54" s="81"/>
      <c r="ODU54" s="81"/>
      <c r="OEC54" s="109"/>
      <c r="OED54" s="110"/>
      <c r="OEE54" s="111"/>
      <c r="OEF54" s="112"/>
      <c r="OEG54" s="112"/>
      <c r="OEI54" s="81"/>
      <c r="OEK54" s="81"/>
      <c r="OES54" s="109"/>
      <c r="OET54" s="110"/>
      <c r="OEU54" s="111"/>
      <c r="OEV54" s="112"/>
      <c r="OEW54" s="112"/>
      <c r="OEY54" s="81"/>
      <c r="OFA54" s="81"/>
      <c r="OFI54" s="109"/>
      <c r="OFJ54" s="110"/>
      <c r="OFK54" s="111"/>
      <c r="OFL54" s="112"/>
      <c r="OFM54" s="112"/>
      <c r="OFO54" s="81"/>
      <c r="OFQ54" s="81"/>
      <c r="OFY54" s="109"/>
      <c r="OFZ54" s="110"/>
      <c r="OGA54" s="111"/>
      <c r="OGB54" s="112"/>
      <c r="OGC54" s="112"/>
      <c r="OGE54" s="81"/>
      <c r="OGG54" s="81"/>
      <c r="OGO54" s="109"/>
      <c r="OGP54" s="110"/>
      <c r="OGQ54" s="111"/>
      <c r="OGR54" s="112"/>
      <c r="OGS54" s="112"/>
      <c r="OGU54" s="81"/>
      <c r="OGW54" s="81"/>
      <c r="OHE54" s="109"/>
      <c r="OHF54" s="110"/>
      <c r="OHG54" s="111"/>
      <c r="OHH54" s="112"/>
      <c r="OHI54" s="112"/>
      <c r="OHK54" s="81"/>
      <c r="OHM54" s="81"/>
      <c r="OHU54" s="109"/>
      <c r="OHV54" s="110"/>
      <c r="OHW54" s="111"/>
      <c r="OHX54" s="112"/>
      <c r="OHY54" s="112"/>
      <c r="OIA54" s="81"/>
      <c r="OIC54" s="81"/>
      <c r="OIK54" s="109"/>
      <c r="OIL54" s="110"/>
      <c r="OIM54" s="111"/>
      <c r="OIN54" s="112"/>
      <c r="OIO54" s="112"/>
      <c r="OIQ54" s="81"/>
      <c r="OIS54" s="81"/>
      <c r="OJA54" s="109"/>
      <c r="OJB54" s="110"/>
      <c r="OJC54" s="111"/>
      <c r="OJD54" s="112"/>
      <c r="OJE54" s="112"/>
      <c r="OJG54" s="81"/>
      <c r="OJI54" s="81"/>
      <c r="OJQ54" s="109"/>
      <c r="OJR54" s="110"/>
      <c r="OJS54" s="111"/>
      <c r="OJT54" s="112"/>
      <c r="OJU54" s="112"/>
      <c r="OJW54" s="81"/>
      <c r="OJY54" s="81"/>
      <c r="OKG54" s="109"/>
      <c r="OKH54" s="110"/>
      <c r="OKI54" s="111"/>
      <c r="OKJ54" s="112"/>
      <c r="OKK54" s="112"/>
      <c r="OKM54" s="81"/>
      <c r="OKO54" s="81"/>
      <c r="OKW54" s="109"/>
      <c r="OKX54" s="110"/>
      <c r="OKY54" s="111"/>
      <c r="OKZ54" s="112"/>
      <c r="OLA54" s="112"/>
      <c r="OLC54" s="81"/>
      <c r="OLE54" s="81"/>
      <c r="OLM54" s="109"/>
      <c r="OLN54" s="110"/>
      <c r="OLO54" s="111"/>
      <c r="OLP54" s="112"/>
      <c r="OLQ54" s="112"/>
      <c r="OLS54" s="81"/>
      <c r="OLU54" s="81"/>
      <c r="OMC54" s="109"/>
      <c r="OMD54" s="110"/>
      <c r="OME54" s="111"/>
      <c r="OMF54" s="112"/>
      <c r="OMG54" s="112"/>
      <c r="OMI54" s="81"/>
      <c r="OMK54" s="81"/>
      <c r="OMS54" s="109"/>
      <c r="OMT54" s="110"/>
      <c r="OMU54" s="111"/>
      <c r="OMV54" s="112"/>
      <c r="OMW54" s="112"/>
      <c r="OMY54" s="81"/>
      <c r="ONA54" s="81"/>
      <c r="ONI54" s="109"/>
      <c r="ONJ54" s="110"/>
      <c r="ONK54" s="111"/>
      <c r="ONL54" s="112"/>
      <c r="ONM54" s="112"/>
      <c r="ONO54" s="81"/>
      <c r="ONQ54" s="81"/>
      <c r="ONY54" s="109"/>
      <c r="ONZ54" s="110"/>
      <c r="OOA54" s="111"/>
      <c r="OOB54" s="112"/>
      <c r="OOC54" s="112"/>
      <c r="OOE54" s="81"/>
      <c r="OOG54" s="81"/>
      <c r="OOO54" s="109"/>
      <c r="OOP54" s="110"/>
      <c r="OOQ54" s="111"/>
      <c r="OOR54" s="112"/>
      <c r="OOS54" s="112"/>
      <c r="OOU54" s="81"/>
      <c r="OOW54" s="81"/>
      <c r="OPE54" s="109"/>
      <c r="OPF54" s="110"/>
      <c r="OPG54" s="111"/>
      <c r="OPH54" s="112"/>
      <c r="OPI54" s="112"/>
      <c r="OPK54" s="81"/>
      <c r="OPM54" s="81"/>
      <c r="OPU54" s="109"/>
      <c r="OPV54" s="110"/>
      <c r="OPW54" s="111"/>
      <c r="OPX54" s="112"/>
      <c r="OPY54" s="112"/>
      <c r="OQA54" s="81"/>
      <c r="OQC54" s="81"/>
      <c r="OQK54" s="109"/>
      <c r="OQL54" s="110"/>
      <c r="OQM54" s="111"/>
      <c r="OQN54" s="112"/>
      <c r="OQO54" s="112"/>
      <c r="OQQ54" s="81"/>
      <c r="OQS54" s="81"/>
      <c r="ORA54" s="109"/>
      <c r="ORB54" s="110"/>
      <c r="ORC54" s="111"/>
      <c r="ORD54" s="112"/>
      <c r="ORE54" s="112"/>
      <c r="ORG54" s="81"/>
      <c r="ORI54" s="81"/>
      <c r="ORQ54" s="109"/>
      <c r="ORR54" s="110"/>
      <c r="ORS54" s="111"/>
      <c r="ORT54" s="112"/>
      <c r="ORU54" s="112"/>
      <c r="ORW54" s="81"/>
      <c r="ORY54" s="81"/>
      <c r="OSG54" s="109"/>
      <c r="OSH54" s="110"/>
      <c r="OSI54" s="111"/>
      <c r="OSJ54" s="112"/>
      <c r="OSK54" s="112"/>
      <c r="OSM54" s="81"/>
      <c r="OSO54" s="81"/>
      <c r="OSW54" s="109"/>
      <c r="OSX54" s="110"/>
      <c r="OSY54" s="111"/>
      <c r="OSZ54" s="112"/>
      <c r="OTA54" s="112"/>
      <c r="OTC54" s="81"/>
      <c r="OTE54" s="81"/>
      <c r="OTM54" s="109"/>
      <c r="OTN54" s="110"/>
      <c r="OTO54" s="111"/>
      <c r="OTP54" s="112"/>
      <c r="OTQ54" s="112"/>
      <c r="OTS54" s="81"/>
      <c r="OTU54" s="81"/>
      <c r="OUC54" s="109"/>
      <c r="OUD54" s="110"/>
      <c r="OUE54" s="111"/>
      <c r="OUF54" s="112"/>
      <c r="OUG54" s="112"/>
      <c r="OUI54" s="81"/>
      <c r="OUK54" s="81"/>
      <c r="OUS54" s="109"/>
      <c r="OUT54" s="110"/>
      <c r="OUU54" s="111"/>
      <c r="OUV54" s="112"/>
      <c r="OUW54" s="112"/>
      <c r="OUY54" s="81"/>
      <c r="OVA54" s="81"/>
      <c r="OVI54" s="109"/>
      <c r="OVJ54" s="110"/>
      <c r="OVK54" s="111"/>
      <c r="OVL54" s="112"/>
      <c r="OVM54" s="112"/>
      <c r="OVO54" s="81"/>
      <c r="OVQ54" s="81"/>
      <c r="OVY54" s="109"/>
      <c r="OVZ54" s="110"/>
      <c r="OWA54" s="111"/>
      <c r="OWB54" s="112"/>
      <c r="OWC54" s="112"/>
      <c r="OWE54" s="81"/>
      <c r="OWG54" s="81"/>
      <c r="OWO54" s="109"/>
      <c r="OWP54" s="110"/>
      <c r="OWQ54" s="111"/>
      <c r="OWR54" s="112"/>
      <c r="OWS54" s="112"/>
      <c r="OWU54" s="81"/>
      <c r="OWW54" s="81"/>
      <c r="OXE54" s="109"/>
      <c r="OXF54" s="110"/>
      <c r="OXG54" s="111"/>
      <c r="OXH54" s="112"/>
      <c r="OXI54" s="112"/>
      <c r="OXK54" s="81"/>
      <c r="OXM54" s="81"/>
      <c r="OXU54" s="109"/>
      <c r="OXV54" s="110"/>
      <c r="OXW54" s="111"/>
      <c r="OXX54" s="112"/>
      <c r="OXY54" s="112"/>
      <c r="OYA54" s="81"/>
      <c r="OYC54" s="81"/>
      <c r="OYK54" s="109"/>
      <c r="OYL54" s="110"/>
      <c r="OYM54" s="111"/>
      <c r="OYN54" s="112"/>
      <c r="OYO54" s="112"/>
      <c r="OYQ54" s="81"/>
      <c r="OYS54" s="81"/>
      <c r="OZA54" s="109"/>
      <c r="OZB54" s="110"/>
      <c r="OZC54" s="111"/>
      <c r="OZD54" s="112"/>
      <c r="OZE54" s="112"/>
      <c r="OZG54" s="81"/>
      <c r="OZI54" s="81"/>
      <c r="OZQ54" s="109"/>
      <c r="OZR54" s="110"/>
      <c r="OZS54" s="111"/>
      <c r="OZT54" s="112"/>
      <c r="OZU54" s="112"/>
      <c r="OZW54" s="81"/>
      <c r="OZY54" s="81"/>
      <c r="PAG54" s="109"/>
      <c r="PAH54" s="110"/>
      <c r="PAI54" s="111"/>
      <c r="PAJ54" s="112"/>
      <c r="PAK54" s="112"/>
      <c r="PAM54" s="81"/>
      <c r="PAO54" s="81"/>
      <c r="PAW54" s="109"/>
      <c r="PAX54" s="110"/>
      <c r="PAY54" s="111"/>
      <c r="PAZ54" s="112"/>
      <c r="PBA54" s="112"/>
      <c r="PBC54" s="81"/>
      <c r="PBE54" s="81"/>
      <c r="PBM54" s="109"/>
      <c r="PBN54" s="110"/>
      <c r="PBO54" s="111"/>
      <c r="PBP54" s="112"/>
      <c r="PBQ54" s="112"/>
      <c r="PBS54" s="81"/>
      <c r="PBU54" s="81"/>
      <c r="PCC54" s="109"/>
      <c r="PCD54" s="110"/>
      <c r="PCE54" s="111"/>
      <c r="PCF54" s="112"/>
      <c r="PCG54" s="112"/>
      <c r="PCI54" s="81"/>
      <c r="PCK54" s="81"/>
      <c r="PCS54" s="109"/>
      <c r="PCT54" s="110"/>
      <c r="PCU54" s="111"/>
      <c r="PCV54" s="112"/>
      <c r="PCW54" s="112"/>
      <c r="PCY54" s="81"/>
      <c r="PDA54" s="81"/>
      <c r="PDI54" s="109"/>
      <c r="PDJ54" s="110"/>
      <c r="PDK54" s="111"/>
      <c r="PDL54" s="112"/>
      <c r="PDM54" s="112"/>
      <c r="PDO54" s="81"/>
      <c r="PDQ54" s="81"/>
      <c r="PDY54" s="109"/>
      <c r="PDZ54" s="110"/>
      <c r="PEA54" s="111"/>
      <c r="PEB54" s="112"/>
      <c r="PEC54" s="112"/>
      <c r="PEE54" s="81"/>
      <c r="PEG54" s="81"/>
      <c r="PEO54" s="109"/>
      <c r="PEP54" s="110"/>
      <c r="PEQ54" s="111"/>
      <c r="PER54" s="112"/>
      <c r="PES54" s="112"/>
      <c r="PEU54" s="81"/>
      <c r="PEW54" s="81"/>
      <c r="PFE54" s="109"/>
      <c r="PFF54" s="110"/>
      <c r="PFG54" s="111"/>
      <c r="PFH54" s="112"/>
      <c r="PFI54" s="112"/>
      <c r="PFK54" s="81"/>
      <c r="PFM54" s="81"/>
      <c r="PFU54" s="109"/>
      <c r="PFV54" s="110"/>
      <c r="PFW54" s="111"/>
      <c r="PFX54" s="112"/>
      <c r="PFY54" s="112"/>
      <c r="PGA54" s="81"/>
      <c r="PGC54" s="81"/>
      <c r="PGK54" s="109"/>
      <c r="PGL54" s="110"/>
      <c r="PGM54" s="111"/>
      <c r="PGN54" s="112"/>
      <c r="PGO54" s="112"/>
      <c r="PGQ54" s="81"/>
      <c r="PGS54" s="81"/>
      <c r="PHA54" s="109"/>
      <c r="PHB54" s="110"/>
      <c r="PHC54" s="111"/>
      <c r="PHD54" s="112"/>
      <c r="PHE54" s="112"/>
      <c r="PHG54" s="81"/>
      <c r="PHI54" s="81"/>
      <c r="PHQ54" s="109"/>
      <c r="PHR54" s="110"/>
      <c r="PHS54" s="111"/>
      <c r="PHT54" s="112"/>
      <c r="PHU54" s="112"/>
      <c r="PHW54" s="81"/>
      <c r="PHY54" s="81"/>
      <c r="PIG54" s="109"/>
      <c r="PIH54" s="110"/>
      <c r="PII54" s="111"/>
      <c r="PIJ54" s="112"/>
      <c r="PIK54" s="112"/>
      <c r="PIM54" s="81"/>
      <c r="PIO54" s="81"/>
      <c r="PIW54" s="109"/>
      <c r="PIX54" s="110"/>
      <c r="PIY54" s="111"/>
      <c r="PIZ54" s="112"/>
      <c r="PJA54" s="112"/>
      <c r="PJC54" s="81"/>
      <c r="PJE54" s="81"/>
      <c r="PJM54" s="109"/>
      <c r="PJN54" s="110"/>
      <c r="PJO54" s="111"/>
      <c r="PJP54" s="112"/>
      <c r="PJQ54" s="112"/>
      <c r="PJS54" s="81"/>
      <c r="PJU54" s="81"/>
      <c r="PKC54" s="109"/>
      <c r="PKD54" s="110"/>
      <c r="PKE54" s="111"/>
      <c r="PKF54" s="112"/>
      <c r="PKG54" s="112"/>
      <c r="PKI54" s="81"/>
      <c r="PKK54" s="81"/>
      <c r="PKS54" s="109"/>
      <c r="PKT54" s="110"/>
      <c r="PKU54" s="111"/>
      <c r="PKV54" s="112"/>
      <c r="PKW54" s="112"/>
      <c r="PKY54" s="81"/>
      <c r="PLA54" s="81"/>
      <c r="PLI54" s="109"/>
      <c r="PLJ54" s="110"/>
      <c r="PLK54" s="111"/>
      <c r="PLL54" s="112"/>
      <c r="PLM54" s="112"/>
      <c r="PLO54" s="81"/>
      <c r="PLQ54" s="81"/>
      <c r="PLY54" s="109"/>
      <c r="PLZ54" s="110"/>
      <c r="PMA54" s="111"/>
      <c r="PMB54" s="112"/>
      <c r="PMC54" s="112"/>
      <c r="PME54" s="81"/>
      <c r="PMG54" s="81"/>
      <c r="PMO54" s="109"/>
      <c r="PMP54" s="110"/>
      <c r="PMQ54" s="111"/>
      <c r="PMR54" s="112"/>
      <c r="PMS54" s="112"/>
      <c r="PMU54" s="81"/>
      <c r="PMW54" s="81"/>
      <c r="PNE54" s="109"/>
      <c r="PNF54" s="110"/>
      <c r="PNG54" s="111"/>
      <c r="PNH54" s="112"/>
      <c r="PNI54" s="112"/>
      <c r="PNK54" s="81"/>
      <c r="PNM54" s="81"/>
      <c r="PNU54" s="109"/>
      <c r="PNV54" s="110"/>
      <c r="PNW54" s="111"/>
      <c r="PNX54" s="112"/>
      <c r="PNY54" s="112"/>
      <c r="POA54" s="81"/>
      <c r="POC54" s="81"/>
      <c r="POK54" s="109"/>
      <c r="POL54" s="110"/>
      <c r="POM54" s="111"/>
      <c r="PON54" s="112"/>
      <c r="POO54" s="112"/>
      <c r="POQ54" s="81"/>
      <c r="POS54" s="81"/>
      <c r="PPA54" s="109"/>
      <c r="PPB54" s="110"/>
      <c r="PPC54" s="111"/>
      <c r="PPD54" s="112"/>
      <c r="PPE54" s="112"/>
      <c r="PPG54" s="81"/>
      <c r="PPI54" s="81"/>
      <c r="PPQ54" s="109"/>
      <c r="PPR54" s="110"/>
      <c r="PPS54" s="111"/>
      <c r="PPT54" s="112"/>
      <c r="PPU54" s="112"/>
      <c r="PPW54" s="81"/>
      <c r="PPY54" s="81"/>
      <c r="PQG54" s="109"/>
      <c r="PQH54" s="110"/>
      <c r="PQI54" s="111"/>
      <c r="PQJ54" s="112"/>
      <c r="PQK54" s="112"/>
      <c r="PQM54" s="81"/>
      <c r="PQO54" s="81"/>
      <c r="PQW54" s="109"/>
      <c r="PQX54" s="110"/>
      <c r="PQY54" s="111"/>
      <c r="PQZ54" s="112"/>
      <c r="PRA54" s="112"/>
      <c r="PRC54" s="81"/>
      <c r="PRE54" s="81"/>
      <c r="PRM54" s="109"/>
      <c r="PRN54" s="110"/>
      <c r="PRO54" s="111"/>
      <c r="PRP54" s="112"/>
      <c r="PRQ54" s="112"/>
      <c r="PRS54" s="81"/>
      <c r="PRU54" s="81"/>
      <c r="PSC54" s="109"/>
      <c r="PSD54" s="110"/>
      <c r="PSE54" s="111"/>
      <c r="PSF54" s="112"/>
      <c r="PSG54" s="112"/>
      <c r="PSI54" s="81"/>
      <c r="PSK54" s="81"/>
      <c r="PSS54" s="109"/>
      <c r="PST54" s="110"/>
      <c r="PSU54" s="111"/>
      <c r="PSV54" s="112"/>
      <c r="PSW54" s="112"/>
      <c r="PSY54" s="81"/>
      <c r="PTA54" s="81"/>
      <c r="PTI54" s="109"/>
      <c r="PTJ54" s="110"/>
      <c r="PTK54" s="111"/>
      <c r="PTL54" s="112"/>
      <c r="PTM54" s="112"/>
      <c r="PTO54" s="81"/>
      <c r="PTQ54" s="81"/>
      <c r="PTY54" s="109"/>
      <c r="PTZ54" s="110"/>
      <c r="PUA54" s="111"/>
      <c r="PUB54" s="112"/>
      <c r="PUC54" s="112"/>
      <c r="PUE54" s="81"/>
      <c r="PUG54" s="81"/>
      <c r="PUO54" s="109"/>
      <c r="PUP54" s="110"/>
      <c r="PUQ54" s="111"/>
      <c r="PUR54" s="112"/>
      <c r="PUS54" s="112"/>
      <c r="PUU54" s="81"/>
      <c r="PUW54" s="81"/>
      <c r="PVE54" s="109"/>
      <c r="PVF54" s="110"/>
      <c r="PVG54" s="111"/>
      <c r="PVH54" s="112"/>
      <c r="PVI54" s="112"/>
      <c r="PVK54" s="81"/>
      <c r="PVM54" s="81"/>
      <c r="PVU54" s="109"/>
      <c r="PVV54" s="110"/>
      <c r="PVW54" s="111"/>
      <c r="PVX54" s="112"/>
      <c r="PVY54" s="112"/>
      <c r="PWA54" s="81"/>
      <c r="PWC54" s="81"/>
      <c r="PWK54" s="109"/>
      <c r="PWL54" s="110"/>
      <c r="PWM54" s="111"/>
      <c r="PWN54" s="112"/>
      <c r="PWO54" s="112"/>
      <c r="PWQ54" s="81"/>
      <c r="PWS54" s="81"/>
      <c r="PXA54" s="109"/>
      <c r="PXB54" s="110"/>
      <c r="PXC54" s="111"/>
      <c r="PXD54" s="112"/>
      <c r="PXE54" s="112"/>
      <c r="PXG54" s="81"/>
      <c r="PXI54" s="81"/>
      <c r="PXQ54" s="109"/>
      <c r="PXR54" s="110"/>
      <c r="PXS54" s="111"/>
      <c r="PXT54" s="112"/>
      <c r="PXU54" s="112"/>
      <c r="PXW54" s="81"/>
      <c r="PXY54" s="81"/>
      <c r="PYG54" s="109"/>
      <c r="PYH54" s="110"/>
      <c r="PYI54" s="111"/>
      <c r="PYJ54" s="112"/>
      <c r="PYK54" s="112"/>
      <c r="PYM54" s="81"/>
      <c r="PYO54" s="81"/>
      <c r="PYW54" s="109"/>
      <c r="PYX54" s="110"/>
      <c r="PYY54" s="111"/>
      <c r="PYZ54" s="112"/>
      <c r="PZA54" s="112"/>
      <c r="PZC54" s="81"/>
      <c r="PZE54" s="81"/>
      <c r="PZM54" s="109"/>
      <c r="PZN54" s="110"/>
      <c r="PZO54" s="111"/>
      <c r="PZP54" s="112"/>
      <c r="PZQ54" s="112"/>
      <c r="PZS54" s="81"/>
      <c r="PZU54" s="81"/>
      <c r="QAC54" s="109"/>
      <c r="QAD54" s="110"/>
      <c r="QAE54" s="111"/>
      <c r="QAF54" s="112"/>
      <c r="QAG54" s="112"/>
      <c r="QAI54" s="81"/>
      <c r="QAK54" s="81"/>
      <c r="QAS54" s="109"/>
      <c r="QAT54" s="110"/>
      <c r="QAU54" s="111"/>
      <c r="QAV54" s="112"/>
      <c r="QAW54" s="112"/>
      <c r="QAY54" s="81"/>
      <c r="QBA54" s="81"/>
      <c r="QBI54" s="109"/>
      <c r="QBJ54" s="110"/>
      <c r="QBK54" s="111"/>
      <c r="QBL54" s="112"/>
      <c r="QBM54" s="112"/>
      <c r="QBO54" s="81"/>
      <c r="QBQ54" s="81"/>
      <c r="QBY54" s="109"/>
      <c r="QBZ54" s="110"/>
      <c r="QCA54" s="111"/>
      <c r="QCB54" s="112"/>
      <c r="QCC54" s="112"/>
      <c r="QCE54" s="81"/>
      <c r="QCG54" s="81"/>
      <c r="QCO54" s="109"/>
      <c r="QCP54" s="110"/>
      <c r="QCQ54" s="111"/>
      <c r="QCR54" s="112"/>
      <c r="QCS54" s="112"/>
      <c r="QCU54" s="81"/>
      <c r="QCW54" s="81"/>
      <c r="QDE54" s="109"/>
      <c r="QDF54" s="110"/>
      <c r="QDG54" s="111"/>
      <c r="QDH54" s="112"/>
      <c r="QDI54" s="112"/>
      <c r="QDK54" s="81"/>
      <c r="QDM54" s="81"/>
      <c r="QDU54" s="109"/>
      <c r="QDV54" s="110"/>
      <c r="QDW54" s="111"/>
      <c r="QDX54" s="112"/>
      <c r="QDY54" s="112"/>
      <c r="QEA54" s="81"/>
      <c r="QEC54" s="81"/>
      <c r="QEK54" s="109"/>
      <c r="QEL54" s="110"/>
      <c r="QEM54" s="111"/>
      <c r="QEN54" s="112"/>
      <c r="QEO54" s="112"/>
      <c r="QEQ54" s="81"/>
      <c r="QES54" s="81"/>
      <c r="QFA54" s="109"/>
      <c r="QFB54" s="110"/>
      <c r="QFC54" s="111"/>
      <c r="QFD54" s="112"/>
      <c r="QFE54" s="112"/>
      <c r="QFG54" s="81"/>
      <c r="QFI54" s="81"/>
      <c r="QFQ54" s="109"/>
      <c r="QFR54" s="110"/>
      <c r="QFS54" s="111"/>
      <c r="QFT54" s="112"/>
      <c r="QFU54" s="112"/>
      <c r="QFW54" s="81"/>
      <c r="QFY54" s="81"/>
      <c r="QGG54" s="109"/>
      <c r="QGH54" s="110"/>
      <c r="QGI54" s="111"/>
      <c r="QGJ54" s="112"/>
      <c r="QGK54" s="112"/>
      <c r="QGM54" s="81"/>
      <c r="QGO54" s="81"/>
      <c r="QGW54" s="109"/>
      <c r="QGX54" s="110"/>
      <c r="QGY54" s="111"/>
      <c r="QGZ54" s="112"/>
      <c r="QHA54" s="112"/>
      <c r="QHC54" s="81"/>
      <c r="QHE54" s="81"/>
      <c r="QHM54" s="109"/>
      <c r="QHN54" s="110"/>
      <c r="QHO54" s="111"/>
      <c r="QHP54" s="112"/>
      <c r="QHQ54" s="112"/>
      <c r="QHS54" s="81"/>
      <c r="QHU54" s="81"/>
      <c r="QIC54" s="109"/>
      <c r="QID54" s="110"/>
      <c r="QIE54" s="111"/>
      <c r="QIF54" s="112"/>
      <c r="QIG54" s="112"/>
      <c r="QII54" s="81"/>
      <c r="QIK54" s="81"/>
      <c r="QIS54" s="109"/>
      <c r="QIT54" s="110"/>
      <c r="QIU54" s="111"/>
      <c r="QIV54" s="112"/>
      <c r="QIW54" s="112"/>
      <c r="QIY54" s="81"/>
      <c r="QJA54" s="81"/>
      <c r="QJI54" s="109"/>
      <c r="QJJ54" s="110"/>
      <c r="QJK54" s="111"/>
      <c r="QJL54" s="112"/>
      <c r="QJM54" s="112"/>
      <c r="QJO54" s="81"/>
      <c r="QJQ54" s="81"/>
      <c r="QJY54" s="109"/>
      <c r="QJZ54" s="110"/>
      <c r="QKA54" s="111"/>
      <c r="QKB54" s="112"/>
      <c r="QKC54" s="112"/>
      <c r="QKE54" s="81"/>
      <c r="QKG54" s="81"/>
      <c r="QKO54" s="109"/>
      <c r="QKP54" s="110"/>
      <c r="QKQ54" s="111"/>
      <c r="QKR54" s="112"/>
      <c r="QKS54" s="112"/>
      <c r="QKU54" s="81"/>
      <c r="QKW54" s="81"/>
      <c r="QLE54" s="109"/>
      <c r="QLF54" s="110"/>
      <c r="QLG54" s="111"/>
      <c r="QLH54" s="112"/>
      <c r="QLI54" s="112"/>
      <c r="QLK54" s="81"/>
      <c r="QLM54" s="81"/>
      <c r="QLU54" s="109"/>
      <c r="QLV54" s="110"/>
      <c r="QLW54" s="111"/>
      <c r="QLX54" s="112"/>
      <c r="QLY54" s="112"/>
      <c r="QMA54" s="81"/>
      <c r="QMC54" s="81"/>
      <c r="QMK54" s="109"/>
      <c r="QML54" s="110"/>
      <c r="QMM54" s="111"/>
      <c r="QMN54" s="112"/>
      <c r="QMO54" s="112"/>
      <c r="QMQ54" s="81"/>
      <c r="QMS54" s="81"/>
      <c r="QNA54" s="109"/>
      <c r="QNB54" s="110"/>
      <c r="QNC54" s="111"/>
      <c r="QND54" s="112"/>
      <c r="QNE54" s="112"/>
      <c r="QNG54" s="81"/>
      <c r="QNI54" s="81"/>
      <c r="QNQ54" s="109"/>
      <c r="QNR54" s="110"/>
      <c r="QNS54" s="111"/>
      <c r="QNT54" s="112"/>
      <c r="QNU54" s="112"/>
      <c r="QNW54" s="81"/>
      <c r="QNY54" s="81"/>
      <c r="QOG54" s="109"/>
      <c r="QOH54" s="110"/>
      <c r="QOI54" s="111"/>
      <c r="QOJ54" s="112"/>
      <c r="QOK54" s="112"/>
      <c r="QOM54" s="81"/>
      <c r="QOO54" s="81"/>
      <c r="QOW54" s="109"/>
      <c r="QOX54" s="110"/>
      <c r="QOY54" s="111"/>
      <c r="QOZ54" s="112"/>
      <c r="QPA54" s="112"/>
      <c r="QPC54" s="81"/>
      <c r="QPE54" s="81"/>
      <c r="QPM54" s="109"/>
      <c r="QPN54" s="110"/>
      <c r="QPO54" s="111"/>
      <c r="QPP54" s="112"/>
      <c r="QPQ54" s="112"/>
      <c r="QPS54" s="81"/>
      <c r="QPU54" s="81"/>
      <c r="QQC54" s="109"/>
      <c r="QQD54" s="110"/>
      <c r="QQE54" s="111"/>
      <c r="QQF54" s="112"/>
      <c r="QQG54" s="112"/>
      <c r="QQI54" s="81"/>
      <c r="QQK54" s="81"/>
      <c r="QQS54" s="109"/>
      <c r="QQT54" s="110"/>
      <c r="QQU54" s="111"/>
      <c r="QQV54" s="112"/>
      <c r="QQW54" s="112"/>
      <c r="QQY54" s="81"/>
      <c r="QRA54" s="81"/>
      <c r="QRI54" s="109"/>
      <c r="QRJ54" s="110"/>
      <c r="QRK54" s="111"/>
      <c r="QRL54" s="112"/>
      <c r="QRM54" s="112"/>
      <c r="QRO54" s="81"/>
      <c r="QRQ54" s="81"/>
      <c r="QRY54" s="109"/>
      <c r="QRZ54" s="110"/>
      <c r="QSA54" s="111"/>
      <c r="QSB54" s="112"/>
      <c r="QSC54" s="112"/>
      <c r="QSE54" s="81"/>
      <c r="QSG54" s="81"/>
      <c r="QSO54" s="109"/>
      <c r="QSP54" s="110"/>
      <c r="QSQ54" s="111"/>
      <c r="QSR54" s="112"/>
      <c r="QSS54" s="112"/>
      <c r="QSU54" s="81"/>
      <c r="QSW54" s="81"/>
      <c r="QTE54" s="109"/>
      <c r="QTF54" s="110"/>
      <c r="QTG54" s="111"/>
      <c r="QTH54" s="112"/>
      <c r="QTI54" s="112"/>
      <c r="QTK54" s="81"/>
      <c r="QTM54" s="81"/>
      <c r="QTU54" s="109"/>
      <c r="QTV54" s="110"/>
      <c r="QTW54" s="111"/>
      <c r="QTX54" s="112"/>
      <c r="QTY54" s="112"/>
      <c r="QUA54" s="81"/>
      <c r="QUC54" s="81"/>
      <c r="QUK54" s="109"/>
      <c r="QUL54" s="110"/>
      <c r="QUM54" s="111"/>
      <c r="QUN54" s="112"/>
      <c r="QUO54" s="112"/>
      <c r="QUQ54" s="81"/>
      <c r="QUS54" s="81"/>
      <c r="QVA54" s="109"/>
      <c r="QVB54" s="110"/>
      <c r="QVC54" s="111"/>
      <c r="QVD54" s="112"/>
      <c r="QVE54" s="112"/>
      <c r="QVG54" s="81"/>
      <c r="QVI54" s="81"/>
      <c r="QVQ54" s="109"/>
      <c r="QVR54" s="110"/>
      <c r="QVS54" s="111"/>
      <c r="QVT54" s="112"/>
      <c r="QVU54" s="112"/>
      <c r="QVW54" s="81"/>
      <c r="QVY54" s="81"/>
      <c r="QWG54" s="109"/>
      <c r="QWH54" s="110"/>
      <c r="QWI54" s="111"/>
      <c r="QWJ54" s="112"/>
      <c r="QWK54" s="112"/>
      <c r="QWM54" s="81"/>
      <c r="QWO54" s="81"/>
      <c r="QWW54" s="109"/>
      <c r="QWX54" s="110"/>
      <c r="QWY54" s="111"/>
      <c r="QWZ54" s="112"/>
      <c r="QXA54" s="112"/>
      <c r="QXC54" s="81"/>
      <c r="QXE54" s="81"/>
      <c r="QXM54" s="109"/>
      <c r="QXN54" s="110"/>
      <c r="QXO54" s="111"/>
      <c r="QXP54" s="112"/>
      <c r="QXQ54" s="112"/>
      <c r="QXS54" s="81"/>
      <c r="QXU54" s="81"/>
      <c r="QYC54" s="109"/>
      <c r="QYD54" s="110"/>
      <c r="QYE54" s="111"/>
      <c r="QYF54" s="112"/>
      <c r="QYG54" s="112"/>
      <c r="QYI54" s="81"/>
      <c r="QYK54" s="81"/>
      <c r="QYS54" s="109"/>
      <c r="QYT54" s="110"/>
      <c r="QYU54" s="111"/>
      <c r="QYV54" s="112"/>
      <c r="QYW54" s="112"/>
      <c r="QYY54" s="81"/>
      <c r="QZA54" s="81"/>
      <c r="QZI54" s="109"/>
      <c r="QZJ54" s="110"/>
      <c r="QZK54" s="111"/>
      <c r="QZL54" s="112"/>
      <c r="QZM54" s="112"/>
      <c r="QZO54" s="81"/>
      <c r="QZQ54" s="81"/>
      <c r="QZY54" s="109"/>
      <c r="QZZ54" s="110"/>
      <c r="RAA54" s="111"/>
      <c r="RAB54" s="112"/>
      <c r="RAC54" s="112"/>
      <c r="RAE54" s="81"/>
      <c r="RAG54" s="81"/>
      <c r="RAO54" s="109"/>
      <c r="RAP54" s="110"/>
      <c r="RAQ54" s="111"/>
      <c r="RAR54" s="112"/>
      <c r="RAS54" s="112"/>
      <c r="RAU54" s="81"/>
      <c r="RAW54" s="81"/>
      <c r="RBE54" s="109"/>
      <c r="RBF54" s="110"/>
      <c r="RBG54" s="111"/>
      <c r="RBH54" s="112"/>
      <c r="RBI54" s="112"/>
      <c r="RBK54" s="81"/>
      <c r="RBM54" s="81"/>
      <c r="RBU54" s="109"/>
      <c r="RBV54" s="110"/>
      <c r="RBW54" s="111"/>
      <c r="RBX54" s="112"/>
      <c r="RBY54" s="112"/>
      <c r="RCA54" s="81"/>
      <c r="RCC54" s="81"/>
      <c r="RCK54" s="109"/>
      <c r="RCL54" s="110"/>
      <c r="RCM54" s="111"/>
      <c r="RCN54" s="112"/>
      <c r="RCO54" s="112"/>
      <c r="RCQ54" s="81"/>
      <c r="RCS54" s="81"/>
      <c r="RDA54" s="109"/>
      <c r="RDB54" s="110"/>
      <c r="RDC54" s="111"/>
      <c r="RDD54" s="112"/>
      <c r="RDE54" s="112"/>
      <c r="RDG54" s="81"/>
      <c r="RDI54" s="81"/>
      <c r="RDQ54" s="109"/>
      <c r="RDR54" s="110"/>
      <c r="RDS54" s="111"/>
      <c r="RDT54" s="112"/>
      <c r="RDU54" s="112"/>
      <c r="RDW54" s="81"/>
      <c r="RDY54" s="81"/>
      <c r="REG54" s="109"/>
      <c r="REH54" s="110"/>
      <c r="REI54" s="111"/>
      <c r="REJ54" s="112"/>
      <c r="REK54" s="112"/>
      <c r="REM54" s="81"/>
      <c r="REO54" s="81"/>
      <c r="REW54" s="109"/>
      <c r="REX54" s="110"/>
      <c r="REY54" s="111"/>
      <c r="REZ54" s="112"/>
      <c r="RFA54" s="112"/>
      <c r="RFC54" s="81"/>
      <c r="RFE54" s="81"/>
      <c r="RFM54" s="109"/>
      <c r="RFN54" s="110"/>
      <c r="RFO54" s="111"/>
      <c r="RFP54" s="112"/>
      <c r="RFQ54" s="112"/>
      <c r="RFS54" s="81"/>
      <c r="RFU54" s="81"/>
      <c r="RGC54" s="109"/>
      <c r="RGD54" s="110"/>
      <c r="RGE54" s="111"/>
      <c r="RGF54" s="112"/>
      <c r="RGG54" s="112"/>
      <c r="RGI54" s="81"/>
      <c r="RGK54" s="81"/>
      <c r="RGS54" s="109"/>
      <c r="RGT54" s="110"/>
      <c r="RGU54" s="111"/>
      <c r="RGV54" s="112"/>
      <c r="RGW54" s="112"/>
      <c r="RGY54" s="81"/>
      <c r="RHA54" s="81"/>
      <c r="RHI54" s="109"/>
      <c r="RHJ54" s="110"/>
      <c r="RHK54" s="111"/>
      <c r="RHL54" s="112"/>
      <c r="RHM54" s="112"/>
      <c r="RHO54" s="81"/>
      <c r="RHQ54" s="81"/>
      <c r="RHY54" s="109"/>
      <c r="RHZ54" s="110"/>
      <c r="RIA54" s="111"/>
      <c r="RIB54" s="112"/>
      <c r="RIC54" s="112"/>
      <c r="RIE54" s="81"/>
      <c r="RIG54" s="81"/>
      <c r="RIO54" s="109"/>
      <c r="RIP54" s="110"/>
      <c r="RIQ54" s="111"/>
      <c r="RIR54" s="112"/>
      <c r="RIS54" s="112"/>
      <c r="RIU54" s="81"/>
      <c r="RIW54" s="81"/>
      <c r="RJE54" s="109"/>
      <c r="RJF54" s="110"/>
      <c r="RJG54" s="111"/>
      <c r="RJH54" s="112"/>
      <c r="RJI54" s="112"/>
      <c r="RJK54" s="81"/>
      <c r="RJM54" s="81"/>
      <c r="RJU54" s="109"/>
      <c r="RJV54" s="110"/>
      <c r="RJW54" s="111"/>
      <c r="RJX54" s="112"/>
      <c r="RJY54" s="112"/>
      <c r="RKA54" s="81"/>
      <c r="RKC54" s="81"/>
      <c r="RKK54" s="109"/>
      <c r="RKL54" s="110"/>
      <c r="RKM54" s="111"/>
      <c r="RKN54" s="112"/>
      <c r="RKO54" s="112"/>
      <c r="RKQ54" s="81"/>
      <c r="RKS54" s="81"/>
      <c r="RLA54" s="109"/>
      <c r="RLB54" s="110"/>
      <c r="RLC54" s="111"/>
      <c r="RLD54" s="112"/>
      <c r="RLE54" s="112"/>
      <c r="RLG54" s="81"/>
      <c r="RLI54" s="81"/>
      <c r="RLQ54" s="109"/>
      <c r="RLR54" s="110"/>
      <c r="RLS54" s="111"/>
      <c r="RLT54" s="112"/>
      <c r="RLU54" s="112"/>
      <c r="RLW54" s="81"/>
      <c r="RLY54" s="81"/>
      <c r="RMG54" s="109"/>
      <c r="RMH54" s="110"/>
      <c r="RMI54" s="111"/>
      <c r="RMJ54" s="112"/>
      <c r="RMK54" s="112"/>
      <c r="RMM54" s="81"/>
      <c r="RMO54" s="81"/>
      <c r="RMW54" s="109"/>
      <c r="RMX54" s="110"/>
      <c r="RMY54" s="111"/>
      <c r="RMZ54" s="112"/>
      <c r="RNA54" s="112"/>
      <c r="RNC54" s="81"/>
      <c r="RNE54" s="81"/>
      <c r="RNM54" s="109"/>
      <c r="RNN54" s="110"/>
      <c r="RNO54" s="111"/>
      <c r="RNP54" s="112"/>
      <c r="RNQ54" s="112"/>
      <c r="RNS54" s="81"/>
      <c r="RNU54" s="81"/>
      <c r="ROC54" s="109"/>
      <c r="ROD54" s="110"/>
      <c r="ROE54" s="111"/>
      <c r="ROF54" s="112"/>
      <c r="ROG54" s="112"/>
      <c r="ROI54" s="81"/>
      <c r="ROK54" s="81"/>
      <c r="ROS54" s="109"/>
      <c r="ROT54" s="110"/>
      <c r="ROU54" s="111"/>
      <c r="ROV54" s="112"/>
      <c r="ROW54" s="112"/>
      <c r="ROY54" s="81"/>
      <c r="RPA54" s="81"/>
      <c r="RPI54" s="109"/>
      <c r="RPJ54" s="110"/>
      <c r="RPK54" s="111"/>
      <c r="RPL54" s="112"/>
      <c r="RPM54" s="112"/>
      <c r="RPO54" s="81"/>
      <c r="RPQ54" s="81"/>
      <c r="RPY54" s="109"/>
      <c r="RPZ54" s="110"/>
      <c r="RQA54" s="111"/>
      <c r="RQB54" s="112"/>
      <c r="RQC54" s="112"/>
      <c r="RQE54" s="81"/>
      <c r="RQG54" s="81"/>
      <c r="RQO54" s="109"/>
      <c r="RQP54" s="110"/>
      <c r="RQQ54" s="111"/>
      <c r="RQR54" s="112"/>
      <c r="RQS54" s="112"/>
      <c r="RQU54" s="81"/>
      <c r="RQW54" s="81"/>
      <c r="RRE54" s="109"/>
      <c r="RRF54" s="110"/>
      <c r="RRG54" s="111"/>
      <c r="RRH54" s="112"/>
      <c r="RRI54" s="112"/>
      <c r="RRK54" s="81"/>
      <c r="RRM54" s="81"/>
      <c r="RRU54" s="109"/>
      <c r="RRV54" s="110"/>
      <c r="RRW54" s="111"/>
      <c r="RRX54" s="112"/>
      <c r="RRY54" s="112"/>
      <c r="RSA54" s="81"/>
      <c r="RSC54" s="81"/>
      <c r="RSK54" s="109"/>
      <c r="RSL54" s="110"/>
      <c r="RSM54" s="111"/>
      <c r="RSN54" s="112"/>
      <c r="RSO54" s="112"/>
      <c r="RSQ54" s="81"/>
      <c r="RSS54" s="81"/>
      <c r="RTA54" s="109"/>
      <c r="RTB54" s="110"/>
      <c r="RTC54" s="111"/>
      <c r="RTD54" s="112"/>
      <c r="RTE54" s="112"/>
      <c r="RTG54" s="81"/>
      <c r="RTI54" s="81"/>
      <c r="RTQ54" s="109"/>
      <c r="RTR54" s="110"/>
      <c r="RTS54" s="111"/>
      <c r="RTT54" s="112"/>
      <c r="RTU54" s="112"/>
      <c r="RTW54" s="81"/>
      <c r="RTY54" s="81"/>
      <c r="RUG54" s="109"/>
      <c r="RUH54" s="110"/>
      <c r="RUI54" s="111"/>
      <c r="RUJ54" s="112"/>
      <c r="RUK54" s="112"/>
      <c r="RUM54" s="81"/>
      <c r="RUO54" s="81"/>
      <c r="RUW54" s="109"/>
      <c r="RUX54" s="110"/>
      <c r="RUY54" s="111"/>
      <c r="RUZ54" s="112"/>
      <c r="RVA54" s="112"/>
      <c r="RVC54" s="81"/>
      <c r="RVE54" s="81"/>
      <c r="RVM54" s="109"/>
      <c r="RVN54" s="110"/>
      <c r="RVO54" s="111"/>
      <c r="RVP54" s="112"/>
      <c r="RVQ54" s="112"/>
      <c r="RVS54" s="81"/>
      <c r="RVU54" s="81"/>
      <c r="RWC54" s="109"/>
      <c r="RWD54" s="110"/>
      <c r="RWE54" s="111"/>
      <c r="RWF54" s="112"/>
      <c r="RWG54" s="112"/>
      <c r="RWI54" s="81"/>
      <c r="RWK54" s="81"/>
      <c r="RWS54" s="109"/>
      <c r="RWT54" s="110"/>
      <c r="RWU54" s="111"/>
      <c r="RWV54" s="112"/>
      <c r="RWW54" s="112"/>
      <c r="RWY54" s="81"/>
      <c r="RXA54" s="81"/>
      <c r="RXI54" s="109"/>
      <c r="RXJ54" s="110"/>
      <c r="RXK54" s="111"/>
      <c r="RXL54" s="112"/>
      <c r="RXM54" s="112"/>
      <c r="RXO54" s="81"/>
      <c r="RXQ54" s="81"/>
      <c r="RXY54" s="109"/>
      <c r="RXZ54" s="110"/>
      <c r="RYA54" s="111"/>
      <c r="RYB54" s="112"/>
      <c r="RYC54" s="112"/>
      <c r="RYE54" s="81"/>
      <c r="RYG54" s="81"/>
      <c r="RYO54" s="109"/>
      <c r="RYP54" s="110"/>
      <c r="RYQ54" s="111"/>
      <c r="RYR54" s="112"/>
      <c r="RYS54" s="112"/>
      <c r="RYU54" s="81"/>
      <c r="RYW54" s="81"/>
      <c r="RZE54" s="109"/>
      <c r="RZF54" s="110"/>
      <c r="RZG54" s="111"/>
      <c r="RZH54" s="112"/>
      <c r="RZI54" s="112"/>
      <c r="RZK54" s="81"/>
      <c r="RZM54" s="81"/>
      <c r="RZU54" s="109"/>
      <c r="RZV54" s="110"/>
      <c r="RZW54" s="111"/>
      <c r="RZX54" s="112"/>
      <c r="RZY54" s="112"/>
      <c r="SAA54" s="81"/>
      <c r="SAC54" s="81"/>
      <c r="SAK54" s="109"/>
      <c r="SAL54" s="110"/>
      <c r="SAM54" s="111"/>
      <c r="SAN54" s="112"/>
      <c r="SAO54" s="112"/>
      <c r="SAQ54" s="81"/>
      <c r="SAS54" s="81"/>
      <c r="SBA54" s="109"/>
      <c r="SBB54" s="110"/>
      <c r="SBC54" s="111"/>
      <c r="SBD54" s="112"/>
      <c r="SBE54" s="112"/>
      <c r="SBG54" s="81"/>
      <c r="SBI54" s="81"/>
      <c r="SBQ54" s="109"/>
      <c r="SBR54" s="110"/>
      <c r="SBS54" s="111"/>
      <c r="SBT54" s="112"/>
      <c r="SBU54" s="112"/>
      <c r="SBW54" s="81"/>
      <c r="SBY54" s="81"/>
      <c r="SCG54" s="109"/>
      <c r="SCH54" s="110"/>
      <c r="SCI54" s="111"/>
      <c r="SCJ54" s="112"/>
      <c r="SCK54" s="112"/>
      <c r="SCM54" s="81"/>
      <c r="SCO54" s="81"/>
      <c r="SCW54" s="109"/>
      <c r="SCX54" s="110"/>
      <c r="SCY54" s="111"/>
      <c r="SCZ54" s="112"/>
      <c r="SDA54" s="112"/>
      <c r="SDC54" s="81"/>
      <c r="SDE54" s="81"/>
      <c r="SDM54" s="109"/>
      <c r="SDN54" s="110"/>
      <c r="SDO54" s="111"/>
      <c r="SDP54" s="112"/>
      <c r="SDQ54" s="112"/>
      <c r="SDS54" s="81"/>
      <c r="SDU54" s="81"/>
      <c r="SEC54" s="109"/>
      <c r="SED54" s="110"/>
      <c r="SEE54" s="111"/>
      <c r="SEF54" s="112"/>
      <c r="SEG54" s="112"/>
      <c r="SEI54" s="81"/>
      <c r="SEK54" s="81"/>
      <c r="SES54" s="109"/>
      <c r="SET54" s="110"/>
      <c r="SEU54" s="111"/>
      <c r="SEV54" s="112"/>
      <c r="SEW54" s="112"/>
      <c r="SEY54" s="81"/>
      <c r="SFA54" s="81"/>
      <c r="SFI54" s="109"/>
      <c r="SFJ54" s="110"/>
      <c r="SFK54" s="111"/>
      <c r="SFL54" s="112"/>
      <c r="SFM54" s="112"/>
      <c r="SFO54" s="81"/>
      <c r="SFQ54" s="81"/>
      <c r="SFY54" s="109"/>
      <c r="SFZ54" s="110"/>
      <c r="SGA54" s="111"/>
      <c r="SGB54" s="112"/>
      <c r="SGC54" s="112"/>
      <c r="SGE54" s="81"/>
      <c r="SGG54" s="81"/>
      <c r="SGO54" s="109"/>
      <c r="SGP54" s="110"/>
      <c r="SGQ54" s="111"/>
      <c r="SGR54" s="112"/>
      <c r="SGS54" s="112"/>
      <c r="SGU54" s="81"/>
      <c r="SGW54" s="81"/>
      <c r="SHE54" s="109"/>
      <c r="SHF54" s="110"/>
      <c r="SHG54" s="111"/>
      <c r="SHH54" s="112"/>
      <c r="SHI54" s="112"/>
      <c r="SHK54" s="81"/>
      <c r="SHM54" s="81"/>
      <c r="SHU54" s="109"/>
      <c r="SHV54" s="110"/>
      <c r="SHW54" s="111"/>
      <c r="SHX54" s="112"/>
      <c r="SHY54" s="112"/>
      <c r="SIA54" s="81"/>
      <c r="SIC54" s="81"/>
      <c r="SIK54" s="109"/>
      <c r="SIL54" s="110"/>
      <c r="SIM54" s="111"/>
      <c r="SIN54" s="112"/>
      <c r="SIO54" s="112"/>
      <c r="SIQ54" s="81"/>
      <c r="SIS54" s="81"/>
      <c r="SJA54" s="109"/>
      <c r="SJB54" s="110"/>
      <c r="SJC54" s="111"/>
      <c r="SJD54" s="112"/>
      <c r="SJE54" s="112"/>
      <c r="SJG54" s="81"/>
      <c r="SJI54" s="81"/>
      <c r="SJQ54" s="109"/>
      <c r="SJR54" s="110"/>
      <c r="SJS54" s="111"/>
      <c r="SJT54" s="112"/>
      <c r="SJU54" s="112"/>
      <c r="SJW54" s="81"/>
      <c r="SJY54" s="81"/>
      <c r="SKG54" s="109"/>
      <c r="SKH54" s="110"/>
      <c r="SKI54" s="111"/>
      <c r="SKJ54" s="112"/>
      <c r="SKK54" s="112"/>
      <c r="SKM54" s="81"/>
      <c r="SKO54" s="81"/>
      <c r="SKW54" s="109"/>
      <c r="SKX54" s="110"/>
      <c r="SKY54" s="111"/>
      <c r="SKZ54" s="112"/>
      <c r="SLA54" s="112"/>
      <c r="SLC54" s="81"/>
      <c r="SLE54" s="81"/>
      <c r="SLM54" s="109"/>
      <c r="SLN54" s="110"/>
      <c r="SLO54" s="111"/>
      <c r="SLP54" s="112"/>
      <c r="SLQ54" s="112"/>
      <c r="SLS54" s="81"/>
      <c r="SLU54" s="81"/>
      <c r="SMC54" s="109"/>
      <c r="SMD54" s="110"/>
      <c r="SME54" s="111"/>
      <c r="SMF54" s="112"/>
      <c r="SMG54" s="112"/>
      <c r="SMI54" s="81"/>
      <c r="SMK54" s="81"/>
      <c r="SMS54" s="109"/>
      <c r="SMT54" s="110"/>
      <c r="SMU54" s="111"/>
      <c r="SMV54" s="112"/>
      <c r="SMW54" s="112"/>
      <c r="SMY54" s="81"/>
      <c r="SNA54" s="81"/>
      <c r="SNI54" s="109"/>
      <c r="SNJ54" s="110"/>
      <c r="SNK54" s="111"/>
      <c r="SNL54" s="112"/>
      <c r="SNM54" s="112"/>
      <c r="SNO54" s="81"/>
      <c r="SNQ54" s="81"/>
      <c r="SNY54" s="109"/>
      <c r="SNZ54" s="110"/>
      <c r="SOA54" s="111"/>
      <c r="SOB54" s="112"/>
      <c r="SOC54" s="112"/>
      <c r="SOE54" s="81"/>
      <c r="SOG54" s="81"/>
      <c r="SOO54" s="109"/>
      <c r="SOP54" s="110"/>
      <c r="SOQ54" s="111"/>
      <c r="SOR54" s="112"/>
      <c r="SOS54" s="112"/>
      <c r="SOU54" s="81"/>
      <c r="SOW54" s="81"/>
      <c r="SPE54" s="109"/>
      <c r="SPF54" s="110"/>
      <c r="SPG54" s="111"/>
      <c r="SPH54" s="112"/>
      <c r="SPI54" s="112"/>
      <c r="SPK54" s="81"/>
      <c r="SPM54" s="81"/>
      <c r="SPU54" s="109"/>
      <c r="SPV54" s="110"/>
      <c r="SPW54" s="111"/>
      <c r="SPX54" s="112"/>
      <c r="SPY54" s="112"/>
      <c r="SQA54" s="81"/>
      <c r="SQC54" s="81"/>
      <c r="SQK54" s="109"/>
      <c r="SQL54" s="110"/>
      <c r="SQM54" s="111"/>
      <c r="SQN54" s="112"/>
      <c r="SQO54" s="112"/>
      <c r="SQQ54" s="81"/>
      <c r="SQS54" s="81"/>
      <c r="SRA54" s="109"/>
      <c r="SRB54" s="110"/>
      <c r="SRC54" s="111"/>
      <c r="SRD54" s="112"/>
      <c r="SRE54" s="112"/>
      <c r="SRG54" s="81"/>
      <c r="SRI54" s="81"/>
      <c r="SRQ54" s="109"/>
      <c r="SRR54" s="110"/>
      <c r="SRS54" s="111"/>
      <c r="SRT54" s="112"/>
      <c r="SRU54" s="112"/>
      <c r="SRW54" s="81"/>
      <c r="SRY54" s="81"/>
      <c r="SSG54" s="109"/>
      <c r="SSH54" s="110"/>
      <c r="SSI54" s="111"/>
      <c r="SSJ54" s="112"/>
      <c r="SSK54" s="112"/>
      <c r="SSM54" s="81"/>
      <c r="SSO54" s="81"/>
      <c r="SSW54" s="109"/>
      <c r="SSX54" s="110"/>
      <c r="SSY54" s="111"/>
      <c r="SSZ54" s="112"/>
      <c r="STA54" s="112"/>
      <c r="STC54" s="81"/>
      <c r="STE54" s="81"/>
      <c r="STM54" s="109"/>
      <c r="STN54" s="110"/>
      <c r="STO54" s="111"/>
      <c r="STP54" s="112"/>
      <c r="STQ54" s="112"/>
      <c r="STS54" s="81"/>
      <c r="STU54" s="81"/>
      <c r="SUC54" s="109"/>
      <c r="SUD54" s="110"/>
      <c r="SUE54" s="111"/>
      <c r="SUF54" s="112"/>
      <c r="SUG54" s="112"/>
      <c r="SUI54" s="81"/>
      <c r="SUK54" s="81"/>
      <c r="SUS54" s="109"/>
      <c r="SUT54" s="110"/>
      <c r="SUU54" s="111"/>
      <c r="SUV54" s="112"/>
      <c r="SUW54" s="112"/>
      <c r="SUY54" s="81"/>
      <c r="SVA54" s="81"/>
      <c r="SVI54" s="109"/>
      <c r="SVJ54" s="110"/>
      <c r="SVK54" s="111"/>
      <c r="SVL54" s="112"/>
      <c r="SVM54" s="112"/>
      <c r="SVO54" s="81"/>
      <c r="SVQ54" s="81"/>
      <c r="SVY54" s="109"/>
      <c r="SVZ54" s="110"/>
      <c r="SWA54" s="111"/>
      <c r="SWB54" s="112"/>
      <c r="SWC54" s="112"/>
      <c r="SWE54" s="81"/>
      <c r="SWG54" s="81"/>
      <c r="SWO54" s="109"/>
      <c r="SWP54" s="110"/>
      <c r="SWQ54" s="111"/>
      <c r="SWR54" s="112"/>
      <c r="SWS54" s="112"/>
      <c r="SWU54" s="81"/>
      <c r="SWW54" s="81"/>
      <c r="SXE54" s="109"/>
      <c r="SXF54" s="110"/>
      <c r="SXG54" s="111"/>
      <c r="SXH54" s="112"/>
      <c r="SXI54" s="112"/>
      <c r="SXK54" s="81"/>
      <c r="SXM54" s="81"/>
      <c r="SXU54" s="109"/>
      <c r="SXV54" s="110"/>
      <c r="SXW54" s="111"/>
      <c r="SXX54" s="112"/>
      <c r="SXY54" s="112"/>
      <c r="SYA54" s="81"/>
      <c r="SYC54" s="81"/>
      <c r="SYK54" s="109"/>
      <c r="SYL54" s="110"/>
      <c r="SYM54" s="111"/>
      <c r="SYN54" s="112"/>
      <c r="SYO54" s="112"/>
      <c r="SYQ54" s="81"/>
      <c r="SYS54" s="81"/>
      <c r="SZA54" s="109"/>
      <c r="SZB54" s="110"/>
      <c r="SZC54" s="111"/>
      <c r="SZD54" s="112"/>
      <c r="SZE54" s="112"/>
      <c r="SZG54" s="81"/>
      <c r="SZI54" s="81"/>
      <c r="SZQ54" s="109"/>
      <c r="SZR54" s="110"/>
      <c r="SZS54" s="111"/>
      <c r="SZT54" s="112"/>
      <c r="SZU54" s="112"/>
      <c r="SZW54" s="81"/>
      <c r="SZY54" s="81"/>
      <c r="TAG54" s="109"/>
      <c r="TAH54" s="110"/>
      <c r="TAI54" s="111"/>
      <c r="TAJ54" s="112"/>
      <c r="TAK54" s="112"/>
      <c r="TAM54" s="81"/>
      <c r="TAO54" s="81"/>
      <c r="TAW54" s="109"/>
      <c r="TAX54" s="110"/>
      <c r="TAY54" s="111"/>
      <c r="TAZ54" s="112"/>
      <c r="TBA54" s="112"/>
      <c r="TBC54" s="81"/>
      <c r="TBE54" s="81"/>
      <c r="TBM54" s="109"/>
      <c r="TBN54" s="110"/>
      <c r="TBO54" s="111"/>
      <c r="TBP54" s="112"/>
      <c r="TBQ54" s="112"/>
      <c r="TBS54" s="81"/>
      <c r="TBU54" s="81"/>
      <c r="TCC54" s="109"/>
      <c r="TCD54" s="110"/>
      <c r="TCE54" s="111"/>
      <c r="TCF54" s="112"/>
      <c r="TCG54" s="112"/>
      <c r="TCI54" s="81"/>
      <c r="TCK54" s="81"/>
      <c r="TCS54" s="109"/>
      <c r="TCT54" s="110"/>
      <c r="TCU54" s="111"/>
      <c r="TCV54" s="112"/>
      <c r="TCW54" s="112"/>
      <c r="TCY54" s="81"/>
      <c r="TDA54" s="81"/>
      <c r="TDI54" s="109"/>
      <c r="TDJ54" s="110"/>
      <c r="TDK54" s="111"/>
      <c r="TDL54" s="112"/>
      <c r="TDM54" s="112"/>
      <c r="TDO54" s="81"/>
      <c r="TDQ54" s="81"/>
      <c r="TDY54" s="109"/>
      <c r="TDZ54" s="110"/>
      <c r="TEA54" s="111"/>
      <c r="TEB54" s="112"/>
      <c r="TEC54" s="112"/>
      <c r="TEE54" s="81"/>
      <c r="TEG54" s="81"/>
      <c r="TEO54" s="109"/>
      <c r="TEP54" s="110"/>
      <c r="TEQ54" s="111"/>
      <c r="TER54" s="112"/>
      <c r="TES54" s="112"/>
      <c r="TEU54" s="81"/>
      <c r="TEW54" s="81"/>
      <c r="TFE54" s="109"/>
      <c r="TFF54" s="110"/>
      <c r="TFG54" s="111"/>
      <c r="TFH54" s="112"/>
      <c r="TFI54" s="112"/>
      <c r="TFK54" s="81"/>
      <c r="TFM54" s="81"/>
      <c r="TFU54" s="109"/>
      <c r="TFV54" s="110"/>
      <c r="TFW54" s="111"/>
      <c r="TFX54" s="112"/>
      <c r="TFY54" s="112"/>
      <c r="TGA54" s="81"/>
      <c r="TGC54" s="81"/>
      <c r="TGK54" s="109"/>
      <c r="TGL54" s="110"/>
      <c r="TGM54" s="111"/>
      <c r="TGN54" s="112"/>
      <c r="TGO54" s="112"/>
      <c r="TGQ54" s="81"/>
      <c r="TGS54" s="81"/>
      <c r="THA54" s="109"/>
      <c r="THB54" s="110"/>
      <c r="THC54" s="111"/>
      <c r="THD54" s="112"/>
      <c r="THE54" s="112"/>
      <c r="THG54" s="81"/>
      <c r="THI54" s="81"/>
      <c r="THQ54" s="109"/>
      <c r="THR54" s="110"/>
      <c r="THS54" s="111"/>
      <c r="THT54" s="112"/>
      <c r="THU54" s="112"/>
      <c r="THW54" s="81"/>
      <c r="THY54" s="81"/>
      <c r="TIG54" s="109"/>
      <c r="TIH54" s="110"/>
      <c r="TII54" s="111"/>
      <c r="TIJ54" s="112"/>
      <c r="TIK54" s="112"/>
      <c r="TIM54" s="81"/>
      <c r="TIO54" s="81"/>
      <c r="TIW54" s="109"/>
      <c r="TIX54" s="110"/>
      <c r="TIY54" s="111"/>
      <c r="TIZ54" s="112"/>
      <c r="TJA54" s="112"/>
      <c r="TJC54" s="81"/>
      <c r="TJE54" s="81"/>
      <c r="TJM54" s="109"/>
      <c r="TJN54" s="110"/>
      <c r="TJO54" s="111"/>
      <c r="TJP54" s="112"/>
      <c r="TJQ54" s="112"/>
      <c r="TJS54" s="81"/>
      <c r="TJU54" s="81"/>
      <c r="TKC54" s="109"/>
      <c r="TKD54" s="110"/>
      <c r="TKE54" s="111"/>
      <c r="TKF54" s="112"/>
      <c r="TKG54" s="112"/>
      <c r="TKI54" s="81"/>
      <c r="TKK54" s="81"/>
      <c r="TKS54" s="109"/>
      <c r="TKT54" s="110"/>
      <c r="TKU54" s="111"/>
      <c r="TKV54" s="112"/>
      <c r="TKW54" s="112"/>
      <c r="TKY54" s="81"/>
      <c r="TLA54" s="81"/>
      <c r="TLI54" s="109"/>
      <c r="TLJ54" s="110"/>
      <c r="TLK54" s="111"/>
      <c r="TLL54" s="112"/>
      <c r="TLM54" s="112"/>
      <c r="TLO54" s="81"/>
      <c r="TLQ54" s="81"/>
      <c r="TLY54" s="109"/>
      <c r="TLZ54" s="110"/>
      <c r="TMA54" s="111"/>
      <c r="TMB54" s="112"/>
      <c r="TMC54" s="112"/>
      <c r="TME54" s="81"/>
      <c r="TMG54" s="81"/>
      <c r="TMO54" s="109"/>
      <c r="TMP54" s="110"/>
      <c r="TMQ54" s="111"/>
      <c r="TMR54" s="112"/>
      <c r="TMS54" s="112"/>
      <c r="TMU54" s="81"/>
      <c r="TMW54" s="81"/>
      <c r="TNE54" s="109"/>
      <c r="TNF54" s="110"/>
      <c r="TNG54" s="111"/>
      <c r="TNH54" s="112"/>
      <c r="TNI54" s="112"/>
      <c r="TNK54" s="81"/>
      <c r="TNM54" s="81"/>
      <c r="TNU54" s="109"/>
      <c r="TNV54" s="110"/>
      <c r="TNW54" s="111"/>
      <c r="TNX54" s="112"/>
      <c r="TNY54" s="112"/>
      <c r="TOA54" s="81"/>
      <c r="TOC54" s="81"/>
      <c r="TOK54" s="109"/>
      <c r="TOL54" s="110"/>
      <c r="TOM54" s="111"/>
      <c r="TON54" s="112"/>
      <c r="TOO54" s="112"/>
      <c r="TOQ54" s="81"/>
      <c r="TOS54" s="81"/>
      <c r="TPA54" s="109"/>
      <c r="TPB54" s="110"/>
      <c r="TPC54" s="111"/>
      <c r="TPD54" s="112"/>
      <c r="TPE54" s="112"/>
      <c r="TPG54" s="81"/>
      <c r="TPI54" s="81"/>
      <c r="TPQ54" s="109"/>
      <c r="TPR54" s="110"/>
      <c r="TPS54" s="111"/>
      <c r="TPT54" s="112"/>
      <c r="TPU54" s="112"/>
      <c r="TPW54" s="81"/>
      <c r="TPY54" s="81"/>
      <c r="TQG54" s="109"/>
      <c r="TQH54" s="110"/>
      <c r="TQI54" s="111"/>
      <c r="TQJ54" s="112"/>
      <c r="TQK54" s="112"/>
      <c r="TQM54" s="81"/>
      <c r="TQO54" s="81"/>
      <c r="TQW54" s="109"/>
      <c r="TQX54" s="110"/>
      <c r="TQY54" s="111"/>
      <c r="TQZ54" s="112"/>
      <c r="TRA54" s="112"/>
      <c r="TRC54" s="81"/>
      <c r="TRE54" s="81"/>
      <c r="TRM54" s="109"/>
      <c r="TRN54" s="110"/>
      <c r="TRO54" s="111"/>
      <c r="TRP54" s="112"/>
      <c r="TRQ54" s="112"/>
      <c r="TRS54" s="81"/>
      <c r="TRU54" s="81"/>
      <c r="TSC54" s="109"/>
      <c r="TSD54" s="110"/>
      <c r="TSE54" s="111"/>
      <c r="TSF54" s="112"/>
      <c r="TSG54" s="112"/>
      <c r="TSI54" s="81"/>
      <c r="TSK54" s="81"/>
      <c r="TSS54" s="109"/>
      <c r="TST54" s="110"/>
      <c r="TSU54" s="111"/>
      <c r="TSV54" s="112"/>
      <c r="TSW54" s="112"/>
      <c r="TSY54" s="81"/>
      <c r="TTA54" s="81"/>
      <c r="TTI54" s="109"/>
      <c r="TTJ54" s="110"/>
      <c r="TTK54" s="111"/>
      <c r="TTL54" s="112"/>
      <c r="TTM54" s="112"/>
      <c r="TTO54" s="81"/>
      <c r="TTQ54" s="81"/>
      <c r="TTY54" s="109"/>
      <c r="TTZ54" s="110"/>
      <c r="TUA54" s="111"/>
      <c r="TUB54" s="112"/>
      <c r="TUC54" s="112"/>
      <c r="TUE54" s="81"/>
      <c r="TUG54" s="81"/>
      <c r="TUO54" s="109"/>
      <c r="TUP54" s="110"/>
      <c r="TUQ54" s="111"/>
      <c r="TUR54" s="112"/>
      <c r="TUS54" s="112"/>
      <c r="TUU54" s="81"/>
      <c r="TUW54" s="81"/>
      <c r="TVE54" s="109"/>
      <c r="TVF54" s="110"/>
      <c r="TVG54" s="111"/>
      <c r="TVH54" s="112"/>
      <c r="TVI54" s="112"/>
      <c r="TVK54" s="81"/>
      <c r="TVM54" s="81"/>
      <c r="TVU54" s="109"/>
      <c r="TVV54" s="110"/>
      <c r="TVW54" s="111"/>
      <c r="TVX54" s="112"/>
      <c r="TVY54" s="112"/>
      <c r="TWA54" s="81"/>
      <c r="TWC54" s="81"/>
      <c r="TWK54" s="109"/>
      <c r="TWL54" s="110"/>
      <c r="TWM54" s="111"/>
      <c r="TWN54" s="112"/>
      <c r="TWO54" s="112"/>
      <c r="TWQ54" s="81"/>
      <c r="TWS54" s="81"/>
      <c r="TXA54" s="109"/>
      <c r="TXB54" s="110"/>
      <c r="TXC54" s="111"/>
      <c r="TXD54" s="112"/>
      <c r="TXE54" s="112"/>
      <c r="TXG54" s="81"/>
      <c r="TXI54" s="81"/>
      <c r="TXQ54" s="109"/>
      <c r="TXR54" s="110"/>
      <c r="TXS54" s="111"/>
      <c r="TXT54" s="112"/>
      <c r="TXU54" s="112"/>
      <c r="TXW54" s="81"/>
      <c r="TXY54" s="81"/>
      <c r="TYG54" s="109"/>
      <c r="TYH54" s="110"/>
      <c r="TYI54" s="111"/>
      <c r="TYJ54" s="112"/>
      <c r="TYK54" s="112"/>
      <c r="TYM54" s="81"/>
      <c r="TYO54" s="81"/>
      <c r="TYW54" s="109"/>
      <c r="TYX54" s="110"/>
      <c r="TYY54" s="111"/>
      <c r="TYZ54" s="112"/>
      <c r="TZA54" s="112"/>
      <c r="TZC54" s="81"/>
      <c r="TZE54" s="81"/>
      <c r="TZM54" s="109"/>
      <c r="TZN54" s="110"/>
      <c r="TZO54" s="111"/>
      <c r="TZP54" s="112"/>
      <c r="TZQ54" s="112"/>
      <c r="TZS54" s="81"/>
      <c r="TZU54" s="81"/>
      <c r="UAC54" s="109"/>
      <c r="UAD54" s="110"/>
      <c r="UAE54" s="111"/>
      <c r="UAF54" s="112"/>
      <c r="UAG54" s="112"/>
      <c r="UAI54" s="81"/>
      <c r="UAK54" s="81"/>
      <c r="UAS54" s="109"/>
      <c r="UAT54" s="110"/>
      <c r="UAU54" s="111"/>
      <c r="UAV54" s="112"/>
      <c r="UAW54" s="112"/>
      <c r="UAY54" s="81"/>
      <c r="UBA54" s="81"/>
      <c r="UBI54" s="109"/>
      <c r="UBJ54" s="110"/>
      <c r="UBK54" s="111"/>
      <c r="UBL54" s="112"/>
      <c r="UBM54" s="112"/>
      <c r="UBO54" s="81"/>
      <c r="UBQ54" s="81"/>
      <c r="UBY54" s="109"/>
      <c r="UBZ54" s="110"/>
      <c r="UCA54" s="111"/>
      <c r="UCB54" s="112"/>
      <c r="UCC54" s="112"/>
      <c r="UCE54" s="81"/>
      <c r="UCG54" s="81"/>
      <c r="UCO54" s="109"/>
      <c r="UCP54" s="110"/>
      <c r="UCQ54" s="111"/>
      <c r="UCR54" s="112"/>
      <c r="UCS54" s="112"/>
      <c r="UCU54" s="81"/>
      <c r="UCW54" s="81"/>
      <c r="UDE54" s="109"/>
      <c r="UDF54" s="110"/>
      <c r="UDG54" s="111"/>
      <c r="UDH54" s="112"/>
      <c r="UDI54" s="112"/>
      <c r="UDK54" s="81"/>
      <c r="UDM54" s="81"/>
      <c r="UDU54" s="109"/>
      <c r="UDV54" s="110"/>
      <c r="UDW54" s="111"/>
      <c r="UDX54" s="112"/>
      <c r="UDY54" s="112"/>
      <c r="UEA54" s="81"/>
      <c r="UEC54" s="81"/>
      <c r="UEK54" s="109"/>
      <c r="UEL54" s="110"/>
      <c r="UEM54" s="111"/>
      <c r="UEN54" s="112"/>
      <c r="UEO54" s="112"/>
      <c r="UEQ54" s="81"/>
      <c r="UES54" s="81"/>
      <c r="UFA54" s="109"/>
      <c r="UFB54" s="110"/>
      <c r="UFC54" s="111"/>
      <c r="UFD54" s="112"/>
      <c r="UFE54" s="112"/>
      <c r="UFG54" s="81"/>
      <c r="UFI54" s="81"/>
      <c r="UFQ54" s="109"/>
      <c r="UFR54" s="110"/>
      <c r="UFS54" s="111"/>
      <c r="UFT54" s="112"/>
      <c r="UFU54" s="112"/>
      <c r="UFW54" s="81"/>
      <c r="UFY54" s="81"/>
      <c r="UGG54" s="109"/>
      <c r="UGH54" s="110"/>
      <c r="UGI54" s="111"/>
      <c r="UGJ54" s="112"/>
      <c r="UGK54" s="112"/>
      <c r="UGM54" s="81"/>
      <c r="UGO54" s="81"/>
      <c r="UGW54" s="109"/>
      <c r="UGX54" s="110"/>
      <c r="UGY54" s="111"/>
      <c r="UGZ54" s="112"/>
      <c r="UHA54" s="112"/>
      <c r="UHC54" s="81"/>
      <c r="UHE54" s="81"/>
      <c r="UHM54" s="109"/>
      <c r="UHN54" s="110"/>
      <c r="UHO54" s="111"/>
      <c r="UHP54" s="112"/>
      <c r="UHQ54" s="112"/>
      <c r="UHS54" s="81"/>
      <c r="UHU54" s="81"/>
      <c r="UIC54" s="109"/>
      <c r="UID54" s="110"/>
      <c r="UIE54" s="111"/>
      <c r="UIF54" s="112"/>
      <c r="UIG54" s="112"/>
      <c r="UII54" s="81"/>
      <c r="UIK54" s="81"/>
      <c r="UIS54" s="109"/>
      <c r="UIT54" s="110"/>
      <c r="UIU54" s="111"/>
      <c r="UIV54" s="112"/>
      <c r="UIW54" s="112"/>
      <c r="UIY54" s="81"/>
      <c r="UJA54" s="81"/>
      <c r="UJI54" s="109"/>
      <c r="UJJ54" s="110"/>
      <c r="UJK54" s="111"/>
      <c r="UJL54" s="112"/>
      <c r="UJM54" s="112"/>
      <c r="UJO54" s="81"/>
      <c r="UJQ54" s="81"/>
      <c r="UJY54" s="109"/>
      <c r="UJZ54" s="110"/>
      <c r="UKA54" s="111"/>
      <c r="UKB54" s="112"/>
      <c r="UKC54" s="112"/>
      <c r="UKE54" s="81"/>
      <c r="UKG54" s="81"/>
      <c r="UKO54" s="109"/>
      <c r="UKP54" s="110"/>
      <c r="UKQ54" s="111"/>
      <c r="UKR54" s="112"/>
      <c r="UKS54" s="112"/>
      <c r="UKU54" s="81"/>
      <c r="UKW54" s="81"/>
      <c r="ULE54" s="109"/>
      <c r="ULF54" s="110"/>
      <c r="ULG54" s="111"/>
      <c r="ULH54" s="112"/>
      <c r="ULI54" s="112"/>
      <c r="ULK54" s="81"/>
      <c r="ULM54" s="81"/>
      <c r="ULU54" s="109"/>
      <c r="ULV54" s="110"/>
      <c r="ULW54" s="111"/>
      <c r="ULX54" s="112"/>
      <c r="ULY54" s="112"/>
      <c r="UMA54" s="81"/>
      <c r="UMC54" s="81"/>
      <c r="UMK54" s="109"/>
      <c r="UML54" s="110"/>
      <c r="UMM54" s="111"/>
      <c r="UMN54" s="112"/>
      <c r="UMO54" s="112"/>
      <c r="UMQ54" s="81"/>
      <c r="UMS54" s="81"/>
      <c r="UNA54" s="109"/>
      <c r="UNB54" s="110"/>
      <c r="UNC54" s="111"/>
      <c r="UND54" s="112"/>
      <c r="UNE54" s="112"/>
      <c r="UNG54" s="81"/>
      <c r="UNI54" s="81"/>
      <c r="UNQ54" s="109"/>
      <c r="UNR54" s="110"/>
      <c r="UNS54" s="111"/>
      <c r="UNT54" s="112"/>
      <c r="UNU54" s="112"/>
      <c r="UNW54" s="81"/>
      <c r="UNY54" s="81"/>
      <c r="UOG54" s="109"/>
      <c r="UOH54" s="110"/>
      <c r="UOI54" s="111"/>
      <c r="UOJ54" s="112"/>
      <c r="UOK54" s="112"/>
      <c r="UOM54" s="81"/>
      <c r="UOO54" s="81"/>
      <c r="UOW54" s="109"/>
      <c r="UOX54" s="110"/>
      <c r="UOY54" s="111"/>
      <c r="UOZ54" s="112"/>
      <c r="UPA54" s="112"/>
      <c r="UPC54" s="81"/>
      <c r="UPE54" s="81"/>
      <c r="UPM54" s="109"/>
      <c r="UPN54" s="110"/>
      <c r="UPO54" s="111"/>
      <c r="UPP54" s="112"/>
      <c r="UPQ54" s="112"/>
      <c r="UPS54" s="81"/>
      <c r="UPU54" s="81"/>
      <c r="UQC54" s="109"/>
      <c r="UQD54" s="110"/>
      <c r="UQE54" s="111"/>
      <c r="UQF54" s="112"/>
      <c r="UQG54" s="112"/>
      <c r="UQI54" s="81"/>
      <c r="UQK54" s="81"/>
      <c r="UQS54" s="109"/>
      <c r="UQT54" s="110"/>
      <c r="UQU54" s="111"/>
      <c r="UQV54" s="112"/>
      <c r="UQW54" s="112"/>
      <c r="UQY54" s="81"/>
      <c r="URA54" s="81"/>
      <c r="URI54" s="109"/>
      <c r="URJ54" s="110"/>
      <c r="URK54" s="111"/>
      <c r="URL54" s="112"/>
      <c r="URM54" s="112"/>
      <c r="URO54" s="81"/>
      <c r="URQ54" s="81"/>
      <c r="URY54" s="109"/>
      <c r="URZ54" s="110"/>
      <c r="USA54" s="111"/>
      <c r="USB54" s="112"/>
      <c r="USC54" s="112"/>
      <c r="USE54" s="81"/>
      <c r="USG54" s="81"/>
      <c r="USO54" s="109"/>
      <c r="USP54" s="110"/>
      <c r="USQ54" s="111"/>
      <c r="USR54" s="112"/>
      <c r="USS54" s="112"/>
      <c r="USU54" s="81"/>
      <c r="USW54" s="81"/>
      <c r="UTE54" s="109"/>
      <c r="UTF54" s="110"/>
      <c r="UTG54" s="111"/>
      <c r="UTH54" s="112"/>
      <c r="UTI54" s="112"/>
      <c r="UTK54" s="81"/>
      <c r="UTM54" s="81"/>
      <c r="UTU54" s="109"/>
      <c r="UTV54" s="110"/>
      <c r="UTW54" s="111"/>
      <c r="UTX54" s="112"/>
      <c r="UTY54" s="112"/>
      <c r="UUA54" s="81"/>
      <c r="UUC54" s="81"/>
      <c r="UUK54" s="109"/>
      <c r="UUL54" s="110"/>
      <c r="UUM54" s="111"/>
      <c r="UUN54" s="112"/>
      <c r="UUO54" s="112"/>
      <c r="UUQ54" s="81"/>
      <c r="UUS54" s="81"/>
      <c r="UVA54" s="109"/>
      <c r="UVB54" s="110"/>
      <c r="UVC54" s="111"/>
      <c r="UVD54" s="112"/>
      <c r="UVE54" s="112"/>
      <c r="UVG54" s="81"/>
      <c r="UVI54" s="81"/>
      <c r="UVQ54" s="109"/>
      <c r="UVR54" s="110"/>
      <c r="UVS54" s="111"/>
      <c r="UVT54" s="112"/>
      <c r="UVU54" s="112"/>
      <c r="UVW54" s="81"/>
      <c r="UVY54" s="81"/>
      <c r="UWG54" s="109"/>
      <c r="UWH54" s="110"/>
      <c r="UWI54" s="111"/>
      <c r="UWJ54" s="112"/>
      <c r="UWK54" s="112"/>
      <c r="UWM54" s="81"/>
      <c r="UWO54" s="81"/>
      <c r="UWW54" s="109"/>
      <c r="UWX54" s="110"/>
      <c r="UWY54" s="111"/>
      <c r="UWZ54" s="112"/>
      <c r="UXA54" s="112"/>
      <c r="UXC54" s="81"/>
      <c r="UXE54" s="81"/>
      <c r="UXM54" s="109"/>
      <c r="UXN54" s="110"/>
      <c r="UXO54" s="111"/>
      <c r="UXP54" s="112"/>
      <c r="UXQ54" s="112"/>
      <c r="UXS54" s="81"/>
      <c r="UXU54" s="81"/>
      <c r="UYC54" s="109"/>
      <c r="UYD54" s="110"/>
      <c r="UYE54" s="111"/>
      <c r="UYF54" s="112"/>
      <c r="UYG54" s="112"/>
      <c r="UYI54" s="81"/>
      <c r="UYK54" s="81"/>
      <c r="UYS54" s="109"/>
      <c r="UYT54" s="110"/>
      <c r="UYU54" s="111"/>
      <c r="UYV54" s="112"/>
      <c r="UYW54" s="112"/>
      <c r="UYY54" s="81"/>
      <c r="UZA54" s="81"/>
      <c r="UZI54" s="109"/>
      <c r="UZJ54" s="110"/>
      <c r="UZK54" s="111"/>
      <c r="UZL54" s="112"/>
      <c r="UZM54" s="112"/>
      <c r="UZO54" s="81"/>
      <c r="UZQ54" s="81"/>
      <c r="UZY54" s="109"/>
      <c r="UZZ54" s="110"/>
      <c r="VAA54" s="111"/>
      <c r="VAB54" s="112"/>
      <c r="VAC54" s="112"/>
      <c r="VAE54" s="81"/>
      <c r="VAG54" s="81"/>
      <c r="VAO54" s="109"/>
      <c r="VAP54" s="110"/>
      <c r="VAQ54" s="111"/>
      <c r="VAR54" s="112"/>
      <c r="VAS54" s="112"/>
      <c r="VAU54" s="81"/>
      <c r="VAW54" s="81"/>
      <c r="VBE54" s="109"/>
      <c r="VBF54" s="110"/>
      <c r="VBG54" s="111"/>
      <c r="VBH54" s="112"/>
      <c r="VBI54" s="112"/>
      <c r="VBK54" s="81"/>
      <c r="VBM54" s="81"/>
      <c r="VBU54" s="109"/>
      <c r="VBV54" s="110"/>
      <c r="VBW54" s="111"/>
      <c r="VBX54" s="112"/>
      <c r="VBY54" s="112"/>
      <c r="VCA54" s="81"/>
      <c r="VCC54" s="81"/>
      <c r="VCK54" s="109"/>
      <c r="VCL54" s="110"/>
      <c r="VCM54" s="111"/>
      <c r="VCN54" s="112"/>
      <c r="VCO54" s="112"/>
      <c r="VCQ54" s="81"/>
      <c r="VCS54" s="81"/>
      <c r="VDA54" s="109"/>
      <c r="VDB54" s="110"/>
      <c r="VDC54" s="111"/>
      <c r="VDD54" s="112"/>
      <c r="VDE54" s="112"/>
      <c r="VDG54" s="81"/>
      <c r="VDI54" s="81"/>
      <c r="VDQ54" s="109"/>
      <c r="VDR54" s="110"/>
      <c r="VDS54" s="111"/>
      <c r="VDT54" s="112"/>
      <c r="VDU54" s="112"/>
      <c r="VDW54" s="81"/>
      <c r="VDY54" s="81"/>
      <c r="VEG54" s="109"/>
      <c r="VEH54" s="110"/>
      <c r="VEI54" s="111"/>
      <c r="VEJ54" s="112"/>
      <c r="VEK54" s="112"/>
      <c r="VEM54" s="81"/>
      <c r="VEO54" s="81"/>
      <c r="VEW54" s="109"/>
      <c r="VEX54" s="110"/>
      <c r="VEY54" s="111"/>
      <c r="VEZ54" s="112"/>
      <c r="VFA54" s="112"/>
      <c r="VFC54" s="81"/>
      <c r="VFE54" s="81"/>
      <c r="VFM54" s="109"/>
      <c r="VFN54" s="110"/>
      <c r="VFO54" s="111"/>
      <c r="VFP54" s="112"/>
      <c r="VFQ54" s="112"/>
      <c r="VFS54" s="81"/>
      <c r="VFU54" s="81"/>
      <c r="VGC54" s="109"/>
      <c r="VGD54" s="110"/>
      <c r="VGE54" s="111"/>
      <c r="VGF54" s="112"/>
      <c r="VGG54" s="112"/>
      <c r="VGI54" s="81"/>
      <c r="VGK54" s="81"/>
      <c r="VGS54" s="109"/>
      <c r="VGT54" s="110"/>
      <c r="VGU54" s="111"/>
      <c r="VGV54" s="112"/>
      <c r="VGW54" s="112"/>
      <c r="VGY54" s="81"/>
      <c r="VHA54" s="81"/>
      <c r="VHI54" s="109"/>
      <c r="VHJ54" s="110"/>
      <c r="VHK54" s="111"/>
      <c r="VHL54" s="112"/>
      <c r="VHM54" s="112"/>
      <c r="VHO54" s="81"/>
      <c r="VHQ54" s="81"/>
      <c r="VHY54" s="109"/>
      <c r="VHZ54" s="110"/>
      <c r="VIA54" s="111"/>
      <c r="VIB54" s="112"/>
      <c r="VIC54" s="112"/>
      <c r="VIE54" s="81"/>
      <c r="VIG54" s="81"/>
      <c r="VIO54" s="109"/>
      <c r="VIP54" s="110"/>
      <c r="VIQ54" s="111"/>
      <c r="VIR54" s="112"/>
      <c r="VIS54" s="112"/>
      <c r="VIU54" s="81"/>
      <c r="VIW54" s="81"/>
      <c r="VJE54" s="109"/>
      <c r="VJF54" s="110"/>
      <c r="VJG54" s="111"/>
      <c r="VJH54" s="112"/>
      <c r="VJI54" s="112"/>
      <c r="VJK54" s="81"/>
      <c r="VJM54" s="81"/>
      <c r="VJU54" s="109"/>
      <c r="VJV54" s="110"/>
      <c r="VJW54" s="111"/>
      <c r="VJX54" s="112"/>
      <c r="VJY54" s="112"/>
      <c r="VKA54" s="81"/>
      <c r="VKC54" s="81"/>
      <c r="VKK54" s="109"/>
      <c r="VKL54" s="110"/>
      <c r="VKM54" s="111"/>
      <c r="VKN54" s="112"/>
      <c r="VKO54" s="112"/>
      <c r="VKQ54" s="81"/>
      <c r="VKS54" s="81"/>
      <c r="VLA54" s="109"/>
      <c r="VLB54" s="110"/>
      <c r="VLC54" s="111"/>
      <c r="VLD54" s="112"/>
      <c r="VLE54" s="112"/>
      <c r="VLG54" s="81"/>
      <c r="VLI54" s="81"/>
      <c r="VLQ54" s="109"/>
      <c r="VLR54" s="110"/>
      <c r="VLS54" s="111"/>
      <c r="VLT54" s="112"/>
      <c r="VLU54" s="112"/>
      <c r="VLW54" s="81"/>
      <c r="VLY54" s="81"/>
      <c r="VMG54" s="109"/>
      <c r="VMH54" s="110"/>
      <c r="VMI54" s="111"/>
      <c r="VMJ54" s="112"/>
      <c r="VMK54" s="112"/>
      <c r="VMM54" s="81"/>
      <c r="VMO54" s="81"/>
      <c r="VMW54" s="109"/>
      <c r="VMX54" s="110"/>
      <c r="VMY54" s="111"/>
      <c r="VMZ54" s="112"/>
      <c r="VNA54" s="112"/>
      <c r="VNC54" s="81"/>
      <c r="VNE54" s="81"/>
      <c r="VNM54" s="109"/>
      <c r="VNN54" s="110"/>
      <c r="VNO54" s="111"/>
      <c r="VNP54" s="112"/>
      <c r="VNQ54" s="112"/>
      <c r="VNS54" s="81"/>
      <c r="VNU54" s="81"/>
      <c r="VOC54" s="109"/>
      <c r="VOD54" s="110"/>
      <c r="VOE54" s="111"/>
      <c r="VOF54" s="112"/>
      <c r="VOG54" s="112"/>
      <c r="VOI54" s="81"/>
      <c r="VOK54" s="81"/>
      <c r="VOS54" s="109"/>
      <c r="VOT54" s="110"/>
      <c r="VOU54" s="111"/>
      <c r="VOV54" s="112"/>
      <c r="VOW54" s="112"/>
      <c r="VOY54" s="81"/>
      <c r="VPA54" s="81"/>
      <c r="VPI54" s="109"/>
      <c r="VPJ54" s="110"/>
      <c r="VPK54" s="111"/>
      <c r="VPL54" s="112"/>
      <c r="VPM54" s="112"/>
      <c r="VPO54" s="81"/>
      <c r="VPQ54" s="81"/>
      <c r="VPY54" s="109"/>
      <c r="VPZ54" s="110"/>
      <c r="VQA54" s="111"/>
      <c r="VQB54" s="112"/>
      <c r="VQC54" s="112"/>
      <c r="VQE54" s="81"/>
      <c r="VQG54" s="81"/>
      <c r="VQO54" s="109"/>
      <c r="VQP54" s="110"/>
      <c r="VQQ54" s="111"/>
      <c r="VQR54" s="112"/>
      <c r="VQS54" s="112"/>
      <c r="VQU54" s="81"/>
      <c r="VQW54" s="81"/>
      <c r="VRE54" s="109"/>
      <c r="VRF54" s="110"/>
      <c r="VRG54" s="111"/>
      <c r="VRH54" s="112"/>
      <c r="VRI54" s="112"/>
      <c r="VRK54" s="81"/>
      <c r="VRM54" s="81"/>
      <c r="VRU54" s="109"/>
      <c r="VRV54" s="110"/>
      <c r="VRW54" s="111"/>
      <c r="VRX54" s="112"/>
      <c r="VRY54" s="112"/>
      <c r="VSA54" s="81"/>
      <c r="VSC54" s="81"/>
      <c r="VSK54" s="109"/>
      <c r="VSL54" s="110"/>
      <c r="VSM54" s="111"/>
      <c r="VSN54" s="112"/>
      <c r="VSO54" s="112"/>
      <c r="VSQ54" s="81"/>
      <c r="VSS54" s="81"/>
      <c r="VTA54" s="109"/>
      <c r="VTB54" s="110"/>
      <c r="VTC54" s="111"/>
      <c r="VTD54" s="112"/>
      <c r="VTE54" s="112"/>
      <c r="VTG54" s="81"/>
      <c r="VTI54" s="81"/>
      <c r="VTQ54" s="109"/>
      <c r="VTR54" s="110"/>
      <c r="VTS54" s="111"/>
      <c r="VTT54" s="112"/>
      <c r="VTU54" s="112"/>
      <c r="VTW54" s="81"/>
      <c r="VTY54" s="81"/>
      <c r="VUG54" s="109"/>
      <c r="VUH54" s="110"/>
      <c r="VUI54" s="111"/>
      <c r="VUJ54" s="112"/>
      <c r="VUK54" s="112"/>
      <c r="VUM54" s="81"/>
      <c r="VUO54" s="81"/>
      <c r="VUW54" s="109"/>
      <c r="VUX54" s="110"/>
      <c r="VUY54" s="111"/>
      <c r="VUZ54" s="112"/>
      <c r="VVA54" s="112"/>
      <c r="VVC54" s="81"/>
      <c r="VVE54" s="81"/>
      <c r="VVM54" s="109"/>
      <c r="VVN54" s="110"/>
      <c r="VVO54" s="111"/>
      <c r="VVP54" s="112"/>
      <c r="VVQ54" s="112"/>
      <c r="VVS54" s="81"/>
      <c r="VVU54" s="81"/>
      <c r="VWC54" s="109"/>
      <c r="VWD54" s="110"/>
      <c r="VWE54" s="111"/>
      <c r="VWF54" s="112"/>
      <c r="VWG54" s="112"/>
      <c r="VWI54" s="81"/>
      <c r="VWK54" s="81"/>
      <c r="VWS54" s="109"/>
      <c r="VWT54" s="110"/>
      <c r="VWU54" s="111"/>
      <c r="VWV54" s="112"/>
      <c r="VWW54" s="112"/>
      <c r="VWY54" s="81"/>
      <c r="VXA54" s="81"/>
      <c r="VXI54" s="109"/>
      <c r="VXJ54" s="110"/>
      <c r="VXK54" s="111"/>
      <c r="VXL54" s="112"/>
      <c r="VXM54" s="112"/>
      <c r="VXO54" s="81"/>
      <c r="VXQ54" s="81"/>
      <c r="VXY54" s="109"/>
      <c r="VXZ54" s="110"/>
      <c r="VYA54" s="111"/>
      <c r="VYB54" s="112"/>
      <c r="VYC54" s="112"/>
      <c r="VYE54" s="81"/>
      <c r="VYG54" s="81"/>
      <c r="VYO54" s="109"/>
      <c r="VYP54" s="110"/>
      <c r="VYQ54" s="111"/>
      <c r="VYR54" s="112"/>
      <c r="VYS54" s="112"/>
      <c r="VYU54" s="81"/>
      <c r="VYW54" s="81"/>
      <c r="VZE54" s="109"/>
      <c r="VZF54" s="110"/>
      <c r="VZG54" s="111"/>
      <c r="VZH54" s="112"/>
      <c r="VZI54" s="112"/>
      <c r="VZK54" s="81"/>
      <c r="VZM54" s="81"/>
      <c r="VZU54" s="109"/>
      <c r="VZV54" s="110"/>
      <c r="VZW54" s="111"/>
      <c r="VZX54" s="112"/>
      <c r="VZY54" s="112"/>
      <c r="WAA54" s="81"/>
      <c r="WAC54" s="81"/>
      <c r="WAK54" s="109"/>
      <c r="WAL54" s="110"/>
      <c r="WAM54" s="111"/>
      <c r="WAN54" s="112"/>
      <c r="WAO54" s="112"/>
      <c r="WAQ54" s="81"/>
      <c r="WAS54" s="81"/>
      <c r="WBA54" s="109"/>
      <c r="WBB54" s="110"/>
      <c r="WBC54" s="111"/>
      <c r="WBD54" s="112"/>
      <c r="WBE54" s="112"/>
      <c r="WBG54" s="81"/>
      <c r="WBI54" s="81"/>
      <c r="WBQ54" s="109"/>
      <c r="WBR54" s="110"/>
      <c r="WBS54" s="111"/>
      <c r="WBT54" s="112"/>
      <c r="WBU54" s="112"/>
      <c r="WBW54" s="81"/>
      <c r="WBY54" s="81"/>
      <c r="WCG54" s="109"/>
      <c r="WCH54" s="110"/>
      <c r="WCI54" s="111"/>
      <c r="WCJ54" s="112"/>
      <c r="WCK54" s="112"/>
      <c r="WCM54" s="81"/>
      <c r="WCO54" s="81"/>
      <c r="WCW54" s="109"/>
      <c r="WCX54" s="110"/>
      <c r="WCY54" s="111"/>
      <c r="WCZ54" s="112"/>
      <c r="WDA54" s="112"/>
      <c r="WDC54" s="81"/>
      <c r="WDE54" s="81"/>
      <c r="WDM54" s="109"/>
      <c r="WDN54" s="110"/>
      <c r="WDO54" s="111"/>
      <c r="WDP54" s="112"/>
      <c r="WDQ54" s="112"/>
      <c r="WDS54" s="81"/>
      <c r="WDU54" s="81"/>
      <c r="WEC54" s="109"/>
      <c r="WED54" s="110"/>
      <c r="WEE54" s="111"/>
      <c r="WEF54" s="112"/>
      <c r="WEG54" s="112"/>
      <c r="WEI54" s="81"/>
      <c r="WEK54" s="81"/>
      <c r="WES54" s="109"/>
      <c r="WET54" s="110"/>
      <c r="WEU54" s="111"/>
      <c r="WEV54" s="112"/>
      <c r="WEW54" s="112"/>
      <c r="WEY54" s="81"/>
      <c r="WFA54" s="81"/>
      <c r="WFI54" s="109"/>
      <c r="WFJ54" s="110"/>
      <c r="WFK54" s="111"/>
      <c r="WFL54" s="112"/>
      <c r="WFM54" s="112"/>
      <c r="WFO54" s="81"/>
      <c r="WFQ54" s="81"/>
      <c r="WFY54" s="109"/>
      <c r="WFZ54" s="110"/>
      <c r="WGA54" s="111"/>
      <c r="WGB54" s="112"/>
      <c r="WGC54" s="112"/>
      <c r="WGE54" s="81"/>
      <c r="WGG54" s="81"/>
      <c r="WGO54" s="109"/>
      <c r="WGP54" s="110"/>
      <c r="WGQ54" s="111"/>
      <c r="WGR54" s="112"/>
      <c r="WGS54" s="112"/>
      <c r="WGU54" s="81"/>
      <c r="WGW54" s="81"/>
      <c r="WHE54" s="109"/>
      <c r="WHF54" s="110"/>
      <c r="WHG54" s="111"/>
      <c r="WHH54" s="112"/>
      <c r="WHI54" s="112"/>
      <c r="WHK54" s="81"/>
      <c r="WHM54" s="81"/>
      <c r="WHU54" s="109"/>
      <c r="WHV54" s="110"/>
      <c r="WHW54" s="111"/>
      <c r="WHX54" s="112"/>
      <c r="WHY54" s="112"/>
      <c r="WIA54" s="81"/>
      <c r="WIC54" s="81"/>
      <c r="WIK54" s="109"/>
      <c r="WIL54" s="110"/>
      <c r="WIM54" s="111"/>
      <c r="WIN54" s="112"/>
      <c r="WIO54" s="112"/>
      <c r="WIQ54" s="81"/>
      <c r="WIS54" s="81"/>
      <c r="WJA54" s="109"/>
      <c r="WJB54" s="110"/>
      <c r="WJC54" s="111"/>
      <c r="WJD54" s="112"/>
      <c r="WJE54" s="112"/>
      <c r="WJG54" s="81"/>
      <c r="WJI54" s="81"/>
      <c r="WJQ54" s="109"/>
      <c r="WJR54" s="110"/>
      <c r="WJS54" s="111"/>
      <c r="WJT54" s="112"/>
      <c r="WJU54" s="112"/>
      <c r="WJW54" s="81"/>
      <c r="WJY54" s="81"/>
      <c r="WKG54" s="109"/>
      <c r="WKH54" s="110"/>
      <c r="WKI54" s="111"/>
      <c r="WKJ54" s="112"/>
      <c r="WKK54" s="112"/>
      <c r="WKM54" s="81"/>
      <c r="WKO54" s="81"/>
      <c r="WKW54" s="109"/>
      <c r="WKX54" s="110"/>
      <c r="WKY54" s="111"/>
      <c r="WKZ54" s="112"/>
      <c r="WLA54" s="112"/>
      <c r="WLC54" s="81"/>
      <c r="WLE54" s="81"/>
      <c r="WLM54" s="109"/>
      <c r="WLN54" s="110"/>
      <c r="WLO54" s="111"/>
      <c r="WLP54" s="112"/>
      <c r="WLQ54" s="112"/>
      <c r="WLS54" s="81"/>
      <c r="WLU54" s="81"/>
      <c r="WMC54" s="109"/>
      <c r="WMD54" s="110"/>
      <c r="WME54" s="111"/>
      <c r="WMF54" s="112"/>
      <c r="WMG54" s="112"/>
      <c r="WMI54" s="81"/>
      <c r="WMK54" s="81"/>
      <c r="WMS54" s="109"/>
      <c r="WMT54" s="110"/>
      <c r="WMU54" s="111"/>
      <c r="WMV54" s="112"/>
      <c r="WMW54" s="112"/>
      <c r="WMY54" s="81"/>
      <c r="WNA54" s="81"/>
      <c r="WNI54" s="109"/>
      <c r="WNJ54" s="110"/>
      <c r="WNK54" s="111"/>
      <c r="WNL54" s="112"/>
      <c r="WNM54" s="112"/>
      <c r="WNO54" s="81"/>
      <c r="WNQ54" s="81"/>
      <c r="WNY54" s="109"/>
      <c r="WNZ54" s="110"/>
      <c r="WOA54" s="111"/>
      <c r="WOB54" s="112"/>
      <c r="WOC54" s="112"/>
      <c r="WOE54" s="81"/>
      <c r="WOG54" s="81"/>
      <c r="WOO54" s="109"/>
      <c r="WOP54" s="110"/>
      <c r="WOQ54" s="111"/>
      <c r="WOR54" s="112"/>
      <c r="WOS54" s="112"/>
      <c r="WOU54" s="81"/>
      <c r="WOW54" s="81"/>
      <c r="WPE54" s="109"/>
      <c r="WPF54" s="110"/>
      <c r="WPG54" s="111"/>
      <c r="WPH54" s="112"/>
      <c r="WPI54" s="112"/>
      <c r="WPK54" s="81"/>
      <c r="WPM54" s="81"/>
      <c r="WPU54" s="109"/>
      <c r="WPV54" s="110"/>
      <c r="WPW54" s="111"/>
      <c r="WPX54" s="112"/>
      <c r="WPY54" s="112"/>
      <c r="WQA54" s="81"/>
      <c r="WQC54" s="81"/>
      <c r="WQK54" s="109"/>
      <c r="WQL54" s="110"/>
      <c r="WQM54" s="111"/>
      <c r="WQN54" s="112"/>
      <c r="WQO54" s="112"/>
      <c r="WQQ54" s="81"/>
      <c r="WQS54" s="81"/>
      <c r="WRA54" s="109"/>
      <c r="WRB54" s="110"/>
      <c r="WRC54" s="111"/>
      <c r="WRD54" s="112"/>
      <c r="WRE54" s="112"/>
      <c r="WRG54" s="81"/>
      <c r="WRI54" s="81"/>
      <c r="WRQ54" s="109"/>
      <c r="WRR54" s="110"/>
      <c r="WRS54" s="111"/>
      <c r="WRT54" s="112"/>
      <c r="WRU54" s="112"/>
      <c r="WRW54" s="81"/>
      <c r="WRY54" s="81"/>
      <c r="WSG54" s="109"/>
      <c r="WSH54" s="110"/>
      <c r="WSI54" s="111"/>
      <c r="WSJ54" s="112"/>
      <c r="WSK54" s="112"/>
      <c r="WSM54" s="81"/>
      <c r="WSO54" s="81"/>
      <c r="WSW54" s="109"/>
      <c r="WSX54" s="110"/>
      <c r="WSY54" s="111"/>
      <c r="WSZ54" s="112"/>
      <c r="WTA54" s="112"/>
      <c r="WTC54" s="81"/>
      <c r="WTE54" s="81"/>
      <c r="WTM54" s="109"/>
      <c r="WTN54" s="110"/>
      <c r="WTO54" s="111"/>
      <c r="WTP54" s="112"/>
      <c r="WTQ54" s="112"/>
      <c r="WTS54" s="81"/>
      <c r="WTU54" s="81"/>
      <c r="WUC54" s="109"/>
      <c r="WUD54" s="110"/>
      <c r="WUE54" s="111"/>
      <c r="WUF54" s="112"/>
      <c r="WUG54" s="112"/>
      <c r="WUI54" s="81"/>
      <c r="WUK54" s="81"/>
      <c r="WUS54" s="109"/>
      <c r="WUT54" s="110"/>
      <c r="WUU54" s="111"/>
      <c r="WUV54" s="112"/>
      <c r="WUW54" s="112"/>
      <c r="WUY54" s="81"/>
      <c r="WVA54" s="81"/>
      <c r="WVI54" s="109"/>
      <c r="WVJ54" s="110"/>
      <c r="WVK54" s="111"/>
      <c r="WVL54" s="112"/>
      <c r="WVM54" s="112"/>
      <c r="WVO54" s="81"/>
      <c r="WVQ54" s="81"/>
      <c r="WVY54" s="109"/>
      <c r="WVZ54" s="110"/>
      <c r="WWA54" s="111"/>
      <c r="WWB54" s="112"/>
      <c r="WWC54" s="112"/>
      <c r="WWE54" s="81"/>
      <c r="WWG54" s="81"/>
      <c r="WWO54" s="109"/>
      <c r="WWP54" s="110"/>
      <c r="WWQ54" s="111"/>
      <c r="WWR54" s="112"/>
      <c r="WWS54" s="112"/>
      <c r="WWU54" s="81"/>
      <c r="WWW54" s="81"/>
      <c r="WXE54" s="109"/>
      <c r="WXF54" s="110"/>
      <c r="WXG54" s="111"/>
      <c r="WXH54" s="112"/>
      <c r="WXI54" s="112"/>
      <c r="WXK54" s="81"/>
      <c r="WXM54" s="81"/>
      <c r="WXU54" s="109"/>
      <c r="WXV54" s="110"/>
      <c r="WXW54" s="111"/>
      <c r="WXX54" s="112"/>
      <c r="WXY54" s="112"/>
      <c r="WYA54" s="81"/>
      <c r="WYC54" s="81"/>
      <c r="WYK54" s="109"/>
      <c r="WYL54" s="110"/>
      <c r="WYM54" s="111"/>
      <c r="WYN54" s="112"/>
      <c r="WYO54" s="112"/>
      <c r="WYQ54" s="81"/>
      <c r="WYS54" s="81"/>
      <c r="WZA54" s="109"/>
      <c r="WZB54" s="110"/>
      <c r="WZC54" s="111"/>
      <c r="WZD54" s="112"/>
      <c r="WZE54" s="112"/>
      <c r="WZG54" s="81"/>
      <c r="WZI54" s="81"/>
      <c r="WZQ54" s="109"/>
      <c r="WZR54" s="110"/>
      <c r="WZS54" s="111"/>
      <c r="WZT54" s="112"/>
      <c r="WZU54" s="112"/>
      <c r="WZW54" s="81"/>
      <c r="WZY54" s="81"/>
      <c r="XAG54" s="109"/>
      <c r="XAH54" s="110"/>
      <c r="XAI54" s="111"/>
      <c r="XAJ54" s="112"/>
      <c r="XAK54" s="112"/>
      <c r="XAM54" s="81"/>
      <c r="XAO54" s="81"/>
      <c r="XAW54" s="109"/>
      <c r="XAX54" s="110"/>
      <c r="XAY54" s="111"/>
      <c r="XAZ54" s="112"/>
      <c r="XBA54" s="112"/>
      <c r="XBC54" s="81"/>
      <c r="XBE54" s="81"/>
      <c r="XBM54" s="109"/>
      <c r="XBN54" s="110"/>
      <c r="XBO54" s="111"/>
      <c r="XBP54" s="112"/>
      <c r="XBQ54" s="112"/>
      <c r="XBS54" s="81"/>
      <c r="XBU54" s="81"/>
      <c r="XCC54" s="109"/>
      <c r="XCD54" s="110"/>
      <c r="XCE54" s="111"/>
      <c r="XCF54" s="112"/>
      <c r="XCG54" s="112"/>
      <c r="XCI54" s="81"/>
      <c r="XCK54" s="81"/>
      <c r="XCS54" s="109"/>
      <c r="XCT54" s="110"/>
      <c r="XCU54" s="111"/>
      <c r="XCV54" s="112"/>
      <c r="XCW54" s="112"/>
      <c r="XCY54" s="81"/>
      <c r="XDA54" s="81"/>
      <c r="XDI54" s="109"/>
      <c r="XDJ54" s="110"/>
      <c r="XDK54" s="111"/>
      <c r="XDL54" s="112"/>
      <c r="XDM54" s="112"/>
      <c r="XDO54" s="81"/>
      <c r="XDQ54" s="81"/>
      <c r="XDY54" s="109"/>
      <c r="XDZ54" s="110"/>
      <c r="XEA54" s="111"/>
      <c r="XEB54" s="112"/>
      <c r="XEC54" s="112"/>
      <c r="XEE54" s="81"/>
      <c r="XEG54" s="81"/>
      <c r="XEO54" s="109"/>
      <c r="XEP54" s="110"/>
      <c r="XEQ54" s="111"/>
      <c r="XER54" s="112"/>
      <c r="XES54" s="112"/>
      <c r="XEU54" s="81"/>
      <c r="XEW54" s="81"/>
    </row>
    <row r="55" spans="1:1017 1025:2041 2049:3065 3073:4089 4097:5113 5121:6137 6145:7161 7169:8185 8193:9209 9217:10233 10241:11257 11265:12281 12289:13305 13313:14329 14337:15353 15361:16377" ht="15" thickBot="1">
      <c r="A55" s="119"/>
      <c r="B55" s="96"/>
      <c r="C55" s="99"/>
      <c r="D55" s="100"/>
      <c r="E55" s="100"/>
      <c r="FE55" s="72"/>
      <c r="FF55" s="73"/>
      <c r="FG55" s="547"/>
      <c r="FH55" s="72"/>
      <c r="FI55" s="72"/>
      <c r="FU55" s="72"/>
      <c r="FV55" s="73"/>
      <c r="FW55" s="547"/>
      <c r="FX55" s="72"/>
      <c r="FY55" s="72"/>
      <c r="GK55" s="72"/>
      <c r="GL55" s="73"/>
      <c r="GM55" s="547"/>
      <c r="GN55" s="72"/>
      <c r="GO55" s="72"/>
      <c r="HA55" s="72"/>
      <c r="HB55" s="73"/>
      <c r="HC55" s="547"/>
      <c r="HD55" s="72"/>
      <c r="HE55" s="72"/>
      <c r="HQ55" s="72"/>
      <c r="HR55" s="73"/>
      <c r="HS55" s="547"/>
      <c r="HT55" s="72"/>
      <c r="HU55" s="72"/>
      <c r="IG55" s="72"/>
      <c r="IH55" s="73"/>
      <c r="II55" s="547"/>
      <c r="IJ55" s="72"/>
      <c r="IK55" s="72"/>
      <c r="IW55" s="72"/>
      <c r="IX55" s="73"/>
      <c r="IY55" s="547"/>
      <c r="IZ55" s="72"/>
      <c r="JA55" s="72"/>
      <c r="JM55" s="72"/>
      <c r="JN55" s="73"/>
      <c r="JO55" s="547"/>
      <c r="JP55" s="72"/>
      <c r="JQ55" s="72"/>
      <c r="KC55" s="72"/>
      <c r="KD55" s="73"/>
      <c r="KE55" s="547"/>
      <c r="KF55" s="72"/>
      <c r="KG55" s="72"/>
      <c r="KS55" s="72"/>
      <c r="KT55" s="73"/>
      <c r="KU55" s="547"/>
      <c r="KV55" s="72"/>
      <c r="KW55" s="72"/>
      <c r="LI55" s="72"/>
      <c r="LJ55" s="73"/>
      <c r="LK55" s="547"/>
      <c r="LL55" s="72"/>
      <c r="LM55" s="72"/>
      <c r="LY55" s="72"/>
      <c r="LZ55" s="73"/>
      <c r="MA55" s="547"/>
      <c r="MB55" s="72"/>
      <c r="MC55" s="72"/>
      <c r="MO55" s="72"/>
      <c r="MP55" s="73"/>
      <c r="MQ55" s="547"/>
      <c r="MR55" s="72"/>
      <c r="MS55" s="72"/>
      <c r="NE55" s="72"/>
      <c r="NF55" s="73"/>
      <c r="NG55" s="547"/>
      <c r="NH55" s="72"/>
      <c r="NI55" s="72"/>
      <c r="NU55" s="72"/>
      <c r="NV55" s="73"/>
      <c r="NW55" s="547"/>
      <c r="NX55" s="72"/>
      <c r="NY55" s="72"/>
      <c r="OK55" s="72"/>
      <c r="OL55" s="73"/>
      <c r="OM55" s="547"/>
      <c r="ON55" s="72"/>
      <c r="OO55" s="72"/>
      <c r="PA55" s="72"/>
      <c r="PB55" s="73"/>
      <c r="PC55" s="547"/>
      <c r="PD55" s="72"/>
      <c r="PE55" s="72"/>
      <c r="PQ55" s="72"/>
      <c r="PR55" s="73"/>
      <c r="PS55" s="547"/>
      <c r="PT55" s="72"/>
      <c r="PU55" s="72"/>
      <c r="QG55" s="72"/>
      <c r="QH55" s="73"/>
      <c r="QI55" s="547"/>
      <c r="QJ55" s="72"/>
      <c r="QK55" s="72"/>
      <c r="QW55" s="72"/>
      <c r="QX55" s="73"/>
      <c r="QY55" s="547"/>
      <c r="QZ55" s="72"/>
      <c r="RA55" s="72"/>
      <c r="RM55" s="72"/>
      <c r="RN55" s="73"/>
      <c r="RO55" s="547"/>
      <c r="RP55" s="72"/>
      <c r="RQ55" s="72"/>
      <c r="SC55" s="72"/>
      <c r="SD55" s="73"/>
      <c r="SE55" s="547"/>
      <c r="SF55" s="72"/>
      <c r="SG55" s="72"/>
      <c r="SS55" s="72"/>
      <c r="ST55" s="73"/>
      <c r="SU55" s="547"/>
      <c r="SV55" s="72"/>
      <c r="SW55" s="72"/>
      <c r="TI55" s="72"/>
      <c r="TJ55" s="73"/>
      <c r="TK55" s="547"/>
      <c r="TL55" s="72"/>
      <c r="TM55" s="72"/>
      <c r="TY55" s="72"/>
      <c r="TZ55" s="73"/>
      <c r="UA55" s="547"/>
      <c r="UB55" s="72"/>
      <c r="UC55" s="72"/>
      <c r="UO55" s="72"/>
      <c r="UP55" s="73"/>
      <c r="UQ55" s="547"/>
      <c r="UR55" s="72"/>
      <c r="US55" s="72"/>
      <c r="VE55" s="72"/>
      <c r="VF55" s="73"/>
      <c r="VG55" s="547"/>
      <c r="VH55" s="72"/>
      <c r="VI55" s="72"/>
      <c r="VU55" s="72"/>
      <c r="VV55" s="73"/>
      <c r="VW55" s="547"/>
      <c r="VX55" s="72"/>
      <c r="VY55" s="72"/>
      <c r="WK55" s="72"/>
      <c r="WL55" s="73"/>
      <c r="WM55" s="547"/>
      <c r="WN55" s="72"/>
      <c r="WO55" s="72"/>
      <c r="XA55" s="72"/>
      <c r="XB55" s="73"/>
      <c r="XC55" s="547"/>
      <c r="XD55" s="72"/>
      <c r="XE55" s="72"/>
      <c r="XQ55" s="72"/>
      <c r="XR55" s="73"/>
      <c r="XS55" s="547"/>
      <c r="XT55" s="72"/>
      <c r="XU55" s="72"/>
      <c r="YG55" s="72"/>
      <c r="YH55" s="73"/>
      <c r="YI55" s="547"/>
      <c r="YJ55" s="72"/>
      <c r="YK55" s="72"/>
      <c r="YW55" s="72"/>
      <c r="YX55" s="73"/>
      <c r="YY55" s="547"/>
      <c r="YZ55" s="72"/>
      <c r="ZA55" s="72"/>
      <c r="ZM55" s="72"/>
      <c r="ZN55" s="73"/>
      <c r="ZO55" s="547"/>
      <c r="ZP55" s="72"/>
      <c r="ZQ55" s="72"/>
      <c r="AAC55" s="72"/>
      <c r="AAD55" s="73"/>
      <c r="AAE55" s="547"/>
      <c r="AAF55" s="72"/>
      <c r="AAG55" s="72"/>
      <c r="AAS55" s="72"/>
      <c r="AAT55" s="73"/>
      <c r="AAU55" s="547"/>
      <c r="AAV55" s="72"/>
      <c r="AAW55" s="72"/>
      <c r="ABI55" s="72"/>
      <c r="ABJ55" s="73"/>
      <c r="ABK55" s="547"/>
      <c r="ABL55" s="72"/>
      <c r="ABM55" s="72"/>
      <c r="ABY55" s="72"/>
      <c r="ABZ55" s="73"/>
      <c r="ACA55" s="547"/>
      <c r="ACB55" s="72"/>
      <c r="ACC55" s="72"/>
      <c r="ACO55" s="72"/>
      <c r="ACP55" s="73"/>
      <c r="ACQ55" s="547"/>
      <c r="ACR55" s="72"/>
      <c r="ACS55" s="72"/>
      <c r="ADE55" s="72"/>
      <c r="ADF55" s="73"/>
      <c r="ADG55" s="547"/>
      <c r="ADH55" s="72"/>
      <c r="ADI55" s="72"/>
      <c r="ADU55" s="72"/>
      <c r="ADV55" s="73"/>
      <c r="ADW55" s="547"/>
      <c r="ADX55" s="72"/>
      <c r="ADY55" s="72"/>
      <c r="AEK55" s="72"/>
      <c r="AEL55" s="73"/>
      <c r="AEM55" s="547"/>
      <c r="AEN55" s="72"/>
      <c r="AEO55" s="72"/>
      <c r="AFA55" s="72"/>
      <c r="AFB55" s="73"/>
      <c r="AFC55" s="547"/>
      <c r="AFD55" s="72"/>
      <c r="AFE55" s="72"/>
      <c r="AFQ55" s="72"/>
      <c r="AFR55" s="73"/>
      <c r="AFS55" s="547"/>
      <c r="AFT55" s="72"/>
      <c r="AFU55" s="72"/>
      <c r="AGG55" s="72"/>
      <c r="AGH55" s="73"/>
      <c r="AGI55" s="547"/>
      <c r="AGJ55" s="72"/>
      <c r="AGK55" s="72"/>
      <c r="AGW55" s="72"/>
      <c r="AGX55" s="73"/>
      <c r="AGY55" s="547"/>
      <c r="AGZ55" s="72"/>
      <c r="AHA55" s="72"/>
      <c r="AHM55" s="72"/>
      <c r="AHN55" s="73"/>
      <c r="AHO55" s="547"/>
      <c r="AHP55" s="72"/>
      <c r="AHQ55" s="72"/>
      <c r="AIC55" s="72"/>
      <c r="AID55" s="73"/>
      <c r="AIE55" s="547"/>
      <c r="AIF55" s="72"/>
      <c r="AIG55" s="72"/>
      <c r="AIS55" s="72"/>
      <c r="AIT55" s="73"/>
      <c r="AIU55" s="547"/>
      <c r="AIV55" s="72"/>
      <c r="AIW55" s="72"/>
      <c r="AJI55" s="72"/>
      <c r="AJJ55" s="73"/>
      <c r="AJK55" s="547"/>
      <c r="AJL55" s="72"/>
      <c r="AJM55" s="72"/>
      <c r="AJY55" s="72"/>
      <c r="AJZ55" s="73"/>
      <c r="AKA55" s="547"/>
      <c r="AKB55" s="72"/>
      <c r="AKC55" s="72"/>
      <c r="AKO55" s="72"/>
      <c r="AKP55" s="73"/>
      <c r="AKQ55" s="547"/>
      <c r="AKR55" s="72"/>
      <c r="AKS55" s="72"/>
      <c r="ALE55" s="72"/>
      <c r="ALF55" s="73"/>
      <c r="ALG55" s="547"/>
      <c r="ALH55" s="72"/>
      <c r="ALI55" s="72"/>
      <c r="ALU55" s="72"/>
      <c r="ALV55" s="73"/>
      <c r="ALW55" s="547"/>
      <c r="ALX55" s="72"/>
      <c r="ALY55" s="72"/>
      <c r="AMK55" s="72"/>
      <c r="AML55" s="73"/>
      <c r="AMM55" s="547"/>
      <c r="AMN55" s="72"/>
      <c r="AMO55" s="72"/>
      <c r="ANA55" s="72"/>
      <c r="ANB55" s="73"/>
      <c r="ANC55" s="547"/>
      <c r="AND55" s="72"/>
      <c r="ANE55" s="72"/>
      <c r="ANQ55" s="72"/>
      <c r="ANR55" s="73"/>
      <c r="ANS55" s="547"/>
      <c r="ANT55" s="72"/>
      <c r="ANU55" s="72"/>
      <c r="AOG55" s="72"/>
      <c r="AOH55" s="73"/>
      <c r="AOI55" s="547"/>
      <c r="AOJ55" s="72"/>
      <c r="AOK55" s="72"/>
      <c r="AOW55" s="72"/>
      <c r="AOX55" s="73"/>
      <c r="AOY55" s="547"/>
      <c r="AOZ55" s="72"/>
      <c r="APA55" s="72"/>
      <c r="APM55" s="72"/>
      <c r="APN55" s="73"/>
      <c r="APO55" s="547"/>
      <c r="APP55" s="72"/>
      <c r="APQ55" s="72"/>
      <c r="AQC55" s="72"/>
      <c r="AQD55" s="73"/>
      <c r="AQE55" s="547"/>
      <c r="AQF55" s="72"/>
      <c r="AQG55" s="72"/>
      <c r="AQS55" s="72"/>
      <c r="AQT55" s="73"/>
      <c r="AQU55" s="547"/>
      <c r="AQV55" s="72"/>
      <c r="AQW55" s="72"/>
      <c r="ARI55" s="72"/>
      <c r="ARJ55" s="73"/>
      <c r="ARK55" s="547"/>
      <c r="ARL55" s="72"/>
      <c r="ARM55" s="72"/>
      <c r="ARY55" s="72"/>
      <c r="ARZ55" s="73"/>
      <c r="ASA55" s="547"/>
      <c r="ASB55" s="72"/>
      <c r="ASC55" s="72"/>
      <c r="ASO55" s="72"/>
      <c r="ASP55" s="73"/>
      <c r="ASQ55" s="547"/>
      <c r="ASR55" s="72"/>
      <c r="ASS55" s="72"/>
      <c r="ATE55" s="72"/>
      <c r="ATF55" s="73"/>
      <c r="ATG55" s="547"/>
      <c r="ATH55" s="72"/>
      <c r="ATI55" s="72"/>
      <c r="ATU55" s="72"/>
      <c r="ATV55" s="73"/>
      <c r="ATW55" s="547"/>
      <c r="ATX55" s="72"/>
      <c r="ATY55" s="72"/>
      <c r="AUK55" s="72"/>
      <c r="AUL55" s="73"/>
      <c r="AUM55" s="547"/>
      <c r="AUN55" s="72"/>
      <c r="AUO55" s="72"/>
      <c r="AVA55" s="72"/>
      <c r="AVB55" s="73"/>
      <c r="AVC55" s="547"/>
      <c r="AVD55" s="72"/>
      <c r="AVE55" s="72"/>
      <c r="AVQ55" s="72"/>
      <c r="AVR55" s="73"/>
      <c r="AVS55" s="547"/>
      <c r="AVT55" s="72"/>
      <c r="AVU55" s="72"/>
      <c r="AWG55" s="72"/>
      <c r="AWH55" s="73"/>
      <c r="AWI55" s="547"/>
      <c r="AWJ55" s="72"/>
      <c r="AWK55" s="72"/>
      <c r="AWW55" s="72"/>
      <c r="AWX55" s="73"/>
      <c r="AWY55" s="547"/>
      <c r="AWZ55" s="72"/>
      <c r="AXA55" s="72"/>
      <c r="AXM55" s="72"/>
      <c r="AXN55" s="73"/>
      <c r="AXO55" s="547"/>
      <c r="AXP55" s="72"/>
      <c r="AXQ55" s="72"/>
      <c r="AYC55" s="72"/>
      <c r="AYD55" s="73"/>
      <c r="AYE55" s="547"/>
      <c r="AYF55" s="72"/>
      <c r="AYG55" s="72"/>
      <c r="AYS55" s="72"/>
      <c r="AYT55" s="73"/>
      <c r="AYU55" s="547"/>
      <c r="AYV55" s="72"/>
      <c r="AYW55" s="72"/>
      <c r="AZI55" s="72"/>
      <c r="AZJ55" s="73"/>
      <c r="AZK55" s="547"/>
      <c r="AZL55" s="72"/>
      <c r="AZM55" s="72"/>
      <c r="AZY55" s="72"/>
      <c r="AZZ55" s="73"/>
      <c r="BAA55" s="547"/>
      <c r="BAB55" s="72"/>
      <c r="BAC55" s="72"/>
      <c r="BAO55" s="72"/>
      <c r="BAP55" s="73"/>
      <c r="BAQ55" s="547"/>
      <c r="BAR55" s="72"/>
      <c r="BAS55" s="72"/>
      <c r="BBE55" s="72"/>
      <c r="BBF55" s="73"/>
      <c r="BBG55" s="547"/>
      <c r="BBH55" s="72"/>
      <c r="BBI55" s="72"/>
      <c r="BBU55" s="72"/>
      <c r="BBV55" s="73"/>
      <c r="BBW55" s="547"/>
      <c r="BBX55" s="72"/>
      <c r="BBY55" s="72"/>
      <c r="BCK55" s="72"/>
      <c r="BCL55" s="73"/>
      <c r="BCM55" s="547"/>
      <c r="BCN55" s="72"/>
      <c r="BCO55" s="72"/>
      <c r="BDA55" s="72"/>
      <c r="BDB55" s="73"/>
      <c r="BDC55" s="547"/>
      <c r="BDD55" s="72"/>
      <c r="BDE55" s="72"/>
      <c r="BDQ55" s="72"/>
      <c r="BDR55" s="73"/>
      <c r="BDS55" s="547"/>
      <c r="BDT55" s="72"/>
      <c r="BDU55" s="72"/>
      <c r="BEG55" s="72"/>
      <c r="BEH55" s="73"/>
      <c r="BEI55" s="547"/>
      <c r="BEJ55" s="72"/>
      <c r="BEK55" s="72"/>
      <c r="BEW55" s="72"/>
      <c r="BEX55" s="73"/>
      <c r="BEY55" s="547"/>
      <c r="BEZ55" s="72"/>
      <c r="BFA55" s="72"/>
      <c r="BFM55" s="72"/>
      <c r="BFN55" s="73"/>
      <c r="BFO55" s="547"/>
      <c r="BFP55" s="72"/>
      <c r="BFQ55" s="72"/>
      <c r="BGC55" s="72"/>
      <c r="BGD55" s="73"/>
      <c r="BGE55" s="547"/>
      <c r="BGF55" s="72"/>
      <c r="BGG55" s="72"/>
      <c r="BGS55" s="72"/>
      <c r="BGT55" s="73"/>
      <c r="BGU55" s="547"/>
      <c r="BGV55" s="72"/>
      <c r="BGW55" s="72"/>
      <c r="BHI55" s="72"/>
      <c r="BHJ55" s="73"/>
      <c r="BHK55" s="547"/>
      <c r="BHL55" s="72"/>
      <c r="BHM55" s="72"/>
      <c r="BHY55" s="72"/>
      <c r="BHZ55" s="73"/>
      <c r="BIA55" s="547"/>
      <c r="BIB55" s="72"/>
      <c r="BIC55" s="72"/>
      <c r="BIO55" s="72"/>
      <c r="BIP55" s="73"/>
      <c r="BIQ55" s="547"/>
      <c r="BIR55" s="72"/>
      <c r="BIS55" s="72"/>
      <c r="BJE55" s="72"/>
      <c r="BJF55" s="73"/>
      <c r="BJG55" s="547"/>
      <c r="BJH55" s="72"/>
      <c r="BJI55" s="72"/>
      <c r="BJU55" s="72"/>
      <c r="BJV55" s="73"/>
      <c r="BJW55" s="547"/>
      <c r="BJX55" s="72"/>
      <c r="BJY55" s="72"/>
      <c r="BKK55" s="72"/>
      <c r="BKL55" s="73"/>
      <c r="BKM55" s="547"/>
      <c r="BKN55" s="72"/>
      <c r="BKO55" s="72"/>
      <c r="BLA55" s="72"/>
      <c r="BLB55" s="73"/>
      <c r="BLC55" s="547"/>
      <c r="BLD55" s="72"/>
      <c r="BLE55" s="72"/>
      <c r="BLQ55" s="72"/>
      <c r="BLR55" s="73"/>
      <c r="BLS55" s="547"/>
      <c r="BLT55" s="72"/>
      <c r="BLU55" s="72"/>
      <c r="BMG55" s="72"/>
      <c r="BMH55" s="73"/>
      <c r="BMI55" s="547"/>
      <c r="BMJ55" s="72"/>
      <c r="BMK55" s="72"/>
      <c r="BMW55" s="72"/>
      <c r="BMX55" s="73"/>
      <c r="BMY55" s="547"/>
      <c r="BMZ55" s="72"/>
      <c r="BNA55" s="72"/>
      <c r="BNM55" s="72"/>
      <c r="BNN55" s="73"/>
      <c r="BNO55" s="547"/>
      <c r="BNP55" s="72"/>
      <c r="BNQ55" s="72"/>
      <c r="BOC55" s="72"/>
      <c r="BOD55" s="73"/>
      <c r="BOE55" s="547"/>
      <c r="BOF55" s="72"/>
      <c r="BOG55" s="72"/>
      <c r="BOS55" s="72"/>
      <c r="BOT55" s="73"/>
      <c r="BOU55" s="547"/>
      <c r="BOV55" s="72"/>
      <c r="BOW55" s="72"/>
      <c r="BPI55" s="72"/>
      <c r="BPJ55" s="73"/>
      <c r="BPK55" s="547"/>
      <c r="BPL55" s="72"/>
      <c r="BPM55" s="72"/>
      <c r="BPY55" s="72"/>
      <c r="BPZ55" s="73"/>
      <c r="BQA55" s="547"/>
      <c r="BQB55" s="72"/>
      <c r="BQC55" s="72"/>
      <c r="BQO55" s="72"/>
      <c r="BQP55" s="73"/>
      <c r="BQQ55" s="547"/>
      <c r="BQR55" s="72"/>
      <c r="BQS55" s="72"/>
      <c r="BRE55" s="72"/>
      <c r="BRF55" s="73"/>
      <c r="BRG55" s="547"/>
      <c r="BRH55" s="72"/>
      <c r="BRI55" s="72"/>
      <c r="BRU55" s="72"/>
      <c r="BRV55" s="73"/>
      <c r="BRW55" s="547"/>
      <c r="BRX55" s="72"/>
      <c r="BRY55" s="72"/>
      <c r="BSK55" s="72"/>
      <c r="BSL55" s="73"/>
      <c r="BSM55" s="547"/>
      <c r="BSN55" s="72"/>
      <c r="BSO55" s="72"/>
      <c r="BTA55" s="72"/>
      <c r="BTB55" s="73"/>
      <c r="BTC55" s="547"/>
      <c r="BTD55" s="72"/>
      <c r="BTE55" s="72"/>
      <c r="BTQ55" s="72"/>
      <c r="BTR55" s="73"/>
      <c r="BTS55" s="547"/>
      <c r="BTT55" s="72"/>
      <c r="BTU55" s="72"/>
      <c r="BUG55" s="72"/>
      <c r="BUH55" s="73"/>
      <c r="BUI55" s="547"/>
      <c r="BUJ55" s="72"/>
      <c r="BUK55" s="72"/>
      <c r="BUW55" s="72"/>
      <c r="BUX55" s="73"/>
      <c r="BUY55" s="547"/>
      <c r="BUZ55" s="72"/>
      <c r="BVA55" s="72"/>
      <c r="BVM55" s="72"/>
      <c r="BVN55" s="73"/>
      <c r="BVO55" s="547"/>
      <c r="BVP55" s="72"/>
      <c r="BVQ55" s="72"/>
      <c r="BWC55" s="72"/>
      <c r="BWD55" s="73"/>
      <c r="BWE55" s="547"/>
      <c r="BWF55" s="72"/>
      <c r="BWG55" s="72"/>
      <c r="BWS55" s="72"/>
      <c r="BWT55" s="73"/>
      <c r="BWU55" s="547"/>
      <c r="BWV55" s="72"/>
      <c r="BWW55" s="72"/>
      <c r="BXI55" s="72"/>
      <c r="BXJ55" s="73"/>
      <c r="BXK55" s="547"/>
      <c r="BXL55" s="72"/>
      <c r="BXM55" s="72"/>
      <c r="BXY55" s="72"/>
      <c r="BXZ55" s="73"/>
      <c r="BYA55" s="547"/>
      <c r="BYB55" s="72"/>
      <c r="BYC55" s="72"/>
      <c r="BYO55" s="72"/>
      <c r="BYP55" s="73"/>
      <c r="BYQ55" s="547"/>
      <c r="BYR55" s="72"/>
      <c r="BYS55" s="72"/>
      <c r="BZE55" s="72"/>
      <c r="BZF55" s="73"/>
      <c r="BZG55" s="547"/>
      <c r="BZH55" s="72"/>
      <c r="BZI55" s="72"/>
      <c r="BZU55" s="72"/>
      <c r="BZV55" s="73"/>
      <c r="BZW55" s="547"/>
      <c r="BZX55" s="72"/>
      <c r="BZY55" s="72"/>
      <c r="CAK55" s="72"/>
      <c r="CAL55" s="73"/>
      <c r="CAM55" s="547"/>
      <c r="CAN55" s="72"/>
      <c r="CAO55" s="72"/>
      <c r="CBA55" s="72"/>
      <c r="CBB55" s="73"/>
      <c r="CBC55" s="547"/>
      <c r="CBD55" s="72"/>
      <c r="CBE55" s="72"/>
      <c r="CBQ55" s="72"/>
      <c r="CBR55" s="73"/>
      <c r="CBS55" s="547"/>
      <c r="CBT55" s="72"/>
      <c r="CBU55" s="72"/>
      <c r="CCG55" s="72"/>
      <c r="CCH55" s="73"/>
      <c r="CCI55" s="547"/>
      <c r="CCJ55" s="72"/>
      <c r="CCK55" s="72"/>
      <c r="CCW55" s="72"/>
      <c r="CCX55" s="73"/>
      <c r="CCY55" s="547"/>
      <c r="CCZ55" s="72"/>
      <c r="CDA55" s="72"/>
      <c r="CDM55" s="72"/>
      <c r="CDN55" s="73"/>
      <c r="CDO55" s="547"/>
      <c r="CDP55" s="72"/>
      <c r="CDQ55" s="72"/>
      <c r="CEC55" s="72"/>
      <c r="CED55" s="73"/>
      <c r="CEE55" s="547"/>
      <c r="CEF55" s="72"/>
      <c r="CEG55" s="72"/>
      <c r="CES55" s="72"/>
      <c r="CET55" s="73"/>
      <c r="CEU55" s="547"/>
      <c r="CEV55" s="72"/>
      <c r="CEW55" s="72"/>
      <c r="CFI55" s="72"/>
      <c r="CFJ55" s="73"/>
      <c r="CFK55" s="547"/>
      <c r="CFL55" s="72"/>
      <c r="CFM55" s="72"/>
      <c r="CFY55" s="72"/>
      <c r="CFZ55" s="73"/>
      <c r="CGA55" s="547"/>
      <c r="CGB55" s="72"/>
      <c r="CGC55" s="72"/>
      <c r="CGO55" s="72"/>
      <c r="CGP55" s="73"/>
      <c r="CGQ55" s="547"/>
      <c r="CGR55" s="72"/>
      <c r="CGS55" s="72"/>
      <c r="CHE55" s="72"/>
      <c r="CHF55" s="73"/>
      <c r="CHG55" s="547"/>
      <c r="CHH55" s="72"/>
      <c r="CHI55" s="72"/>
      <c r="CHU55" s="72"/>
      <c r="CHV55" s="73"/>
      <c r="CHW55" s="547"/>
      <c r="CHX55" s="72"/>
      <c r="CHY55" s="72"/>
      <c r="CIK55" s="72"/>
      <c r="CIL55" s="73"/>
      <c r="CIM55" s="547"/>
      <c r="CIN55" s="72"/>
      <c r="CIO55" s="72"/>
      <c r="CJA55" s="72"/>
      <c r="CJB55" s="73"/>
      <c r="CJC55" s="547"/>
      <c r="CJD55" s="72"/>
      <c r="CJE55" s="72"/>
      <c r="CJQ55" s="72"/>
      <c r="CJR55" s="73"/>
      <c r="CJS55" s="547"/>
      <c r="CJT55" s="72"/>
      <c r="CJU55" s="72"/>
      <c r="CKG55" s="72"/>
      <c r="CKH55" s="73"/>
      <c r="CKI55" s="547"/>
      <c r="CKJ55" s="72"/>
      <c r="CKK55" s="72"/>
      <c r="CKW55" s="72"/>
      <c r="CKX55" s="73"/>
      <c r="CKY55" s="547"/>
      <c r="CKZ55" s="72"/>
      <c r="CLA55" s="72"/>
      <c r="CLM55" s="72"/>
      <c r="CLN55" s="73"/>
      <c r="CLO55" s="547"/>
      <c r="CLP55" s="72"/>
      <c r="CLQ55" s="72"/>
      <c r="CMC55" s="72"/>
      <c r="CMD55" s="73"/>
      <c r="CME55" s="547"/>
      <c r="CMF55" s="72"/>
      <c r="CMG55" s="72"/>
      <c r="CMS55" s="72"/>
      <c r="CMT55" s="73"/>
      <c r="CMU55" s="547"/>
      <c r="CMV55" s="72"/>
      <c r="CMW55" s="72"/>
      <c r="CNI55" s="72"/>
      <c r="CNJ55" s="73"/>
      <c r="CNK55" s="547"/>
      <c r="CNL55" s="72"/>
      <c r="CNM55" s="72"/>
      <c r="CNY55" s="72"/>
      <c r="CNZ55" s="73"/>
      <c r="COA55" s="547"/>
      <c r="COB55" s="72"/>
      <c r="COC55" s="72"/>
      <c r="COO55" s="72"/>
      <c r="COP55" s="73"/>
      <c r="COQ55" s="547"/>
      <c r="COR55" s="72"/>
      <c r="COS55" s="72"/>
      <c r="CPE55" s="72"/>
      <c r="CPF55" s="73"/>
      <c r="CPG55" s="547"/>
      <c r="CPH55" s="72"/>
      <c r="CPI55" s="72"/>
      <c r="CPU55" s="72"/>
      <c r="CPV55" s="73"/>
      <c r="CPW55" s="547"/>
      <c r="CPX55" s="72"/>
      <c r="CPY55" s="72"/>
      <c r="CQK55" s="72"/>
      <c r="CQL55" s="73"/>
      <c r="CQM55" s="547"/>
      <c r="CQN55" s="72"/>
      <c r="CQO55" s="72"/>
      <c r="CRA55" s="72"/>
      <c r="CRB55" s="73"/>
      <c r="CRC55" s="547"/>
      <c r="CRD55" s="72"/>
      <c r="CRE55" s="72"/>
      <c r="CRQ55" s="72"/>
      <c r="CRR55" s="73"/>
      <c r="CRS55" s="547"/>
      <c r="CRT55" s="72"/>
      <c r="CRU55" s="72"/>
      <c r="CSG55" s="72"/>
      <c r="CSH55" s="73"/>
      <c r="CSI55" s="547"/>
      <c r="CSJ55" s="72"/>
      <c r="CSK55" s="72"/>
      <c r="CSW55" s="72"/>
      <c r="CSX55" s="73"/>
      <c r="CSY55" s="547"/>
      <c r="CSZ55" s="72"/>
      <c r="CTA55" s="72"/>
      <c r="CTM55" s="72"/>
      <c r="CTN55" s="73"/>
      <c r="CTO55" s="547"/>
      <c r="CTP55" s="72"/>
      <c r="CTQ55" s="72"/>
      <c r="CUC55" s="72"/>
      <c r="CUD55" s="73"/>
      <c r="CUE55" s="547"/>
      <c r="CUF55" s="72"/>
      <c r="CUG55" s="72"/>
      <c r="CUS55" s="72"/>
      <c r="CUT55" s="73"/>
      <c r="CUU55" s="547"/>
      <c r="CUV55" s="72"/>
      <c r="CUW55" s="72"/>
      <c r="CVI55" s="72"/>
      <c r="CVJ55" s="73"/>
      <c r="CVK55" s="547"/>
      <c r="CVL55" s="72"/>
      <c r="CVM55" s="72"/>
      <c r="CVY55" s="72"/>
      <c r="CVZ55" s="73"/>
      <c r="CWA55" s="547"/>
      <c r="CWB55" s="72"/>
      <c r="CWC55" s="72"/>
      <c r="CWO55" s="72"/>
      <c r="CWP55" s="73"/>
      <c r="CWQ55" s="547"/>
      <c r="CWR55" s="72"/>
      <c r="CWS55" s="72"/>
      <c r="CXE55" s="72"/>
      <c r="CXF55" s="73"/>
      <c r="CXG55" s="547"/>
      <c r="CXH55" s="72"/>
      <c r="CXI55" s="72"/>
      <c r="CXU55" s="72"/>
      <c r="CXV55" s="73"/>
      <c r="CXW55" s="547"/>
      <c r="CXX55" s="72"/>
      <c r="CXY55" s="72"/>
      <c r="CYK55" s="72"/>
      <c r="CYL55" s="73"/>
      <c r="CYM55" s="547"/>
      <c r="CYN55" s="72"/>
      <c r="CYO55" s="72"/>
      <c r="CZA55" s="72"/>
      <c r="CZB55" s="73"/>
      <c r="CZC55" s="547"/>
      <c r="CZD55" s="72"/>
      <c r="CZE55" s="72"/>
      <c r="CZQ55" s="72"/>
      <c r="CZR55" s="73"/>
      <c r="CZS55" s="547"/>
      <c r="CZT55" s="72"/>
      <c r="CZU55" s="72"/>
      <c r="DAG55" s="72"/>
      <c r="DAH55" s="73"/>
      <c r="DAI55" s="547"/>
      <c r="DAJ55" s="72"/>
      <c r="DAK55" s="72"/>
      <c r="DAW55" s="72"/>
      <c r="DAX55" s="73"/>
      <c r="DAY55" s="547"/>
      <c r="DAZ55" s="72"/>
      <c r="DBA55" s="72"/>
      <c r="DBM55" s="72"/>
      <c r="DBN55" s="73"/>
      <c r="DBO55" s="547"/>
      <c r="DBP55" s="72"/>
      <c r="DBQ55" s="72"/>
      <c r="DCC55" s="72"/>
      <c r="DCD55" s="73"/>
      <c r="DCE55" s="547"/>
      <c r="DCF55" s="72"/>
      <c r="DCG55" s="72"/>
      <c r="DCS55" s="72"/>
      <c r="DCT55" s="73"/>
      <c r="DCU55" s="547"/>
      <c r="DCV55" s="72"/>
      <c r="DCW55" s="72"/>
      <c r="DDI55" s="72"/>
      <c r="DDJ55" s="73"/>
      <c r="DDK55" s="547"/>
      <c r="DDL55" s="72"/>
      <c r="DDM55" s="72"/>
      <c r="DDY55" s="72"/>
      <c r="DDZ55" s="73"/>
      <c r="DEA55" s="547"/>
      <c r="DEB55" s="72"/>
      <c r="DEC55" s="72"/>
      <c r="DEO55" s="72"/>
      <c r="DEP55" s="73"/>
      <c r="DEQ55" s="547"/>
      <c r="DER55" s="72"/>
      <c r="DES55" s="72"/>
      <c r="DFE55" s="72"/>
      <c r="DFF55" s="73"/>
      <c r="DFG55" s="547"/>
      <c r="DFH55" s="72"/>
      <c r="DFI55" s="72"/>
      <c r="DFU55" s="72"/>
      <c r="DFV55" s="73"/>
      <c r="DFW55" s="547"/>
      <c r="DFX55" s="72"/>
      <c r="DFY55" s="72"/>
      <c r="DGK55" s="72"/>
      <c r="DGL55" s="73"/>
      <c r="DGM55" s="547"/>
      <c r="DGN55" s="72"/>
      <c r="DGO55" s="72"/>
      <c r="DHA55" s="72"/>
      <c r="DHB55" s="73"/>
      <c r="DHC55" s="547"/>
      <c r="DHD55" s="72"/>
      <c r="DHE55" s="72"/>
      <c r="DHQ55" s="72"/>
      <c r="DHR55" s="73"/>
      <c r="DHS55" s="547"/>
      <c r="DHT55" s="72"/>
      <c r="DHU55" s="72"/>
      <c r="DIG55" s="72"/>
      <c r="DIH55" s="73"/>
      <c r="DII55" s="547"/>
      <c r="DIJ55" s="72"/>
      <c r="DIK55" s="72"/>
      <c r="DIW55" s="72"/>
      <c r="DIX55" s="73"/>
      <c r="DIY55" s="547"/>
      <c r="DIZ55" s="72"/>
      <c r="DJA55" s="72"/>
      <c r="DJM55" s="72"/>
      <c r="DJN55" s="73"/>
      <c r="DJO55" s="547"/>
      <c r="DJP55" s="72"/>
      <c r="DJQ55" s="72"/>
      <c r="DKC55" s="72"/>
      <c r="DKD55" s="73"/>
      <c r="DKE55" s="547"/>
      <c r="DKF55" s="72"/>
      <c r="DKG55" s="72"/>
      <c r="DKS55" s="72"/>
      <c r="DKT55" s="73"/>
      <c r="DKU55" s="547"/>
      <c r="DKV55" s="72"/>
      <c r="DKW55" s="72"/>
      <c r="DLI55" s="72"/>
      <c r="DLJ55" s="73"/>
      <c r="DLK55" s="547"/>
      <c r="DLL55" s="72"/>
      <c r="DLM55" s="72"/>
      <c r="DLY55" s="72"/>
      <c r="DLZ55" s="73"/>
      <c r="DMA55" s="547"/>
      <c r="DMB55" s="72"/>
      <c r="DMC55" s="72"/>
      <c r="DMO55" s="72"/>
      <c r="DMP55" s="73"/>
      <c r="DMQ55" s="547"/>
      <c r="DMR55" s="72"/>
      <c r="DMS55" s="72"/>
      <c r="DNE55" s="72"/>
      <c r="DNF55" s="73"/>
      <c r="DNG55" s="547"/>
      <c r="DNH55" s="72"/>
      <c r="DNI55" s="72"/>
      <c r="DNU55" s="72"/>
      <c r="DNV55" s="73"/>
      <c r="DNW55" s="547"/>
      <c r="DNX55" s="72"/>
      <c r="DNY55" s="72"/>
      <c r="DOK55" s="72"/>
      <c r="DOL55" s="73"/>
      <c r="DOM55" s="547"/>
      <c r="DON55" s="72"/>
      <c r="DOO55" s="72"/>
      <c r="DPA55" s="72"/>
      <c r="DPB55" s="73"/>
      <c r="DPC55" s="547"/>
      <c r="DPD55" s="72"/>
      <c r="DPE55" s="72"/>
      <c r="DPQ55" s="72"/>
      <c r="DPR55" s="73"/>
      <c r="DPS55" s="547"/>
      <c r="DPT55" s="72"/>
      <c r="DPU55" s="72"/>
      <c r="DQG55" s="72"/>
      <c r="DQH55" s="73"/>
      <c r="DQI55" s="547"/>
      <c r="DQJ55" s="72"/>
      <c r="DQK55" s="72"/>
      <c r="DQW55" s="72"/>
      <c r="DQX55" s="73"/>
      <c r="DQY55" s="547"/>
      <c r="DQZ55" s="72"/>
      <c r="DRA55" s="72"/>
      <c r="DRM55" s="72"/>
      <c r="DRN55" s="73"/>
      <c r="DRO55" s="547"/>
      <c r="DRP55" s="72"/>
      <c r="DRQ55" s="72"/>
      <c r="DSC55" s="72"/>
      <c r="DSD55" s="73"/>
      <c r="DSE55" s="547"/>
      <c r="DSF55" s="72"/>
      <c r="DSG55" s="72"/>
      <c r="DSS55" s="72"/>
      <c r="DST55" s="73"/>
      <c r="DSU55" s="547"/>
      <c r="DSV55" s="72"/>
      <c r="DSW55" s="72"/>
      <c r="DTI55" s="72"/>
      <c r="DTJ55" s="73"/>
      <c r="DTK55" s="547"/>
      <c r="DTL55" s="72"/>
      <c r="DTM55" s="72"/>
      <c r="DTY55" s="72"/>
      <c r="DTZ55" s="73"/>
      <c r="DUA55" s="547"/>
      <c r="DUB55" s="72"/>
      <c r="DUC55" s="72"/>
      <c r="DUO55" s="72"/>
      <c r="DUP55" s="73"/>
      <c r="DUQ55" s="547"/>
      <c r="DUR55" s="72"/>
      <c r="DUS55" s="72"/>
      <c r="DVE55" s="72"/>
      <c r="DVF55" s="73"/>
      <c r="DVG55" s="547"/>
      <c r="DVH55" s="72"/>
      <c r="DVI55" s="72"/>
      <c r="DVU55" s="72"/>
      <c r="DVV55" s="73"/>
      <c r="DVW55" s="547"/>
      <c r="DVX55" s="72"/>
      <c r="DVY55" s="72"/>
      <c r="DWK55" s="72"/>
      <c r="DWL55" s="73"/>
      <c r="DWM55" s="547"/>
      <c r="DWN55" s="72"/>
      <c r="DWO55" s="72"/>
      <c r="DXA55" s="72"/>
      <c r="DXB55" s="73"/>
      <c r="DXC55" s="547"/>
      <c r="DXD55" s="72"/>
      <c r="DXE55" s="72"/>
      <c r="DXQ55" s="72"/>
      <c r="DXR55" s="73"/>
      <c r="DXS55" s="547"/>
      <c r="DXT55" s="72"/>
      <c r="DXU55" s="72"/>
      <c r="DYG55" s="72"/>
      <c r="DYH55" s="73"/>
      <c r="DYI55" s="547"/>
      <c r="DYJ55" s="72"/>
      <c r="DYK55" s="72"/>
      <c r="DYW55" s="72"/>
      <c r="DYX55" s="73"/>
      <c r="DYY55" s="547"/>
      <c r="DYZ55" s="72"/>
      <c r="DZA55" s="72"/>
      <c r="DZM55" s="72"/>
      <c r="DZN55" s="73"/>
      <c r="DZO55" s="547"/>
      <c r="DZP55" s="72"/>
      <c r="DZQ55" s="72"/>
      <c r="EAC55" s="72"/>
      <c r="EAD55" s="73"/>
      <c r="EAE55" s="547"/>
      <c r="EAF55" s="72"/>
      <c r="EAG55" s="72"/>
      <c r="EAS55" s="72"/>
      <c r="EAT55" s="73"/>
      <c r="EAU55" s="547"/>
      <c r="EAV55" s="72"/>
      <c r="EAW55" s="72"/>
      <c r="EBI55" s="72"/>
      <c r="EBJ55" s="73"/>
      <c r="EBK55" s="547"/>
      <c r="EBL55" s="72"/>
      <c r="EBM55" s="72"/>
      <c r="EBY55" s="72"/>
      <c r="EBZ55" s="73"/>
      <c r="ECA55" s="547"/>
      <c r="ECB55" s="72"/>
      <c r="ECC55" s="72"/>
      <c r="ECO55" s="72"/>
      <c r="ECP55" s="73"/>
      <c r="ECQ55" s="547"/>
      <c r="ECR55" s="72"/>
      <c r="ECS55" s="72"/>
      <c r="EDE55" s="72"/>
      <c r="EDF55" s="73"/>
      <c r="EDG55" s="547"/>
      <c r="EDH55" s="72"/>
      <c r="EDI55" s="72"/>
      <c r="EDU55" s="72"/>
      <c r="EDV55" s="73"/>
      <c r="EDW55" s="547"/>
      <c r="EDX55" s="72"/>
      <c r="EDY55" s="72"/>
      <c r="EEK55" s="72"/>
      <c r="EEL55" s="73"/>
      <c r="EEM55" s="547"/>
      <c r="EEN55" s="72"/>
      <c r="EEO55" s="72"/>
      <c r="EFA55" s="72"/>
      <c r="EFB55" s="73"/>
      <c r="EFC55" s="547"/>
      <c r="EFD55" s="72"/>
      <c r="EFE55" s="72"/>
      <c r="EFQ55" s="72"/>
      <c r="EFR55" s="73"/>
      <c r="EFS55" s="547"/>
      <c r="EFT55" s="72"/>
      <c r="EFU55" s="72"/>
      <c r="EGG55" s="72"/>
      <c r="EGH55" s="73"/>
      <c r="EGI55" s="547"/>
      <c r="EGJ55" s="72"/>
      <c r="EGK55" s="72"/>
      <c r="EGW55" s="72"/>
      <c r="EGX55" s="73"/>
      <c r="EGY55" s="547"/>
      <c r="EGZ55" s="72"/>
      <c r="EHA55" s="72"/>
      <c r="EHM55" s="72"/>
      <c r="EHN55" s="73"/>
      <c r="EHO55" s="547"/>
      <c r="EHP55" s="72"/>
      <c r="EHQ55" s="72"/>
      <c r="EIC55" s="72"/>
      <c r="EID55" s="73"/>
      <c r="EIE55" s="547"/>
      <c r="EIF55" s="72"/>
      <c r="EIG55" s="72"/>
      <c r="EIS55" s="72"/>
      <c r="EIT55" s="73"/>
      <c r="EIU55" s="547"/>
      <c r="EIV55" s="72"/>
      <c r="EIW55" s="72"/>
      <c r="EJI55" s="72"/>
      <c r="EJJ55" s="73"/>
      <c r="EJK55" s="547"/>
      <c r="EJL55" s="72"/>
      <c r="EJM55" s="72"/>
      <c r="EJY55" s="72"/>
      <c r="EJZ55" s="73"/>
      <c r="EKA55" s="547"/>
      <c r="EKB55" s="72"/>
      <c r="EKC55" s="72"/>
      <c r="EKO55" s="72"/>
      <c r="EKP55" s="73"/>
      <c r="EKQ55" s="547"/>
      <c r="EKR55" s="72"/>
      <c r="EKS55" s="72"/>
      <c r="ELE55" s="72"/>
      <c r="ELF55" s="73"/>
      <c r="ELG55" s="547"/>
      <c r="ELH55" s="72"/>
      <c r="ELI55" s="72"/>
      <c r="ELU55" s="72"/>
      <c r="ELV55" s="73"/>
      <c r="ELW55" s="547"/>
      <c r="ELX55" s="72"/>
      <c r="ELY55" s="72"/>
      <c r="EMK55" s="72"/>
      <c r="EML55" s="73"/>
      <c r="EMM55" s="547"/>
      <c r="EMN55" s="72"/>
      <c r="EMO55" s="72"/>
      <c r="ENA55" s="72"/>
      <c r="ENB55" s="73"/>
      <c r="ENC55" s="547"/>
      <c r="END55" s="72"/>
      <c r="ENE55" s="72"/>
      <c r="ENQ55" s="72"/>
      <c r="ENR55" s="73"/>
      <c r="ENS55" s="547"/>
      <c r="ENT55" s="72"/>
      <c r="ENU55" s="72"/>
      <c r="EOG55" s="72"/>
      <c r="EOH55" s="73"/>
      <c r="EOI55" s="547"/>
      <c r="EOJ55" s="72"/>
      <c r="EOK55" s="72"/>
      <c r="EOW55" s="72"/>
      <c r="EOX55" s="73"/>
      <c r="EOY55" s="547"/>
      <c r="EOZ55" s="72"/>
      <c r="EPA55" s="72"/>
      <c r="EPM55" s="72"/>
      <c r="EPN55" s="73"/>
      <c r="EPO55" s="547"/>
      <c r="EPP55" s="72"/>
      <c r="EPQ55" s="72"/>
      <c r="EQC55" s="72"/>
      <c r="EQD55" s="73"/>
      <c r="EQE55" s="547"/>
      <c r="EQF55" s="72"/>
      <c r="EQG55" s="72"/>
      <c r="EQS55" s="72"/>
      <c r="EQT55" s="73"/>
      <c r="EQU55" s="547"/>
      <c r="EQV55" s="72"/>
      <c r="EQW55" s="72"/>
      <c r="ERI55" s="72"/>
      <c r="ERJ55" s="73"/>
      <c r="ERK55" s="547"/>
      <c r="ERL55" s="72"/>
      <c r="ERM55" s="72"/>
      <c r="ERY55" s="72"/>
      <c r="ERZ55" s="73"/>
      <c r="ESA55" s="547"/>
      <c r="ESB55" s="72"/>
      <c r="ESC55" s="72"/>
      <c r="ESO55" s="72"/>
      <c r="ESP55" s="73"/>
      <c r="ESQ55" s="547"/>
      <c r="ESR55" s="72"/>
      <c r="ESS55" s="72"/>
      <c r="ETE55" s="72"/>
      <c r="ETF55" s="73"/>
      <c r="ETG55" s="547"/>
      <c r="ETH55" s="72"/>
      <c r="ETI55" s="72"/>
      <c r="ETU55" s="72"/>
      <c r="ETV55" s="73"/>
      <c r="ETW55" s="547"/>
      <c r="ETX55" s="72"/>
      <c r="ETY55" s="72"/>
      <c r="EUK55" s="72"/>
      <c r="EUL55" s="73"/>
      <c r="EUM55" s="547"/>
      <c r="EUN55" s="72"/>
      <c r="EUO55" s="72"/>
      <c r="EVA55" s="72"/>
      <c r="EVB55" s="73"/>
      <c r="EVC55" s="547"/>
      <c r="EVD55" s="72"/>
      <c r="EVE55" s="72"/>
      <c r="EVQ55" s="72"/>
      <c r="EVR55" s="73"/>
      <c r="EVS55" s="547"/>
      <c r="EVT55" s="72"/>
      <c r="EVU55" s="72"/>
      <c r="EWG55" s="72"/>
      <c r="EWH55" s="73"/>
      <c r="EWI55" s="547"/>
      <c r="EWJ55" s="72"/>
      <c r="EWK55" s="72"/>
      <c r="EWW55" s="72"/>
      <c r="EWX55" s="73"/>
      <c r="EWY55" s="547"/>
      <c r="EWZ55" s="72"/>
      <c r="EXA55" s="72"/>
      <c r="EXM55" s="72"/>
      <c r="EXN55" s="73"/>
      <c r="EXO55" s="547"/>
      <c r="EXP55" s="72"/>
      <c r="EXQ55" s="72"/>
      <c r="EYC55" s="72"/>
      <c r="EYD55" s="73"/>
      <c r="EYE55" s="547"/>
      <c r="EYF55" s="72"/>
      <c r="EYG55" s="72"/>
      <c r="EYS55" s="72"/>
      <c r="EYT55" s="73"/>
      <c r="EYU55" s="547"/>
      <c r="EYV55" s="72"/>
      <c r="EYW55" s="72"/>
      <c r="EZI55" s="72"/>
      <c r="EZJ55" s="73"/>
      <c r="EZK55" s="547"/>
      <c r="EZL55" s="72"/>
      <c r="EZM55" s="72"/>
      <c r="EZY55" s="72"/>
      <c r="EZZ55" s="73"/>
      <c r="FAA55" s="547"/>
      <c r="FAB55" s="72"/>
      <c r="FAC55" s="72"/>
      <c r="FAO55" s="72"/>
      <c r="FAP55" s="73"/>
      <c r="FAQ55" s="547"/>
      <c r="FAR55" s="72"/>
      <c r="FAS55" s="72"/>
      <c r="FBE55" s="72"/>
      <c r="FBF55" s="73"/>
      <c r="FBG55" s="547"/>
      <c r="FBH55" s="72"/>
      <c r="FBI55" s="72"/>
      <c r="FBU55" s="72"/>
      <c r="FBV55" s="73"/>
      <c r="FBW55" s="547"/>
      <c r="FBX55" s="72"/>
      <c r="FBY55" s="72"/>
      <c r="FCK55" s="72"/>
      <c r="FCL55" s="73"/>
      <c r="FCM55" s="547"/>
      <c r="FCN55" s="72"/>
      <c r="FCO55" s="72"/>
      <c r="FDA55" s="72"/>
      <c r="FDB55" s="73"/>
      <c r="FDC55" s="547"/>
      <c r="FDD55" s="72"/>
      <c r="FDE55" s="72"/>
      <c r="FDQ55" s="72"/>
      <c r="FDR55" s="73"/>
      <c r="FDS55" s="547"/>
      <c r="FDT55" s="72"/>
      <c r="FDU55" s="72"/>
      <c r="FEG55" s="72"/>
      <c r="FEH55" s="73"/>
      <c r="FEI55" s="547"/>
      <c r="FEJ55" s="72"/>
      <c r="FEK55" s="72"/>
      <c r="FEW55" s="72"/>
      <c r="FEX55" s="73"/>
      <c r="FEY55" s="547"/>
      <c r="FEZ55" s="72"/>
      <c r="FFA55" s="72"/>
      <c r="FFM55" s="72"/>
      <c r="FFN55" s="73"/>
      <c r="FFO55" s="547"/>
      <c r="FFP55" s="72"/>
      <c r="FFQ55" s="72"/>
      <c r="FGC55" s="72"/>
      <c r="FGD55" s="73"/>
      <c r="FGE55" s="547"/>
      <c r="FGF55" s="72"/>
      <c r="FGG55" s="72"/>
      <c r="FGS55" s="72"/>
      <c r="FGT55" s="73"/>
      <c r="FGU55" s="547"/>
      <c r="FGV55" s="72"/>
      <c r="FGW55" s="72"/>
      <c r="FHI55" s="72"/>
      <c r="FHJ55" s="73"/>
      <c r="FHK55" s="547"/>
      <c r="FHL55" s="72"/>
      <c r="FHM55" s="72"/>
      <c r="FHY55" s="72"/>
      <c r="FHZ55" s="73"/>
      <c r="FIA55" s="547"/>
      <c r="FIB55" s="72"/>
      <c r="FIC55" s="72"/>
      <c r="FIO55" s="72"/>
      <c r="FIP55" s="73"/>
      <c r="FIQ55" s="547"/>
      <c r="FIR55" s="72"/>
      <c r="FIS55" s="72"/>
      <c r="FJE55" s="72"/>
      <c r="FJF55" s="73"/>
      <c r="FJG55" s="547"/>
      <c r="FJH55" s="72"/>
      <c r="FJI55" s="72"/>
      <c r="FJU55" s="72"/>
      <c r="FJV55" s="73"/>
      <c r="FJW55" s="547"/>
      <c r="FJX55" s="72"/>
      <c r="FJY55" s="72"/>
      <c r="FKK55" s="72"/>
      <c r="FKL55" s="73"/>
      <c r="FKM55" s="547"/>
      <c r="FKN55" s="72"/>
      <c r="FKO55" s="72"/>
      <c r="FLA55" s="72"/>
      <c r="FLB55" s="73"/>
      <c r="FLC55" s="547"/>
      <c r="FLD55" s="72"/>
      <c r="FLE55" s="72"/>
      <c r="FLQ55" s="72"/>
      <c r="FLR55" s="73"/>
      <c r="FLS55" s="547"/>
      <c r="FLT55" s="72"/>
      <c r="FLU55" s="72"/>
      <c r="FMG55" s="72"/>
      <c r="FMH55" s="73"/>
      <c r="FMI55" s="547"/>
      <c r="FMJ55" s="72"/>
      <c r="FMK55" s="72"/>
      <c r="FMW55" s="72"/>
      <c r="FMX55" s="73"/>
      <c r="FMY55" s="547"/>
      <c r="FMZ55" s="72"/>
      <c r="FNA55" s="72"/>
      <c r="FNM55" s="72"/>
      <c r="FNN55" s="73"/>
      <c r="FNO55" s="547"/>
      <c r="FNP55" s="72"/>
      <c r="FNQ55" s="72"/>
      <c r="FOC55" s="72"/>
      <c r="FOD55" s="73"/>
      <c r="FOE55" s="547"/>
      <c r="FOF55" s="72"/>
      <c r="FOG55" s="72"/>
      <c r="FOS55" s="72"/>
      <c r="FOT55" s="73"/>
      <c r="FOU55" s="547"/>
      <c r="FOV55" s="72"/>
      <c r="FOW55" s="72"/>
      <c r="FPI55" s="72"/>
      <c r="FPJ55" s="73"/>
      <c r="FPK55" s="547"/>
      <c r="FPL55" s="72"/>
      <c r="FPM55" s="72"/>
      <c r="FPY55" s="72"/>
      <c r="FPZ55" s="73"/>
      <c r="FQA55" s="547"/>
      <c r="FQB55" s="72"/>
      <c r="FQC55" s="72"/>
      <c r="FQO55" s="72"/>
      <c r="FQP55" s="73"/>
      <c r="FQQ55" s="547"/>
      <c r="FQR55" s="72"/>
      <c r="FQS55" s="72"/>
      <c r="FRE55" s="72"/>
      <c r="FRF55" s="73"/>
      <c r="FRG55" s="547"/>
      <c r="FRH55" s="72"/>
      <c r="FRI55" s="72"/>
      <c r="FRU55" s="72"/>
      <c r="FRV55" s="73"/>
      <c r="FRW55" s="547"/>
      <c r="FRX55" s="72"/>
      <c r="FRY55" s="72"/>
      <c r="FSK55" s="72"/>
      <c r="FSL55" s="73"/>
      <c r="FSM55" s="547"/>
      <c r="FSN55" s="72"/>
      <c r="FSO55" s="72"/>
      <c r="FTA55" s="72"/>
      <c r="FTB55" s="73"/>
      <c r="FTC55" s="547"/>
      <c r="FTD55" s="72"/>
      <c r="FTE55" s="72"/>
      <c r="FTQ55" s="72"/>
      <c r="FTR55" s="73"/>
      <c r="FTS55" s="547"/>
      <c r="FTT55" s="72"/>
      <c r="FTU55" s="72"/>
      <c r="FUG55" s="72"/>
      <c r="FUH55" s="73"/>
      <c r="FUI55" s="547"/>
      <c r="FUJ55" s="72"/>
      <c r="FUK55" s="72"/>
      <c r="FUW55" s="72"/>
      <c r="FUX55" s="73"/>
      <c r="FUY55" s="547"/>
      <c r="FUZ55" s="72"/>
      <c r="FVA55" s="72"/>
      <c r="FVM55" s="72"/>
      <c r="FVN55" s="73"/>
      <c r="FVO55" s="547"/>
      <c r="FVP55" s="72"/>
      <c r="FVQ55" s="72"/>
      <c r="FWC55" s="72"/>
      <c r="FWD55" s="73"/>
      <c r="FWE55" s="547"/>
      <c r="FWF55" s="72"/>
      <c r="FWG55" s="72"/>
      <c r="FWS55" s="72"/>
      <c r="FWT55" s="73"/>
      <c r="FWU55" s="547"/>
      <c r="FWV55" s="72"/>
      <c r="FWW55" s="72"/>
      <c r="FXI55" s="72"/>
      <c r="FXJ55" s="73"/>
      <c r="FXK55" s="547"/>
      <c r="FXL55" s="72"/>
      <c r="FXM55" s="72"/>
      <c r="FXY55" s="72"/>
      <c r="FXZ55" s="73"/>
      <c r="FYA55" s="547"/>
      <c r="FYB55" s="72"/>
      <c r="FYC55" s="72"/>
      <c r="FYO55" s="72"/>
      <c r="FYP55" s="73"/>
      <c r="FYQ55" s="547"/>
      <c r="FYR55" s="72"/>
      <c r="FYS55" s="72"/>
      <c r="FZE55" s="72"/>
      <c r="FZF55" s="73"/>
      <c r="FZG55" s="547"/>
      <c r="FZH55" s="72"/>
      <c r="FZI55" s="72"/>
      <c r="FZU55" s="72"/>
      <c r="FZV55" s="73"/>
      <c r="FZW55" s="547"/>
      <c r="FZX55" s="72"/>
      <c r="FZY55" s="72"/>
      <c r="GAK55" s="72"/>
      <c r="GAL55" s="73"/>
      <c r="GAM55" s="547"/>
      <c r="GAN55" s="72"/>
      <c r="GAO55" s="72"/>
      <c r="GBA55" s="72"/>
      <c r="GBB55" s="73"/>
      <c r="GBC55" s="547"/>
      <c r="GBD55" s="72"/>
      <c r="GBE55" s="72"/>
      <c r="GBQ55" s="72"/>
      <c r="GBR55" s="73"/>
      <c r="GBS55" s="547"/>
      <c r="GBT55" s="72"/>
      <c r="GBU55" s="72"/>
      <c r="GCG55" s="72"/>
      <c r="GCH55" s="73"/>
      <c r="GCI55" s="547"/>
      <c r="GCJ55" s="72"/>
      <c r="GCK55" s="72"/>
      <c r="GCW55" s="72"/>
      <c r="GCX55" s="73"/>
      <c r="GCY55" s="547"/>
      <c r="GCZ55" s="72"/>
      <c r="GDA55" s="72"/>
      <c r="GDM55" s="72"/>
      <c r="GDN55" s="73"/>
      <c r="GDO55" s="547"/>
      <c r="GDP55" s="72"/>
      <c r="GDQ55" s="72"/>
      <c r="GEC55" s="72"/>
      <c r="GED55" s="73"/>
      <c r="GEE55" s="547"/>
      <c r="GEF55" s="72"/>
      <c r="GEG55" s="72"/>
      <c r="GES55" s="72"/>
      <c r="GET55" s="73"/>
      <c r="GEU55" s="547"/>
      <c r="GEV55" s="72"/>
      <c r="GEW55" s="72"/>
      <c r="GFI55" s="72"/>
      <c r="GFJ55" s="73"/>
      <c r="GFK55" s="547"/>
      <c r="GFL55" s="72"/>
      <c r="GFM55" s="72"/>
      <c r="GFY55" s="72"/>
      <c r="GFZ55" s="73"/>
      <c r="GGA55" s="547"/>
      <c r="GGB55" s="72"/>
      <c r="GGC55" s="72"/>
      <c r="GGO55" s="72"/>
      <c r="GGP55" s="73"/>
      <c r="GGQ55" s="547"/>
      <c r="GGR55" s="72"/>
      <c r="GGS55" s="72"/>
      <c r="GHE55" s="72"/>
      <c r="GHF55" s="73"/>
      <c r="GHG55" s="547"/>
      <c r="GHH55" s="72"/>
      <c r="GHI55" s="72"/>
      <c r="GHU55" s="72"/>
      <c r="GHV55" s="73"/>
      <c r="GHW55" s="547"/>
      <c r="GHX55" s="72"/>
      <c r="GHY55" s="72"/>
      <c r="GIK55" s="72"/>
      <c r="GIL55" s="73"/>
      <c r="GIM55" s="547"/>
      <c r="GIN55" s="72"/>
      <c r="GIO55" s="72"/>
      <c r="GJA55" s="72"/>
      <c r="GJB55" s="73"/>
      <c r="GJC55" s="547"/>
      <c r="GJD55" s="72"/>
      <c r="GJE55" s="72"/>
      <c r="GJQ55" s="72"/>
      <c r="GJR55" s="73"/>
      <c r="GJS55" s="547"/>
      <c r="GJT55" s="72"/>
      <c r="GJU55" s="72"/>
      <c r="GKG55" s="72"/>
      <c r="GKH55" s="73"/>
      <c r="GKI55" s="547"/>
      <c r="GKJ55" s="72"/>
      <c r="GKK55" s="72"/>
      <c r="GKW55" s="72"/>
      <c r="GKX55" s="73"/>
      <c r="GKY55" s="547"/>
      <c r="GKZ55" s="72"/>
      <c r="GLA55" s="72"/>
      <c r="GLM55" s="72"/>
      <c r="GLN55" s="73"/>
      <c r="GLO55" s="547"/>
      <c r="GLP55" s="72"/>
      <c r="GLQ55" s="72"/>
      <c r="GMC55" s="72"/>
      <c r="GMD55" s="73"/>
      <c r="GME55" s="547"/>
      <c r="GMF55" s="72"/>
      <c r="GMG55" s="72"/>
      <c r="GMS55" s="72"/>
      <c r="GMT55" s="73"/>
      <c r="GMU55" s="547"/>
      <c r="GMV55" s="72"/>
      <c r="GMW55" s="72"/>
      <c r="GNI55" s="72"/>
      <c r="GNJ55" s="73"/>
      <c r="GNK55" s="547"/>
      <c r="GNL55" s="72"/>
      <c r="GNM55" s="72"/>
      <c r="GNY55" s="72"/>
      <c r="GNZ55" s="73"/>
      <c r="GOA55" s="547"/>
      <c r="GOB55" s="72"/>
      <c r="GOC55" s="72"/>
      <c r="GOO55" s="72"/>
      <c r="GOP55" s="73"/>
      <c r="GOQ55" s="547"/>
      <c r="GOR55" s="72"/>
      <c r="GOS55" s="72"/>
      <c r="GPE55" s="72"/>
      <c r="GPF55" s="73"/>
      <c r="GPG55" s="547"/>
      <c r="GPH55" s="72"/>
      <c r="GPI55" s="72"/>
      <c r="GPU55" s="72"/>
      <c r="GPV55" s="73"/>
      <c r="GPW55" s="547"/>
      <c r="GPX55" s="72"/>
      <c r="GPY55" s="72"/>
      <c r="GQK55" s="72"/>
      <c r="GQL55" s="73"/>
      <c r="GQM55" s="547"/>
      <c r="GQN55" s="72"/>
      <c r="GQO55" s="72"/>
      <c r="GRA55" s="72"/>
      <c r="GRB55" s="73"/>
      <c r="GRC55" s="547"/>
      <c r="GRD55" s="72"/>
      <c r="GRE55" s="72"/>
      <c r="GRQ55" s="72"/>
      <c r="GRR55" s="73"/>
      <c r="GRS55" s="547"/>
      <c r="GRT55" s="72"/>
      <c r="GRU55" s="72"/>
      <c r="GSG55" s="72"/>
      <c r="GSH55" s="73"/>
      <c r="GSI55" s="547"/>
      <c r="GSJ55" s="72"/>
      <c r="GSK55" s="72"/>
      <c r="GSW55" s="72"/>
      <c r="GSX55" s="73"/>
      <c r="GSY55" s="547"/>
      <c r="GSZ55" s="72"/>
      <c r="GTA55" s="72"/>
      <c r="GTM55" s="72"/>
      <c r="GTN55" s="73"/>
      <c r="GTO55" s="547"/>
      <c r="GTP55" s="72"/>
      <c r="GTQ55" s="72"/>
      <c r="GUC55" s="72"/>
      <c r="GUD55" s="73"/>
      <c r="GUE55" s="547"/>
      <c r="GUF55" s="72"/>
      <c r="GUG55" s="72"/>
      <c r="GUS55" s="72"/>
      <c r="GUT55" s="73"/>
      <c r="GUU55" s="547"/>
      <c r="GUV55" s="72"/>
      <c r="GUW55" s="72"/>
      <c r="GVI55" s="72"/>
      <c r="GVJ55" s="73"/>
      <c r="GVK55" s="547"/>
      <c r="GVL55" s="72"/>
      <c r="GVM55" s="72"/>
      <c r="GVY55" s="72"/>
      <c r="GVZ55" s="73"/>
      <c r="GWA55" s="547"/>
      <c r="GWB55" s="72"/>
      <c r="GWC55" s="72"/>
      <c r="GWO55" s="72"/>
      <c r="GWP55" s="73"/>
      <c r="GWQ55" s="547"/>
      <c r="GWR55" s="72"/>
      <c r="GWS55" s="72"/>
      <c r="GXE55" s="72"/>
      <c r="GXF55" s="73"/>
      <c r="GXG55" s="547"/>
      <c r="GXH55" s="72"/>
      <c r="GXI55" s="72"/>
      <c r="GXU55" s="72"/>
      <c r="GXV55" s="73"/>
      <c r="GXW55" s="547"/>
      <c r="GXX55" s="72"/>
      <c r="GXY55" s="72"/>
      <c r="GYK55" s="72"/>
      <c r="GYL55" s="73"/>
      <c r="GYM55" s="547"/>
      <c r="GYN55" s="72"/>
      <c r="GYO55" s="72"/>
      <c r="GZA55" s="72"/>
      <c r="GZB55" s="73"/>
      <c r="GZC55" s="547"/>
      <c r="GZD55" s="72"/>
      <c r="GZE55" s="72"/>
      <c r="GZQ55" s="72"/>
      <c r="GZR55" s="73"/>
      <c r="GZS55" s="547"/>
      <c r="GZT55" s="72"/>
      <c r="GZU55" s="72"/>
      <c r="HAG55" s="72"/>
      <c r="HAH55" s="73"/>
      <c r="HAI55" s="547"/>
      <c r="HAJ55" s="72"/>
      <c r="HAK55" s="72"/>
      <c r="HAW55" s="72"/>
      <c r="HAX55" s="73"/>
      <c r="HAY55" s="547"/>
      <c r="HAZ55" s="72"/>
      <c r="HBA55" s="72"/>
      <c r="HBM55" s="72"/>
      <c r="HBN55" s="73"/>
      <c r="HBO55" s="547"/>
      <c r="HBP55" s="72"/>
      <c r="HBQ55" s="72"/>
      <c r="HCC55" s="72"/>
      <c r="HCD55" s="73"/>
      <c r="HCE55" s="547"/>
      <c r="HCF55" s="72"/>
      <c r="HCG55" s="72"/>
      <c r="HCS55" s="72"/>
      <c r="HCT55" s="73"/>
      <c r="HCU55" s="547"/>
      <c r="HCV55" s="72"/>
      <c r="HCW55" s="72"/>
      <c r="HDI55" s="72"/>
      <c r="HDJ55" s="73"/>
      <c r="HDK55" s="547"/>
      <c r="HDL55" s="72"/>
      <c r="HDM55" s="72"/>
      <c r="HDY55" s="72"/>
      <c r="HDZ55" s="73"/>
      <c r="HEA55" s="547"/>
      <c r="HEB55" s="72"/>
      <c r="HEC55" s="72"/>
      <c r="HEO55" s="72"/>
      <c r="HEP55" s="73"/>
      <c r="HEQ55" s="547"/>
      <c r="HER55" s="72"/>
      <c r="HES55" s="72"/>
      <c r="HFE55" s="72"/>
      <c r="HFF55" s="73"/>
      <c r="HFG55" s="547"/>
      <c r="HFH55" s="72"/>
      <c r="HFI55" s="72"/>
      <c r="HFU55" s="72"/>
      <c r="HFV55" s="73"/>
      <c r="HFW55" s="547"/>
      <c r="HFX55" s="72"/>
      <c r="HFY55" s="72"/>
      <c r="HGK55" s="72"/>
      <c r="HGL55" s="73"/>
      <c r="HGM55" s="547"/>
      <c r="HGN55" s="72"/>
      <c r="HGO55" s="72"/>
      <c r="HHA55" s="72"/>
      <c r="HHB55" s="73"/>
      <c r="HHC55" s="547"/>
      <c r="HHD55" s="72"/>
      <c r="HHE55" s="72"/>
      <c r="HHQ55" s="72"/>
      <c r="HHR55" s="73"/>
      <c r="HHS55" s="547"/>
      <c r="HHT55" s="72"/>
      <c r="HHU55" s="72"/>
      <c r="HIG55" s="72"/>
      <c r="HIH55" s="73"/>
      <c r="HII55" s="547"/>
      <c r="HIJ55" s="72"/>
      <c r="HIK55" s="72"/>
      <c r="HIW55" s="72"/>
      <c r="HIX55" s="73"/>
      <c r="HIY55" s="547"/>
      <c r="HIZ55" s="72"/>
      <c r="HJA55" s="72"/>
      <c r="HJM55" s="72"/>
      <c r="HJN55" s="73"/>
      <c r="HJO55" s="547"/>
      <c r="HJP55" s="72"/>
      <c r="HJQ55" s="72"/>
      <c r="HKC55" s="72"/>
      <c r="HKD55" s="73"/>
      <c r="HKE55" s="547"/>
      <c r="HKF55" s="72"/>
      <c r="HKG55" s="72"/>
      <c r="HKS55" s="72"/>
      <c r="HKT55" s="73"/>
      <c r="HKU55" s="547"/>
      <c r="HKV55" s="72"/>
      <c r="HKW55" s="72"/>
      <c r="HLI55" s="72"/>
      <c r="HLJ55" s="73"/>
      <c r="HLK55" s="547"/>
      <c r="HLL55" s="72"/>
      <c r="HLM55" s="72"/>
      <c r="HLY55" s="72"/>
      <c r="HLZ55" s="73"/>
      <c r="HMA55" s="547"/>
      <c r="HMB55" s="72"/>
      <c r="HMC55" s="72"/>
      <c r="HMO55" s="72"/>
      <c r="HMP55" s="73"/>
      <c r="HMQ55" s="547"/>
      <c r="HMR55" s="72"/>
      <c r="HMS55" s="72"/>
      <c r="HNE55" s="72"/>
      <c r="HNF55" s="73"/>
      <c r="HNG55" s="547"/>
      <c r="HNH55" s="72"/>
      <c r="HNI55" s="72"/>
      <c r="HNU55" s="72"/>
      <c r="HNV55" s="73"/>
      <c r="HNW55" s="547"/>
      <c r="HNX55" s="72"/>
      <c r="HNY55" s="72"/>
      <c r="HOK55" s="72"/>
      <c r="HOL55" s="73"/>
      <c r="HOM55" s="547"/>
      <c r="HON55" s="72"/>
      <c r="HOO55" s="72"/>
      <c r="HPA55" s="72"/>
      <c r="HPB55" s="73"/>
      <c r="HPC55" s="547"/>
      <c r="HPD55" s="72"/>
      <c r="HPE55" s="72"/>
      <c r="HPQ55" s="72"/>
      <c r="HPR55" s="73"/>
      <c r="HPS55" s="547"/>
      <c r="HPT55" s="72"/>
      <c r="HPU55" s="72"/>
      <c r="HQG55" s="72"/>
      <c r="HQH55" s="73"/>
      <c r="HQI55" s="547"/>
      <c r="HQJ55" s="72"/>
      <c r="HQK55" s="72"/>
      <c r="HQW55" s="72"/>
      <c r="HQX55" s="73"/>
      <c r="HQY55" s="547"/>
      <c r="HQZ55" s="72"/>
      <c r="HRA55" s="72"/>
      <c r="HRM55" s="72"/>
      <c r="HRN55" s="73"/>
      <c r="HRO55" s="547"/>
      <c r="HRP55" s="72"/>
      <c r="HRQ55" s="72"/>
      <c r="HSC55" s="72"/>
      <c r="HSD55" s="73"/>
      <c r="HSE55" s="547"/>
      <c r="HSF55" s="72"/>
      <c r="HSG55" s="72"/>
      <c r="HSS55" s="72"/>
      <c r="HST55" s="73"/>
      <c r="HSU55" s="547"/>
      <c r="HSV55" s="72"/>
      <c r="HSW55" s="72"/>
      <c r="HTI55" s="72"/>
      <c r="HTJ55" s="73"/>
      <c r="HTK55" s="547"/>
      <c r="HTL55" s="72"/>
      <c r="HTM55" s="72"/>
      <c r="HTY55" s="72"/>
      <c r="HTZ55" s="73"/>
      <c r="HUA55" s="547"/>
      <c r="HUB55" s="72"/>
      <c r="HUC55" s="72"/>
      <c r="HUO55" s="72"/>
      <c r="HUP55" s="73"/>
      <c r="HUQ55" s="547"/>
      <c r="HUR55" s="72"/>
      <c r="HUS55" s="72"/>
      <c r="HVE55" s="72"/>
      <c r="HVF55" s="73"/>
      <c r="HVG55" s="547"/>
      <c r="HVH55" s="72"/>
      <c r="HVI55" s="72"/>
      <c r="HVU55" s="72"/>
      <c r="HVV55" s="73"/>
      <c r="HVW55" s="547"/>
      <c r="HVX55" s="72"/>
      <c r="HVY55" s="72"/>
      <c r="HWK55" s="72"/>
      <c r="HWL55" s="73"/>
      <c r="HWM55" s="547"/>
      <c r="HWN55" s="72"/>
      <c r="HWO55" s="72"/>
      <c r="HXA55" s="72"/>
      <c r="HXB55" s="73"/>
      <c r="HXC55" s="547"/>
      <c r="HXD55" s="72"/>
      <c r="HXE55" s="72"/>
      <c r="HXQ55" s="72"/>
      <c r="HXR55" s="73"/>
      <c r="HXS55" s="547"/>
      <c r="HXT55" s="72"/>
      <c r="HXU55" s="72"/>
      <c r="HYG55" s="72"/>
      <c r="HYH55" s="73"/>
      <c r="HYI55" s="547"/>
      <c r="HYJ55" s="72"/>
      <c r="HYK55" s="72"/>
      <c r="HYW55" s="72"/>
      <c r="HYX55" s="73"/>
      <c r="HYY55" s="547"/>
      <c r="HYZ55" s="72"/>
      <c r="HZA55" s="72"/>
      <c r="HZM55" s="72"/>
      <c r="HZN55" s="73"/>
      <c r="HZO55" s="547"/>
      <c r="HZP55" s="72"/>
      <c r="HZQ55" s="72"/>
      <c r="IAC55" s="72"/>
      <c r="IAD55" s="73"/>
      <c r="IAE55" s="547"/>
      <c r="IAF55" s="72"/>
      <c r="IAG55" s="72"/>
      <c r="IAS55" s="72"/>
      <c r="IAT55" s="73"/>
      <c r="IAU55" s="547"/>
      <c r="IAV55" s="72"/>
      <c r="IAW55" s="72"/>
      <c r="IBI55" s="72"/>
      <c r="IBJ55" s="73"/>
      <c r="IBK55" s="547"/>
      <c r="IBL55" s="72"/>
      <c r="IBM55" s="72"/>
      <c r="IBY55" s="72"/>
      <c r="IBZ55" s="73"/>
      <c r="ICA55" s="547"/>
      <c r="ICB55" s="72"/>
      <c r="ICC55" s="72"/>
      <c r="ICO55" s="72"/>
      <c r="ICP55" s="73"/>
      <c r="ICQ55" s="547"/>
      <c r="ICR55" s="72"/>
      <c r="ICS55" s="72"/>
      <c r="IDE55" s="72"/>
      <c r="IDF55" s="73"/>
      <c r="IDG55" s="547"/>
      <c r="IDH55" s="72"/>
      <c r="IDI55" s="72"/>
      <c r="IDU55" s="72"/>
      <c r="IDV55" s="73"/>
      <c r="IDW55" s="547"/>
      <c r="IDX55" s="72"/>
      <c r="IDY55" s="72"/>
      <c r="IEK55" s="72"/>
      <c r="IEL55" s="73"/>
      <c r="IEM55" s="547"/>
      <c r="IEN55" s="72"/>
      <c r="IEO55" s="72"/>
      <c r="IFA55" s="72"/>
      <c r="IFB55" s="73"/>
      <c r="IFC55" s="547"/>
      <c r="IFD55" s="72"/>
      <c r="IFE55" s="72"/>
      <c r="IFQ55" s="72"/>
      <c r="IFR55" s="73"/>
      <c r="IFS55" s="547"/>
      <c r="IFT55" s="72"/>
      <c r="IFU55" s="72"/>
      <c r="IGG55" s="72"/>
      <c r="IGH55" s="73"/>
      <c r="IGI55" s="547"/>
      <c r="IGJ55" s="72"/>
      <c r="IGK55" s="72"/>
      <c r="IGW55" s="72"/>
      <c r="IGX55" s="73"/>
      <c r="IGY55" s="547"/>
      <c r="IGZ55" s="72"/>
      <c r="IHA55" s="72"/>
      <c r="IHM55" s="72"/>
      <c r="IHN55" s="73"/>
      <c r="IHO55" s="547"/>
      <c r="IHP55" s="72"/>
      <c r="IHQ55" s="72"/>
      <c r="IIC55" s="72"/>
      <c r="IID55" s="73"/>
      <c r="IIE55" s="547"/>
      <c r="IIF55" s="72"/>
      <c r="IIG55" s="72"/>
      <c r="IIS55" s="72"/>
      <c r="IIT55" s="73"/>
      <c r="IIU55" s="547"/>
      <c r="IIV55" s="72"/>
      <c r="IIW55" s="72"/>
      <c r="IJI55" s="72"/>
      <c r="IJJ55" s="73"/>
      <c r="IJK55" s="547"/>
      <c r="IJL55" s="72"/>
      <c r="IJM55" s="72"/>
      <c r="IJY55" s="72"/>
      <c r="IJZ55" s="73"/>
      <c r="IKA55" s="547"/>
      <c r="IKB55" s="72"/>
      <c r="IKC55" s="72"/>
      <c r="IKO55" s="72"/>
      <c r="IKP55" s="73"/>
      <c r="IKQ55" s="547"/>
      <c r="IKR55" s="72"/>
      <c r="IKS55" s="72"/>
      <c r="ILE55" s="72"/>
      <c r="ILF55" s="73"/>
      <c r="ILG55" s="547"/>
      <c r="ILH55" s="72"/>
      <c r="ILI55" s="72"/>
      <c r="ILU55" s="72"/>
      <c r="ILV55" s="73"/>
      <c r="ILW55" s="547"/>
      <c r="ILX55" s="72"/>
      <c r="ILY55" s="72"/>
      <c r="IMK55" s="72"/>
      <c r="IML55" s="73"/>
      <c r="IMM55" s="547"/>
      <c r="IMN55" s="72"/>
      <c r="IMO55" s="72"/>
      <c r="INA55" s="72"/>
      <c r="INB55" s="73"/>
      <c r="INC55" s="547"/>
      <c r="IND55" s="72"/>
      <c r="INE55" s="72"/>
      <c r="INQ55" s="72"/>
      <c r="INR55" s="73"/>
      <c r="INS55" s="547"/>
      <c r="INT55" s="72"/>
      <c r="INU55" s="72"/>
      <c r="IOG55" s="72"/>
      <c r="IOH55" s="73"/>
      <c r="IOI55" s="547"/>
      <c r="IOJ55" s="72"/>
      <c r="IOK55" s="72"/>
      <c r="IOW55" s="72"/>
      <c r="IOX55" s="73"/>
      <c r="IOY55" s="547"/>
      <c r="IOZ55" s="72"/>
      <c r="IPA55" s="72"/>
      <c r="IPM55" s="72"/>
      <c r="IPN55" s="73"/>
      <c r="IPO55" s="547"/>
      <c r="IPP55" s="72"/>
      <c r="IPQ55" s="72"/>
      <c r="IQC55" s="72"/>
      <c r="IQD55" s="73"/>
      <c r="IQE55" s="547"/>
      <c r="IQF55" s="72"/>
      <c r="IQG55" s="72"/>
      <c r="IQS55" s="72"/>
      <c r="IQT55" s="73"/>
      <c r="IQU55" s="547"/>
      <c r="IQV55" s="72"/>
      <c r="IQW55" s="72"/>
      <c r="IRI55" s="72"/>
      <c r="IRJ55" s="73"/>
      <c r="IRK55" s="547"/>
      <c r="IRL55" s="72"/>
      <c r="IRM55" s="72"/>
      <c r="IRY55" s="72"/>
      <c r="IRZ55" s="73"/>
      <c r="ISA55" s="547"/>
      <c r="ISB55" s="72"/>
      <c r="ISC55" s="72"/>
      <c r="ISO55" s="72"/>
      <c r="ISP55" s="73"/>
      <c r="ISQ55" s="547"/>
      <c r="ISR55" s="72"/>
      <c r="ISS55" s="72"/>
      <c r="ITE55" s="72"/>
      <c r="ITF55" s="73"/>
      <c r="ITG55" s="547"/>
      <c r="ITH55" s="72"/>
      <c r="ITI55" s="72"/>
      <c r="ITU55" s="72"/>
      <c r="ITV55" s="73"/>
      <c r="ITW55" s="547"/>
      <c r="ITX55" s="72"/>
      <c r="ITY55" s="72"/>
      <c r="IUK55" s="72"/>
      <c r="IUL55" s="73"/>
      <c r="IUM55" s="547"/>
      <c r="IUN55" s="72"/>
      <c r="IUO55" s="72"/>
      <c r="IVA55" s="72"/>
      <c r="IVB55" s="73"/>
      <c r="IVC55" s="547"/>
      <c r="IVD55" s="72"/>
      <c r="IVE55" s="72"/>
      <c r="IVQ55" s="72"/>
      <c r="IVR55" s="73"/>
      <c r="IVS55" s="547"/>
      <c r="IVT55" s="72"/>
      <c r="IVU55" s="72"/>
      <c r="IWG55" s="72"/>
      <c r="IWH55" s="73"/>
      <c r="IWI55" s="547"/>
      <c r="IWJ55" s="72"/>
      <c r="IWK55" s="72"/>
      <c r="IWW55" s="72"/>
      <c r="IWX55" s="73"/>
      <c r="IWY55" s="547"/>
      <c r="IWZ55" s="72"/>
      <c r="IXA55" s="72"/>
      <c r="IXM55" s="72"/>
      <c r="IXN55" s="73"/>
      <c r="IXO55" s="547"/>
      <c r="IXP55" s="72"/>
      <c r="IXQ55" s="72"/>
      <c r="IYC55" s="72"/>
      <c r="IYD55" s="73"/>
      <c r="IYE55" s="547"/>
      <c r="IYF55" s="72"/>
      <c r="IYG55" s="72"/>
      <c r="IYS55" s="72"/>
      <c r="IYT55" s="73"/>
      <c r="IYU55" s="547"/>
      <c r="IYV55" s="72"/>
      <c r="IYW55" s="72"/>
      <c r="IZI55" s="72"/>
      <c r="IZJ55" s="73"/>
      <c r="IZK55" s="547"/>
      <c r="IZL55" s="72"/>
      <c r="IZM55" s="72"/>
      <c r="IZY55" s="72"/>
      <c r="IZZ55" s="73"/>
      <c r="JAA55" s="547"/>
      <c r="JAB55" s="72"/>
      <c r="JAC55" s="72"/>
      <c r="JAO55" s="72"/>
      <c r="JAP55" s="73"/>
      <c r="JAQ55" s="547"/>
      <c r="JAR55" s="72"/>
      <c r="JAS55" s="72"/>
      <c r="JBE55" s="72"/>
      <c r="JBF55" s="73"/>
      <c r="JBG55" s="547"/>
      <c r="JBH55" s="72"/>
      <c r="JBI55" s="72"/>
      <c r="JBU55" s="72"/>
      <c r="JBV55" s="73"/>
      <c r="JBW55" s="547"/>
      <c r="JBX55" s="72"/>
      <c r="JBY55" s="72"/>
      <c r="JCK55" s="72"/>
      <c r="JCL55" s="73"/>
      <c r="JCM55" s="547"/>
      <c r="JCN55" s="72"/>
      <c r="JCO55" s="72"/>
      <c r="JDA55" s="72"/>
      <c r="JDB55" s="73"/>
      <c r="JDC55" s="547"/>
      <c r="JDD55" s="72"/>
      <c r="JDE55" s="72"/>
      <c r="JDQ55" s="72"/>
      <c r="JDR55" s="73"/>
      <c r="JDS55" s="547"/>
      <c r="JDT55" s="72"/>
      <c r="JDU55" s="72"/>
      <c r="JEG55" s="72"/>
      <c r="JEH55" s="73"/>
      <c r="JEI55" s="547"/>
      <c r="JEJ55" s="72"/>
      <c r="JEK55" s="72"/>
      <c r="JEW55" s="72"/>
      <c r="JEX55" s="73"/>
      <c r="JEY55" s="547"/>
      <c r="JEZ55" s="72"/>
      <c r="JFA55" s="72"/>
      <c r="JFM55" s="72"/>
      <c r="JFN55" s="73"/>
      <c r="JFO55" s="547"/>
      <c r="JFP55" s="72"/>
      <c r="JFQ55" s="72"/>
      <c r="JGC55" s="72"/>
      <c r="JGD55" s="73"/>
      <c r="JGE55" s="547"/>
      <c r="JGF55" s="72"/>
      <c r="JGG55" s="72"/>
      <c r="JGS55" s="72"/>
      <c r="JGT55" s="73"/>
      <c r="JGU55" s="547"/>
      <c r="JGV55" s="72"/>
      <c r="JGW55" s="72"/>
      <c r="JHI55" s="72"/>
      <c r="JHJ55" s="73"/>
      <c r="JHK55" s="547"/>
      <c r="JHL55" s="72"/>
      <c r="JHM55" s="72"/>
      <c r="JHY55" s="72"/>
      <c r="JHZ55" s="73"/>
      <c r="JIA55" s="547"/>
      <c r="JIB55" s="72"/>
      <c r="JIC55" s="72"/>
      <c r="JIO55" s="72"/>
      <c r="JIP55" s="73"/>
      <c r="JIQ55" s="547"/>
      <c r="JIR55" s="72"/>
      <c r="JIS55" s="72"/>
      <c r="JJE55" s="72"/>
      <c r="JJF55" s="73"/>
      <c r="JJG55" s="547"/>
      <c r="JJH55" s="72"/>
      <c r="JJI55" s="72"/>
      <c r="JJU55" s="72"/>
      <c r="JJV55" s="73"/>
      <c r="JJW55" s="547"/>
      <c r="JJX55" s="72"/>
      <c r="JJY55" s="72"/>
      <c r="JKK55" s="72"/>
      <c r="JKL55" s="73"/>
      <c r="JKM55" s="547"/>
      <c r="JKN55" s="72"/>
      <c r="JKO55" s="72"/>
      <c r="JLA55" s="72"/>
      <c r="JLB55" s="73"/>
      <c r="JLC55" s="547"/>
      <c r="JLD55" s="72"/>
      <c r="JLE55" s="72"/>
      <c r="JLQ55" s="72"/>
      <c r="JLR55" s="73"/>
      <c r="JLS55" s="547"/>
      <c r="JLT55" s="72"/>
      <c r="JLU55" s="72"/>
      <c r="JMG55" s="72"/>
      <c r="JMH55" s="73"/>
      <c r="JMI55" s="547"/>
      <c r="JMJ55" s="72"/>
      <c r="JMK55" s="72"/>
      <c r="JMW55" s="72"/>
      <c r="JMX55" s="73"/>
      <c r="JMY55" s="547"/>
      <c r="JMZ55" s="72"/>
      <c r="JNA55" s="72"/>
      <c r="JNM55" s="72"/>
      <c r="JNN55" s="73"/>
      <c r="JNO55" s="547"/>
      <c r="JNP55" s="72"/>
      <c r="JNQ55" s="72"/>
      <c r="JOC55" s="72"/>
      <c r="JOD55" s="73"/>
      <c r="JOE55" s="547"/>
      <c r="JOF55" s="72"/>
      <c r="JOG55" s="72"/>
      <c r="JOS55" s="72"/>
      <c r="JOT55" s="73"/>
      <c r="JOU55" s="547"/>
      <c r="JOV55" s="72"/>
      <c r="JOW55" s="72"/>
      <c r="JPI55" s="72"/>
      <c r="JPJ55" s="73"/>
      <c r="JPK55" s="547"/>
      <c r="JPL55" s="72"/>
      <c r="JPM55" s="72"/>
      <c r="JPY55" s="72"/>
      <c r="JPZ55" s="73"/>
      <c r="JQA55" s="547"/>
      <c r="JQB55" s="72"/>
      <c r="JQC55" s="72"/>
      <c r="JQO55" s="72"/>
      <c r="JQP55" s="73"/>
      <c r="JQQ55" s="547"/>
      <c r="JQR55" s="72"/>
      <c r="JQS55" s="72"/>
      <c r="JRE55" s="72"/>
      <c r="JRF55" s="73"/>
      <c r="JRG55" s="547"/>
      <c r="JRH55" s="72"/>
      <c r="JRI55" s="72"/>
      <c r="JRU55" s="72"/>
      <c r="JRV55" s="73"/>
      <c r="JRW55" s="547"/>
      <c r="JRX55" s="72"/>
      <c r="JRY55" s="72"/>
      <c r="JSK55" s="72"/>
      <c r="JSL55" s="73"/>
      <c r="JSM55" s="547"/>
      <c r="JSN55" s="72"/>
      <c r="JSO55" s="72"/>
      <c r="JTA55" s="72"/>
      <c r="JTB55" s="73"/>
      <c r="JTC55" s="547"/>
      <c r="JTD55" s="72"/>
      <c r="JTE55" s="72"/>
      <c r="JTQ55" s="72"/>
      <c r="JTR55" s="73"/>
      <c r="JTS55" s="547"/>
      <c r="JTT55" s="72"/>
      <c r="JTU55" s="72"/>
      <c r="JUG55" s="72"/>
      <c r="JUH55" s="73"/>
      <c r="JUI55" s="547"/>
      <c r="JUJ55" s="72"/>
      <c r="JUK55" s="72"/>
      <c r="JUW55" s="72"/>
      <c r="JUX55" s="73"/>
      <c r="JUY55" s="547"/>
      <c r="JUZ55" s="72"/>
      <c r="JVA55" s="72"/>
      <c r="JVM55" s="72"/>
      <c r="JVN55" s="73"/>
      <c r="JVO55" s="547"/>
      <c r="JVP55" s="72"/>
      <c r="JVQ55" s="72"/>
      <c r="JWC55" s="72"/>
      <c r="JWD55" s="73"/>
      <c r="JWE55" s="547"/>
      <c r="JWF55" s="72"/>
      <c r="JWG55" s="72"/>
      <c r="JWS55" s="72"/>
      <c r="JWT55" s="73"/>
      <c r="JWU55" s="547"/>
      <c r="JWV55" s="72"/>
      <c r="JWW55" s="72"/>
      <c r="JXI55" s="72"/>
      <c r="JXJ55" s="73"/>
      <c r="JXK55" s="547"/>
      <c r="JXL55" s="72"/>
      <c r="JXM55" s="72"/>
      <c r="JXY55" s="72"/>
      <c r="JXZ55" s="73"/>
      <c r="JYA55" s="547"/>
      <c r="JYB55" s="72"/>
      <c r="JYC55" s="72"/>
      <c r="JYO55" s="72"/>
      <c r="JYP55" s="73"/>
      <c r="JYQ55" s="547"/>
      <c r="JYR55" s="72"/>
      <c r="JYS55" s="72"/>
      <c r="JZE55" s="72"/>
      <c r="JZF55" s="73"/>
      <c r="JZG55" s="547"/>
      <c r="JZH55" s="72"/>
      <c r="JZI55" s="72"/>
      <c r="JZU55" s="72"/>
      <c r="JZV55" s="73"/>
      <c r="JZW55" s="547"/>
      <c r="JZX55" s="72"/>
      <c r="JZY55" s="72"/>
      <c r="KAK55" s="72"/>
      <c r="KAL55" s="73"/>
      <c r="KAM55" s="547"/>
      <c r="KAN55" s="72"/>
      <c r="KAO55" s="72"/>
      <c r="KBA55" s="72"/>
      <c r="KBB55" s="73"/>
      <c r="KBC55" s="547"/>
      <c r="KBD55" s="72"/>
      <c r="KBE55" s="72"/>
      <c r="KBQ55" s="72"/>
      <c r="KBR55" s="73"/>
      <c r="KBS55" s="547"/>
      <c r="KBT55" s="72"/>
      <c r="KBU55" s="72"/>
      <c r="KCG55" s="72"/>
      <c r="KCH55" s="73"/>
      <c r="KCI55" s="547"/>
      <c r="KCJ55" s="72"/>
      <c r="KCK55" s="72"/>
      <c r="KCW55" s="72"/>
      <c r="KCX55" s="73"/>
      <c r="KCY55" s="547"/>
      <c r="KCZ55" s="72"/>
      <c r="KDA55" s="72"/>
      <c r="KDM55" s="72"/>
      <c r="KDN55" s="73"/>
      <c r="KDO55" s="547"/>
      <c r="KDP55" s="72"/>
      <c r="KDQ55" s="72"/>
      <c r="KEC55" s="72"/>
      <c r="KED55" s="73"/>
      <c r="KEE55" s="547"/>
      <c r="KEF55" s="72"/>
      <c r="KEG55" s="72"/>
      <c r="KES55" s="72"/>
      <c r="KET55" s="73"/>
      <c r="KEU55" s="547"/>
      <c r="KEV55" s="72"/>
      <c r="KEW55" s="72"/>
      <c r="KFI55" s="72"/>
      <c r="KFJ55" s="73"/>
      <c r="KFK55" s="547"/>
      <c r="KFL55" s="72"/>
      <c r="KFM55" s="72"/>
      <c r="KFY55" s="72"/>
      <c r="KFZ55" s="73"/>
      <c r="KGA55" s="547"/>
      <c r="KGB55" s="72"/>
      <c r="KGC55" s="72"/>
      <c r="KGO55" s="72"/>
      <c r="KGP55" s="73"/>
      <c r="KGQ55" s="547"/>
      <c r="KGR55" s="72"/>
      <c r="KGS55" s="72"/>
      <c r="KHE55" s="72"/>
      <c r="KHF55" s="73"/>
      <c r="KHG55" s="547"/>
      <c r="KHH55" s="72"/>
      <c r="KHI55" s="72"/>
      <c r="KHU55" s="72"/>
      <c r="KHV55" s="73"/>
      <c r="KHW55" s="547"/>
      <c r="KHX55" s="72"/>
      <c r="KHY55" s="72"/>
      <c r="KIK55" s="72"/>
      <c r="KIL55" s="73"/>
      <c r="KIM55" s="547"/>
      <c r="KIN55" s="72"/>
      <c r="KIO55" s="72"/>
      <c r="KJA55" s="72"/>
      <c r="KJB55" s="73"/>
      <c r="KJC55" s="547"/>
      <c r="KJD55" s="72"/>
      <c r="KJE55" s="72"/>
      <c r="KJQ55" s="72"/>
      <c r="KJR55" s="73"/>
      <c r="KJS55" s="547"/>
      <c r="KJT55" s="72"/>
      <c r="KJU55" s="72"/>
      <c r="KKG55" s="72"/>
      <c r="KKH55" s="73"/>
      <c r="KKI55" s="547"/>
      <c r="KKJ55" s="72"/>
      <c r="KKK55" s="72"/>
      <c r="KKW55" s="72"/>
      <c r="KKX55" s="73"/>
      <c r="KKY55" s="547"/>
      <c r="KKZ55" s="72"/>
      <c r="KLA55" s="72"/>
      <c r="KLM55" s="72"/>
      <c r="KLN55" s="73"/>
      <c r="KLO55" s="547"/>
      <c r="KLP55" s="72"/>
      <c r="KLQ55" s="72"/>
      <c r="KMC55" s="72"/>
      <c r="KMD55" s="73"/>
      <c r="KME55" s="547"/>
      <c r="KMF55" s="72"/>
      <c r="KMG55" s="72"/>
      <c r="KMS55" s="72"/>
      <c r="KMT55" s="73"/>
      <c r="KMU55" s="547"/>
      <c r="KMV55" s="72"/>
      <c r="KMW55" s="72"/>
      <c r="KNI55" s="72"/>
      <c r="KNJ55" s="73"/>
      <c r="KNK55" s="547"/>
      <c r="KNL55" s="72"/>
      <c r="KNM55" s="72"/>
      <c r="KNY55" s="72"/>
      <c r="KNZ55" s="73"/>
      <c r="KOA55" s="547"/>
      <c r="KOB55" s="72"/>
      <c r="KOC55" s="72"/>
      <c r="KOO55" s="72"/>
      <c r="KOP55" s="73"/>
      <c r="KOQ55" s="547"/>
      <c r="KOR55" s="72"/>
      <c r="KOS55" s="72"/>
      <c r="KPE55" s="72"/>
      <c r="KPF55" s="73"/>
      <c r="KPG55" s="547"/>
      <c r="KPH55" s="72"/>
      <c r="KPI55" s="72"/>
      <c r="KPU55" s="72"/>
      <c r="KPV55" s="73"/>
      <c r="KPW55" s="547"/>
      <c r="KPX55" s="72"/>
      <c r="KPY55" s="72"/>
      <c r="KQK55" s="72"/>
      <c r="KQL55" s="73"/>
      <c r="KQM55" s="547"/>
      <c r="KQN55" s="72"/>
      <c r="KQO55" s="72"/>
      <c r="KRA55" s="72"/>
      <c r="KRB55" s="73"/>
      <c r="KRC55" s="547"/>
      <c r="KRD55" s="72"/>
      <c r="KRE55" s="72"/>
      <c r="KRQ55" s="72"/>
      <c r="KRR55" s="73"/>
      <c r="KRS55" s="547"/>
      <c r="KRT55" s="72"/>
      <c r="KRU55" s="72"/>
      <c r="KSG55" s="72"/>
      <c r="KSH55" s="73"/>
      <c r="KSI55" s="547"/>
      <c r="KSJ55" s="72"/>
      <c r="KSK55" s="72"/>
      <c r="KSW55" s="72"/>
      <c r="KSX55" s="73"/>
      <c r="KSY55" s="547"/>
      <c r="KSZ55" s="72"/>
      <c r="KTA55" s="72"/>
      <c r="KTM55" s="72"/>
      <c r="KTN55" s="73"/>
      <c r="KTO55" s="547"/>
      <c r="KTP55" s="72"/>
      <c r="KTQ55" s="72"/>
      <c r="KUC55" s="72"/>
      <c r="KUD55" s="73"/>
      <c r="KUE55" s="547"/>
      <c r="KUF55" s="72"/>
      <c r="KUG55" s="72"/>
      <c r="KUS55" s="72"/>
      <c r="KUT55" s="73"/>
      <c r="KUU55" s="547"/>
      <c r="KUV55" s="72"/>
      <c r="KUW55" s="72"/>
      <c r="KVI55" s="72"/>
      <c r="KVJ55" s="73"/>
      <c r="KVK55" s="547"/>
      <c r="KVL55" s="72"/>
      <c r="KVM55" s="72"/>
      <c r="KVY55" s="72"/>
      <c r="KVZ55" s="73"/>
      <c r="KWA55" s="547"/>
      <c r="KWB55" s="72"/>
      <c r="KWC55" s="72"/>
      <c r="KWO55" s="72"/>
      <c r="KWP55" s="73"/>
      <c r="KWQ55" s="547"/>
      <c r="KWR55" s="72"/>
      <c r="KWS55" s="72"/>
      <c r="KXE55" s="72"/>
      <c r="KXF55" s="73"/>
      <c r="KXG55" s="547"/>
      <c r="KXH55" s="72"/>
      <c r="KXI55" s="72"/>
      <c r="KXU55" s="72"/>
      <c r="KXV55" s="73"/>
      <c r="KXW55" s="547"/>
      <c r="KXX55" s="72"/>
      <c r="KXY55" s="72"/>
      <c r="KYK55" s="72"/>
      <c r="KYL55" s="73"/>
      <c r="KYM55" s="547"/>
      <c r="KYN55" s="72"/>
      <c r="KYO55" s="72"/>
      <c r="KZA55" s="72"/>
      <c r="KZB55" s="73"/>
      <c r="KZC55" s="547"/>
      <c r="KZD55" s="72"/>
      <c r="KZE55" s="72"/>
      <c r="KZQ55" s="72"/>
      <c r="KZR55" s="73"/>
      <c r="KZS55" s="547"/>
      <c r="KZT55" s="72"/>
      <c r="KZU55" s="72"/>
      <c r="LAG55" s="72"/>
      <c r="LAH55" s="73"/>
      <c r="LAI55" s="547"/>
      <c r="LAJ55" s="72"/>
      <c r="LAK55" s="72"/>
      <c r="LAW55" s="72"/>
      <c r="LAX55" s="73"/>
      <c r="LAY55" s="547"/>
      <c r="LAZ55" s="72"/>
      <c r="LBA55" s="72"/>
      <c r="LBM55" s="72"/>
      <c r="LBN55" s="73"/>
      <c r="LBO55" s="547"/>
      <c r="LBP55" s="72"/>
      <c r="LBQ55" s="72"/>
      <c r="LCC55" s="72"/>
      <c r="LCD55" s="73"/>
      <c r="LCE55" s="547"/>
      <c r="LCF55" s="72"/>
      <c r="LCG55" s="72"/>
      <c r="LCS55" s="72"/>
      <c r="LCT55" s="73"/>
      <c r="LCU55" s="547"/>
      <c r="LCV55" s="72"/>
      <c r="LCW55" s="72"/>
      <c r="LDI55" s="72"/>
      <c r="LDJ55" s="73"/>
      <c r="LDK55" s="547"/>
      <c r="LDL55" s="72"/>
      <c r="LDM55" s="72"/>
      <c r="LDY55" s="72"/>
      <c r="LDZ55" s="73"/>
      <c r="LEA55" s="547"/>
      <c r="LEB55" s="72"/>
      <c r="LEC55" s="72"/>
      <c r="LEO55" s="72"/>
      <c r="LEP55" s="73"/>
      <c r="LEQ55" s="547"/>
      <c r="LER55" s="72"/>
      <c r="LES55" s="72"/>
      <c r="LFE55" s="72"/>
      <c r="LFF55" s="73"/>
      <c r="LFG55" s="547"/>
      <c r="LFH55" s="72"/>
      <c r="LFI55" s="72"/>
      <c r="LFU55" s="72"/>
      <c r="LFV55" s="73"/>
      <c r="LFW55" s="547"/>
      <c r="LFX55" s="72"/>
      <c r="LFY55" s="72"/>
      <c r="LGK55" s="72"/>
      <c r="LGL55" s="73"/>
      <c r="LGM55" s="547"/>
      <c r="LGN55" s="72"/>
      <c r="LGO55" s="72"/>
      <c r="LHA55" s="72"/>
      <c r="LHB55" s="73"/>
      <c r="LHC55" s="547"/>
      <c r="LHD55" s="72"/>
      <c r="LHE55" s="72"/>
      <c r="LHQ55" s="72"/>
      <c r="LHR55" s="73"/>
      <c r="LHS55" s="547"/>
      <c r="LHT55" s="72"/>
      <c r="LHU55" s="72"/>
      <c r="LIG55" s="72"/>
      <c r="LIH55" s="73"/>
      <c r="LII55" s="547"/>
      <c r="LIJ55" s="72"/>
      <c r="LIK55" s="72"/>
      <c r="LIW55" s="72"/>
      <c r="LIX55" s="73"/>
      <c r="LIY55" s="547"/>
      <c r="LIZ55" s="72"/>
      <c r="LJA55" s="72"/>
      <c r="LJM55" s="72"/>
      <c r="LJN55" s="73"/>
      <c r="LJO55" s="547"/>
      <c r="LJP55" s="72"/>
      <c r="LJQ55" s="72"/>
      <c r="LKC55" s="72"/>
      <c r="LKD55" s="73"/>
      <c r="LKE55" s="547"/>
      <c r="LKF55" s="72"/>
      <c r="LKG55" s="72"/>
      <c r="LKS55" s="72"/>
      <c r="LKT55" s="73"/>
      <c r="LKU55" s="547"/>
      <c r="LKV55" s="72"/>
      <c r="LKW55" s="72"/>
      <c r="LLI55" s="72"/>
      <c r="LLJ55" s="73"/>
      <c r="LLK55" s="547"/>
      <c r="LLL55" s="72"/>
      <c r="LLM55" s="72"/>
      <c r="LLY55" s="72"/>
      <c r="LLZ55" s="73"/>
      <c r="LMA55" s="547"/>
      <c r="LMB55" s="72"/>
      <c r="LMC55" s="72"/>
      <c r="LMO55" s="72"/>
      <c r="LMP55" s="73"/>
      <c r="LMQ55" s="547"/>
      <c r="LMR55" s="72"/>
      <c r="LMS55" s="72"/>
      <c r="LNE55" s="72"/>
      <c r="LNF55" s="73"/>
      <c r="LNG55" s="547"/>
      <c r="LNH55" s="72"/>
      <c r="LNI55" s="72"/>
      <c r="LNU55" s="72"/>
      <c r="LNV55" s="73"/>
      <c r="LNW55" s="547"/>
      <c r="LNX55" s="72"/>
      <c r="LNY55" s="72"/>
      <c r="LOK55" s="72"/>
      <c r="LOL55" s="73"/>
      <c r="LOM55" s="547"/>
      <c r="LON55" s="72"/>
      <c r="LOO55" s="72"/>
      <c r="LPA55" s="72"/>
      <c r="LPB55" s="73"/>
      <c r="LPC55" s="547"/>
      <c r="LPD55" s="72"/>
      <c r="LPE55" s="72"/>
      <c r="LPQ55" s="72"/>
      <c r="LPR55" s="73"/>
      <c r="LPS55" s="547"/>
      <c r="LPT55" s="72"/>
      <c r="LPU55" s="72"/>
      <c r="LQG55" s="72"/>
      <c r="LQH55" s="73"/>
      <c r="LQI55" s="547"/>
      <c r="LQJ55" s="72"/>
      <c r="LQK55" s="72"/>
      <c r="LQW55" s="72"/>
      <c r="LQX55" s="73"/>
      <c r="LQY55" s="547"/>
      <c r="LQZ55" s="72"/>
      <c r="LRA55" s="72"/>
      <c r="LRM55" s="72"/>
      <c r="LRN55" s="73"/>
      <c r="LRO55" s="547"/>
      <c r="LRP55" s="72"/>
      <c r="LRQ55" s="72"/>
      <c r="LSC55" s="72"/>
      <c r="LSD55" s="73"/>
      <c r="LSE55" s="547"/>
      <c r="LSF55" s="72"/>
      <c r="LSG55" s="72"/>
      <c r="LSS55" s="72"/>
      <c r="LST55" s="73"/>
      <c r="LSU55" s="547"/>
      <c r="LSV55" s="72"/>
      <c r="LSW55" s="72"/>
      <c r="LTI55" s="72"/>
      <c r="LTJ55" s="73"/>
      <c r="LTK55" s="547"/>
      <c r="LTL55" s="72"/>
      <c r="LTM55" s="72"/>
      <c r="LTY55" s="72"/>
      <c r="LTZ55" s="73"/>
      <c r="LUA55" s="547"/>
      <c r="LUB55" s="72"/>
      <c r="LUC55" s="72"/>
      <c r="LUO55" s="72"/>
      <c r="LUP55" s="73"/>
      <c r="LUQ55" s="547"/>
      <c r="LUR55" s="72"/>
      <c r="LUS55" s="72"/>
      <c r="LVE55" s="72"/>
      <c r="LVF55" s="73"/>
      <c r="LVG55" s="547"/>
      <c r="LVH55" s="72"/>
      <c r="LVI55" s="72"/>
      <c r="LVU55" s="72"/>
      <c r="LVV55" s="73"/>
      <c r="LVW55" s="547"/>
      <c r="LVX55" s="72"/>
      <c r="LVY55" s="72"/>
      <c r="LWK55" s="72"/>
      <c r="LWL55" s="73"/>
      <c r="LWM55" s="547"/>
      <c r="LWN55" s="72"/>
      <c r="LWO55" s="72"/>
      <c r="LXA55" s="72"/>
      <c r="LXB55" s="73"/>
      <c r="LXC55" s="547"/>
      <c r="LXD55" s="72"/>
      <c r="LXE55" s="72"/>
      <c r="LXQ55" s="72"/>
      <c r="LXR55" s="73"/>
      <c r="LXS55" s="547"/>
      <c r="LXT55" s="72"/>
      <c r="LXU55" s="72"/>
      <c r="LYG55" s="72"/>
      <c r="LYH55" s="73"/>
      <c r="LYI55" s="547"/>
      <c r="LYJ55" s="72"/>
      <c r="LYK55" s="72"/>
      <c r="LYW55" s="72"/>
      <c r="LYX55" s="73"/>
      <c r="LYY55" s="547"/>
      <c r="LYZ55" s="72"/>
      <c r="LZA55" s="72"/>
      <c r="LZM55" s="72"/>
      <c r="LZN55" s="73"/>
      <c r="LZO55" s="547"/>
      <c r="LZP55" s="72"/>
      <c r="LZQ55" s="72"/>
      <c r="MAC55" s="72"/>
      <c r="MAD55" s="73"/>
      <c r="MAE55" s="547"/>
      <c r="MAF55" s="72"/>
      <c r="MAG55" s="72"/>
      <c r="MAS55" s="72"/>
      <c r="MAT55" s="73"/>
      <c r="MAU55" s="547"/>
      <c r="MAV55" s="72"/>
      <c r="MAW55" s="72"/>
      <c r="MBI55" s="72"/>
      <c r="MBJ55" s="73"/>
      <c r="MBK55" s="547"/>
      <c r="MBL55" s="72"/>
      <c r="MBM55" s="72"/>
      <c r="MBY55" s="72"/>
      <c r="MBZ55" s="73"/>
      <c r="MCA55" s="547"/>
      <c r="MCB55" s="72"/>
      <c r="MCC55" s="72"/>
      <c r="MCO55" s="72"/>
      <c r="MCP55" s="73"/>
      <c r="MCQ55" s="547"/>
      <c r="MCR55" s="72"/>
      <c r="MCS55" s="72"/>
      <c r="MDE55" s="72"/>
      <c r="MDF55" s="73"/>
      <c r="MDG55" s="547"/>
      <c r="MDH55" s="72"/>
      <c r="MDI55" s="72"/>
      <c r="MDU55" s="72"/>
      <c r="MDV55" s="73"/>
      <c r="MDW55" s="547"/>
      <c r="MDX55" s="72"/>
      <c r="MDY55" s="72"/>
      <c r="MEK55" s="72"/>
      <c r="MEL55" s="73"/>
      <c r="MEM55" s="547"/>
      <c r="MEN55" s="72"/>
      <c r="MEO55" s="72"/>
      <c r="MFA55" s="72"/>
      <c r="MFB55" s="73"/>
      <c r="MFC55" s="547"/>
      <c r="MFD55" s="72"/>
      <c r="MFE55" s="72"/>
      <c r="MFQ55" s="72"/>
      <c r="MFR55" s="73"/>
      <c r="MFS55" s="547"/>
      <c r="MFT55" s="72"/>
      <c r="MFU55" s="72"/>
      <c r="MGG55" s="72"/>
      <c r="MGH55" s="73"/>
      <c r="MGI55" s="547"/>
      <c r="MGJ55" s="72"/>
      <c r="MGK55" s="72"/>
      <c r="MGW55" s="72"/>
      <c r="MGX55" s="73"/>
      <c r="MGY55" s="547"/>
      <c r="MGZ55" s="72"/>
      <c r="MHA55" s="72"/>
      <c r="MHM55" s="72"/>
      <c r="MHN55" s="73"/>
      <c r="MHO55" s="547"/>
      <c r="MHP55" s="72"/>
      <c r="MHQ55" s="72"/>
      <c r="MIC55" s="72"/>
      <c r="MID55" s="73"/>
      <c r="MIE55" s="547"/>
      <c r="MIF55" s="72"/>
      <c r="MIG55" s="72"/>
      <c r="MIS55" s="72"/>
      <c r="MIT55" s="73"/>
      <c r="MIU55" s="547"/>
      <c r="MIV55" s="72"/>
      <c r="MIW55" s="72"/>
      <c r="MJI55" s="72"/>
      <c r="MJJ55" s="73"/>
      <c r="MJK55" s="547"/>
      <c r="MJL55" s="72"/>
      <c r="MJM55" s="72"/>
      <c r="MJY55" s="72"/>
      <c r="MJZ55" s="73"/>
      <c r="MKA55" s="547"/>
      <c r="MKB55" s="72"/>
      <c r="MKC55" s="72"/>
      <c r="MKO55" s="72"/>
      <c r="MKP55" s="73"/>
      <c r="MKQ55" s="547"/>
      <c r="MKR55" s="72"/>
      <c r="MKS55" s="72"/>
      <c r="MLE55" s="72"/>
      <c r="MLF55" s="73"/>
      <c r="MLG55" s="547"/>
      <c r="MLH55" s="72"/>
      <c r="MLI55" s="72"/>
      <c r="MLU55" s="72"/>
      <c r="MLV55" s="73"/>
      <c r="MLW55" s="547"/>
      <c r="MLX55" s="72"/>
      <c r="MLY55" s="72"/>
      <c r="MMK55" s="72"/>
      <c r="MML55" s="73"/>
      <c r="MMM55" s="547"/>
      <c r="MMN55" s="72"/>
      <c r="MMO55" s="72"/>
      <c r="MNA55" s="72"/>
      <c r="MNB55" s="73"/>
      <c r="MNC55" s="547"/>
      <c r="MND55" s="72"/>
      <c r="MNE55" s="72"/>
      <c r="MNQ55" s="72"/>
      <c r="MNR55" s="73"/>
      <c r="MNS55" s="547"/>
      <c r="MNT55" s="72"/>
      <c r="MNU55" s="72"/>
      <c r="MOG55" s="72"/>
      <c r="MOH55" s="73"/>
      <c r="MOI55" s="547"/>
      <c r="MOJ55" s="72"/>
      <c r="MOK55" s="72"/>
      <c r="MOW55" s="72"/>
      <c r="MOX55" s="73"/>
      <c r="MOY55" s="547"/>
      <c r="MOZ55" s="72"/>
      <c r="MPA55" s="72"/>
      <c r="MPM55" s="72"/>
      <c r="MPN55" s="73"/>
      <c r="MPO55" s="547"/>
      <c r="MPP55" s="72"/>
      <c r="MPQ55" s="72"/>
      <c r="MQC55" s="72"/>
      <c r="MQD55" s="73"/>
      <c r="MQE55" s="547"/>
      <c r="MQF55" s="72"/>
      <c r="MQG55" s="72"/>
      <c r="MQS55" s="72"/>
      <c r="MQT55" s="73"/>
      <c r="MQU55" s="547"/>
      <c r="MQV55" s="72"/>
      <c r="MQW55" s="72"/>
      <c r="MRI55" s="72"/>
      <c r="MRJ55" s="73"/>
      <c r="MRK55" s="547"/>
      <c r="MRL55" s="72"/>
      <c r="MRM55" s="72"/>
      <c r="MRY55" s="72"/>
      <c r="MRZ55" s="73"/>
      <c r="MSA55" s="547"/>
      <c r="MSB55" s="72"/>
      <c r="MSC55" s="72"/>
      <c r="MSO55" s="72"/>
      <c r="MSP55" s="73"/>
      <c r="MSQ55" s="547"/>
      <c r="MSR55" s="72"/>
      <c r="MSS55" s="72"/>
      <c r="MTE55" s="72"/>
      <c r="MTF55" s="73"/>
      <c r="MTG55" s="547"/>
      <c r="MTH55" s="72"/>
      <c r="MTI55" s="72"/>
      <c r="MTU55" s="72"/>
      <c r="MTV55" s="73"/>
      <c r="MTW55" s="547"/>
      <c r="MTX55" s="72"/>
      <c r="MTY55" s="72"/>
      <c r="MUK55" s="72"/>
      <c r="MUL55" s="73"/>
      <c r="MUM55" s="547"/>
      <c r="MUN55" s="72"/>
      <c r="MUO55" s="72"/>
      <c r="MVA55" s="72"/>
      <c r="MVB55" s="73"/>
      <c r="MVC55" s="547"/>
      <c r="MVD55" s="72"/>
      <c r="MVE55" s="72"/>
      <c r="MVQ55" s="72"/>
      <c r="MVR55" s="73"/>
      <c r="MVS55" s="547"/>
      <c r="MVT55" s="72"/>
      <c r="MVU55" s="72"/>
      <c r="MWG55" s="72"/>
      <c r="MWH55" s="73"/>
      <c r="MWI55" s="547"/>
      <c r="MWJ55" s="72"/>
      <c r="MWK55" s="72"/>
      <c r="MWW55" s="72"/>
      <c r="MWX55" s="73"/>
      <c r="MWY55" s="547"/>
      <c r="MWZ55" s="72"/>
      <c r="MXA55" s="72"/>
      <c r="MXM55" s="72"/>
      <c r="MXN55" s="73"/>
      <c r="MXO55" s="547"/>
      <c r="MXP55" s="72"/>
      <c r="MXQ55" s="72"/>
      <c r="MYC55" s="72"/>
      <c r="MYD55" s="73"/>
      <c r="MYE55" s="547"/>
      <c r="MYF55" s="72"/>
      <c r="MYG55" s="72"/>
      <c r="MYS55" s="72"/>
      <c r="MYT55" s="73"/>
      <c r="MYU55" s="547"/>
      <c r="MYV55" s="72"/>
      <c r="MYW55" s="72"/>
      <c r="MZI55" s="72"/>
      <c r="MZJ55" s="73"/>
      <c r="MZK55" s="547"/>
      <c r="MZL55" s="72"/>
      <c r="MZM55" s="72"/>
      <c r="MZY55" s="72"/>
      <c r="MZZ55" s="73"/>
      <c r="NAA55" s="547"/>
      <c r="NAB55" s="72"/>
      <c r="NAC55" s="72"/>
      <c r="NAO55" s="72"/>
      <c r="NAP55" s="73"/>
      <c r="NAQ55" s="547"/>
      <c r="NAR55" s="72"/>
      <c r="NAS55" s="72"/>
      <c r="NBE55" s="72"/>
      <c r="NBF55" s="73"/>
      <c r="NBG55" s="547"/>
      <c r="NBH55" s="72"/>
      <c r="NBI55" s="72"/>
      <c r="NBU55" s="72"/>
      <c r="NBV55" s="73"/>
      <c r="NBW55" s="547"/>
      <c r="NBX55" s="72"/>
      <c r="NBY55" s="72"/>
      <c r="NCK55" s="72"/>
      <c r="NCL55" s="73"/>
      <c r="NCM55" s="547"/>
      <c r="NCN55" s="72"/>
      <c r="NCO55" s="72"/>
      <c r="NDA55" s="72"/>
      <c r="NDB55" s="73"/>
      <c r="NDC55" s="547"/>
      <c r="NDD55" s="72"/>
      <c r="NDE55" s="72"/>
      <c r="NDQ55" s="72"/>
      <c r="NDR55" s="73"/>
      <c r="NDS55" s="547"/>
      <c r="NDT55" s="72"/>
      <c r="NDU55" s="72"/>
      <c r="NEG55" s="72"/>
      <c r="NEH55" s="73"/>
      <c r="NEI55" s="547"/>
      <c r="NEJ55" s="72"/>
      <c r="NEK55" s="72"/>
      <c r="NEW55" s="72"/>
      <c r="NEX55" s="73"/>
      <c r="NEY55" s="547"/>
      <c r="NEZ55" s="72"/>
      <c r="NFA55" s="72"/>
      <c r="NFM55" s="72"/>
      <c r="NFN55" s="73"/>
      <c r="NFO55" s="547"/>
      <c r="NFP55" s="72"/>
      <c r="NFQ55" s="72"/>
      <c r="NGC55" s="72"/>
      <c r="NGD55" s="73"/>
      <c r="NGE55" s="547"/>
      <c r="NGF55" s="72"/>
      <c r="NGG55" s="72"/>
      <c r="NGS55" s="72"/>
      <c r="NGT55" s="73"/>
      <c r="NGU55" s="547"/>
      <c r="NGV55" s="72"/>
      <c r="NGW55" s="72"/>
      <c r="NHI55" s="72"/>
      <c r="NHJ55" s="73"/>
      <c r="NHK55" s="547"/>
      <c r="NHL55" s="72"/>
      <c r="NHM55" s="72"/>
      <c r="NHY55" s="72"/>
      <c r="NHZ55" s="73"/>
      <c r="NIA55" s="547"/>
      <c r="NIB55" s="72"/>
      <c r="NIC55" s="72"/>
      <c r="NIO55" s="72"/>
      <c r="NIP55" s="73"/>
      <c r="NIQ55" s="547"/>
      <c r="NIR55" s="72"/>
      <c r="NIS55" s="72"/>
      <c r="NJE55" s="72"/>
      <c r="NJF55" s="73"/>
      <c r="NJG55" s="547"/>
      <c r="NJH55" s="72"/>
      <c r="NJI55" s="72"/>
      <c r="NJU55" s="72"/>
      <c r="NJV55" s="73"/>
      <c r="NJW55" s="547"/>
      <c r="NJX55" s="72"/>
      <c r="NJY55" s="72"/>
      <c r="NKK55" s="72"/>
      <c r="NKL55" s="73"/>
      <c r="NKM55" s="547"/>
      <c r="NKN55" s="72"/>
      <c r="NKO55" s="72"/>
      <c r="NLA55" s="72"/>
      <c r="NLB55" s="73"/>
      <c r="NLC55" s="547"/>
      <c r="NLD55" s="72"/>
      <c r="NLE55" s="72"/>
      <c r="NLQ55" s="72"/>
      <c r="NLR55" s="73"/>
      <c r="NLS55" s="547"/>
      <c r="NLT55" s="72"/>
      <c r="NLU55" s="72"/>
      <c r="NMG55" s="72"/>
      <c r="NMH55" s="73"/>
      <c r="NMI55" s="547"/>
      <c r="NMJ55" s="72"/>
      <c r="NMK55" s="72"/>
      <c r="NMW55" s="72"/>
      <c r="NMX55" s="73"/>
      <c r="NMY55" s="547"/>
      <c r="NMZ55" s="72"/>
      <c r="NNA55" s="72"/>
      <c r="NNM55" s="72"/>
      <c r="NNN55" s="73"/>
      <c r="NNO55" s="547"/>
      <c r="NNP55" s="72"/>
      <c r="NNQ55" s="72"/>
      <c r="NOC55" s="72"/>
      <c r="NOD55" s="73"/>
      <c r="NOE55" s="547"/>
      <c r="NOF55" s="72"/>
      <c r="NOG55" s="72"/>
      <c r="NOS55" s="72"/>
      <c r="NOT55" s="73"/>
      <c r="NOU55" s="547"/>
      <c r="NOV55" s="72"/>
      <c r="NOW55" s="72"/>
      <c r="NPI55" s="72"/>
      <c r="NPJ55" s="73"/>
      <c r="NPK55" s="547"/>
      <c r="NPL55" s="72"/>
      <c r="NPM55" s="72"/>
      <c r="NPY55" s="72"/>
      <c r="NPZ55" s="73"/>
      <c r="NQA55" s="547"/>
      <c r="NQB55" s="72"/>
      <c r="NQC55" s="72"/>
      <c r="NQO55" s="72"/>
      <c r="NQP55" s="73"/>
      <c r="NQQ55" s="547"/>
      <c r="NQR55" s="72"/>
      <c r="NQS55" s="72"/>
      <c r="NRE55" s="72"/>
      <c r="NRF55" s="73"/>
      <c r="NRG55" s="547"/>
      <c r="NRH55" s="72"/>
      <c r="NRI55" s="72"/>
      <c r="NRU55" s="72"/>
      <c r="NRV55" s="73"/>
      <c r="NRW55" s="547"/>
      <c r="NRX55" s="72"/>
      <c r="NRY55" s="72"/>
      <c r="NSK55" s="72"/>
      <c r="NSL55" s="73"/>
      <c r="NSM55" s="547"/>
      <c r="NSN55" s="72"/>
      <c r="NSO55" s="72"/>
      <c r="NTA55" s="72"/>
      <c r="NTB55" s="73"/>
      <c r="NTC55" s="547"/>
      <c r="NTD55" s="72"/>
      <c r="NTE55" s="72"/>
      <c r="NTQ55" s="72"/>
      <c r="NTR55" s="73"/>
      <c r="NTS55" s="547"/>
      <c r="NTT55" s="72"/>
      <c r="NTU55" s="72"/>
      <c r="NUG55" s="72"/>
      <c r="NUH55" s="73"/>
      <c r="NUI55" s="547"/>
      <c r="NUJ55" s="72"/>
      <c r="NUK55" s="72"/>
      <c r="NUW55" s="72"/>
      <c r="NUX55" s="73"/>
      <c r="NUY55" s="547"/>
      <c r="NUZ55" s="72"/>
      <c r="NVA55" s="72"/>
      <c r="NVM55" s="72"/>
      <c r="NVN55" s="73"/>
      <c r="NVO55" s="547"/>
      <c r="NVP55" s="72"/>
      <c r="NVQ55" s="72"/>
      <c r="NWC55" s="72"/>
      <c r="NWD55" s="73"/>
      <c r="NWE55" s="547"/>
      <c r="NWF55" s="72"/>
      <c r="NWG55" s="72"/>
      <c r="NWS55" s="72"/>
      <c r="NWT55" s="73"/>
      <c r="NWU55" s="547"/>
      <c r="NWV55" s="72"/>
      <c r="NWW55" s="72"/>
      <c r="NXI55" s="72"/>
      <c r="NXJ55" s="73"/>
      <c r="NXK55" s="547"/>
      <c r="NXL55" s="72"/>
      <c r="NXM55" s="72"/>
      <c r="NXY55" s="72"/>
      <c r="NXZ55" s="73"/>
      <c r="NYA55" s="547"/>
      <c r="NYB55" s="72"/>
      <c r="NYC55" s="72"/>
      <c r="NYO55" s="72"/>
      <c r="NYP55" s="73"/>
      <c r="NYQ55" s="547"/>
      <c r="NYR55" s="72"/>
      <c r="NYS55" s="72"/>
      <c r="NZE55" s="72"/>
      <c r="NZF55" s="73"/>
      <c r="NZG55" s="547"/>
      <c r="NZH55" s="72"/>
      <c r="NZI55" s="72"/>
      <c r="NZU55" s="72"/>
      <c r="NZV55" s="73"/>
      <c r="NZW55" s="547"/>
      <c r="NZX55" s="72"/>
      <c r="NZY55" s="72"/>
      <c r="OAK55" s="72"/>
      <c r="OAL55" s="73"/>
      <c r="OAM55" s="547"/>
      <c r="OAN55" s="72"/>
      <c r="OAO55" s="72"/>
      <c r="OBA55" s="72"/>
      <c r="OBB55" s="73"/>
      <c r="OBC55" s="547"/>
      <c r="OBD55" s="72"/>
      <c r="OBE55" s="72"/>
      <c r="OBQ55" s="72"/>
      <c r="OBR55" s="73"/>
      <c r="OBS55" s="547"/>
      <c r="OBT55" s="72"/>
      <c r="OBU55" s="72"/>
      <c r="OCG55" s="72"/>
      <c r="OCH55" s="73"/>
      <c r="OCI55" s="547"/>
      <c r="OCJ55" s="72"/>
      <c r="OCK55" s="72"/>
      <c r="OCW55" s="72"/>
      <c r="OCX55" s="73"/>
      <c r="OCY55" s="547"/>
      <c r="OCZ55" s="72"/>
      <c r="ODA55" s="72"/>
      <c r="ODM55" s="72"/>
      <c r="ODN55" s="73"/>
      <c r="ODO55" s="547"/>
      <c r="ODP55" s="72"/>
      <c r="ODQ55" s="72"/>
      <c r="OEC55" s="72"/>
      <c r="OED55" s="73"/>
      <c r="OEE55" s="547"/>
      <c r="OEF55" s="72"/>
      <c r="OEG55" s="72"/>
      <c r="OES55" s="72"/>
      <c r="OET55" s="73"/>
      <c r="OEU55" s="547"/>
      <c r="OEV55" s="72"/>
      <c r="OEW55" s="72"/>
      <c r="OFI55" s="72"/>
      <c r="OFJ55" s="73"/>
      <c r="OFK55" s="547"/>
      <c r="OFL55" s="72"/>
      <c r="OFM55" s="72"/>
      <c r="OFY55" s="72"/>
      <c r="OFZ55" s="73"/>
      <c r="OGA55" s="547"/>
      <c r="OGB55" s="72"/>
      <c r="OGC55" s="72"/>
      <c r="OGO55" s="72"/>
      <c r="OGP55" s="73"/>
      <c r="OGQ55" s="547"/>
      <c r="OGR55" s="72"/>
      <c r="OGS55" s="72"/>
      <c r="OHE55" s="72"/>
      <c r="OHF55" s="73"/>
      <c r="OHG55" s="547"/>
      <c r="OHH55" s="72"/>
      <c r="OHI55" s="72"/>
      <c r="OHU55" s="72"/>
      <c r="OHV55" s="73"/>
      <c r="OHW55" s="547"/>
      <c r="OHX55" s="72"/>
      <c r="OHY55" s="72"/>
      <c r="OIK55" s="72"/>
      <c r="OIL55" s="73"/>
      <c r="OIM55" s="547"/>
      <c r="OIN55" s="72"/>
      <c r="OIO55" s="72"/>
      <c r="OJA55" s="72"/>
      <c r="OJB55" s="73"/>
      <c r="OJC55" s="547"/>
      <c r="OJD55" s="72"/>
      <c r="OJE55" s="72"/>
      <c r="OJQ55" s="72"/>
      <c r="OJR55" s="73"/>
      <c r="OJS55" s="547"/>
      <c r="OJT55" s="72"/>
      <c r="OJU55" s="72"/>
      <c r="OKG55" s="72"/>
      <c r="OKH55" s="73"/>
      <c r="OKI55" s="547"/>
      <c r="OKJ55" s="72"/>
      <c r="OKK55" s="72"/>
      <c r="OKW55" s="72"/>
      <c r="OKX55" s="73"/>
      <c r="OKY55" s="547"/>
      <c r="OKZ55" s="72"/>
      <c r="OLA55" s="72"/>
      <c r="OLM55" s="72"/>
      <c r="OLN55" s="73"/>
      <c r="OLO55" s="547"/>
      <c r="OLP55" s="72"/>
      <c r="OLQ55" s="72"/>
      <c r="OMC55" s="72"/>
      <c r="OMD55" s="73"/>
      <c r="OME55" s="547"/>
      <c r="OMF55" s="72"/>
      <c r="OMG55" s="72"/>
      <c r="OMS55" s="72"/>
      <c r="OMT55" s="73"/>
      <c r="OMU55" s="547"/>
      <c r="OMV55" s="72"/>
      <c r="OMW55" s="72"/>
      <c r="ONI55" s="72"/>
      <c r="ONJ55" s="73"/>
      <c r="ONK55" s="547"/>
      <c r="ONL55" s="72"/>
      <c r="ONM55" s="72"/>
      <c r="ONY55" s="72"/>
      <c r="ONZ55" s="73"/>
      <c r="OOA55" s="547"/>
      <c r="OOB55" s="72"/>
      <c r="OOC55" s="72"/>
      <c r="OOO55" s="72"/>
      <c r="OOP55" s="73"/>
      <c r="OOQ55" s="547"/>
      <c r="OOR55" s="72"/>
      <c r="OOS55" s="72"/>
      <c r="OPE55" s="72"/>
      <c r="OPF55" s="73"/>
      <c r="OPG55" s="547"/>
      <c r="OPH55" s="72"/>
      <c r="OPI55" s="72"/>
      <c r="OPU55" s="72"/>
      <c r="OPV55" s="73"/>
      <c r="OPW55" s="547"/>
      <c r="OPX55" s="72"/>
      <c r="OPY55" s="72"/>
      <c r="OQK55" s="72"/>
      <c r="OQL55" s="73"/>
      <c r="OQM55" s="547"/>
      <c r="OQN55" s="72"/>
      <c r="OQO55" s="72"/>
      <c r="ORA55" s="72"/>
      <c r="ORB55" s="73"/>
      <c r="ORC55" s="547"/>
      <c r="ORD55" s="72"/>
      <c r="ORE55" s="72"/>
      <c r="ORQ55" s="72"/>
      <c r="ORR55" s="73"/>
      <c r="ORS55" s="547"/>
      <c r="ORT55" s="72"/>
      <c r="ORU55" s="72"/>
      <c r="OSG55" s="72"/>
      <c r="OSH55" s="73"/>
      <c r="OSI55" s="547"/>
      <c r="OSJ55" s="72"/>
      <c r="OSK55" s="72"/>
      <c r="OSW55" s="72"/>
      <c r="OSX55" s="73"/>
      <c r="OSY55" s="547"/>
      <c r="OSZ55" s="72"/>
      <c r="OTA55" s="72"/>
      <c r="OTM55" s="72"/>
      <c r="OTN55" s="73"/>
      <c r="OTO55" s="547"/>
      <c r="OTP55" s="72"/>
      <c r="OTQ55" s="72"/>
      <c r="OUC55" s="72"/>
      <c r="OUD55" s="73"/>
      <c r="OUE55" s="547"/>
      <c r="OUF55" s="72"/>
      <c r="OUG55" s="72"/>
      <c r="OUS55" s="72"/>
      <c r="OUT55" s="73"/>
      <c r="OUU55" s="547"/>
      <c r="OUV55" s="72"/>
      <c r="OUW55" s="72"/>
      <c r="OVI55" s="72"/>
      <c r="OVJ55" s="73"/>
      <c r="OVK55" s="547"/>
      <c r="OVL55" s="72"/>
      <c r="OVM55" s="72"/>
      <c r="OVY55" s="72"/>
      <c r="OVZ55" s="73"/>
      <c r="OWA55" s="547"/>
      <c r="OWB55" s="72"/>
      <c r="OWC55" s="72"/>
      <c r="OWO55" s="72"/>
      <c r="OWP55" s="73"/>
      <c r="OWQ55" s="547"/>
      <c r="OWR55" s="72"/>
      <c r="OWS55" s="72"/>
      <c r="OXE55" s="72"/>
      <c r="OXF55" s="73"/>
      <c r="OXG55" s="547"/>
      <c r="OXH55" s="72"/>
      <c r="OXI55" s="72"/>
      <c r="OXU55" s="72"/>
      <c r="OXV55" s="73"/>
      <c r="OXW55" s="547"/>
      <c r="OXX55" s="72"/>
      <c r="OXY55" s="72"/>
      <c r="OYK55" s="72"/>
      <c r="OYL55" s="73"/>
      <c r="OYM55" s="547"/>
      <c r="OYN55" s="72"/>
      <c r="OYO55" s="72"/>
      <c r="OZA55" s="72"/>
      <c r="OZB55" s="73"/>
      <c r="OZC55" s="547"/>
      <c r="OZD55" s="72"/>
      <c r="OZE55" s="72"/>
      <c r="OZQ55" s="72"/>
      <c r="OZR55" s="73"/>
      <c r="OZS55" s="547"/>
      <c r="OZT55" s="72"/>
      <c r="OZU55" s="72"/>
      <c r="PAG55" s="72"/>
      <c r="PAH55" s="73"/>
      <c r="PAI55" s="547"/>
      <c r="PAJ55" s="72"/>
      <c r="PAK55" s="72"/>
      <c r="PAW55" s="72"/>
      <c r="PAX55" s="73"/>
      <c r="PAY55" s="547"/>
      <c r="PAZ55" s="72"/>
      <c r="PBA55" s="72"/>
      <c r="PBM55" s="72"/>
      <c r="PBN55" s="73"/>
      <c r="PBO55" s="547"/>
      <c r="PBP55" s="72"/>
      <c r="PBQ55" s="72"/>
      <c r="PCC55" s="72"/>
      <c r="PCD55" s="73"/>
      <c r="PCE55" s="547"/>
      <c r="PCF55" s="72"/>
      <c r="PCG55" s="72"/>
      <c r="PCS55" s="72"/>
      <c r="PCT55" s="73"/>
      <c r="PCU55" s="547"/>
      <c r="PCV55" s="72"/>
      <c r="PCW55" s="72"/>
      <c r="PDI55" s="72"/>
      <c r="PDJ55" s="73"/>
      <c r="PDK55" s="547"/>
      <c r="PDL55" s="72"/>
      <c r="PDM55" s="72"/>
      <c r="PDY55" s="72"/>
      <c r="PDZ55" s="73"/>
      <c r="PEA55" s="547"/>
      <c r="PEB55" s="72"/>
      <c r="PEC55" s="72"/>
      <c r="PEO55" s="72"/>
      <c r="PEP55" s="73"/>
      <c r="PEQ55" s="547"/>
      <c r="PER55" s="72"/>
      <c r="PES55" s="72"/>
      <c r="PFE55" s="72"/>
      <c r="PFF55" s="73"/>
      <c r="PFG55" s="547"/>
      <c r="PFH55" s="72"/>
      <c r="PFI55" s="72"/>
      <c r="PFU55" s="72"/>
      <c r="PFV55" s="73"/>
      <c r="PFW55" s="547"/>
      <c r="PFX55" s="72"/>
      <c r="PFY55" s="72"/>
      <c r="PGK55" s="72"/>
      <c r="PGL55" s="73"/>
      <c r="PGM55" s="547"/>
      <c r="PGN55" s="72"/>
      <c r="PGO55" s="72"/>
      <c r="PHA55" s="72"/>
      <c r="PHB55" s="73"/>
      <c r="PHC55" s="547"/>
      <c r="PHD55" s="72"/>
      <c r="PHE55" s="72"/>
      <c r="PHQ55" s="72"/>
      <c r="PHR55" s="73"/>
      <c r="PHS55" s="547"/>
      <c r="PHT55" s="72"/>
      <c r="PHU55" s="72"/>
      <c r="PIG55" s="72"/>
      <c r="PIH55" s="73"/>
      <c r="PII55" s="547"/>
      <c r="PIJ55" s="72"/>
      <c r="PIK55" s="72"/>
      <c r="PIW55" s="72"/>
      <c r="PIX55" s="73"/>
      <c r="PIY55" s="547"/>
      <c r="PIZ55" s="72"/>
      <c r="PJA55" s="72"/>
      <c r="PJM55" s="72"/>
      <c r="PJN55" s="73"/>
      <c r="PJO55" s="547"/>
      <c r="PJP55" s="72"/>
      <c r="PJQ55" s="72"/>
      <c r="PKC55" s="72"/>
      <c r="PKD55" s="73"/>
      <c r="PKE55" s="547"/>
      <c r="PKF55" s="72"/>
      <c r="PKG55" s="72"/>
      <c r="PKS55" s="72"/>
      <c r="PKT55" s="73"/>
      <c r="PKU55" s="547"/>
      <c r="PKV55" s="72"/>
      <c r="PKW55" s="72"/>
      <c r="PLI55" s="72"/>
      <c r="PLJ55" s="73"/>
      <c r="PLK55" s="547"/>
      <c r="PLL55" s="72"/>
      <c r="PLM55" s="72"/>
      <c r="PLY55" s="72"/>
      <c r="PLZ55" s="73"/>
      <c r="PMA55" s="547"/>
      <c r="PMB55" s="72"/>
      <c r="PMC55" s="72"/>
      <c r="PMO55" s="72"/>
      <c r="PMP55" s="73"/>
      <c r="PMQ55" s="547"/>
      <c r="PMR55" s="72"/>
      <c r="PMS55" s="72"/>
      <c r="PNE55" s="72"/>
      <c r="PNF55" s="73"/>
      <c r="PNG55" s="547"/>
      <c r="PNH55" s="72"/>
      <c r="PNI55" s="72"/>
      <c r="PNU55" s="72"/>
      <c r="PNV55" s="73"/>
      <c r="PNW55" s="547"/>
      <c r="PNX55" s="72"/>
      <c r="PNY55" s="72"/>
      <c r="POK55" s="72"/>
      <c r="POL55" s="73"/>
      <c r="POM55" s="547"/>
      <c r="PON55" s="72"/>
      <c r="POO55" s="72"/>
      <c r="PPA55" s="72"/>
      <c r="PPB55" s="73"/>
      <c r="PPC55" s="547"/>
      <c r="PPD55" s="72"/>
      <c r="PPE55" s="72"/>
      <c r="PPQ55" s="72"/>
      <c r="PPR55" s="73"/>
      <c r="PPS55" s="547"/>
      <c r="PPT55" s="72"/>
      <c r="PPU55" s="72"/>
      <c r="PQG55" s="72"/>
      <c r="PQH55" s="73"/>
      <c r="PQI55" s="547"/>
      <c r="PQJ55" s="72"/>
      <c r="PQK55" s="72"/>
      <c r="PQW55" s="72"/>
      <c r="PQX55" s="73"/>
      <c r="PQY55" s="547"/>
      <c r="PQZ55" s="72"/>
      <c r="PRA55" s="72"/>
      <c r="PRM55" s="72"/>
      <c r="PRN55" s="73"/>
      <c r="PRO55" s="547"/>
      <c r="PRP55" s="72"/>
      <c r="PRQ55" s="72"/>
      <c r="PSC55" s="72"/>
      <c r="PSD55" s="73"/>
      <c r="PSE55" s="547"/>
      <c r="PSF55" s="72"/>
      <c r="PSG55" s="72"/>
      <c r="PSS55" s="72"/>
      <c r="PST55" s="73"/>
      <c r="PSU55" s="547"/>
      <c r="PSV55" s="72"/>
      <c r="PSW55" s="72"/>
      <c r="PTI55" s="72"/>
      <c r="PTJ55" s="73"/>
      <c r="PTK55" s="547"/>
      <c r="PTL55" s="72"/>
      <c r="PTM55" s="72"/>
      <c r="PTY55" s="72"/>
      <c r="PTZ55" s="73"/>
      <c r="PUA55" s="547"/>
      <c r="PUB55" s="72"/>
      <c r="PUC55" s="72"/>
      <c r="PUO55" s="72"/>
      <c r="PUP55" s="73"/>
      <c r="PUQ55" s="547"/>
      <c r="PUR55" s="72"/>
      <c r="PUS55" s="72"/>
      <c r="PVE55" s="72"/>
      <c r="PVF55" s="73"/>
      <c r="PVG55" s="547"/>
      <c r="PVH55" s="72"/>
      <c r="PVI55" s="72"/>
      <c r="PVU55" s="72"/>
      <c r="PVV55" s="73"/>
      <c r="PVW55" s="547"/>
      <c r="PVX55" s="72"/>
      <c r="PVY55" s="72"/>
      <c r="PWK55" s="72"/>
      <c r="PWL55" s="73"/>
      <c r="PWM55" s="547"/>
      <c r="PWN55" s="72"/>
      <c r="PWO55" s="72"/>
      <c r="PXA55" s="72"/>
      <c r="PXB55" s="73"/>
      <c r="PXC55" s="547"/>
      <c r="PXD55" s="72"/>
      <c r="PXE55" s="72"/>
      <c r="PXQ55" s="72"/>
      <c r="PXR55" s="73"/>
      <c r="PXS55" s="547"/>
      <c r="PXT55" s="72"/>
      <c r="PXU55" s="72"/>
      <c r="PYG55" s="72"/>
      <c r="PYH55" s="73"/>
      <c r="PYI55" s="547"/>
      <c r="PYJ55" s="72"/>
      <c r="PYK55" s="72"/>
      <c r="PYW55" s="72"/>
      <c r="PYX55" s="73"/>
      <c r="PYY55" s="547"/>
      <c r="PYZ55" s="72"/>
      <c r="PZA55" s="72"/>
      <c r="PZM55" s="72"/>
      <c r="PZN55" s="73"/>
      <c r="PZO55" s="547"/>
      <c r="PZP55" s="72"/>
      <c r="PZQ55" s="72"/>
      <c r="QAC55" s="72"/>
      <c r="QAD55" s="73"/>
      <c r="QAE55" s="547"/>
      <c r="QAF55" s="72"/>
      <c r="QAG55" s="72"/>
      <c r="QAS55" s="72"/>
      <c r="QAT55" s="73"/>
      <c r="QAU55" s="547"/>
      <c r="QAV55" s="72"/>
      <c r="QAW55" s="72"/>
      <c r="QBI55" s="72"/>
      <c r="QBJ55" s="73"/>
      <c r="QBK55" s="547"/>
      <c r="QBL55" s="72"/>
      <c r="QBM55" s="72"/>
      <c r="QBY55" s="72"/>
      <c r="QBZ55" s="73"/>
      <c r="QCA55" s="547"/>
      <c r="QCB55" s="72"/>
      <c r="QCC55" s="72"/>
      <c r="QCO55" s="72"/>
      <c r="QCP55" s="73"/>
      <c r="QCQ55" s="547"/>
      <c r="QCR55" s="72"/>
      <c r="QCS55" s="72"/>
      <c r="QDE55" s="72"/>
      <c r="QDF55" s="73"/>
      <c r="QDG55" s="547"/>
      <c r="QDH55" s="72"/>
      <c r="QDI55" s="72"/>
      <c r="QDU55" s="72"/>
      <c r="QDV55" s="73"/>
      <c r="QDW55" s="547"/>
      <c r="QDX55" s="72"/>
      <c r="QDY55" s="72"/>
      <c r="QEK55" s="72"/>
      <c r="QEL55" s="73"/>
      <c r="QEM55" s="547"/>
      <c r="QEN55" s="72"/>
      <c r="QEO55" s="72"/>
      <c r="QFA55" s="72"/>
      <c r="QFB55" s="73"/>
      <c r="QFC55" s="547"/>
      <c r="QFD55" s="72"/>
      <c r="QFE55" s="72"/>
      <c r="QFQ55" s="72"/>
      <c r="QFR55" s="73"/>
      <c r="QFS55" s="547"/>
      <c r="QFT55" s="72"/>
      <c r="QFU55" s="72"/>
      <c r="QGG55" s="72"/>
      <c r="QGH55" s="73"/>
      <c r="QGI55" s="547"/>
      <c r="QGJ55" s="72"/>
      <c r="QGK55" s="72"/>
      <c r="QGW55" s="72"/>
      <c r="QGX55" s="73"/>
      <c r="QGY55" s="547"/>
      <c r="QGZ55" s="72"/>
      <c r="QHA55" s="72"/>
      <c r="QHM55" s="72"/>
      <c r="QHN55" s="73"/>
      <c r="QHO55" s="547"/>
      <c r="QHP55" s="72"/>
      <c r="QHQ55" s="72"/>
      <c r="QIC55" s="72"/>
      <c r="QID55" s="73"/>
      <c r="QIE55" s="547"/>
      <c r="QIF55" s="72"/>
      <c r="QIG55" s="72"/>
      <c r="QIS55" s="72"/>
      <c r="QIT55" s="73"/>
      <c r="QIU55" s="547"/>
      <c r="QIV55" s="72"/>
      <c r="QIW55" s="72"/>
      <c r="QJI55" s="72"/>
      <c r="QJJ55" s="73"/>
      <c r="QJK55" s="547"/>
      <c r="QJL55" s="72"/>
      <c r="QJM55" s="72"/>
      <c r="QJY55" s="72"/>
      <c r="QJZ55" s="73"/>
      <c r="QKA55" s="547"/>
      <c r="QKB55" s="72"/>
      <c r="QKC55" s="72"/>
      <c r="QKO55" s="72"/>
      <c r="QKP55" s="73"/>
      <c r="QKQ55" s="547"/>
      <c r="QKR55" s="72"/>
      <c r="QKS55" s="72"/>
      <c r="QLE55" s="72"/>
      <c r="QLF55" s="73"/>
      <c r="QLG55" s="547"/>
      <c r="QLH55" s="72"/>
      <c r="QLI55" s="72"/>
      <c r="QLU55" s="72"/>
      <c r="QLV55" s="73"/>
      <c r="QLW55" s="547"/>
      <c r="QLX55" s="72"/>
      <c r="QLY55" s="72"/>
      <c r="QMK55" s="72"/>
      <c r="QML55" s="73"/>
      <c r="QMM55" s="547"/>
      <c r="QMN55" s="72"/>
      <c r="QMO55" s="72"/>
      <c r="QNA55" s="72"/>
      <c r="QNB55" s="73"/>
      <c r="QNC55" s="547"/>
      <c r="QND55" s="72"/>
      <c r="QNE55" s="72"/>
      <c r="QNQ55" s="72"/>
      <c r="QNR55" s="73"/>
      <c r="QNS55" s="547"/>
      <c r="QNT55" s="72"/>
      <c r="QNU55" s="72"/>
      <c r="QOG55" s="72"/>
      <c r="QOH55" s="73"/>
      <c r="QOI55" s="547"/>
      <c r="QOJ55" s="72"/>
      <c r="QOK55" s="72"/>
      <c r="QOW55" s="72"/>
      <c r="QOX55" s="73"/>
      <c r="QOY55" s="547"/>
      <c r="QOZ55" s="72"/>
      <c r="QPA55" s="72"/>
      <c r="QPM55" s="72"/>
      <c r="QPN55" s="73"/>
      <c r="QPO55" s="547"/>
      <c r="QPP55" s="72"/>
      <c r="QPQ55" s="72"/>
      <c r="QQC55" s="72"/>
      <c r="QQD55" s="73"/>
      <c r="QQE55" s="547"/>
      <c r="QQF55" s="72"/>
      <c r="QQG55" s="72"/>
      <c r="QQS55" s="72"/>
      <c r="QQT55" s="73"/>
      <c r="QQU55" s="547"/>
      <c r="QQV55" s="72"/>
      <c r="QQW55" s="72"/>
      <c r="QRI55" s="72"/>
      <c r="QRJ55" s="73"/>
      <c r="QRK55" s="547"/>
      <c r="QRL55" s="72"/>
      <c r="QRM55" s="72"/>
      <c r="QRY55" s="72"/>
      <c r="QRZ55" s="73"/>
      <c r="QSA55" s="547"/>
      <c r="QSB55" s="72"/>
      <c r="QSC55" s="72"/>
      <c r="QSO55" s="72"/>
      <c r="QSP55" s="73"/>
      <c r="QSQ55" s="547"/>
      <c r="QSR55" s="72"/>
      <c r="QSS55" s="72"/>
      <c r="QTE55" s="72"/>
      <c r="QTF55" s="73"/>
      <c r="QTG55" s="547"/>
      <c r="QTH55" s="72"/>
      <c r="QTI55" s="72"/>
      <c r="QTU55" s="72"/>
      <c r="QTV55" s="73"/>
      <c r="QTW55" s="547"/>
      <c r="QTX55" s="72"/>
      <c r="QTY55" s="72"/>
      <c r="QUK55" s="72"/>
      <c r="QUL55" s="73"/>
      <c r="QUM55" s="547"/>
      <c r="QUN55" s="72"/>
      <c r="QUO55" s="72"/>
      <c r="QVA55" s="72"/>
      <c r="QVB55" s="73"/>
      <c r="QVC55" s="547"/>
      <c r="QVD55" s="72"/>
      <c r="QVE55" s="72"/>
      <c r="QVQ55" s="72"/>
      <c r="QVR55" s="73"/>
      <c r="QVS55" s="547"/>
      <c r="QVT55" s="72"/>
      <c r="QVU55" s="72"/>
      <c r="QWG55" s="72"/>
      <c r="QWH55" s="73"/>
      <c r="QWI55" s="547"/>
      <c r="QWJ55" s="72"/>
      <c r="QWK55" s="72"/>
      <c r="QWW55" s="72"/>
      <c r="QWX55" s="73"/>
      <c r="QWY55" s="547"/>
      <c r="QWZ55" s="72"/>
      <c r="QXA55" s="72"/>
      <c r="QXM55" s="72"/>
      <c r="QXN55" s="73"/>
      <c r="QXO55" s="547"/>
      <c r="QXP55" s="72"/>
      <c r="QXQ55" s="72"/>
      <c r="QYC55" s="72"/>
      <c r="QYD55" s="73"/>
      <c r="QYE55" s="547"/>
      <c r="QYF55" s="72"/>
      <c r="QYG55" s="72"/>
      <c r="QYS55" s="72"/>
      <c r="QYT55" s="73"/>
      <c r="QYU55" s="547"/>
      <c r="QYV55" s="72"/>
      <c r="QYW55" s="72"/>
      <c r="QZI55" s="72"/>
      <c r="QZJ55" s="73"/>
      <c r="QZK55" s="547"/>
      <c r="QZL55" s="72"/>
      <c r="QZM55" s="72"/>
      <c r="QZY55" s="72"/>
      <c r="QZZ55" s="73"/>
      <c r="RAA55" s="547"/>
      <c r="RAB55" s="72"/>
      <c r="RAC55" s="72"/>
      <c r="RAO55" s="72"/>
      <c r="RAP55" s="73"/>
      <c r="RAQ55" s="547"/>
      <c r="RAR55" s="72"/>
      <c r="RAS55" s="72"/>
      <c r="RBE55" s="72"/>
      <c r="RBF55" s="73"/>
      <c r="RBG55" s="547"/>
      <c r="RBH55" s="72"/>
      <c r="RBI55" s="72"/>
      <c r="RBU55" s="72"/>
      <c r="RBV55" s="73"/>
      <c r="RBW55" s="547"/>
      <c r="RBX55" s="72"/>
      <c r="RBY55" s="72"/>
      <c r="RCK55" s="72"/>
      <c r="RCL55" s="73"/>
      <c r="RCM55" s="547"/>
      <c r="RCN55" s="72"/>
      <c r="RCO55" s="72"/>
      <c r="RDA55" s="72"/>
      <c r="RDB55" s="73"/>
      <c r="RDC55" s="547"/>
      <c r="RDD55" s="72"/>
      <c r="RDE55" s="72"/>
      <c r="RDQ55" s="72"/>
      <c r="RDR55" s="73"/>
      <c r="RDS55" s="547"/>
      <c r="RDT55" s="72"/>
      <c r="RDU55" s="72"/>
      <c r="REG55" s="72"/>
      <c r="REH55" s="73"/>
      <c r="REI55" s="547"/>
      <c r="REJ55" s="72"/>
      <c r="REK55" s="72"/>
      <c r="REW55" s="72"/>
      <c r="REX55" s="73"/>
      <c r="REY55" s="547"/>
      <c r="REZ55" s="72"/>
      <c r="RFA55" s="72"/>
      <c r="RFM55" s="72"/>
      <c r="RFN55" s="73"/>
      <c r="RFO55" s="547"/>
      <c r="RFP55" s="72"/>
      <c r="RFQ55" s="72"/>
      <c r="RGC55" s="72"/>
      <c r="RGD55" s="73"/>
      <c r="RGE55" s="547"/>
      <c r="RGF55" s="72"/>
      <c r="RGG55" s="72"/>
      <c r="RGS55" s="72"/>
      <c r="RGT55" s="73"/>
      <c r="RGU55" s="547"/>
      <c r="RGV55" s="72"/>
      <c r="RGW55" s="72"/>
      <c r="RHI55" s="72"/>
      <c r="RHJ55" s="73"/>
      <c r="RHK55" s="547"/>
      <c r="RHL55" s="72"/>
      <c r="RHM55" s="72"/>
      <c r="RHY55" s="72"/>
      <c r="RHZ55" s="73"/>
      <c r="RIA55" s="547"/>
      <c r="RIB55" s="72"/>
      <c r="RIC55" s="72"/>
      <c r="RIO55" s="72"/>
      <c r="RIP55" s="73"/>
      <c r="RIQ55" s="547"/>
      <c r="RIR55" s="72"/>
      <c r="RIS55" s="72"/>
      <c r="RJE55" s="72"/>
      <c r="RJF55" s="73"/>
      <c r="RJG55" s="547"/>
      <c r="RJH55" s="72"/>
      <c r="RJI55" s="72"/>
      <c r="RJU55" s="72"/>
      <c r="RJV55" s="73"/>
      <c r="RJW55" s="547"/>
      <c r="RJX55" s="72"/>
      <c r="RJY55" s="72"/>
      <c r="RKK55" s="72"/>
      <c r="RKL55" s="73"/>
      <c r="RKM55" s="547"/>
      <c r="RKN55" s="72"/>
      <c r="RKO55" s="72"/>
      <c r="RLA55" s="72"/>
      <c r="RLB55" s="73"/>
      <c r="RLC55" s="547"/>
      <c r="RLD55" s="72"/>
      <c r="RLE55" s="72"/>
      <c r="RLQ55" s="72"/>
      <c r="RLR55" s="73"/>
      <c r="RLS55" s="547"/>
      <c r="RLT55" s="72"/>
      <c r="RLU55" s="72"/>
      <c r="RMG55" s="72"/>
      <c r="RMH55" s="73"/>
      <c r="RMI55" s="547"/>
      <c r="RMJ55" s="72"/>
      <c r="RMK55" s="72"/>
      <c r="RMW55" s="72"/>
      <c r="RMX55" s="73"/>
      <c r="RMY55" s="547"/>
      <c r="RMZ55" s="72"/>
      <c r="RNA55" s="72"/>
      <c r="RNM55" s="72"/>
      <c r="RNN55" s="73"/>
      <c r="RNO55" s="547"/>
      <c r="RNP55" s="72"/>
      <c r="RNQ55" s="72"/>
      <c r="ROC55" s="72"/>
      <c r="ROD55" s="73"/>
      <c r="ROE55" s="547"/>
      <c r="ROF55" s="72"/>
      <c r="ROG55" s="72"/>
      <c r="ROS55" s="72"/>
      <c r="ROT55" s="73"/>
      <c r="ROU55" s="547"/>
      <c r="ROV55" s="72"/>
      <c r="ROW55" s="72"/>
      <c r="RPI55" s="72"/>
      <c r="RPJ55" s="73"/>
      <c r="RPK55" s="547"/>
      <c r="RPL55" s="72"/>
      <c r="RPM55" s="72"/>
      <c r="RPY55" s="72"/>
      <c r="RPZ55" s="73"/>
      <c r="RQA55" s="547"/>
      <c r="RQB55" s="72"/>
      <c r="RQC55" s="72"/>
      <c r="RQO55" s="72"/>
      <c r="RQP55" s="73"/>
      <c r="RQQ55" s="547"/>
      <c r="RQR55" s="72"/>
      <c r="RQS55" s="72"/>
      <c r="RRE55" s="72"/>
      <c r="RRF55" s="73"/>
      <c r="RRG55" s="547"/>
      <c r="RRH55" s="72"/>
      <c r="RRI55" s="72"/>
      <c r="RRU55" s="72"/>
      <c r="RRV55" s="73"/>
      <c r="RRW55" s="547"/>
      <c r="RRX55" s="72"/>
      <c r="RRY55" s="72"/>
      <c r="RSK55" s="72"/>
      <c r="RSL55" s="73"/>
      <c r="RSM55" s="547"/>
      <c r="RSN55" s="72"/>
      <c r="RSO55" s="72"/>
      <c r="RTA55" s="72"/>
      <c r="RTB55" s="73"/>
      <c r="RTC55" s="547"/>
      <c r="RTD55" s="72"/>
      <c r="RTE55" s="72"/>
      <c r="RTQ55" s="72"/>
      <c r="RTR55" s="73"/>
      <c r="RTS55" s="547"/>
      <c r="RTT55" s="72"/>
      <c r="RTU55" s="72"/>
      <c r="RUG55" s="72"/>
      <c r="RUH55" s="73"/>
      <c r="RUI55" s="547"/>
      <c r="RUJ55" s="72"/>
      <c r="RUK55" s="72"/>
      <c r="RUW55" s="72"/>
      <c r="RUX55" s="73"/>
      <c r="RUY55" s="547"/>
      <c r="RUZ55" s="72"/>
      <c r="RVA55" s="72"/>
      <c r="RVM55" s="72"/>
      <c r="RVN55" s="73"/>
      <c r="RVO55" s="547"/>
      <c r="RVP55" s="72"/>
      <c r="RVQ55" s="72"/>
      <c r="RWC55" s="72"/>
      <c r="RWD55" s="73"/>
      <c r="RWE55" s="547"/>
      <c r="RWF55" s="72"/>
      <c r="RWG55" s="72"/>
      <c r="RWS55" s="72"/>
      <c r="RWT55" s="73"/>
      <c r="RWU55" s="547"/>
      <c r="RWV55" s="72"/>
      <c r="RWW55" s="72"/>
      <c r="RXI55" s="72"/>
      <c r="RXJ55" s="73"/>
      <c r="RXK55" s="547"/>
      <c r="RXL55" s="72"/>
      <c r="RXM55" s="72"/>
      <c r="RXY55" s="72"/>
      <c r="RXZ55" s="73"/>
      <c r="RYA55" s="547"/>
      <c r="RYB55" s="72"/>
      <c r="RYC55" s="72"/>
      <c r="RYO55" s="72"/>
      <c r="RYP55" s="73"/>
      <c r="RYQ55" s="547"/>
      <c r="RYR55" s="72"/>
      <c r="RYS55" s="72"/>
      <c r="RZE55" s="72"/>
      <c r="RZF55" s="73"/>
      <c r="RZG55" s="547"/>
      <c r="RZH55" s="72"/>
      <c r="RZI55" s="72"/>
      <c r="RZU55" s="72"/>
      <c r="RZV55" s="73"/>
      <c r="RZW55" s="547"/>
      <c r="RZX55" s="72"/>
      <c r="RZY55" s="72"/>
      <c r="SAK55" s="72"/>
      <c r="SAL55" s="73"/>
      <c r="SAM55" s="547"/>
      <c r="SAN55" s="72"/>
      <c r="SAO55" s="72"/>
      <c r="SBA55" s="72"/>
      <c r="SBB55" s="73"/>
      <c r="SBC55" s="547"/>
      <c r="SBD55" s="72"/>
      <c r="SBE55" s="72"/>
      <c r="SBQ55" s="72"/>
      <c r="SBR55" s="73"/>
      <c r="SBS55" s="547"/>
      <c r="SBT55" s="72"/>
      <c r="SBU55" s="72"/>
      <c r="SCG55" s="72"/>
      <c r="SCH55" s="73"/>
      <c r="SCI55" s="547"/>
      <c r="SCJ55" s="72"/>
      <c r="SCK55" s="72"/>
      <c r="SCW55" s="72"/>
      <c r="SCX55" s="73"/>
      <c r="SCY55" s="547"/>
      <c r="SCZ55" s="72"/>
      <c r="SDA55" s="72"/>
      <c r="SDM55" s="72"/>
      <c r="SDN55" s="73"/>
      <c r="SDO55" s="547"/>
      <c r="SDP55" s="72"/>
      <c r="SDQ55" s="72"/>
      <c r="SEC55" s="72"/>
      <c r="SED55" s="73"/>
      <c r="SEE55" s="547"/>
      <c r="SEF55" s="72"/>
      <c r="SEG55" s="72"/>
      <c r="SES55" s="72"/>
      <c r="SET55" s="73"/>
      <c r="SEU55" s="547"/>
      <c r="SEV55" s="72"/>
      <c r="SEW55" s="72"/>
      <c r="SFI55" s="72"/>
      <c r="SFJ55" s="73"/>
      <c r="SFK55" s="547"/>
      <c r="SFL55" s="72"/>
      <c r="SFM55" s="72"/>
      <c r="SFY55" s="72"/>
      <c r="SFZ55" s="73"/>
      <c r="SGA55" s="547"/>
      <c r="SGB55" s="72"/>
      <c r="SGC55" s="72"/>
      <c r="SGO55" s="72"/>
      <c r="SGP55" s="73"/>
      <c r="SGQ55" s="547"/>
      <c r="SGR55" s="72"/>
      <c r="SGS55" s="72"/>
      <c r="SHE55" s="72"/>
      <c r="SHF55" s="73"/>
      <c r="SHG55" s="547"/>
      <c r="SHH55" s="72"/>
      <c r="SHI55" s="72"/>
      <c r="SHU55" s="72"/>
      <c r="SHV55" s="73"/>
      <c r="SHW55" s="547"/>
      <c r="SHX55" s="72"/>
      <c r="SHY55" s="72"/>
      <c r="SIK55" s="72"/>
      <c r="SIL55" s="73"/>
      <c r="SIM55" s="547"/>
      <c r="SIN55" s="72"/>
      <c r="SIO55" s="72"/>
      <c r="SJA55" s="72"/>
      <c r="SJB55" s="73"/>
      <c r="SJC55" s="547"/>
      <c r="SJD55" s="72"/>
      <c r="SJE55" s="72"/>
      <c r="SJQ55" s="72"/>
      <c r="SJR55" s="73"/>
      <c r="SJS55" s="547"/>
      <c r="SJT55" s="72"/>
      <c r="SJU55" s="72"/>
      <c r="SKG55" s="72"/>
      <c r="SKH55" s="73"/>
      <c r="SKI55" s="547"/>
      <c r="SKJ55" s="72"/>
      <c r="SKK55" s="72"/>
      <c r="SKW55" s="72"/>
      <c r="SKX55" s="73"/>
      <c r="SKY55" s="547"/>
      <c r="SKZ55" s="72"/>
      <c r="SLA55" s="72"/>
      <c r="SLM55" s="72"/>
      <c r="SLN55" s="73"/>
      <c r="SLO55" s="547"/>
      <c r="SLP55" s="72"/>
      <c r="SLQ55" s="72"/>
      <c r="SMC55" s="72"/>
      <c r="SMD55" s="73"/>
      <c r="SME55" s="547"/>
      <c r="SMF55" s="72"/>
      <c r="SMG55" s="72"/>
      <c r="SMS55" s="72"/>
      <c r="SMT55" s="73"/>
      <c r="SMU55" s="547"/>
      <c r="SMV55" s="72"/>
      <c r="SMW55" s="72"/>
      <c r="SNI55" s="72"/>
      <c r="SNJ55" s="73"/>
      <c r="SNK55" s="547"/>
      <c r="SNL55" s="72"/>
      <c r="SNM55" s="72"/>
      <c r="SNY55" s="72"/>
      <c r="SNZ55" s="73"/>
      <c r="SOA55" s="547"/>
      <c r="SOB55" s="72"/>
      <c r="SOC55" s="72"/>
      <c r="SOO55" s="72"/>
      <c r="SOP55" s="73"/>
      <c r="SOQ55" s="547"/>
      <c r="SOR55" s="72"/>
      <c r="SOS55" s="72"/>
      <c r="SPE55" s="72"/>
      <c r="SPF55" s="73"/>
      <c r="SPG55" s="547"/>
      <c r="SPH55" s="72"/>
      <c r="SPI55" s="72"/>
      <c r="SPU55" s="72"/>
      <c r="SPV55" s="73"/>
      <c r="SPW55" s="547"/>
      <c r="SPX55" s="72"/>
      <c r="SPY55" s="72"/>
      <c r="SQK55" s="72"/>
      <c r="SQL55" s="73"/>
      <c r="SQM55" s="547"/>
      <c r="SQN55" s="72"/>
      <c r="SQO55" s="72"/>
      <c r="SRA55" s="72"/>
      <c r="SRB55" s="73"/>
      <c r="SRC55" s="547"/>
      <c r="SRD55" s="72"/>
      <c r="SRE55" s="72"/>
      <c r="SRQ55" s="72"/>
      <c r="SRR55" s="73"/>
      <c r="SRS55" s="547"/>
      <c r="SRT55" s="72"/>
      <c r="SRU55" s="72"/>
      <c r="SSG55" s="72"/>
      <c r="SSH55" s="73"/>
      <c r="SSI55" s="547"/>
      <c r="SSJ55" s="72"/>
      <c r="SSK55" s="72"/>
      <c r="SSW55" s="72"/>
      <c r="SSX55" s="73"/>
      <c r="SSY55" s="547"/>
      <c r="SSZ55" s="72"/>
      <c r="STA55" s="72"/>
      <c r="STM55" s="72"/>
      <c r="STN55" s="73"/>
      <c r="STO55" s="547"/>
      <c r="STP55" s="72"/>
      <c r="STQ55" s="72"/>
      <c r="SUC55" s="72"/>
      <c r="SUD55" s="73"/>
      <c r="SUE55" s="547"/>
      <c r="SUF55" s="72"/>
      <c r="SUG55" s="72"/>
      <c r="SUS55" s="72"/>
      <c r="SUT55" s="73"/>
      <c r="SUU55" s="547"/>
      <c r="SUV55" s="72"/>
      <c r="SUW55" s="72"/>
      <c r="SVI55" s="72"/>
      <c r="SVJ55" s="73"/>
      <c r="SVK55" s="547"/>
      <c r="SVL55" s="72"/>
      <c r="SVM55" s="72"/>
      <c r="SVY55" s="72"/>
      <c r="SVZ55" s="73"/>
      <c r="SWA55" s="547"/>
      <c r="SWB55" s="72"/>
      <c r="SWC55" s="72"/>
      <c r="SWO55" s="72"/>
      <c r="SWP55" s="73"/>
      <c r="SWQ55" s="547"/>
      <c r="SWR55" s="72"/>
      <c r="SWS55" s="72"/>
      <c r="SXE55" s="72"/>
      <c r="SXF55" s="73"/>
      <c r="SXG55" s="547"/>
      <c r="SXH55" s="72"/>
      <c r="SXI55" s="72"/>
      <c r="SXU55" s="72"/>
      <c r="SXV55" s="73"/>
      <c r="SXW55" s="547"/>
      <c r="SXX55" s="72"/>
      <c r="SXY55" s="72"/>
      <c r="SYK55" s="72"/>
      <c r="SYL55" s="73"/>
      <c r="SYM55" s="547"/>
      <c r="SYN55" s="72"/>
      <c r="SYO55" s="72"/>
      <c r="SZA55" s="72"/>
      <c r="SZB55" s="73"/>
      <c r="SZC55" s="547"/>
      <c r="SZD55" s="72"/>
      <c r="SZE55" s="72"/>
      <c r="SZQ55" s="72"/>
      <c r="SZR55" s="73"/>
      <c r="SZS55" s="547"/>
      <c r="SZT55" s="72"/>
      <c r="SZU55" s="72"/>
      <c r="TAG55" s="72"/>
      <c r="TAH55" s="73"/>
      <c r="TAI55" s="547"/>
      <c r="TAJ55" s="72"/>
      <c r="TAK55" s="72"/>
      <c r="TAW55" s="72"/>
      <c r="TAX55" s="73"/>
      <c r="TAY55" s="547"/>
      <c r="TAZ55" s="72"/>
      <c r="TBA55" s="72"/>
      <c r="TBM55" s="72"/>
      <c r="TBN55" s="73"/>
      <c r="TBO55" s="547"/>
      <c r="TBP55" s="72"/>
      <c r="TBQ55" s="72"/>
      <c r="TCC55" s="72"/>
      <c r="TCD55" s="73"/>
      <c r="TCE55" s="547"/>
      <c r="TCF55" s="72"/>
      <c r="TCG55" s="72"/>
      <c r="TCS55" s="72"/>
      <c r="TCT55" s="73"/>
      <c r="TCU55" s="547"/>
      <c r="TCV55" s="72"/>
      <c r="TCW55" s="72"/>
      <c r="TDI55" s="72"/>
      <c r="TDJ55" s="73"/>
      <c r="TDK55" s="547"/>
      <c r="TDL55" s="72"/>
      <c r="TDM55" s="72"/>
      <c r="TDY55" s="72"/>
      <c r="TDZ55" s="73"/>
      <c r="TEA55" s="547"/>
      <c r="TEB55" s="72"/>
      <c r="TEC55" s="72"/>
      <c r="TEO55" s="72"/>
      <c r="TEP55" s="73"/>
      <c r="TEQ55" s="547"/>
      <c r="TER55" s="72"/>
      <c r="TES55" s="72"/>
      <c r="TFE55" s="72"/>
      <c r="TFF55" s="73"/>
      <c r="TFG55" s="547"/>
      <c r="TFH55" s="72"/>
      <c r="TFI55" s="72"/>
      <c r="TFU55" s="72"/>
      <c r="TFV55" s="73"/>
      <c r="TFW55" s="547"/>
      <c r="TFX55" s="72"/>
      <c r="TFY55" s="72"/>
      <c r="TGK55" s="72"/>
      <c r="TGL55" s="73"/>
      <c r="TGM55" s="547"/>
      <c r="TGN55" s="72"/>
      <c r="TGO55" s="72"/>
      <c r="THA55" s="72"/>
      <c r="THB55" s="73"/>
      <c r="THC55" s="547"/>
      <c r="THD55" s="72"/>
      <c r="THE55" s="72"/>
      <c r="THQ55" s="72"/>
      <c r="THR55" s="73"/>
      <c r="THS55" s="547"/>
      <c r="THT55" s="72"/>
      <c r="THU55" s="72"/>
      <c r="TIG55" s="72"/>
      <c r="TIH55" s="73"/>
      <c r="TII55" s="547"/>
      <c r="TIJ55" s="72"/>
      <c r="TIK55" s="72"/>
      <c r="TIW55" s="72"/>
      <c r="TIX55" s="73"/>
      <c r="TIY55" s="547"/>
      <c r="TIZ55" s="72"/>
      <c r="TJA55" s="72"/>
      <c r="TJM55" s="72"/>
      <c r="TJN55" s="73"/>
      <c r="TJO55" s="547"/>
      <c r="TJP55" s="72"/>
      <c r="TJQ55" s="72"/>
      <c r="TKC55" s="72"/>
      <c r="TKD55" s="73"/>
      <c r="TKE55" s="547"/>
      <c r="TKF55" s="72"/>
      <c r="TKG55" s="72"/>
      <c r="TKS55" s="72"/>
      <c r="TKT55" s="73"/>
      <c r="TKU55" s="547"/>
      <c r="TKV55" s="72"/>
      <c r="TKW55" s="72"/>
      <c r="TLI55" s="72"/>
      <c r="TLJ55" s="73"/>
      <c r="TLK55" s="547"/>
      <c r="TLL55" s="72"/>
      <c r="TLM55" s="72"/>
      <c r="TLY55" s="72"/>
      <c r="TLZ55" s="73"/>
      <c r="TMA55" s="547"/>
      <c r="TMB55" s="72"/>
      <c r="TMC55" s="72"/>
      <c r="TMO55" s="72"/>
      <c r="TMP55" s="73"/>
      <c r="TMQ55" s="547"/>
      <c r="TMR55" s="72"/>
      <c r="TMS55" s="72"/>
      <c r="TNE55" s="72"/>
      <c r="TNF55" s="73"/>
      <c r="TNG55" s="547"/>
      <c r="TNH55" s="72"/>
      <c r="TNI55" s="72"/>
      <c r="TNU55" s="72"/>
      <c r="TNV55" s="73"/>
      <c r="TNW55" s="547"/>
      <c r="TNX55" s="72"/>
      <c r="TNY55" s="72"/>
      <c r="TOK55" s="72"/>
      <c r="TOL55" s="73"/>
      <c r="TOM55" s="547"/>
      <c r="TON55" s="72"/>
      <c r="TOO55" s="72"/>
      <c r="TPA55" s="72"/>
      <c r="TPB55" s="73"/>
      <c r="TPC55" s="547"/>
      <c r="TPD55" s="72"/>
      <c r="TPE55" s="72"/>
      <c r="TPQ55" s="72"/>
      <c r="TPR55" s="73"/>
      <c r="TPS55" s="547"/>
      <c r="TPT55" s="72"/>
      <c r="TPU55" s="72"/>
      <c r="TQG55" s="72"/>
      <c r="TQH55" s="73"/>
      <c r="TQI55" s="547"/>
      <c r="TQJ55" s="72"/>
      <c r="TQK55" s="72"/>
      <c r="TQW55" s="72"/>
      <c r="TQX55" s="73"/>
      <c r="TQY55" s="547"/>
      <c r="TQZ55" s="72"/>
      <c r="TRA55" s="72"/>
      <c r="TRM55" s="72"/>
      <c r="TRN55" s="73"/>
      <c r="TRO55" s="547"/>
      <c r="TRP55" s="72"/>
      <c r="TRQ55" s="72"/>
      <c r="TSC55" s="72"/>
      <c r="TSD55" s="73"/>
      <c r="TSE55" s="547"/>
      <c r="TSF55" s="72"/>
      <c r="TSG55" s="72"/>
      <c r="TSS55" s="72"/>
      <c r="TST55" s="73"/>
      <c r="TSU55" s="547"/>
      <c r="TSV55" s="72"/>
      <c r="TSW55" s="72"/>
      <c r="TTI55" s="72"/>
      <c r="TTJ55" s="73"/>
      <c r="TTK55" s="547"/>
      <c r="TTL55" s="72"/>
      <c r="TTM55" s="72"/>
      <c r="TTY55" s="72"/>
      <c r="TTZ55" s="73"/>
      <c r="TUA55" s="547"/>
      <c r="TUB55" s="72"/>
      <c r="TUC55" s="72"/>
      <c r="TUO55" s="72"/>
      <c r="TUP55" s="73"/>
      <c r="TUQ55" s="547"/>
      <c r="TUR55" s="72"/>
      <c r="TUS55" s="72"/>
      <c r="TVE55" s="72"/>
      <c r="TVF55" s="73"/>
      <c r="TVG55" s="547"/>
      <c r="TVH55" s="72"/>
      <c r="TVI55" s="72"/>
      <c r="TVU55" s="72"/>
      <c r="TVV55" s="73"/>
      <c r="TVW55" s="547"/>
      <c r="TVX55" s="72"/>
      <c r="TVY55" s="72"/>
      <c r="TWK55" s="72"/>
      <c r="TWL55" s="73"/>
      <c r="TWM55" s="547"/>
      <c r="TWN55" s="72"/>
      <c r="TWO55" s="72"/>
      <c r="TXA55" s="72"/>
      <c r="TXB55" s="73"/>
      <c r="TXC55" s="547"/>
      <c r="TXD55" s="72"/>
      <c r="TXE55" s="72"/>
      <c r="TXQ55" s="72"/>
      <c r="TXR55" s="73"/>
      <c r="TXS55" s="547"/>
      <c r="TXT55" s="72"/>
      <c r="TXU55" s="72"/>
      <c r="TYG55" s="72"/>
      <c r="TYH55" s="73"/>
      <c r="TYI55" s="547"/>
      <c r="TYJ55" s="72"/>
      <c r="TYK55" s="72"/>
      <c r="TYW55" s="72"/>
      <c r="TYX55" s="73"/>
      <c r="TYY55" s="547"/>
      <c r="TYZ55" s="72"/>
      <c r="TZA55" s="72"/>
      <c r="TZM55" s="72"/>
      <c r="TZN55" s="73"/>
      <c r="TZO55" s="547"/>
      <c r="TZP55" s="72"/>
      <c r="TZQ55" s="72"/>
      <c r="UAC55" s="72"/>
      <c r="UAD55" s="73"/>
      <c r="UAE55" s="547"/>
      <c r="UAF55" s="72"/>
      <c r="UAG55" s="72"/>
      <c r="UAS55" s="72"/>
      <c r="UAT55" s="73"/>
      <c r="UAU55" s="547"/>
      <c r="UAV55" s="72"/>
      <c r="UAW55" s="72"/>
      <c r="UBI55" s="72"/>
      <c r="UBJ55" s="73"/>
      <c r="UBK55" s="547"/>
      <c r="UBL55" s="72"/>
      <c r="UBM55" s="72"/>
      <c r="UBY55" s="72"/>
      <c r="UBZ55" s="73"/>
      <c r="UCA55" s="547"/>
      <c r="UCB55" s="72"/>
      <c r="UCC55" s="72"/>
      <c r="UCO55" s="72"/>
      <c r="UCP55" s="73"/>
      <c r="UCQ55" s="547"/>
      <c r="UCR55" s="72"/>
      <c r="UCS55" s="72"/>
      <c r="UDE55" s="72"/>
      <c r="UDF55" s="73"/>
      <c r="UDG55" s="547"/>
      <c r="UDH55" s="72"/>
      <c r="UDI55" s="72"/>
      <c r="UDU55" s="72"/>
      <c r="UDV55" s="73"/>
      <c r="UDW55" s="547"/>
      <c r="UDX55" s="72"/>
      <c r="UDY55" s="72"/>
      <c r="UEK55" s="72"/>
      <c r="UEL55" s="73"/>
      <c r="UEM55" s="547"/>
      <c r="UEN55" s="72"/>
      <c r="UEO55" s="72"/>
      <c r="UFA55" s="72"/>
      <c r="UFB55" s="73"/>
      <c r="UFC55" s="547"/>
      <c r="UFD55" s="72"/>
      <c r="UFE55" s="72"/>
      <c r="UFQ55" s="72"/>
      <c r="UFR55" s="73"/>
      <c r="UFS55" s="547"/>
      <c r="UFT55" s="72"/>
      <c r="UFU55" s="72"/>
      <c r="UGG55" s="72"/>
      <c r="UGH55" s="73"/>
      <c r="UGI55" s="547"/>
      <c r="UGJ55" s="72"/>
      <c r="UGK55" s="72"/>
      <c r="UGW55" s="72"/>
      <c r="UGX55" s="73"/>
      <c r="UGY55" s="547"/>
      <c r="UGZ55" s="72"/>
      <c r="UHA55" s="72"/>
      <c r="UHM55" s="72"/>
      <c r="UHN55" s="73"/>
      <c r="UHO55" s="547"/>
      <c r="UHP55" s="72"/>
      <c r="UHQ55" s="72"/>
      <c r="UIC55" s="72"/>
      <c r="UID55" s="73"/>
      <c r="UIE55" s="547"/>
      <c r="UIF55" s="72"/>
      <c r="UIG55" s="72"/>
      <c r="UIS55" s="72"/>
      <c r="UIT55" s="73"/>
      <c r="UIU55" s="547"/>
      <c r="UIV55" s="72"/>
      <c r="UIW55" s="72"/>
      <c r="UJI55" s="72"/>
      <c r="UJJ55" s="73"/>
      <c r="UJK55" s="547"/>
      <c r="UJL55" s="72"/>
      <c r="UJM55" s="72"/>
      <c r="UJY55" s="72"/>
      <c r="UJZ55" s="73"/>
      <c r="UKA55" s="547"/>
      <c r="UKB55" s="72"/>
      <c r="UKC55" s="72"/>
      <c r="UKO55" s="72"/>
      <c r="UKP55" s="73"/>
      <c r="UKQ55" s="547"/>
      <c r="UKR55" s="72"/>
      <c r="UKS55" s="72"/>
      <c r="ULE55" s="72"/>
      <c r="ULF55" s="73"/>
      <c r="ULG55" s="547"/>
      <c r="ULH55" s="72"/>
      <c r="ULI55" s="72"/>
      <c r="ULU55" s="72"/>
      <c r="ULV55" s="73"/>
      <c r="ULW55" s="547"/>
      <c r="ULX55" s="72"/>
      <c r="ULY55" s="72"/>
      <c r="UMK55" s="72"/>
      <c r="UML55" s="73"/>
      <c r="UMM55" s="547"/>
      <c r="UMN55" s="72"/>
      <c r="UMO55" s="72"/>
      <c r="UNA55" s="72"/>
      <c r="UNB55" s="73"/>
      <c r="UNC55" s="547"/>
      <c r="UND55" s="72"/>
      <c r="UNE55" s="72"/>
      <c r="UNQ55" s="72"/>
      <c r="UNR55" s="73"/>
      <c r="UNS55" s="547"/>
      <c r="UNT55" s="72"/>
      <c r="UNU55" s="72"/>
      <c r="UOG55" s="72"/>
      <c r="UOH55" s="73"/>
      <c r="UOI55" s="547"/>
      <c r="UOJ55" s="72"/>
      <c r="UOK55" s="72"/>
      <c r="UOW55" s="72"/>
      <c r="UOX55" s="73"/>
      <c r="UOY55" s="547"/>
      <c r="UOZ55" s="72"/>
      <c r="UPA55" s="72"/>
      <c r="UPM55" s="72"/>
      <c r="UPN55" s="73"/>
      <c r="UPO55" s="547"/>
      <c r="UPP55" s="72"/>
      <c r="UPQ55" s="72"/>
      <c r="UQC55" s="72"/>
      <c r="UQD55" s="73"/>
      <c r="UQE55" s="547"/>
      <c r="UQF55" s="72"/>
      <c r="UQG55" s="72"/>
      <c r="UQS55" s="72"/>
      <c r="UQT55" s="73"/>
      <c r="UQU55" s="547"/>
      <c r="UQV55" s="72"/>
      <c r="UQW55" s="72"/>
      <c r="URI55" s="72"/>
      <c r="URJ55" s="73"/>
      <c r="URK55" s="547"/>
      <c r="URL55" s="72"/>
      <c r="URM55" s="72"/>
      <c r="URY55" s="72"/>
      <c r="URZ55" s="73"/>
      <c r="USA55" s="547"/>
      <c r="USB55" s="72"/>
      <c r="USC55" s="72"/>
      <c r="USO55" s="72"/>
      <c r="USP55" s="73"/>
      <c r="USQ55" s="547"/>
      <c r="USR55" s="72"/>
      <c r="USS55" s="72"/>
      <c r="UTE55" s="72"/>
      <c r="UTF55" s="73"/>
      <c r="UTG55" s="547"/>
      <c r="UTH55" s="72"/>
      <c r="UTI55" s="72"/>
      <c r="UTU55" s="72"/>
      <c r="UTV55" s="73"/>
      <c r="UTW55" s="547"/>
      <c r="UTX55" s="72"/>
      <c r="UTY55" s="72"/>
      <c r="UUK55" s="72"/>
      <c r="UUL55" s="73"/>
      <c r="UUM55" s="547"/>
      <c r="UUN55" s="72"/>
      <c r="UUO55" s="72"/>
      <c r="UVA55" s="72"/>
      <c r="UVB55" s="73"/>
      <c r="UVC55" s="547"/>
      <c r="UVD55" s="72"/>
      <c r="UVE55" s="72"/>
      <c r="UVQ55" s="72"/>
      <c r="UVR55" s="73"/>
      <c r="UVS55" s="547"/>
      <c r="UVT55" s="72"/>
      <c r="UVU55" s="72"/>
      <c r="UWG55" s="72"/>
      <c r="UWH55" s="73"/>
      <c r="UWI55" s="547"/>
      <c r="UWJ55" s="72"/>
      <c r="UWK55" s="72"/>
      <c r="UWW55" s="72"/>
      <c r="UWX55" s="73"/>
      <c r="UWY55" s="547"/>
      <c r="UWZ55" s="72"/>
      <c r="UXA55" s="72"/>
      <c r="UXM55" s="72"/>
      <c r="UXN55" s="73"/>
      <c r="UXO55" s="547"/>
      <c r="UXP55" s="72"/>
      <c r="UXQ55" s="72"/>
      <c r="UYC55" s="72"/>
      <c r="UYD55" s="73"/>
      <c r="UYE55" s="547"/>
      <c r="UYF55" s="72"/>
      <c r="UYG55" s="72"/>
      <c r="UYS55" s="72"/>
      <c r="UYT55" s="73"/>
      <c r="UYU55" s="547"/>
      <c r="UYV55" s="72"/>
      <c r="UYW55" s="72"/>
      <c r="UZI55" s="72"/>
      <c r="UZJ55" s="73"/>
      <c r="UZK55" s="547"/>
      <c r="UZL55" s="72"/>
      <c r="UZM55" s="72"/>
      <c r="UZY55" s="72"/>
      <c r="UZZ55" s="73"/>
      <c r="VAA55" s="547"/>
      <c r="VAB55" s="72"/>
      <c r="VAC55" s="72"/>
      <c r="VAO55" s="72"/>
      <c r="VAP55" s="73"/>
      <c r="VAQ55" s="547"/>
      <c r="VAR55" s="72"/>
      <c r="VAS55" s="72"/>
      <c r="VBE55" s="72"/>
      <c r="VBF55" s="73"/>
      <c r="VBG55" s="547"/>
      <c r="VBH55" s="72"/>
      <c r="VBI55" s="72"/>
      <c r="VBU55" s="72"/>
      <c r="VBV55" s="73"/>
      <c r="VBW55" s="547"/>
      <c r="VBX55" s="72"/>
      <c r="VBY55" s="72"/>
      <c r="VCK55" s="72"/>
      <c r="VCL55" s="73"/>
      <c r="VCM55" s="547"/>
      <c r="VCN55" s="72"/>
      <c r="VCO55" s="72"/>
      <c r="VDA55" s="72"/>
      <c r="VDB55" s="73"/>
      <c r="VDC55" s="547"/>
      <c r="VDD55" s="72"/>
      <c r="VDE55" s="72"/>
      <c r="VDQ55" s="72"/>
      <c r="VDR55" s="73"/>
      <c r="VDS55" s="547"/>
      <c r="VDT55" s="72"/>
      <c r="VDU55" s="72"/>
      <c r="VEG55" s="72"/>
      <c r="VEH55" s="73"/>
      <c r="VEI55" s="547"/>
      <c r="VEJ55" s="72"/>
      <c r="VEK55" s="72"/>
      <c r="VEW55" s="72"/>
      <c r="VEX55" s="73"/>
      <c r="VEY55" s="547"/>
      <c r="VEZ55" s="72"/>
      <c r="VFA55" s="72"/>
      <c r="VFM55" s="72"/>
      <c r="VFN55" s="73"/>
      <c r="VFO55" s="547"/>
      <c r="VFP55" s="72"/>
      <c r="VFQ55" s="72"/>
      <c r="VGC55" s="72"/>
      <c r="VGD55" s="73"/>
      <c r="VGE55" s="547"/>
      <c r="VGF55" s="72"/>
      <c r="VGG55" s="72"/>
      <c r="VGS55" s="72"/>
      <c r="VGT55" s="73"/>
      <c r="VGU55" s="547"/>
      <c r="VGV55" s="72"/>
      <c r="VGW55" s="72"/>
      <c r="VHI55" s="72"/>
      <c r="VHJ55" s="73"/>
      <c r="VHK55" s="547"/>
      <c r="VHL55" s="72"/>
      <c r="VHM55" s="72"/>
      <c r="VHY55" s="72"/>
      <c r="VHZ55" s="73"/>
      <c r="VIA55" s="547"/>
      <c r="VIB55" s="72"/>
      <c r="VIC55" s="72"/>
      <c r="VIO55" s="72"/>
      <c r="VIP55" s="73"/>
      <c r="VIQ55" s="547"/>
      <c r="VIR55" s="72"/>
      <c r="VIS55" s="72"/>
      <c r="VJE55" s="72"/>
      <c r="VJF55" s="73"/>
      <c r="VJG55" s="547"/>
      <c r="VJH55" s="72"/>
      <c r="VJI55" s="72"/>
      <c r="VJU55" s="72"/>
      <c r="VJV55" s="73"/>
      <c r="VJW55" s="547"/>
      <c r="VJX55" s="72"/>
      <c r="VJY55" s="72"/>
      <c r="VKK55" s="72"/>
      <c r="VKL55" s="73"/>
      <c r="VKM55" s="547"/>
      <c r="VKN55" s="72"/>
      <c r="VKO55" s="72"/>
      <c r="VLA55" s="72"/>
      <c r="VLB55" s="73"/>
      <c r="VLC55" s="547"/>
      <c r="VLD55" s="72"/>
      <c r="VLE55" s="72"/>
      <c r="VLQ55" s="72"/>
      <c r="VLR55" s="73"/>
      <c r="VLS55" s="547"/>
      <c r="VLT55" s="72"/>
      <c r="VLU55" s="72"/>
      <c r="VMG55" s="72"/>
      <c r="VMH55" s="73"/>
      <c r="VMI55" s="547"/>
      <c r="VMJ55" s="72"/>
      <c r="VMK55" s="72"/>
      <c r="VMW55" s="72"/>
      <c r="VMX55" s="73"/>
      <c r="VMY55" s="547"/>
      <c r="VMZ55" s="72"/>
      <c r="VNA55" s="72"/>
      <c r="VNM55" s="72"/>
      <c r="VNN55" s="73"/>
      <c r="VNO55" s="547"/>
      <c r="VNP55" s="72"/>
      <c r="VNQ55" s="72"/>
      <c r="VOC55" s="72"/>
      <c r="VOD55" s="73"/>
      <c r="VOE55" s="547"/>
      <c r="VOF55" s="72"/>
      <c r="VOG55" s="72"/>
      <c r="VOS55" s="72"/>
      <c r="VOT55" s="73"/>
      <c r="VOU55" s="547"/>
      <c r="VOV55" s="72"/>
      <c r="VOW55" s="72"/>
      <c r="VPI55" s="72"/>
      <c r="VPJ55" s="73"/>
      <c r="VPK55" s="547"/>
      <c r="VPL55" s="72"/>
      <c r="VPM55" s="72"/>
      <c r="VPY55" s="72"/>
      <c r="VPZ55" s="73"/>
      <c r="VQA55" s="547"/>
      <c r="VQB55" s="72"/>
      <c r="VQC55" s="72"/>
      <c r="VQO55" s="72"/>
      <c r="VQP55" s="73"/>
      <c r="VQQ55" s="547"/>
      <c r="VQR55" s="72"/>
      <c r="VQS55" s="72"/>
      <c r="VRE55" s="72"/>
      <c r="VRF55" s="73"/>
      <c r="VRG55" s="547"/>
      <c r="VRH55" s="72"/>
      <c r="VRI55" s="72"/>
      <c r="VRU55" s="72"/>
      <c r="VRV55" s="73"/>
      <c r="VRW55" s="547"/>
      <c r="VRX55" s="72"/>
      <c r="VRY55" s="72"/>
      <c r="VSK55" s="72"/>
      <c r="VSL55" s="73"/>
      <c r="VSM55" s="547"/>
      <c r="VSN55" s="72"/>
      <c r="VSO55" s="72"/>
      <c r="VTA55" s="72"/>
      <c r="VTB55" s="73"/>
      <c r="VTC55" s="547"/>
      <c r="VTD55" s="72"/>
      <c r="VTE55" s="72"/>
      <c r="VTQ55" s="72"/>
      <c r="VTR55" s="73"/>
      <c r="VTS55" s="547"/>
      <c r="VTT55" s="72"/>
      <c r="VTU55" s="72"/>
      <c r="VUG55" s="72"/>
      <c r="VUH55" s="73"/>
      <c r="VUI55" s="547"/>
      <c r="VUJ55" s="72"/>
      <c r="VUK55" s="72"/>
      <c r="VUW55" s="72"/>
      <c r="VUX55" s="73"/>
      <c r="VUY55" s="547"/>
      <c r="VUZ55" s="72"/>
      <c r="VVA55" s="72"/>
      <c r="VVM55" s="72"/>
      <c r="VVN55" s="73"/>
      <c r="VVO55" s="547"/>
      <c r="VVP55" s="72"/>
      <c r="VVQ55" s="72"/>
      <c r="VWC55" s="72"/>
      <c r="VWD55" s="73"/>
      <c r="VWE55" s="547"/>
      <c r="VWF55" s="72"/>
      <c r="VWG55" s="72"/>
      <c r="VWS55" s="72"/>
      <c r="VWT55" s="73"/>
      <c r="VWU55" s="547"/>
      <c r="VWV55" s="72"/>
      <c r="VWW55" s="72"/>
      <c r="VXI55" s="72"/>
      <c r="VXJ55" s="73"/>
      <c r="VXK55" s="547"/>
      <c r="VXL55" s="72"/>
      <c r="VXM55" s="72"/>
      <c r="VXY55" s="72"/>
      <c r="VXZ55" s="73"/>
      <c r="VYA55" s="547"/>
      <c r="VYB55" s="72"/>
      <c r="VYC55" s="72"/>
      <c r="VYO55" s="72"/>
      <c r="VYP55" s="73"/>
      <c r="VYQ55" s="547"/>
      <c r="VYR55" s="72"/>
      <c r="VYS55" s="72"/>
      <c r="VZE55" s="72"/>
      <c r="VZF55" s="73"/>
      <c r="VZG55" s="547"/>
      <c r="VZH55" s="72"/>
      <c r="VZI55" s="72"/>
      <c r="VZU55" s="72"/>
      <c r="VZV55" s="73"/>
      <c r="VZW55" s="547"/>
      <c r="VZX55" s="72"/>
      <c r="VZY55" s="72"/>
      <c r="WAK55" s="72"/>
      <c r="WAL55" s="73"/>
      <c r="WAM55" s="547"/>
      <c r="WAN55" s="72"/>
      <c r="WAO55" s="72"/>
      <c r="WBA55" s="72"/>
      <c r="WBB55" s="73"/>
      <c r="WBC55" s="547"/>
      <c r="WBD55" s="72"/>
      <c r="WBE55" s="72"/>
      <c r="WBQ55" s="72"/>
      <c r="WBR55" s="73"/>
      <c r="WBS55" s="547"/>
      <c r="WBT55" s="72"/>
      <c r="WBU55" s="72"/>
      <c r="WCG55" s="72"/>
      <c r="WCH55" s="73"/>
      <c r="WCI55" s="547"/>
      <c r="WCJ55" s="72"/>
      <c r="WCK55" s="72"/>
      <c r="WCW55" s="72"/>
      <c r="WCX55" s="73"/>
      <c r="WCY55" s="547"/>
      <c r="WCZ55" s="72"/>
      <c r="WDA55" s="72"/>
      <c r="WDM55" s="72"/>
      <c r="WDN55" s="73"/>
      <c r="WDO55" s="547"/>
      <c r="WDP55" s="72"/>
      <c r="WDQ55" s="72"/>
      <c r="WEC55" s="72"/>
      <c r="WED55" s="73"/>
      <c r="WEE55" s="547"/>
      <c r="WEF55" s="72"/>
      <c r="WEG55" s="72"/>
      <c r="WES55" s="72"/>
      <c r="WET55" s="73"/>
      <c r="WEU55" s="547"/>
      <c r="WEV55" s="72"/>
      <c r="WEW55" s="72"/>
      <c r="WFI55" s="72"/>
      <c r="WFJ55" s="73"/>
      <c r="WFK55" s="547"/>
      <c r="WFL55" s="72"/>
      <c r="WFM55" s="72"/>
      <c r="WFY55" s="72"/>
      <c r="WFZ55" s="73"/>
      <c r="WGA55" s="547"/>
      <c r="WGB55" s="72"/>
      <c r="WGC55" s="72"/>
      <c r="WGO55" s="72"/>
      <c r="WGP55" s="73"/>
      <c r="WGQ55" s="547"/>
      <c r="WGR55" s="72"/>
      <c r="WGS55" s="72"/>
      <c r="WHE55" s="72"/>
      <c r="WHF55" s="73"/>
      <c r="WHG55" s="547"/>
      <c r="WHH55" s="72"/>
      <c r="WHI55" s="72"/>
      <c r="WHU55" s="72"/>
      <c r="WHV55" s="73"/>
      <c r="WHW55" s="547"/>
      <c r="WHX55" s="72"/>
      <c r="WHY55" s="72"/>
      <c r="WIK55" s="72"/>
      <c r="WIL55" s="73"/>
      <c r="WIM55" s="547"/>
      <c r="WIN55" s="72"/>
      <c r="WIO55" s="72"/>
      <c r="WJA55" s="72"/>
      <c r="WJB55" s="73"/>
      <c r="WJC55" s="547"/>
      <c r="WJD55" s="72"/>
      <c r="WJE55" s="72"/>
      <c r="WJQ55" s="72"/>
      <c r="WJR55" s="73"/>
      <c r="WJS55" s="547"/>
      <c r="WJT55" s="72"/>
      <c r="WJU55" s="72"/>
      <c r="WKG55" s="72"/>
      <c r="WKH55" s="73"/>
      <c r="WKI55" s="547"/>
      <c r="WKJ55" s="72"/>
      <c r="WKK55" s="72"/>
      <c r="WKW55" s="72"/>
      <c r="WKX55" s="73"/>
      <c r="WKY55" s="547"/>
      <c r="WKZ55" s="72"/>
      <c r="WLA55" s="72"/>
      <c r="WLM55" s="72"/>
      <c r="WLN55" s="73"/>
      <c r="WLO55" s="547"/>
      <c r="WLP55" s="72"/>
      <c r="WLQ55" s="72"/>
      <c r="WMC55" s="72"/>
      <c r="WMD55" s="73"/>
      <c r="WME55" s="547"/>
      <c r="WMF55" s="72"/>
      <c r="WMG55" s="72"/>
      <c r="WMS55" s="72"/>
      <c r="WMT55" s="73"/>
      <c r="WMU55" s="547"/>
      <c r="WMV55" s="72"/>
      <c r="WMW55" s="72"/>
      <c r="WNI55" s="72"/>
      <c r="WNJ55" s="73"/>
      <c r="WNK55" s="547"/>
      <c r="WNL55" s="72"/>
      <c r="WNM55" s="72"/>
      <c r="WNY55" s="72"/>
      <c r="WNZ55" s="73"/>
      <c r="WOA55" s="547"/>
      <c r="WOB55" s="72"/>
      <c r="WOC55" s="72"/>
      <c r="WOO55" s="72"/>
      <c r="WOP55" s="73"/>
      <c r="WOQ55" s="547"/>
      <c r="WOR55" s="72"/>
      <c r="WOS55" s="72"/>
      <c r="WPE55" s="72"/>
      <c r="WPF55" s="73"/>
      <c r="WPG55" s="547"/>
      <c r="WPH55" s="72"/>
      <c r="WPI55" s="72"/>
      <c r="WPU55" s="72"/>
      <c r="WPV55" s="73"/>
      <c r="WPW55" s="547"/>
      <c r="WPX55" s="72"/>
      <c r="WPY55" s="72"/>
      <c r="WQK55" s="72"/>
      <c r="WQL55" s="73"/>
      <c r="WQM55" s="547"/>
      <c r="WQN55" s="72"/>
      <c r="WQO55" s="72"/>
      <c r="WRA55" s="72"/>
      <c r="WRB55" s="73"/>
      <c r="WRC55" s="547"/>
      <c r="WRD55" s="72"/>
      <c r="WRE55" s="72"/>
      <c r="WRQ55" s="72"/>
      <c r="WRR55" s="73"/>
      <c r="WRS55" s="547"/>
      <c r="WRT55" s="72"/>
      <c r="WRU55" s="72"/>
      <c r="WSG55" s="72"/>
      <c r="WSH55" s="73"/>
      <c r="WSI55" s="547"/>
      <c r="WSJ55" s="72"/>
      <c r="WSK55" s="72"/>
      <c r="WSW55" s="72"/>
      <c r="WSX55" s="73"/>
      <c r="WSY55" s="547"/>
      <c r="WSZ55" s="72"/>
      <c r="WTA55" s="72"/>
      <c r="WTM55" s="72"/>
      <c r="WTN55" s="73"/>
      <c r="WTO55" s="547"/>
      <c r="WTP55" s="72"/>
      <c r="WTQ55" s="72"/>
      <c r="WUC55" s="72"/>
      <c r="WUD55" s="73"/>
      <c r="WUE55" s="547"/>
      <c r="WUF55" s="72"/>
      <c r="WUG55" s="72"/>
      <c r="WUS55" s="72"/>
      <c r="WUT55" s="73"/>
      <c r="WUU55" s="547"/>
      <c r="WUV55" s="72"/>
      <c r="WUW55" s="72"/>
      <c r="WVI55" s="72"/>
      <c r="WVJ55" s="73"/>
      <c r="WVK55" s="547"/>
      <c r="WVL55" s="72"/>
      <c r="WVM55" s="72"/>
      <c r="WVY55" s="72"/>
      <c r="WVZ55" s="73"/>
      <c r="WWA55" s="547"/>
      <c r="WWB55" s="72"/>
      <c r="WWC55" s="72"/>
      <c r="WWO55" s="72"/>
      <c r="WWP55" s="73"/>
      <c r="WWQ55" s="547"/>
      <c r="WWR55" s="72"/>
      <c r="WWS55" s="72"/>
      <c r="WXE55" s="72"/>
      <c r="WXF55" s="73"/>
      <c r="WXG55" s="547"/>
      <c r="WXH55" s="72"/>
      <c r="WXI55" s="72"/>
      <c r="WXU55" s="72"/>
      <c r="WXV55" s="73"/>
      <c r="WXW55" s="547"/>
      <c r="WXX55" s="72"/>
      <c r="WXY55" s="72"/>
      <c r="WYK55" s="72"/>
      <c r="WYL55" s="73"/>
      <c r="WYM55" s="547"/>
      <c r="WYN55" s="72"/>
      <c r="WYO55" s="72"/>
      <c r="WZA55" s="72"/>
      <c r="WZB55" s="73"/>
      <c r="WZC55" s="547"/>
      <c r="WZD55" s="72"/>
      <c r="WZE55" s="72"/>
      <c r="WZQ55" s="72"/>
      <c r="WZR55" s="73"/>
      <c r="WZS55" s="547"/>
      <c r="WZT55" s="72"/>
      <c r="WZU55" s="72"/>
      <c r="XAG55" s="72"/>
      <c r="XAH55" s="73"/>
      <c r="XAI55" s="547"/>
      <c r="XAJ55" s="72"/>
      <c r="XAK55" s="72"/>
      <c r="XAW55" s="72"/>
      <c r="XAX55" s="73"/>
      <c r="XAY55" s="547"/>
      <c r="XAZ55" s="72"/>
      <c r="XBA55" s="72"/>
      <c r="XBM55" s="72"/>
      <c r="XBN55" s="73"/>
      <c r="XBO55" s="547"/>
      <c r="XBP55" s="72"/>
      <c r="XBQ55" s="72"/>
      <c r="XCC55" s="72"/>
      <c r="XCD55" s="73"/>
      <c r="XCE55" s="547"/>
      <c r="XCF55" s="72"/>
      <c r="XCG55" s="72"/>
      <c r="XCS55" s="72"/>
      <c r="XCT55" s="73"/>
      <c r="XCU55" s="547"/>
      <c r="XCV55" s="72"/>
      <c r="XCW55" s="72"/>
      <c r="XDI55" s="72"/>
      <c r="XDJ55" s="73"/>
      <c r="XDK55" s="547"/>
      <c r="XDL55" s="72"/>
      <c r="XDM55" s="72"/>
      <c r="XDY55" s="72"/>
      <c r="XDZ55" s="73"/>
      <c r="XEA55" s="547"/>
      <c r="XEB55" s="72"/>
      <c r="XEC55" s="72"/>
      <c r="XEO55" s="72"/>
      <c r="XEP55" s="73"/>
      <c r="XEQ55" s="547"/>
      <c r="XER55" s="72"/>
      <c r="XES55" s="72"/>
    </row>
    <row r="56" spans="1:1017 1025:2041 2049:3065 3073:4089 4097:5113 5121:6137 6145:7161 7169:8185 8193:9209 9217:10233 10241:11257 11265:12281 12289:13305 13313:14329 14337:15353 15361:16377" ht="39" customHeight="1" thickBot="1">
      <c r="A56" s="119"/>
      <c r="B56" s="96"/>
      <c r="C56" s="358" t="s">
        <v>549</v>
      </c>
      <c r="D56" s="130" t="str">
        <f>IFERROR(INDEX(D52:F54,MATCH(D40,C52:C54,0),MATCH(D48,D51:F51,0)),"Incomplete section")</f>
        <v>Incomplete section</v>
      </c>
      <c r="E56" s="81"/>
      <c r="FE56" s="74"/>
      <c r="FF56" s="669"/>
      <c r="FG56" s="669"/>
      <c r="FH56" s="114"/>
      <c r="FI56" s="74"/>
      <c r="FU56" s="74"/>
      <c r="FV56" s="669"/>
      <c r="FW56" s="669"/>
      <c r="FX56" s="114"/>
      <c r="FY56" s="74"/>
      <c r="GK56" s="74"/>
      <c r="GL56" s="669"/>
      <c r="GM56" s="669"/>
      <c r="GN56" s="114"/>
      <c r="GO56" s="74"/>
      <c r="HA56" s="74"/>
      <c r="HB56" s="669"/>
      <c r="HC56" s="669"/>
      <c r="HD56" s="114"/>
      <c r="HE56" s="74"/>
      <c r="HQ56" s="74"/>
      <c r="HR56" s="669"/>
      <c r="HS56" s="669"/>
      <c r="HT56" s="114"/>
      <c r="HU56" s="74"/>
      <c r="IG56" s="74"/>
      <c r="IH56" s="669"/>
      <c r="II56" s="669"/>
      <c r="IJ56" s="114"/>
      <c r="IK56" s="74"/>
      <c r="IW56" s="74"/>
      <c r="IX56" s="669"/>
      <c r="IY56" s="669"/>
      <c r="IZ56" s="114"/>
      <c r="JA56" s="74"/>
      <c r="JM56" s="74"/>
      <c r="JN56" s="669"/>
      <c r="JO56" s="669"/>
      <c r="JP56" s="114"/>
      <c r="JQ56" s="74"/>
      <c r="KC56" s="74"/>
      <c r="KD56" s="669"/>
      <c r="KE56" s="669"/>
      <c r="KF56" s="114"/>
      <c r="KG56" s="74"/>
      <c r="KS56" s="74"/>
      <c r="KT56" s="669"/>
      <c r="KU56" s="669"/>
      <c r="KV56" s="114"/>
      <c r="KW56" s="74"/>
      <c r="LI56" s="74"/>
      <c r="LJ56" s="669"/>
      <c r="LK56" s="669"/>
      <c r="LL56" s="114"/>
      <c r="LM56" s="74"/>
      <c r="LY56" s="74"/>
      <c r="LZ56" s="669"/>
      <c r="MA56" s="669"/>
      <c r="MB56" s="114"/>
      <c r="MC56" s="74"/>
      <c r="MO56" s="74"/>
      <c r="MP56" s="669"/>
      <c r="MQ56" s="669"/>
      <c r="MR56" s="114"/>
      <c r="MS56" s="74"/>
      <c r="NE56" s="74"/>
      <c r="NF56" s="669"/>
      <c r="NG56" s="669"/>
      <c r="NH56" s="114"/>
      <c r="NI56" s="74"/>
      <c r="NU56" s="74"/>
      <c r="NV56" s="669"/>
      <c r="NW56" s="669"/>
      <c r="NX56" s="114"/>
      <c r="NY56" s="74"/>
      <c r="OK56" s="74"/>
      <c r="OL56" s="669"/>
      <c r="OM56" s="669"/>
      <c r="ON56" s="114"/>
      <c r="OO56" s="74"/>
      <c r="PA56" s="74"/>
      <c r="PB56" s="669"/>
      <c r="PC56" s="669"/>
      <c r="PD56" s="114"/>
      <c r="PE56" s="74"/>
      <c r="PQ56" s="74"/>
      <c r="PR56" s="669"/>
      <c r="PS56" s="669"/>
      <c r="PT56" s="114"/>
      <c r="PU56" s="74"/>
      <c r="QG56" s="74"/>
      <c r="QH56" s="669"/>
      <c r="QI56" s="669"/>
      <c r="QJ56" s="114"/>
      <c r="QK56" s="74"/>
      <c r="QW56" s="74"/>
      <c r="QX56" s="669"/>
      <c r="QY56" s="669"/>
      <c r="QZ56" s="114"/>
      <c r="RA56" s="74"/>
      <c r="RM56" s="74"/>
      <c r="RN56" s="669"/>
      <c r="RO56" s="669"/>
      <c r="RP56" s="114"/>
      <c r="RQ56" s="74"/>
      <c r="SC56" s="74"/>
      <c r="SD56" s="669"/>
      <c r="SE56" s="669"/>
      <c r="SF56" s="114"/>
      <c r="SG56" s="74"/>
      <c r="SS56" s="74"/>
      <c r="ST56" s="669"/>
      <c r="SU56" s="669"/>
      <c r="SV56" s="114"/>
      <c r="SW56" s="74"/>
      <c r="TI56" s="74"/>
      <c r="TJ56" s="669"/>
      <c r="TK56" s="669"/>
      <c r="TL56" s="114"/>
      <c r="TM56" s="74"/>
      <c r="TY56" s="74"/>
      <c r="TZ56" s="669"/>
      <c r="UA56" s="669"/>
      <c r="UB56" s="114"/>
      <c r="UC56" s="74"/>
      <c r="UO56" s="74"/>
      <c r="UP56" s="669"/>
      <c r="UQ56" s="669"/>
      <c r="UR56" s="114"/>
      <c r="US56" s="74"/>
      <c r="VE56" s="74"/>
      <c r="VF56" s="669"/>
      <c r="VG56" s="669"/>
      <c r="VH56" s="114"/>
      <c r="VI56" s="74"/>
      <c r="VU56" s="74"/>
      <c r="VV56" s="669"/>
      <c r="VW56" s="669"/>
      <c r="VX56" s="114"/>
      <c r="VY56" s="74"/>
      <c r="WK56" s="74"/>
      <c r="WL56" s="669"/>
      <c r="WM56" s="669"/>
      <c r="WN56" s="114"/>
      <c r="WO56" s="74"/>
      <c r="XA56" s="74"/>
      <c r="XB56" s="669"/>
      <c r="XC56" s="669"/>
      <c r="XD56" s="114"/>
      <c r="XE56" s="74"/>
      <c r="XQ56" s="74"/>
      <c r="XR56" s="669"/>
      <c r="XS56" s="669"/>
      <c r="XT56" s="114"/>
      <c r="XU56" s="74"/>
      <c r="YG56" s="74"/>
      <c r="YH56" s="669"/>
      <c r="YI56" s="669"/>
      <c r="YJ56" s="114"/>
      <c r="YK56" s="74"/>
      <c r="YW56" s="74"/>
      <c r="YX56" s="669"/>
      <c r="YY56" s="669"/>
      <c r="YZ56" s="114"/>
      <c r="ZA56" s="74"/>
      <c r="ZM56" s="74"/>
      <c r="ZN56" s="669"/>
      <c r="ZO56" s="669"/>
      <c r="ZP56" s="114"/>
      <c r="ZQ56" s="74"/>
      <c r="AAC56" s="74"/>
      <c r="AAD56" s="669"/>
      <c r="AAE56" s="669"/>
      <c r="AAF56" s="114"/>
      <c r="AAG56" s="74"/>
      <c r="AAS56" s="74"/>
      <c r="AAT56" s="669"/>
      <c r="AAU56" s="669"/>
      <c r="AAV56" s="114"/>
      <c r="AAW56" s="74"/>
      <c r="ABI56" s="74"/>
      <c r="ABJ56" s="669"/>
      <c r="ABK56" s="669"/>
      <c r="ABL56" s="114"/>
      <c r="ABM56" s="74"/>
      <c r="ABY56" s="74"/>
      <c r="ABZ56" s="669"/>
      <c r="ACA56" s="669"/>
      <c r="ACB56" s="114"/>
      <c r="ACC56" s="74"/>
      <c r="ACO56" s="74"/>
      <c r="ACP56" s="669"/>
      <c r="ACQ56" s="669"/>
      <c r="ACR56" s="114"/>
      <c r="ACS56" s="74"/>
      <c r="ADE56" s="74"/>
      <c r="ADF56" s="669"/>
      <c r="ADG56" s="669"/>
      <c r="ADH56" s="114"/>
      <c r="ADI56" s="74"/>
      <c r="ADU56" s="74"/>
      <c r="ADV56" s="669"/>
      <c r="ADW56" s="669"/>
      <c r="ADX56" s="114"/>
      <c r="ADY56" s="74"/>
      <c r="AEK56" s="74"/>
      <c r="AEL56" s="669"/>
      <c r="AEM56" s="669"/>
      <c r="AEN56" s="114"/>
      <c r="AEO56" s="74"/>
      <c r="AFA56" s="74"/>
      <c r="AFB56" s="669"/>
      <c r="AFC56" s="669"/>
      <c r="AFD56" s="114"/>
      <c r="AFE56" s="74"/>
      <c r="AFQ56" s="74"/>
      <c r="AFR56" s="669"/>
      <c r="AFS56" s="669"/>
      <c r="AFT56" s="114"/>
      <c r="AFU56" s="74"/>
      <c r="AGG56" s="74"/>
      <c r="AGH56" s="669"/>
      <c r="AGI56" s="669"/>
      <c r="AGJ56" s="114"/>
      <c r="AGK56" s="74"/>
      <c r="AGW56" s="74"/>
      <c r="AGX56" s="669"/>
      <c r="AGY56" s="669"/>
      <c r="AGZ56" s="114"/>
      <c r="AHA56" s="74"/>
      <c r="AHM56" s="74"/>
      <c r="AHN56" s="669"/>
      <c r="AHO56" s="669"/>
      <c r="AHP56" s="114"/>
      <c r="AHQ56" s="74"/>
      <c r="AIC56" s="74"/>
      <c r="AID56" s="669"/>
      <c r="AIE56" s="669"/>
      <c r="AIF56" s="114"/>
      <c r="AIG56" s="74"/>
      <c r="AIS56" s="74"/>
      <c r="AIT56" s="669"/>
      <c r="AIU56" s="669"/>
      <c r="AIV56" s="114"/>
      <c r="AIW56" s="74"/>
      <c r="AJI56" s="74"/>
      <c r="AJJ56" s="669"/>
      <c r="AJK56" s="669"/>
      <c r="AJL56" s="114"/>
      <c r="AJM56" s="74"/>
      <c r="AJY56" s="74"/>
      <c r="AJZ56" s="669"/>
      <c r="AKA56" s="669"/>
      <c r="AKB56" s="114"/>
      <c r="AKC56" s="74"/>
      <c r="AKO56" s="74"/>
      <c r="AKP56" s="669"/>
      <c r="AKQ56" s="669"/>
      <c r="AKR56" s="114"/>
      <c r="AKS56" s="74"/>
      <c r="ALE56" s="74"/>
      <c r="ALF56" s="669"/>
      <c r="ALG56" s="669"/>
      <c r="ALH56" s="114"/>
      <c r="ALI56" s="74"/>
      <c r="ALU56" s="74"/>
      <c r="ALV56" s="669"/>
      <c r="ALW56" s="669"/>
      <c r="ALX56" s="114"/>
      <c r="ALY56" s="74"/>
      <c r="AMK56" s="74"/>
      <c r="AML56" s="669"/>
      <c r="AMM56" s="669"/>
      <c r="AMN56" s="114"/>
      <c r="AMO56" s="74"/>
      <c r="ANA56" s="74"/>
      <c r="ANB56" s="669"/>
      <c r="ANC56" s="669"/>
      <c r="AND56" s="114"/>
      <c r="ANE56" s="74"/>
      <c r="ANQ56" s="74"/>
      <c r="ANR56" s="669"/>
      <c r="ANS56" s="669"/>
      <c r="ANT56" s="114"/>
      <c r="ANU56" s="74"/>
      <c r="AOG56" s="74"/>
      <c r="AOH56" s="669"/>
      <c r="AOI56" s="669"/>
      <c r="AOJ56" s="114"/>
      <c r="AOK56" s="74"/>
      <c r="AOW56" s="74"/>
      <c r="AOX56" s="669"/>
      <c r="AOY56" s="669"/>
      <c r="AOZ56" s="114"/>
      <c r="APA56" s="74"/>
      <c r="APM56" s="74"/>
      <c r="APN56" s="669"/>
      <c r="APO56" s="669"/>
      <c r="APP56" s="114"/>
      <c r="APQ56" s="74"/>
      <c r="AQC56" s="74"/>
      <c r="AQD56" s="669"/>
      <c r="AQE56" s="669"/>
      <c r="AQF56" s="114"/>
      <c r="AQG56" s="74"/>
      <c r="AQS56" s="74"/>
      <c r="AQT56" s="669"/>
      <c r="AQU56" s="669"/>
      <c r="AQV56" s="114"/>
      <c r="AQW56" s="74"/>
      <c r="ARI56" s="74"/>
      <c r="ARJ56" s="669"/>
      <c r="ARK56" s="669"/>
      <c r="ARL56" s="114"/>
      <c r="ARM56" s="74"/>
      <c r="ARY56" s="74"/>
      <c r="ARZ56" s="669"/>
      <c r="ASA56" s="669"/>
      <c r="ASB56" s="114"/>
      <c r="ASC56" s="74"/>
      <c r="ASO56" s="74"/>
      <c r="ASP56" s="669"/>
      <c r="ASQ56" s="669"/>
      <c r="ASR56" s="114"/>
      <c r="ASS56" s="74"/>
      <c r="ATE56" s="74"/>
      <c r="ATF56" s="669"/>
      <c r="ATG56" s="669"/>
      <c r="ATH56" s="114"/>
      <c r="ATI56" s="74"/>
      <c r="ATU56" s="74"/>
      <c r="ATV56" s="669"/>
      <c r="ATW56" s="669"/>
      <c r="ATX56" s="114"/>
      <c r="ATY56" s="74"/>
      <c r="AUK56" s="74"/>
      <c r="AUL56" s="669"/>
      <c r="AUM56" s="669"/>
      <c r="AUN56" s="114"/>
      <c r="AUO56" s="74"/>
      <c r="AVA56" s="74"/>
      <c r="AVB56" s="669"/>
      <c r="AVC56" s="669"/>
      <c r="AVD56" s="114"/>
      <c r="AVE56" s="74"/>
      <c r="AVQ56" s="74"/>
      <c r="AVR56" s="669"/>
      <c r="AVS56" s="669"/>
      <c r="AVT56" s="114"/>
      <c r="AVU56" s="74"/>
      <c r="AWG56" s="74"/>
      <c r="AWH56" s="669"/>
      <c r="AWI56" s="669"/>
      <c r="AWJ56" s="114"/>
      <c r="AWK56" s="74"/>
      <c r="AWW56" s="74"/>
      <c r="AWX56" s="669"/>
      <c r="AWY56" s="669"/>
      <c r="AWZ56" s="114"/>
      <c r="AXA56" s="74"/>
      <c r="AXM56" s="74"/>
      <c r="AXN56" s="669"/>
      <c r="AXO56" s="669"/>
      <c r="AXP56" s="114"/>
      <c r="AXQ56" s="74"/>
      <c r="AYC56" s="74"/>
      <c r="AYD56" s="669"/>
      <c r="AYE56" s="669"/>
      <c r="AYF56" s="114"/>
      <c r="AYG56" s="74"/>
      <c r="AYS56" s="74"/>
      <c r="AYT56" s="669"/>
      <c r="AYU56" s="669"/>
      <c r="AYV56" s="114"/>
      <c r="AYW56" s="74"/>
      <c r="AZI56" s="74"/>
      <c r="AZJ56" s="669"/>
      <c r="AZK56" s="669"/>
      <c r="AZL56" s="114"/>
      <c r="AZM56" s="74"/>
      <c r="AZY56" s="74"/>
      <c r="AZZ56" s="669"/>
      <c r="BAA56" s="669"/>
      <c r="BAB56" s="114"/>
      <c r="BAC56" s="74"/>
      <c r="BAO56" s="74"/>
      <c r="BAP56" s="669"/>
      <c r="BAQ56" s="669"/>
      <c r="BAR56" s="114"/>
      <c r="BAS56" s="74"/>
      <c r="BBE56" s="74"/>
      <c r="BBF56" s="669"/>
      <c r="BBG56" s="669"/>
      <c r="BBH56" s="114"/>
      <c r="BBI56" s="74"/>
      <c r="BBU56" s="74"/>
      <c r="BBV56" s="669"/>
      <c r="BBW56" s="669"/>
      <c r="BBX56" s="114"/>
      <c r="BBY56" s="74"/>
      <c r="BCK56" s="74"/>
      <c r="BCL56" s="669"/>
      <c r="BCM56" s="669"/>
      <c r="BCN56" s="114"/>
      <c r="BCO56" s="74"/>
      <c r="BDA56" s="74"/>
      <c r="BDB56" s="669"/>
      <c r="BDC56" s="669"/>
      <c r="BDD56" s="114"/>
      <c r="BDE56" s="74"/>
      <c r="BDQ56" s="74"/>
      <c r="BDR56" s="669"/>
      <c r="BDS56" s="669"/>
      <c r="BDT56" s="114"/>
      <c r="BDU56" s="74"/>
      <c r="BEG56" s="74"/>
      <c r="BEH56" s="669"/>
      <c r="BEI56" s="669"/>
      <c r="BEJ56" s="114"/>
      <c r="BEK56" s="74"/>
      <c r="BEW56" s="74"/>
      <c r="BEX56" s="669"/>
      <c r="BEY56" s="669"/>
      <c r="BEZ56" s="114"/>
      <c r="BFA56" s="74"/>
      <c r="BFM56" s="74"/>
      <c r="BFN56" s="669"/>
      <c r="BFO56" s="669"/>
      <c r="BFP56" s="114"/>
      <c r="BFQ56" s="74"/>
      <c r="BGC56" s="74"/>
      <c r="BGD56" s="669"/>
      <c r="BGE56" s="669"/>
      <c r="BGF56" s="114"/>
      <c r="BGG56" s="74"/>
      <c r="BGS56" s="74"/>
      <c r="BGT56" s="669"/>
      <c r="BGU56" s="669"/>
      <c r="BGV56" s="114"/>
      <c r="BGW56" s="74"/>
      <c r="BHI56" s="74"/>
      <c r="BHJ56" s="669"/>
      <c r="BHK56" s="669"/>
      <c r="BHL56" s="114"/>
      <c r="BHM56" s="74"/>
      <c r="BHY56" s="74"/>
      <c r="BHZ56" s="669"/>
      <c r="BIA56" s="669"/>
      <c r="BIB56" s="114"/>
      <c r="BIC56" s="74"/>
      <c r="BIO56" s="74"/>
      <c r="BIP56" s="669"/>
      <c r="BIQ56" s="669"/>
      <c r="BIR56" s="114"/>
      <c r="BIS56" s="74"/>
      <c r="BJE56" s="74"/>
      <c r="BJF56" s="669"/>
      <c r="BJG56" s="669"/>
      <c r="BJH56" s="114"/>
      <c r="BJI56" s="74"/>
      <c r="BJU56" s="74"/>
      <c r="BJV56" s="669"/>
      <c r="BJW56" s="669"/>
      <c r="BJX56" s="114"/>
      <c r="BJY56" s="74"/>
      <c r="BKK56" s="74"/>
      <c r="BKL56" s="669"/>
      <c r="BKM56" s="669"/>
      <c r="BKN56" s="114"/>
      <c r="BKO56" s="74"/>
      <c r="BLA56" s="74"/>
      <c r="BLB56" s="669"/>
      <c r="BLC56" s="669"/>
      <c r="BLD56" s="114"/>
      <c r="BLE56" s="74"/>
      <c r="BLQ56" s="74"/>
      <c r="BLR56" s="669"/>
      <c r="BLS56" s="669"/>
      <c r="BLT56" s="114"/>
      <c r="BLU56" s="74"/>
      <c r="BMG56" s="74"/>
      <c r="BMH56" s="669"/>
      <c r="BMI56" s="669"/>
      <c r="BMJ56" s="114"/>
      <c r="BMK56" s="74"/>
      <c r="BMW56" s="74"/>
      <c r="BMX56" s="669"/>
      <c r="BMY56" s="669"/>
      <c r="BMZ56" s="114"/>
      <c r="BNA56" s="74"/>
      <c r="BNM56" s="74"/>
      <c r="BNN56" s="669"/>
      <c r="BNO56" s="669"/>
      <c r="BNP56" s="114"/>
      <c r="BNQ56" s="74"/>
      <c r="BOC56" s="74"/>
      <c r="BOD56" s="669"/>
      <c r="BOE56" s="669"/>
      <c r="BOF56" s="114"/>
      <c r="BOG56" s="74"/>
      <c r="BOS56" s="74"/>
      <c r="BOT56" s="669"/>
      <c r="BOU56" s="669"/>
      <c r="BOV56" s="114"/>
      <c r="BOW56" s="74"/>
      <c r="BPI56" s="74"/>
      <c r="BPJ56" s="669"/>
      <c r="BPK56" s="669"/>
      <c r="BPL56" s="114"/>
      <c r="BPM56" s="74"/>
      <c r="BPY56" s="74"/>
      <c r="BPZ56" s="669"/>
      <c r="BQA56" s="669"/>
      <c r="BQB56" s="114"/>
      <c r="BQC56" s="74"/>
      <c r="BQO56" s="74"/>
      <c r="BQP56" s="669"/>
      <c r="BQQ56" s="669"/>
      <c r="BQR56" s="114"/>
      <c r="BQS56" s="74"/>
      <c r="BRE56" s="74"/>
      <c r="BRF56" s="669"/>
      <c r="BRG56" s="669"/>
      <c r="BRH56" s="114"/>
      <c r="BRI56" s="74"/>
      <c r="BRU56" s="74"/>
      <c r="BRV56" s="669"/>
      <c r="BRW56" s="669"/>
      <c r="BRX56" s="114"/>
      <c r="BRY56" s="74"/>
      <c r="BSK56" s="74"/>
      <c r="BSL56" s="669"/>
      <c r="BSM56" s="669"/>
      <c r="BSN56" s="114"/>
      <c r="BSO56" s="74"/>
      <c r="BTA56" s="74"/>
      <c r="BTB56" s="669"/>
      <c r="BTC56" s="669"/>
      <c r="BTD56" s="114"/>
      <c r="BTE56" s="74"/>
      <c r="BTQ56" s="74"/>
      <c r="BTR56" s="669"/>
      <c r="BTS56" s="669"/>
      <c r="BTT56" s="114"/>
      <c r="BTU56" s="74"/>
      <c r="BUG56" s="74"/>
      <c r="BUH56" s="669"/>
      <c r="BUI56" s="669"/>
      <c r="BUJ56" s="114"/>
      <c r="BUK56" s="74"/>
      <c r="BUW56" s="74"/>
      <c r="BUX56" s="669"/>
      <c r="BUY56" s="669"/>
      <c r="BUZ56" s="114"/>
      <c r="BVA56" s="74"/>
      <c r="BVM56" s="74"/>
      <c r="BVN56" s="669"/>
      <c r="BVO56" s="669"/>
      <c r="BVP56" s="114"/>
      <c r="BVQ56" s="74"/>
      <c r="BWC56" s="74"/>
      <c r="BWD56" s="669"/>
      <c r="BWE56" s="669"/>
      <c r="BWF56" s="114"/>
      <c r="BWG56" s="74"/>
      <c r="BWS56" s="74"/>
      <c r="BWT56" s="669"/>
      <c r="BWU56" s="669"/>
      <c r="BWV56" s="114"/>
      <c r="BWW56" s="74"/>
      <c r="BXI56" s="74"/>
      <c r="BXJ56" s="669"/>
      <c r="BXK56" s="669"/>
      <c r="BXL56" s="114"/>
      <c r="BXM56" s="74"/>
      <c r="BXY56" s="74"/>
      <c r="BXZ56" s="669"/>
      <c r="BYA56" s="669"/>
      <c r="BYB56" s="114"/>
      <c r="BYC56" s="74"/>
      <c r="BYO56" s="74"/>
      <c r="BYP56" s="669"/>
      <c r="BYQ56" s="669"/>
      <c r="BYR56" s="114"/>
      <c r="BYS56" s="74"/>
      <c r="BZE56" s="74"/>
      <c r="BZF56" s="669"/>
      <c r="BZG56" s="669"/>
      <c r="BZH56" s="114"/>
      <c r="BZI56" s="74"/>
      <c r="BZU56" s="74"/>
      <c r="BZV56" s="669"/>
      <c r="BZW56" s="669"/>
      <c r="BZX56" s="114"/>
      <c r="BZY56" s="74"/>
      <c r="CAK56" s="74"/>
      <c r="CAL56" s="669"/>
      <c r="CAM56" s="669"/>
      <c r="CAN56" s="114"/>
      <c r="CAO56" s="74"/>
      <c r="CBA56" s="74"/>
      <c r="CBB56" s="669"/>
      <c r="CBC56" s="669"/>
      <c r="CBD56" s="114"/>
      <c r="CBE56" s="74"/>
      <c r="CBQ56" s="74"/>
      <c r="CBR56" s="669"/>
      <c r="CBS56" s="669"/>
      <c r="CBT56" s="114"/>
      <c r="CBU56" s="74"/>
      <c r="CCG56" s="74"/>
      <c r="CCH56" s="669"/>
      <c r="CCI56" s="669"/>
      <c r="CCJ56" s="114"/>
      <c r="CCK56" s="74"/>
      <c r="CCW56" s="74"/>
      <c r="CCX56" s="669"/>
      <c r="CCY56" s="669"/>
      <c r="CCZ56" s="114"/>
      <c r="CDA56" s="74"/>
      <c r="CDM56" s="74"/>
      <c r="CDN56" s="669"/>
      <c r="CDO56" s="669"/>
      <c r="CDP56" s="114"/>
      <c r="CDQ56" s="74"/>
      <c r="CEC56" s="74"/>
      <c r="CED56" s="669"/>
      <c r="CEE56" s="669"/>
      <c r="CEF56" s="114"/>
      <c r="CEG56" s="74"/>
      <c r="CES56" s="74"/>
      <c r="CET56" s="669"/>
      <c r="CEU56" s="669"/>
      <c r="CEV56" s="114"/>
      <c r="CEW56" s="74"/>
      <c r="CFI56" s="74"/>
      <c r="CFJ56" s="669"/>
      <c r="CFK56" s="669"/>
      <c r="CFL56" s="114"/>
      <c r="CFM56" s="74"/>
      <c r="CFY56" s="74"/>
      <c r="CFZ56" s="669"/>
      <c r="CGA56" s="669"/>
      <c r="CGB56" s="114"/>
      <c r="CGC56" s="74"/>
      <c r="CGO56" s="74"/>
      <c r="CGP56" s="669"/>
      <c r="CGQ56" s="669"/>
      <c r="CGR56" s="114"/>
      <c r="CGS56" s="74"/>
      <c r="CHE56" s="74"/>
      <c r="CHF56" s="669"/>
      <c r="CHG56" s="669"/>
      <c r="CHH56" s="114"/>
      <c r="CHI56" s="74"/>
      <c r="CHU56" s="74"/>
      <c r="CHV56" s="669"/>
      <c r="CHW56" s="669"/>
      <c r="CHX56" s="114"/>
      <c r="CHY56" s="74"/>
      <c r="CIK56" s="74"/>
      <c r="CIL56" s="669"/>
      <c r="CIM56" s="669"/>
      <c r="CIN56" s="114"/>
      <c r="CIO56" s="74"/>
      <c r="CJA56" s="74"/>
      <c r="CJB56" s="669"/>
      <c r="CJC56" s="669"/>
      <c r="CJD56" s="114"/>
      <c r="CJE56" s="74"/>
      <c r="CJQ56" s="74"/>
      <c r="CJR56" s="669"/>
      <c r="CJS56" s="669"/>
      <c r="CJT56" s="114"/>
      <c r="CJU56" s="74"/>
      <c r="CKG56" s="74"/>
      <c r="CKH56" s="669"/>
      <c r="CKI56" s="669"/>
      <c r="CKJ56" s="114"/>
      <c r="CKK56" s="74"/>
      <c r="CKW56" s="74"/>
      <c r="CKX56" s="669"/>
      <c r="CKY56" s="669"/>
      <c r="CKZ56" s="114"/>
      <c r="CLA56" s="74"/>
      <c r="CLM56" s="74"/>
      <c r="CLN56" s="669"/>
      <c r="CLO56" s="669"/>
      <c r="CLP56" s="114"/>
      <c r="CLQ56" s="74"/>
      <c r="CMC56" s="74"/>
      <c r="CMD56" s="669"/>
      <c r="CME56" s="669"/>
      <c r="CMF56" s="114"/>
      <c r="CMG56" s="74"/>
      <c r="CMS56" s="74"/>
      <c r="CMT56" s="669"/>
      <c r="CMU56" s="669"/>
      <c r="CMV56" s="114"/>
      <c r="CMW56" s="74"/>
      <c r="CNI56" s="74"/>
      <c r="CNJ56" s="669"/>
      <c r="CNK56" s="669"/>
      <c r="CNL56" s="114"/>
      <c r="CNM56" s="74"/>
      <c r="CNY56" s="74"/>
      <c r="CNZ56" s="669"/>
      <c r="COA56" s="669"/>
      <c r="COB56" s="114"/>
      <c r="COC56" s="74"/>
      <c r="COO56" s="74"/>
      <c r="COP56" s="669"/>
      <c r="COQ56" s="669"/>
      <c r="COR56" s="114"/>
      <c r="COS56" s="74"/>
      <c r="CPE56" s="74"/>
      <c r="CPF56" s="669"/>
      <c r="CPG56" s="669"/>
      <c r="CPH56" s="114"/>
      <c r="CPI56" s="74"/>
      <c r="CPU56" s="74"/>
      <c r="CPV56" s="669"/>
      <c r="CPW56" s="669"/>
      <c r="CPX56" s="114"/>
      <c r="CPY56" s="74"/>
      <c r="CQK56" s="74"/>
      <c r="CQL56" s="669"/>
      <c r="CQM56" s="669"/>
      <c r="CQN56" s="114"/>
      <c r="CQO56" s="74"/>
      <c r="CRA56" s="74"/>
      <c r="CRB56" s="669"/>
      <c r="CRC56" s="669"/>
      <c r="CRD56" s="114"/>
      <c r="CRE56" s="74"/>
      <c r="CRQ56" s="74"/>
      <c r="CRR56" s="669"/>
      <c r="CRS56" s="669"/>
      <c r="CRT56" s="114"/>
      <c r="CRU56" s="74"/>
      <c r="CSG56" s="74"/>
      <c r="CSH56" s="669"/>
      <c r="CSI56" s="669"/>
      <c r="CSJ56" s="114"/>
      <c r="CSK56" s="74"/>
      <c r="CSW56" s="74"/>
      <c r="CSX56" s="669"/>
      <c r="CSY56" s="669"/>
      <c r="CSZ56" s="114"/>
      <c r="CTA56" s="74"/>
      <c r="CTM56" s="74"/>
      <c r="CTN56" s="669"/>
      <c r="CTO56" s="669"/>
      <c r="CTP56" s="114"/>
      <c r="CTQ56" s="74"/>
      <c r="CUC56" s="74"/>
      <c r="CUD56" s="669"/>
      <c r="CUE56" s="669"/>
      <c r="CUF56" s="114"/>
      <c r="CUG56" s="74"/>
      <c r="CUS56" s="74"/>
      <c r="CUT56" s="669"/>
      <c r="CUU56" s="669"/>
      <c r="CUV56" s="114"/>
      <c r="CUW56" s="74"/>
      <c r="CVI56" s="74"/>
      <c r="CVJ56" s="669"/>
      <c r="CVK56" s="669"/>
      <c r="CVL56" s="114"/>
      <c r="CVM56" s="74"/>
      <c r="CVY56" s="74"/>
      <c r="CVZ56" s="669"/>
      <c r="CWA56" s="669"/>
      <c r="CWB56" s="114"/>
      <c r="CWC56" s="74"/>
      <c r="CWO56" s="74"/>
      <c r="CWP56" s="669"/>
      <c r="CWQ56" s="669"/>
      <c r="CWR56" s="114"/>
      <c r="CWS56" s="74"/>
      <c r="CXE56" s="74"/>
      <c r="CXF56" s="669"/>
      <c r="CXG56" s="669"/>
      <c r="CXH56" s="114"/>
      <c r="CXI56" s="74"/>
      <c r="CXU56" s="74"/>
      <c r="CXV56" s="669"/>
      <c r="CXW56" s="669"/>
      <c r="CXX56" s="114"/>
      <c r="CXY56" s="74"/>
      <c r="CYK56" s="74"/>
      <c r="CYL56" s="669"/>
      <c r="CYM56" s="669"/>
      <c r="CYN56" s="114"/>
      <c r="CYO56" s="74"/>
      <c r="CZA56" s="74"/>
      <c r="CZB56" s="669"/>
      <c r="CZC56" s="669"/>
      <c r="CZD56" s="114"/>
      <c r="CZE56" s="74"/>
      <c r="CZQ56" s="74"/>
      <c r="CZR56" s="669"/>
      <c r="CZS56" s="669"/>
      <c r="CZT56" s="114"/>
      <c r="CZU56" s="74"/>
      <c r="DAG56" s="74"/>
      <c r="DAH56" s="669"/>
      <c r="DAI56" s="669"/>
      <c r="DAJ56" s="114"/>
      <c r="DAK56" s="74"/>
      <c r="DAW56" s="74"/>
      <c r="DAX56" s="669"/>
      <c r="DAY56" s="669"/>
      <c r="DAZ56" s="114"/>
      <c r="DBA56" s="74"/>
      <c r="DBM56" s="74"/>
      <c r="DBN56" s="669"/>
      <c r="DBO56" s="669"/>
      <c r="DBP56" s="114"/>
      <c r="DBQ56" s="74"/>
      <c r="DCC56" s="74"/>
      <c r="DCD56" s="669"/>
      <c r="DCE56" s="669"/>
      <c r="DCF56" s="114"/>
      <c r="DCG56" s="74"/>
      <c r="DCS56" s="74"/>
      <c r="DCT56" s="669"/>
      <c r="DCU56" s="669"/>
      <c r="DCV56" s="114"/>
      <c r="DCW56" s="74"/>
      <c r="DDI56" s="74"/>
      <c r="DDJ56" s="669"/>
      <c r="DDK56" s="669"/>
      <c r="DDL56" s="114"/>
      <c r="DDM56" s="74"/>
      <c r="DDY56" s="74"/>
      <c r="DDZ56" s="669"/>
      <c r="DEA56" s="669"/>
      <c r="DEB56" s="114"/>
      <c r="DEC56" s="74"/>
      <c r="DEO56" s="74"/>
      <c r="DEP56" s="669"/>
      <c r="DEQ56" s="669"/>
      <c r="DER56" s="114"/>
      <c r="DES56" s="74"/>
      <c r="DFE56" s="74"/>
      <c r="DFF56" s="669"/>
      <c r="DFG56" s="669"/>
      <c r="DFH56" s="114"/>
      <c r="DFI56" s="74"/>
      <c r="DFU56" s="74"/>
      <c r="DFV56" s="669"/>
      <c r="DFW56" s="669"/>
      <c r="DFX56" s="114"/>
      <c r="DFY56" s="74"/>
      <c r="DGK56" s="74"/>
      <c r="DGL56" s="669"/>
      <c r="DGM56" s="669"/>
      <c r="DGN56" s="114"/>
      <c r="DGO56" s="74"/>
      <c r="DHA56" s="74"/>
      <c r="DHB56" s="669"/>
      <c r="DHC56" s="669"/>
      <c r="DHD56" s="114"/>
      <c r="DHE56" s="74"/>
      <c r="DHQ56" s="74"/>
      <c r="DHR56" s="669"/>
      <c r="DHS56" s="669"/>
      <c r="DHT56" s="114"/>
      <c r="DHU56" s="74"/>
      <c r="DIG56" s="74"/>
      <c r="DIH56" s="669"/>
      <c r="DII56" s="669"/>
      <c r="DIJ56" s="114"/>
      <c r="DIK56" s="74"/>
      <c r="DIW56" s="74"/>
      <c r="DIX56" s="669"/>
      <c r="DIY56" s="669"/>
      <c r="DIZ56" s="114"/>
      <c r="DJA56" s="74"/>
      <c r="DJM56" s="74"/>
      <c r="DJN56" s="669"/>
      <c r="DJO56" s="669"/>
      <c r="DJP56" s="114"/>
      <c r="DJQ56" s="74"/>
      <c r="DKC56" s="74"/>
      <c r="DKD56" s="669"/>
      <c r="DKE56" s="669"/>
      <c r="DKF56" s="114"/>
      <c r="DKG56" s="74"/>
      <c r="DKS56" s="74"/>
      <c r="DKT56" s="669"/>
      <c r="DKU56" s="669"/>
      <c r="DKV56" s="114"/>
      <c r="DKW56" s="74"/>
      <c r="DLI56" s="74"/>
      <c r="DLJ56" s="669"/>
      <c r="DLK56" s="669"/>
      <c r="DLL56" s="114"/>
      <c r="DLM56" s="74"/>
      <c r="DLY56" s="74"/>
      <c r="DLZ56" s="669"/>
      <c r="DMA56" s="669"/>
      <c r="DMB56" s="114"/>
      <c r="DMC56" s="74"/>
      <c r="DMO56" s="74"/>
      <c r="DMP56" s="669"/>
      <c r="DMQ56" s="669"/>
      <c r="DMR56" s="114"/>
      <c r="DMS56" s="74"/>
      <c r="DNE56" s="74"/>
      <c r="DNF56" s="669"/>
      <c r="DNG56" s="669"/>
      <c r="DNH56" s="114"/>
      <c r="DNI56" s="74"/>
      <c r="DNU56" s="74"/>
      <c r="DNV56" s="669"/>
      <c r="DNW56" s="669"/>
      <c r="DNX56" s="114"/>
      <c r="DNY56" s="74"/>
      <c r="DOK56" s="74"/>
      <c r="DOL56" s="669"/>
      <c r="DOM56" s="669"/>
      <c r="DON56" s="114"/>
      <c r="DOO56" s="74"/>
      <c r="DPA56" s="74"/>
      <c r="DPB56" s="669"/>
      <c r="DPC56" s="669"/>
      <c r="DPD56" s="114"/>
      <c r="DPE56" s="74"/>
      <c r="DPQ56" s="74"/>
      <c r="DPR56" s="669"/>
      <c r="DPS56" s="669"/>
      <c r="DPT56" s="114"/>
      <c r="DPU56" s="74"/>
      <c r="DQG56" s="74"/>
      <c r="DQH56" s="669"/>
      <c r="DQI56" s="669"/>
      <c r="DQJ56" s="114"/>
      <c r="DQK56" s="74"/>
      <c r="DQW56" s="74"/>
      <c r="DQX56" s="669"/>
      <c r="DQY56" s="669"/>
      <c r="DQZ56" s="114"/>
      <c r="DRA56" s="74"/>
      <c r="DRM56" s="74"/>
      <c r="DRN56" s="669"/>
      <c r="DRO56" s="669"/>
      <c r="DRP56" s="114"/>
      <c r="DRQ56" s="74"/>
      <c r="DSC56" s="74"/>
      <c r="DSD56" s="669"/>
      <c r="DSE56" s="669"/>
      <c r="DSF56" s="114"/>
      <c r="DSG56" s="74"/>
      <c r="DSS56" s="74"/>
      <c r="DST56" s="669"/>
      <c r="DSU56" s="669"/>
      <c r="DSV56" s="114"/>
      <c r="DSW56" s="74"/>
      <c r="DTI56" s="74"/>
      <c r="DTJ56" s="669"/>
      <c r="DTK56" s="669"/>
      <c r="DTL56" s="114"/>
      <c r="DTM56" s="74"/>
      <c r="DTY56" s="74"/>
      <c r="DTZ56" s="669"/>
      <c r="DUA56" s="669"/>
      <c r="DUB56" s="114"/>
      <c r="DUC56" s="74"/>
      <c r="DUO56" s="74"/>
      <c r="DUP56" s="669"/>
      <c r="DUQ56" s="669"/>
      <c r="DUR56" s="114"/>
      <c r="DUS56" s="74"/>
      <c r="DVE56" s="74"/>
      <c r="DVF56" s="669"/>
      <c r="DVG56" s="669"/>
      <c r="DVH56" s="114"/>
      <c r="DVI56" s="74"/>
      <c r="DVU56" s="74"/>
      <c r="DVV56" s="669"/>
      <c r="DVW56" s="669"/>
      <c r="DVX56" s="114"/>
      <c r="DVY56" s="74"/>
      <c r="DWK56" s="74"/>
      <c r="DWL56" s="669"/>
      <c r="DWM56" s="669"/>
      <c r="DWN56" s="114"/>
      <c r="DWO56" s="74"/>
      <c r="DXA56" s="74"/>
      <c r="DXB56" s="669"/>
      <c r="DXC56" s="669"/>
      <c r="DXD56" s="114"/>
      <c r="DXE56" s="74"/>
      <c r="DXQ56" s="74"/>
      <c r="DXR56" s="669"/>
      <c r="DXS56" s="669"/>
      <c r="DXT56" s="114"/>
      <c r="DXU56" s="74"/>
      <c r="DYG56" s="74"/>
      <c r="DYH56" s="669"/>
      <c r="DYI56" s="669"/>
      <c r="DYJ56" s="114"/>
      <c r="DYK56" s="74"/>
      <c r="DYW56" s="74"/>
      <c r="DYX56" s="669"/>
      <c r="DYY56" s="669"/>
      <c r="DYZ56" s="114"/>
      <c r="DZA56" s="74"/>
      <c r="DZM56" s="74"/>
      <c r="DZN56" s="669"/>
      <c r="DZO56" s="669"/>
      <c r="DZP56" s="114"/>
      <c r="DZQ56" s="74"/>
      <c r="EAC56" s="74"/>
      <c r="EAD56" s="669"/>
      <c r="EAE56" s="669"/>
      <c r="EAF56" s="114"/>
      <c r="EAG56" s="74"/>
      <c r="EAS56" s="74"/>
      <c r="EAT56" s="669"/>
      <c r="EAU56" s="669"/>
      <c r="EAV56" s="114"/>
      <c r="EAW56" s="74"/>
      <c r="EBI56" s="74"/>
      <c r="EBJ56" s="669"/>
      <c r="EBK56" s="669"/>
      <c r="EBL56" s="114"/>
      <c r="EBM56" s="74"/>
      <c r="EBY56" s="74"/>
      <c r="EBZ56" s="669"/>
      <c r="ECA56" s="669"/>
      <c r="ECB56" s="114"/>
      <c r="ECC56" s="74"/>
      <c r="ECO56" s="74"/>
      <c r="ECP56" s="669"/>
      <c r="ECQ56" s="669"/>
      <c r="ECR56" s="114"/>
      <c r="ECS56" s="74"/>
      <c r="EDE56" s="74"/>
      <c r="EDF56" s="669"/>
      <c r="EDG56" s="669"/>
      <c r="EDH56" s="114"/>
      <c r="EDI56" s="74"/>
      <c r="EDU56" s="74"/>
      <c r="EDV56" s="669"/>
      <c r="EDW56" s="669"/>
      <c r="EDX56" s="114"/>
      <c r="EDY56" s="74"/>
      <c r="EEK56" s="74"/>
      <c r="EEL56" s="669"/>
      <c r="EEM56" s="669"/>
      <c r="EEN56" s="114"/>
      <c r="EEO56" s="74"/>
      <c r="EFA56" s="74"/>
      <c r="EFB56" s="669"/>
      <c r="EFC56" s="669"/>
      <c r="EFD56" s="114"/>
      <c r="EFE56" s="74"/>
      <c r="EFQ56" s="74"/>
      <c r="EFR56" s="669"/>
      <c r="EFS56" s="669"/>
      <c r="EFT56" s="114"/>
      <c r="EFU56" s="74"/>
      <c r="EGG56" s="74"/>
      <c r="EGH56" s="669"/>
      <c r="EGI56" s="669"/>
      <c r="EGJ56" s="114"/>
      <c r="EGK56" s="74"/>
      <c r="EGW56" s="74"/>
      <c r="EGX56" s="669"/>
      <c r="EGY56" s="669"/>
      <c r="EGZ56" s="114"/>
      <c r="EHA56" s="74"/>
      <c r="EHM56" s="74"/>
      <c r="EHN56" s="669"/>
      <c r="EHO56" s="669"/>
      <c r="EHP56" s="114"/>
      <c r="EHQ56" s="74"/>
      <c r="EIC56" s="74"/>
      <c r="EID56" s="669"/>
      <c r="EIE56" s="669"/>
      <c r="EIF56" s="114"/>
      <c r="EIG56" s="74"/>
      <c r="EIS56" s="74"/>
      <c r="EIT56" s="669"/>
      <c r="EIU56" s="669"/>
      <c r="EIV56" s="114"/>
      <c r="EIW56" s="74"/>
      <c r="EJI56" s="74"/>
      <c r="EJJ56" s="669"/>
      <c r="EJK56" s="669"/>
      <c r="EJL56" s="114"/>
      <c r="EJM56" s="74"/>
      <c r="EJY56" s="74"/>
      <c r="EJZ56" s="669"/>
      <c r="EKA56" s="669"/>
      <c r="EKB56" s="114"/>
      <c r="EKC56" s="74"/>
      <c r="EKO56" s="74"/>
      <c r="EKP56" s="669"/>
      <c r="EKQ56" s="669"/>
      <c r="EKR56" s="114"/>
      <c r="EKS56" s="74"/>
      <c r="ELE56" s="74"/>
      <c r="ELF56" s="669"/>
      <c r="ELG56" s="669"/>
      <c r="ELH56" s="114"/>
      <c r="ELI56" s="74"/>
      <c r="ELU56" s="74"/>
      <c r="ELV56" s="669"/>
      <c r="ELW56" s="669"/>
      <c r="ELX56" s="114"/>
      <c r="ELY56" s="74"/>
      <c r="EMK56" s="74"/>
      <c r="EML56" s="669"/>
      <c r="EMM56" s="669"/>
      <c r="EMN56" s="114"/>
      <c r="EMO56" s="74"/>
      <c r="ENA56" s="74"/>
      <c r="ENB56" s="669"/>
      <c r="ENC56" s="669"/>
      <c r="END56" s="114"/>
      <c r="ENE56" s="74"/>
      <c r="ENQ56" s="74"/>
      <c r="ENR56" s="669"/>
      <c r="ENS56" s="669"/>
      <c r="ENT56" s="114"/>
      <c r="ENU56" s="74"/>
      <c r="EOG56" s="74"/>
      <c r="EOH56" s="669"/>
      <c r="EOI56" s="669"/>
      <c r="EOJ56" s="114"/>
      <c r="EOK56" s="74"/>
      <c r="EOW56" s="74"/>
      <c r="EOX56" s="669"/>
      <c r="EOY56" s="669"/>
      <c r="EOZ56" s="114"/>
      <c r="EPA56" s="74"/>
      <c r="EPM56" s="74"/>
      <c r="EPN56" s="669"/>
      <c r="EPO56" s="669"/>
      <c r="EPP56" s="114"/>
      <c r="EPQ56" s="74"/>
      <c r="EQC56" s="74"/>
      <c r="EQD56" s="669"/>
      <c r="EQE56" s="669"/>
      <c r="EQF56" s="114"/>
      <c r="EQG56" s="74"/>
      <c r="EQS56" s="74"/>
      <c r="EQT56" s="669"/>
      <c r="EQU56" s="669"/>
      <c r="EQV56" s="114"/>
      <c r="EQW56" s="74"/>
      <c r="ERI56" s="74"/>
      <c r="ERJ56" s="669"/>
      <c r="ERK56" s="669"/>
      <c r="ERL56" s="114"/>
      <c r="ERM56" s="74"/>
      <c r="ERY56" s="74"/>
      <c r="ERZ56" s="669"/>
      <c r="ESA56" s="669"/>
      <c r="ESB56" s="114"/>
      <c r="ESC56" s="74"/>
      <c r="ESO56" s="74"/>
      <c r="ESP56" s="669"/>
      <c r="ESQ56" s="669"/>
      <c r="ESR56" s="114"/>
      <c r="ESS56" s="74"/>
      <c r="ETE56" s="74"/>
      <c r="ETF56" s="669"/>
      <c r="ETG56" s="669"/>
      <c r="ETH56" s="114"/>
      <c r="ETI56" s="74"/>
      <c r="ETU56" s="74"/>
      <c r="ETV56" s="669"/>
      <c r="ETW56" s="669"/>
      <c r="ETX56" s="114"/>
      <c r="ETY56" s="74"/>
      <c r="EUK56" s="74"/>
      <c r="EUL56" s="669"/>
      <c r="EUM56" s="669"/>
      <c r="EUN56" s="114"/>
      <c r="EUO56" s="74"/>
      <c r="EVA56" s="74"/>
      <c r="EVB56" s="669"/>
      <c r="EVC56" s="669"/>
      <c r="EVD56" s="114"/>
      <c r="EVE56" s="74"/>
      <c r="EVQ56" s="74"/>
      <c r="EVR56" s="669"/>
      <c r="EVS56" s="669"/>
      <c r="EVT56" s="114"/>
      <c r="EVU56" s="74"/>
      <c r="EWG56" s="74"/>
      <c r="EWH56" s="669"/>
      <c r="EWI56" s="669"/>
      <c r="EWJ56" s="114"/>
      <c r="EWK56" s="74"/>
      <c r="EWW56" s="74"/>
      <c r="EWX56" s="669"/>
      <c r="EWY56" s="669"/>
      <c r="EWZ56" s="114"/>
      <c r="EXA56" s="74"/>
      <c r="EXM56" s="74"/>
      <c r="EXN56" s="669"/>
      <c r="EXO56" s="669"/>
      <c r="EXP56" s="114"/>
      <c r="EXQ56" s="74"/>
      <c r="EYC56" s="74"/>
      <c r="EYD56" s="669"/>
      <c r="EYE56" s="669"/>
      <c r="EYF56" s="114"/>
      <c r="EYG56" s="74"/>
      <c r="EYS56" s="74"/>
      <c r="EYT56" s="669"/>
      <c r="EYU56" s="669"/>
      <c r="EYV56" s="114"/>
      <c r="EYW56" s="74"/>
      <c r="EZI56" s="74"/>
      <c r="EZJ56" s="669"/>
      <c r="EZK56" s="669"/>
      <c r="EZL56" s="114"/>
      <c r="EZM56" s="74"/>
      <c r="EZY56" s="74"/>
      <c r="EZZ56" s="669"/>
      <c r="FAA56" s="669"/>
      <c r="FAB56" s="114"/>
      <c r="FAC56" s="74"/>
      <c r="FAO56" s="74"/>
      <c r="FAP56" s="669"/>
      <c r="FAQ56" s="669"/>
      <c r="FAR56" s="114"/>
      <c r="FAS56" s="74"/>
      <c r="FBE56" s="74"/>
      <c r="FBF56" s="669"/>
      <c r="FBG56" s="669"/>
      <c r="FBH56" s="114"/>
      <c r="FBI56" s="74"/>
      <c r="FBU56" s="74"/>
      <c r="FBV56" s="669"/>
      <c r="FBW56" s="669"/>
      <c r="FBX56" s="114"/>
      <c r="FBY56" s="74"/>
      <c r="FCK56" s="74"/>
      <c r="FCL56" s="669"/>
      <c r="FCM56" s="669"/>
      <c r="FCN56" s="114"/>
      <c r="FCO56" s="74"/>
      <c r="FDA56" s="74"/>
      <c r="FDB56" s="669"/>
      <c r="FDC56" s="669"/>
      <c r="FDD56" s="114"/>
      <c r="FDE56" s="74"/>
      <c r="FDQ56" s="74"/>
      <c r="FDR56" s="669"/>
      <c r="FDS56" s="669"/>
      <c r="FDT56" s="114"/>
      <c r="FDU56" s="74"/>
      <c r="FEG56" s="74"/>
      <c r="FEH56" s="669"/>
      <c r="FEI56" s="669"/>
      <c r="FEJ56" s="114"/>
      <c r="FEK56" s="74"/>
      <c r="FEW56" s="74"/>
      <c r="FEX56" s="669"/>
      <c r="FEY56" s="669"/>
      <c r="FEZ56" s="114"/>
      <c r="FFA56" s="74"/>
      <c r="FFM56" s="74"/>
      <c r="FFN56" s="669"/>
      <c r="FFO56" s="669"/>
      <c r="FFP56" s="114"/>
      <c r="FFQ56" s="74"/>
      <c r="FGC56" s="74"/>
      <c r="FGD56" s="669"/>
      <c r="FGE56" s="669"/>
      <c r="FGF56" s="114"/>
      <c r="FGG56" s="74"/>
      <c r="FGS56" s="74"/>
      <c r="FGT56" s="669"/>
      <c r="FGU56" s="669"/>
      <c r="FGV56" s="114"/>
      <c r="FGW56" s="74"/>
      <c r="FHI56" s="74"/>
      <c r="FHJ56" s="669"/>
      <c r="FHK56" s="669"/>
      <c r="FHL56" s="114"/>
      <c r="FHM56" s="74"/>
      <c r="FHY56" s="74"/>
      <c r="FHZ56" s="669"/>
      <c r="FIA56" s="669"/>
      <c r="FIB56" s="114"/>
      <c r="FIC56" s="74"/>
      <c r="FIO56" s="74"/>
      <c r="FIP56" s="669"/>
      <c r="FIQ56" s="669"/>
      <c r="FIR56" s="114"/>
      <c r="FIS56" s="74"/>
      <c r="FJE56" s="74"/>
      <c r="FJF56" s="669"/>
      <c r="FJG56" s="669"/>
      <c r="FJH56" s="114"/>
      <c r="FJI56" s="74"/>
      <c r="FJU56" s="74"/>
      <c r="FJV56" s="669"/>
      <c r="FJW56" s="669"/>
      <c r="FJX56" s="114"/>
      <c r="FJY56" s="74"/>
      <c r="FKK56" s="74"/>
      <c r="FKL56" s="669"/>
      <c r="FKM56" s="669"/>
      <c r="FKN56" s="114"/>
      <c r="FKO56" s="74"/>
      <c r="FLA56" s="74"/>
      <c r="FLB56" s="669"/>
      <c r="FLC56" s="669"/>
      <c r="FLD56" s="114"/>
      <c r="FLE56" s="74"/>
      <c r="FLQ56" s="74"/>
      <c r="FLR56" s="669"/>
      <c r="FLS56" s="669"/>
      <c r="FLT56" s="114"/>
      <c r="FLU56" s="74"/>
      <c r="FMG56" s="74"/>
      <c r="FMH56" s="669"/>
      <c r="FMI56" s="669"/>
      <c r="FMJ56" s="114"/>
      <c r="FMK56" s="74"/>
      <c r="FMW56" s="74"/>
      <c r="FMX56" s="669"/>
      <c r="FMY56" s="669"/>
      <c r="FMZ56" s="114"/>
      <c r="FNA56" s="74"/>
      <c r="FNM56" s="74"/>
      <c r="FNN56" s="669"/>
      <c r="FNO56" s="669"/>
      <c r="FNP56" s="114"/>
      <c r="FNQ56" s="74"/>
      <c r="FOC56" s="74"/>
      <c r="FOD56" s="669"/>
      <c r="FOE56" s="669"/>
      <c r="FOF56" s="114"/>
      <c r="FOG56" s="74"/>
      <c r="FOS56" s="74"/>
      <c r="FOT56" s="669"/>
      <c r="FOU56" s="669"/>
      <c r="FOV56" s="114"/>
      <c r="FOW56" s="74"/>
      <c r="FPI56" s="74"/>
      <c r="FPJ56" s="669"/>
      <c r="FPK56" s="669"/>
      <c r="FPL56" s="114"/>
      <c r="FPM56" s="74"/>
      <c r="FPY56" s="74"/>
      <c r="FPZ56" s="669"/>
      <c r="FQA56" s="669"/>
      <c r="FQB56" s="114"/>
      <c r="FQC56" s="74"/>
      <c r="FQO56" s="74"/>
      <c r="FQP56" s="669"/>
      <c r="FQQ56" s="669"/>
      <c r="FQR56" s="114"/>
      <c r="FQS56" s="74"/>
      <c r="FRE56" s="74"/>
      <c r="FRF56" s="669"/>
      <c r="FRG56" s="669"/>
      <c r="FRH56" s="114"/>
      <c r="FRI56" s="74"/>
      <c r="FRU56" s="74"/>
      <c r="FRV56" s="669"/>
      <c r="FRW56" s="669"/>
      <c r="FRX56" s="114"/>
      <c r="FRY56" s="74"/>
      <c r="FSK56" s="74"/>
      <c r="FSL56" s="669"/>
      <c r="FSM56" s="669"/>
      <c r="FSN56" s="114"/>
      <c r="FSO56" s="74"/>
      <c r="FTA56" s="74"/>
      <c r="FTB56" s="669"/>
      <c r="FTC56" s="669"/>
      <c r="FTD56" s="114"/>
      <c r="FTE56" s="74"/>
      <c r="FTQ56" s="74"/>
      <c r="FTR56" s="669"/>
      <c r="FTS56" s="669"/>
      <c r="FTT56" s="114"/>
      <c r="FTU56" s="74"/>
      <c r="FUG56" s="74"/>
      <c r="FUH56" s="669"/>
      <c r="FUI56" s="669"/>
      <c r="FUJ56" s="114"/>
      <c r="FUK56" s="74"/>
      <c r="FUW56" s="74"/>
      <c r="FUX56" s="669"/>
      <c r="FUY56" s="669"/>
      <c r="FUZ56" s="114"/>
      <c r="FVA56" s="74"/>
      <c r="FVM56" s="74"/>
      <c r="FVN56" s="669"/>
      <c r="FVO56" s="669"/>
      <c r="FVP56" s="114"/>
      <c r="FVQ56" s="74"/>
      <c r="FWC56" s="74"/>
      <c r="FWD56" s="669"/>
      <c r="FWE56" s="669"/>
      <c r="FWF56" s="114"/>
      <c r="FWG56" s="74"/>
      <c r="FWS56" s="74"/>
      <c r="FWT56" s="669"/>
      <c r="FWU56" s="669"/>
      <c r="FWV56" s="114"/>
      <c r="FWW56" s="74"/>
      <c r="FXI56" s="74"/>
      <c r="FXJ56" s="669"/>
      <c r="FXK56" s="669"/>
      <c r="FXL56" s="114"/>
      <c r="FXM56" s="74"/>
      <c r="FXY56" s="74"/>
      <c r="FXZ56" s="669"/>
      <c r="FYA56" s="669"/>
      <c r="FYB56" s="114"/>
      <c r="FYC56" s="74"/>
      <c r="FYO56" s="74"/>
      <c r="FYP56" s="669"/>
      <c r="FYQ56" s="669"/>
      <c r="FYR56" s="114"/>
      <c r="FYS56" s="74"/>
      <c r="FZE56" s="74"/>
      <c r="FZF56" s="669"/>
      <c r="FZG56" s="669"/>
      <c r="FZH56" s="114"/>
      <c r="FZI56" s="74"/>
      <c r="FZU56" s="74"/>
      <c r="FZV56" s="669"/>
      <c r="FZW56" s="669"/>
      <c r="FZX56" s="114"/>
      <c r="FZY56" s="74"/>
      <c r="GAK56" s="74"/>
      <c r="GAL56" s="669"/>
      <c r="GAM56" s="669"/>
      <c r="GAN56" s="114"/>
      <c r="GAO56" s="74"/>
      <c r="GBA56" s="74"/>
      <c r="GBB56" s="669"/>
      <c r="GBC56" s="669"/>
      <c r="GBD56" s="114"/>
      <c r="GBE56" s="74"/>
      <c r="GBQ56" s="74"/>
      <c r="GBR56" s="669"/>
      <c r="GBS56" s="669"/>
      <c r="GBT56" s="114"/>
      <c r="GBU56" s="74"/>
      <c r="GCG56" s="74"/>
      <c r="GCH56" s="669"/>
      <c r="GCI56" s="669"/>
      <c r="GCJ56" s="114"/>
      <c r="GCK56" s="74"/>
      <c r="GCW56" s="74"/>
      <c r="GCX56" s="669"/>
      <c r="GCY56" s="669"/>
      <c r="GCZ56" s="114"/>
      <c r="GDA56" s="74"/>
      <c r="GDM56" s="74"/>
      <c r="GDN56" s="669"/>
      <c r="GDO56" s="669"/>
      <c r="GDP56" s="114"/>
      <c r="GDQ56" s="74"/>
      <c r="GEC56" s="74"/>
      <c r="GED56" s="669"/>
      <c r="GEE56" s="669"/>
      <c r="GEF56" s="114"/>
      <c r="GEG56" s="74"/>
      <c r="GES56" s="74"/>
      <c r="GET56" s="669"/>
      <c r="GEU56" s="669"/>
      <c r="GEV56" s="114"/>
      <c r="GEW56" s="74"/>
      <c r="GFI56" s="74"/>
      <c r="GFJ56" s="669"/>
      <c r="GFK56" s="669"/>
      <c r="GFL56" s="114"/>
      <c r="GFM56" s="74"/>
      <c r="GFY56" s="74"/>
      <c r="GFZ56" s="669"/>
      <c r="GGA56" s="669"/>
      <c r="GGB56" s="114"/>
      <c r="GGC56" s="74"/>
      <c r="GGO56" s="74"/>
      <c r="GGP56" s="669"/>
      <c r="GGQ56" s="669"/>
      <c r="GGR56" s="114"/>
      <c r="GGS56" s="74"/>
      <c r="GHE56" s="74"/>
      <c r="GHF56" s="669"/>
      <c r="GHG56" s="669"/>
      <c r="GHH56" s="114"/>
      <c r="GHI56" s="74"/>
      <c r="GHU56" s="74"/>
      <c r="GHV56" s="669"/>
      <c r="GHW56" s="669"/>
      <c r="GHX56" s="114"/>
      <c r="GHY56" s="74"/>
      <c r="GIK56" s="74"/>
      <c r="GIL56" s="669"/>
      <c r="GIM56" s="669"/>
      <c r="GIN56" s="114"/>
      <c r="GIO56" s="74"/>
      <c r="GJA56" s="74"/>
      <c r="GJB56" s="669"/>
      <c r="GJC56" s="669"/>
      <c r="GJD56" s="114"/>
      <c r="GJE56" s="74"/>
      <c r="GJQ56" s="74"/>
      <c r="GJR56" s="669"/>
      <c r="GJS56" s="669"/>
      <c r="GJT56" s="114"/>
      <c r="GJU56" s="74"/>
      <c r="GKG56" s="74"/>
      <c r="GKH56" s="669"/>
      <c r="GKI56" s="669"/>
      <c r="GKJ56" s="114"/>
      <c r="GKK56" s="74"/>
      <c r="GKW56" s="74"/>
      <c r="GKX56" s="669"/>
      <c r="GKY56" s="669"/>
      <c r="GKZ56" s="114"/>
      <c r="GLA56" s="74"/>
      <c r="GLM56" s="74"/>
      <c r="GLN56" s="669"/>
      <c r="GLO56" s="669"/>
      <c r="GLP56" s="114"/>
      <c r="GLQ56" s="74"/>
      <c r="GMC56" s="74"/>
      <c r="GMD56" s="669"/>
      <c r="GME56" s="669"/>
      <c r="GMF56" s="114"/>
      <c r="GMG56" s="74"/>
      <c r="GMS56" s="74"/>
      <c r="GMT56" s="669"/>
      <c r="GMU56" s="669"/>
      <c r="GMV56" s="114"/>
      <c r="GMW56" s="74"/>
      <c r="GNI56" s="74"/>
      <c r="GNJ56" s="669"/>
      <c r="GNK56" s="669"/>
      <c r="GNL56" s="114"/>
      <c r="GNM56" s="74"/>
      <c r="GNY56" s="74"/>
      <c r="GNZ56" s="669"/>
      <c r="GOA56" s="669"/>
      <c r="GOB56" s="114"/>
      <c r="GOC56" s="74"/>
      <c r="GOO56" s="74"/>
      <c r="GOP56" s="669"/>
      <c r="GOQ56" s="669"/>
      <c r="GOR56" s="114"/>
      <c r="GOS56" s="74"/>
      <c r="GPE56" s="74"/>
      <c r="GPF56" s="669"/>
      <c r="GPG56" s="669"/>
      <c r="GPH56" s="114"/>
      <c r="GPI56" s="74"/>
      <c r="GPU56" s="74"/>
      <c r="GPV56" s="669"/>
      <c r="GPW56" s="669"/>
      <c r="GPX56" s="114"/>
      <c r="GPY56" s="74"/>
      <c r="GQK56" s="74"/>
      <c r="GQL56" s="669"/>
      <c r="GQM56" s="669"/>
      <c r="GQN56" s="114"/>
      <c r="GQO56" s="74"/>
      <c r="GRA56" s="74"/>
      <c r="GRB56" s="669"/>
      <c r="GRC56" s="669"/>
      <c r="GRD56" s="114"/>
      <c r="GRE56" s="74"/>
      <c r="GRQ56" s="74"/>
      <c r="GRR56" s="669"/>
      <c r="GRS56" s="669"/>
      <c r="GRT56" s="114"/>
      <c r="GRU56" s="74"/>
      <c r="GSG56" s="74"/>
      <c r="GSH56" s="669"/>
      <c r="GSI56" s="669"/>
      <c r="GSJ56" s="114"/>
      <c r="GSK56" s="74"/>
      <c r="GSW56" s="74"/>
      <c r="GSX56" s="669"/>
      <c r="GSY56" s="669"/>
      <c r="GSZ56" s="114"/>
      <c r="GTA56" s="74"/>
      <c r="GTM56" s="74"/>
      <c r="GTN56" s="669"/>
      <c r="GTO56" s="669"/>
      <c r="GTP56" s="114"/>
      <c r="GTQ56" s="74"/>
      <c r="GUC56" s="74"/>
      <c r="GUD56" s="669"/>
      <c r="GUE56" s="669"/>
      <c r="GUF56" s="114"/>
      <c r="GUG56" s="74"/>
      <c r="GUS56" s="74"/>
      <c r="GUT56" s="669"/>
      <c r="GUU56" s="669"/>
      <c r="GUV56" s="114"/>
      <c r="GUW56" s="74"/>
      <c r="GVI56" s="74"/>
      <c r="GVJ56" s="669"/>
      <c r="GVK56" s="669"/>
      <c r="GVL56" s="114"/>
      <c r="GVM56" s="74"/>
      <c r="GVY56" s="74"/>
      <c r="GVZ56" s="669"/>
      <c r="GWA56" s="669"/>
      <c r="GWB56" s="114"/>
      <c r="GWC56" s="74"/>
      <c r="GWO56" s="74"/>
      <c r="GWP56" s="669"/>
      <c r="GWQ56" s="669"/>
      <c r="GWR56" s="114"/>
      <c r="GWS56" s="74"/>
      <c r="GXE56" s="74"/>
      <c r="GXF56" s="669"/>
      <c r="GXG56" s="669"/>
      <c r="GXH56" s="114"/>
      <c r="GXI56" s="74"/>
      <c r="GXU56" s="74"/>
      <c r="GXV56" s="669"/>
      <c r="GXW56" s="669"/>
      <c r="GXX56" s="114"/>
      <c r="GXY56" s="74"/>
      <c r="GYK56" s="74"/>
      <c r="GYL56" s="669"/>
      <c r="GYM56" s="669"/>
      <c r="GYN56" s="114"/>
      <c r="GYO56" s="74"/>
      <c r="GZA56" s="74"/>
      <c r="GZB56" s="669"/>
      <c r="GZC56" s="669"/>
      <c r="GZD56" s="114"/>
      <c r="GZE56" s="74"/>
      <c r="GZQ56" s="74"/>
      <c r="GZR56" s="669"/>
      <c r="GZS56" s="669"/>
      <c r="GZT56" s="114"/>
      <c r="GZU56" s="74"/>
      <c r="HAG56" s="74"/>
      <c r="HAH56" s="669"/>
      <c r="HAI56" s="669"/>
      <c r="HAJ56" s="114"/>
      <c r="HAK56" s="74"/>
      <c r="HAW56" s="74"/>
      <c r="HAX56" s="669"/>
      <c r="HAY56" s="669"/>
      <c r="HAZ56" s="114"/>
      <c r="HBA56" s="74"/>
      <c r="HBM56" s="74"/>
      <c r="HBN56" s="669"/>
      <c r="HBO56" s="669"/>
      <c r="HBP56" s="114"/>
      <c r="HBQ56" s="74"/>
      <c r="HCC56" s="74"/>
      <c r="HCD56" s="669"/>
      <c r="HCE56" s="669"/>
      <c r="HCF56" s="114"/>
      <c r="HCG56" s="74"/>
      <c r="HCS56" s="74"/>
      <c r="HCT56" s="669"/>
      <c r="HCU56" s="669"/>
      <c r="HCV56" s="114"/>
      <c r="HCW56" s="74"/>
      <c r="HDI56" s="74"/>
      <c r="HDJ56" s="669"/>
      <c r="HDK56" s="669"/>
      <c r="HDL56" s="114"/>
      <c r="HDM56" s="74"/>
      <c r="HDY56" s="74"/>
      <c r="HDZ56" s="669"/>
      <c r="HEA56" s="669"/>
      <c r="HEB56" s="114"/>
      <c r="HEC56" s="74"/>
      <c r="HEO56" s="74"/>
      <c r="HEP56" s="669"/>
      <c r="HEQ56" s="669"/>
      <c r="HER56" s="114"/>
      <c r="HES56" s="74"/>
      <c r="HFE56" s="74"/>
      <c r="HFF56" s="669"/>
      <c r="HFG56" s="669"/>
      <c r="HFH56" s="114"/>
      <c r="HFI56" s="74"/>
      <c r="HFU56" s="74"/>
      <c r="HFV56" s="669"/>
      <c r="HFW56" s="669"/>
      <c r="HFX56" s="114"/>
      <c r="HFY56" s="74"/>
      <c r="HGK56" s="74"/>
      <c r="HGL56" s="669"/>
      <c r="HGM56" s="669"/>
      <c r="HGN56" s="114"/>
      <c r="HGO56" s="74"/>
      <c r="HHA56" s="74"/>
      <c r="HHB56" s="669"/>
      <c r="HHC56" s="669"/>
      <c r="HHD56" s="114"/>
      <c r="HHE56" s="74"/>
      <c r="HHQ56" s="74"/>
      <c r="HHR56" s="669"/>
      <c r="HHS56" s="669"/>
      <c r="HHT56" s="114"/>
      <c r="HHU56" s="74"/>
      <c r="HIG56" s="74"/>
      <c r="HIH56" s="669"/>
      <c r="HII56" s="669"/>
      <c r="HIJ56" s="114"/>
      <c r="HIK56" s="74"/>
      <c r="HIW56" s="74"/>
      <c r="HIX56" s="669"/>
      <c r="HIY56" s="669"/>
      <c r="HIZ56" s="114"/>
      <c r="HJA56" s="74"/>
      <c r="HJM56" s="74"/>
      <c r="HJN56" s="669"/>
      <c r="HJO56" s="669"/>
      <c r="HJP56" s="114"/>
      <c r="HJQ56" s="74"/>
      <c r="HKC56" s="74"/>
      <c r="HKD56" s="669"/>
      <c r="HKE56" s="669"/>
      <c r="HKF56" s="114"/>
      <c r="HKG56" s="74"/>
      <c r="HKS56" s="74"/>
      <c r="HKT56" s="669"/>
      <c r="HKU56" s="669"/>
      <c r="HKV56" s="114"/>
      <c r="HKW56" s="74"/>
      <c r="HLI56" s="74"/>
      <c r="HLJ56" s="669"/>
      <c r="HLK56" s="669"/>
      <c r="HLL56" s="114"/>
      <c r="HLM56" s="74"/>
      <c r="HLY56" s="74"/>
      <c r="HLZ56" s="669"/>
      <c r="HMA56" s="669"/>
      <c r="HMB56" s="114"/>
      <c r="HMC56" s="74"/>
      <c r="HMO56" s="74"/>
      <c r="HMP56" s="669"/>
      <c r="HMQ56" s="669"/>
      <c r="HMR56" s="114"/>
      <c r="HMS56" s="74"/>
      <c r="HNE56" s="74"/>
      <c r="HNF56" s="669"/>
      <c r="HNG56" s="669"/>
      <c r="HNH56" s="114"/>
      <c r="HNI56" s="74"/>
      <c r="HNU56" s="74"/>
      <c r="HNV56" s="669"/>
      <c r="HNW56" s="669"/>
      <c r="HNX56" s="114"/>
      <c r="HNY56" s="74"/>
      <c r="HOK56" s="74"/>
      <c r="HOL56" s="669"/>
      <c r="HOM56" s="669"/>
      <c r="HON56" s="114"/>
      <c r="HOO56" s="74"/>
      <c r="HPA56" s="74"/>
      <c r="HPB56" s="669"/>
      <c r="HPC56" s="669"/>
      <c r="HPD56" s="114"/>
      <c r="HPE56" s="74"/>
      <c r="HPQ56" s="74"/>
      <c r="HPR56" s="669"/>
      <c r="HPS56" s="669"/>
      <c r="HPT56" s="114"/>
      <c r="HPU56" s="74"/>
      <c r="HQG56" s="74"/>
      <c r="HQH56" s="669"/>
      <c r="HQI56" s="669"/>
      <c r="HQJ56" s="114"/>
      <c r="HQK56" s="74"/>
      <c r="HQW56" s="74"/>
      <c r="HQX56" s="669"/>
      <c r="HQY56" s="669"/>
      <c r="HQZ56" s="114"/>
      <c r="HRA56" s="74"/>
      <c r="HRM56" s="74"/>
      <c r="HRN56" s="669"/>
      <c r="HRO56" s="669"/>
      <c r="HRP56" s="114"/>
      <c r="HRQ56" s="74"/>
      <c r="HSC56" s="74"/>
      <c r="HSD56" s="669"/>
      <c r="HSE56" s="669"/>
      <c r="HSF56" s="114"/>
      <c r="HSG56" s="74"/>
      <c r="HSS56" s="74"/>
      <c r="HST56" s="669"/>
      <c r="HSU56" s="669"/>
      <c r="HSV56" s="114"/>
      <c r="HSW56" s="74"/>
      <c r="HTI56" s="74"/>
      <c r="HTJ56" s="669"/>
      <c r="HTK56" s="669"/>
      <c r="HTL56" s="114"/>
      <c r="HTM56" s="74"/>
      <c r="HTY56" s="74"/>
      <c r="HTZ56" s="669"/>
      <c r="HUA56" s="669"/>
      <c r="HUB56" s="114"/>
      <c r="HUC56" s="74"/>
      <c r="HUO56" s="74"/>
      <c r="HUP56" s="669"/>
      <c r="HUQ56" s="669"/>
      <c r="HUR56" s="114"/>
      <c r="HUS56" s="74"/>
      <c r="HVE56" s="74"/>
      <c r="HVF56" s="669"/>
      <c r="HVG56" s="669"/>
      <c r="HVH56" s="114"/>
      <c r="HVI56" s="74"/>
      <c r="HVU56" s="74"/>
      <c r="HVV56" s="669"/>
      <c r="HVW56" s="669"/>
      <c r="HVX56" s="114"/>
      <c r="HVY56" s="74"/>
      <c r="HWK56" s="74"/>
      <c r="HWL56" s="669"/>
      <c r="HWM56" s="669"/>
      <c r="HWN56" s="114"/>
      <c r="HWO56" s="74"/>
      <c r="HXA56" s="74"/>
      <c r="HXB56" s="669"/>
      <c r="HXC56" s="669"/>
      <c r="HXD56" s="114"/>
      <c r="HXE56" s="74"/>
      <c r="HXQ56" s="74"/>
      <c r="HXR56" s="669"/>
      <c r="HXS56" s="669"/>
      <c r="HXT56" s="114"/>
      <c r="HXU56" s="74"/>
      <c r="HYG56" s="74"/>
      <c r="HYH56" s="669"/>
      <c r="HYI56" s="669"/>
      <c r="HYJ56" s="114"/>
      <c r="HYK56" s="74"/>
      <c r="HYW56" s="74"/>
      <c r="HYX56" s="669"/>
      <c r="HYY56" s="669"/>
      <c r="HYZ56" s="114"/>
      <c r="HZA56" s="74"/>
      <c r="HZM56" s="74"/>
      <c r="HZN56" s="669"/>
      <c r="HZO56" s="669"/>
      <c r="HZP56" s="114"/>
      <c r="HZQ56" s="74"/>
      <c r="IAC56" s="74"/>
      <c r="IAD56" s="669"/>
      <c r="IAE56" s="669"/>
      <c r="IAF56" s="114"/>
      <c r="IAG56" s="74"/>
      <c r="IAS56" s="74"/>
      <c r="IAT56" s="669"/>
      <c r="IAU56" s="669"/>
      <c r="IAV56" s="114"/>
      <c r="IAW56" s="74"/>
      <c r="IBI56" s="74"/>
      <c r="IBJ56" s="669"/>
      <c r="IBK56" s="669"/>
      <c r="IBL56" s="114"/>
      <c r="IBM56" s="74"/>
      <c r="IBY56" s="74"/>
      <c r="IBZ56" s="669"/>
      <c r="ICA56" s="669"/>
      <c r="ICB56" s="114"/>
      <c r="ICC56" s="74"/>
      <c r="ICO56" s="74"/>
      <c r="ICP56" s="669"/>
      <c r="ICQ56" s="669"/>
      <c r="ICR56" s="114"/>
      <c r="ICS56" s="74"/>
      <c r="IDE56" s="74"/>
      <c r="IDF56" s="669"/>
      <c r="IDG56" s="669"/>
      <c r="IDH56" s="114"/>
      <c r="IDI56" s="74"/>
      <c r="IDU56" s="74"/>
      <c r="IDV56" s="669"/>
      <c r="IDW56" s="669"/>
      <c r="IDX56" s="114"/>
      <c r="IDY56" s="74"/>
      <c r="IEK56" s="74"/>
      <c r="IEL56" s="669"/>
      <c r="IEM56" s="669"/>
      <c r="IEN56" s="114"/>
      <c r="IEO56" s="74"/>
      <c r="IFA56" s="74"/>
      <c r="IFB56" s="669"/>
      <c r="IFC56" s="669"/>
      <c r="IFD56" s="114"/>
      <c r="IFE56" s="74"/>
      <c r="IFQ56" s="74"/>
      <c r="IFR56" s="669"/>
      <c r="IFS56" s="669"/>
      <c r="IFT56" s="114"/>
      <c r="IFU56" s="74"/>
      <c r="IGG56" s="74"/>
      <c r="IGH56" s="669"/>
      <c r="IGI56" s="669"/>
      <c r="IGJ56" s="114"/>
      <c r="IGK56" s="74"/>
      <c r="IGW56" s="74"/>
      <c r="IGX56" s="669"/>
      <c r="IGY56" s="669"/>
      <c r="IGZ56" s="114"/>
      <c r="IHA56" s="74"/>
      <c r="IHM56" s="74"/>
      <c r="IHN56" s="669"/>
      <c r="IHO56" s="669"/>
      <c r="IHP56" s="114"/>
      <c r="IHQ56" s="74"/>
      <c r="IIC56" s="74"/>
      <c r="IID56" s="669"/>
      <c r="IIE56" s="669"/>
      <c r="IIF56" s="114"/>
      <c r="IIG56" s="74"/>
      <c r="IIS56" s="74"/>
      <c r="IIT56" s="669"/>
      <c r="IIU56" s="669"/>
      <c r="IIV56" s="114"/>
      <c r="IIW56" s="74"/>
      <c r="IJI56" s="74"/>
      <c r="IJJ56" s="669"/>
      <c r="IJK56" s="669"/>
      <c r="IJL56" s="114"/>
      <c r="IJM56" s="74"/>
      <c r="IJY56" s="74"/>
      <c r="IJZ56" s="669"/>
      <c r="IKA56" s="669"/>
      <c r="IKB56" s="114"/>
      <c r="IKC56" s="74"/>
      <c r="IKO56" s="74"/>
      <c r="IKP56" s="669"/>
      <c r="IKQ56" s="669"/>
      <c r="IKR56" s="114"/>
      <c r="IKS56" s="74"/>
      <c r="ILE56" s="74"/>
      <c r="ILF56" s="669"/>
      <c r="ILG56" s="669"/>
      <c r="ILH56" s="114"/>
      <c r="ILI56" s="74"/>
      <c r="ILU56" s="74"/>
      <c r="ILV56" s="669"/>
      <c r="ILW56" s="669"/>
      <c r="ILX56" s="114"/>
      <c r="ILY56" s="74"/>
      <c r="IMK56" s="74"/>
      <c r="IML56" s="669"/>
      <c r="IMM56" s="669"/>
      <c r="IMN56" s="114"/>
      <c r="IMO56" s="74"/>
      <c r="INA56" s="74"/>
      <c r="INB56" s="669"/>
      <c r="INC56" s="669"/>
      <c r="IND56" s="114"/>
      <c r="INE56" s="74"/>
      <c r="INQ56" s="74"/>
      <c r="INR56" s="669"/>
      <c r="INS56" s="669"/>
      <c r="INT56" s="114"/>
      <c r="INU56" s="74"/>
      <c r="IOG56" s="74"/>
      <c r="IOH56" s="669"/>
      <c r="IOI56" s="669"/>
      <c r="IOJ56" s="114"/>
      <c r="IOK56" s="74"/>
      <c r="IOW56" s="74"/>
      <c r="IOX56" s="669"/>
      <c r="IOY56" s="669"/>
      <c r="IOZ56" s="114"/>
      <c r="IPA56" s="74"/>
      <c r="IPM56" s="74"/>
      <c r="IPN56" s="669"/>
      <c r="IPO56" s="669"/>
      <c r="IPP56" s="114"/>
      <c r="IPQ56" s="74"/>
      <c r="IQC56" s="74"/>
      <c r="IQD56" s="669"/>
      <c r="IQE56" s="669"/>
      <c r="IQF56" s="114"/>
      <c r="IQG56" s="74"/>
      <c r="IQS56" s="74"/>
      <c r="IQT56" s="669"/>
      <c r="IQU56" s="669"/>
      <c r="IQV56" s="114"/>
      <c r="IQW56" s="74"/>
      <c r="IRI56" s="74"/>
      <c r="IRJ56" s="669"/>
      <c r="IRK56" s="669"/>
      <c r="IRL56" s="114"/>
      <c r="IRM56" s="74"/>
      <c r="IRY56" s="74"/>
      <c r="IRZ56" s="669"/>
      <c r="ISA56" s="669"/>
      <c r="ISB56" s="114"/>
      <c r="ISC56" s="74"/>
      <c r="ISO56" s="74"/>
      <c r="ISP56" s="669"/>
      <c r="ISQ56" s="669"/>
      <c r="ISR56" s="114"/>
      <c r="ISS56" s="74"/>
      <c r="ITE56" s="74"/>
      <c r="ITF56" s="669"/>
      <c r="ITG56" s="669"/>
      <c r="ITH56" s="114"/>
      <c r="ITI56" s="74"/>
      <c r="ITU56" s="74"/>
      <c r="ITV56" s="669"/>
      <c r="ITW56" s="669"/>
      <c r="ITX56" s="114"/>
      <c r="ITY56" s="74"/>
      <c r="IUK56" s="74"/>
      <c r="IUL56" s="669"/>
      <c r="IUM56" s="669"/>
      <c r="IUN56" s="114"/>
      <c r="IUO56" s="74"/>
      <c r="IVA56" s="74"/>
      <c r="IVB56" s="669"/>
      <c r="IVC56" s="669"/>
      <c r="IVD56" s="114"/>
      <c r="IVE56" s="74"/>
      <c r="IVQ56" s="74"/>
      <c r="IVR56" s="669"/>
      <c r="IVS56" s="669"/>
      <c r="IVT56" s="114"/>
      <c r="IVU56" s="74"/>
      <c r="IWG56" s="74"/>
      <c r="IWH56" s="669"/>
      <c r="IWI56" s="669"/>
      <c r="IWJ56" s="114"/>
      <c r="IWK56" s="74"/>
      <c r="IWW56" s="74"/>
      <c r="IWX56" s="669"/>
      <c r="IWY56" s="669"/>
      <c r="IWZ56" s="114"/>
      <c r="IXA56" s="74"/>
      <c r="IXM56" s="74"/>
      <c r="IXN56" s="669"/>
      <c r="IXO56" s="669"/>
      <c r="IXP56" s="114"/>
      <c r="IXQ56" s="74"/>
      <c r="IYC56" s="74"/>
      <c r="IYD56" s="669"/>
      <c r="IYE56" s="669"/>
      <c r="IYF56" s="114"/>
      <c r="IYG56" s="74"/>
      <c r="IYS56" s="74"/>
      <c r="IYT56" s="669"/>
      <c r="IYU56" s="669"/>
      <c r="IYV56" s="114"/>
      <c r="IYW56" s="74"/>
      <c r="IZI56" s="74"/>
      <c r="IZJ56" s="669"/>
      <c r="IZK56" s="669"/>
      <c r="IZL56" s="114"/>
      <c r="IZM56" s="74"/>
      <c r="IZY56" s="74"/>
      <c r="IZZ56" s="669"/>
      <c r="JAA56" s="669"/>
      <c r="JAB56" s="114"/>
      <c r="JAC56" s="74"/>
      <c r="JAO56" s="74"/>
      <c r="JAP56" s="669"/>
      <c r="JAQ56" s="669"/>
      <c r="JAR56" s="114"/>
      <c r="JAS56" s="74"/>
      <c r="JBE56" s="74"/>
      <c r="JBF56" s="669"/>
      <c r="JBG56" s="669"/>
      <c r="JBH56" s="114"/>
      <c r="JBI56" s="74"/>
      <c r="JBU56" s="74"/>
      <c r="JBV56" s="669"/>
      <c r="JBW56" s="669"/>
      <c r="JBX56" s="114"/>
      <c r="JBY56" s="74"/>
      <c r="JCK56" s="74"/>
      <c r="JCL56" s="669"/>
      <c r="JCM56" s="669"/>
      <c r="JCN56" s="114"/>
      <c r="JCO56" s="74"/>
      <c r="JDA56" s="74"/>
      <c r="JDB56" s="669"/>
      <c r="JDC56" s="669"/>
      <c r="JDD56" s="114"/>
      <c r="JDE56" s="74"/>
      <c r="JDQ56" s="74"/>
      <c r="JDR56" s="669"/>
      <c r="JDS56" s="669"/>
      <c r="JDT56" s="114"/>
      <c r="JDU56" s="74"/>
      <c r="JEG56" s="74"/>
      <c r="JEH56" s="669"/>
      <c r="JEI56" s="669"/>
      <c r="JEJ56" s="114"/>
      <c r="JEK56" s="74"/>
      <c r="JEW56" s="74"/>
      <c r="JEX56" s="669"/>
      <c r="JEY56" s="669"/>
      <c r="JEZ56" s="114"/>
      <c r="JFA56" s="74"/>
      <c r="JFM56" s="74"/>
      <c r="JFN56" s="669"/>
      <c r="JFO56" s="669"/>
      <c r="JFP56" s="114"/>
      <c r="JFQ56" s="74"/>
      <c r="JGC56" s="74"/>
      <c r="JGD56" s="669"/>
      <c r="JGE56" s="669"/>
      <c r="JGF56" s="114"/>
      <c r="JGG56" s="74"/>
      <c r="JGS56" s="74"/>
      <c r="JGT56" s="669"/>
      <c r="JGU56" s="669"/>
      <c r="JGV56" s="114"/>
      <c r="JGW56" s="74"/>
      <c r="JHI56" s="74"/>
      <c r="JHJ56" s="669"/>
      <c r="JHK56" s="669"/>
      <c r="JHL56" s="114"/>
      <c r="JHM56" s="74"/>
      <c r="JHY56" s="74"/>
      <c r="JHZ56" s="669"/>
      <c r="JIA56" s="669"/>
      <c r="JIB56" s="114"/>
      <c r="JIC56" s="74"/>
      <c r="JIO56" s="74"/>
      <c r="JIP56" s="669"/>
      <c r="JIQ56" s="669"/>
      <c r="JIR56" s="114"/>
      <c r="JIS56" s="74"/>
      <c r="JJE56" s="74"/>
      <c r="JJF56" s="669"/>
      <c r="JJG56" s="669"/>
      <c r="JJH56" s="114"/>
      <c r="JJI56" s="74"/>
      <c r="JJU56" s="74"/>
      <c r="JJV56" s="669"/>
      <c r="JJW56" s="669"/>
      <c r="JJX56" s="114"/>
      <c r="JJY56" s="74"/>
      <c r="JKK56" s="74"/>
      <c r="JKL56" s="669"/>
      <c r="JKM56" s="669"/>
      <c r="JKN56" s="114"/>
      <c r="JKO56" s="74"/>
      <c r="JLA56" s="74"/>
      <c r="JLB56" s="669"/>
      <c r="JLC56" s="669"/>
      <c r="JLD56" s="114"/>
      <c r="JLE56" s="74"/>
      <c r="JLQ56" s="74"/>
      <c r="JLR56" s="669"/>
      <c r="JLS56" s="669"/>
      <c r="JLT56" s="114"/>
      <c r="JLU56" s="74"/>
      <c r="JMG56" s="74"/>
      <c r="JMH56" s="669"/>
      <c r="JMI56" s="669"/>
      <c r="JMJ56" s="114"/>
      <c r="JMK56" s="74"/>
      <c r="JMW56" s="74"/>
      <c r="JMX56" s="669"/>
      <c r="JMY56" s="669"/>
      <c r="JMZ56" s="114"/>
      <c r="JNA56" s="74"/>
      <c r="JNM56" s="74"/>
      <c r="JNN56" s="669"/>
      <c r="JNO56" s="669"/>
      <c r="JNP56" s="114"/>
      <c r="JNQ56" s="74"/>
      <c r="JOC56" s="74"/>
      <c r="JOD56" s="669"/>
      <c r="JOE56" s="669"/>
      <c r="JOF56" s="114"/>
      <c r="JOG56" s="74"/>
      <c r="JOS56" s="74"/>
      <c r="JOT56" s="669"/>
      <c r="JOU56" s="669"/>
      <c r="JOV56" s="114"/>
      <c r="JOW56" s="74"/>
      <c r="JPI56" s="74"/>
      <c r="JPJ56" s="669"/>
      <c r="JPK56" s="669"/>
      <c r="JPL56" s="114"/>
      <c r="JPM56" s="74"/>
      <c r="JPY56" s="74"/>
      <c r="JPZ56" s="669"/>
      <c r="JQA56" s="669"/>
      <c r="JQB56" s="114"/>
      <c r="JQC56" s="74"/>
      <c r="JQO56" s="74"/>
      <c r="JQP56" s="669"/>
      <c r="JQQ56" s="669"/>
      <c r="JQR56" s="114"/>
      <c r="JQS56" s="74"/>
      <c r="JRE56" s="74"/>
      <c r="JRF56" s="669"/>
      <c r="JRG56" s="669"/>
      <c r="JRH56" s="114"/>
      <c r="JRI56" s="74"/>
      <c r="JRU56" s="74"/>
      <c r="JRV56" s="669"/>
      <c r="JRW56" s="669"/>
      <c r="JRX56" s="114"/>
      <c r="JRY56" s="74"/>
      <c r="JSK56" s="74"/>
      <c r="JSL56" s="669"/>
      <c r="JSM56" s="669"/>
      <c r="JSN56" s="114"/>
      <c r="JSO56" s="74"/>
      <c r="JTA56" s="74"/>
      <c r="JTB56" s="669"/>
      <c r="JTC56" s="669"/>
      <c r="JTD56" s="114"/>
      <c r="JTE56" s="74"/>
      <c r="JTQ56" s="74"/>
      <c r="JTR56" s="669"/>
      <c r="JTS56" s="669"/>
      <c r="JTT56" s="114"/>
      <c r="JTU56" s="74"/>
      <c r="JUG56" s="74"/>
      <c r="JUH56" s="669"/>
      <c r="JUI56" s="669"/>
      <c r="JUJ56" s="114"/>
      <c r="JUK56" s="74"/>
      <c r="JUW56" s="74"/>
      <c r="JUX56" s="669"/>
      <c r="JUY56" s="669"/>
      <c r="JUZ56" s="114"/>
      <c r="JVA56" s="74"/>
      <c r="JVM56" s="74"/>
      <c r="JVN56" s="669"/>
      <c r="JVO56" s="669"/>
      <c r="JVP56" s="114"/>
      <c r="JVQ56" s="74"/>
      <c r="JWC56" s="74"/>
      <c r="JWD56" s="669"/>
      <c r="JWE56" s="669"/>
      <c r="JWF56" s="114"/>
      <c r="JWG56" s="74"/>
      <c r="JWS56" s="74"/>
      <c r="JWT56" s="669"/>
      <c r="JWU56" s="669"/>
      <c r="JWV56" s="114"/>
      <c r="JWW56" s="74"/>
      <c r="JXI56" s="74"/>
      <c r="JXJ56" s="669"/>
      <c r="JXK56" s="669"/>
      <c r="JXL56" s="114"/>
      <c r="JXM56" s="74"/>
      <c r="JXY56" s="74"/>
      <c r="JXZ56" s="669"/>
      <c r="JYA56" s="669"/>
      <c r="JYB56" s="114"/>
      <c r="JYC56" s="74"/>
      <c r="JYO56" s="74"/>
      <c r="JYP56" s="669"/>
      <c r="JYQ56" s="669"/>
      <c r="JYR56" s="114"/>
      <c r="JYS56" s="74"/>
      <c r="JZE56" s="74"/>
      <c r="JZF56" s="669"/>
      <c r="JZG56" s="669"/>
      <c r="JZH56" s="114"/>
      <c r="JZI56" s="74"/>
      <c r="JZU56" s="74"/>
      <c r="JZV56" s="669"/>
      <c r="JZW56" s="669"/>
      <c r="JZX56" s="114"/>
      <c r="JZY56" s="74"/>
      <c r="KAK56" s="74"/>
      <c r="KAL56" s="669"/>
      <c r="KAM56" s="669"/>
      <c r="KAN56" s="114"/>
      <c r="KAO56" s="74"/>
      <c r="KBA56" s="74"/>
      <c r="KBB56" s="669"/>
      <c r="KBC56" s="669"/>
      <c r="KBD56" s="114"/>
      <c r="KBE56" s="74"/>
      <c r="KBQ56" s="74"/>
      <c r="KBR56" s="669"/>
      <c r="KBS56" s="669"/>
      <c r="KBT56" s="114"/>
      <c r="KBU56" s="74"/>
      <c r="KCG56" s="74"/>
      <c r="KCH56" s="669"/>
      <c r="KCI56" s="669"/>
      <c r="KCJ56" s="114"/>
      <c r="KCK56" s="74"/>
      <c r="KCW56" s="74"/>
      <c r="KCX56" s="669"/>
      <c r="KCY56" s="669"/>
      <c r="KCZ56" s="114"/>
      <c r="KDA56" s="74"/>
      <c r="KDM56" s="74"/>
      <c r="KDN56" s="669"/>
      <c r="KDO56" s="669"/>
      <c r="KDP56" s="114"/>
      <c r="KDQ56" s="74"/>
      <c r="KEC56" s="74"/>
      <c r="KED56" s="669"/>
      <c r="KEE56" s="669"/>
      <c r="KEF56" s="114"/>
      <c r="KEG56" s="74"/>
      <c r="KES56" s="74"/>
      <c r="KET56" s="669"/>
      <c r="KEU56" s="669"/>
      <c r="KEV56" s="114"/>
      <c r="KEW56" s="74"/>
      <c r="KFI56" s="74"/>
      <c r="KFJ56" s="669"/>
      <c r="KFK56" s="669"/>
      <c r="KFL56" s="114"/>
      <c r="KFM56" s="74"/>
      <c r="KFY56" s="74"/>
      <c r="KFZ56" s="669"/>
      <c r="KGA56" s="669"/>
      <c r="KGB56" s="114"/>
      <c r="KGC56" s="74"/>
      <c r="KGO56" s="74"/>
      <c r="KGP56" s="669"/>
      <c r="KGQ56" s="669"/>
      <c r="KGR56" s="114"/>
      <c r="KGS56" s="74"/>
      <c r="KHE56" s="74"/>
      <c r="KHF56" s="669"/>
      <c r="KHG56" s="669"/>
      <c r="KHH56" s="114"/>
      <c r="KHI56" s="74"/>
      <c r="KHU56" s="74"/>
      <c r="KHV56" s="669"/>
      <c r="KHW56" s="669"/>
      <c r="KHX56" s="114"/>
      <c r="KHY56" s="74"/>
      <c r="KIK56" s="74"/>
      <c r="KIL56" s="669"/>
      <c r="KIM56" s="669"/>
      <c r="KIN56" s="114"/>
      <c r="KIO56" s="74"/>
      <c r="KJA56" s="74"/>
      <c r="KJB56" s="669"/>
      <c r="KJC56" s="669"/>
      <c r="KJD56" s="114"/>
      <c r="KJE56" s="74"/>
      <c r="KJQ56" s="74"/>
      <c r="KJR56" s="669"/>
      <c r="KJS56" s="669"/>
      <c r="KJT56" s="114"/>
      <c r="KJU56" s="74"/>
      <c r="KKG56" s="74"/>
      <c r="KKH56" s="669"/>
      <c r="KKI56" s="669"/>
      <c r="KKJ56" s="114"/>
      <c r="KKK56" s="74"/>
      <c r="KKW56" s="74"/>
      <c r="KKX56" s="669"/>
      <c r="KKY56" s="669"/>
      <c r="KKZ56" s="114"/>
      <c r="KLA56" s="74"/>
      <c r="KLM56" s="74"/>
      <c r="KLN56" s="669"/>
      <c r="KLO56" s="669"/>
      <c r="KLP56" s="114"/>
      <c r="KLQ56" s="74"/>
      <c r="KMC56" s="74"/>
      <c r="KMD56" s="669"/>
      <c r="KME56" s="669"/>
      <c r="KMF56" s="114"/>
      <c r="KMG56" s="74"/>
      <c r="KMS56" s="74"/>
      <c r="KMT56" s="669"/>
      <c r="KMU56" s="669"/>
      <c r="KMV56" s="114"/>
      <c r="KMW56" s="74"/>
      <c r="KNI56" s="74"/>
      <c r="KNJ56" s="669"/>
      <c r="KNK56" s="669"/>
      <c r="KNL56" s="114"/>
      <c r="KNM56" s="74"/>
      <c r="KNY56" s="74"/>
      <c r="KNZ56" s="669"/>
      <c r="KOA56" s="669"/>
      <c r="KOB56" s="114"/>
      <c r="KOC56" s="74"/>
      <c r="KOO56" s="74"/>
      <c r="KOP56" s="669"/>
      <c r="KOQ56" s="669"/>
      <c r="KOR56" s="114"/>
      <c r="KOS56" s="74"/>
      <c r="KPE56" s="74"/>
      <c r="KPF56" s="669"/>
      <c r="KPG56" s="669"/>
      <c r="KPH56" s="114"/>
      <c r="KPI56" s="74"/>
      <c r="KPU56" s="74"/>
      <c r="KPV56" s="669"/>
      <c r="KPW56" s="669"/>
      <c r="KPX56" s="114"/>
      <c r="KPY56" s="74"/>
      <c r="KQK56" s="74"/>
      <c r="KQL56" s="669"/>
      <c r="KQM56" s="669"/>
      <c r="KQN56" s="114"/>
      <c r="KQO56" s="74"/>
      <c r="KRA56" s="74"/>
      <c r="KRB56" s="669"/>
      <c r="KRC56" s="669"/>
      <c r="KRD56" s="114"/>
      <c r="KRE56" s="74"/>
      <c r="KRQ56" s="74"/>
      <c r="KRR56" s="669"/>
      <c r="KRS56" s="669"/>
      <c r="KRT56" s="114"/>
      <c r="KRU56" s="74"/>
      <c r="KSG56" s="74"/>
      <c r="KSH56" s="669"/>
      <c r="KSI56" s="669"/>
      <c r="KSJ56" s="114"/>
      <c r="KSK56" s="74"/>
      <c r="KSW56" s="74"/>
      <c r="KSX56" s="669"/>
      <c r="KSY56" s="669"/>
      <c r="KSZ56" s="114"/>
      <c r="KTA56" s="74"/>
      <c r="KTM56" s="74"/>
      <c r="KTN56" s="669"/>
      <c r="KTO56" s="669"/>
      <c r="KTP56" s="114"/>
      <c r="KTQ56" s="74"/>
      <c r="KUC56" s="74"/>
      <c r="KUD56" s="669"/>
      <c r="KUE56" s="669"/>
      <c r="KUF56" s="114"/>
      <c r="KUG56" s="74"/>
      <c r="KUS56" s="74"/>
      <c r="KUT56" s="669"/>
      <c r="KUU56" s="669"/>
      <c r="KUV56" s="114"/>
      <c r="KUW56" s="74"/>
      <c r="KVI56" s="74"/>
      <c r="KVJ56" s="669"/>
      <c r="KVK56" s="669"/>
      <c r="KVL56" s="114"/>
      <c r="KVM56" s="74"/>
      <c r="KVY56" s="74"/>
      <c r="KVZ56" s="669"/>
      <c r="KWA56" s="669"/>
      <c r="KWB56" s="114"/>
      <c r="KWC56" s="74"/>
      <c r="KWO56" s="74"/>
      <c r="KWP56" s="669"/>
      <c r="KWQ56" s="669"/>
      <c r="KWR56" s="114"/>
      <c r="KWS56" s="74"/>
      <c r="KXE56" s="74"/>
      <c r="KXF56" s="669"/>
      <c r="KXG56" s="669"/>
      <c r="KXH56" s="114"/>
      <c r="KXI56" s="74"/>
      <c r="KXU56" s="74"/>
      <c r="KXV56" s="669"/>
      <c r="KXW56" s="669"/>
      <c r="KXX56" s="114"/>
      <c r="KXY56" s="74"/>
      <c r="KYK56" s="74"/>
      <c r="KYL56" s="669"/>
      <c r="KYM56" s="669"/>
      <c r="KYN56" s="114"/>
      <c r="KYO56" s="74"/>
      <c r="KZA56" s="74"/>
      <c r="KZB56" s="669"/>
      <c r="KZC56" s="669"/>
      <c r="KZD56" s="114"/>
      <c r="KZE56" s="74"/>
      <c r="KZQ56" s="74"/>
      <c r="KZR56" s="669"/>
      <c r="KZS56" s="669"/>
      <c r="KZT56" s="114"/>
      <c r="KZU56" s="74"/>
      <c r="LAG56" s="74"/>
      <c r="LAH56" s="669"/>
      <c r="LAI56" s="669"/>
      <c r="LAJ56" s="114"/>
      <c r="LAK56" s="74"/>
      <c r="LAW56" s="74"/>
      <c r="LAX56" s="669"/>
      <c r="LAY56" s="669"/>
      <c r="LAZ56" s="114"/>
      <c r="LBA56" s="74"/>
      <c r="LBM56" s="74"/>
      <c r="LBN56" s="669"/>
      <c r="LBO56" s="669"/>
      <c r="LBP56" s="114"/>
      <c r="LBQ56" s="74"/>
      <c r="LCC56" s="74"/>
      <c r="LCD56" s="669"/>
      <c r="LCE56" s="669"/>
      <c r="LCF56" s="114"/>
      <c r="LCG56" s="74"/>
      <c r="LCS56" s="74"/>
      <c r="LCT56" s="669"/>
      <c r="LCU56" s="669"/>
      <c r="LCV56" s="114"/>
      <c r="LCW56" s="74"/>
      <c r="LDI56" s="74"/>
      <c r="LDJ56" s="669"/>
      <c r="LDK56" s="669"/>
      <c r="LDL56" s="114"/>
      <c r="LDM56" s="74"/>
      <c r="LDY56" s="74"/>
      <c r="LDZ56" s="669"/>
      <c r="LEA56" s="669"/>
      <c r="LEB56" s="114"/>
      <c r="LEC56" s="74"/>
      <c r="LEO56" s="74"/>
      <c r="LEP56" s="669"/>
      <c r="LEQ56" s="669"/>
      <c r="LER56" s="114"/>
      <c r="LES56" s="74"/>
      <c r="LFE56" s="74"/>
      <c r="LFF56" s="669"/>
      <c r="LFG56" s="669"/>
      <c r="LFH56" s="114"/>
      <c r="LFI56" s="74"/>
      <c r="LFU56" s="74"/>
      <c r="LFV56" s="669"/>
      <c r="LFW56" s="669"/>
      <c r="LFX56" s="114"/>
      <c r="LFY56" s="74"/>
      <c r="LGK56" s="74"/>
      <c r="LGL56" s="669"/>
      <c r="LGM56" s="669"/>
      <c r="LGN56" s="114"/>
      <c r="LGO56" s="74"/>
      <c r="LHA56" s="74"/>
      <c r="LHB56" s="669"/>
      <c r="LHC56" s="669"/>
      <c r="LHD56" s="114"/>
      <c r="LHE56" s="74"/>
      <c r="LHQ56" s="74"/>
      <c r="LHR56" s="669"/>
      <c r="LHS56" s="669"/>
      <c r="LHT56" s="114"/>
      <c r="LHU56" s="74"/>
      <c r="LIG56" s="74"/>
      <c r="LIH56" s="669"/>
      <c r="LII56" s="669"/>
      <c r="LIJ56" s="114"/>
      <c r="LIK56" s="74"/>
      <c r="LIW56" s="74"/>
      <c r="LIX56" s="669"/>
      <c r="LIY56" s="669"/>
      <c r="LIZ56" s="114"/>
      <c r="LJA56" s="74"/>
      <c r="LJM56" s="74"/>
      <c r="LJN56" s="669"/>
      <c r="LJO56" s="669"/>
      <c r="LJP56" s="114"/>
      <c r="LJQ56" s="74"/>
      <c r="LKC56" s="74"/>
      <c r="LKD56" s="669"/>
      <c r="LKE56" s="669"/>
      <c r="LKF56" s="114"/>
      <c r="LKG56" s="74"/>
      <c r="LKS56" s="74"/>
      <c r="LKT56" s="669"/>
      <c r="LKU56" s="669"/>
      <c r="LKV56" s="114"/>
      <c r="LKW56" s="74"/>
      <c r="LLI56" s="74"/>
      <c r="LLJ56" s="669"/>
      <c r="LLK56" s="669"/>
      <c r="LLL56" s="114"/>
      <c r="LLM56" s="74"/>
      <c r="LLY56" s="74"/>
      <c r="LLZ56" s="669"/>
      <c r="LMA56" s="669"/>
      <c r="LMB56" s="114"/>
      <c r="LMC56" s="74"/>
      <c r="LMO56" s="74"/>
      <c r="LMP56" s="669"/>
      <c r="LMQ56" s="669"/>
      <c r="LMR56" s="114"/>
      <c r="LMS56" s="74"/>
      <c r="LNE56" s="74"/>
      <c r="LNF56" s="669"/>
      <c r="LNG56" s="669"/>
      <c r="LNH56" s="114"/>
      <c r="LNI56" s="74"/>
      <c r="LNU56" s="74"/>
      <c r="LNV56" s="669"/>
      <c r="LNW56" s="669"/>
      <c r="LNX56" s="114"/>
      <c r="LNY56" s="74"/>
      <c r="LOK56" s="74"/>
      <c r="LOL56" s="669"/>
      <c r="LOM56" s="669"/>
      <c r="LON56" s="114"/>
      <c r="LOO56" s="74"/>
      <c r="LPA56" s="74"/>
      <c r="LPB56" s="669"/>
      <c r="LPC56" s="669"/>
      <c r="LPD56" s="114"/>
      <c r="LPE56" s="74"/>
      <c r="LPQ56" s="74"/>
      <c r="LPR56" s="669"/>
      <c r="LPS56" s="669"/>
      <c r="LPT56" s="114"/>
      <c r="LPU56" s="74"/>
      <c r="LQG56" s="74"/>
      <c r="LQH56" s="669"/>
      <c r="LQI56" s="669"/>
      <c r="LQJ56" s="114"/>
      <c r="LQK56" s="74"/>
      <c r="LQW56" s="74"/>
      <c r="LQX56" s="669"/>
      <c r="LQY56" s="669"/>
      <c r="LQZ56" s="114"/>
      <c r="LRA56" s="74"/>
      <c r="LRM56" s="74"/>
      <c r="LRN56" s="669"/>
      <c r="LRO56" s="669"/>
      <c r="LRP56" s="114"/>
      <c r="LRQ56" s="74"/>
      <c r="LSC56" s="74"/>
      <c r="LSD56" s="669"/>
      <c r="LSE56" s="669"/>
      <c r="LSF56" s="114"/>
      <c r="LSG56" s="74"/>
      <c r="LSS56" s="74"/>
      <c r="LST56" s="669"/>
      <c r="LSU56" s="669"/>
      <c r="LSV56" s="114"/>
      <c r="LSW56" s="74"/>
      <c r="LTI56" s="74"/>
      <c r="LTJ56" s="669"/>
      <c r="LTK56" s="669"/>
      <c r="LTL56" s="114"/>
      <c r="LTM56" s="74"/>
      <c r="LTY56" s="74"/>
      <c r="LTZ56" s="669"/>
      <c r="LUA56" s="669"/>
      <c r="LUB56" s="114"/>
      <c r="LUC56" s="74"/>
      <c r="LUO56" s="74"/>
      <c r="LUP56" s="669"/>
      <c r="LUQ56" s="669"/>
      <c r="LUR56" s="114"/>
      <c r="LUS56" s="74"/>
      <c r="LVE56" s="74"/>
      <c r="LVF56" s="669"/>
      <c r="LVG56" s="669"/>
      <c r="LVH56" s="114"/>
      <c r="LVI56" s="74"/>
      <c r="LVU56" s="74"/>
      <c r="LVV56" s="669"/>
      <c r="LVW56" s="669"/>
      <c r="LVX56" s="114"/>
      <c r="LVY56" s="74"/>
      <c r="LWK56" s="74"/>
      <c r="LWL56" s="669"/>
      <c r="LWM56" s="669"/>
      <c r="LWN56" s="114"/>
      <c r="LWO56" s="74"/>
      <c r="LXA56" s="74"/>
      <c r="LXB56" s="669"/>
      <c r="LXC56" s="669"/>
      <c r="LXD56" s="114"/>
      <c r="LXE56" s="74"/>
      <c r="LXQ56" s="74"/>
      <c r="LXR56" s="669"/>
      <c r="LXS56" s="669"/>
      <c r="LXT56" s="114"/>
      <c r="LXU56" s="74"/>
      <c r="LYG56" s="74"/>
      <c r="LYH56" s="669"/>
      <c r="LYI56" s="669"/>
      <c r="LYJ56" s="114"/>
      <c r="LYK56" s="74"/>
      <c r="LYW56" s="74"/>
      <c r="LYX56" s="669"/>
      <c r="LYY56" s="669"/>
      <c r="LYZ56" s="114"/>
      <c r="LZA56" s="74"/>
      <c r="LZM56" s="74"/>
      <c r="LZN56" s="669"/>
      <c r="LZO56" s="669"/>
      <c r="LZP56" s="114"/>
      <c r="LZQ56" s="74"/>
      <c r="MAC56" s="74"/>
      <c r="MAD56" s="669"/>
      <c r="MAE56" s="669"/>
      <c r="MAF56" s="114"/>
      <c r="MAG56" s="74"/>
      <c r="MAS56" s="74"/>
      <c r="MAT56" s="669"/>
      <c r="MAU56" s="669"/>
      <c r="MAV56" s="114"/>
      <c r="MAW56" s="74"/>
      <c r="MBI56" s="74"/>
      <c r="MBJ56" s="669"/>
      <c r="MBK56" s="669"/>
      <c r="MBL56" s="114"/>
      <c r="MBM56" s="74"/>
      <c r="MBY56" s="74"/>
      <c r="MBZ56" s="669"/>
      <c r="MCA56" s="669"/>
      <c r="MCB56" s="114"/>
      <c r="MCC56" s="74"/>
      <c r="MCO56" s="74"/>
      <c r="MCP56" s="669"/>
      <c r="MCQ56" s="669"/>
      <c r="MCR56" s="114"/>
      <c r="MCS56" s="74"/>
      <c r="MDE56" s="74"/>
      <c r="MDF56" s="669"/>
      <c r="MDG56" s="669"/>
      <c r="MDH56" s="114"/>
      <c r="MDI56" s="74"/>
      <c r="MDU56" s="74"/>
      <c r="MDV56" s="669"/>
      <c r="MDW56" s="669"/>
      <c r="MDX56" s="114"/>
      <c r="MDY56" s="74"/>
      <c r="MEK56" s="74"/>
      <c r="MEL56" s="669"/>
      <c r="MEM56" s="669"/>
      <c r="MEN56" s="114"/>
      <c r="MEO56" s="74"/>
      <c r="MFA56" s="74"/>
      <c r="MFB56" s="669"/>
      <c r="MFC56" s="669"/>
      <c r="MFD56" s="114"/>
      <c r="MFE56" s="74"/>
      <c r="MFQ56" s="74"/>
      <c r="MFR56" s="669"/>
      <c r="MFS56" s="669"/>
      <c r="MFT56" s="114"/>
      <c r="MFU56" s="74"/>
      <c r="MGG56" s="74"/>
      <c r="MGH56" s="669"/>
      <c r="MGI56" s="669"/>
      <c r="MGJ56" s="114"/>
      <c r="MGK56" s="74"/>
      <c r="MGW56" s="74"/>
      <c r="MGX56" s="669"/>
      <c r="MGY56" s="669"/>
      <c r="MGZ56" s="114"/>
      <c r="MHA56" s="74"/>
      <c r="MHM56" s="74"/>
      <c r="MHN56" s="669"/>
      <c r="MHO56" s="669"/>
      <c r="MHP56" s="114"/>
      <c r="MHQ56" s="74"/>
      <c r="MIC56" s="74"/>
      <c r="MID56" s="669"/>
      <c r="MIE56" s="669"/>
      <c r="MIF56" s="114"/>
      <c r="MIG56" s="74"/>
      <c r="MIS56" s="74"/>
      <c r="MIT56" s="669"/>
      <c r="MIU56" s="669"/>
      <c r="MIV56" s="114"/>
      <c r="MIW56" s="74"/>
      <c r="MJI56" s="74"/>
      <c r="MJJ56" s="669"/>
      <c r="MJK56" s="669"/>
      <c r="MJL56" s="114"/>
      <c r="MJM56" s="74"/>
      <c r="MJY56" s="74"/>
      <c r="MJZ56" s="669"/>
      <c r="MKA56" s="669"/>
      <c r="MKB56" s="114"/>
      <c r="MKC56" s="74"/>
      <c r="MKO56" s="74"/>
      <c r="MKP56" s="669"/>
      <c r="MKQ56" s="669"/>
      <c r="MKR56" s="114"/>
      <c r="MKS56" s="74"/>
      <c r="MLE56" s="74"/>
      <c r="MLF56" s="669"/>
      <c r="MLG56" s="669"/>
      <c r="MLH56" s="114"/>
      <c r="MLI56" s="74"/>
      <c r="MLU56" s="74"/>
      <c r="MLV56" s="669"/>
      <c r="MLW56" s="669"/>
      <c r="MLX56" s="114"/>
      <c r="MLY56" s="74"/>
      <c r="MMK56" s="74"/>
      <c r="MML56" s="669"/>
      <c r="MMM56" s="669"/>
      <c r="MMN56" s="114"/>
      <c r="MMO56" s="74"/>
      <c r="MNA56" s="74"/>
      <c r="MNB56" s="669"/>
      <c r="MNC56" s="669"/>
      <c r="MND56" s="114"/>
      <c r="MNE56" s="74"/>
      <c r="MNQ56" s="74"/>
      <c r="MNR56" s="669"/>
      <c r="MNS56" s="669"/>
      <c r="MNT56" s="114"/>
      <c r="MNU56" s="74"/>
      <c r="MOG56" s="74"/>
      <c r="MOH56" s="669"/>
      <c r="MOI56" s="669"/>
      <c r="MOJ56" s="114"/>
      <c r="MOK56" s="74"/>
      <c r="MOW56" s="74"/>
      <c r="MOX56" s="669"/>
      <c r="MOY56" s="669"/>
      <c r="MOZ56" s="114"/>
      <c r="MPA56" s="74"/>
      <c r="MPM56" s="74"/>
      <c r="MPN56" s="669"/>
      <c r="MPO56" s="669"/>
      <c r="MPP56" s="114"/>
      <c r="MPQ56" s="74"/>
      <c r="MQC56" s="74"/>
      <c r="MQD56" s="669"/>
      <c r="MQE56" s="669"/>
      <c r="MQF56" s="114"/>
      <c r="MQG56" s="74"/>
      <c r="MQS56" s="74"/>
      <c r="MQT56" s="669"/>
      <c r="MQU56" s="669"/>
      <c r="MQV56" s="114"/>
      <c r="MQW56" s="74"/>
      <c r="MRI56" s="74"/>
      <c r="MRJ56" s="669"/>
      <c r="MRK56" s="669"/>
      <c r="MRL56" s="114"/>
      <c r="MRM56" s="74"/>
      <c r="MRY56" s="74"/>
      <c r="MRZ56" s="669"/>
      <c r="MSA56" s="669"/>
      <c r="MSB56" s="114"/>
      <c r="MSC56" s="74"/>
      <c r="MSO56" s="74"/>
      <c r="MSP56" s="669"/>
      <c r="MSQ56" s="669"/>
      <c r="MSR56" s="114"/>
      <c r="MSS56" s="74"/>
      <c r="MTE56" s="74"/>
      <c r="MTF56" s="669"/>
      <c r="MTG56" s="669"/>
      <c r="MTH56" s="114"/>
      <c r="MTI56" s="74"/>
      <c r="MTU56" s="74"/>
      <c r="MTV56" s="669"/>
      <c r="MTW56" s="669"/>
      <c r="MTX56" s="114"/>
      <c r="MTY56" s="74"/>
      <c r="MUK56" s="74"/>
      <c r="MUL56" s="669"/>
      <c r="MUM56" s="669"/>
      <c r="MUN56" s="114"/>
      <c r="MUO56" s="74"/>
      <c r="MVA56" s="74"/>
      <c r="MVB56" s="669"/>
      <c r="MVC56" s="669"/>
      <c r="MVD56" s="114"/>
      <c r="MVE56" s="74"/>
      <c r="MVQ56" s="74"/>
      <c r="MVR56" s="669"/>
      <c r="MVS56" s="669"/>
      <c r="MVT56" s="114"/>
      <c r="MVU56" s="74"/>
      <c r="MWG56" s="74"/>
      <c r="MWH56" s="669"/>
      <c r="MWI56" s="669"/>
      <c r="MWJ56" s="114"/>
      <c r="MWK56" s="74"/>
      <c r="MWW56" s="74"/>
      <c r="MWX56" s="669"/>
      <c r="MWY56" s="669"/>
      <c r="MWZ56" s="114"/>
      <c r="MXA56" s="74"/>
      <c r="MXM56" s="74"/>
      <c r="MXN56" s="669"/>
      <c r="MXO56" s="669"/>
      <c r="MXP56" s="114"/>
      <c r="MXQ56" s="74"/>
      <c r="MYC56" s="74"/>
      <c r="MYD56" s="669"/>
      <c r="MYE56" s="669"/>
      <c r="MYF56" s="114"/>
      <c r="MYG56" s="74"/>
      <c r="MYS56" s="74"/>
      <c r="MYT56" s="669"/>
      <c r="MYU56" s="669"/>
      <c r="MYV56" s="114"/>
      <c r="MYW56" s="74"/>
      <c r="MZI56" s="74"/>
      <c r="MZJ56" s="669"/>
      <c r="MZK56" s="669"/>
      <c r="MZL56" s="114"/>
      <c r="MZM56" s="74"/>
      <c r="MZY56" s="74"/>
      <c r="MZZ56" s="669"/>
      <c r="NAA56" s="669"/>
      <c r="NAB56" s="114"/>
      <c r="NAC56" s="74"/>
      <c r="NAO56" s="74"/>
      <c r="NAP56" s="669"/>
      <c r="NAQ56" s="669"/>
      <c r="NAR56" s="114"/>
      <c r="NAS56" s="74"/>
      <c r="NBE56" s="74"/>
      <c r="NBF56" s="669"/>
      <c r="NBG56" s="669"/>
      <c r="NBH56" s="114"/>
      <c r="NBI56" s="74"/>
      <c r="NBU56" s="74"/>
      <c r="NBV56" s="669"/>
      <c r="NBW56" s="669"/>
      <c r="NBX56" s="114"/>
      <c r="NBY56" s="74"/>
      <c r="NCK56" s="74"/>
      <c r="NCL56" s="669"/>
      <c r="NCM56" s="669"/>
      <c r="NCN56" s="114"/>
      <c r="NCO56" s="74"/>
      <c r="NDA56" s="74"/>
      <c r="NDB56" s="669"/>
      <c r="NDC56" s="669"/>
      <c r="NDD56" s="114"/>
      <c r="NDE56" s="74"/>
      <c r="NDQ56" s="74"/>
      <c r="NDR56" s="669"/>
      <c r="NDS56" s="669"/>
      <c r="NDT56" s="114"/>
      <c r="NDU56" s="74"/>
      <c r="NEG56" s="74"/>
      <c r="NEH56" s="669"/>
      <c r="NEI56" s="669"/>
      <c r="NEJ56" s="114"/>
      <c r="NEK56" s="74"/>
      <c r="NEW56" s="74"/>
      <c r="NEX56" s="669"/>
      <c r="NEY56" s="669"/>
      <c r="NEZ56" s="114"/>
      <c r="NFA56" s="74"/>
      <c r="NFM56" s="74"/>
      <c r="NFN56" s="669"/>
      <c r="NFO56" s="669"/>
      <c r="NFP56" s="114"/>
      <c r="NFQ56" s="74"/>
      <c r="NGC56" s="74"/>
      <c r="NGD56" s="669"/>
      <c r="NGE56" s="669"/>
      <c r="NGF56" s="114"/>
      <c r="NGG56" s="74"/>
      <c r="NGS56" s="74"/>
      <c r="NGT56" s="669"/>
      <c r="NGU56" s="669"/>
      <c r="NGV56" s="114"/>
      <c r="NGW56" s="74"/>
      <c r="NHI56" s="74"/>
      <c r="NHJ56" s="669"/>
      <c r="NHK56" s="669"/>
      <c r="NHL56" s="114"/>
      <c r="NHM56" s="74"/>
      <c r="NHY56" s="74"/>
      <c r="NHZ56" s="669"/>
      <c r="NIA56" s="669"/>
      <c r="NIB56" s="114"/>
      <c r="NIC56" s="74"/>
      <c r="NIO56" s="74"/>
      <c r="NIP56" s="669"/>
      <c r="NIQ56" s="669"/>
      <c r="NIR56" s="114"/>
      <c r="NIS56" s="74"/>
      <c r="NJE56" s="74"/>
      <c r="NJF56" s="669"/>
      <c r="NJG56" s="669"/>
      <c r="NJH56" s="114"/>
      <c r="NJI56" s="74"/>
      <c r="NJU56" s="74"/>
      <c r="NJV56" s="669"/>
      <c r="NJW56" s="669"/>
      <c r="NJX56" s="114"/>
      <c r="NJY56" s="74"/>
      <c r="NKK56" s="74"/>
      <c r="NKL56" s="669"/>
      <c r="NKM56" s="669"/>
      <c r="NKN56" s="114"/>
      <c r="NKO56" s="74"/>
      <c r="NLA56" s="74"/>
      <c r="NLB56" s="669"/>
      <c r="NLC56" s="669"/>
      <c r="NLD56" s="114"/>
      <c r="NLE56" s="74"/>
      <c r="NLQ56" s="74"/>
      <c r="NLR56" s="669"/>
      <c r="NLS56" s="669"/>
      <c r="NLT56" s="114"/>
      <c r="NLU56" s="74"/>
      <c r="NMG56" s="74"/>
      <c r="NMH56" s="669"/>
      <c r="NMI56" s="669"/>
      <c r="NMJ56" s="114"/>
      <c r="NMK56" s="74"/>
      <c r="NMW56" s="74"/>
      <c r="NMX56" s="669"/>
      <c r="NMY56" s="669"/>
      <c r="NMZ56" s="114"/>
      <c r="NNA56" s="74"/>
      <c r="NNM56" s="74"/>
      <c r="NNN56" s="669"/>
      <c r="NNO56" s="669"/>
      <c r="NNP56" s="114"/>
      <c r="NNQ56" s="74"/>
      <c r="NOC56" s="74"/>
      <c r="NOD56" s="669"/>
      <c r="NOE56" s="669"/>
      <c r="NOF56" s="114"/>
      <c r="NOG56" s="74"/>
      <c r="NOS56" s="74"/>
      <c r="NOT56" s="669"/>
      <c r="NOU56" s="669"/>
      <c r="NOV56" s="114"/>
      <c r="NOW56" s="74"/>
      <c r="NPI56" s="74"/>
      <c r="NPJ56" s="669"/>
      <c r="NPK56" s="669"/>
      <c r="NPL56" s="114"/>
      <c r="NPM56" s="74"/>
      <c r="NPY56" s="74"/>
      <c r="NPZ56" s="669"/>
      <c r="NQA56" s="669"/>
      <c r="NQB56" s="114"/>
      <c r="NQC56" s="74"/>
      <c r="NQO56" s="74"/>
      <c r="NQP56" s="669"/>
      <c r="NQQ56" s="669"/>
      <c r="NQR56" s="114"/>
      <c r="NQS56" s="74"/>
      <c r="NRE56" s="74"/>
      <c r="NRF56" s="669"/>
      <c r="NRG56" s="669"/>
      <c r="NRH56" s="114"/>
      <c r="NRI56" s="74"/>
      <c r="NRU56" s="74"/>
      <c r="NRV56" s="669"/>
      <c r="NRW56" s="669"/>
      <c r="NRX56" s="114"/>
      <c r="NRY56" s="74"/>
      <c r="NSK56" s="74"/>
      <c r="NSL56" s="669"/>
      <c r="NSM56" s="669"/>
      <c r="NSN56" s="114"/>
      <c r="NSO56" s="74"/>
      <c r="NTA56" s="74"/>
      <c r="NTB56" s="669"/>
      <c r="NTC56" s="669"/>
      <c r="NTD56" s="114"/>
      <c r="NTE56" s="74"/>
      <c r="NTQ56" s="74"/>
      <c r="NTR56" s="669"/>
      <c r="NTS56" s="669"/>
      <c r="NTT56" s="114"/>
      <c r="NTU56" s="74"/>
      <c r="NUG56" s="74"/>
      <c r="NUH56" s="669"/>
      <c r="NUI56" s="669"/>
      <c r="NUJ56" s="114"/>
      <c r="NUK56" s="74"/>
      <c r="NUW56" s="74"/>
      <c r="NUX56" s="669"/>
      <c r="NUY56" s="669"/>
      <c r="NUZ56" s="114"/>
      <c r="NVA56" s="74"/>
      <c r="NVM56" s="74"/>
      <c r="NVN56" s="669"/>
      <c r="NVO56" s="669"/>
      <c r="NVP56" s="114"/>
      <c r="NVQ56" s="74"/>
      <c r="NWC56" s="74"/>
      <c r="NWD56" s="669"/>
      <c r="NWE56" s="669"/>
      <c r="NWF56" s="114"/>
      <c r="NWG56" s="74"/>
      <c r="NWS56" s="74"/>
      <c r="NWT56" s="669"/>
      <c r="NWU56" s="669"/>
      <c r="NWV56" s="114"/>
      <c r="NWW56" s="74"/>
      <c r="NXI56" s="74"/>
      <c r="NXJ56" s="669"/>
      <c r="NXK56" s="669"/>
      <c r="NXL56" s="114"/>
      <c r="NXM56" s="74"/>
      <c r="NXY56" s="74"/>
      <c r="NXZ56" s="669"/>
      <c r="NYA56" s="669"/>
      <c r="NYB56" s="114"/>
      <c r="NYC56" s="74"/>
      <c r="NYO56" s="74"/>
      <c r="NYP56" s="669"/>
      <c r="NYQ56" s="669"/>
      <c r="NYR56" s="114"/>
      <c r="NYS56" s="74"/>
      <c r="NZE56" s="74"/>
      <c r="NZF56" s="669"/>
      <c r="NZG56" s="669"/>
      <c r="NZH56" s="114"/>
      <c r="NZI56" s="74"/>
      <c r="NZU56" s="74"/>
      <c r="NZV56" s="669"/>
      <c r="NZW56" s="669"/>
      <c r="NZX56" s="114"/>
      <c r="NZY56" s="74"/>
      <c r="OAK56" s="74"/>
      <c r="OAL56" s="669"/>
      <c r="OAM56" s="669"/>
      <c r="OAN56" s="114"/>
      <c r="OAO56" s="74"/>
      <c r="OBA56" s="74"/>
      <c r="OBB56" s="669"/>
      <c r="OBC56" s="669"/>
      <c r="OBD56" s="114"/>
      <c r="OBE56" s="74"/>
      <c r="OBQ56" s="74"/>
      <c r="OBR56" s="669"/>
      <c r="OBS56" s="669"/>
      <c r="OBT56" s="114"/>
      <c r="OBU56" s="74"/>
      <c r="OCG56" s="74"/>
      <c r="OCH56" s="669"/>
      <c r="OCI56" s="669"/>
      <c r="OCJ56" s="114"/>
      <c r="OCK56" s="74"/>
      <c r="OCW56" s="74"/>
      <c r="OCX56" s="669"/>
      <c r="OCY56" s="669"/>
      <c r="OCZ56" s="114"/>
      <c r="ODA56" s="74"/>
      <c r="ODM56" s="74"/>
      <c r="ODN56" s="669"/>
      <c r="ODO56" s="669"/>
      <c r="ODP56" s="114"/>
      <c r="ODQ56" s="74"/>
      <c r="OEC56" s="74"/>
      <c r="OED56" s="669"/>
      <c r="OEE56" s="669"/>
      <c r="OEF56" s="114"/>
      <c r="OEG56" s="74"/>
      <c r="OES56" s="74"/>
      <c r="OET56" s="669"/>
      <c r="OEU56" s="669"/>
      <c r="OEV56" s="114"/>
      <c r="OEW56" s="74"/>
      <c r="OFI56" s="74"/>
      <c r="OFJ56" s="669"/>
      <c r="OFK56" s="669"/>
      <c r="OFL56" s="114"/>
      <c r="OFM56" s="74"/>
      <c r="OFY56" s="74"/>
      <c r="OFZ56" s="669"/>
      <c r="OGA56" s="669"/>
      <c r="OGB56" s="114"/>
      <c r="OGC56" s="74"/>
      <c r="OGO56" s="74"/>
      <c r="OGP56" s="669"/>
      <c r="OGQ56" s="669"/>
      <c r="OGR56" s="114"/>
      <c r="OGS56" s="74"/>
      <c r="OHE56" s="74"/>
      <c r="OHF56" s="669"/>
      <c r="OHG56" s="669"/>
      <c r="OHH56" s="114"/>
      <c r="OHI56" s="74"/>
      <c r="OHU56" s="74"/>
      <c r="OHV56" s="669"/>
      <c r="OHW56" s="669"/>
      <c r="OHX56" s="114"/>
      <c r="OHY56" s="74"/>
      <c r="OIK56" s="74"/>
      <c r="OIL56" s="669"/>
      <c r="OIM56" s="669"/>
      <c r="OIN56" s="114"/>
      <c r="OIO56" s="74"/>
      <c r="OJA56" s="74"/>
      <c r="OJB56" s="669"/>
      <c r="OJC56" s="669"/>
      <c r="OJD56" s="114"/>
      <c r="OJE56" s="74"/>
      <c r="OJQ56" s="74"/>
      <c r="OJR56" s="669"/>
      <c r="OJS56" s="669"/>
      <c r="OJT56" s="114"/>
      <c r="OJU56" s="74"/>
      <c r="OKG56" s="74"/>
      <c r="OKH56" s="669"/>
      <c r="OKI56" s="669"/>
      <c r="OKJ56" s="114"/>
      <c r="OKK56" s="74"/>
      <c r="OKW56" s="74"/>
      <c r="OKX56" s="669"/>
      <c r="OKY56" s="669"/>
      <c r="OKZ56" s="114"/>
      <c r="OLA56" s="74"/>
      <c r="OLM56" s="74"/>
      <c r="OLN56" s="669"/>
      <c r="OLO56" s="669"/>
      <c r="OLP56" s="114"/>
      <c r="OLQ56" s="74"/>
      <c r="OMC56" s="74"/>
      <c r="OMD56" s="669"/>
      <c r="OME56" s="669"/>
      <c r="OMF56" s="114"/>
      <c r="OMG56" s="74"/>
      <c r="OMS56" s="74"/>
      <c r="OMT56" s="669"/>
      <c r="OMU56" s="669"/>
      <c r="OMV56" s="114"/>
      <c r="OMW56" s="74"/>
      <c r="ONI56" s="74"/>
      <c r="ONJ56" s="669"/>
      <c r="ONK56" s="669"/>
      <c r="ONL56" s="114"/>
      <c r="ONM56" s="74"/>
      <c r="ONY56" s="74"/>
      <c r="ONZ56" s="669"/>
      <c r="OOA56" s="669"/>
      <c r="OOB56" s="114"/>
      <c r="OOC56" s="74"/>
      <c r="OOO56" s="74"/>
      <c r="OOP56" s="669"/>
      <c r="OOQ56" s="669"/>
      <c r="OOR56" s="114"/>
      <c r="OOS56" s="74"/>
      <c r="OPE56" s="74"/>
      <c r="OPF56" s="669"/>
      <c r="OPG56" s="669"/>
      <c r="OPH56" s="114"/>
      <c r="OPI56" s="74"/>
      <c r="OPU56" s="74"/>
      <c r="OPV56" s="669"/>
      <c r="OPW56" s="669"/>
      <c r="OPX56" s="114"/>
      <c r="OPY56" s="74"/>
      <c r="OQK56" s="74"/>
      <c r="OQL56" s="669"/>
      <c r="OQM56" s="669"/>
      <c r="OQN56" s="114"/>
      <c r="OQO56" s="74"/>
      <c r="ORA56" s="74"/>
      <c r="ORB56" s="669"/>
      <c r="ORC56" s="669"/>
      <c r="ORD56" s="114"/>
      <c r="ORE56" s="74"/>
      <c r="ORQ56" s="74"/>
      <c r="ORR56" s="669"/>
      <c r="ORS56" s="669"/>
      <c r="ORT56" s="114"/>
      <c r="ORU56" s="74"/>
      <c r="OSG56" s="74"/>
      <c r="OSH56" s="669"/>
      <c r="OSI56" s="669"/>
      <c r="OSJ56" s="114"/>
      <c r="OSK56" s="74"/>
      <c r="OSW56" s="74"/>
      <c r="OSX56" s="669"/>
      <c r="OSY56" s="669"/>
      <c r="OSZ56" s="114"/>
      <c r="OTA56" s="74"/>
      <c r="OTM56" s="74"/>
      <c r="OTN56" s="669"/>
      <c r="OTO56" s="669"/>
      <c r="OTP56" s="114"/>
      <c r="OTQ56" s="74"/>
      <c r="OUC56" s="74"/>
      <c r="OUD56" s="669"/>
      <c r="OUE56" s="669"/>
      <c r="OUF56" s="114"/>
      <c r="OUG56" s="74"/>
      <c r="OUS56" s="74"/>
      <c r="OUT56" s="669"/>
      <c r="OUU56" s="669"/>
      <c r="OUV56" s="114"/>
      <c r="OUW56" s="74"/>
      <c r="OVI56" s="74"/>
      <c r="OVJ56" s="669"/>
      <c r="OVK56" s="669"/>
      <c r="OVL56" s="114"/>
      <c r="OVM56" s="74"/>
      <c r="OVY56" s="74"/>
      <c r="OVZ56" s="669"/>
      <c r="OWA56" s="669"/>
      <c r="OWB56" s="114"/>
      <c r="OWC56" s="74"/>
      <c r="OWO56" s="74"/>
      <c r="OWP56" s="669"/>
      <c r="OWQ56" s="669"/>
      <c r="OWR56" s="114"/>
      <c r="OWS56" s="74"/>
      <c r="OXE56" s="74"/>
      <c r="OXF56" s="669"/>
      <c r="OXG56" s="669"/>
      <c r="OXH56" s="114"/>
      <c r="OXI56" s="74"/>
      <c r="OXU56" s="74"/>
      <c r="OXV56" s="669"/>
      <c r="OXW56" s="669"/>
      <c r="OXX56" s="114"/>
      <c r="OXY56" s="74"/>
      <c r="OYK56" s="74"/>
      <c r="OYL56" s="669"/>
      <c r="OYM56" s="669"/>
      <c r="OYN56" s="114"/>
      <c r="OYO56" s="74"/>
      <c r="OZA56" s="74"/>
      <c r="OZB56" s="669"/>
      <c r="OZC56" s="669"/>
      <c r="OZD56" s="114"/>
      <c r="OZE56" s="74"/>
      <c r="OZQ56" s="74"/>
      <c r="OZR56" s="669"/>
      <c r="OZS56" s="669"/>
      <c r="OZT56" s="114"/>
      <c r="OZU56" s="74"/>
      <c r="PAG56" s="74"/>
      <c r="PAH56" s="669"/>
      <c r="PAI56" s="669"/>
      <c r="PAJ56" s="114"/>
      <c r="PAK56" s="74"/>
      <c r="PAW56" s="74"/>
      <c r="PAX56" s="669"/>
      <c r="PAY56" s="669"/>
      <c r="PAZ56" s="114"/>
      <c r="PBA56" s="74"/>
      <c r="PBM56" s="74"/>
      <c r="PBN56" s="669"/>
      <c r="PBO56" s="669"/>
      <c r="PBP56" s="114"/>
      <c r="PBQ56" s="74"/>
      <c r="PCC56" s="74"/>
      <c r="PCD56" s="669"/>
      <c r="PCE56" s="669"/>
      <c r="PCF56" s="114"/>
      <c r="PCG56" s="74"/>
      <c r="PCS56" s="74"/>
      <c r="PCT56" s="669"/>
      <c r="PCU56" s="669"/>
      <c r="PCV56" s="114"/>
      <c r="PCW56" s="74"/>
      <c r="PDI56" s="74"/>
      <c r="PDJ56" s="669"/>
      <c r="PDK56" s="669"/>
      <c r="PDL56" s="114"/>
      <c r="PDM56" s="74"/>
      <c r="PDY56" s="74"/>
      <c r="PDZ56" s="669"/>
      <c r="PEA56" s="669"/>
      <c r="PEB56" s="114"/>
      <c r="PEC56" s="74"/>
      <c r="PEO56" s="74"/>
      <c r="PEP56" s="669"/>
      <c r="PEQ56" s="669"/>
      <c r="PER56" s="114"/>
      <c r="PES56" s="74"/>
      <c r="PFE56" s="74"/>
      <c r="PFF56" s="669"/>
      <c r="PFG56" s="669"/>
      <c r="PFH56" s="114"/>
      <c r="PFI56" s="74"/>
      <c r="PFU56" s="74"/>
      <c r="PFV56" s="669"/>
      <c r="PFW56" s="669"/>
      <c r="PFX56" s="114"/>
      <c r="PFY56" s="74"/>
      <c r="PGK56" s="74"/>
      <c r="PGL56" s="669"/>
      <c r="PGM56" s="669"/>
      <c r="PGN56" s="114"/>
      <c r="PGO56" s="74"/>
      <c r="PHA56" s="74"/>
      <c r="PHB56" s="669"/>
      <c r="PHC56" s="669"/>
      <c r="PHD56" s="114"/>
      <c r="PHE56" s="74"/>
      <c r="PHQ56" s="74"/>
      <c r="PHR56" s="669"/>
      <c r="PHS56" s="669"/>
      <c r="PHT56" s="114"/>
      <c r="PHU56" s="74"/>
      <c r="PIG56" s="74"/>
      <c r="PIH56" s="669"/>
      <c r="PII56" s="669"/>
      <c r="PIJ56" s="114"/>
      <c r="PIK56" s="74"/>
      <c r="PIW56" s="74"/>
      <c r="PIX56" s="669"/>
      <c r="PIY56" s="669"/>
      <c r="PIZ56" s="114"/>
      <c r="PJA56" s="74"/>
      <c r="PJM56" s="74"/>
      <c r="PJN56" s="669"/>
      <c r="PJO56" s="669"/>
      <c r="PJP56" s="114"/>
      <c r="PJQ56" s="74"/>
      <c r="PKC56" s="74"/>
      <c r="PKD56" s="669"/>
      <c r="PKE56" s="669"/>
      <c r="PKF56" s="114"/>
      <c r="PKG56" s="74"/>
      <c r="PKS56" s="74"/>
      <c r="PKT56" s="669"/>
      <c r="PKU56" s="669"/>
      <c r="PKV56" s="114"/>
      <c r="PKW56" s="74"/>
      <c r="PLI56" s="74"/>
      <c r="PLJ56" s="669"/>
      <c r="PLK56" s="669"/>
      <c r="PLL56" s="114"/>
      <c r="PLM56" s="74"/>
      <c r="PLY56" s="74"/>
      <c r="PLZ56" s="669"/>
      <c r="PMA56" s="669"/>
      <c r="PMB56" s="114"/>
      <c r="PMC56" s="74"/>
      <c r="PMO56" s="74"/>
      <c r="PMP56" s="669"/>
      <c r="PMQ56" s="669"/>
      <c r="PMR56" s="114"/>
      <c r="PMS56" s="74"/>
      <c r="PNE56" s="74"/>
      <c r="PNF56" s="669"/>
      <c r="PNG56" s="669"/>
      <c r="PNH56" s="114"/>
      <c r="PNI56" s="74"/>
      <c r="PNU56" s="74"/>
      <c r="PNV56" s="669"/>
      <c r="PNW56" s="669"/>
      <c r="PNX56" s="114"/>
      <c r="PNY56" s="74"/>
      <c r="POK56" s="74"/>
      <c r="POL56" s="669"/>
      <c r="POM56" s="669"/>
      <c r="PON56" s="114"/>
      <c r="POO56" s="74"/>
      <c r="PPA56" s="74"/>
      <c r="PPB56" s="669"/>
      <c r="PPC56" s="669"/>
      <c r="PPD56" s="114"/>
      <c r="PPE56" s="74"/>
      <c r="PPQ56" s="74"/>
      <c r="PPR56" s="669"/>
      <c r="PPS56" s="669"/>
      <c r="PPT56" s="114"/>
      <c r="PPU56" s="74"/>
      <c r="PQG56" s="74"/>
      <c r="PQH56" s="669"/>
      <c r="PQI56" s="669"/>
      <c r="PQJ56" s="114"/>
      <c r="PQK56" s="74"/>
      <c r="PQW56" s="74"/>
      <c r="PQX56" s="669"/>
      <c r="PQY56" s="669"/>
      <c r="PQZ56" s="114"/>
      <c r="PRA56" s="74"/>
      <c r="PRM56" s="74"/>
      <c r="PRN56" s="669"/>
      <c r="PRO56" s="669"/>
      <c r="PRP56" s="114"/>
      <c r="PRQ56" s="74"/>
      <c r="PSC56" s="74"/>
      <c r="PSD56" s="669"/>
      <c r="PSE56" s="669"/>
      <c r="PSF56" s="114"/>
      <c r="PSG56" s="74"/>
      <c r="PSS56" s="74"/>
      <c r="PST56" s="669"/>
      <c r="PSU56" s="669"/>
      <c r="PSV56" s="114"/>
      <c r="PSW56" s="74"/>
      <c r="PTI56" s="74"/>
      <c r="PTJ56" s="669"/>
      <c r="PTK56" s="669"/>
      <c r="PTL56" s="114"/>
      <c r="PTM56" s="74"/>
      <c r="PTY56" s="74"/>
      <c r="PTZ56" s="669"/>
      <c r="PUA56" s="669"/>
      <c r="PUB56" s="114"/>
      <c r="PUC56" s="74"/>
      <c r="PUO56" s="74"/>
      <c r="PUP56" s="669"/>
      <c r="PUQ56" s="669"/>
      <c r="PUR56" s="114"/>
      <c r="PUS56" s="74"/>
      <c r="PVE56" s="74"/>
      <c r="PVF56" s="669"/>
      <c r="PVG56" s="669"/>
      <c r="PVH56" s="114"/>
      <c r="PVI56" s="74"/>
      <c r="PVU56" s="74"/>
      <c r="PVV56" s="669"/>
      <c r="PVW56" s="669"/>
      <c r="PVX56" s="114"/>
      <c r="PVY56" s="74"/>
      <c r="PWK56" s="74"/>
      <c r="PWL56" s="669"/>
      <c r="PWM56" s="669"/>
      <c r="PWN56" s="114"/>
      <c r="PWO56" s="74"/>
      <c r="PXA56" s="74"/>
      <c r="PXB56" s="669"/>
      <c r="PXC56" s="669"/>
      <c r="PXD56" s="114"/>
      <c r="PXE56" s="74"/>
      <c r="PXQ56" s="74"/>
      <c r="PXR56" s="669"/>
      <c r="PXS56" s="669"/>
      <c r="PXT56" s="114"/>
      <c r="PXU56" s="74"/>
      <c r="PYG56" s="74"/>
      <c r="PYH56" s="669"/>
      <c r="PYI56" s="669"/>
      <c r="PYJ56" s="114"/>
      <c r="PYK56" s="74"/>
      <c r="PYW56" s="74"/>
      <c r="PYX56" s="669"/>
      <c r="PYY56" s="669"/>
      <c r="PYZ56" s="114"/>
      <c r="PZA56" s="74"/>
      <c r="PZM56" s="74"/>
      <c r="PZN56" s="669"/>
      <c r="PZO56" s="669"/>
      <c r="PZP56" s="114"/>
      <c r="PZQ56" s="74"/>
      <c r="QAC56" s="74"/>
      <c r="QAD56" s="669"/>
      <c r="QAE56" s="669"/>
      <c r="QAF56" s="114"/>
      <c r="QAG56" s="74"/>
      <c r="QAS56" s="74"/>
      <c r="QAT56" s="669"/>
      <c r="QAU56" s="669"/>
      <c r="QAV56" s="114"/>
      <c r="QAW56" s="74"/>
      <c r="QBI56" s="74"/>
      <c r="QBJ56" s="669"/>
      <c r="QBK56" s="669"/>
      <c r="QBL56" s="114"/>
      <c r="QBM56" s="74"/>
      <c r="QBY56" s="74"/>
      <c r="QBZ56" s="669"/>
      <c r="QCA56" s="669"/>
      <c r="QCB56" s="114"/>
      <c r="QCC56" s="74"/>
      <c r="QCO56" s="74"/>
      <c r="QCP56" s="669"/>
      <c r="QCQ56" s="669"/>
      <c r="QCR56" s="114"/>
      <c r="QCS56" s="74"/>
      <c r="QDE56" s="74"/>
      <c r="QDF56" s="669"/>
      <c r="QDG56" s="669"/>
      <c r="QDH56" s="114"/>
      <c r="QDI56" s="74"/>
      <c r="QDU56" s="74"/>
      <c r="QDV56" s="669"/>
      <c r="QDW56" s="669"/>
      <c r="QDX56" s="114"/>
      <c r="QDY56" s="74"/>
      <c r="QEK56" s="74"/>
      <c r="QEL56" s="669"/>
      <c r="QEM56" s="669"/>
      <c r="QEN56" s="114"/>
      <c r="QEO56" s="74"/>
      <c r="QFA56" s="74"/>
      <c r="QFB56" s="669"/>
      <c r="QFC56" s="669"/>
      <c r="QFD56" s="114"/>
      <c r="QFE56" s="74"/>
      <c r="QFQ56" s="74"/>
      <c r="QFR56" s="669"/>
      <c r="QFS56" s="669"/>
      <c r="QFT56" s="114"/>
      <c r="QFU56" s="74"/>
      <c r="QGG56" s="74"/>
      <c r="QGH56" s="669"/>
      <c r="QGI56" s="669"/>
      <c r="QGJ56" s="114"/>
      <c r="QGK56" s="74"/>
      <c r="QGW56" s="74"/>
      <c r="QGX56" s="669"/>
      <c r="QGY56" s="669"/>
      <c r="QGZ56" s="114"/>
      <c r="QHA56" s="74"/>
      <c r="QHM56" s="74"/>
      <c r="QHN56" s="669"/>
      <c r="QHO56" s="669"/>
      <c r="QHP56" s="114"/>
      <c r="QHQ56" s="74"/>
      <c r="QIC56" s="74"/>
      <c r="QID56" s="669"/>
      <c r="QIE56" s="669"/>
      <c r="QIF56" s="114"/>
      <c r="QIG56" s="74"/>
      <c r="QIS56" s="74"/>
      <c r="QIT56" s="669"/>
      <c r="QIU56" s="669"/>
      <c r="QIV56" s="114"/>
      <c r="QIW56" s="74"/>
      <c r="QJI56" s="74"/>
      <c r="QJJ56" s="669"/>
      <c r="QJK56" s="669"/>
      <c r="QJL56" s="114"/>
      <c r="QJM56" s="74"/>
      <c r="QJY56" s="74"/>
      <c r="QJZ56" s="669"/>
      <c r="QKA56" s="669"/>
      <c r="QKB56" s="114"/>
      <c r="QKC56" s="74"/>
      <c r="QKO56" s="74"/>
      <c r="QKP56" s="669"/>
      <c r="QKQ56" s="669"/>
      <c r="QKR56" s="114"/>
      <c r="QKS56" s="74"/>
      <c r="QLE56" s="74"/>
      <c r="QLF56" s="669"/>
      <c r="QLG56" s="669"/>
      <c r="QLH56" s="114"/>
      <c r="QLI56" s="74"/>
      <c r="QLU56" s="74"/>
      <c r="QLV56" s="669"/>
      <c r="QLW56" s="669"/>
      <c r="QLX56" s="114"/>
      <c r="QLY56" s="74"/>
      <c r="QMK56" s="74"/>
      <c r="QML56" s="669"/>
      <c r="QMM56" s="669"/>
      <c r="QMN56" s="114"/>
      <c r="QMO56" s="74"/>
      <c r="QNA56" s="74"/>
      <c r="QNB56" s="669"/>
      <c r="QNC56" s="669"/>
      <c r="QND56" s="114"/>
      <c r="QNE56" s="74"/>
      <c r="QNQ56" s="74"/>
      <c r="QNR56" s="669"/>
      <c r="QNS56" s="669"/>
      <c r="QNT56" s="114"/>
      <c r="QNU56" s="74"/>
      <c r="QOG56" s="74"/>
      <c r="QOH56" s="669"/>
      <c r="QOI56" s="669"/>
      <c r="QOJ56" s="114"/>
      <c r="QOK56" s="74"/>
      <c r="QOW56" s="74"/>
      <c r="QOX56" s="669"/>
      <c r="QOY56" s="669"/>
      <c r="QOZ56" s="114"/>
      <c r="QPA56" s="74"/>
      <c r="QPM56" s="74"/>
      <c r="QPN56" s="669"/>
      <c r="QPO56" s="669"/>
      <c r="QPP56" s="114"/>
      <c r="QPQ56" s="74"/>
      <c r="QQC56" s="74"/>
      <c r="QQD56" s="669"/>
      <c r="QQE56" s="669"/>
      <c r="QQF56" s="114"/>
      <c r="QQG56" s="74"/>
      <c r="QQS56" s="74"/>
      <c r="QQT56" s="669"/>
      <c r="QQU56" s="669"/>
      <c r="QQV56" s="114"/>
      <c r="QQW56" s="74"/>
      <c r="QRI56" s="74"/>
      <c r="QRJ56" s="669"/>
      <c r="QRK56" s="669"/>
      <c r="QRL56" s="114"/>
      <c r="QRM56" s="74"/>
      <c r="QRY56" s="74"/>
      <c r="QRZ56" s="669"/>
      <c r="QSA56" s="669"/>
      <c r="QSB56" s="114"/>
      <c r="QSC56" s="74"/>
      <c r="QSO56" s="74"/>
      <c r="QSP56" s="669"/>
      <c r="QSQ56" s="669"/>
      <c r="QSR56" s="114"/>
      <c r="QSS56" s="74"/>
      <c r="QTE56" s="74"/>
      <c r="QTF56" s="669"/>
      <c r="QTG56" s="669"/>
      <c r="QTH56" s="114"/>
      <c r="QTI56" s="74"/>
      <c r="QTU56" s="74"/>
      <c r="QTV56" s="669"/>
      <c r="QTW56" s="669"/>
      <c r="QTX56" s="114"/>
      <c r="QTY56" s="74"/>
      <c r="QUK56" s="74"/>
      <c r="QUL56" s="669"/>
      <c r="QUM56" s="669"/>
      <c r="QUN56" s="114"/>
      <c r="QUO56" s="74"/>
      <c r="QVA56" s="74"/>
      <c r="QVB56" s="669"/>
      <c r="QVC56" s="669"/>
      <c r="QVD56" s="114"/>
      <c r="QVE56" s="74"/>
      <c r="QVQ56" s="74"/>
      <c r="QVR56" s="669"/>
      <c r="QVS56" s="669"/>
      <c r="QVT56" s="114"/>
      <c r="QVU56" s="74"/>
      <c r="QWG56" s="74"/>
      <c r="QWH56" s="669"/>
      <c r="QWI56" s="669"/>
      <c r="QWJ56" s="114"/>
      <c r="QWK56" s="74"/>
      <c r="QWW56" s="74"/>
      <c r="QWX56" s="669"/>
      <c r="QWY56" s="669"/>
      <c r="QWZ56" s="114"/>
      <c r="QXA56" s="74"/>
      <c r="QXM56" s="74"/>
      <c r="QXN56" s="669"/>
      <c r="QXO56" s="669"/>
      <c r="QXP56" s="114"/>
      <c r="QXQ56" s="74"/>
      <c r="QYC56" s="74"/>
      <c r="QYD56" s="669"/>
      <c r="QYE56" s="669"/>
      <c r="QYF56" s="114"/>
      <c r="QYG56" s="74"/>
      <c r="QYS56" s="74"/>
      <c r="QYT56" s="669"/>
      <c r="QYU56" s="669"/>
      <c r="QYV56" s="114"/>
      <c r="QYW56" s="74"/>
      <c r="QZI56" s="74"/>
      <c r="QZJ56" s="669"/>
      <c r="QZK56" s="669"/>
      <c r="QZL56" s="114"/>
      <c r="QZM56" s="74"/>
      <c r="QZY56" s="74"/>
      <c r="QZZ56" s="669"/>
      <c r="RAA56" s="669"/>
      <c r="RAB56" s="114"/>
      <c r="RAC56" s="74"/>
      <c r="RAO56" s="74"/>
      <c r="RAP56" s="669"/>
      <c r="RAQ56" s="669"/>
      <c r="RAR56" s="114"/>
      <c r="RAS56" s="74"/>
      <c r="RBE56" s="74"/>
      <c r="RBF56" s="669"/>
      <c r="RBG56" s="669"/>
      <c r="RBH56" s="114"/>
      <c r="RBI56" s="74"/>
      <c r="RBU56" s="74"/>
      <c r="RBV56" s="669"/>
      <c r="RBW56" s="669"/>
      <c r="RBX56" s="114"/>
      <c r="RBY56" s="74"/>
      <c r="RCK56" s="74"/>
      <c r="RCL56" s="669"/>
      <c r="RCM56" s="669"/>
      <c r="RCN56" s="114"/>
      <c r="RCO56" s="74"/>
      <c r="RDA56" s="74"/>
      <c r="RDB56" s="669"/>
      <c r="RDC56" s="669"/>
      <c r="RDD56" s="114"/>
      <c r="RDE56" s="74"/>
      <c r="RDQ56" s="74"/>
      <c r="RDR56" s="669"/>
      <c r="RDS56" s="669"/>
      <c r="RDT56" s="114"/>
      <c r="RDU56" s="74"/>
      <c r="REG56" s="74"/>
      <c r="REH56" s="669"/>
      <c r="REI56" s="669"/>
      <c r="REJ56" s="114"/>
      <c r="REK56" s="74"/>
      <c r="REW56" s="74"/>
      <c r="REX56" s="669"/>
      <c r="REY56" s="669"/>
      <c r="REZ56" s="114"/>
      <c r="RFA56" s="74"/>
      <c r="RFM56" s="74"/>
      <c r="RFN56" s="669"/>
      <c r="RFO56" s="669"/>
      <c r="RFP56" s="114"/>
      <c r="RFQ56" s="74"/>
      <c r="RGC56" s="74"/>
      <c r="RGD56" s="669"/>
      <c r="RGE56" s="669"/>
      <c r="RGF56" s="114"/>
      <c r="RGG56" s="74"/>
      <c r="RGS56" s="74"/>
      <c r="RGT56" s="669"/>
      <c r="RGU56" s="669"/>
      <c r="RGV56" s="114"/>
      <c r="RGW56" s="74"/>
      <c r="RHI56" s="74"/>
      <c r="RHJ56" s="669"/>
      <c r="RHK56" s="669"/>
      <c r="RHL56" s="114"/>
      <c r="RHM56" s="74"/>
      <c r="RHY56" s="74"/>
      <c r="RHZ56" s="669"/>
      <c r="RIA56" s="669"/>
      <c r="RIB56" s="114"/>
      <c r="RIC56" s="74"/>
      <c r="RIO56" s="74"/>
      <c r="RIP56" s="669"/>
      <c r="RIQ56" s="669"/>
      <c r="RIR56" s="114"/>
      <c r="RIS56" s="74"/>
      <c r="RJE56" s="74"/>
      <c r="RJF56" s="669"/>
      <c r="RJG56" s="669"/>
      <c r="RJH56" s="114"/>
      <c r="RJI56" s="74"/>
      <c r="RJU56" s="74"/>
      <c r="RJV56" s="669"/>
      <c r="RJW56" s="669"/>
      <c r="RJX56" s="114"/>
      <c r="RJY56" s="74"/>
      <c r="RKK56" s="74"/>
      <c r="RKL56" s="669"/>
      <c r="RKM56" s="669"/>
      <c r="RKN56" s="114"/>
      <c r="RKO56" s="74"/>
      <c r="RLA56" s="74"/>
      <c r="RLB56" s="669"/>
      <c r="RLC56" s="669"/>
      <c r="RLD56" s="114"/>
      <c r="RLE56" s="74"/>
      <c r="RLQ56" s="74"/>
      <c r="RLR56" s="669"/>
      <c r="RLS56" s="669"/>
      <c r="RLT56" s="114"/>
      <c r="RLU56" s="74"/>
      <c r="RMG56" s="74"/>
      <c r="RMH56" s="669"/>
      <c r="RMI56" s="669"/>
      <c r="RMJ56" s="114"/>
      <c r="RMK56" s="74"/>
      <c r="RMW56" s="74"/>
      <c r="RMX56" s="669"/>
      <c r="RMY56" s="669"/>
      <c r="RMZ56" s="114"/>
      <c r="RNA56" s="74"/>
      <c r="RNM56" s="74"/>
      <c r="RNN56" s="669"/>
      <c r="RNO56" s="669"/>
      <c r="RNP56" s="114"/>
      <c r="RNQ56" s="74"/>
      <c r="ROC56" s="74"/>
      <c r="ROD56" s="669"/>
      <c r="ROE56" s="669"/>
      <c r="ROF56" s="114"/>
      <c r="ROG56" s="74"/>
      <c r="ROS56" s="74"/>
      <c r="ROT56" s="669"/>
      <c r="ROU56" s="669"/>
      <c r="ROV56" s="114"/>
      <c r="ROW56" s="74"/>
      <c r="RPI56" s="74"/>
      <c r="RPJ56" s="669"/>
      <c r="RPK56" s="669"/>
      <c r="RPL56" s="114"/>
      <c r="RPM56" s="74"/>
      <c r="RPY56" s="74"/>
      <c r="RPZ56" s="669"/>
      <c r="RQA56" s="669"/>
      <c r="RQB56" s="114"/>
      <c r="RQC56" s="74"/>
      <c r="RQO56" s="74"/>
      <c r="RQP56" s="669"/>
      <c r="RQQ56" s="669"/>
      <c r="RQR56" s="114"/>
      <c r="RQS56" s="74"/>
      <c r="RRE56" s="74"/>
      <c r="RRF56" s="669"/>
      <c r="RRG56" s="669"/>
      <c r="RRH56" s="114"/>
      <c r="RRI56" s="74"/>
      <c r="RRU56" s="74"/>
      <c r="RRV56" s="669"/>
      <c r="RRW56" s="669"/>
      <c r="RRX56" s="114"/>
      <c r="RRY56" s="74"/>
      <c r="RSK56" s="74"/>
      <c r="RSL56" s="669"/>
      <c r="RSM56" s="669"/>
      <c r="RSN56" s="114"/>
      <c r="RSO56" s="74"/>
      <c r="RTA56" s="74"/>
      <c r="RTB56" s="669"/>
      <c r="RTC56" s="669"/>
      <c r="RTD56" s="114"/>
      <c r="RTE56" s="74"/>
      <c r="RTQ56" s="74"/>
      <c r="RTR56" s="669"/>
      <c r="RTS56" s="669"/>
      <c r="RTT56" s="114"/>
      <c r="RTU56" s="74"/>
      <c r="RUG56" s="74"/>
      <c r="RUH56" s="669"/>
      <c r="RUI56" s="669"/>
      <c r="RUJ56" s="114"/>
      <c r="RUK56" s="74"/>
      <c r="RUW56" s="74"/>
      <c r="RUX56" s="669"/>
      <c r="RUY56" s="669"/>
      <c r="RUZ56" s="114"/>
      <c r="RVA56" s="74"/>
      <c r="RVM56" s="74"/>
      <c r="RVN56" s="669"/>
      <c r="RVO56" s="669"/>
      <c r="RVP56" s="114"/>
      <c r="RVQ56" s="74"/>
      <c r="RWC56" s="74"/>
      <c r="RWD56" s="669"/>
      <c r="RWE56" s="669"/>
      <c r="RWF56" s="114"/>
      <c r="RWG56" s="74"/>
      <c r="RWS56" s="74"/>
      <c r="RWT56" s="669"/>
      <c r="RWU56" s="669"/>
      <c r="RWV56" s="114"/>
      <c r="RWW56" s="74"/>
      <c r="RXI56" s="74"/>
      <c r="RXJ56" s="669"/>
      <c r="RXK56" s="669"/>
      <c r="RXL56" s="114"/>
      <c r="RXM56" s="74"/>
      <c r="RXY56" s="74"/>
      <c r="RXZ56" s="669"/>
      <c r="RYA56" s="669"/>
      <c r="RYB56" s="114"/>
      <c r="RYC56" s="74"/>
      <c r="RYO56" s="74"/>
      <c r="RYP56" s="669"/>
      <c r="RYQ56" s="669"/>
      <c r="RYR56" s="114"/>
      <c r="RYS56" s="74"/>
      <c r="RZE56" s="74"/>
      <c r="RZF56" s="669"/>
      <c r="RZG56" s="669"/>
      <c r="RZH56" s="114"/>
      <c r="RZI56" s="74"/>
      <c r="RZU56" s="74"/>
      <c r="RZV56" s="669"/>
      <c r="RZW56" s="669"/>
      <c r="RZX56" s="114"/>
      <c r="RZY56" s="74"/>
      <c r="SAK56" s="74"/>
      <c r="SAL56" s="669"/>
      <c r="SAM56" s="669"/>
      <c r="SAN56" s="114"/>
      <c r="SAO56" s="74"/>
      <c r="SBA56" s="74"/>
      <c r="SBB56" s="669"/>
      <c r="SBC56" s="669"/>
      <c r="SBD56" s="114"/>
      <c r="SBE56" s="74"/>
      <c r="SBQ56" s="74"/>
      <c r="SBR56" s="669"/>
      <c r="SBS56" s="669"/>
      <c r="SBT56" s="114"/>
      <c r="SBU56" s="74"/>
      <c r="SCG56" s="74"/>
      <c r="SCH56" s="669"/>
      <c r="SCI56" s="669"/>
      <c r="SCJ56" s="114"/>
      <c r="SCK56" s="74"/>
      <c r="SCW56" s="74"/>
      <c r="SCX56" s="669"/>
      <c r="SCY56" s="669"/>
      <c r="SCZ56" s="114"/>
      <c r="SDA56" s="74"/>
      <c r="SDM56" s="74"/>
      <c r="SDN56" s="669"/>
      <c r="SDO56" s="669"/>
      <c r="SDP56" s="114"/>
      <c r="SDQ56" s="74"/>
      <c r="SEC56" s="74"/>
      <c r="SED56" s="669"/>
      <c r="SEE56" s="669"/>
      <c r="SEF56" s="114"/>
      <c r="SEG56" s="74"/>
      <c r="SES56" s="74"/>
      <c r="SET56" s="669"/>
      <c r="SEU56" s="669"/>
      <c r="SEV56" s="114"/>
      <c r="SEW56" s="74"/>
      <c r="SFI56" s="74"/>
      <c r="SFJ56" s="669"/>
      <c r="SFK56" s="669"/>
      <c r="SFL56" s="114"/>
      <c r="SFM56" s="74"/>
      <c r="SFY56" s="74"/>
      <c r="SFZ56" s="669"/>
      <c r="SGA56" s="669"/>
      <c r="SGB56" s="114"/>
      <c r="SGC56" s="74"/>
      <c r="SGO56" s="74"/>
      <c r="SGP56" s="669"/>
      <c r="SGQ56" s="669"/>
      <c r="SGR56" s="114"/>
      <c r="SGS56" s="74"/>
      <c r="SHE56" s="74"/>
      <c r="SHF56" s="669"/>
      <c r="SHG56" s="669"/>
      <c r="SHH56" s="114"/>
      <c r="SHI56" s="74"/>
      <c r="SHU56" s="74"/>
      <c r="SHV56" s="669"/>
      <c r="SHW56" s="669"/>
      <c r="SHX56" s="114"/>
      <c r="SHY56" s="74"/>
      <c r="SIK56" s="74"/>
      <c r="SIL56" s="669"/>
      <c r="SIM56" s="669"/>
      <c r="SIN56" s="114"/>
      <c r="SIO56" s="74"/>
      <c r="SJA56" s="74"/>
      <c r="SJB56" s="669"/>
      <c r="SJC56" s="669"/>
      <c r="SJD56" s="114"/>
      <c r="SJE56" s="74"/>
      <c r="SJQ56" s="74"/>
      <c r="SJR56" s="669"/>
      <c r="SJS56" s="669"/>
      <c r="SJT56" s="114"/>
      <c r="SJU56" s="74"/>
      <c r="SKG56" s="74"/>
      <c r="SKH56" s="669"/>
      <c r="SKI56" s="669"/>
      <c r="SKJ56" s="114"/>
      <c r="SKK56" s="74"/>
      <c r="SKW56" s="74"/>
      <c r="SKX56" s="669"/>
      <c r="SKY56" s="669"/>
      <c r="SKZ56" s="114"/>
      <c r="SLA56" s="74"/>
      <c r="SLM56" s="74"/>
      <c r="SLN56" s="669"/>
      <c r="SLO56" s="669"/>
      <c r="SLP56" s="114"/>
      <c r="SLQ56" s="74"/>
      <c r="SMC56" s="74"/>
      <c r="SMD56" s="669"/>
      <c r="SME56" s="669"/>
      <c r="SMF56" s="114"/>
      <c r="SMG56" s="74"/>
      <c r="SMS56" s="74"/>
      <c r="SMT56" s="669"/>
      <c r="SMU56" s="669"/>
      <c r="SMV56" s="114"/>
      <c r="SMW56" s="74"/>
      <c r="SNI56" s="74"/>
      <c r="SNJ56" s="669"/>
      <c r="SNK56" s="669"/>
      <c r="SNL56" s="114"/>
      <c r="SNM56" s="74"/>
      <c r="SNY56" s="74"/>
      <c r="SNZ56" s="669"/>
      <c r="SOA56" s="669"/>
      <c r="SOB56" s="114"/>
      <c r="SOC56" s="74"/>
      <c r="SOO56" s="74"/>
      <c r="SOP56" s="669"/>
      <c r="SOQ56" s="669"/>
      <c r="SOR56" s="114"/>
      <c r="SOS56" s="74"/>
      <c r="SPE56" s="74"/>
      <c r="SPF56" s="669"/>
      <c r="SPG56" s="669"/>
      <c r="SPH56" s="114"/>
      <c r="SPI56" s="74"/>
      <c r="SPU56" s="74"/>
      <c r="SPV56" s="669"/>
      <c r="SPW56" s="669"/>
      <c r="SPX56" s="114"/>
      <c r="SPY56" s="74"/>
      <c r="SQK56" s="74"/>
      <c r="SQL56" s="669"/>
      <c r="SQM56" s="669"/>
      <c r="SQN56" s="114"/>
      <c r="SQO56" s="74"/>
      <c r="SRA56" s="74"/>
      <c r="SRB56" s="669"/>
      <c r="SRC56" s="669"/>
      <c r="SRD56" s="114"/>
      <c r="SRE56" s="74"/>
      <c r="SRQ56" s="74"/>
      <c r="SRR56" s="669"/>
      <c r="SRS56" s="669"/>
      <c r="SRT56" s="114"/>
      <c r="SRU56" s="74"/>
      <c r="SSG56" s="74"/>
      <c r="SSH56" s="669"/>
      <c r="SSI56" s="669"/>
      <c r="SSJ56" s="114"/>
      <c r="SSK56" s="74"/>
      <c r="SSW56" s="74"/>
      <c r="SSX56" s="669"/>
      <c r="SSY56" s="669"/>
      <c r="SSZ56" s="114"/>
      <c r="STA56" s="74"/>
      <c r="STM56" s="74"/>
      <c r="STN56" s="669"/>
      <c r="STO56" s="669"/>
      <c r="STP56" s="114"/>
      <c r="STQ56" s="74"/>
      <c r="SUC56" s="74"/>
      <c r="SUD56" s="669"/>
      <c r="SUE56" s="669"/>
      <c r="SUF56" s="114"/>
      <c r="SUG56" s="74"/>
      <c r="SUS56" s="74"/>
      <c r="SUT56" s="669"/>
      <c r="SUU56" s="669"/>
      <c r="SUV56" s="114"/>
      <c r="SUW56" s="74"/>
      <c r="SVI56" s="74"/>
      <c r="SVJ56" s="669"/>
      <c r="SVK56" s="669"/>
      <c r="SVL56" s="114"/>
      <c r="SVM56" s="74"/>
      <c r="SVY56" s="74"/>
      <c r="SVZ56" s="669"/>
      <c r="SWA56" s="669"/>
      <c r="SWB56" s="114"/>
      <c r="SWC56" s="74"/>
      <c r="SWO56" s="74"/>
      <c r="SWP56" s="669"/>
      <c r="SWQ56" s="669"/>
      <c r="SWR56" s="114"/>
      <c r="SWS56" s="74"/>
      <c r="SXE56" s="74"/>
      <c r="SXF56" s="669"/>
      <c r="SXG56" s="669"/>
      <c r="SXH56" s="114"/>
      <c r="SXI56" s="74"/>
      <c r="SXU56" s="74"/>
      <c r="SXV56" s="669"/>
      <c r="SXW56" s="669"/>
      <c r="SXX56" s="114"/>
      <c r="SXY56" s="74"/>
      <c r="SYK56" s="74"/>
      <c r="SYL56" s="669"/>
      <c r="SYM56" s="669"/>
      <c r="SYN56" s="114"/>
      <c r="SYO56" s="74"/>
      <c r="SZA56" s="74"/>
      <c r="SZB56" s="669"/>
      <c r="SZC56" s="669"/>
      <c r="SZD56" s="114"/>
      <c r="SZE56" s="74"/>
      <c r="SZQ56" s="74"/>
      <c r="SZR56" s="669"/>
      <c r="SZS56" s="669"/>
      <c r="SZT56" s="114"/>
      <c r="SZU56" s="74"/>
      <c r="TAG56" s="74"/>
      <c r="TAH56" s="669"/>
      <c r="TAI56" s="669"/>
      <c r="TAJ56" s="114"/>
      <c r="TAK56" s="74"/>
      <c r="TAW56" s="74"/>
      <c r="TAX56" s="669"/>
      <c r="TAY56" s="669"/>
      <c r="TAZ56" s="114"/>
      <c r="TBA56" s="74"/>
      <c r="TBM56" s="74"/>
      <c r="TBN56" s="669"/>
      <c r="TBO56" s="669"/>
      <c r="TBP56" s="114"/>
      <c r="TBQ56" s="74"/>
      <c r="TCC56" s="74"/>
      <c r="TCD56" s="669"/>
      <c r="TCE56" s="669"/>
      <c r="TCF56" s="114"/>
      <c r="TCG56" s="74"/>
      <c r="TCS56" s="74"/>
      <c r="TCT56" s="669"/>
      <c r="TCU56" s="669"/>
      <c r="TCV56" s="114"/>
      <c r="TCW56" s="74"/>
      <c r="TDI56" s="74"/>
      <c r="TDJ56" s="669"/>
      <c r="TDK56" s="669"/>
      <c r="TDL56" s="114"/>
      <c r="TDM56" s="74"/>
      <c r="TDY56" s="74"/>
      <c r="TDZ56" s="669"/>
      <c r="TEA56" s="669"/>
      <c r="TEB56" s="114"/>
      <c r="TEC56" s="74"/>
      <c r="TEO56" s="74"/>
      <c r="TEP56" s="669"/>
      <c r="TEQ56" s="669"/>
      <c r="TER56" s="114"/>
      <c r="TES56" s="74"/>
      <c r="TFE56" s="74"/>
      <c r="TFF56" s="669"/>
      <c r="TFG56" s="669"/>
      <c r="TFH56" s="114"/>
      <c r="TFI56" s="74"/>
      <c r="TFU56" s="74"/>
      <c r="TFV56" s="669"/>
      <c r="TFW56" s="669"/>
      <c r="TFX56" s="114"/>
      <c r="TFY56" s="74"/>
      <c r="TGK56" s="74"/>
      <c r="TGL56" s="669"/>
      <c r="TGM56" s="669"/>
      <c r="TGN56" s="114"/>
      <c r="TGO56" s="74"/>
      <c r="THA56" s="74"/>
      <c r="THB56" s="669"/>
      <c r="THC56" s="669"/>
      <c r="THD56" s="114"/>
      <c r="THE56" s="74"/>
      <c r="THQ56" s="74"/>
      <c r="THR56" s="669"/>
      <c r="THS56" s="669"/>
      <c r="THT56" s="114"/>
      <c r="THU56" s="74"/>
      <c r="TIG56" s="74"/>
      <c r="TIH56" s="669"/>
      <c r="TII56" s="669"/>
      <c r="TIJ56" s="114"/>
      <c r="TIK56" s="74"/>
      <c r="TIW56" s="74"/>
      <c r="TIX56" s="669"/>
      <c r="TIY56" s="669"/>
      <c r="TIZ56" s="114"/>
      <c r="TJA56" s="74"/>
      <c r="TJM56" s="74"/>
      <c r="TJN56" s="669"/>
      <c r="TJO56" s="669"/>
      <c r="TJP56" s="114"/>
      <c r="TJQ56" s="74"/>
      <c r="TKC56" s="74"/>
      <c r="TKD56" s="669"/>
      <c r="TKE56" s="669"/>
      <c r="TKF56" s="114"/>
      <c r="TKG56" s="74"/>
      <c r="TKS56" s="74"/>
      <c r="TKT56" s="669"/>
      <c r="TKU56" s="669"/>
      <c r="TKV56" s="114"/>
      <c r="TKW56" s="74"/>
      <c r="TLI56" s="74"/>
      <c r="TLJ56" s="669"/>
      <c r="TLK56" s="669"/>
      <c r="TLL56" s="114"/>
      <c r="TLM56" s="74"/>
      <c r="TLY56" s="74"/>
      <c r="TLZ56" s="669"/>
      <c r="TMA56" s="669"/>
      <c r="TMB56" s="114"/>
      <c r="TMC56" s="74"/>
      <c r="TMO56" s="74"/>
      <c r="TMP56" s="669"/>
      <c r="TMQ56" s="669"/>
      <c r="TMR56" s="114"/>
      <c r="TMS56" s="74"/>
      <c r="TNE56" s="74"/>
      <c r="TNF56" s="669"/>
      <c r="TNG56" s="669"/>
      <c r="TNH56" s="114"/>
      <c r="TNI56" s="74"/>
      <c r="TNU56" s="74"/>
      <c r="TNV56" s="669"/>
      <c r="TNW56" s="669"/>
      <c r="TNX56" s="114"/>
      <c r="TNY56" s="74"/>
      <c r="TOK56" s="74"/>
      <c r="TOL56" s="669"/>
      <c r="TOM56" s="669"/>
      <c r="TON56" s="114"/>
      <c r="TOO56" s="74"/>
      <c r="TPA56" s="74"/>
      <c r="TPB56" s="669"/>
      <c r="TPC56" s="669"/>
      <c r="TPD56" s="114"/>
      <c r="TPE56" s="74"/>
      <c r="TPQ56" s="74"/>
      <c r="TPR56" s="669"/>
      <c r="TPS56" s="669"/>
      <c r="TPT56" s="114"/>
      <c r="TPU56" s="74"/>
      <c r="TQG56" s="74"/>
      <c r="TQH56" s="669"/>
      <c r="TQI56" s="669"/>
      <c r="TQJ56" s="114"/>
      <c r="TQK56" s="74"/>
      <c r="TQW56" s="74"/>
      <c r="TQX56" s="669"/>
      <c r="TQY56" s="669"/>
      <c r="TQZ56" s="114"/>
      <c r="TRA56" s="74"/>
      <c r="TRM56" s="74"/>
      <c r="TRN56" s="669"/>
      <c r="TRO56" s="669"/>
      <c r="TRP56" s="114"/>
      <c r="TRQ56" s="74"/>
      <c r="TSC56" s="74"/>
      <c r="TSD56" s="669"/>
      <c r="TSE56" s="669"/>
      <c r="TSF56" s="114"/>
      <c r="TSG56" s="74"/>
      <c r="TSS56" s="74"/>
      <c r="TST56" s="669"/>
      <c r="TSU56" s="669"/>
      <c r="TSV56" s="114"/>
      <c r="TSW56" s="74"/>
      <c r="TTI56" s="74"/>
      <c r="TTJ56" s="669"/>
      <c r="TTK56" s="669"/>
      <c r="TTL56" s="114"/>
      <c r="TTM56" s="74"/>
      <c r="TTY56" s="74"/>
      <c r="TTZ56" s="669"/>
      <c r="TUA56" s="669"/>
      <c r="TUB56" s="114"/>
      <c r="TUC56" s="74"/>
      <c r="TUO56" s="74"/>
      <c r="TUP56" s="669"/>
      <c r="TUQ56" s="669"/>
      <c r="TUR56" s="114"/>
      <c r="TUS56" s="74"/>
      <c r="TVE56" s="74"/>
      <c r="TVF56" s="669"/>
      <c r="TVG56" s="669"/>
      <c r="TVH56" s="114"/>
      <c r="TVI56" s="74"/>
      <c r="TVU56" s="74"/>
      <c r="TVV56" s="669"/>
      <c r="TVW56" s="669"/>
      <c r="TVX56" s="114"/>
      <c r="TVY56" s="74"/>
      <c r="TWK56" s="74"/>
      <c r="TWL56" s="669"/>
      <c r="TWM56" s="669"/>
      <c r="TWN56" s="114"/>
      <c r="TWO56" s="74"/>
      <c r="TXA56" s="74"/>
      <c r="TXB56" s="669"/>
      <c r="TXC56" s="669"/>
      <c r="TXD56" s="114"/>
      <c r="TXE56" s="74"/>
      <c r="TXQ56" s="74"/>
      <c r="TXR56" s="669"/>
      <c r="TXS56" s="669"/>
      <c r="TXT56" s="114"/>
      <c r="TXU56" s="74"/>
      <c r="TYG56" s="74"/>
      <c r="TYH56" s="669"/>
      <c r="TYI56" s="669"/>
      <c r="TYJ56" s="114"/>
      <c r="TYK56" s="74"/>
      <c r="TYW56" s="74"/>
      <c r="TYX56" s="669"/>
      <c r="TYY56" s="669"/>
      <c r="TYZ56" s="114"/>
      <c r="TZA56" s="74"/>
      <c r="TZM56" s="74"/>
      <c r="TZN56" s="669"/>
      <c r="TZO56" s="669"/>
      <c r="TZP56" s="114"/>
      <c r="TZQ56" s="74"/>
      <c r="UAC56" s="74"/>
      <c r="UAD56" s="669"/>
      <c r="UAE56" s="669"/>
      <c r="UAF56" s="114"/>
      <c r="UAG56" s="74"/>
      <c r="UAS56" s="74"/>
      <c r="UAT56" s="669"/>
      <c r="UAU56" s="669"/>
      <c r="UAV56" s="114"/>
      <c r="UAW56" s="74"/>
      <c r="UBI56" s="74"/>
      <c r="UBJ56" s="669"/>
      <c r="UBK56" s="669"/>
      <c r="UBL56" s="114"/>
      <c r="UBM56" s="74"/>
      <c r="UBY56" s="74"/>
      <c r="UBZ56" s="669"/>
      <c r="UCA56" s="669"/>
      <c r="UCB56" s="114"/>
      <c r="UCC56" s="74"/>
      <c r="UCO56" s="74"/>
      <c r="UCP56" s="669"/>
      <c r="UCQ56" s="669"/>
      <c r="UCR56" s="114"/>
      <c r="UCS56" s="74"/>
      <c r="UDE56" s="74"/>
      <c r="UDF56" s="669"/>
      <c r="UDG56" s="669"/>
      <c r="UDH56" s="114"/>
      <c r="UDI56" s="74"/>
      <c r="UDU56" s="74"/>
      <c r="UDV56" s="669"/>
      <c r="UDW56" s="669"/>
      <c r="UDX56" s="114"/>
      <c r="UDY56" s="74"/>
      <c r="UEK56" s="74"/>
      <c r="UEL56" s="669"/>
      <c r="UEM56" s="669"/>
      <c r="UEN56" s="114"/>
      <c r="UEO56" s="74"/>
      <c r="UFA56" s="74"/>
      <c r="UFB56" s="669"/>
      <c r="UFC56" s="669"/>
      <c r="UFD56" s="114"/>
      <c r="UFE56" s="74"/>
      <c r="UFQ56" s="74"/>
      <c r="UFR56" s="669"/>
      <c r="UFS56" s="669"/>
      <c r="UFT56" s="114"/>
      <c r="UFU56" s="74"/>
      <c r="UGG56" s="74"/>
      <c r="UGH56" s="669"/>
      <c r="UGI56" s="669"/>
      <c r="UGJ56" s="114"/>
      <c r="UGK56" s="74"/>
      <c r="UGW56" s="74"/>
      <c r="UGX56" s="669"/>
      <c r="UGY56" s="669"/>
      <c r="UGZ56" s="114"/>
      <c r="UHA56" s="74"/>
      <c r="UHM56" s="74"/>
      <c r="UHN56" s="669"/>
      <c r="UHO56" s="669"/>
      <c r="UHP56" s="114"/>
      <c r="UHQ56" s="74"/>
      <c r="UIC56" s="74"/>
      <c r="UID56" s="669"/>
      <c r="UIE56" s="669"/>
      <c r="UIF56" s="114"/>
      <c r="UIG56" s="74"/>
      <c r="UIS56" s="74"/>
      <c r="UIT56" s="669"/>
      <c r="UIU56" s="669"/>
      <c r="UIV56" s="114"/>
      <c r="UIW56" s="74"/>
      <c r="UJI56" s="74"/>
      <c r="UJJ56" s="669"/>
      <c r="UJK56" s="669"/>
      <c r="UJL56" s="114"/>
      <c r="UJM56" s="74"/>
      <c r="UJY56" s="74"/>
      <c r="UJZ56" s="669"/>
      <c r="UKA56" s="669"/>
      <c r="UKB56" s="114"/>
      <c r="UKC56" s="74"/>
      <c r="UKO56" s="74"/>
      <c r="UKP56" s="669"/>
      <c r="UKQ56" s="669"/>
      <c r="UKR56" s="114"/>
      <c r="UKS56" s="74"/>
      <c r="ULE56" s="74"/>
      <c r="ULF56" s="669"/>
      <c r="ULG56" s="669"/>
      <c r="ULH56" s="114"/>
      <c r="ULI56" s="74"/>
      <c r="ULU56" s="74"/>
      <c r="ULV56" s="669"/>
      <c r="ULW56" s="669"/>
      <c r="ULX56" s="114"/>
      <c r="ULY56" s="74"/>
      <c r="UMK56" s="74"/>
      <c r="UML56" s="669"/>
      <c r="UMM56" s="669"/>
      <c r="UMN56" s="114"/>
      <c r="UMO56" s="74"/>
      <c r="UNA56" s="74"/>
      <c r="UNB56" s="669"/>
      <c r="UNC56" s="669"/>
      <c r="UND56" s="114"/>
      <c r="UNE56" s="74"/>
      <c r="UNQ56" s="74"/>
      <c r="UNR56" s="669"/>
      <c r="UNS56" s="669"/>
      <c r="UNT56" s="114"/>
      <c r="UNU56" s="74"/>
      <c r="UOG56" s="74"/>
      <c r="UOH56" s="669"/>
      <c r="UOI56" s="669"/>
      <c r="UOJ56" s="114"/>
      <c r="UOK56" s="74"/>
      <c r="UOW56" s="74"/>
      <c r="UOX56" s="669"/>
      <c r="UOY56" s="669"/>
      <c r="UOZ56" s="114"/>
      <c r="UPA56" s="74"/>
      <c r="UPM56" s="74"/>
      <c r="UPN56" s="669"/>
      <c r="UPO56" s="669"/>
      <c r="UPP56" s="114"/>
      <c r="UPQ56" s="74"/>
      <c r="UQC56" s="74"/>
      <c r="UQD56" s="669"/>
      <c r="UQE56" s="669"/>
      <c r="UQF56" s="114"/>
      <c r="UQG56" s="74"/>
      <c r="UQS56" s="74"/>
      <c r="UQT56" s="669"/>
      <c r="UQU56" s="669"/>
      <c r="UQV56" s="114"/>
      <c r="UQW56" s="74"/>
      <c r="URI56" s="74"/>
      <c r="URJ56" s="669"/>
      <c r="URK56" s="669"/>
      <c r="URL56" s="114"/>
      <c r="URM56" s="74"/>
      <c r="URY56" s="74"/>
      <c r="URZ56" s="669"/>
      <c r="USA56" s="669"/>
      <c r="USB56" s="114"/>
      <c r="USC56" s="74"/>
      <c r="USO56" s="74"/>
      <c r="USP56" s="669"/>
      <c r="USQ56" s="669"/>
      <c r="USR56" s="114"/>
      <c r="USS56" s="74"/>
      <c r="UTE56" s="74"/>
      <c r="UTF56" s="669"/>
      <c r="UTG56" s="669"/>
      <c r="UTH56" s="114"/>
      <c r="UTI56" s="74"/>
      <c r="UTU56" s="74"/>
      <c r="UTV56" s="669"/>
      <c r="UTW56" s="669"/>
      <c r="UTX56" s="114"/>
      <c r="UTY56" s="74"/>
      <c r="UUK56" s="74"/>
      <c r="UUL56" s="669"/>
      <c r="UUM56" s="669"/>
      <c r="UUN56" s="114"/>
      <c r="UUO56" s="74"/>
      <c r="UVA56" s="74"/>
      <c r="UVB56" s="669"/>
      <c r="UVC56" s="669"/>
      <c r="UVD56" s="114"/>
      <c r="UVE56" s="74"/>
      <c r="UVQ56" s="74"/>
      <c r="UVR56" s="669"/>
      <c r="UVS56" s="669"/>
      <c r="UVT56" s="114"/>
      <c r="UVU56" s="74"/>
      <c r="UWG56" s="74"/>
      <c r="UWH56" s="669"/>
      <c r="UWI56" s="669"/>
      <c r="UWJ56" s="114"/>
      <c r="UWK56" s="74"/>
      <c r="UWW56" s="74"/>
      <c r="UWX56" s="669"/>
      <c r="UWY56" s="669"/>
      <c r="UWZ56" s="114"/>
      <c r="UXA56" s="74"/>
      <c r="UXM56" s="74"/>
      <c r="UXN56" s="669"/>
      <c r="UXO56" s="669"/>
      <c r="UXP56" s="114"/>
      <c r="UXQ56" s="74"/>
      <c r="UYC56" s="74"/>
      <c r="UYD56" s="669"/>
      <c r="UYE56" s="669"/>
      <c r="UYF56" s="114"/>
      <c r="UYG56" s="74"/>
      <c r="UYS56" s="74"/>
      <c r="UYT56" s="669"/>
      <c r="UYU56" s="669"/>
      <c r="UYV56" s="114"/>
      <c r="UYW56" s="74"/>
      <c r="UZI56" s="74"/>
      <c r="UZJ56" s="669"/>
      <c r="UZK56" s="669"/>
      <c r="UZL56" s="114"/>
      <c r="UZM56" s="74"/>
      <c r="UZY56" s="74"/>
      <c r="UZZ56" s="669"/>
      <c r="VAA56" s="669"/>
      <c r="VAB56" s="114"/>
      <c r="VAC56" s="74"/>
      <c r="VAO56" s="74"/>
      <c r="VAP56" s="669"/>
      <c r="VAQ56" s="669"/>
      <c r="VAR56" s="114"/>
      <c r="VAS56" s="74"/>
      <c r="VBE56" s="74"/>
      <c r="VBF56" s="669"/>
      <c r="VBG56" s="669"/>
      <c r="VBH56" s="114"/>
      <c r="VBI56" s="74"/>
      <c r="VBU56" s="74"/>
      <c r="VBV56" s="669"/>
      <c r="VBW56" s="669"/>
      <c r="VBX56" s="114"/>
      <c r="VBY56" s="74"/>
      <c r="VCK56" s="74"/>
      <c r="VCL56" s="669"/>
      <c r="VCM56" s="669"/>
      <c r="VCN56" s="114"/>
      <c r="VCO56" s="74"/>
      <c r="VDA56" s="74"/>
      <c r="VDB56" s="669"/>
      <c r="VDC56" s="669"/>
      <c r="VDD56" s="114"/>
      <c r="VDE56" s="74"/>
      <c r="VDQ56" s="74"/>
      <c r="VDR56" s="669"/>
      <c r="VDS56" s="669"/>
      <c r="VDT56" s="114"/>
      <c r="VDU56" s="74"/>
      <c r="VEG56" s="74"/>
      <c r="VEH56" s="669"/>
      <c r="VEI56" s="669"/>
      <c r="VEJ56" s="114"/>
      <c r="VEK56" s="74"/>
      <c r="VEW56" s="74"/>
      <c r="VEX56" s="669"/>
      <c r="VEY56" s="669"/>
      <c r="VEZ56" s="114"/>
      <c r="VFA56" s="74"/>
      <c r="VFM56" s="74"/>
      <c r="VFN56" s="669"/>
      <c r="VFO56" s="669"/>
      <c r="VFP56" s="114"/>
      <c r="VFQ56" s="74"/>
      <c r="VGC56" s="74"/>
      <c r="VGD56" s="669"/>
      <c r="VGE56" s="669"/>
      <c r="VGF56" s="114"/>
      <c r="VGG56" s="74"/>
      <c r="VGS56" s="74"/>
      <c r="VGT56" s="669"/>
      <c r="VGU56" s="669"/>
      <c r="VGV56" s="114"/>
      <c r="VGW56" s="74"/>
      <c r="VHI56" s="74"/>
      <c r="VHJ56" s="669"/>
      <c r="VHK56" s="669"/>
      <c r="VHL56" s="114"/>
      <c r="VHM56" s="74"/>
      <c r="VHY56" s="74"/>
      <c r="VHZ56" s="669"/>
      <c r="VIA56" s="669"/>
      <c r="VIB56" s="114"/>
      <c r="VIC56" s="74"/>
      <c r="VIO56" s="74"/>
      <c r="VIP56" s="669"/>
      <c r="VIQ56" s="669"/>
      <c r="VIR56" s="114"/>
      <c r="VIS56" s="74"/>
      <c r="VJE56" s="74"/>
      <c r="VJF56" s="669"/>
      <c r="VJG56" s="669"/>
      <c r="VJH56" s="114"/>
      <c r="VJI56" s="74"/>
      <c r="VJU56" s="74"/>
      <c r="VJV56" s="669"/>
      <c r="VJW56" s="669"/>
      <c r="VJX56" s="114"/>
      <c r="VJY56" s="74"/>
      <c r="VKK56" s="74"/>
      <c r="VKL56" s="669"/>
      <c r="VKM56" s="669"/>
      <c r="VKN56" s="114"/>
      <c r="VKO56" s="74"/>
      <c r="VLA56" s="74"/>
      <c r="VLB56" s="669"/>
      <c r="VLC56" s="669"/>
      <c r="VLD56" s="114"/>
      <c r="VLE56" s="74"/>
      <c r="VLQ56" s="74"/>
      <c r="VLR56" s="669"/>
      <c r="VLS56" s="669"/>
      <c r="VLT56" s="114"/>
      <c r="VLU56" s="74"/>
      <c r="VMG56" s="74"/>
      <c r="VMH56" s="669"/>
      <c r="VMI56" s="669"/>
      <c r="VMJ56" s="114"/>
      <c r="VMK56" s="74"/>
      <c r="VMW56" s="74"/>
      <c r="VMX56" s="669"/>
      <c r="VMY56" s="669"/>
      <c r="VMZ56" s="114"/>
      <c r="VNA56" s="74"/>
      <c r="VNM56" s="74"/>
      <c r="VNN56" s="669"/>
      <c r="VNO56" s="669"/>
      <c r="VNP56" s="114"/>
      <c r="VNQ56" s="74"/>
      <c r="VOC56" s="74"/>
      <c r="VOD56" s="669"/>
      <c r="VOE56" s="669"/>
      <c r="VOF56" s="114"/>
      <c r="VOG56" s="74"/>
      <c r="VOS56" s="74"/>
      <c r="VOT56" s="669"/>
      <c r="VOU56" s="669"/>
      <c r="VOV56" s="114"/>
      <c r="VOW56" s="74"/>
      <c r="VPI56" s="74"/>
      <c r="VPJ56" s="669"/>
      <c r="VPK56" s="669"/>
      <c r="VPL56" s="114"/>
      <c r="VPM56" s="74"/>
      <c r="VPY56" s="74"/>
      <c r="VPZ56" s="669"/>
      <c r="VQA56" s="669"/>
      <c r="VQB56" s="114"/>
      <c r="VQC56" s="74"/>
      <c r="VQO56" s="74"/>
      <c r="VQP56" s="669"/>
      <c r="VQQ56" s="669"/>
      <c r="VQR56" s="114"/>
      <c r="VQS56" s="74"/>
      <c r="VRE56" s="74"/>
      <c r="VRF56" s="669"/>
      <c r="VRG56" s="669"/>
      <c r="VRH56" s="114"/>
      <c r="VRI56" s="74"/>
      <c r="VRU56" s="74"/>
      <c r="VRV56" s="669"/>
      <c r="VRW56" s="669"/>
      <c r="VRX56" s="114"/>
      <c r="VRY56" s="74"/>
      <c r="VSK56" s="74"/>
      <c r="VSL56" s="669"/>
      <c r="VSM56" s="669"/>
      <c r="VSN56" s="114"/>
      <c r="VSO56" s="74"/>
      <c r="VTA56" s="74"/>
      <c r="VTB56" s="669"/>
      <c r="VTC56" s="669"/>
      <c r="VTD56" s="114"/>
      <c r="VTE56" s="74"/>
      <c r="VTQ56" s="74"/>
      <c r="VTR56" s="669"/>
      <c r="VTS56" s="669"/>
      <c r="VTT56" s="114"/>
      <c r="VTU56" s="74"/>
      <c r="VUG56" s="74"/>
      <c r="VUH56" s="669"/>
      <c r="VUI56" s="669"/>
      <c r="VUJ56" s="114"/>
      <c r="VUK56" s="74"/>
      <c r="VUW56" s="74"/>
      <c r="VUX56" s="669"/>
      <c r="VUY56" s="669"/>
      <c r="VUZ56" s="114"/>
      <c r="VVA56" s="74"/>
      <c r="VVM56" s="74"/>
      <c r="VVN56" s="669"/>
      <c r="VVO56" s="669"/>
      <c r="VVP56" s="114"/>
      <c r="VVQ56" s="74"/>
      <c r="VWC56" s="74"/>
      <c r="VWD56" s="669"/>
      <c r="VWE56" s="669"/>
      <c r="VWF56" s="114"/>
      <c r="VWG56" s="74"/>
      <c r="VWS56" s="74"/>
      <c r="VWT56" s="669"/>
      <c r="VWU56" s="669"/>
      <c r="VWV56" s="114"/>
      <c r="VWW56" s="74"/>
      <c r="VXI56" s="74"/>
      <c r="VXJ56" s="669"/>
      <c r="VXK56" s="669"/>
      <c r="VXL56" s="114"/>
      <c r="VXM56" s="74"/>
      <c r="VXY56" s="74"/>
      <c r="VXZ56" s="669"/>
      <c r="VYA56" s="669"/>
      <c r="VYB56" s="114"/>
      <c r="VYC56" s="74"/>
      <c r="VYO56" s="74"/>
      <c r="VYP56" s="669"/>
      <c r="VYQ56" s="669"/>
      <c r="VYR56" s="114"/>
      <c r="VYS56" s="74"/>
      <c r="VZE56" s="74"/>
      <c r="VZF56" s="669"/>
      <c r="VZG56" s="669"/>
      <c r="VZH56" s="114"/>
      <c r="VZI56" s="74"/>
      <c r="VZU56" s="74"/>
      <c r="VZV56" s="669"/>
      <c r="VZW56" s="669"/>
      <c r="VZX56" s="114"/>
      <c r="VZY56" s="74"/>
      <c r="WAK56" s="74"/>
      <c r="WAL56" s="669"/>
      <c r="WAM56" s="669"/>
      <c r="WAN56" s="114"/>
      <c r="WAO56" s="74"/>
      <c r="WBA56" s="74"/>
      <c r="WBB56" s="669"/>
      <c r="WBC56" s="669"/>
      <c r="WBD56" s="114"/>
      <c r="WBE56" s="74"/>
      <c r="WBQ56" s="74"/>
      <c r="WBR56" s="669"/>
      <c r="WBS56" s="669"/>
      <c r="WBT56" s="114"/>
      <c r="WBU56" s="74"/>
      <c r="WCG56" s="74"/>
      <c r="WCH56" s="669"/>
      <c r="WCI56" s="669"/>
      <c r="WCJ56" s="114"/>
      <c r="WCK56" s="74"/>
      <c r="WCW56" s="74"/>
      <c r="WCX56" s="669"/>
      <c r="WCY56" s="669"/>
      <c r="WCZ56" s="114"/>
      <c r="WDA56" s="74"/>
      <c r="WDM56" s="74"/>
      <c r="WDN56" s="669"/>
      <c r="WDO56" s="669"/>
      <c r="WDP56" s="114"/>
      <c r="WDQ56" s="74"/>
      <c r="WEC56" s="74"/>
      <c r="WED56" s="669"/>
      <c r="WEE56" s="669"/>
      <c r="WEF56" s="114"/>
      <c r="WEG56" s="74"/>
      <c r="WES56" s="74"/>
      <c r="WET56" s="669"/>
      <c r="WEU56" s="669"/>
      <c r="WEV56" s="114"/>
      <c r="WEW56" s="74"/>
      <c r="WFI56" s="74"/>
      <c r="WFJ56" s="669"/>
      <c r="WFK56" s="669"/>
      <c r="WFL56" s="114"/>
      <c r="WFM56" s="74"/>
      <c r="WFY56" s="74"/>
      <c r="WFZ56" s="669"/>
      <c r="WGA56" s="669"/>
      <c r="WGB56" s="114"/>
      <c r="WGC56" s="74"/>
      <c r="WGO56" s="74"/>
      <c r="WGP56" s="669"/>
      <c r="WGQ56" s="669"/>
      <c r="WGR56" s="114"/>
      <c r="WGS56" s="74"/>
      <c r="WHE56" s="74"/>
      <c r="WHF56" s="669"/>
      <c r="WHG56" s="669"/>
      <c r="WHH56" s="114"/>
      <c r="WHI56" s="74"/>
      <c r="WHU56" s="74"/>
      <c r="WHV56" s="669"/>
      <c r="WHW56" s="669"/>
      <c r="WHX56" s="114"/>
      <c r="WHY56" s="74"/>
      <c r="WIK56" s="74"/>
      <c r="WIL56" s="669"/>
      <c r="WIM56" s="669"/>
      <c r="WIN56" s="114"/>
      <c r="WIO56" s="74"/>
      <c r="WJA56" s="74"/>
      <c r="WJB56" s="669"/>
      <c r="WJC56" s="669"/>
      <c r="WJD56" s="114"/>
      <c r="WJE56" s="74"/>
      <c r="WJQ56" s="74"/>
      <c r="WJR56" s="669"/>
      <c r="WJS56" s="669"/>
      <c r="WJT56" s="114"/>
      <c r="WJU56" s="74"/>
      <c r="WKG56" s="74"/>
      <c r="WKH56" s="669"/>
      <c r="WKI56" s="669"/>
      <c r="WKJ56" s="114"/>
      <c r="WKK56" s="74"/>
      <c r="WKW56" s="74"/>
      <c r="WKX56" s="669"/>
      <c r="WKY56" s="669"/>
      <c r="WKZ56" s="114"/>
      <c r="WLA56" s="74"/>
      <c r="WLM56" s="74"/>
      <c r="WLN56" s="669"/>
      <c r="WLO56" s="669"/>
      <c r="WLP56" s="114"/>
      <c r="WLQ56" s="74"/>
      <c r="WMC56" s="74"/>
      <c r="WMD56" s="669"/>
      <c r="WME56" s="669"/>
      <c r="WMF56" s="114"/>
      <c r="WMG56" s="74"/>
      <c r="WMS56" s="74"/>
      <c r="WMT56" s="669"/>
      <c r="WMU56" s="669"/>
      <c r="WMV56" s="114"/>
      <c r="WMW56" s="74"/>
      <c r="WNI56" s="74"/>
      <c r="WNJ56" s="669"/>
      <c r="WNK56" s="669"/>
      <c r="WNL56" s="114"/>
      <c r="WNM56" s="74"/>
      <c r="WNY56" s="74"/>
      <c r="WNZ56" s="669"/>
      <c r="WOA56" s="669"/>
      <c r="WOB56" s="114"/>
      <c r="WOC56" s="74"/>
      <c r="WOO56" s="74"/>
      <c r="WOP56" s="669"/>
      <c r="WOQ56" s="669"/>
      <c r="WOR56" s="114"/>
      <c r="WOS56" s="74"/>
      <c r="WPE56" s="74"/>
      <c r="WPF56" s="669"/>
      <c r="WPG56" s="669"/>
      <c r="WPH56" s="114"/>
      <c r="WPI56" s="74"/>
      <c r="WPU56" s="74"/>
      <c r="WPV56" s="669"/>
      <c r="WPW56" s="669"/>
      <c r="WPX56" s="114"/>
      <c r="WPY56" s="74"/>
      <c r="WQK56" s="74"/>
      <c r="WQL56" s="669"/>
      <c r="WQM56" s="669"/>
      <c r="WQN56" s="114"/>
      <c r="WQO56" s="74"/>
      <c r="WRA56" s="74"/>
      <c r="WRB56" s="669"/>
      <c r="WRC56" s="669"/>
      <c r="WRD56" s="114"/>
      <c r="WRE56" s="74"/>
      <c r="WRQ56" s="74"/>
      <c r="WRR56" s="669"/>
      <c r="WRS56" s="669"/>
      <c r="WRT56" s="114"/>
      <c r="WRU56" s="74"/>
      <c r="WSG56" s="74"/>
      <c r="WSH56" s="669"/>
      <c r="WSI56" s="669"/>
      <c r="WSJ56" s="114"/>
      <c r="WSK56" s="74"/>
      <c r="WSW56" s="74"/>
      <c r="WSX56" s="669"/>
      <c r="WSY56" s="669"/>
      <c r="WSZ56" s="114"/>
      <c r="WTA56" s="74"/>
      <c r="WTM56" s="74"/>
      <c r="WTN56" s="669"/>
      <c r="WTO56" s="669"/>
      <c r="WTP56" s="114"/>
      <c r="WTQ56" s="74"/>
      <c r="WUC56" s="74"/>
      <c r="WUD56" s="669"/>
      <c r="WUE56" s="669"/>
      <c r="WUF56" s="114"/>
      <c r="WUG56" s="74"/>
      <c r="WUS56" s="74"/>
      <c r="WUT56" s="669"/>
      <c r="WUU56" s="669"/>
      <c r="WUV56" s="114"/>
      <c r="WUW56" s="74"/>
      <c r="WVI56" s="74"/>
      <c r="WVJ56" s="669"/>
      <c r="WVK56" s="669"/>
      <c r="WVL56" s="114"/>
      <c r="WVM56" s="74"/>
      <c r="WVY56" s="74"/>
      <c r="WVZ56" s="669"/>
      <c r="WWA56" s="669"/>
      <c r="WWB56" s="114"/>
      <c r="WWC56" s="74"/>
      <c r="WWO56" s="74"/>
      <c r="WWP56" s="669"/>
      <c r="WWQ56" s="669"/>
      <c r="WWR56" s="114"/>
      <c r="WWS56" s="74"/>
      <c r="WXE56" s="74"/>
      <c r="WXF56" s="669"/>
      <c r="WXG56" s="669"/>
      <c r="WXH56" s="114"/>
      <c r="WXI56" s="74"/>
      <c r="WXU56" s="74"/>
      <c r="WXV56" s="669"/>
      <c r="WXW56" s="669"/>
      <c r="WXX56" s="114"/>
      <c r="WXY56" s="74"/>
      <c r="WYK56" s="74"/>
      <c r="WYL56" s="669"/>
      <c r="WYM56" s="669"/>
      <c r="WYN56" s="114"/>
      <c r="WYO56" s="74"/>
      <c r="WZA56" s="74"/>
      <c r="WZB56" s="669"/>
      <c r="WZC56" s="669"/>
      <c r="WZD56" s="114"/>
      <c r="WZE56" s="74"/>
      <c r="WZQ56" s="74"/>
      <c r="WZR56" s="669"/>
      <c r="WZS56" s="669"/>
      <c r="WZT56" s="114"/>
      <c r="WZU56" s="74"/>
      <c r="XAG56" s="74"/>
      <c r="XAH56" s="669"/>
      <c r="XAI56" s="669"/>
      <c r="XAJ56" s="114"/>
      <c r="XAK56" s="74"/>
      <c r="XAW56" s="74"/>
      <c r="XAX56" s="669"/>
      <c r="XAY56" s="669"/>
      <c r="XAZ56" s="114"/>
      <c r="XBA56" s="74"/>
      <c r="XBM56" s="74"/>
      <c r="XBN56" s="669"/>
      <c r="XBO56" s="669"/>
      <c r="XBP56" s="114"/>
      <c r="XBQ56" s="74"/>
      <c r="XCC56" s="74"/>
      <c r="XCD56" s="669"/>
      <c r="XCE56" s="669"/>
      <c r="XCF56" s="114"/>
      <c r="XCG56" s="74"/>
      <c r="XCS56" s="74"/>
      <c r="XCT56" s="669"/>
      <c r="XCU56" s="669"/>
      <c r="XCV56" s="114"/>
      <c r="XCW56" s="74"/>
      <c r="XDI56" s="74"/>
      <c r="XDJ56" s="669"/>
      <c r="XDK56" s="669"/>
      <c r="XDL56" s="114"/>
      <c r="XDM56" s="74"/>
      <c r="XDY56" s="74"/>
      <c r="XDZ56" s="669"/>
      <c r="XEA56" s="669"/>
      <c r="XEB56" s="114"/>
      <c r="XEC56" s="74"/>
      <c r="XEO56" s="74"/>
      <c r="XEP56" s="669"/>
      <c r="XEQ56" s="669"/>
      <c r="XER56" s="114"/>
      <c r="XES56" s="74"/>
    </row>
    <row r="57" spans="1:1017 1025:2041 2049:3065 3073:4089 4097:5113 5121:6137 6145:7161 7169:8185 8193:9209 9217:10233 10241:11257 11265:12281 12289:13305 13313:14329 14337:15353 15361:16377" s="81" customFormat="1" ht="23.1" customHeight="1">
      <c r="A57" s="119"/>
      <c r="B57" s="96"/>
      <c r="C57" s="99"/>
      <c r="D57" s="100"/>
      <c r="E57" s="100"/>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FE57" s="74"/>
      <c r="FF57" s="96"/>
      <c r="FG57" s="115"/>
      <c r="FH57" s="74"/>
      <c r="FI57" s="74"/>
      <c r="FU57" s="74"/>
      <c r="FV57" s="96"/>
      <c r="FW57" s="115"/>
      <c r="FX57" s="74"/>
      <c r="FY57" s="74"/>
      <c r="GK57" s="74"/>
      <c r="GL57" s="96"/>
      <c r="GM57" s="115"/>
      <c r="GN57" s="74"/>
      <c r="GO57" s="74"/>
      <c r="HA57" s="74"/>
      <c r="HB57" s="96"/>
      <c r="HC57" s="115"/>
      <c r="HD57" s="74"/>
      <c r="HE57" s="74"/>
      <c r="HQ57" s="74"/>
      <c r="HR57" s="96"/>
      <c r="HS57" s="115"/>
      <c r="HT57" s="74"/>
      <c r="HU57" s="74"/>
      <c r="IG57" s="74"/>
      <c r="IH57" s="96"/>
      <c r="II57" s="115"/>
      <c r="IJ57" s="74"/>
      <c r="IK57" s="74"/>
      <c r="IW57" s="74"/>
      <c r="IX57" s="96"/>
      <c r="IY57" s="115"/>
      <c r="IZ57" s="74"/>
      <c r="JA57" s="74"/>
      <c r="JM57" s="74"/>
      <c r="JN57" s="96"/>
      <c r="JO57" s="115"/>
      <c r="JP57" s="74"/>
      <c r="JQ57" s="74"/>
      <c r="KC57" s="74"/>
      <c r="KD57" s="96"/>
      <c r="KE57" s="115"/>
      <c r="KF57" s="74"/>
      <c r="KG57" s="74"/>
      <c r="KS57" s="74"/>
      <c r="KT57" s="96"/>
      <c r="KU57" s="115"/>
      <c r="KV57" s="74"/>
      <c r="KW57" s="74"/>
      <c r="LI57" s="74"/>
      <c r="LJ57" s="96"/>
      <c r="LK57" s="115"/>
      <c r="LL57" s="74"/>
      <c r="LM57" s="74"/>
      <c r="LY57" s="74"/>
      <c r="LZ57" s="96"/>
      <c r="MA57" s="115"/>
      <c r="MB57" s="74"/>
      <c r="MC57" s="74"/>
      <c r="MO57" s="74"/>
      <c r="MP57" s="96"/>
      <c r="MQ57" s="115"/>
      <c r="MR57" s="74"/>
      <c r="MS57" s="74"/>
      <c r="NE57" s="74"/>
      <c r="NF57" s="96"/>
      <c r="NG57" s="115"/>
      <c r="NH57" s="74"/>
      <c r="NI57" s="74"/>
      <c r="NU57" s="74"/>
      <c r="NV57" s="96"/>
      <c r="NW57" s="115"/>
      <c r="NX57" s="74"/>
      <c r="NY57" s="74"/>
      <c r="OK57" s="74"/>
      <c r="OL57" s="96"/>
      <c r="OM57" s="115"/>
      <c r="ON57" s="74"/>
      <c r="OO57" s="74"/>
      <c r="PA57" s="74"/>
      <c r="PB57" s="96"/>
      <c r="PC57" s="115"/>
      <c r="PD57" s="74"/>
      <c r="PE57" s="74"/>
      <c r="PQ57" s="74"/>
      <c r="PR57" s="96"/>
      <c r="PS57" s="115"/>
      <c r="PT57" s="74"/>
      <c r="PU57" s="74"/>
      <c r="QG57" s="74"/>
      <c r="QH57" s="96"/>
      <c r="QI57" s="115"/>
      <c r="QJ57" s="74"/>
      <c r="QK57" s="74"/>
      <c r="QW57" s="74"/>
      <c r="QX57" s="96"/>
      <c r="QY57" s="115"/>
      <c r="QZ57" s="74"/>
      <c r="RA57" s="74"/>
      <c r="RM57" s="74"/>
      <c r="RN57" s="96"/>
      <c r="RO57" s="115"/>
      <c r="RP57" s="74"/>
      <c r="RQ57" s="74"/>
      <c r="SC57" s="74"/>
      <c r="SD57" s="96"/>
      <c r="SE57" s="115"/>
      <c r="SF57" s="74"/>
      <c r="SG57" s="74"/>
      <c r="SS57" s="74"/>
      <c r="ST57" s="96"/>
      <c r="SU57" s="115"/>
      <c r="SV57" s="74"/>
      <c r="SW57" s="74"/>
      <c r="TI57" s="74"/>
      <c r="TJ57" s="96"/>
      <c r="TK57" s="115"/>
      <c r="TL57" s="74"/>
      <c r="TM57" s="74"/>
      <c r="TY57" s="74"/>
      <c r="TZ57" s="96"/>
      <c r="UA57" s="115"/>
      <c r="UB57" s="74"/>
      <c r="UC57" s="74"/>
      <c r="UO57" s="74"/>
      <c r="UP57" s="96"/>
      <c r="UQ57" s="115"/>
      <c r="UR57" s="74"/>
      <c r="US57" s="74"/>
      <c r="VE57" s="74"/>
      <c r="VF57" s="96"/>
      <c r="VG57" s="115"/>
      <c r="VH57" s="74"/>
      <c r="VI57" s="74"/>
      <c r="VU57" s="74"/>
      <c r="VV57" s="96"/>
      <c r="VW57" s="115"/>
      <c r="VX57" s="74"/>
      <c r="VY57" s="74"/>
      <c r="WK57" s="74"/>
      <c r="WL57" s="96"/>
      <c r="WM57" s="115"/>
      <c r="WN57" s="74"/>
      <c r="WO57" s="74"/>
      <c r="XA57" s="74"/>
      <c r="XB57" s="96"/>
      <c r="XC57" s="115"/>
      <c r="XD57" s="74"/>
      <c r="XE57" s="74"/>
      <c r="XQ57" s="74"/>
      <c r="XR57" s="96"/>
      <c r="XS57" s="115"/>
      <c r="XT57" s="74"/>
      <c r="XU57" s="74"/>
      <c r="YG57" s="74"/>
      <c r="YH57" s="96"/>
      <c r="YI57" s="115"/>
      <c r="YJ57" s="74"/>
      <c r="YK57" s="74"/>
      <c r="YW57" s="74"/>
      <c r="YX57" s="96"/>
      <c r="YY57" s="115"/>
      <c r="YZ57" s="74"/>
      <c r="ZA57" s="74"/>
      <c r="ZM57" s="74"/>
      <c r="ZN57" s="96"/>
      <c r="ZO57" s="115"/>
      <c r="ZP57" s="74"/>
      <c r="ZQ57" s="74"/>
      <c r="AAC57" s="74"/>
      <c r="AAD57" s="96"/>
      <c r="AAE57" s="115"/>
      <c r="AAF57" s="74"/>
      <c r="AAG57" s="74"/>
      <c r="AAS57" s="74"/>
      <c r="AAT57" s="96"/>
      <c r="AAU57" s="115"/>
      <c r="AAV57" s="74"/>
      <c r="AAW57" s="74"/>
      <c r="ABI57" s="74"/>
      <c r="ABJ57" s="96"/>
      <c r="ABK57" s="115"/>
      <c r="ABL57" s="74"/>
      <c r="ABM57" s="74"/>
      <c r="ABY57" s="74"/>
      <c r="ABZ57" s="96"/>
      <c r="ACA57" s="115"/>
      <c r="ACB57" s="74"/>
      <c r="ACC57" s="74"/>
      <c r="ACO57" s="74"/>
      <c r="ACP57" s="96"/>
      <c r="ACQ57" s="115"/>
      <c r="ACR57" s="74"/>
      <c r="ACS57" s="74"/>
      <c r="ADE57" s="74"/>
      <c r="ADF57" s="96"/>
      <c r="ADG57" s="115"/>
      <c r="ADH57" s="74"/>
      <c r="ADI57" s="74"/>
      <c r="ADU57" s="74"/>
      <c r="ADV57" s="96"/>
      <c r="ADW57" s="115"/>
      <c r="ADX57" s="74"/>
      <c r="ADY57" s="74"/>
      <c r="AEK57" s="74"/>
      <c r="AEL57" s="96"/>
      <c r="AEM57" s="115"/>
      <c r="AEN57" s="74"/>
      <c r="AEO57" s="74"/>
      <c r="AFA57" s="74"/>
      <c r="AFB57" s="96"/>
      <c r="AFC57" s="115"/>
      <c r="AFD57" s="74"/>
      <c r="AFE57" s="74"/>
      <c r="AFQ57" s="74"/>
      <c r="AFR57" s="96"/>
      <c r="AFS57" s="115"/>
      <c r="AFT57" s="74"/>
      <c r="AFU57" s="74"/>
      <c r="AGG57" s="74"/>
      <c r="AGH57" s="96"/>
      <c r="AGI57" s="115"/>
      <c r="AGJ57" s="74"/>
      <c r="AGK57" s="74"/>
      <c r="AGW57" s="74"/>
      <c r="AGX57" s="96"/>
      <c r="AGY57" s="115"/>
      <c r="AGZ57" s="74"/>
      <c r="AHA57" s="74"/>
      <c r="AHM57" s="74"/>
      <c r="AHN57" s="96"/>
      <c r="AHO57" s="115"/>
      <c r="AHP57" s="74"/>
      <c r="AHQ57" s="74"/>
      <c r="AIC57" s="74"/>
      <c r="AID57" s="96"/>
      <c r="AIE57" s="115"/>
      <c r="AIF57" s="74"/>
      <c r="AIG57" s="74"/>
      <c r="AIS57" s="74"/>
      <c r="AIT57" s="96"/>
      <c r="AIU57" s="115"/>
      <c r="AIV57" s="74"/>
      <c r="AIW57" s="74"/>
      <c r="AJI57" s="74"/>
      <c r="AJJ57" s="96"/>
      <c r="AJK57" s="115"/>
      <c r="AJL57" s="74"/>
      <c r="AJM57" s="74"/>
      <c r="AJY57" s="74"/>
      <c r="AJZ57" s="96"/>
      <c r="AKA57" s="115"/>
      <c r="AKB57" s="74"/>
      <c r="AKC57" s="74"/>
      <c r="AKO57" s="74"/>
      <c r="AKP57" s="96"/>
      <c r="AKQ57" s="115"/>
      <c r="AKR57" s="74"/>
      <c r="AKS57" s="74"/>
      <c r="ALE57" s="74"/>
      <c r="ALF57" s="96"/>
      <c r="ALG57" s="115"/>
      <c r="ALH57" s="74"/>
      <c r="ALI57" s="74"/>
      <c r="ALU57" s="74"/>
      <c r="ALV57" s="96"/>
      <c r="ALW57" s="115"/>
      <c r="ALX57" s="74"/>
      <c r="ALY57" s="74"/>
      <c r="AMK57" s="74"/>
      <c r="AML57" s="96"/>
      <c r="AMM57" s="115"/>
      <c r="AMN57" s="74"/>
      <c r="AMO57" s="74"/>
      <c r="ANA57" s="74"/>
      <c r="ANB57" s="96"/>
      <c r="ANC57" s="115"/>
      <c r="AND57" s="74"/>
      <c r="ANE57" s="74"/>
      <c r="ANQ57" s="74"/>
      <c r="ANR57" s="96"/>
      <c r="ANS57" s="115"/>
      <c r="ANT57" s="74"/>
      <c r="ANU57" s="74"/>
      <c r="AOG57" s="74"/>
      <c r="AOH57" s="96"/>
      <c r="AOI57" s="115"/>
      <c r="AOJ57" s="74"/>
      <c r="AOK57" s="74"/>
      <c r="AOW57" s="74"/>
      <c r="AOX57" s="96"/>
      <c r="AOY57" s="115"/>
      <c r="AOZ57" s="74"/>
      <c r="APA57" s="74"/>
      <c r="APM57" s="74"/>
      <c r="APN57" s="96"/>
      <c r="APO57" s="115"/>
      <c r="APP57" s="74"/>
      <c r="APQ57" s="74"/>
      <c r="AQC57" s="74"/>
      <c r="AQD57" s="96"/>
      <c r="AQE57" s="115"/>
      <c r="AQF57" s="74"/>
      <c r="AQG57" s="74"/>
      <c r="AQS57" s="74"/>
      <c r="AQT57" s="96"/>
      <c r="AQU57" s="115"/>
      <c r="AQV57" s="74"/>
      <c r="AQW57" s="74"/>
      <c r="ARI57" s="74"/>
      <c r="ARJ57" s="96"/>
      <c r="ARK57" s="115"/>
      <c r="ARL57" s="74"/>
      <c r="ARM57" s="74"/>
      <c r="ARY57" s="74"/>
      <c r="ARZ57" s="96"/>
      <c r="ASA57" s="115"/>
      <c r="ASB57" s="74"/>
      <c r="ASC57" s="74"/>
      <c r="ASO57" s="74"/>
      <c r="ASP57" s="96"/>
      <c r="ASQ57" s="115"/>
      <c r="ASR57" s="74"/>
      <c r="ASS57" s="74"/>
      <c r="ATE57" s="74"/>
      <c r="ATF57" s="96"/>
      <c r="ATG57" s="115"/>
      <c r="ATH57" s="74"/>
      <c r="ATI57" s="74"/>
      <c r="ATU57" s="74"/>
      <c r="ATV57" s="96"/>
      <c r="ATW57" s="115"/>
      <c r="ATX57" s="74"/>
      <c r="ATY57" s="74"/>
      <c r="AUK57" s="74"/>
      <c r="AUL57" s="96"/>
      <c r="AUM57" s="115"/>
      <c r="AUN57" s="74"/>
      <c r="AUO57" s="74"/>
      <c r="AVA57" s="74"/>
      <c r="AVB57" s="96"/>
      <c r="AVC57" s="115"/>
      <c r="AVD57" s="74"/>
      <c r="AVE57" s="74"/>
      <c r="AVQ57" s="74"/>
      <c r="AVR57" s="96"/>
      <c r="AVS57" s="115"/>
      <c r="AVT57" s="74"/>
      <c r="AVU57" s="74"/>
      <c r="AWG57" s="74"/>
      <c r="AWH57" s="96"/>
      <c r="AWI57" s="115"/>
      <c r="AWJ57" s="74"/>
      <c r="AWK57" s="74"/>
      <c r="AWW57" s="74"/>
      <c r="AWX57" s="96"/>
      <c r="AWY57" s="115"/>
      <c r="AWZ57" s="74"/>
      <c r="AXA57" s="74"/>
      <c r="AXM57" s="74"/>
      <c r="AXN57" s="96"/>
      <c r="AXO57" s="115"/>
      <c r="AXP57" s="74"/>
      <c r="AXQ57" s="74"/>
      <c r="AYC57" s="74"/>
      <c r="AYD57" s="96"/>
      <c r="AYE57" s="115"/>
      <c r="AYF57" s="74"/>
      <c r="AYG57" s="74"/>
      <c r="AYS57" s="74"/>
      <c r="AYT57" s="96"/>
      <c r="AYU57" s="115"/>
      <c r="AYV57" s="74"/>
      <c r="AYW57" s="74"/>
      <c r="AZI57" s="74"/>
      <c r="AZJ57" s="96"/>
      <c r="AZK57" s="115"/>
      <c r="AZL57" s="74"/>
      <c r="AZM57" s="74"/>
      <c r="AZY57" s="74"/>
      <c r="AZZ57" s="96"/>
      <c r="BAA57" s="115"/>
      <c r="BAB57" s="74"/>
      <c r="BAC57" s="74"/>
      <c r="BAO57" s="74"/>
      <c r="BAP57" s="96"/>
      <c r="BAQ57" s="115"/>
      <c r="BAR57" s="74"/>
      <c r="BAS57" s="74"/>
      <c r="BBE57" s="74"/>
      <c r="BBF57" s="96"/>
      <c r="BBG57" s="115"/>
      <c r="BBH57" s="74"/>
      <c r="BBI57" s="74"/>
      <c r="BBU57" s="74"/>
      <c r="BBV57" s="96"/>
      <c r="BBW57" s="115"/>
      <c r="BBX57" s="74"/>
      <c r="BBY57" s="74"/>
      <c r="BCK57" s="74"/>
      <c r="BCL57" s="96"/>
      <c r="BCM57" s="115"/>
      <c r="BCN57" s="74"/>
      <c r="BCO57" s="74"/>
      <c r="BDA57" s="74"/>
      <c r="BDB57" s="96"/>
      <c r="BDC57" s="115"/>
      <c r="BDD57" s="74"/>
      <c r="BDE57" s="74"/>
      <c r="BDQ57" s="74"/>
      <c r="BDR57" s="96"/>
      <c r="BDS57" s="115"/>
      <c r="BDT57" s="74"/>
      <c r="BDU57" s="74"/>
      <c r="BEG57" s="74"/>
      <c r="BEH57" s="96"/>
      <c r="BEI57" s="115"/>
      <c r="BEJ57" s="74"/>
      <c r="BEK57" s="74"/>
      <c r="BEW57" s="74"/>
      <c r="BEX57" s="96"/>
      <c r="BEY57" s="115"/>
      <c r="BEZ57" s="74"/>
      <c r="BFA57" s="74"/>
      <c r="BFM57" s="74"/>
      <c r="BFN57" s="96"/>
      <c r="BFO57" s="115"/>
      <c r="BFP57" s="74"/>
      <c r="BFQ57" s="74"/>
      <c r="BGC57" s="74"/>
      <c r="BGD57" s="96"/>
      <c r="BGE57" s="115"/>
      <c r="BGF57" s="74"/>
      <c r="BGG57" s="74"/>
      <c r="BGS57" s="74"/>
      <c r="BGT57" s="96"/>
      <c r="BGU57" s="115"/>
      <c r="BGV57" s="74"/>
      <c r="BGW57" s="74"/>
      <c r="BHI57" s="74"/>
      <c r="BHJ57" s="96"/>
      <c r="BHK57" s="115"/>
      <c r="BHL57" s="74"/>
      <c r="BHM57" s="74"/>
      <c r="BHY57" s="74"/>
      <c r="BHZ57" s="96"/>
      <c r="BIA57" s="115"/>
      <c r="BIB57" s="74"/>
      <c r="BIC57" s="74"/>
      <c r="BIO57" s="74"/>
      <c r="BIP57" s="96"/>
      <c r="BIQ57" s="115"/>
      <c r="BIR57" s="74"/>
      <c r="BIS57" s="74"/>
      <c r="BJE57" s="74"/>
      <c r="BJF57" s="96"/>
      <c r="BJG57" s="115"/>
      <c r="BJH57" s="74"/>
      <c r="BJI57" s="74"/>
      <c r="BJU57" s="74"/>
      <c r="BJV57" s="96"/>
      <c r="BJW57" s="115"/>
      <c r="BJX57" s="74"/>
      <c r="BJY57" s="74"/>
      <c r="BKK57" s="74"/>
      <c r="BKL57" s="96"/>
      <c r="BKM57" s="115"/>
      <c r="BKN57" s="74"/>
      <c r="BKO57" s="74"/>
      <c r="BLA57" s="74"/>
      <c r="BLB57" s="96"/>
      <c r="BLC57" s="115"/>
      <c r="BLD57" s="74"/>
      <c r="BLE57" s="74"/>
      <c r="BLQ57" s="74"/>
      <c r="BLR57" s="96"/>
      <c r="BLS57" s="115"/>
      <c r="BLT57" s="74"/>
      <c r="BLU57" s="74"/>
      <c r="BMG57" s="74"/>
      <c r="BMH57" s="96"/>
      <c r="BMI57" s="115"/>
      <c r="BMJ57" s="74"/>
      <c r="BMK57" s="74"/>
      <c r="BMW57" s="74"/>
      <c r="BMX57" s="96"/>
      <c r="BMY57" s="115"/>
      <c r="BMZ57" s="74"/>
      <c r="BNA57" s="74"/>
      <c r="BNM57" s="74"/>
      <c r="BNN57" s="96"/>
      <c r="BNO57" s="115"/>
      <c r="BNP57" s="74"/>
      <c r="BNQ57" s="74"/>
      <c r="BOC57" s="74"/>
      <c r="BOD57" s="96"/>
      <c r="BOE57" s="115"/>
      <c r="BOF57" s="74"/>
      <c r="BOG57" s="74"/>
      <c r="BOS57" s="74"/>
      <c r="BOT57" s="96"/>
      <c r="BOU57" s="115"/>
      <c r="BOV57" s="74"/>
      <c r="BOW57" s="74"/>
      <c r="BPI57" s="74"/>
      <c r="BPJ57" s="96"/>
      <c r="BPK57" s="115"/>
      <c r="BPL57" s="74"/>
      <c r="BPM57" s="74"/>
      <c r="BPY57" s="74"/>
      <c r="BPZ57" s="96"/>
      <c r="BQA57" s="115"/>
      <c r="BQB57" s="74"/>
      <c r="BQC57" s="74"/>
      <c r="BQO57" s="74"/>
      <c r="BQP57" s="96"/>
      <c r="BQQ57" s="115"/>
      <c r="BQR57" s="74"/>
      <c r="BQS57" s="74"/>
      <c r="BRE57" s="74"/>
      <c r="BRF57" s="96"/>
      <c r="BRG57" s="115"/>
      <c r="BRH57" s="74"/>
      <c r="BRI57" s="74"/>
      <c r="BRU57" s="74"/>
      <c r="BRV57" s="96"/>
      <c r="BRW57" s="115"/>
      <c r="BRX57" s="74"/>
      <c r="BRY57" s="74"/>
      <c r="BSK57" s="74"/>
      <c r="BSL57" s="96"/>
      <c r="BSM57" s="115"/>
      <c r="BSN57" s="74"/>
      <c r="BSO57" s="74"/>
      <c r="BTA57" s="74"/>
      <c r="BTB57" s="96"/>
      <c r="BTC57" s="115"/>
      <c r="BTD57" s="74"/>
      <c r="BTE57" s="74"/>
      <c r="BTQ57" s="74"/>
      <c r="BTR57" s="96"/>
      <c r="BTS57" s="115"/>
      <c r="BTT57" s="74"/>
      <c r="BTU57" s="74"/>
      <c r="BUG57" s="74"/>
      <c r="BUH57" s="96"/>
      <c r="BUI57" s="115"/>
      <c r="BUJ57" s="74"/>
      <c r="BUK57" s="74"/>
      <c r="BUW57" s="74"/>
      <c r="BUX57" s="96"/>
      <c r="BUY57" s="115"/>
      <c r="BUZ57" s="74"/>
      <c r="BVA57" s="74"/>
      <c r="BVM57" s="74"/>
      <c r="BVN57" s="96"/>
      <c r="BVO57" s="115"/>
      <c r="BVP57" s="74"/>
      <c r="BVQ57" s="74"/>
      <c r="BWC57" s="74"/>
      <c r="BWD57" s="96"/>
      <c r="BWE57" s="115"/>
      <c r="BWF57" s="74"/>
      <c r="BWG57" s="74"/>
      <c r="BWS57" s="74"/>
      <c r="BWT57" s="96"/>
      <c r="BWU57" s="115"/>
      <c r="BWV57" s="74"/>
      <c r="BWW57" s="74"/>
      <c r="BXI57" s="74"/>
      <c r="BXJ57" s="96"/>
      <c r="BXK57" s="115"/>
      <c r="BXL57" s="74"/>
      <c r="BXM57" s="74"/>
      <c r="BXY57" s="74"/>
      <c r="BXZ57" s="96"/>
      <c r="BYA57" s="115"/>
      <c r="BYB57" s="74"/>
      <c r="BYC57" s="74"/>
      <c r="BYO57" s="74"/>
      <c r="BYP57" s="96"/>
      <c r="BYQ57" s="115"/>
      <c r="BYR57" s="74"/>
      <c r="BYS57" s="74"/>
      <c r="BZE57" s="74"/>
      <c r="BZF57" s="96"/>
      <c r="BZG57" s="115"/>
      <c r="BZH57" s="74"/>
      <c r="BZI57" s="74"/>
      <c r="BZU57" s="74"/>
      <c r="BZV57" s="96"/>
      <c r="BZW57" s="115"/>
      <c r="BZX57" s="74"/>
      <c r="BZY57" s="74"/>
      <c r="CAK57" s="74"/>
      <c r="CAL57" s="96"/>
      <c r="CAM57" s="115"/>
      <c r="CAN57" s="74"/>
      <c r="CAO57" s="74"/>
      <c r="CBA57" s="74"/>
      <c r="CBB57" s="96"/>
      <c r="CBC57" s="115"/>
      <c r="CBD57" s="74"/>
      <c r="CBE57" s="74"/>
      <c r="CBQ57" s="74"/>
      <c r="CBR57" s="96"/>
      <c r="CBS57" s="115"/>
      <c r="CBT57" s="74"/>
      <c r="CBU57" s="74"/>
      <c r="CCG57" s="74"/>
      <c r="CCH57" s="96"/>
      <c r="CCI57" s="115"/>
      <c r="CCJ57" s="74"/>
      <c r="CCK57" s="74"/>
      <c r="CCW57" s="74"/>
      <c r="CCX57" s="96"/>
      <c r="CCY57" s="115"/>
      <c r="CCZ57" s="74"/>
      <c r="CDA57" s="74"/>
      <c r="CDM57" s="74"/>
      <c r="CDN57" s="96"/>
      <c r="CDO57" s="115"/>
      <c r="CDP57" s="74"/>
      <c r="CDQ57" s="74"/>
      <c r="CEC57" s="74"/>
      <c r="CED57" s="96"/>
      <c r="CEE57" s="115"/>
      <c r="CEF57" s="74"/>
      <c r="CEG57" s="74"/>
      <c r="CES57" s="74"/>
      <c r="CET57" s="96"/>
      <c r="CEU57" s="115"/>
      <c r="CEV57" s="74"/>
      <c r="CEW57" s="74"/>
      <c r="CFI57" s="74"/>
      <c r="CFJ57" s="96"/>
      <c r="CFK57" s="115"/>
      <c r="CFL57" s="74"/>
      <c r="CFM57" s="74"/>
      <c r="CFY57" s="74"/>
      <c r="CFZ57" s="96"/>
      <c r="CGA57" s="115"/>
      <c r="CGB57" s="74"/>
      <c r="CGC57" s="74"/>
      <c r="CGO57" s="74"/>
      <c r="CGP57" s="96"/>
      <c r="CGQ57" s="115"/>
      <c r="CGR57" s="74"/>
      <c r="CGS57" s="74"/>
      <c r="CHE57" s="74"/>
      <c r="CHF57" s="96"/>
      <c r="CHG57" s="115"/>
      <c r="CHH57" s="74"/>
      <c r="CHI57" s="74"/>
      <c r="CHU57" s="74"/>
      <c r="CHV57" s="96"/>
      <c r="CHW57" s="115"/>
      <c r="CHX57" s="74"/>
      <c r="CHY57" s="74"/>
      <c r="CIK57" s="74"/>
      <c r="CIL57" s="96"/>
      <c r="CIM57" s="115"/>
      <c r="CIN57" s="74"/>
      <c r="CIO57" s="74"/>
      <c r="CJA57" s="74"/>
      <c r="CJB57" s="96"/>
      <c r="CJC57" s="115"/>
      <c r="CJD57" s="74"/>
      <c r="CJE57" s="74"/>
      <c r="CJQ57" s="74"/>
      <c r="CJR57" s="96"/>
      <c r="CJS57" s="115"/>
      <c r="CJT57" s="74"/>
      <c r="CJU57" s="74"/>
      <c r="CKG57" s="74"/>
      <c r="CKH57" s="96"/>
      <c r="CKI57" s="115"/>
      <c r="CKJ57" s="74"/>
      <c r="CKK57" s="74"/>
      <c r="CKW57" s="74"/>
      <c r="CKX57" s="96"/>
      <c r="CKY57" s="115"/>
      <c r="CKZ57" s="74"/>
      <c r="CLA57" s="74"/>
      <c r="CLM57" s="74"/>
      <c r="CLN57" s="96"/>
      <c r="CLO57" s="115"/>
      <c r="CLP57" s="74"/>
      <c r="CLQ57" s="74"/>
      <c r="CMC57" s="74"/>
      <c r="CMD57" s="96"/>
      <c r="CME57" s="115"/>
      <c r="CMF57" s="74"/>
      <c r="CMG57" s="74"/>
      <c r="CMS57" s="74"/>
      <c r="CMT57" s="96"/>
      <c r="CMU57" s="115"/>
      <c r="CMV57" s="74"/>
      <c r="CMW57" s="74"/>
      <c r="CNI57" s="74"/>
      <c r="CNJ57" s="96"/>
      <c r="CNK57" s="115"/>
      <c r="CNL57" s="74"/>
      <c r="CNM57" s="74"/>
      <c r="CNY57" s="74"/>
      <c r="CNZ57" s="96"/>
      <c r="COA57" s="115"/>
      <c r="COB57" s="74"/>
      <c r="COC57" s="74"/>
      <c r="COO57" s="74"/>
      <c r="COP57" s="96"/>
      <c r="COQ57" s="115"/>
      <c r="COR57" s="74"/>
      <c r="COS57" s="74"/>
      <c r="CPE57" s="74"/>
      <c r="CPF57" s="96"/>
      <c r="CPG57" s="115"/>
      <c r="CPH57" s="74"/>
      <c r="CPI57" s="74"/>
      <c r="CPU57" s="74"/>
      <c r="CPV57" s="96"/>
      <c r="CPW57" s="115"/>
      <c r="CPX57" s="74"/>
      <c r="CPY57" s="74"/>
      <c r="CQK57" s="74"/>
      <c r="CQL57" s="96"/>
      <c r="CQM57" s="115"/>
      <c r="CQN57" s="74"/>
      <c r="CQO57" s="74"/>
      <c r="CRA57" s="74"/>
      <c r="CRB57" s="96"/>
      <c r="CRC57" s="115"/>
      <c r="CRD57" s="74"/>
      <c r="CRE57" s="74"/>
      <c r="CRQ57" s="74"/>
      <c r="CRR57" s="96"/>
      <c r="CRS57" s="115"/>
      <c r="CRT57" s="74"/>
      <c r="CRU57" s="74"/>
      <c r="CSG57" s="74"/>
      <c r="CSH57" s="96"/>
      <c r="CSI57" s="115"/>
      <c r="CSJ57" s="74"/>
      <c r="CSK57" s="74"/>
      <c r="CSW57" s="74"/>
      <c r="CSX57" s="96"/>
      <c r="CSY57" s="115"/>
      <c r="CSZ57" s="74"/>
      <c r="CTA57" s="74"/>
      <c r="CTM57" s="74"/>
      <c r="CTN57" s="96"/>
      <c r="CTO57" s="115"/>
      <c r="CTP57" s="74"/>
      <c r="CTQ57" s="74"/>
      <c r="CUC57" s="74"/>
      <c r="CUD57" s="96"/>
      <c r="CUE57" s="115"/>
      <c r="CUF57" s="74"/>
      <c r="CUG57" s="74"/>
      <c r="CUS57" s="74"/>
      <c r="CUT57" s="96"/>
      <c r="CUU57" s="115"/>
      <c r="CUV57" s="74"/>
      <c r="CUW57" s="74"/>
      <c r="CVI57" s="74"/>
      <c r="CVJ57" s="96"/>
      <c r="CVK57" s="115"/>
      <c r="CVL57" s="74"/>
      <c r="CVM57" s="74"/>
      <c r="CVY57" s="74"/>
      <c r="CVZ57" s="96"/>
      <c r="CWA57" s="115"/>
      <c r="CWB57" s="74"/>
      <c r="CWC57" s="74"/>
      <c r="CWO57" s="74"/>
      <c r="CWP57" s="96"/>
      <c r="CWQ57" s="115"/>
      <c r="CWR57" s="74"/>
      <c r="CWS57" s="74"/>
      <c r="CXE57" s="74"/>
      <c r="CXF57" s="96"/>
      <c r="CXG57" s="115"/>
      <c r="CXH57" s="74"/>
      <c r="CXI57" s="74"/>
      <c r="CXU57" s="74"/>
      <c r="CXV57" s="96"/>
      <c r="CXW57" s="115"/>
      <c r="CXX57" s="74"/>
      <c r="CXY57" s="74"/>
      <c r="CYK57" s="74"/>
      <c r="CYL57" s="96"/>
      <c r="CYM57" s="115"/>
      <c r="CYN57" s="74"/>
      <c r="CYO57" s="74"/>
      <c r="CZA57" s="74"/>
      <c r="CZB57" s="96"/>
      <c r="CZC57" s="115"/>
      <c r="CZD57" s="74"/>
      <c r="CZE57" s="74"/>
      <c r="CZQ57" s="74"/>
      <c r="CZR57" s="96"/>
      <c r="CZS57" s="115"/>
      <c r="CZT57" s="74"/>
      <c r="CZU57" s="74"/>
      <c r="DAG57" s="74"/>
      <c r="DAH57" s="96"/>
      <c r="DAI57" s="115"/>
      <c r="DAJ57" s="74"/>
      <c r="DAK57" s="74"/>
      <c r="DAW57" s="74"/>
      <c r="DAX57" s="96"/>
      <c r="DAY57" s="115"/>
      <c r="DAZ57" s="74"/>
      <c r="DBA57" s="74"/>
      <c r="DBM57" s="74"/>
      <c r="DBN57" s="96"/>
      <c r="DBO57" s="115"/>
      <c r="DBP57" s="74"/>
      <c r="DBQ57" s="74"/>
      <c r="DCC57" s="74"/>
      <c r="DCD57" s="96"/>
      <c r="DCE57" s="115"/>
      <c r="DCF57" s="74"/>
      <c r="DCG57" s="74"/>
      <c r="DCS57" s="74"/>
      <c r="DCT57" s="96"/>
      <c r="DCU57" s="115"/>
      <c r="DCV57" s="74"/>
      <c r="DCW57" s="74"/>
      <c r="DDI57" s="74"/>
      <c r="DDJ57" s="96"/>
      <c r="DDK57" s="115"/>
      <c r="DDL57" s="74"/>
      <c r="DDM57" s="74"/>
      <c r="DDY57" s="74"/>
      <c r="DDZ57" s="96"/>
      <c r="DEA57" s="115"/>
      <c r="DEB57" s="74"/>
      <c r="DEC57" s="74"/>
      <c r="DEO57" s="74"/>
      <c r="DEP57" s="96"/>
      <c r="DEQ57" s="115"/>
      <c r="DER57" s="74"/>
      <c r="DES57" s="74"/>
      <c r="DFE57" s="74"/>
      <c r="DFF57" s="96"/>
      <c r="DFG57" s="115"/>
      <c r="DFH57" s="74"/>
      <c r="DFI57" s="74"/>
      <c r="DFU57" s="74"/>
      <c r="DFV57" s="96"/>
      <c r="DFW57" s="115"/>
      <c r="DFX57" s="74"/>
      <c r="DFY57" s="74"/>
      <c r="DGK57" s="74"/>
      <c r="DGL57" s="96"/>
      <c r="DGM57" s="115"/>
      <c r="DGN57" s="74"/>
      <c r="DGO57" s="74"/>
      <c r="DHA57" s="74"/>
      <c r="DHB57" s="96"/>
      <c r="DHC57" s="115"/>
      <c r="DHD57" s="74"/>
      <c r="DHE57" s="74"/>
      <c r="DHQ57" s="74"/>
      <c r="DHR57" s="96"/>
      <c r="DHS57" s="115"/>
      <c r="DHT57" s="74"/>
      <c r="DHU57" s="74"/>
      <c r="DIG57" s="74"/>
      <c r="DIH57" s="96"/>
      <c r="DII57" s="115"/>
      <c r="DIJ57" s="74"/>
      <c r="DIK57" s="74"/>
      <c r="DIW57" s="74"/>
      <c r="DIX57" s="96"/>
      <c r="DIY57" s="115"/>
      <c r="DIZ57" s="74"/>
      <c r="DJA57" s="74"/>
      <c r="DJM57" s="74"/>
      <c r="DJN57" s="96"/>
      <c r="DJO57" s="115"/>
      <c r="DJP57" s="74"/>
      <c r="DJQ57" s="74"/>
      <c r="DKC57" s="74"/>
      <c r="DKD57" s="96"/>
      <c r="DKE57" s="115"/>
      <c r="DKF57" s="74"/>
      <c r="DKG57" s="74"/>
      <c r="DKS57" s="74"/>
      <c r="DKT57" s="96"/>
      <c r="DKU57" s="115"/>
      <c r="DKV57" s="74"/>
      <c r="DKW57" s="74"/>
      <c r="DLI57" s="74"/>
      <c r="DLJ57" s="96"/>
      <c r="DLK57" s="115"/>
      <c r="DLL57" s="74"/>
      <c r="DLM57" s="74"/>
      <c r="DLY57" s="74"/>
      <c r="DLZ57" s="96"/>
      <c r="DMA57" s="115"/>
      <c r="DMB57" s="74"/>
      <c r="DMC57" s="74"/>
      <c r="DMO57" s="74"/>
      <c r="DMP57" s="96"/>
      <c r="DMQ57" s="115"/>
      <c r="DMR57" s="74"/>
      <c r="DMS57" s="74"/>
      <c r="DNE57" s="74"/>
      <c r="DNF57" s="96"/>
      <c r="DNG57" s="115"/>
      <c r="DNH57" s="74"/>
      <c r="DNI57" s="74"/>
      <c r="DNU57" s="74"/>
      <c r="DNV57" s="96"/>
      <c r="DNW57" s="115"/>
      <c r="DNX57" s="74"/>
      <c r="DNY57" s="74"/>
      <c r="DOK57" s="74"/>
      <c r="DOL57" s="96"/>
      <c r="DOM57" s="115"/>
      <c r="DON57" s="74"/>
      <c r="DOO57" s="74"/>
      <c r="DPA57" s="74"/>
      <c r="DPB57" s="96"/>
      <c r="DPC57" s="115"/>
      <c r="DPD57" s="74"/>
      <c r="DPE57" s="74"/>
      <c r="DPQ57" s="74"/>
      <c r="DPR57" s="96"/>
      <c r="DPS57" s="115"/>
      <c r="DPT57" s="74"/>
      <c r="DPU57" s="74"/>
      <c r="DQG57" s="74"/>
      <c r="DQH57" s="96"/>
      <c r="DQI57" s="115"/>
      <c r="DQJ57" s="74"/>
      <c r="DQK57" s="74"/>
      <c r="DQW57" s="74"/>
      <c r="DQX57" s="96"/>
      <c r="DQY57" s="115"/>
      <c r="DQZ57" s="74"/>
      <c r="DRA57" s="74"/>
      <c r="DRM57" s="74"/>
      <c r="DRN57" s="96"/>
      <c r="DRO57" s="115"/>
      <c r="DRP57" s="74"/>
      <c r="DRQ57" s="74"/>
      <c r="DSC57" s="74"/>
      <c r="DSD57" s="96"/>
      <c r="DSE57" s="115"/>
      <c r="DSF57" s="74"/>
      <c r="DSG57" s="74"/>
      <c r="DSS57" s="74"/>
      <c r="DST57" s="96"/>
      <c r="DSU57" s="115"/>
      <c r="DSV57" s="74"/>
      <c r="DSW57" s="74"/>
      <c r="DTI57" s="74"/>
      <c r="DTJ57" s="96"/>
      <c r="DTK57" s="115"/>
      <c r="DTL57" s="74"/>
      <c r="DTM57" s="74"/>
      <c r="DTY57" s="74"/>
      <c r="DTZ57" s="96"/>
      <c r="DUA57" s="115"/>
      <c r="DUB57" s="74"/>
      <c r="DUC57" s="74"/>
      <c r="DUO57" s="74"/>
      <c r="DUP57" s="96"/>
      <c r="DUQ57" s="115"/>
      <c r="DUR57" s="74"/>
      <c r="DUS57" s="74"/>
      <c r="DVE57" s="74"/>
      <c r="DVF57" s="96"/>
      <c r="DVG57" s="115"/>
      <c r="DVH57" s="74"/>
      <c r="DVI57" s="74"/>
      <c r="DVU57" s="74"/>
      <c r="DVV57" s="96"/>
      <c r="DVW57" s="115"/>
      <c r="DVX57" s="74"/>
      <c r="DVY57" s="74"/>
      <c r="DWK57" s="74"/>
      <c r="DWL57" s="96"/>
      <c r="DWM57" s="115"/>
      <c r="DWN57" s="74"/>
      <c r="DWO57" s="74"/>
      <c r="DXA57" s="74"/>
      <c r="DXB57" s="96"/>
      <c r="DXC57" s="115"/>
      <c r="DXD57" s="74"/>
      <c r="DXE57" s="74"/>
      <c r="DXQ57" s="74"/>
      <c r="DXR57" s="96"/>
      <c r="DXS57" s="115"/>
      <c r="DXT57" s="74"/>
      <c r="DXU57" s="74"/>
      <c r="DYG57" s="74"/>
      <c r="DYH57" s="96"/>
      <c r="DYI57" s="115"/>
      <c r="DYJ57" s="74"/>
      <c r="DYK57" s="74"/>
      <c r="DYW57" s="74"/>
      <c r="DYX57" s="96"/>
      <c r="DYY57" s="115"/>
      <c r="DYZ57" s="74"/>
      <c r="DZA57" s="74"/>
      <c r="DZM57" s="74"/>
      <c r="DZN57" s="96"/>
      <c r="DZO57" s="115"/>
      <c r="DZP57" s="74"/>
      <c r="DZQ57" s="74"/>
      <c r="EAC57" s="74"/>
      <c r="EAD57" s="96"/>
      <c r="EAE57" s="115"/>
      <c r="EAF57" s="74"/>
      <c r="EAG57" s="74"/>
      <c r="EAS57" s="74"/>
      <c r="EAT57" s="96"/>
      <c r="EAU57" s="115"/>
      <c r="EAV57" s="74"/>
      <c r="EAW57" s="74"/>
      <c r="EBI57" s="74"/>
      <c r="EBJ57" s="96"/>
      <c r="EBK57" s="115"/>
      <c r="EBL57" s="74"/>
      <c r="EBM57" s="74"/>
      <c r="EBY57" s="74"/>
      <c r="EBZ57" s="96"/>
      <c r="ECA57" s="115"/>
      <c r="ECB57" s="74"/>
      <c r="ECC57" s="74"/>
      <c r="ECO57" s="74"/>
      <c r="ECP57" s="96"/>
      <c r="ECQ57" s="115"/>
      <c r="ECR57" s="74"/>
      <c r="ECS57" s="74"/>
      <c r="EDE57" s="74"/>
      <c r="EDF57" s="96"/>
      <c r="EDG57" s="115"/>
      <c r="EDH57" s="74"/>
      <c r="EDI57" s="74"/>
      <c r="EDU57" s="74"/>
      <c r="EDV57" s="96"/>
      <c r="EDW57" s="115"/>
      <c r="EDX57" s="74"/>
      <c r="EDY57" s="74"/>
      <c r="EEK57" s="74"/>
      <c r="EEL57" s="96"/>
      <c r="EEM57" s="115"/>
      <c r="EEN57" s="74"/>
      <c r="EEO57" s="74"/>
      <c r="EFA57" s="74"/>
      <c r="EFB57" s="96"/>
      <c r="EFC57" s="115"/>
      <c r="EFD57" s="74"/>
      <c r="EFE57" s="74"/>
      <c r="EFQ57" s="74"/>
      <c r="EFR57" s="96"/>
      <c r="EFS57" s="115"/>
      <c r="EFT57" s="74"/>
      <c r="EFU57" s="74"/>
      <c r="EGG57" s="74"/>
      <c r="EGH57" s="96"/>
      <c r="EGI57" s="115"/>
      <c r="EGJ57" s="74"/>
      <c r="EGK57" s="74"/>
      <c r="EGW57" s="74"/>
      <c r="EGX57" s="96"/>
      <c r="EGY57" s="115"/>
      <c r="EGZ57" s="74"/>
      <c r="EHA57" s="74"/>
      <c r="EHM57" s="74"/>
      <c r="EHN57" s="96"/>
      <c r="EHO57" s="115"/>
      <c r="EHP57" s="74"/>
      <c r="EHQ57" s="74"/>
      <c r="EIC57" s="74"/>
      <c r="EID57" s="96"/>
      <c r="EIE57" s="115"/>
      <c r="EIF57" s="74"/>
      <c r="EIG57" s="74"/>
      <c r="EIS57" s="74"/>
      <c r="EIT57" s="96"/>
      <c r="EIU57" s="115"/>
      <c r="EIV57" s="74"/>
      <c r="EIW57" s="74"/>
      <c r="EJI57" s="74"/>
      <c r="EJJ57" s="96"/>
      <c r="EJK57" s="115"/>
      <c r="EJL57" s="74"/>
      <c r="EJM57" s="74"/>
      <c r="EJY57" s="74"/>
      <c r="EJZ57" s="96"/>
      <c r="EKA57" s="115"/>
      <c r="EKB57" s="74"/>
      <c r="EKC57" s="74"/>
      <c r="EKO57" s="74"/>
      <c r="EKP57" s="96"/>
      <c r="EKQ57" s="115"/>
      <c r="EKR57" s="74"/>
      <c r="EKS57" s="74"/>
      <c r="ELE57" s="74"/>
      <c r="ELF57" s="96"/>
      <c r="ELG57" s="115"/>
      <c r="ELH57" s="74"/>
      <c r="ELI57" s="74"/>
      <c r="ELU57" s="74"/>
      <c r="ELV57" s="96"/>
      <c r="ELW57" s="115"/>
      <c r="ELX57" s="74"/>
      <c r="ELY57" s="74"/>
      <c r="EMK57" s="74"/>
      <c r="EML57" s="96"/>
      <c r="EMM57" s="115"/>
      <c r="EMN57" s="74"/>
      <c r="EMO57" s="74"/>
      <c r="ENA57" s="74"/>
      <c r="ENB57" s="96"/>
      <c r="ENC57" s="115"/>
      <c r="END57" s="74"/>
      <c r="ENE57" s="74"/>
      <c r="ENQ57" s="74"/>
      <c r="ENR57" s="96"/>
      <c r="ENS57" s="115"/>
      <c r="ENT57" s="74"/>
      <c r="ENU57" s="74"/>
      <c r="EOG57" s="74"/>
      <c r="EOH57" s="96"/>
      <c r="EOI57" s="115"/>
      <c r="EOJ57" s="74"/>
      <c r="EOK57" s="74"/>
      <c r="EOW57" s="74"/>
      <c r="EOX57" s="96"/>
      <c r="EOY57" s="115"/>
      <c r="EOZ57" s="74"/>
      <c r="EPA57" s="74"/>
      <c r="EPM57" s="74"/>
      <c r="EPN57" s="96"/>
      <c r="EPO57" s="115"/>
      <c r="EPP57" s="74"/>
      <c r="EPQ57" s="74"/>
      <c r="EQC57" s="74"/>
      <c r="EQD57" s="96"/>
      <c r="EQE57" s="115"/>
      <c r="EQF57" s="74"/>
      <c r="EQG57" s="74"/>
      <c r="EQS57" s="74"/>
      <c r="EQT57" s="96"/>
      <c r="EQU57" s="115"/>
      <c r="EQV57" s="74"/>
      <c r="EQW57" s="74"/>
      <c r="ERI57" s="74"/>
      <c r="ERJ57" s="96"/>
      <c r="ERK57" s="115"/>
      <c r="ERL57" s="74"/>
      <c r="ERM57" s="74"/>
      <c r="ERY57" s="74"/>
      <c r="ERZ57" s="96"/>
      <c r="ESA57" s="115"/>
      <c r="ESB57" s="74"/>
      <c r="ESC57" s="74"/>
      <c r="ESO57" s="74"/>
      <c r="ESP57" s="96"/>
      <c r="ESQ57" s="115"/>
      <c r="ESR57" s="74"/>
      <c r="ESS57" s="74"/>
      <c r="ETE57" s="74"/>
      <c r="ETF57" s="96"/>
      <c r="ETG57" s="115"/>
      <c r="ETH57" s="74"/>
      <c r="ETI57" s="74"/>
      <c r="ETU57" s="74"/>
      <c r="ETV57" s="96"/>
      <c r="ETW57" s="115"/>
      <c r="ETX57" s="74"/>
      <c r="ETY57" s="74"/>
      <c r="EUK57" s="74"/>
      <c r="EUL57" s="96"/>
      <c r="EUM57" s="115"/>
      <c r="EUN57" s="74"/>
      <c r="EUO57" s="74"/>
      <c r="EVA57" s="74"/>
      <c r="EVB57" s="96"/>
      <c r="EVC57" s="115"/>
      <c r="EVD57" s="74"/>
      <c r="EVE57" s="74"/>
      <c r="EVQ57" s="74"/>
      <c r="EVR57" s="96"/>
      <c r="EVS57" s="115"/>
      <c r="EVT57" s="74"/>
      <c r="EVU57" s="74"/>
      <c r="EWG57" s="74"/>
      <c r="EWH57" s="96"/>
      <c r="EWI57" s="115"/>
      <c r="EWJ57" s="74"/>
      <c r="EWK57" s="74"/>
      <c r="EWW57" s="74"/>
      <c r="EWX57" s="96"/>
      <c r="EWY57" s="115"/>
      <c r="EWZ57" s="74"/>
      <c r="EXA57" s="74"/>
      <c r="EXM57" s="74"/>
      <c r="EXN57" s="96"/>
      <c r="EXO57" s="115"/>
      <c r="EXP57" s="74"/>
      <c r="EXQ57" s="74"/>
      <c r="EYC57" s="74"/>
      <c r="EYD57" s="96"/>
      <c r="EYE57" s="115"/>
      <c r="EYF57" s="74"/>
      <c r="EYG57" s="74"/>
      <c r="EYS57" s="74"/>
      <c r="EYT57" s="96"/>
      <c r="EYU57" s="115"/>
      <c r="EYV57" s="74"/>
      <c r="EYW57" s="74"/>
      <c r="EZI57" s="74"/>
      <c r="EZJ57" s="96"/>
      <c r="EZK57" s="115"/>
      <c r="EZL57" s="74"/>
      <c r="EZM57" s="74"/>
      <c r="EZY57" s="74"/>
      <c r="EZZ57" s="96"/>
      <c r="FAA57" s="115"/>
      <c r="FAB57" s="74"/>
      <c r="FAC57" s="74"/>
      <c r="FAO57" s="74"/>
      <c r="FAP57" s="96"/>
      <c r="FAQ57" s="115"/>
      <c r="FAR57" s="74"/>
      <c r="FAS57" s="74"/>
      <c r="FBE57" s="74"/>
      <c r="FBF57" s="96"/>
      <c r="FBG57" s="115"/>
      <c r="FBH57" s="74"/>
      <c r="FBI57" s="74"/>
      <c r="FBU57" s="74"/>
      <c r="FBV57" s="96"/>
      <c r="FBW57" s="115"/>
      <c r="FBX57" s="74"/>
      <c r="FBY57" s="74"/>
      <c r="FCK57" s="74"/>
      <c r="FCL57" s="96"/>
      <c r="FCM57" s="115"/>
      <c r="FCN57" s="74"/>
      <c r="FCO57" s="74"/>
      <c r="FDA57" s="74"/>
      <c r="FDB57" s="96"/>
      <c r="FDC57" s="115"/>
      <c r="FDD57" s="74"/>
      <c r="FDE57" s="74"/>
      <c r="FDQ57" s="74"/>
      <c r="FDR57" s="96"/>
      <c r="FDS57" s="115"/>
      <c r="FDT57" s="74"/>
      <c r="FDU57" s="74"/>
      <c r="FEG57" s="74"/>
      <c r="FEH57" s="96"/>
      <c r="FEI57" s="115"/>
      <c r="FEJ57" s="74"/>
      <c r="FEK57" s="74"/>
      <c r="FEW57" s="74"/>
      <c r="FEX57" s="96"/>
      <c r="FEY57" s="115"/>
      <c r="FEZ57" s="74"/>
      <c r="FFA57" s="74"/>
      <c r="FFM57" s="74"/>
      <c r="FFN57" s="96"/>
      <c r="FFO57" s="115"/>
      <c r="FFP57" s="74"/>
      <c r="FFQ57" s="74"/>
      <c r="FGC57" s="74"/>
      <c r="FGD57" s="96"/>
      <c r="FGE57" s="115"/>
      <c r="FGF57" s="74"/>
      <c r="FGG57" s="74"/>
      <c r="FGS57" s="74"/>
      <c r="FGT57" s="96"/>
      <c r="FGU57" s="115"/>
      <c r="FGV57" s="74"/>
      <c r="FGW57" s="74"/>
      <c r="FHI57" s="74"/>
      <c r="FHJ57" s="96"/>
      <c r="FHK57" s="115"/>
      <c r="FHL57" s="74"/>
      <c r="FHM57" s="74"/>
      <c r="FHY57" s="74"/>
      <c r="FHZ57" s="96"/>
      <c r="FIA57" s="115"/>
      <c r="FIB57" s="74"/>
      <c r="FIC57" s="74"/>
      <c r="FIO57" s="74"/>
      <c r="FIP57" s="96"/>
      <c r="FIQ57" s="115"/>
      <c r="FIR57" s="74"/>
      <c r="FIS57" s="74"/>
      <c r="FJE57" s="74"/>
      <c r="FJF57" s="96"/>
      <c r="FJG57" s="115"/>
      <c r="FJH57" s="74"/>
      <c r="FJI57" s="74"/>
      <c r="FJU57" s="74"/>
      <c r="FJV57" s="96"/>
      <c r="FJW57" s="115"/>
      <c r="FJX57" s="74"/>
      <c r="FJY57" s="74"/>
      <c r="FKK57" s="74"/>
      <c r="FKL57" s="96"/>
      <c r="FKM57" s="115"/>
      <c r="FKN57" s="74"/>
      <c r="FKO57" s="74"/>
      <c r="FLA57" s="74"/>
      <c r="FLB57" s="96"/>
      <c r="FLC57" s="115"/>
      <c r="FLD57" s="74"/>
      <c r="FLE57" s="74"/>
      <c r="FLQ57" s="74"/>
      <c r="FLR57" s="96"/>
      <c r="FLS57" s="115"/>
      <c r="FLT57" s="74"/>
      <c r="FLU57" s="74"/>
      <c r="FMG57" s="74"/>
      <c r="FMH57" s="96"/>
      <c r="FMI57" s="115"/>
      <c r="FMJ57" s="74"/>
      <c r="FMK57" s="74"/>
      <c r="FMW57" s="74"/>
      <c r="FMX57" s="96"/>
      <c r="FMY57" s="115"/>
      <c r="FMZ57" s="74"/>
      <c r="FNA57" s="74"/>
      <c r="FNM57" s="74"/>
      <c r="FNN57" s="96"/>
      <c r="FNO57" s="115"/>
      <c r="FNP57" s="74"/>
      <c r="FNQ57" s="74"/>
      <c r="FOC57" s="74"/>
      <c r="FOD57" s="96"/>
      <c r="FOE57" s="115"/>
      <c r="FOF57" s="74"/>
      <c r="FOG57" s="74"/>
      <c r="FOS57" s="74"/>
      <c r="FOT57" s="96"/>
      <c r="FOU57" s="115"/>
      <c r="FOV57" s="74"/>
      <c r="FOW57" s="74"/>
      <c r="FPI57" s="74"/>
      <c r="FPJ57" s="96"/>
      <c r="FPK57" s="115"/>
      <c r="FPL57" s="74"/>
      <c r="FPM57" s="74"/>
      <c r="FPY57" s="74"/>
      <c r="FPZ57" s="96"/>
      <c r="FQA57" s="115"/>
      <c r="FQB57" s="74"/>
      <c r="FQC57" s="74"/>
      <c r="FQO57" s="74"/>
      <c r="FQP57" s="96"/>
      <c r="FQQ57" s="115"/>
      <c r="FQR57" s="74"/>
      <c r="FQS57" s="74"/>
      <c r="FRE57" s="74"/>
      <c r="FRF57" s="96"/>
      <c r="FRG57" s="115"/>
      <c r="FRH57" s="74"/>
      <c r="FRI57" s="74"/>
      <c r="FRU57" s="74"/>
      <c r="FRV57" s="96"/>
      <c r="FRW57" s="115"/>
      <c r="FRX57" s="74"/>
      <c r="FRY57" s="74"/>
      <c r="FSK57" s="74"/>
      <c r="FSL57" s="96"/>
      <c r="FSM57" s="115"/>
      <c r="FSN57" s="74"/>
      <c r="FSO57" s="74"/>
      <c r="FTA57" s="74"/>
      <c r="FTB57" s="96"/>
      <c r="FTC57" s="115"/>
      <c r="FTD57" s="74"/>
      <c r="FTE57" s="74"/>
      <c r="FTQ57" s="74"/>
      <c r="FTR57" s="96"/>
      <c r="FTS57" s="115"/>
      <c r="FTT57" s="74"/>
      <c r="FTU57" s="74"/>
      <c r="FUG57" s="74"/>
      <c r="FUH57" s="96"/>
      <c r="FUI57" s="115"/>
      <c r="FUJ57" s="74"/>
      <c r="FUK57" s="74"/>
      <c r="FUW57" s="74"/>
      <c r="FUX57" s="96"/>
      <c r="FUY57" s="115"/>
      <c r="FUZ57" s="74"/>
      <c r="FVA57" s="74"/>
      <c r="FVM57" s="74"/>
      <c r="FVN57" s="96"/>
      <c r="FVO57" s="115"/>
      <c r="FVP57" s="74"/>
      <c r="FVQ57" s="74"/>
      <c r="FWC57" s="74"/>
      <c r="FWD57" s="96"/>
      <c r="FWE57" s="115"/>
      <c r="FWF57" s="74"/>
      <c r="FWG57" s="74"/>
      <c r="FWS57" s="74"/>
      <c r="FWT57" s="96"/>
      <c r="FWU57" s="115"/>
      <c r="FWV57" s="74"/>
      <c r="FWW57" s="74"/>
      <c r="FXI57" s="74"/>
      <c r="FXJ57" s="96"/>
      <c r="FXK57" s="115"/>
      <c r="FXL57" s="74"/>
      <c r="FXM57" s="74"/>
      <c r="FXY57" s="74"/>
      <c r="FXZ57" s="96"/>
      <c r="FYA57" s="115"/>
      <c r="FYB57" s="74"/>
      <c r="FYC57" s="74"/>
      <c r="FYO57" s="74"/>
      <c r="FYP57" s="96"/>
      <c r="FYQ57" s="115"/>
      <c r="FYR57" s="74"/>
      <c r="FYS57" s="74"/>
      <c r="FZE57" s="74"/>
      <c r="FZF57" s="96"/>
      <c r="FZG57" s="115"/>
      <c r="FZH57" s="74"/>
      <c r="FZI57" s="74"/>
      <c r="FZU57" s="74"/>
      <c r="FZV57" s="96"/>
      <c r="FZW57" s="115"/>
      <c r="FZX57" s="74"/>
      <c r="FZY57" s="74"/>
      <c r="GAK57" s="74"/>
      <c r="GAL57" s="96"/>
      <c r="GAM57" s="115"/>
      <c r="GAN57" s="74"/>
      <c r="GAO57" s="74"/>
      <c r="GBA57" s="74"/>
      <c r="GBB57" s="96"/>
      <c r="GBC57" s="115"/>
      <c r="GBD57" s="74"/>
      <c r="GBE57" s="74"/>
      <c r="GBQ57" s="74"/>
      <c r="GBR57" s="96"/>
      <c r="GBS57" s="115"/>
      <c r="GBT57" s="74"/>
      <c r="GBU57" s="74"/>
      <c r="GCG57" s="74"/>
      <c r="GCH57" s="96"/>
      <c r="GCI57" s="115"/>
      <c r="GCJ57" s="74"/>
      <c r="GCK57" s="74"/>
      <c r="GCW57" s="74"/>
      <c r="GCX57" s="96"/>
      <c r="GCY57" s="115"/>
      <c r="GCZ57" s="74"/>
      <c r="GDA57" s="74"/>
      <c r="GDM57" s="74"/>
      <c r="GDN57" s="96"/>
      <c r="GDO57" s="115"/>
      <c r="GDP57" s="74"/>
      <c r="GDQ57" s="74"/>
      <c r="GEC57" s="74"/>
      <c r="GED57" s="96"/>
      <c r="GEE57" s="115"/>
      <c r="GEF57" s="74"/>
      <c r="GEG57" s="74"/>
      <c r="GES57" s="74"/>
      <c r="GET57" s="96"/>
      <c r="GEU57" s="115"/>
      <c r="GEV57" s="74"/>
      <c r="GEW57" s="74"/>
      <c r="GFI57" s="74"/>
      <c r="GFJ57" s="96"/>
      <c r="GFK57" s="115"/>
      <c r="GFL57" s="74"/>
      <c r="GFM57" s="74"/>
      <c r="GFY57" s="74"/>
      <c r="GFZ57" s="96"/>
      <c r="GGA57" s="115"/>
      <c r="GGB57" s="74"/>
      <c r="GGC57" s="74"/>
      <c r="GGO57" s="74"/>
      <c r="GGP57" s="96"/>
      <c r="GGQ57" s="115"/>
      <c r="GGR57" s="74"/>
      <c r="GGS57" s="74"/>
      <c r="GHE57" s="74"/>
      <c r="GHF57" s="96"/>
      <c r="GHG57" s="115"/>
      <c r="GHH57" s="74"/>
      <c r="GHI57" s="74"/>
      <c r="GHU57" s="74"/>
      <c r="GHV57" s="96"/>
      <c r="GHW57" s="115"/>
      <c r="GHX57" s="74"/>
      <c r="GHY57" s="74"/>
      <c r="GIK57" s="74"/>
      <c r="GIL57" s="96"/>
      <c r="GIM57" s="115"/>
      <c r="GIN57" s="74"/>
      <c r="GIO57" s="74"/>
      <c r="GJA57" s="74"/>
      <c r="GJB57" s="96"/>
      <c r="GJC57" s="115"/>
      <c r="GJD57" s="74"/>
      <c r="GJE57" s="74"/>
      <c r="GJQ57" s="74"/>
      <c r="GJR57" s="96"/>
      <c r="GJS57" s="115"/>
      <c r="GJT57" s="74"/>
      <c r="GJU57" s="74"/>
      <c r="GKG57" s="74"/>
      <c r="GKH57" s="96"/>
      <c r="GKI57" s="115"/>
      <c r="GKJ57" s="74"/>
      <c r="GKK57" s="74"/>
      <c r="GKW57" s="74"/>
      <c r="GKX57" s="96"/>
      <c r="GKY57" s="115"/>
      <c r="GKZ57" s="74"/>
      <c r="GLA57" s="74"/>
      <c r="GLM57" s="74"/>
      <c r="GLN57" s="96"/>
      <c r="GLO57" s="115"/>
      <c r="GLP57" s="74"/>
      <c r="GLQ57" s="74"/>
      <c r="GMC57" s="74"/>
      <c r="GMD57" s="96"/>
      <c r="GME57" s="115"/>
      <c r="GMF57" s="74"/>
      <c r="GMG57" s="74"/>
      <c r="GMS57" s="74"/>
      <c r="GMT57" s="96"/>
      <c r="GMU57" s="115"/>
      <c r="GMV57" s="74"/>
      <c r="GMW57" s="74"/>
      <c r="GNI57" s="74"/>
      <c r="GNJ57" s="96"/>
      <c r="GNK57" s="115"/>
      <c r="GNL57" s="74"/>
      <c r="GNM57" s="74"/>
      <c r="GNY57" s="74"/>
      <c r="GNZ57" s="96"/>
      <c r="GOA57" s="115"/>
      <c r="GOB57" s="74"/>
      <c r="GOC57" s="74"/>
      <c r="GOO57" s="74"/>
      <c r="GOP57" s="96"/>
      <c r="GOQ57" s="115"/>
      <c r="GOR57" s="74"/>
      <c r="GOS57" s="74"/>
      <c r="GPE57" s="74"/>
      <c r="GPF57" s="96"/>
      <c r="GPG57" s="115"/>
      <c r="GPH57" s="74"/>
      <c r="GPI57" s="74"/>
      <c r="GPU57" s="74"/>
      <c r="GPV57" s="96"/>
      <c r="GPW57" s="115"/>
      <c r="GPX57" s="74"/>
      <c r="GPY57" s="74"/>
      <c r="GQK57" s="74"/>
      <c r="GQL57" s="96"/>
      <c r="GQM57" s="115"/>
      <c r="GQN57" s="74"/>
      <c r="GQO57" s="74"/>
      <c r="GRA57" s="74"/>
      <c r="GRB57" s="96"/>
      <c r="GRC57" s="115"/>
      <c r="GRD57" s="74"/>
      <c r="GRE57" s="74"/>
      <c r="GRQ57" s="74"/>
      <c r="GRR57" s="96"/>
      <c r="GRS57" s="115"/>
      <c r="GRT57" s="74"/>
      <c r="GRU57" s="74"/>
      <c r="GSG57" s="74"/>
      <c r="GSH57" s="96"/>
      <c r="GSI57" s="115"/>
      <c r="GSJ57" s="74"/>
      <c r="GSK57" s="74"/>
      <c r="GSW57" s="74"/>
      <c r="GSX57" s="96"/>
      <c r="GSY57" s="115"/>
      <c r="GSZ57" s="74"/>
      <c r="GTA57" s="74"/>
      <c r="GTM57" s="74"/>
      <c r="GTN57" s="96"/>
      <c r="GTO57" s="115"/>
      <c r="GTP57" s="74"/>
      <c r="GTQ57" s="74"/>
      <c r="GUC57" s="74"/>
      <c r="GUD57" s="96"/>
      <c r="GUE57" s="115"/>
      <c r="GUF57" s="74"/>
      <c r="GUG57" s="74"/>
      <c r="GUS57" s="74"/>
      <c r="GUT57" s="96"/>
      <c r="GUU57" s="115"/>
      <c r="GUV57" s="74"/>
      <c r="GUW57" s="74"/>
      <c r="GVI57" s="74"/>
      <c r="GVJ57" s="96"/>
      <c r="GVK57" s="115"/>
      <c r="GVL57" s="74"/>
      <c r="GVM57" s="74"/>
      <c r="GVY57" s="74"/>
      <c r="GVZ57" s="96"/>
      <c r="GWA57" s="115"/>
      <c r="GWB57" s="74"/>
      <c r="GWC57" s="74"/>
      <c r="GWO57" s="74"/>
      <c r="GWP57" s="96"/>
      <c r="GWQ57" s="115"/>
      <c r="GWR57" s="74"/>
      <c r="GWS57" s="74"/>
      <c r="GXE57" s="74"/>
      <c r="GXF57" s="96"/>
      <c r="GXG57" s="115"/>
      <c r="GXH57" s="74"/>
      <c r="GXI57" s="74"/>
      <c r="GXU57" s="74"/>
      <c r="GXV57" s="96"/>
      <c r="GXW57" s="115"/>
      <c r="GXX57" s="74"/>
      <c r="GXY57" s="74"/>
      <c r="GYK57" s="74"/>
      <c r="GYL57" s="96"/>
      <c r="GYM57" s="115"/>
      <c r="GYN57" s="74"/>
      <c r="GYO57" s="74"/>
      <c r="GZA57" s="74"/>
      <c r="GZB57" s="96"/>
      <c r="GZC57" s="115"/>
      <c r="GZD57" s="74"/>
      <c r="GZE57" s="74"/>
      <c r="GZQ57" s="74"/>
      <c r="GZR57" s="96"/>
      <c r="GZS57" s="115"/>
      <c r="GZT57" s="74"/>
      <c r="GZU57" s="74"/>
      <c r="HAG57" s="74"/>
      <c r="HAH57" s="96"/>
      <c r="HAI57" s="115"/>
      <c r="HAJ57" s="74"/>
      <c r="HAK57" s="74"/>
      <c r="HAW57" s="74"/>
      <c r="HAX57" s="96"/>
      <c r="HAY57" s="115"/>
      <c r="HAZ57" s="74"/>
      <c r="HBA57" s="74"/>
      <c r="HBM57" s="74"/>
      <c r="HBN57" s="96"/>
      <c r="HBO57" s="115"/>
      <c r="HBP57" s="74"/>
      <c r="HBQ57" s="74"/>
      <c r="HCC57" s="74"/>
      <c r="HCD57" s="96"/>
      <c r="HCE57" s="115"/>
      <c r="HCF57" s="74"/>
      <c r="HCG57" s="74"/>
      <c r="HCS57" s="74"/>
      <c r="HCT57" s="96"/>
      <c r="HCU57" s="115"/>
      <c r="HCV57" s="74"/>
      <c r="HCW57" s="74"/>
      <c r="HDI57" s="74"/>
      <c r="HDJ57" s="96"/>
      <c r="HDK57" s="115"/>
      <c r="HDL57" s="74"/>
      <c r="HDM57" s="74"/>
      <c r="HDY57" s="74"/>
      <c r="HDZ57" s="96"/>
      <c r="HEA57" s="115"/>
      <c r="HEB57" s="74"/>
      <c r="HEC57" s="74"/>
      <c r="HEO57" s="74"/>
      <c r="HEP57" s="96"/>
      <c r="HEQ57" s="115"/>
      <c r="HER57" s="74"/>
      <c r="HES57" s="74"/>
      <c r="HFE57" s="74"/>
      <c r="HFF57" s="96"/>
      <c r="HFG57" s="115"/>
      <c r="HFH57" s="74"/>
      <c r="HFI57" s="74"/>
      <c r="HFU57" s="74"/>
      <c r="HFV57" s="96"/>
      <c r="HFW57" s="115"/>
      <c r="HFX57" s="74"/>
      <c r="HFY57" s="74"/>
      <c r="HGK57" s="74"/>
      <c r="HGL57" s="96"/>
      <c r="HGM57" s="115"/>
      <c r="HGN57" s="74"/>
      <c r="HGO57" s="74"/>
      <c r="HHA57" s="74"/>
      <c r="HHB57" s="96"/>
      <c r="HHC57" s="115"/>
      <c r="HHD57" s="74"/>
      <c r="HHE57" s="74"/>
      <c r="HHQ57" s="74"/>
      <c r="HHR57" s="96"/>
      <c r="HHS57" s="115"/>
      <c r="HHT57" s="74"/>
      <c r="HHU57" s="74"/>
      <c r="HIG57" s="74"/>
      <c r="HIH57" s="96"/>
      <c r="HII57" s="115"/>
      <c r="HIJ57" s="74"/>
      <c r="HIK57" s="74"/>
      <c r="HIW57" s="74"/>
      <c r="HIX57" s="96"/>
      <c r="HIY57" s="115"/>
      <c r="HIZ57" s="74"/>
      <c r="HJA57" s="74"/>
      <c r="HJM57" s="74"/>
      <c r="HJN57" s="96"/>
      <c r="HJO57" s="115"/>
      <c r="HJP57" s="74"/>
      <c r="HJQ57" s="74"/>
      <c r="HKC57" s="74"/>
      <c r="HKD57" s="96"/>
      <c r="HKE57" s="115"/>
      <c r="HKF57" s="74"/>
      <c r="HKG57" s="74"/>
      <c r="HKS57" s="74"/>
      <c r="HKT57" s="96"/>
      <c r="HKU57" s="115"/>
      <c r="HKV57" s="74"/>
      <c r="HKW57" s="74"/>
      <c r="HLI57" s="74"/>
      <c r="HLJ57" s="96"/>
      <c r="HLK57" s="115"/>
      <c r="HLL57" s="74"/>
      <c r="HLM57" s="74"/>
      <c r="HLY57" s="74"/>
      <c r="HLZ57" s="96"/>
      <c r="HMA57" s="115"/>
      <c r="HMB57" s="74"/>
      <c r="HMC57" s="74"/>
      <c r="HMO57" s="74"/>
      <c r="HMP57" s="96"/>
      <c r="HMQ57" s="115"/>
      <c r="HMR57" s="74"/>
      <c r="HMS57" s="74"/>
      <c r="HNE57" s="74"/>
      <c r="HNF57" s="96"/>
      <c r="HNG57" s="115"/>
      <c r="HNH57" s="74"/>
      <c r="HNI57" s="74"/>
      <c r="HNU57" s="74"/>
      <c r="HNV57" s="96"/>
      <c r="HNW57" s="115"/>
      <c r="HNX57" s="74"/>
      <c r="HNY57" s="74"/>
      <c r="HOK57" s="74"/>
      <c r="HOL57" s="96"/>
      <c r="HOM57" s="115"/>
      <c r="HON57" s="74"/>
      <c r="HOO57" s="74"/>
      <c r="HPA57" s="74"/>
      <c r="HPB57" s="96"/>
      <c r="HPC57" s="115"/>
      <c r="HPD57" s="74"/>
      <c r="HPE57" s="74"/>
      <c r="HPQ57" s="74"/>
      <c r="HPR57" s="96"/>
      <c r="HPS57" s="115"/>
      <c r="HPT57" s="74"/>
      <c r="HPU57" s="74"/>
      <c r="HQG57" s="74"/>
      <c r="HQH57" s="96"/>
      <c r="HQI57" s="115"/>
      <c r="HQJ57" s="74"/>
      <c r="HQK57" s="74"/>
      <c r="HQW57" s="74"/>
      <c r="HQX57" s="96"/>
      <c r="HQY57" s="115"/>
      <c r="HQZ57" s="74"/>
      <c r="HRA57" s="74"/>
      <c r="HRM57" s="74"/>
      <c r="HRN57" s="96"/>
      <c r="HRO57" s="115"/>
      <c r="HRP57" s="74"/>
      <c r="HRQ57" s="74"/>
      <c r="HSC57" s="74"/>
      <c r="HSD57" s="96"/>
      <c r="HSE57" s="115"/>
      <c r="HSF57" s="74"/>
      <c r="HSG57" s="74"/>
      <c r="HSS57" s="74"/>
      <c r="HST57" s="96"/>
      <c r="HSU57" s="115"/>
      <c r="HSV57" s="74"/>
      <c r="HSW57" s="74"/>
      <c r="HTI57" s="74"/>
      <c r="HTJ57" s="96"/>
      <c r="HTK57" s="115"/>
      <c r="HTL57" s="74"/>
      <c r="HTM57" s="74"/>
      <c r="HTY57" s="74"/>
      <c r="HTZ57" s="96"/>
      <c r="HUA57" s="115"/>
      <c r="HUB57" s="74"/>
      <c r="HUC57" s="74"/>
      <c r="HUO57" s="74"/>
      <c r="HUP57" s="96"/>
      <c r="HUQ57" s="115"/>
      <c r="HUR57" s="74"/>
      <c r="HUS57" s="74"/>
      <c r="HVE57" s="74"/>
      <c r="HVF57" s="96"/>
      <c r="HVG57" s="115"/>
      <c r="HVH57" s="74"/>
      <c r="HVI57" s="74"/>
      <c r="HVU57" s="74"/>
      <c r="HVV57" s="96"/>
      <c r="HVW57" s="115"/>
      <c r="HVX57" s="74"/>
      <c r="HVY57" s="74"/>
      <c r="HWK57" s="74"/>
      <c r="HWL57" s="96"/>
      <c r="HWM57" s="115"/>
      <c r="HWN57" s="74"/>
      <c r="HWO57" s="74"/>
      <c r="HXA57" s="74"/>
      <c r="HXB57" s="96"/>
      <c r="HXC57" s="115"/>
      <c r="HXD57" s="74"/>
      <c r="HXE57" s="74"/>
      <c r="HXQ57" s="74"/>
      <c r="HXR57" s="96"/>
      <c r="HXS57" s="115"/>
      <c r="HXT57" s="74"/>
      <c r="HXU57" s="74"/>
      <c r="HYG57" s="74"/>
      <c r="HYH57" s="96"/>
      <c r="HYI57" s="115"/>
      <c r="HYJ57" s="74"/>
      <c r="HYK57" s="74"/>
      <c r="HYW57" s="74"/>
      <c r="HYX57" s="96"/>
      <c r="HYY57" s="115"/>
      <c r="HYZ57" s="74"/>
      <c r="HZA57" s="74"/>
      <c r="HZM57" s="74"/>
      <c r="HZN57" s="96"/>
      <c r="HZO57" s="115"/>
      <c r="HZP57" s="74"/>
      <c r="HZQ57" s="74"/>
      <c r="IAC57" s="74"/>
      <c r="IAD57" s="96"/>
      <c r="IAE57" s="115"/>
      <c r="IAF57" s="74"/>
      <c r="IAG57" s="74"/>
      <c r="IAS57" s="74"/>
      <c r="IAT57" s="96"/>
      <c r="IAU57" s="115"/>
      <c r="IAV57" s="74"/>
      <c r="IAW57" s="74"/>
      <c r="IBI57" s="74"/>
      <c r="IBJ57" s="96"/>
      <c r="IBK57" s="115"/>
      <c r="IBL57" s="74"/>
      <c r="IBM57" s="74"/>
      <c r="IBY57" s="74"/>
      <c r="IBZ57" s="96"/>
      <c r="ICA57" s="115"/>
      <c r="ICB57" s="74"/>
      <c r="ICC57" s="74"/>
      <c r="ICO57" s="74"/>
      <c r="ICP57" s="96"/>
      <c r="ICQ57" s="115"/>
      <c r="ICR57" s="74"/>
      <c r="ICS57" s="74"/>
      <c r="IDE57" s="74"/>
      <c r="IDF57" s="96"/>
      <c r="IDG57" s="115"/>
      <c r="IDH57" s="74"/>
      <c r="IDI57" s="74"/>
      <c r="IDU57" s="74"/>
      <c r="IDV57" s="96"/>
      <c r="IDW57" s="115"/>
      <c r="IDX57" s="74"/>
      <c r="IDY57" s="74"/>
      <c r="IEK57" s="74"/>
      <c r="IEL57" s="96"/>
      <c r="IEM57" s="115"/>
      <c r="IEN57" s="74"/>
      <c r="IEO57" s="74"/>
      <c r="IFA57" s="74"/>
      <c r="IFB57" s="96"/>
      <c r="IFC57" s="115"/>
      <c r="IFD57" s="74"/>
      <c r="IFE57" s="74"/>
      <c r="IFQ57" s="74"/>
      <c r="IFR57" s="96"/>
      <c r="IFS57" s="115"/>
      <c r="IFT57" s="74"/>
      <c r="IFU57" s="74"/>
      <c r="IGG57" s="74"/>
      <c r="IGH57" s="96"/>
      <c r="IGI57" s="115"/>
      <c r="IGJ57" s="74"/>
      <c r="IGK57" s="74"/>
      <c r="IGW57" s="74"/>
      <c r="IGX57" s="96"/>
      <c r="IGY57" s="115"/>
      <c r="IGZ57" s="74"/>
      <c r="IHA57" s="74"/>
      <c r="IHM57" s="74"/>
      <c r="IHN57" s="96"/>
      <c r="IHO57" s="115"/>
      <c r="IHP57" s="74"/>
      <c r="IHQ57" s="74"/>
      <c r="IIC57" s="74"/>
      <c r="IID57" s="96"/>
      <c r="IIE57" s="115"/>
      <c r="IIF57" s="74"/>
      <c r="IIG57" s="74"/>
      <c r="IIS57" s="74"/>
      <c r="IIT57" s="96"/>
      <c r="IIU57" s="115"/>
      <c r="IIV57" s="74"/>
      <c r="IIW57" s="74"/>
      <c r="IJI57" s="74"/>
      <c r="IJJ57" s="96"/>
      <c r="IJK57" s="115"/>
      <c r="IJL57" s="74"/>
      <c r="IJM57" s="74"/>
      <c r="IJY57" s="74"/>
      <c r="IJZ57" s="96"/>
      <c r="IKA57" s="115"/>
      <c r="IKB57" s="74"/>
      <c r="IKC57" s="74"/>
      <c r="IKO57" s="74"/>
      <c r="IKP57" s="96"/>
      <c r="IKQ57" s="115"/>
      <c r="IKR57" s="74"/>
      <c r="IKS57" s="74"/>
      <c r="ILE57" s="74"/>
      <c r="ILF57" s="96"/>
      <c r="ILG57" s="115"/>
      <c r="ILH57" s="74"/>
      <c r="ILI57" s="74"/>
      <c r="ILU57" s="74"/>
      <c r="ILV57" s="96"/>
      <c r="ILW57" s="115"/>
      <c r="ILX57" s="74"/>
      <c r="ILY57" s="74"/>
      <c r="IMK57" s="74"/>
      <c r="IML57" s="96"/>
      <c r="IMM57" s="115"/>
      <c r="IMN57" s="74"/>
      <c r="IMO57" s="74"/>
      <c r="INA57" s="74"/>
      <c r="INB57" s="96"/>
      <c r="INC57" s="115"/>
      <c r="IND57" s="74"/>
      <c r="INE57" s="74"/>
      <c r="INQ57" s="74"/>
      <c r="INR57" s="96"/>
      <c r="INS57" s="115"/>
      <c r="INT57" s="74"/>
      <c r="INU57" s="74"/>
      <c r="IOG57" s="74"/>
      <c r="IOH57" s="96"/>
      <c r="IOI57" s="115"/>
      <c r="IOJ57" s="74"/>
      <c r="IOK57" s="74"/>
      <c r="IOW57" s="74"/>
      <c r="IOX57" s="96"/>
      <c r="IOY57" s="115"/>
      <c r="IOZ57" s="74"/>
      <c r="IPA57" s="74"/>
      <c r="IPM57" s="74"/>
      <c r="IPN57" s="96"/>
      <c r="IPO57" s="115"/>
      <c r="IPP57" s="74"/>
      <c r="IPQ57" s="74"/>
      <c r="IQC57" s="74"/>
      <c r="IQD57" s="96"/>
      <c r="IQE57" s="115"/>
      <c r="IQF57" s="74"/>
      <c r="IQG57" s="74"/>
      <c r="IQS57" s="74"/>
      <c r="IQT57" s="96"/>
      <c r="IQU57" s="115"/>
      <c r="IQV57" s="74"/>
      <c r="IQW57" s="74"/>
      <c r="IRI57" s="74"/>
      <c r="IRJ57" s="96"/>
      <c r="IRK57" s="115"/>
      <c r="IRL57" s="74"/>
      <c r="IRM57" s="74"/>
      <c r="IRY57" s="74"/>
      <c r="IRZ57" s="96"/>
      <c r="ISA57" s="115"/>
      <c r="ISB57" s="74"/>
      <c r="ISC57" s="74"/>
      <c r="ISO57" s="74"/>
      <c r="ISP57" s="96"/>
      <c r="ISQ57" s="115"/>
      <c r="ISR57" s="74"/>
      <c r="ISS57" s="74"/>
      <c r="ITE57" s="74"/>
      <c r="ITF57" s="96"/>
      <c r="ITG57" s="115"/>
      <c r="ITH57" s="74"/>
      <c r="ITI57" s="74"/>
      <c r="ITU57" s="74"/>
      <c r="ITV57" s="96"/>
      <c r="ITW57" s="115"/>
      <c r="ITX57" s="74"/>
      <c r="ITY57" s="74"/>
      <c r="IUK57" s="74"/>
      <c r="IUL57" s="96"/>
      <c r="IUM57" s="115"/>
      <c r="IUN57" s="74"/>
      <c r="IUO57" s="74"/>
      <c r="IVA57" s="74"/>
      <c r="IVB57" s="96"/>
      <c r="IVC57" s="115"/>
      <c r="IVD57" s="74"/>
      <c r="IVE57" s="74"/>
      <c r="IVQ57" s="74"/>
      <c r="IVR57" s="96"/>
      <c r="IVS57" s="115"/>
      <c r="IVT57" s="74"/>
      <c r="IVU57" s="74"/>
      <c r="IWG57" s="74"/>
      <c r="IWH57" s="96"/>
      <c r="IWI57" s="115"/>
      <c r="IWJ57" s="74"/>
      <c r="IWK57" s="74"/>
      <c r="IWW57" s="74"/>
      <c r="IWX57" s="96"/>
      <c r="IWY57" s="115"/>
      <c r="IWZ57" s="74"/>
      <c r="IXA57" s="74"/>
      <c r="IXM57" s="74"/>
      <c r="IXN57" s="96"/>
      <c r="IXO57" s="115"/>
      <c r="IXP57" s="74"/>
      <c r="IXQ57" s="74"/>
      <c r="IYC57" s="74"/>
      <c r="IYD57" s="96"/>
      <c r="IYE57" s="115"/>
      <c r="IYF57" s="74"/>
      <c r="IYG57" s="74"/>
      <c r="IYS57" s="74"/>
      <c r="IYT57" s="96"/>
      <c r="IYU57" s="115"/>
      <c r="IYV57" s="74"/>
      <c r="IYW57" s="74"/>
      <c r="IZI57" s="74"/>
      <c r="IZJ57" s="96"/>
      <c r="IZK57" s="115"/>
      <c r="IZL57" s="74"/>
      <c r="IZM57" s="74"/>
      <c r="IZY57" s="74"/>
      <c r="IZZ57" s="96"/>
      <c r="JAA57" s="115"/>
      <c r="JAB57" s="74"/>
      <c r="JAC57" s="74"/>
      <c r="JAO57" s="74"/>
      <c r="JAP57" s="96"/>
      <c r="JAQ57" s="115"/>
      <c r="JAR57" s="74"/>
      <c r="JAS57" s="74"/>
      <c r="JBE57" s="74"/>
      <c r="JBF57" s="96"/>
      <c r="JBG57" s="115"/>
      <c r="JBH57" s="74"/>
      <c r="JBI57" s="74"/>
      <c r="JBU57" s="74"/>
      <c r="JBV57" s="96"/>
      <c r="JBW57" s="115"/>
      <c r="JBX57" s="74"/>
      <c r="JBY57" s="74"/>
      <c r="JCK57" s="74"/>
      <c r="JCL57" s="96"/>
      <c r="JCM57" s="115"/>
      <c r="JCN57" s="74"/>
      <c r="JCO57" s="74"/>
      <c r="JDA57" s="74"/>
      <c r="JDB57" s="96"/>
      <c r="JDC57" s="115"/>
      <c r="JDD57" s="74"/>
      <c r="JDE57" s="74"/>
      <c r="JDQ57" s="74"/>
      <c r="JDR57" s="96"/>
      <c r="JDS57" s="115"/>
      <c r="JDT57" s="74"/>
      <c r="JDU57" s="74"/>
      <c r="JEG57" s="74"/>
      <c r="JEH57" s="96"/>
      <c r="JEI57" s="115"/>
      <c r="JEJ57" s="74"/>
      <c r="JEK57" s="74"/>
      <c r="JEW57" s="74"/>
      <c r="JEX57" s="96"/>
      <c r="JEY57" s="115"/>
      <c r="JEZ57" s="74"/>
      <c r="JFA57" s="74"/>
      <c r="JFM57" s="74"/>
      <c r="JFN57" s="96"/>
      <c r="JFO57" s="115"/>
      <c r="JFP57" s="74"/>
      <c r="JFQ57" s="74"/>
      <c r="JGC57" s="74"/>
      <c r="JGD57" s="96"/>
      <c r="JGE57" s="115"/>
      <c r="JGF57" s="74"/>
      <c r="JGG57" s="74"/>
      <c r="JGS57" s="74"/>
      <c r="JGT57" s="96"/>
      <c r="JGU57" s="115"/>
      <c r="JGV57" s="74"/>
      <c r="JGW57" s="74"/>
      <c r="JHI57" s="74"/>
      <c r="JHJ57" s="96"/>
      <c r="JHK57" s="115"/>
      <c r="JHL57" s="74"/>
      <c r="JHM57" s="74"/>
      <c r="JHY57" s="74"/>
      <c r="JHZ57" s="96"/>
      <c r="JIA57" s="115"/>
      <c r="JIB57" s="74"/>
      <c r="JIC57" s="74"/>
      <c r="JIO57" s="74"/>
      <c r="JIP57" s="96"/>
      <c r="JIQ57" s="115"/>
      <c r="JIR57" s="74"/>
      <c r="JIS57" s="74"/>
      <c r="JJE57" s="74"/>
      <c r="JJF57" s="96"/>
      <c r="JJG57" s="115"/>
      <c r="JJH57" s="74"/>
      <c r="JJI57" s="74"/>
      <c r="JJU57" s="74"/>
      <c r="JJV57" s="96"/>
      <c r="JJW57" s="115"/>
      <c r="JJX57" s="74"/>
      <c r="JJY57" s="74"/>
      <c r="JKK57" s="74"/>
      <c r="JKL57" s="96"/>
      <c r="JKM57" s="115"/>
      <c r="JKN57" s="74"/>
      <c r="JKO57" s="74"/>
      <c r="JLA57" s="74"/>
      <c r="JLB57" s="96"/>
      <c r="JLC57" s="115"/>
      <c r="JLD57" s="74"/>
      <c r="JLE57" s="74"/>
      <c r="JLQ57" s="74"/>
      <c r="JLR57" s="96"/>
      <c r="JLS57" s="115"/>
      <c r="JLT57" s="74"/>
      <c r="JLU57" s="74"/>
      <c r="JMG57" s="74"/>
      <c r="JMH57" s="96"/>
      <c r="JMI57" s="115"/>
      <c r="JMJ57" s="74"/>
      <c r="JMK57" s="74"/>
      <c r="JMW57" s="74"/>
      <c r="JMX57" s="96"/>
      <c r="JMY57" s="115"/>
      <c r="JMZ57" s="74"/>
      <c r="JNA57" s="74"/>
      <c r="JNM57" s="74"/>
      <c r="JNN57" s="96"/>
      <c r="JNO57" s="115"/>
      <c r="JNP57" s="74"/>
      <c r="JNQ57" s="74"/>
      <c r="JOC57" s="74"/>
      <c r="JOD57" s="96"/>
      <c r="JOE57" s="115"/>
      <c r="JOF57" s="74"/>
      <c r="JOG57" s="74"/>
      <c r="JOS57" s="74"/>
      <c r="JOT57" s="96"/>
      <c r="JOU57" s="115"/>
      <c r="JOV57" s="74"/>
      <c r="JOW57" s="74"/>
      <c r="JPI57" s="74"/>
      <c r="JPJ57" s="96"/>
      <c r="JPK57" s="115"/>
      <c r="JPL57" s="74"/>
      <c r="JPM57" s="74"/>
      <c r="JPY57" s="74"/>
      <c r="JPZ57" s="96"/>
      <c r="JQA57" s="115"/>
      <c r="JQB57" s="74"/>
      <c r="JQC57" s="74"/>
      <c r="JQO57" s="74"/>
      <c r="JQP57" s="96"/>
      <c r="JQQ57" s="115"/>
      <c r="JQR57" s="74"/>
      <c r="JQS57" s="74"/>
      <c r="JRE57" s="74"/>
      <c r="JRF57" s="96"/>
      <c r="JRG57" s="115"/>
      <c r="JRH57" s="74"/>
      <c r="JRI57" s="74"/>
      <c r="JRU57" s="74"/>
      <c r="JRV57" s="96"/>
      <c r="JRW57" s="115"/>
      <c r="JRX57" s="74"/>
      <c r="JRY57" s="74"/>
      <c r="JSK57" s="74"/>
      <c r="JSL57" s="96"/>
      <c r="JSM57" s="115"/>
      <c r="JSN57" s="74"/>
      <c r="JSO57" s="74"/>
      <c r="JTA57" s="74"/>
      <c r="JTB57" s="96"/>
      <c r="JTC57" s="115"/>
      <c r="JTD57" s="74"/>
      <c r="JTE57" s="74"/>
      <c r="JTQ57" s="74"/>
      <c r="JTR57" s="96"/>
      <c r="JTS57" s="115"/>
      <c r="JTT57" s="74"/>
      <c r="JTU57" s="74"/>
      <c r="JUG57" s="74"/>
      <c r="JUH57" s="96"/>
      <c r="JUI57" s="115"/>
      <c r="JUJ57" s="74"/>
      <c r="JUK57" s="74"/>
      <c r="JUW57" s="74"/>
      <c r="JUX57" s="96"/>
      <c r="JUY57" s="115"/>
      <c r="JUZ57" s="74"/>
      <c r="JVA57" s="74"/>
      <c r="JVM57" s="74"/>
      <c r="JVN57" s="96"/>
      <c r="JVO57" s="115"/>
      <c r="JVP57" s="74"/>
      <c r="JVQ57" s="74"/>
      <c r="JWC57" s="74"/>
      <c r="JWD57" s="96"/>
      <c r="JWE57" s="115"/>
      <c r="JWF57" s="74"/>
      <c r="JWG57" s="74"/>
      <c r="JWS57" s="74"/>
      <c r="JWT57" s="96"/>
      <c r="JWU57" s="115"/>
      <c r="JWV57" s="74"/>
      <c r="JWW57" s="74"/>
      <c r="JXI57" s="74"/>
      <c r="JXJ57" s="96"/>
      <c r="JXK57" s="115"/>
      <c r="JXL57" s="74"/>
      <c r="JXM57" s="74"/>
      <c r="JXY57" s="74"/>
      <c r="JXZ57" s="96"/>
      <c r="JYA57" s="115"/>
      <c r="JYB57" s="74"/>
      <c r="JYC57" s="74"/>
      <c r="JYO57" s="74"/>
      <c r="JYP57" s="96"/>
      <c r="JYQ57" s="115"/>
      <c r="JYR57" s="74"/>
      <c r="JYS57" s="74"/>
      <c r="JZE57" s="74"/>
      <c r="JZF57" s="96"/>
      <c r="JZG57" s="115"/>
      <c r="JZH57" s="74"/>
      <c r="JZI57" s="74"/>
      <c r="JZU57" s="74"/>
      <c r="JZV57" s="96"/>
      <c r="JZW57" s="115"/>
      <c r="JZX57" s="74"/>
      <c r="JZY57" s="74"/>
      <c r="KAK57" s="74"/>
      <c r="KAL57" s="96"/>
      <c r="KAM57" s="115"/>
      <c r="KAN57" s="74"/>
      <c r="KAO57" s="74"/>
      <c r="KBA57" s="74"/>
      <c r="KBB57" s="96"/>
      <c r="KBC57" s="115"/>
      <c r="KBD57" s="74"/>
      <c r="KBE57" s="74"/>
      <c r="KBQ57" s="74"/>
      <c r="KBR57" s="96"/>
      <c r="KBS57" s="115"/>
      <c r="KBT57" s="74"/>
      <c r="KBU57" s="74"/>
      <c r="KCG57" s="74"/>
      <c r="KCH57" s="96"/>
      <c r="KCI57" s="115"/>
      <c r="KCJ57" s="74"/>
      <c r="KCK57" s="74"/>
      <c r="KCW57" s="74"/>
      <c r="KCX57" s="96"/>
      <c r="KCY57" s="115"/>
      <c r="KCZ57" s="74"/>
      <c r="KDA57" s="74"/>
      <c r="KDM57" s="74"/>
      <c r="KDN57" s="96"/>
      <c r="KDO57" s="115"/>
      <c r="KDP57" s="74"/>
      <c r="KDQ57" s="74"/>
      <c r="KEC57" s="74"/>
      <c r="KED57" s="96"/>
      <c r="KEE57" s="115"/>
      <c r="KEF57" s="74"/>
      <c r="KEG57" s="74"/>
      <c r="KES57" s="74"/>
      <c r="KET57" s="96"/>
      <c r="KEU57" s="115"/>
      <c r="KEV57" s="74"/>
      <c r="KEW57" s="74"/>
      <c r="KFI57" s="74"/>
      <c r="KFJ57" s="96"/>
      <c r="KFK57" s="115"/>
      <c r="KFL57" s="74"/>
      <c r="KFM57" s="74"/>
      <c r="KFY57" s="74"/>
      <c r="KFZ57" s="96"/>
      <c r="KGA57" s="115"/>
      <c r="KGB57" s="74"/>
      <c r="KGC57" s="74"/>
      <c r="KGO57" s="74"/>
      <c r="KGP57" s="96"/>
      <c r="KGQ57" s="115"/>
      <c r="KGR57" s="74"/>
      <c r="KGS57" s="74"/>
      <c r="KHE57" s="74"/>
      <c r="KHF57" s="96"/>
      <c r="KHG57" s="115"/>
      <c r="KHH57" s="74"/>
      <c r="KHI57" s="74"/>
      <c r="KHU57" s="74"/>
      <c r="KHV57" s="96"/>
      <c r="KHW57" s="115"/>
      <c r="KHX57" s="74"/>
      <c r="KHY57" s="74"/>
      <c r="KIK57" s="74"/>
      <c r="KIL57" s="96"/>
      <c r="KIM57" s="115"/>
      <c r="KIN57" s="74"/>
      <c r="KIO57" s="74"/>
      <c r="KJA57" s="74"/>
      <c r="KJB57" s="96"/>
      <c r="KJC57" s="115"/>
      <c r="KJD57" s="74"/>
      <c r="KJE57" s="74"/>
      <c r="KJQ57" s="74"/>
      <c r="KJR57" s="96"/>
      <c r="KJS57" s="115"/>
      <c r="KJT57" s="74"/>
      <c r="KJU57" s="74"/>
      <c r="KKG57" s="74"/>
      <c r="KKH57" s="96"/>
      <c r="KKI57" s="115"/>
      <c r="KKJ57" s="74"/>
      <c r="KKK57" s="74"/>
      <c r="KKW57" s="74"/>
      <c r="KKX57" s="96"/>
      <c r="KKY57" s="115"/>
      <c r="KKZ57" s="74"/>
      <c r="KLA57" s="74"/>
      <c r="KLM57" s="74"/>
      <c r="KLN57" s="96"/>
      <c r="KLO57" s="115"/>
      <c r="KLP57" s="74"/>
      <c r="KLQ57" s="74"/>
      <c r="KMC57" s="74"/>
      <c r="KMD57" s="96"/>
      <c r="KME57" s="115"/>
      <c r="KMF57" s="74"/>
      <c r="KMG57" s="74"/>
      <c r="KMS57" s="74"/>
      <c r="KMT57" s="96"/>
      <c r="KMU57" s="115"/>
      <c r="KMV57" s="74"/>
      <c r="KMW57" s="74"/>
      <c r="KNI57" s="74"/>
      <c r="KNJ57" s="96"/>
      <c r="KNK57" s="115"/>
      <c r="KNL57" s="74"/>
      <c r="KNM57" s="74"/>
      <c r="KNY57" s="74"/>
      <c r="KNZ57" s="96"/>
      <c r="KOA57" s="115"/>
      <c r="KOB57" s="74"/>
      <c r="KOC57" s="74"/>
      <c r="KOO57" s="74"/>
      <c r="KOP57" s="96"/>
      <c r="KOQ57" s="115"/>
      <c r="KOR57" s="74"/>
      <c r="KOS57" s="74"/>
      <c r="KPE57" s="74"/>
      <c r="KPF57" s="96"/>
      <c r="KPG57" s="115"/>
      <c r="KPH57" s="74"/>
      <c r="KPI57" s="74"/>
      <c r="KPU57" s="74"/>
      <c r="KPV57" s="96"/>
      <c r="KPW57" s="115"/>
      <c r="KPX57" s="74"/>
      <c r="KPY57" s="74"/>
      <c r="KQK57" s="74"/>
      <c r="KQL57" s="96"/>
      <c r="KQM57" s="115"/>
      <c r="KQN57" s="74"/>
      <c r="KQO57" s="74"/>
      <c r="KRA57" s="74"/>
      <c r="KRB57" s="96"/>
      <c r="KRC57" s="115"/>
      <c r="KRD57" s="74"/>
      <c r="KRE57" s="74"/>
      <c r="KRQ57" s="74"/>
      <c r="KRR57" s="96"/>
      <c r="KRS57" s="115"/>
      <c r="KRT57" s="74"/>
      <c r="KRU57" s="74"/>
      <c r="KSG57" s="74"/>
      <c r="KSH57" s="96"/>
      <c r="KSI57" s="115"/>
      <c r="KSJ57" s="74"/>
      <c r="KSK57" s="74"/>
      <c r="KSW57" s="74"/>
      <c r="KSX57" s="96"/>
      <c r="KSY57" s="115"/>
      <c r="KSZ57" s="74"/>
      <c r="KTA57" s="74"/>
      <c r="KTM57" s="74"/>
      <c r="KTN57" s="96"/>
      <c r="KTO57" s="115"/>
      <c r="KTP57" s="74"/>
      <c r="KTQ57" s="74"/>
      <c r="KUC57" s="74"/>
      <c r="KUD57" s="96"/>
      <c r="KUE57" s="115"/>
      <c r="KUF57" s="74"/>
      <c r="KUG57" s="74"/>
      <c r="KUS57" s="74"/>
      <c r="KUT57" s="96"/>
      <c r="KUU57" s="115"/>
      <c r="KUV57" s="74"/>
      <c r="KUW57" s="74"/>
      <c r="KVI57" s="74"/>
      <c r="KVJ57" s="96"/>
      <c r="KVK57" s="115"/>
      <c r="KVL57" s="74"/>
      <c r="KVM57" s="74"/>
      <c r="KVY57" s="74"/>
      <c r="KVZ57" s="96"/>
      <c r="KWA57" s="115"/>
      <c r="KWB57" s="74"/>
      <c r="KWC57" s="74"/>
      <c r="KWO57" s="74"/>
      <c r="KWP57" s="96"/>
      <c r="KWQ57" s="115"/>
      <c r="KWR57" s="74"/>
      <c r="KWS57" s="74"/>
      <c r="KXE57" s="74"/>
      <c r="KXF57" s="96"/>
      <c r="KXG57" s="115"/>
      <c r="KXH57" s="74"/>
      <c r="KXI57" s="74"/>
      <c r="KXU57" s="74"/>
      <c r="KXV57" s="96"/>
      <c r="KXW57" s="115"/>
      <c r="KXX57" s="74"/>
      <c r="KXY57" s="74"/>
      <c r="KYK57" s="74"/>
      <c r="KYL57" s="96"/>
      <c r="KYM57" s="115"/>
      <c r="KYN57" s="74"/>
      <c r="KYO57" s="74"/>
      <c r="KZA57" s="74"/>
      <c r="KZB57" s="96"/>
      <c r="KZC57" s="115"/>
      <c r="KZD57" s="74"/>
      <c r="KZE57" s="74"/>
      <c r="KZQ57" s="74"/>
      <c r="KZR57" s="96"/>
      <c r="KZS57" s="115"/>
      <c r="KZT57" s="74"/>
      <c r="KZU57" s="74"/>
      <c r="LAG57" s="74"/>
      <c r="LAH57" s="96"/>
      <c r="LAI57" s="115"/>
      <c r="LAJ57" s="74"/>
      <c r="LAK57" s="74"/>
      <c r="LAW57" s="74"/>
      <c r="LAX57" s="96"/>
      <c r="LAY57" s="115"/>
      <c r="LAZ57" s="74"/>
      <c r="LBA57" s="74"/>
      <c r="LBM57" s="74"/>
      <c r="LBN57" s="96"/>
      <c r="LBO57" s="115"/>
      <c r="LBP57" s="74"/>
      <c r="LBQ57" s="74"/>
      <c r="LCC57" s="74"/>
      <c r="LCD57" s="96"/>
      <c r="LCE57" s="115"/>
      <c r="LCF57" s="74"/>
      <c r="LCG57" s="74"/>
      <c r="LCS57" s="74"/>
      <c r="LCT57" s="96"/>
      <c r="LCU57" s="115"/>
      <c r="LCV57" s="74"/>
      <c r="LCW57" s="74"/>
      <c r="LDI57" s="74"/>
      <c r="LDJ57" s="96"/>
      <c r="LDK57" s="115"/>
      <c r="LDL57" s="74"/>
      <c r="LDM57" s="74"/>
      <c r="LDY57" s="74"/>
      <c r="LDZ57" s="96"/>
      <c r="LEA57" s="115"/>
      <c r="LEB57" s="74"/>
      <c r="LEC57" s="74"/>
      <c r="LEO57" s="74"/>
      <c r="LEP57" s="96"/>
      <c r="LEQ57" s="115"/>
      <c r="LER57" s="74"/>
      <c r="LES57" s="74"/>
      <c r="LFE57" s="74"/>
      <c r="LFF57" s="96"/>
      <c r="LFG57" s="115"/>
      <c r="LFH57" s="74"/>
      <c r="LFI57" s="74"/>
      <c r="LFU57" s="74"/>
      <c r="LFV57" s="96"/>
      <c r="LFW57" s="115"/>
      <c r="LFX57" s="74"/>
      <c r="LFY57" s="74"/>
      <c r="LGK57" s="74"/>
      <c r="LGL57" s="96"/>
      <c r="LGM57" s="115"/>
      <c r="LGN57" s="74"/>
      <c r="LGO57" s="74"/>
      <c r="LHA57" s="74"/>
      <c r="LHB57" s="96"/>
      <c r="LHC57" s="115"/>
      <c r="LHD57" s="74"/>
      <c r="LHE57" s="74"/>
      <c r="LHQ57" s="74"/>
      <c r="LHR57" s="96"/>
      <c r="LHS57" s="115"/>
      <c r="LHT57" s="74"/>
      <c r="LHU57" s="74"/>
      <c r="LIG57" s="74"/>
      <c r="LIH57" s="96"/>
      <c r="LII57" s="115"/>
      <c r="LIJ57" s="74"/>
      <c r="LIK57" s="74"/>
      <c r="LIW57" s="74"/>
      <c r="LIX57" s="96"/>
      <c r="LIY57" s="115"/>
      <c r="LIZ57" s="74"/>
      <c r="LJA57" s="74"/>
      <c r="LJM57" s="74"/>
      <c r="LJN57" s="96"/>
      <c r="LJO57" s="115"/>
      <c r="LJP57" s="74"/>
      <c r="LJQ57" s="74"/>
      <c r="LKC57" s="74"/>
      <c r="LKD57" s="96"/>
      <c r="LKE57" s="115"/>
      <c r="LKF57" s="74"/>
      <c r="LKG57" s="74"/>
      <c r="LKS57" s="74"/>
      <c r="LKT57" s="96"/>
      <c r="LKU57" s="115"/>
      <c r="LKV57" s="74"/>
      <c r="LKW57" s="74"/>
      <c r="LLI57" s="74"/>
      <c r="LLJ57" s="96"/>
      <c r="LLK57" s="115"/>
      <c r="LLL57" s="74"/>
      <c r="LLM57" s="74"/>
      <c r="LLY57" s="74"/>
      <c r="LLZ57" s="96"/>
      <c r="LMA57" s="115"/>
      <c r="LMB57" s="74"/>
      <c r="LMC57" s="74"/>
      <c r="LMO57" s="74"/>
      <c r="LMP57" s="96"/>
      <c r="LMQ57" s="115"/>
      <c r="LMR57" s="74"/>
      <c r="LMS57" s="74"/>
      <c r="LNE57" s="74"/>
      <c r="LNF57" s="96"/>
      <c r="LNG57" s="115"/>
      <c r="LNH57" s="74"/>
      <c r="LNI57" s="74"/>
      <c r="LNU57" s="74"/>
      <c r="LNV57" s="96"/>
      <c r="LNW57" s="115"/>
      <c r="LNX57" s="74"/>
      <c r="LNY57" s="74"/>
      <c r="LOK57" s="74"/>
      <c r="LOL57" s="96"/>
      <c r="LOM57" s="115"/>
      <c r="LON57" s="74"/>
      <c r="LOO57" s="74"/>
      <c r="LPA57" s="74"/>
      <c r="LPB57" s="96"/>
      <c r="LPC57" s="115"/>
      <c r="LPD57" s="74"/>
      <c r="LPE57" s="74"/>
      <c r="LPQ57" s="74"/>
      <c r="LPR57" s="96"/>
      <c r="LPS57" s="115"/>
      <c r="LPT57" s="74"/>
      <c r="LPU57" s="74"/>
      <c r="LQG57" s="74"/>
      <c r="LQH57" s="96"/>
      <c r="LQI57" s="115"/>
      <c r="LQJ57" s="74"/>
      <c r="LQK57" s="74"/>
      <c r="LQW57" s="74"/>
      <c r="LQX57" s="96"/>
      <c r="LQY57" s="115"/>
      <c r="LQZ57" s="74"/>
      <c r="LRA57" s="74"/>
      <c r="LRM57" s="74"/>
      <c r="LRN57" s="96"/>
      <c r="LRO57" s="115"/>
      <c r="LRP57" s="74"/>
      <c r="LRQ57" s="74"/>
      <c r="LSC57" s="74"/>
      <c r="LSD57" s="96"/>
      <c r="LSE57" s="115"/>
      <c r="LSF57" s="74"/>
      <c r="LSG57" s="74"/>
      <c r="LSS57" s="74"/>
      <c r="LST57" s="96"/>
      <c r="LSU57" s="115"/>
      <c r="LSV57" s="74"/>
      <c r="LSW57" s="74"/>
      <c r="LTI57" s="74"/>
      <c r="LTJ57" s="96"/>
      <c r="LTK57" s="115"/>
      <c r="LTL57" s="74"/>
      <c r="LTM57" s="74"/>
      <c r="LTY57" s="74"/>
      <c r="LTZ57" s="96"/>
      <c r="LUA57" s="115"/>
      <c r="LUB57" s="74"/>
      <c r="LUC57" s="74"/>
      <c r="LUO57" s="74"/>
      <c r="LUP57" s="96"/>
      <c r="LUQ57" s="115"/>
      <c r="LUR57" s="74"/>
      <c r="LUS57" s="74"/>
      <c r="LVE57" s="74"/>
      <c r="LVF57" s="96"/>
      <c r="LVG57" s="115"/>
      <c r="LVH57" s="74"/>
      <c r="LVI57" s="74"/>
      <c r="LVU57" s="74"/>
      <c r="LVV57" s="96"/>
      <c r="LVW57" s="115"/>
      <c r="LVX57" s="74"/>
      <c r="LVY57" s="74"/>
      <c r="LWK57" s="74"/>
      <c r="LWL57" s="96"/>
      <c r="LWM57" s="115"/>
      <c r="LWN57" s="74"/>
      <c r="LWO57" s="74"/>
      <c r="LXA57" s="74"/>
      <c r="LXB57" s="96"/>
      <c r="LXC57" s="115"/>
      <c r="LXD57" s="74"/>
      <c r="LXE57" s="74"/>
      <c r="LXQ57" s="74"/>
      <c r="LXR57" s="96"/>
      <c r="LXS57" s="115"/>
      <c r="LXT57" s="74"/>
      <c r="LXU57" s="74"/>
      <c r="LYG57" s="74"/>
      <c r="LYH57" s="96"/>
      <c r="LYI57" s="115"/>
      <c r="LYJ57" s="74"/>
      <c r="LYK57" s="74"/>
      <c r="LYW57" s="74"/>
      <c r="LYX57" s="96"/>
      <c r="LYY57" s="115"/>
      <c r="LYZ57" s="74"/>
      <c r="LZA57" s="74"/>
      <c r="LZM57" s="74"/>
      <c r="LZN57" s="96"/>
      <c r="LZO57" s="115"/>
      <c r="LZP57" s="74"/>
      <c r="LZQ57" s="74"/>
      <c r="MAC57" s="74"/>
      <c r="MAD57" s="96"/>
      <c r="MAE57" s="115"/>
      <c r="MAF57" s="74"/>
      <c r="MAG57" s="74"/>
      <c r="MAS57" s="74"/>
      <c r="MAT57" s="96"/>
      <c r="MAU57" s="115"/>
      <c r="MAV57" s="74"/>
      <c r="MAW57" s="74"/>
      <c r="MBI57" s="74"/>
      <c r="MBJ57" s="96"/>
      <c r="MBK57" s="115"/>
      <c r="MBL57" s="74"/>
      <c r="MBM57" s="74"/>
      <c r="MBY57" s="74"/>
      <c r="MBZ57" s="96"/>
      <c r="MCA57" s="115"/>
      <c r="MCB57" s="74"/>
      <c r="MCC57" s="74"/>
      <c r="MCO57" s="74"/>
      <c r="MCP57" s="96"/>
      <c r="MCQ57" s="115"/>
      <c r="MCR57" s="74"/>
      <c r="MCS57" s="74"/>
      <c r="MDE57" s="74"/>
      <c r="MDF57" s="96"/>
      <c r="MDG57" s="115"/>
      <c r="MDH57" s="74"/>
      <c r="MDI57" s="74"/>
      <c r="MDU57" s="74"/>
      <c r="MDV57" s="96"/>
      <c r="MDW57" s="115"/>
      <c r="MDX57" s="74"/>
      <c r="MDY57" s="74"/>
      <c r="MEK57" s="74"/>
      <c r="MEL57" s="96"/>
      <c r="MEM57" s="115"/>
      <c r="MEN57" s="74"/>
      <c r="MEO57" s="74"/>
      <c r="MFA57" s="74"/>
      <c r="MFB57" s="96"/>
      <c r="MFC57" s="115"/>
      <c r="MFD57" s="74"/>
      <c r="MFE57" s="74"/>
      <c r="MFQ57" s="74"/>
      <c r="MFR57" s="96"/>
      <c r="MFS57" s="115"/>
      <c r="MFT57" s="74"/>
      <c r="MFU57" s="74"/>
      <c r="MGG57" s="74"/>
      <c r="MGH57" s="96"/>
      <c r="MGI57" s="115"/>
      <c r="MGJ57" s="74"/>
      <c r="MGK57" s="74"/>
      <c r="MGW57" s="74"/>
      <c r="MGX57" s="96"/>
      <c r="MGY57" s="115"/>
      <c r="MGZ57" s="74"/>
      <c r="MHA57" s="74"/>
      <c r="MHM57" s="74"/>
      <c r="MHN57" s="96"/>
      <c r="MHO57" s="115"/>
      <c r="MHP57" s="74"/>
      <c r="MHQ57" s="74"/>
      <c r="MIC57" s="74"/>
      <c r="MID57" s="96"/>
      <c r="MIE57" s="115"/>
      <c r="MIF57" s="74"/>
      <c r="MIG57" s="74"/>
      <c r="MIS57" s="74"/>
      <c r="MIT57" s="96"/>
      <c r="MIU57" s="115"/>
      <c r="MIV57" s="74"/>
      <c r="MIW57" s="74"/>
      <c r="MJI57" s="74"/>
      <c r="MJJ57" s="96"/>
      <c r="MJK57" s="115"/>
      <c r="MJL57" s="74"/>
      <c r="MJM57" s="74"/>
      <c r="MJY57" s="74"/>
      <c r="MJZ57" s="96"/>
      <c r="MKA57" s="115"/>
      <c r="MKB57" s="74"/>
      <c r="MKC57" s="74"/>
      <c r="MKO57" s="74"/>
      <c r="MKP57" s="96"/>
      <c r="MKQ57" s="115"/>
      <c r="MKR57" s="74"/>
      <c r="MKS57" s="74"/>
      <c r="MLE57" s="74"/>
      <c r="MLF57" s="96"/>
      <c r="MLG57" s="115"/>
      <c r="MLH57" s="74"/>
      <c r="MLI57" s="74"/>
      <c r="MLU57" s="74"/>
      <c r="MLV57" s="96"/>
      <c r="MLW57" s="115"/>
      <c r="MLX57" s="74"/>
      <c r="MLY57" s="74"/>
      <c r="MMK57" s="74"/>
      <c r="MML57" s="96"/>
      <c r="MMM57" s="115"/>
      <c r="MMN57" s="74"/>
      <c r="MMO57" s="74"/>
      <c r="MNA57" s="74"/>
      <c r="MNB57" s="96"/>
      <c r="MNC57" s="115"/>
      <c r="MND57" s="74"/>
      <c r="MNE57" s="74"/>
      <c r="MNQ57" s="74"/>
      <c r="MNR57" s="96"/>
      <c r="MNS57" s="115"/>
      <c r="MNT57" s="74"/>
      <c r="MNU57" s="74"/>
      <c r="MOG57" s="74"/>
      <c r="MOH57" s="96"/>
      <c r="MOI57" s="115"/>
      <c r="MOJ57" s="74"/>
      <c r="MOK57" s="74"/>
      <c r="MOW57" s="74"/>
      <c r="MOX57" s="96"/>
      <c r="MOY57" s="115"/>
      <c r="MOZ57" s="74"/>
      <c r="MPA57" s="74"/>
      <c r="MPM57" s="74"/>
      <c r="MPN57" s="96"/>
      <c r="MPO57" s="115"/>
      <c r="MPP57" s="74"/>
      <c r="MPQ57" s="74"/>
      <c r="MQC57" s="74"/>
      <c r="MQD57" s="96"/>
      <c r="MQE57" s="115"/>
      <c r="MQF57" s="74"/>
      <c r="MQG57" s="74"/>
      <c r="MQS57" s="74"/>
      <c r="MQT57" s="96"/>
      <c r="MQU57" s="115"/>
      <c r="MQV57" s="74"/>
      <c r="MQW57" s="74"/>
      <c r="MRI57" s="74"/>
      <c r="MRJ57" s="96"/>
      <c r="MRK57" s="115"/>
      <c r="MRL57" s="74"/>
      <c r="MRM57" s="74"/>
      <c r="MRY57" s="74"/>
      <c r="MRZ57" s="96"/>
      <c r="MSA57" s="115"/>
      <c r="MSB57" s="74"/>
      <c r="MSC57" s="74"/>
      <c r="MSO57" s="74"/>
      <c r="MSP57" s="96"/>
      <c r="MSQ57" s="115"/>
      <c r="MSR57" s="74"/>
      <c r="MSS57" s="74"/>
      <c r="MTE57" s="74"/>
      <c r="MTF57" s="96"/>
      <c r="MTG57" s="115"/>
      <c r="MTH57" s="74"/>
      <c r="MTI57" s="74"/>
      <c r="MTU57" s="74"/>
      <c r="MTV57" s="96"/>
      <c r="MTW57" s="115"/>
      <c r="MTX57" s="74"/>
      <c r="MTY57" s="74"/>
      <c r="MUK57" s="74"/>
      <c r="MUL57" s="96"/>
      <c r="MUM57" s="115"/>
      <c r="MUN57" s="74"/>
      <c r="MUO57" s="74"/>
      <c r="MVA57" s="74"/>
      <c r="MVB57" s="96"/>
      <c r="MVC57" s="115"/>
      <c r="MVD57" s="74"/>
      <c r="MVE57" s="74"/>
      <c r="MVQ57" s="74"/>
      <c r="MVR57" s="96"/>
      <c r="MVS57" s="115"/>
      <c r="MVT57" s="74"/>
      <c r="MVU57" s="74"/>
      <c r="MWG57" s="74"/>
      <c r="MWH57" s="96"/>
      <c r="MWI57" s="115"/>
      <c r="MWJ57" s="74"/>
      <c r="MWK57" s="74"/>
      <c r="MWW57" s="74"/>
      <c r="MWX57" s="96"/>
      <c r="MWY57" s="115"/>
      <c r="MWZ57" s="74"/>
      <c r="MXA57" s="74"/>
      <c r="MXM57" s="74"/>
      <c r="MXN57" s="96"/>
      <c r="MXO57" s="115"/>
      <c r="MXP57" s="74"/>
      <c r="MXQ57" s="74"/>
      <c r="MYC57" s="74"/>
      <c r="MYD57" s="96"/>
      <c r="MYE57" s="115"/>
      <c r="MYF57" s="74"/>
      <c r="MYG57" s="74"/>
      <c r="MYS57" s="74"/>
      <c r="MYT57" s="96"/>
      <c r="MYU57" s="115"/>
      <c r="MYV57" s="74"/>
      <c r="MYW57" s="74"/>
      <c r="MZI57" s="74"/>
      <c r="MZJ57" s="96"/>
      <c r="MZK57" s="115"/>
      <c r="MZL57" s="74"/>
      <c r="MZM57" s="74"/>
      <c r="MZY57" s="74"/>
      <c r="MZZ57" s="96"/>
      <c r="NAA57" s="115"/>
      <c r="NAB57" s="74"/>
      <c r="NAC57" s="74"/>
      <c r="NAO57" s="74"/>
      <c r="NAP57" s="96"/>
      <c r="NAQ57" s="115"/>
      <c r="NAR57" s="74"/>
      <c r="NAS57" s="74"/>
      <c r="NBE57" s="74"/>
      <c r="NBF57" s="96"/>
      <c r="NBG57" s="115"/>
      <c r="NBH57" s="74"/>
      <c r="NBI57" s="74"/>
      <c r="NBU57" s="74"/>
      <c r="NBV57" s="96"/>
      <c r="NBW57" s="115"/>
      <c r="NBX57" s="74"/>
      <c r="NBY57" s="74"/>
      <c r="NCK57" s="74"/>
      <c r="NCL57" s="96"/>
      <c r="NCM57" s="115"/>
      <c r="NCN57" s="74"/>
      <c r="NCO57" s="74"/>
      <c r="NDA57" s="74"/>
      <c r="NDB57" s="96"/>
      <c r="NDC57" s="115"/>
      <c r="NDD57" s="74"/>
      <c r="NDE57" s="74"/>
      <c r="NDQ57" s="74"/>
      <c r="NDR57" s="96"/>
      <c r="NDS57" s="115"/>
      <c r="NDT57" s="74"/>
      <c r="NDU57" s="74"/>
      <c r="NEG57" s="74"/>
      <c r="NEH57" s="96"/>
      <c r="NEI57" s="115"/>
      <c r="NEJ57" s="74"/>
      <c r="NEK57" s="74"/>
      <c r="NEW57" s="74"/>
      <c r="NEX57" s="96"/>
      <c r="NEY57" s="115"/>
      <c r="NEZ57" s="74"/>
      <c r="NFA57" s="74"/>
      <c r="NFM57" s="74"/>
      <c r="NFN57" s="96"/>
      <c r="NFO57" s="115"/>
      <c r="NFP57" s="74"/>
      <c r="NFQ57" s="74"/>
      <c r="NGC57" s="74"/>
      <c r="NGD57" s="96"/>
      <c r="NGE57" s="115"/>
      <c r="NGF57" s="74"/>
      <c r="NGG57" s="74"/>
      <c r="NGS57" s="74"/>
      <c r="NGT57" s="96"/>
      <c r="NGU57" s="115"/>
      <c r="NGV57" s="74"/>
      <c r="NGW57" s="74"/>
      <c r="NHI57" s="74"/>
      <c r="NHJ57" s="96"/>
      <c r="NHK57" s="115"/>
      <c r="NHL57" s="74"/>
      <c r="NHM57" s="74"/>
      <c r="NHY57" s="74"/>
      <c r="NHZ57" s="96"/>
      <c r="NIA57" s="115"/>
      <c r="NIB57" s="74"/>
      <c r="NIC57" s="74"/>
      <c r="NIO57" s="74"/>
      <c r="NIP57" s="96"/>
      <c r="NIQ57" s="115"/>
      <c r="NIR57" s="74"/>
      <c r="NIS57" s="74"/>
      <c r="NJE57" s="74"/>
      <c r="NJF57" s="96"/>
      <c r="NJG57" s="115"/>
      <c r="NJH57" s="74"/>
      <c r="NJI57" s="74"/>
      <c r="NJU57" s="74"/>
      <c r="NJV57" s="96"/>
      <c r="NJW57" s="115"/>
      <c r="NJX57" s="74"/>
      <c r="NJY57" s="74"/>
      <c r="NKK57" s="74"/>
      <c r="NKL57" s="96"/>
      <c r="NKM57" s="115"/>
      <c r="NKN57" s="74"/>
      <c r="NKO57" s="74"/>
      <c r="NLA57" s="74"/>
      <c r="NLB57" s="96"/>
      <c r="NLC57" s="115"/>
      <c r="NLD57" s="74"/>
      <c r="NLE57" s="74"/>
      <c r="NLQ57" s="74"/>
      <c r="NLR57" s="96"/>
      <c r="NLS57" s="115"/>
      <c r="NLT57" s="74"/>
      <c r="NLU57" s="74"/>
      <c r="NMG57" s="74"/>
      <c r="NMH57" s="96"/>
      <c r="NMI57" s="115"/>
      <c r="NMJ57" s="74"/>
      <c r="NMK57" s="74"/>
      <c r="NMW57" s="74"/>
      <c r="NMX57" s="96"/>
      <c r="NMY57" s="115"/>
      <c r="NMZ57" s="74"/>
      <c r="NNA57" s="74"/>
      <c r="NNM57" s="74"/>
      <c r="NNN57" s="96"/>
      <c r="NNO57" s="115"/>
      <c r="NNP57" s="74"/>
      <c r="NNQ57" s="74"/>
      <c r="NOC57" s="74"/>
      <c r="NOD57" s="96"/>
      <c r="NOE57" s="115"/>
      <c r="NOF57" s="74"/>
      <c r="NOG57" s="74"/>
      <c r="NOS57" s="74"/>
      <c r="NOT57" s="96"/>
      <c r="NOU57" s="115"/>
      <c r="NOV57" s="74"/>
      <c r="NOW57" s="74"/>
      <c r="NPI57" s="74"/>
      <c r="NPJ57" s="96"/>
      <c r="NPK57" s="115"/>
      <c r="NPL57" s="74"/>
      <c r="NPM57" s="74"/>
      <c r="NPY57" s="74"/>
      <c r="NPZ57" s="96"/>
      <c r="NQA57" s="115"/>
      <c r="NQB57" s="74"/>
      <c r="NQC57" s="74"/>
      <c r="NQO57" s="74"/>
      <c r="NQP57" s="96"/>
      <c r="NQQ57" s="115"/>
      <c r="NQR57" s="74"/>
      <c r="NQS57" s="74"/>
      <c r="NRE57" s="74"/>
      <c r="NRF57" s="96"/>
      <c r="NRG57" s="115"/>
      <c r="NRH57" s="74"/>
      <c r="NRI57" s="74"/>
      <c r="NRU57" s="74"/>
      <c r="NRV57" s="96"/>
      <c r="NRW57" s="115"/>
      <c r="NRX57" s="74"/>
      <c r="NRY57" s="74"/>
      <c r="NSK57" s="74"/>
      <c r="NSL57" s="96"/>
      <c r="NSM57" s="115"/>
      <c r="NSN57" s="74"/>
      <c r="NSO57" s="74"/>
      <c r="NTA57" s="74"/>
      <c r="NTB57" s="96"/>
      <c r="NTC57" s="115"/>
      <c r="NTD57" s="74"/>
      <c r="NTE57" s="74"/>
      <c r="NTQ57" s="74"/>
      <c r="NTR57" s="96"/>
      <c r="NTS57" s="115"/>
      <c r="NTT57" s="74"/>
      <c r="NTU57" s="74"/>
      <c r="NUG57" s="74"/>
      <c r="NUH57" s="96"/>
      <c r="NUI57" s="115"/>
      <c r="NUJ57" s="74"/>
      <c r="NUK57" s="74"/>
      <c r="NUW57" s="74"/>
      <c r="NUX57" s="96"/>
      <c r="NUY57" s="115"/>
      <c r="NUZ57" s="74"/>
      <c r="NVA57" s="74"/>
      <c r="NVM57" s="74"/>
      <c r="NVN57" s="96"/>
      <c r="NVO57" s="115"/>
      <c r="NVP57" s="74"/>
      <c r="NVQ57" s="74"/>
      <c r="NWC57" s="74"/>
      <c r="NWD57" s="96"/>
      <c r="NWE57" s="115"/>
      <c r="NWF57" s="74"/>
      <c r="NWG57" s="74"/>
      <c r="NWS57" s="74"/>
      <c r="NWT57" s="96"/>
      <c r="NWU57" s="115"/>
      <c r="NWV57" s="74"/>
      <c r="NWW57" s="74"/>
      <c r="NXI57" s="74"/>
      <c r="NXJ57" s="96"/>
      <c r="NXK57" s="115"/>
      <c r="NXL57" s="74"/>
      <c r="NXM57" s="74"/>
      <c r="NXY57" s="74"/>
      <c r="NXZ57" s="96"/>
      <c r="NYA57" s="115"/>
      <c r="NYB57" s="74"/>
      <c r="NYC57" s="74"/>
      <c r="NYO57" s="74"/>
      <c r="NYP57" s="96"/>
      <c r="NYQ57" s="115"/>
      <c r="NYR57" s="74"/>
      <c r="NYS57" s="74"/>
      <c r="NZE57" s="74"/>
      <c r="NZF57" s="96"/>
      <c r="NZG57" s="115"/>
      <c r="NZH57" s="74"/>
      <c r="NZI57" s="74"/>
      <c r="NZU57" s="74"/>
      <c r="NZV57" s="96"/>
      <c r="NZW57" s="115"/>
      <c r="NZX57" s="74"/>
      <c r="NZY57" s="74"/>
      <c r="OAK57" s="74"/>
      <c r="OAL57" s="96"/>
      <c r="OAM57" s="115"/>
      <c r="OAN57" s="74"/>
      <c r="OAO57" s="74"/>
      <c r="OBA57" s="74"/>
      <c r="OBB57" s="96"/>
      <c r="OBC57" s="115"/>
      <c r="OBD57" s="74"/>
      <c r="OBE57" s="74"/>
      <c r="OBQ57" s="74"/>
      <c r="OBR57" s="96"/>
      <c r="OBS57" s="115"/>
      <c r="OBT57" s="74"/>
      <c r="OBU57" s="74"/>
      <c r="OCG57" s="74"/>
      <c r="OCH57" s="96"/>
      <c r="OCI57" s="115"/>
      <c r="OCJ57" s="74"/>
      <c r="OCK57" s="74"/>
      <c r="OCW57" s="74"/>
      <c r="OCX57" s="96"/>
      <c r="OCY57" s="115"/>
      <c r="OCZ57" s="74"/>
      <c r="ODA57" s="74"/>
      <c r="ODM57" s="74"/>
      <c r="ODN57" s="96"/>
      <c r="ODO57" s="115"/>
      <c r="ODP57" s="74"/>
      <c r="ODQ57" s="74"/>
      <c r="OEC57" s="74"/>
      <c r="OED57" s="96"/>
      <c r="OEE57" s="115"/>
      <c r="OEF57" s="74"/>
      <c r="OEG57" s="74"/>
      <c r="OES57" s="74"/>
      <c r="OET57" s="96"/>
      <c r="OEU57" s="115"/>
      <c r="OEV57" s="74"/>
      <c r="OEW57" s="74"/>
      <c r="OFI57" s="74"/>
      <c r="OFJ57" s="96"/>
      <c r="OFK57" s="115"/>
      <c r="OFL57" s="74"/>
      <c r="OFM57" s="74"/>
      <c r="OFY57" s="74"/>
      <c r="OFZ57" s="96"/>
      <c r="OGA57" s="115"/>
      <c r="OGB57" s="74"/>
      <c r="OGC57" s="74"/>
      <c r="OGO57" s="74"/>
      <c r="OGP57" s="96"/>
      <c r="OGQ57" s="115"/>
      <c r="OGR57" s="74"/>
      <c r="OGS57" s="74"/>
      <c r="OHE57" s="74"/>
      <c r="OHF57" s="96"/>
      <c r="OHG57" s="115"/>
      <c r="OHH57" s="74"/>
      <c r="OHI57" s="74"/>
      <c r="OHU57" s="74"/>
      <c r="OHV57" s="96"/>
      <c r="OHW57" s="115"/>
      <c r="OHX57" s="74"/>
      <c r="OHY57" s="74"/>
      <c r="OIK57" s="74"/>
      <c r="OIL57" s="96"/>
      <c r="OIM57" s="115"/>
      <c r="OIN57" s="74"/>
      <c r="OIO57" s="74"/>
      <c r="OJA57" s="74"/>
      <c r="OJB57" s="96"/>
      <c r="OJC57" s="115"/>
      <c r="OJD57" s="74"/>
      <c r="OJE57" s="74"/>
      <c r="OJQ57" s="74"/>
      <c r="OJR57" s="96"/>
      <c r="OJS57" s="115"/>
      <c r="OJT57" s="74"/>
      <c r="OJU57" s="74"/>
      <c r="OKG57" s="74"/>
      <c r="OKH57" s="96"/>
      <c r="OKI57" s="115"/>
      <c r="OKJ57" s="74"/>
      <c r="OKK57" s="74"/>
      <c r="OKW57" s="74"/>
      <c r="OKX57" s="96"/>
      <c r="OKY57" s="115"/>
      <c r="OKZ57" s="74"/>
      <c r="OLA57" s="74"/>
      <c r="OLM57" s="74"/>
      <c r="OLN57" s="96"/>
      <c r="OLO57" s="115"/>
      <c r="OLP57" s="74"/>
      <c r="OLQ57" s="74"/>
      <c r="OMC57" s="74"/>
      <c r="OMD57" s="96"/>
      <c r="OME57" s="115"/>
      <c r="OMF57" s="74"/>
      <c r="OMG57" s="74"/>
      <c r="OMS57" s="74"/>
      <c r="OMT57" s="96"/>
      <c r="OMU57" s="115"/>
      <c r="OMV57" s="74"/>
      <c r="OMW57" s="74"/>
      <c r="ONI57" s="74"/>
      <c r="ONJ57" s="96"/>
      <c r="ONK57" s="115"/>
      <c r="ONL57" s="74"/>
      <c r="ONM57" s="74"/>
      <c r="ONY57" s="74"/>
      <c r="ONZ57" s="96"/>
      <c r="OOA57" s="115"/>
      <c r="OOB57" s="74"/>
      <c r="OOC57" s="74"/>
      <c r="OOO57" s="74"/>
      <c r="OOP57" s="96"/>
      <c r="OOQ57" s="115"/>
      <c r="OOR57" s="74"/>
      <c r="OOS57" s="74"/>
      <c r="OPE57" s="74"/>
      <c r="OPF57" s="96"/>
      <c r="OPG57" s="115"/>
      <c r="OPH57" s="74"/>
      <c r="OPI57" s="74"/>
      <c r="OPU57" s="74"/>
      <c r="OPV57" s="96"/>
      <c r="OPW57" s="115"/>
      <c r="OPX57" s="74"/>
      <c r="OPY57" s="74"/>
      <c r="OQK57" s="74"/>
      <c r="OQL57" s="96"/>
      <c r="OQM57" s="115"/>
      <c r="OQN57" s="74"/>
      <c r="OQO57" s="74"/>
      <c r="ORA57" s="74"/>
      <c r="ORB57" s="96"/>
      <c r="ORC57" s="115"/>
      <c r="ORD57" s="74"/>
      <c r="ORE57" s="74"/>
      <c r="ORQ57" s="74"/>
      <c r="ORR57" s="96"/>
      <c r="ORS57" s="115"/>
      <c r="ORT57" s="74"/>
      <c r="ORU57" s="74"/>
      <c r="OSG57" s="74"/>
      <c r="OSH57" s="96"/>
      <c r="OSI57" s="115"/>
      <c r="OSJ57" s="74"/>
      <c r="OSK57" s="74"/>
      <c r="OSW57" s="74"/>
      <c r="OSX57" s="96"/>
      <c r="OSY57" s="115"/>
      <c r="OSZ57" s="74"/>
      <c r="OTA57" s="74"/>
      <c r="OTM57" s="74"/>
      <c r="OTN57" s="96"/>
      <c r="OTO57" s="115"/>
      <c r="OTP57" s="74"/>
      <c r="OTQ57" s="74"/>
      <c r="OUC57" s="74"/>
      <c r="OUD57" s="96"/>
      <c r="OUE57" s="115"/>
      <c r="OUF57" s="74"/>
      <c r="OUG57" s="74"/>
      <c r="OUS57" s="74"/>
      <c r="OUT57" s="96"/>
      <c r="OUU57" s="115"/>
      <c r="OUV57" s="74"/>
      <c r="OUW57" s="74"/>
      <c r="OVI57" s="74"/>
      <c r="OVJ57" s="96"/>
      <c r="OVK57" s="115"/>
      <c r="OVL57" s="74"/>
      <c r="OVM57" s="74"/>
      <c r="OVY57" s="74"/>
      <c r="OVZ57" s="96"/>
      <c r="OWA57" s="115"/>
      <c r="OWB57" s="74"/>
      <c r="OWC57" s="74"/>
      <c r="OWO57" s="74"/>
      <c r="OWP57" s="96"/>
      <c r="OWQ57" s="115"/>
      <c r="OWR57" s="74"/>
      <c r="OWS57" s="74"/>
      <c r="OXE57" s="74"/>
      <c r="OXF57" s="96"/>
      <c r="OXG57" s="115"/>
      <c r="OXH57" s="74"/>
      <c r="OXI57" s="74"/>
      <c r="OXU57" s="74"/>
      <c r="OXV57" s="96"/>
      <c r="OXW57" s="115"/>
      <c r="OXX57" s="74"/>
      <c r="OXY57" s="74"/>
      <c r="OYK57" s="74"/>
      <c r="OYL57" s="96"/>
      <c r="OYM57" s="115"/>
      <c r="OYN57" s="74"/>
      <c r="OYO57" s="74"/>
      <c r="OZA57" s="74"/>
      <c r="OZB57" s="96"/>
      <c r="OZC57" s="115"/>
      <c r="OZD57" s="74"/>
      <c r="OZE57" s="74"/>
      <c r="OZQ57" s="74"/>
      <c r="OZR57" s="96"/>
      <c r="OZS57" s="115"/>
      <c r="OZT57" s="74"/>
      <c r="OZU57" s="74"/>
      <c r="PAG57" s="74"/>
      <c r="PAH57" s="96"/>
      <c r="PAI57" s="115"/>
      <c r="PAJ57" s="74"/>
      <c r="PAK57" s="74"/>
      <c r="PAW57" s="74"/>
      <c r="PAX57" s="96"/>
      <c r="PAY57" s="115"/>
      <c r="PAZ57" s="74"/>
      <c r="PBA57" s="74"/>
      <c r="PBM57" s="74"/>
      <c r="PBN57" s="96"/>
      <c r="PBO57" s="115"/>
      <c r="PBP57" s="74"/>
      <c r="PBQ57" s="74"/>
      <c r="PCC57" s="74"/>
      <c r="PCD57" s="96"/>
      <c r="PCE57" s="115"/>
      <c r="PCF57" s="74"/>
      <c r="PCG57" s="74"/>
      <c r="PCS57" s="74"/>
      <c r="PCT57" s="96"/>
      <c r="PCU57" s="115"/>
      <c r="PCV57" s="74"/>
      <c r="PCW57" s="74"/>
      <c r="PDI57" s="74"/>
      <c r="PDJ57" s="96"/>
      <c r="PDK57" s="115"/>
      <c r="PDL57" s="74"/>
      <c r="PDM57" s="74"/>
      <c r="PDY57" s="74"/>
      <c r="PDZ57" s="96"/>
      <c r="PEA57" s="115"/>
      <c r="PEB57" s="74"/>
      <c r="PEC57" s="74"/>
      <c r="PEO57" s="74"/>
      <c r="PEP57" s="96"/>
      <c r="PEQ57" s="115"/>
      <c r="PER57" s="74"/>
      <c r="PES57" s="74"/>
      <c r="PFE57" s="74"/>
      <c r="PFF57" s="96"/>
      <c r="PFG57" s="115"/>
      <c r="PFH57" s="74"/>
      <c r="PFI57" s="74"/>
      <c r="PFU57" s="74"/>
      <c r="PFV57" s="96"/>
      <c r="PFW57" s="115"/>
      <c r="PFX57" s="74"/>
      <c r="PFY57" s="74"/>
      <c r="PGK57" s="74"/>
      <c r="PGL57" s="96"/>
      <c r="PGM57" s="115"/>
      <c r="PGN57" s="74"/>
      <c r="PGO57" s="74"/>
      <c r="PHA57" s="74"/>
      <c r="PHB57" s="96"/>
      <c r="PHC57" s="115"/>
      <c r="PHD57" s="74"/>
      <c r="PHE57" s="74"/>
      <c r="PHQ57" s="74"/>
      <c r="PHR57" s="96"/>
      <c r="PHS57" s="115"/>
      <c r="PHT57" s="74"/>
      <c r="PHU57" s="74"/>
      <c r="PIG57" s="74"/>
      <c r="PIH57" s="96"/>
      <c r="PII57" s="115"/>
      <c r="PIJ57" s="74"/>
      <c r="PIK57" s="74"/>
      <c r="PIW57" s="74"/>
      <c r="PIX57" s="96"/>
      <c r="PIY57" s="115"/>
      <c r="PIZ57" s="74"/>
      <c r="PJA57" s="74"/>
      <c r="PJM57" s="74"/>
      <c r="PJN57" s="96"/>
      <c r="PJO57" s="115"/>
      <c r="PJP57" s="74"/>
      <c r="PJQ57" s="74"/>
      <c r="PKC57" s="74"/>
      <c r="PKD57" s="96"/>
      <c r="PKE57" s="115"/>
      <c r="PKF57" s="74"/>
      <c r="PKG57" s="74"/>
      <c r="PKS57" s="74"/>
      <c r="PKT57" s="96"/>
      <c r="PKU57" s="115"/>
      <c r="PKV57" s="74"/>
      <c r="PKW57" s="74"/>
      <c r="PLI57" s="74"/>
      <c r="PLJ57" s="96"/>
      <c r="PLK57" s="115"/>
      <c r="PLL57" s="74"/>
      <c r="PLM57" s="74"/>
      <c r="PLY57" s="74"/>
      <c r="PLZ57" s="96"/>
      <c r="PMA57" s="115"/>
      <c r="PMB57" s="74"/>
      <c r="PMC57" s="74"/>
      <c r="PMO57" s="74"/>
      <c r="PMP57" s="96"/>
      <c r="PMQ57" s="115"/>
      <c r="PMR57" s="74"/>
      <c r="PMS57" s="74"/>
      <c r="PNE57" s="74"/>
      <c r="PNF57" s="96"/>
      <c r="PNG57" s="115"/>
      <c r="PNH57" s="74"/>
      <c r="PNI57" s="74"/>
      <c r="PNU57" s="74"/>
      <c r="PNV57" s="96"/>
      <c r="PNW57" s="115"/>
      <c r="PNX57" s="74"/>
      <c r="PNY57" s="74"/>
      <c r="POK57" s="74"/>
      <c r="POL57" s="96"/>
      <c r="POM57" s="115"/>
      <c r="PON57" s="74"/>
      <c r="POO57" s="74"/>
      <c r="PPA57" s="74"/>
      <c r="PPB57" s="96"/>
      <c r="PPC57" s="115"/>
      <c r="PPD57" s="74"/>
      <c r="PPE57" s="74"/>
      <c r="PPQ57" s="74"/>
      <c r="PPR57" s="96"/>
      <c r="PPS57" s="115"/>
      <c r="PPT57" s="74"/>
      <c r="PPU57" s="74"/>
      <c r="PQG57" s="74"/>
      <c r="PQH57" s="96"/>
      <c r="PQI57" s="115"/>
      <c r="PQJ57" s="74"/>
      <c r="PQK57" s="74"/>
      <c r="PQW57" s="74"/>
      <c r="PQX57" s="96"/>
      <c r="PQY57" s="115"/>
      <c r="PQZ57" s="74"/>
      <c r="PRA57" s="74"/>
      <c r="PRM57" s="74"/>
      <c r="PRN57" s="96"/>
      <c r="PRO57" s="115"/>
      <c r="PRP57" s="74"/>
      <c r="PRQ57" s="74"/>
      <c r="PSC57" s="74"/>
      <c r="PSD57" s="96"/>
      <c r="PSE57" s="115"/>
      <c r="PSF57" s="74"/>
      <c r="PSG57" s="74"/>
      <c r="PSS57" s="74"/>
      <c r="PST57" s="96"/>
      <c r="PSU57" s="115"/>
      <c r="PSV57" s="74"/>
      <c r="PSW57" s="74"/>
      <c r="PTI57" s="74"/>
      <c r="PTJ57" s="96"/>
      <c r="PTK57" s="115"/>
      <c r="PTL57" s="74"/>
      <c r="PTM57" s="74"/>
      <c r="PTY57" s="74"/>
      <c r="PTZ57" s="96"/>
      <c r="PUA57" s="115"/>
      <c r="PUB57" s="74"/>
      <c r="PUC57" s="74"/>
      <c r="PUO57" s="74"/>
      <c r="PUP57" s="96"/>
      <c r="PUQ57" s="115"/>
      <c r="PUR57" s="74"/>
      <c r="PUS57" s="74"/>
      <c r="PVE57" s="74"/>
      <c r="PVF57" s="96"/>
      <c r="PVG57" s="115"/>
      <c r="PVH57" s="74"/>
      <c r="PVI57" s="74"/>
      <c r="PVU57" s="74"/>
      <c r="PVV57" s="96"/>
      <c r="PVW57" s="115"/>
      <c r="PVX57" s="74"/>
      <c r="PVY57" s="74"/>
      <c r="PWK57" s="74"/>
      <c r="PWL57" s="96"/>
      <c r="PWM57" s="115"/>
      <c r="PWN57" s="74"/>
      <c r="PWO57" s="74"/>
      <c r="PXA57" s="74"/>
      <c r="PXB57" s="96"/>
      <c r="PXC57" s="115"/>
      <c r="PXD57" s="74"/>
      <c r="PXE57" s="74"/>
      <c r="PXQ57" s="74"/>
      <c r="PXR57" s="96"/>
      <c r="PXS57" s="115"/>
      <c r="PXT57" s="74"/>
      <c r="PXU57" s="74"/>
      <c r="PYG57" s="74"/>
      <c r="PYH57" s="96"/>
      <c r="PYI57" s="115"/>
      <c r="PYJ57" s="74"/>
      <c r="PYK57" s="74"/>
      <c r="PYW57" s="74"/>
      <c r="PYX57" s="96"/>
      <c r="PYY57" s="115"/>
      <c r="PYZ57" s="74"/>
      <c r="PZA57" s="74"/>
      <c r="PZM57" s="74"/>
      <c r="PZN57" s="96"/>
      <c r="PZO57" s="115"/>
      <c r="PZP57" s="74"/>
      <c r="PZQ57" s="74"/>
      <c r="QAC57" s="74"/>
      <c r="QAD57" s="96"/>
      <c r="QAE57" s="115"/>
      <c r="QAF57" s="74"/>
      <c r="QAG57" s="74"/>
      <c r="QAS57" s="74"/>
      <c r="QAT57" s="96"/>
      <c r="QAU57" s="115"/>
      <c r="QAV57" s="74"/>
      <c r="QAW57" s="74"/>
      <c r="QBI57" s="74"/>
      <c r="QBJ57" s="96"/>
      <c r="QBK57" s="115"/>
      <c r="QBL57" s="74"/>
      <c r="QBM57" s="74"/>
      <c r="QBY57" s="74"/>
      <c r="QBZ57" s="96"/>
      <c r="QCA57" s="115"/>
      <c r="QCB57" s="74"/>
      <c r="QCC57" s="74"/>
      <c r="QCO57" s="74"/>
      <c r="QCP57" s="96"/>
      <c r="QCQ57" s="115"/>
      <c r="QCR57" s="74"/>
      <c r="QCS57" s="74"/>
      <c r="QDE57" s="74"/>
      <c r="QDF57" s="96"/>
      <c r="QDG57" s="115"/>
      <c r="QDH57" s="74"/>
      <c r="QDI57" s="74"/>
      <c r="QDU57" s="74"/>
      <c r="QDV57" s="96"/>
      <c r="QDW57" s="115"/>
      <c r="QDX57" s="74"/>
      <c r="QDY57" s="74"/>
      <c r="QEK57" s="74"/>
      <c r="QEL57" s="96"/>
      <c r="QEM57" s="115"/>
      <c r="QEN57" s="74"/>
      <c r="QEO57" s="74"/>
      <c r="QFA57" s="74"/>
      <c r="QFB57" s="96"/>
      <c r="QFC57" s="115"/>
      <c r="QFD57" s="74"/>
      <c r="QFE57" s="74"/>
      <c r="QFQ57" s="74"/>
      <c r="QFR57" s="96"/>
      <c r="QFS57" s="115"/>
      <c r="QFT57" s="74"/>
      <c r="QFU57" s="74"/>
      <c r="QGG57" s="74"/>
      <c r="QGH57" s="96"/>
      <c r="QGI57" s="115"/>
      <c r="QGJ57" s="74"/>
      <c r="QGK57" s="74"/>
      <c r="QGW57" s="74"/>
      <c r="QGX57" s="96"/>
      <c r="QGY57" s="115"/>
      <c r="QGZ57" s="74"/>
      <c r="QHA57" s="74"/>
      <c r="QHM57" s="74"/>
      <c r="QHN57" s="96"/>
      <c r="QHO57" s="115"/>
      <c r="QHP57" s="74"/>
      <c r="QHQ57" s="74"/>
      <c r="QIC57" s="74"/>
      <c r="QID57" s="96"/>
      <c r="QIE57" s="115"/>
      <c r="QIF57" s="74"/>
      <c r="QIG57" s="74"/>
      <c r="QIS57" s="74"/>
      <c r="QIT57" s="96"/>
      <c r="QIU57" s="115"/>
      <c r="QIV57" s="74"/>
      <c r="QIW57" s="74"/>
      <c r="QJI57" s="74"/>
      <c r="QJJ57" s="96"/>
      <c r="QJK57" s="115"/>
      <c r="QJL57" s="74"/>
      <c r="QJM57" s="74"/>
      <c r="QJY57" s="74"/>
      <c r="QJZ57" s="96"/>
      <c r="QKA57" s="115"/>
      <c r="QKB57" s="74"/>
      <c r="QKC57" s="74"/>
      <c r="QKO57" s="74"/>
      <c r="QKP57" s="96"/>
      <c r="QKQ57" s="115"/>
      <c r="QKR57" s="74"/>
      <c r="QKS57" s="74"/>
      <c r="QLE57" s="74"/>
      <c r="QLF57" s="96"/>
      <c r="QLG57" s="115"/>
      <c r="QLH57" s="74"/>
      <c r="QLI57" s="74"/>
      <c r="QLU57" s="74"/>
      <c r="QLV57" s="96"/>
      <c r="QLW57" s="115"/>
      <c r="QLX57" s="74"/>
      <c r="QLY57" s="74"/>
      <c r="QMK57" s="74"/>
      <c r="QML57" s="96"/>
      <c r="QMM57" s="115"/>
      <c r="QMN57" s="74"/>
      <c r="QMO57" s="74"/>
      <c r="QNA57" s="74"/>
      <c r="QNB57" s="96"/>
      <c r="QNC57" s="115"/>
      <c r="QND57" s="74"/>
      <c r="QNE57" s="74"/>
      <c r="QNQ57" s="74"/>
      <c r="QNR57" s="96"/>
      <c r="QNS57" s="115"/>
      <c r="QNT57" s="74"/>
      <c r="QNU57" s="74"/>
      <c r="QOG57" s="74"/>
      <c r="QOH57" s="96"/>
      <c r="QOI57" s="115"/>
      <c r="QOJ57" s="74"/>
      <c r="QOK57" s="74"/>
      <c r="QOW57" s="74"/>
      <c r="QOX57" s="96"/>
      <c r="QOY57" s="115"/>
      <c r="QOZ57" s="74"/>
      <c r="QPA57" s="74"/>
      <c r="QPM57" s="74"/>
      <c r="QPN57" s="96"/>
      <c r="QPO57" s="115"/>
      <c r="QPP57" s="74"/>
      <c r="QPQ57" s="74"/>
      <c r="QQC57" s="74"/>
      <c r="QQD57" s="96"/>
      <c r="QQE57" s="115"/>
      <c r="QQF57" s="74"/>
      <c r="QQG57" s="74"/>
      <c r="QQS57" s="74"/>
      <c r="QQT57" s="96"/>
      <c r="QQU57" s="115"/>
      <c r="QQV57" s="74"/>
      <c r="QQW57" s="74"/>
      <c r="QRI57" s="74"/>
      <c r="QRJ57" s="96"/>
      <c r="QRK57" s="115"/>
      <c r="QRL57" s="74"/>
      <c r="QRM57" s="74"/>
      <c r="QRY57" s="74"/>
      <c r="QRZ57" s="96"/>
      <c r="QSA57" s="115"/>
      <c r="QSB57" s="74"/>
      <c r="QSC57" s="74"/>
      <c r="QSO57" s="74"/>
      <c r="QSP57" s="96"/>
      <c r="QSQ57" s="115"/>
      <c r="QSR57" s="74"/>
      <c r="QSS57" s="74"/>
      <c r="QTE57" s="74"/>
      <c r="QTF57" s="96"/>
      <c r="QTG57" s="115"/>
      <c r="QTH57" s="74"/>
      <c r="QTI57" s="74"/>
      <c r="QTU57" s="74"/>
      <c r="QTV57" s="96"/>
      <c r="QTW57" s="115"/>
      <c r="QTX57" s="74"/>
      <c r="QTY57" s="74"/>
      <c r="QUK57" s="74"/>
      <c r="QUL57" s="96"/>
      <c r="QUM57" s="115"/>
      <c r="QUN57" s="74"/>
      <c r="QUO57" s="74"/>
      <c r="QVA57" s="74"/>
      <c r="QVB57" s="96"/>
      <c r="QVC57" s="115"/>
      <c r="QVD57" s="74"/>
      <c r="QVE57" s="74"/>
      <c r="QVQ57" s="74"/>
      <c r="QVR57" s="96"/>
      <c r="QVS57" s="115"/>
      <c r="QVT57" s="74"/>
      <c r="QVU57" s="74"/>
      <c r="QWG57" s="74"/>
      <c r="QWH57" s="96"/>
      <c r="QWI57" s="115"/>
      <c r="QWJ57" s="74"/>
      <c r="QWK57" s="74"/>
      <c r="QWW57" s="74"/>
      <c r="QWX57" s="96"/>
      <c r="QWY57" s="115"/>
      <c r="QWZ57" s="74"/>
      <c r="QXA57" s="74"/>
      <c r="QXM57" s="74"/>
      <c r="QXN57" s="96"/>
      <c r="QXO57" s="115"/>
      <c r="QXP57" s="74"/>
      <c r="QXQ57" s="74"/>
      <c r="QYC57" s="74"/>
      <c r="QYD57" s="96"/>
      <c r="QYE57" s="115"/>
      <c r="QYF57" s="74"/>
      <c r="QYG57" s="74"/>
      <c r="QYS57" s="74"/>
      <c r="QYT57" s="96"/>
      <c r="QYU57" s="115"/>
      <c r="QYV57" s="74"/>
      <c r="QYW57" s="74"/>
      <c r="QZI57" s="74"/>
      <c r="QZJ57" s="96"/>
      <c r="QZK57" s="115"/>
      <c r="QZL57" s="74"/>
      <c r="QZM57" s="74"/>
      <c r="QZY57" s="74"/>
      <c r="QZZ57" s="96"/>
      <c r="RAA57" s="115"/>
      <c r="RAB57" s="74"/>
      <c r="RAC57" s="74"/>
      <c r="RAO57" s="74"/>
      <c r="RAP57" s="96"/>
      <c r="RAQ57" s="115"/>
      <c r="RAR57" s="74"/>
      <c r="RAS57" s="74"/>
      <c r="RBE57" s="74"/>
      <c r="RBF57" s="96"/>
      <c r="RBG57" s="115"/>
      <c r="RBH57" s="74"/>
      <c r="RBI57" s="74"/>
      <c r="RBU57" s="74"/>
      <c r="RBV57" s="96"/>
      <c r="RBW57" s="115"/>
      <c r="RBX57" s="74"/>
      <c r="RBY57" s="74"/>
      <c r="RCK57" s="74"/>
      <c r="RCL57" s="96"/>
      <c r="RCM57" s="115"/>
      <c r="RCN57" s="74"/>
      <c r="RCO57" s="74"/>
      <c r="RDA57" s="74"/>
      <c r="RDB57" s="96"/>
      <c r="RDC57" s="115"/>
      <c r="RDD57" s="74"/>
      <c r="RDE57" s="74"/>
      <c r="RDQ57" s="74"/>
      <c r="RDR57" s="96"/>
      <c r="RDS57" s="115"/>
      <c r="RDT57" s="74"/>
      <c r="RDU57" s="74"/>
      <c r="REG57" s="74"/>
      <c r="REH57" s="96"/>
      <c r="REI57" s="115"/>
      <c r="REJ57" s="74"/>
      <c r="REK57" s="74"/>
      <c r="REW57" s="74"/>
      <c r="REX57" s="96"/>
      <c r="REY57" s="115"/>
      <c r="REZ57" s="74"/>
      <c r="RFA57" s="74"/>
      <c r="RFM57" s="74"/>
      <c r="RFN57" s="96"/>
      <c r="RFO57" s="115"/>
      <c r="RFP57" s="74"/>
      <c r="RFQ57" s="74"/>
      <c r="RGC57" s="74"/>
      <c r="RGD57" s="96"/>
      <c r="RGE57" s="115"/>
      <c r="RGF57" s="74"/>
      <c r="RGG57" s="74"/>
      <c r="RGS57" s="74"/>
      <c r="RGT57" s="96"/>
      <c r="RGU57" s="115"/>
      <c r="RGV57" s="74"/>
      <c r="RGW57" s="74"/>
      <c r="RHI57" s="74"/>
      <c r="RHJ57" s="96"/>
      <c r="RHK57" s="115"/>
      <c r="RHL57" s="74"/>
      <c r="RHM57" s="74"/>
      <c r="RHY57" s="74"/>
      <c r="RHZ57" s="96"/>
      <c r="RIA57" s="115"/>
      <c r="RIB57" s="74"/>
      <c r="RIC57" s="74"/>
      <c r="RIO57" s="74"/>
      <c r="RIP57" s="96"/>
      <c r="RIQ57" s="115"/>
      <c r="RIR57" s="74"/>
      <c r="RIS57" s="74"/>
      <c r="RJE57" s="74"/>
      <c r="RJF57" s="96"/>
      <c r="RJG57" s="115"/>
      <c r="RJH57" s="74"/>
      <c r="RJI57" s="74"/>
      <c r="RJU57" s="74"/>
      <c r="RJV57" s="96"/>
      <c r="RJW57" s="115"/>
      <c r="RJX57" s="74"/>
      <c r="RJY57" s="74"/>
      <c r="RKK57" s="74"/>
      <c r="RKL57" s="96"/>
      <c r="RKM57" s="115"/>
      <c r="RKN57" s="74"/>
      <c r="RKO57" s="74"/>
      <c r="RLA57" s="74"/>
      <c r="RLB57" s="96"/>
      <c r="RLC57" s="115"/>
      <c r="RLD57" s="74"/>
      <c r="RLE57" s="74"/>
      <c r="RLQ57" s="74"/>
      <c r="RLR57" s="96"/>
      <c r="RLS57" s="115"/>
      <c r="RLT57" s="74"/>
      <c r="RLU57" s="74"/>
      <c r="RMG57" s="74"/>
      <c r="RMH57" s="96"/>
      <c r="RMI57" s="115"/>
      <c r="RMJ57" s="74"/>
      <c r="RMK57" s="74"/>
      <c r="RMW57" s="74"/>
      <c r="RMX57" s="96"/>
      <c r="RMY57" s="115"/>
      <c r="RMZ57" s="74"/>
      <c r="RNA57" s="74"/>
      <c r="RNM57" s="74"/>
      <c r="RNN57" s="96"/>
      <c r="RNO57" s="115"/>
      <c r="RNP57" s="74"/>
      <c r="RNQ57" s="74"/>
      <c r="ROC57" s="74"/>
      <c r="ROD57" s="96"/>
      <c r="ROE57" s="115"/>
      <c r="ROF57" s="74"/>
      <c r="ROG57" s="74"/>
      <c r="ROS57" s="74"/>
      <c r="ROT57" s="96"/>
      <c r="ROU57" s="115"/>
      <c r="ROV57" s="74"/>
      <c r="ROW57" s="74"/>
      <c r="RPI57" s="74"/>
      <c r="RPJ57" s="96"/>
      <c r="RPK57" s="115"/>
      <c r="RPL57" s="74"/>
      <c r="RPM57" s="74"/>
      <c r="RPY57" s="74"/>
      <c r="RPZ57" s="96"/>
      <c r="RQA57" s="115"/>
      <c r="RQB57" s="74"/>
      <c r="RQC57" s="74"/>
      <c r="RQO57" s="74"/>
      <c r="RQP57" s="96"/>
      <c r="RQQ57" s="115"/>
      <c r="RQR57" s="74"/>
      <c r="RQS57" s="74"/>
      <c r="RRE57" s="74"/>
      <c r="RRF57" s="96"/>
      <c r="RRG57" s="115"/>
      <c r="RRH57" s="74"/>
      <c r="RRI57" s="74"/>
      <c r="RRU57" s="74"/>
      <c r="RRV57" s="96"/>
      <c r="RRW57" s="115"/>
      <c r="RRX57" s="74"/>
      <c r="RRY57" s="74"/>
      <c r="RSK57" s="74"/>
      <c r="RSL57" s="96"/>
      <c r="RSM57" s="115"/>
      <c r="RSN57" s="74"/>
      <c r="RSO57" s="74"/>
      <c r="RTA57" s="74"/>
      <c r="RTB57" s="96"/>
      <c r="RTC57" s="115"/>
      <c r="RTD57" s="74"/>
      <c r="RTE57" s="74"/>
      <c r="RTQ57" s="74"/>
      <c r="RTR57" s="96"/>
      <c r="RTS57" s="115"/>
      <c r="RTT57" s="74"/>
      <c r="RTU57" s="74"/>
      <c r="RUG57" s="74"/>
      <c r="RUH57" s="96"/>
      <c r="RUI57" s="115"/>
      <c r="RUJ57" s="74"/>
      <c r="RUK57" s="74"/>
      <c r="RUW57" s="74"/>
      <c r="RUX57" s="96"/>
      <c r="RUY57" s="115"/>
      <c r="RUZ57" s="74"/>
      <c r="RVA57" s="74"/>
      <c r="RVM57" s="74"/>
      <c r="RVN57" s="96"/>
      <c r="RVO57" s="115"/>
      <c r="RVP57" s="74"/>
      <c r="RVQ57" s="74"/>
      <c r="RWC57" s="74"/>
      <c r="RWD57" s="96"/>
      <c r="RWE57" s="115"/>
      <c r="RWF57" s="74"/>
      <c r="RWG57" s="74"/>
      <c r="RWS57" s="74"/>
      <c r="RWT57" s="96"/>
      <c r="RWU57" s="115"/>
      <c r="RWV57" s="74"/>
      <c r="RWW57" s="74"/>
      <c r="RXI57" s="74"/>
      <c r="RXJ57" s="96"/>
      <c r="RXK57" s="115"/>
      <c r="RXL57" s="74"/>
      <c r="RXM57" s="74"/>
      <c r="RXY57" s="74"/>
      <c r="RXZ57" s="96"/>
      <c r="RYA57" s="115"/>
      <c r="RYB57" s="74"/>
      <c r="RYC57" s="74"/>
      <c r="RYO57" s="74"/>
      <c r="RYP57" s="96"/>
      <c r="RYQ57" s="115"/>
      <c r="RYR57" s="74"/>
      <c r="RYS57" s="74"/>
      <c r="RZE57" s="74"/>
      <c r="RZF57" s="96"/>
      <c r="RZG57" s="115"/>
      <c r="RZH57" s="74"/>
      <c r="RZI57" s="74"/>
      <c r="RZU57" s="74"/>
      <c r="RZV57" s="96"/>
      <c r="RZW57" s="115"/>
      <c r="RZX57" s="74"/>
      <c r="RZY57" s="74"/>
      <c r="SAK57" s="74"/>
      <c r="SAL57" s="96"/>
      <c r="SAM57" s="115"/>
      <c r="SAN57" s="74"/>
      <c r="SAO57" s="74"/>
      <c r="SBA57" s="74"/>
      <c r="SBB57" s="96"/>
      <c r="SBC57" s="115"/>
      <c r="SBD57" s="74"/>
      <c r="SBE57" s="74"/>
      <c r="SBQ57" s="74"/>
      <c r="SBR57" s="96"/>
      <c r="SBS57" s="115"/>
      <c r="SBT57" s="74"/>
      <c r="SBU57" s="74"/>
      <c r="SCG57" s="74"/>
      <c r="SCH57" s="96"/>
      <c r="SCI57" s="115"/>
      <c r="SCJ57" s="74"/>
      <c r="SCK57" s="74"/>
      <c r="SCW57" s="74"/>
      <c r="SCX57" s="96"/>
      <c r="SCY57" s="115"/>
      <c r="SCZ57" s="74"/>
      <c r="SDA57" s="74"/>
      <c r="SDM57" s="74"/>
      <c r="SDN57" s="96"/>
      <c r="SDO57" s="115"/>
      <c r="SDP57" s="74"/>
      <c r="SDQ57" s="74"/>
      <c r="SEC57" s="74"/>
      <c r="SED57" s="96"/>
      <c r="SEE57" s="115"/>
      <c r="SEF57" s="74"/>
      <c r="SEG57" s="74"/>
      <c r="SES57" s="74"/>
      <c r="SET57" s="96"/>
      <c r="SEU57" s="115"/>
      <c r="SEV57" s="74"/>
      <c r="SEW57" s="74"/>
      <c r="SFI57" s="74"/>
      <c r="SFJ57" s="96"/>
      <c r="SFK57" s="115"/>
      <c r="SFL57" s="74"/>
      <c r="SFM57" s="74"/>
      <c r="SFY57" s="74"/>
      <c r="SFZ57" s="96"/>
      <c r="SGA57" s="115"/>
      <c r="SGB57" s="74"/>
      <c r="SGC57" s="74"/>
      <c r="SGO57" s="74"/>
      <c r="SGP57" s="96"/>
      <c r="SGQ57" s="115"/>
      <c r="SGR57" s="74"/>
      <c r="SGS57" s="74"/>
      <c r="SHE57" s="74"/>
      <c r="SHF57" s="96"/>
      <c r="SHG57" s="115"/>
      <c r="SHH57" s="74"/>
      <c r="SHI57" s="74"/>
      <c r="SHU57" s="74"/>
      <c r="SHV57" s="96"/>
      <c r="SHW57" s="115"/>
      <c r="SHX57" s="74"/>
      <c r="SHY57" s="74"/>
      <c r="SIK57" s="74"/>
      <c r="SIL57" s="96"/>
      <c r="SIM57" s="115"/>
      <c r="SIN57" s="74"/>
      <c r="SIO57" s="74"/>
      <c r="SJA57" s="74"/>
      <c r="SJB57" s="96"/>
      <c r="SJC57" s="115"/>
      <c r="SJD57" s="74"/>
      <c r="SJE57" s="74"/>
      <c r="SJQ57" s="74"/>
      <c r="SJR57" s="96"/>
      <c r="SJS57" s="115"/>
      <c r="SJT57" s="74"/>
      <c r="SJU57" s="74"/>
      <c r="SKG57" s="74"/>
      <c r="SKH57" s="96"/>
      <c r="SKI57" s="115"/>
      <c r="SKJ57" s="74"/>
      <c r="SKK57" s="74"/>
      <c r="SKW57" s="74"/>
      <c r="SKX57" s="96"/>
      <c r="SKY57" s="115"/>
      <c r="SKZ57" s="74"/>
      <c r="SLA57" s="74"/>
      <c r="SLM57" s="74"/>
      <c r="SLN57" s="96"/>
      <c r="SLO57" s="115"/>
      <c r="SLP57" s="74"/>
      <c r="SLQ57" s="74"/>
      <c r="SMC57" s="74"/>
      <c r="SMD57" s="96"/>
      <c r="SME57" s="115"/>
      <c r="SMF57" s="74"/>
      <c r="SMG57" s="74"/>
      <c r="SMS57" s="74"/>
      <c r="SMT57" s="96"/>
      <c r="SMU57" s="115"/>
      <c r="SMV57" s="74"/>
      <c r="SMW57" s="74"/>
      <c r="SNI57" s="74"/>
      <c r="SNJ57" s="96"/>
      <c r="SNK57" s="115"/>
      <c r="SNL57" s="74"/>
      <c r="SNM57" s="74"/>
      <c r="SNY57" s="74"/>
      <c r="SNZ57" s="96"/>
      <c r="SOA57" s="115"/>
      <c r="SOB57" s="74"/>
      <c r="SOC57" s="74"/>
      <c r="SOO57" s="74"/>
      <c r="SOP57" s="96"/>
      <c r="SOQ57" s="115"/>
      <c r="SOR57" s="74"/>
      <c r="SOS57" s="74"/>
      <c r="SPE57" s="74"/>
      <c r="SPF57" s="96"/>
      <c r="SPG57" s="115"/>
      <c r="SPH57" s="74"/>
      <c r="SPI57" s="74"/>
      <c r="SPU57" s="74"/>
      <c r="SPV57" s="96"/>
      <c r="SPW57" s="115"/>
      <c r="SPX57" s="74"/>
      <c r="SPY57" s="74"/>
      <c r="SQK57" s="74"/>
      <c r="SQL57" s="96"/>
      <c r="SQM57" s="115"/>
      <c r="SQN57" s="74"/>
      <c r="SQO57" s="74"/>
      <c r="SRA57" s="74"/>
      <c r="SRB57" s="96"/>
      <c r="SRC57" s="115"/>
      <c r="SRD57" s="74"/>
      <c r="SRE57" s="74"/>
      <c r="SRQ57" s="74"/>
      <c r="SRR57" s="96"/>
      <c r="SRS57" s="115"/>
      <c r="SRT57" s="74"/>
      <c r="SRU57" s="74"/>
      <c r="SSG57" s="74"/>
      <c r="SSH57" s="96"/>
      <c r="SSI57" s="115"/>
      <c r="SSJ57" s="74"/>
      <c r="SSK57" s="74"/>
      <c r="SSW57" s="74"/>
      <c r="SSX57" s="96"/>
      <c r="SSY57" s="115"/>
      <c r="SSZ57" s="74"/>
      <c r="STA57" s="74"/>
      <c r="STM57" s="74"/>
      <c r="STN57" s="96"/>
      <c r="STO57" s="115"/>
      <c r="STP57" s="74"/>
      <c r="STQ57" s="74"/>
      <c r="SUC57" s="74"/>
      <c r="SUD57" s="96"/>
      <c r="SUE57" s="115"/>
      <c r="SUF57" s="74"/>
      <c r="SUG57" s="74"/>
      <c r="SUS57" s="74"/>
      <c r="SUT57" s="96"/>
      <c r="SUU57" s="115"/>
      <c r="SUV57" s="74"/>
      <c r="SUW57" s="74"/>
      <c r="SVI57" s="74"/>
      <c r="SVJ57" s="96"/>
      <c r="SVK57" s="115"/>
      <c r="SVL57" s="74"/>
      <c r="SVM57" s="74"/>
      <c r="SVY57" s="74"/>
      <c r="SVZ57" s="96"/>
      <c r="SWA57" s="115"/>
      <c r="SWB57" s="74"/>
      <c r="SWC57" s="74"/>
      <c r="SWO57" s="74"/>
      <c r="SWP57" s="96"/>
      <c r="SWQ57" s="115"/>
      <c r="SWR57" s="74"/>
      <c r="SWS57" s="74"/>
      <c r="SXE57" s="74"/>
      <c r="SXF57" s="96"/>
      <c r="SXG57" s="115"/>
      <c r="SXH57" s="74"/>
      <c r="SXI57" s="74"/>
      <c r="SXU57" s="74"/>
      <c r="SXV57" s="96"/>
      <c r="SXW57" s="115"/>
      <c r="SXX57" s="74"/>
      <c r="SXY57" s="74"/>
      <c r="SYK57" s="74"/>
      <c r="SYL57" s="96"/>
      <c r="SYM57" s="115"/>
      <c r="SYN57" s="74"/>
      <c r="SYO57" s="74"/>
      <c r="SZA57" s="74"/>
      <c r="SZB57" s="96"/>
      <c r="SZC57" s="115"/>
      <c r="SZD57" s="74"/>
      <c r="SZE57" s="74"/>
      <c r="SZQ57" s="74"/>
      <c r="SZR57" s="96"/>
      <c r="SZS57" s="115"/>
      <c r="SZT57" s="74"/>
      <c r="SZU57" s="74"/>
      <c r="TAG57" s="74"/>
      <c r="TAH57" s="96"/>
      <c r="TAI57" s="115"/>
      <c r="TAJ57" s="74"/>
      <c r="TAK57" s="74"/>
      <c r="TAW57" s="74"/>
      <c r="TAX57" s="96"/>
      <c r="TAY57" s="115"/>
      <c r="TAZ57" s="74"/>
      <c r="TBA57" s="74"/>
      <c r="TBM57" s="74"/>
      <c r="TBN57" s="96"/>
      <c r="TBO57" s="115"/>
      <c r="TBP57" s="74"/>
      <c r="TBQ57" s="74"/>
      <c r="TCC57" s="74"/>
      <c r="TCD57" s="96"/>
      <c r="TCE57" s="115"/>
      <c r="TCF57" s="74"/>
      <c r="TCG57" s="74"/>
      <c r="TCS57" s="74"/>
      <c r="TCT57" s="96"/>
      <c r="TCU57" s="115"/>
      <c r="TCV57" s="74"/>
      <c r="TCW57" s="74"/>
      <c r="TDI57" s="74"/>
      <c r="TDJ57" s="96"/>
      <c r="TDK57" s="115"/>
      <c r="TDL57" s="74"/>
      <c r="TDM57" s="74"/>
      <c r="TDY57" s="74"/>
      <c r="TDZ57" s="96"/>
      <c r="TEA57" s="115"/>
      <c r="TEB57" s="74"/>
      <c r="TEC57" s="74"/>
      <c r="TEO57" s="74"/>
      <c r="TEP57" s="96"/>
      <c r="TEQ57" s="115"/>
      <c r="TER57" s="74"/>
      <c r="TES57" s="74"/>
      <c r="TFE57" s="74"/>
      <c r="TFF57" s="96"/>
      <c r="TFG57" s="115"/>
      <c r="TFH57" s="74"/>
      <c r="TFI57" s="74"/>
      <c r="TFU57" s="74"/>
      <c r="TFV57" s="96"/>
      <c r="TFW57" s="115"/>
      <c r="TFX57" s="74"/>
      <c r="TFY57" s="74"/>
      <c r="TGK57" s="74"/>
      <c r="TGL57" s="96"/>
      <c r="TGM57" s="115"/>
      <c r="TGN57" s="74"/>
      <c r="TGO57" s="74"/>
      <c r="THA57" s="74"/>
      <c r="THB57" s="96"/>
      <c r="THC57" s="115"/>
      <c r="THD57" s="74"/>
      <c r="THE57" s="74"/>
      <c r="THQ57" s="74"/>
      <c r="THR57" s="96"/>
      <c r="THS57" s="115"/>
      <c r="THT57" s="74"/>
      <c r="THU57" s="74"/>
      <c r="TIG57" s="74"/>
      <c r="TIH57" s="96"/>
      <c r="TII57" s="115"/>
      <c r="TIJ57" s="74"/>
      <c r="TIK57" s="74"/>
      <c r="TIW57" s="74"/>
      <c r="TIX57" s="96"/>
      <c r="TIY57" s="115"/>
      <c r="TIZ57" s="74"/>
      <c r="TJA57" s="74"/>
      <c r="TJM57" s="74"/>
      <c r="TJN57" s="96"/>
      <c r="TJO57" s="115"/>
      <c r="TJP57" s="74"/>
      <c r="TJQ57" s="74"/>
      <c r="TKC57" s="74"/>
      <c r="TKD57" s="96"/>
      <c r="TKE57" s="115"/>
      <c r="TKF57" s="74"/>
      <c r="TKG57" s="74"/>
      <c r="TKS57" s="74"/>
      <c r="TKT57" s="96"/>
      <c r="TKU57" s="115"/>
      <c r="TKV57" s="74"/>
      <c r="TKW57" s="74"/>
      <c r="TLI57" s="74"/>
      <c r="TLJ57" s="96"/>
      <c r="TLK57" s="115"/>
      <c r="TLL57" s="74"/>
      <c r="TLM57" s="74"/>
      <c r="TLY57" s="74"/>
      <c r="TLZ57" s="96"/>
      <c r="TMA57" s="115"/>
      <c r="TMB57" s="74"/>
      <c r="TMC57" s="74"/>
      <c r="TMO57" s="74"/>
      <c r="TMP57" s="96"/>
      <c r="TMQ57" s="115"/>
      <c r="TMR57" s="74"/>
      <c r="TMS57" s="74"/>
      <c r="TNE57" s="74"/>
      <c r="TNF57" s="96"/>
      <c r="TNG57" s="115"/>
      <c r="TNH57" s="74"/>
      <c r="TNI57" s="74"/>
      <c r="TNU57" s="74"/>
      <c r="TNV57" s="96"/>
      <c r="TNW57" s="115"/>
      <c r="TNX57" s="74"/>
      <c r="TNY57" s="74"/>
      <c r="TOK57" s="74"/>
      <c r="TOL57" s="96"/>
      <c r="TOM57" s="115"/>
      <c r="TON57" s="74"/>
      <c r="TOO57" s="74"/>
      <c r="TPA57" s="74"/>
      <c r="TPB57" s="96"/>
      <c r="TPC57" s="115"/>
      <c r="TPD57" s="74"/>
      <c r="TPE57" s="74"/>
      <c r="TPQ57" s="74"/>
      <c r="TPR57" s="96"/>
      <c r="TPS57" s="115"/>
      <c r="TPT57" s="74"/>
      <c r="TPU57" s="74"/>
      <c r="TQG57" s="74"/>
      <c r="TQH57" s="96"/>
      <c r="TQI57" s="115"/>
      <c r="TQJ57" s="74"/>
      <c r="TQK57" s="74"/>
      <c r="TQW57" s="74"/>
      <c r="TQX57" s="96"/>
      <c r="TQY57" s="115"/>
      <c r="TQZ57" s="74"/>
      <c r="TRA57" s="74"/>
      <c r="TRM57" s="74"/>
      <c r="TRN57" s="96"/>
      <c r="TRO57" s="115"/>
      <c r="TRP57" s="74"/>
      <c r="TRQ57" s="74"/>
      <c r="TSC57" s="74"/>
      <c r="TSD57" s="96"/>
      <c r="TSE57" s="115"/>
      <c r="TSF57" s="74"/>
      <c r="TSG57" s="74"/>
      <c r="TSS57" s="74"/>
      <c r="TST57" s="96"/>
      <c r="TSU57" s="115"/>
      <c r="TSV57" s="74"/>
      <c r="TSW57" s="74"/>
      <c r="TTI57" s="74"/>
      <c r="TTJ57" s="96"/>
      <c r="TTK57" s="115"/>
      <c r="TTL57" s="74"/>
      <c r="TTM57" s="74"/>
      <c r="TTY57" s="74"/>
      <c r="TTZ57" s="96"/>
      <c r="TUA57" s="115"/>
      <c r="TUB57" s="74"/>
      <c r="TUC57" s="74"/>
      <c r="TUO57" s="74"/>
      <c r="TUP57" s="96"/>
      <c r="TUQ57" s="115"/>
      <c r="TUR57" s="74"/>
      <c r="TUS57" s="74"/>
      <c r="TVE57" s="74"/>
      <c r="TVF57" s="96"/>
      <c r="TVG57" s="115"/>
      <c r="TVH57" s="74"/>
      <c r="TVI57" s="74"/>
      <c r="TVU57" s="74"/>
      <c r="TVV57" s="96"/>
      <c r="TVW57" s="115"/>
      <c r="TVX57" s="74"/>
      <c r="TVY57" s="74"/>
      <c r="TWK57" s="74"/>
      <c r="TWL57" s="96"/>
      <c r="TWM57" s="115"/>
      <c r="TWN57" s="74"/>
      <c r="TWO57" s="74"/>
      <c r="TXA57" s="74"/>
      <c r="TXB57" s="96"/>
      <c r="TXC57" s="115"/>
      <c r="TXD57" s="74"/>
      <c r="TXE57" s="74"/>
      <c r="TXQ57" s="74"/>
      <c r="TXR57" s="96"/>
      <c r="TXS57" s="115"/>
      <c r="TXT57" s="74"/>
      <c r="TXU57" s="74"/>
      <c r="TYG57" s="74"/>
      <c r="TYH57" s="96"/>
      <c r="TYI57" s="115"/>
      <c r="TYJ57" s="74"/>
      <c r="TYK57" s="74"/>
      <c r="TYW57" s="74"/>
      <c r="TYX57" s="96"/>
      <c r="TYY57" s="115"/>
      <c r="TYZ57" s="74"/>
      <c r="TZA57" s="74"/>
      <c r="TZM57" s="74"/>
      <c r="TZN57" s="96"/>
      <c r="TZO57" s="115"/>
      <c r="TZP57" s="74"/>
      <c r="TZQ57" s="74"/>
      <c r="UAC57" s="74"/>
      <c r="UAD57" s="96"/>
      <c r="UAE57" s="115"/>
      <c r="UAF57" s="74"/>
      <c r="UAG57" s="74"/>
      <c r="UAS57" s="74"/>
      <c r="UAT57" s="96"/>
      <c r="UAU57" s="115"/>
      <c r="UAV57" s="74"/>
      <c r="UAW57" s="74"/>
      <c r="UBI57" s="74"/>
      <c r="UBJ57" s="96"/>
      <c r="UBK57" s="115"/>
      <c r="UBL57" s="74"/>
      <c r="UBM57" s="74"/>
      <c r="UBY57" s="74"/>
      <c r="UBZ57" s="96"/>
      <c r="UCA57" s="115"/>
      <c r="UCB57" s="74"/>
      <c r="UCC57" s="74"/>
      <c r="UCO57" s="74"/>
      <c r="UCP57" s="96"/>
      <c r="UCQ57" s="115"/>
      <c r="UCR57" s="74"/>
      <c r="UCS57" s="74"/>
      <c r="UDE57" s="74"/>
      <c r="UDF57" s="96"/>
      <c r="UDG57" s="115"/>
      <c r="UDH57" s="74"/>
      <c r="UDI57" s="74"/>
      <c r="UDU57" s="74"/>
      <c r="UDV57" s="96"/>
      <c r="UDW57" s="115"/>
      <c r="UDX57" s="74"/>
      <c r="UDY57" s="74"/>
      <c r="UEK57" s="74"/>
      <c r="UEL57" s="96"/>
      <c r="UEM57" s="115"/>
      <c r="UEN57" s="74"/>
      <c r="UEO57" s="74"/>
      <c r="UFA57" s="74"/>
      <c r="UFB57" s="96"/>
      <c r="UFC57" s="115"/>
      <c r="UFD57" s="74"/>
      <c r="UFE57" s="74"/>
      <c r="UFQ57" s="74"/>
      <c r="UFR57" s="96"/>
      <c r="UFS57" s="115"/>
      <c r="UFT57" s="74"/>
      <c r="UFU57" s="74"/>
      <c r="UGG57" s="74"/>
      <c r="UGH57" s="96"/>
      <c r="UGI57" s="115"/>
      <c r="UGJ57" s="74"/>
      <c r="UGK57" s="74"/>
      <c r="UGW57" s="74"/>
      <c r="UGX57" s="96"/>
      <c r="UGY57" s="115"/>
      <c r="UGZ57" s="74"/>
      <c r="UHA57" s="74"/>
      <c r="UHM57" s="74"/>
      <c r="UHN57" s="96"/>
      <c r="UHO57" s="115"/>
      <c r="UHP57" s="74"/>
      <c r="UHQ57" s="74"/>
      <c r="UIC57" s="74"/>
      <c r="UID57" s="96"/>
      <c r="UIE57" s="115"/>
      <c r="UIF57" s="74"/>
      <c r="UIG57" s="74"/>
      <c r="UIS57" s="74"/>
      <c r="UIT57" s="96"/>
      <c r="UIU57" s="115"/>
      <c r="UIV57" s="74"/>
      <c r="UIW57" s="74"/>
      <c r="UJI57" s="74"/>
      <c r="UJJ57" s="96"/>
      <c r="UJK57" s="115"/>
      <c r="UJL57" s="74"/>
      <c r="UJM57" s="74"/>
      <c r="UJY57" s="74"/>
      <c r="UJZ57" s="96"/>
      <c r="UKA57" s="115"/>
      <c r="UKB57" s="74"/>
      <c r="UKC57" s="74"/>
      <c r="UKO57" s="74"/>
      <c r="UKP57" s="96"/>
      <c r="UKQ57" s="115"/>
      <c r="UKR57" s="74"/>
      <c r="UKS57" s="74"/>
      <c r="ULE57" s="74"/>
      <c r="ULF57" s="96"/>
      <c r="ULG57" s="115"/>
      <c r="ULH57" s="74"/>
      <c r="ULI57" s="74"/>
      <c r="ULU57" s="74"/>
      <c r="ULV57" s="96"/>
      <c r="ULW57" s="115"/>
      <c r="ULX57" s="74"/>
      <c r="ULY57" s="74"/>
      <c r="UMK57" s="74"/>
      <c r="UML57" s="96"/>
      <c r="UMM57" s="115"/>
      <c r="UMN57" s="74"/>
      <c r="UMO57" s="74"/>
      <c r="UNA57" s="74"/>
      <c r="UNB57" s="96"/>
      <c r="UNC57" s="115"/>
      <c r="UND57" s="74"/>
      <c r="UNE57" s="74"/>
      <c r="UNQ57" s="74"/>
      <c r="UNR57" s="96"/>
      <c r="UNS57" s="115"/>
      <c r="UNT57" s="74"/>
      <c r="UNU57" s="74"/>
      <c r="UOG57" s="74"/>
      <c r="UOH57" s="96"/>
      <c r="UOI57" s="115"/>
      <c r="UOJ57" s="74"/>
      <c r="UOK57" s="74"/>
      <c r="UOW57" s="74"/>
      <c r="UOX57" s="96"/>
      <c r="UOY57" s="115"/>
      <c r="UOZ57" s="74"/>
      <c r="UPA57" s="74"/>
      <c r="UPM57" s="74"/>
      <c r="UPN57" s="96"/>
      <c r="UPO57" s="115"/>
      <c r="UPP57" s="74"/>
      <c r="UPQ57" s="74"/>
      <c r="UQC57" s="74"/>
      <c r="UQD57" s="96"/>
      <c r="UQE57" s="115"/>
      <c r="UQF57" s="74"/>
      <c r="UQG57" s="74"/>
      <c r="UQS57" s="74"/>
      <c r="UQT57" s="96"/>
      <c r="UQU57" s="115"/>
      <c r="UQV57" s="74"/>
      <c r="UQW57" s="74"/>
      <c r="URI57" s="74"/>
      <c r="URJ57" s="96"/>
      <c r="URK57" s="115"/>
      <c r="URL57" s="74"/>
      <c r="URM57" s="74"/>
      <c r="URY57" s="74"/>
      <c r="URZ57" s="96"/>
      <c r="USA57" s="115"/>
      <c r="USB57" s="74"/>
      <c r="USC57" s="74"/>
      <c r="USO57" s="74"/>
      <c r="USP57" s="96"/>
      <c r="USQ57" s="115"/>
      <c r="USR57" s="74"/>
      <c r="USS57" s="74"/>
      <c r="UTE57" s="74"/>
      <c r="UTF57" s="96"/>
      <c r="UTG57" s="115"/>
      <c r="UTH57" s="74"/>
      <c r="UTI57" s="74"/>
      <c r="UTU57" s="74"/>
      <c r="UTV57" s="96"/>
      <c r="UTW57" s="115"/>
      <c r="UTX57" s="74"/>
      <c r="UTY57" s="74"/>
      <c r="UUK57" s="74"/>
      <c r="UUL57" s="96"/>
      <c r="UUM57" s="115"/>
      <c r="UUN57" s="74"/>
      <c r="UUO57" s="74"/>
      <c r="UVA57" s="74"/>
      <c r="UVB57" s="96"/>
      <c r="UVC57" s="115"/>
      <c r="UVD57" s="74"/>
      <c r="UVE57" s="74"/>
      <c r="UVQ57" s="74"/>
      <c r="UVR57" s="96"/>
      <c r="UVS57" s="115"/>
      <c r="UVT57" s="74"/>
      <c r="UVU57" s="74"/>
      <c r="UWG57" s="74"/>
      <c r="UWH57" s="96"/>
      <c r="UWI57" s="115"/>
      <c r="UWJ57" s="74"/>
      <c r="UWK57" s="74"/>
      <c r="UWW57" s="74"/>
      <c r="UWX57" s="96"/>
      <c r="UWY57" s="115"/>
      <c r="UWZ57" s="74"/>
      <c r="UXA57" s="74"/>
      <c r="UXM57" s="74"/>
      <c r="UXN57" s="96"/>
      <c r="UXO57" s="115"/>
      <c r="UXP57" s="74"/>
      <c r="UXQ57" s="74"/>
      <c r="UYC57" s="74"/>
      <c r="UYD57" s="96"/>
      <c r="UYE57" s="115"/>
      <c r="UYF57" s="74"/>
      <c r="UYG57" s="74"/>
      <c r="UYS57" s="74"/>
      <c r="UYT57" s="96"/>
      <c r="UYU57" s="115"/>
      <c r="UYV57" s="74"/>
      <c r="UYW57" s="74"/>
      <c r="UZI57" s="74"/>
      <c r="UZJ57" s="96"/>
      <c r="UZK57" s="115"/>
      <c r="UZL57" s="74"/>
      <c r="UZM57" s="74"/>
      <c r="UZY57" s="74"/>
      <c r="UZZ57" s="96"/>
      <c r="VAA57" s="115"/>
      <c r="VAB57" s="74"/>
      <c r="VAC57" s="74"/>
      <c r="VAO57" s="74"/>
      <c r="VAP57" s="96"/>
      <c r="VAQ57" s="115"/>
      <c r="VAR57" s="74"/>
      <c r="VAS57" s="74"/>
      <c r="VBE57" s="74"/>
      <c r="VBF57" s="96"/>
      <c r="VBG57" s="115"/>
      <c r="VBH57" s="74"/>
      <c r="VBI57" s="74"/>
      <c r="VBU57" s="74"/>
      <c r="VBV57" s="96"/>
      <c r="VBW57" s="115"/>
      <c r="VBX57" s="74"/>
      <c r="VBY57" s="74"/>
      <c r="VCK57" s="74"/>
      <c r="VCL57" s="96"/>
      <c r="VCM57" s="115"/>
      <c r="VCN57" s="74"/>
      <c r="VCO57" s="74"/>
      <c r="VDA57" s="74"/>
      <c r="VDB57" s="96"/>
      <c r="VDC57" s="115"/>
      <c r="VDD57" s="74"/>
      <c r="VDE57" s="74"/>
      <c r="VDQ57" s="74"/>
      <c r="VDR57" s="96"/>
      <c r="VDS57" s="115"/>
      <c r="VDT57" s="74"/>
      <c r="VDU57" s="74"/>
      <c r="VEG57" s="74"/>
      <c r="VEH57" s="96"/>
      <c r="VEI57" s="115"/>
      <c r="VEJ57" s="74"/>
      <c r="VEK57" s="74"/>
      <c r="VEW57" s="74"/>
      <c r="VEX57" s="96"/>
      <c r="VEY57" s="115"/>
      <c r="VEZ57" s="74"/>
      <c r="VFA57" s="74"/>
      <c r="VFM57" s="74"/>
      <c r="VFN57" s="96"/>
      <c r="VFO57" s="115"/>
      <c r="VFP57" s="74"/>
      <c r="VFQ57" s="74"/>
      <c r="VGC57" s="74"/>
      <c r="VGD57" s="96"/>
      <c r="VGE57" s="115"/>
      <c r="VGF57" s="74"/>
      <c r="VGG57" s="74"/>
      <c r="VGS57" s="74"/>
      <c r="VGT57" s="96"/>
      <c r="VGU57" s="115"/>
      <c r="VGV57" s="74"/>
      <c r="VGW57" s="74"/>
      <c r="VHI57" s="74"/>
      <c r="VHJ57" s="96"/>
      <c r="VHK57" s="115"/>
      <c r="VHL57" s="74"/>
      <c r="VHM57" s="74"/>
      <c r="VHY57" s="74"/>
      <c r="VHZ57" s="96"/>
      <c r="VIA57" s="115"/>
      <c r="VIB57" s="74"/>
      <c r="VIC57" s="74"/>
      <c r="VIO57" s="74"/>
      <c r="VIP57" s="96"/>
      <c r="VIQ57" s="115"/>
      <c r="VIR57" s="74"/>
      <c r="VIS57" s="74"/>
      <c r="VJE57" s="74"/>
      <c r="VJF57" s="96"/>
      <c r="VJG57" s="115"/>
      <c r="VJH57" s="74"/>
      <c r="VJI57" s="74"/>
      <c r="VJU57" s="74"/>
      <c r="VJV57" s="96"/>
      <c r="VJW57" s="115"/>
      <c r="VJX57" s="74"/>
      <c r="VJY57" s="74"/>
      <c r="VKK57" s="74"/>
      <c r="VKL57" s="96"/>
      <c r="VKM57" s="115"/>
      <c r="VKN57" s="74"/>
      <c r="VKO57" s="74"/>
      <c r="VLA57" s="74"/>
      <c r="VLB57" s="96"/>
      <c r="VLC57" s="115"/>
      <c r="VLD57" s="74"/>
      <c r="VLE57" s="74"/>
      <c r="VLQ57" s="74"/>
      <c r="VLR57" s="96"/>
      <c r="VLS57" s="115"/>
      <c r="VLT57" s="74"/>
      <c r="VLU57" s="74"/>
      <c r="VMG57" s="74"/>
      <c r="VMH57" s="96"/>
      <c r="VMI57" s="115"/>
      <c r="VMJ57" s="74"/>
      <c r="VMK57" s="74"/>
      <c r="VMW57" s="74"/>
      <c r="VMX57" s="96"/>
      <c r="VMY57" s="115"/>
      <c r="VMZ57" s="74"/>
      <c r="VNA57" s="74"/>
      <c r="VNM57" s="74"/>
      <c r="VNN57" s="96"/>
      <c r="VNO57" s="115"/>
      <c r="VNP57" s="74"/>
      <c r="VNQ57" s="74"/>
      <c r="VOC57" s="74"/>
      <c r="VOD57" s="96"/>
      <c r="VOE57" s="115"/>
      <c r="VOF57" s="74"/>
      <c r="VOG57" s="74"/>
      <c r="VOS57" s="74"/>
      <c r="VOT57" s="96"/>
      <c r="VOU57" s="115"/>
      <c r="VOV57" s="74"/>
      <c r="VOW57" s="74"/>
      <c r="VPI57" s="74"/>
      <c r="VPJ57" s="96"/>
      <c r="VPK57" s="115"/>
      <c r="VPL57" s="74"/>
      <c r="VPM57" s="74"/>
      <c r="VPY57" s="74"/>
      <c r="VPZ57" s="96"/>
      <c r="VQA57" s="115"/>
      <c r="VQB57" s="74"/>
      <c r="VQC57" s="74"/>
      <c r="VQO57" s="74"/>
      <c r="VQP57" s="96"/>
      <c r="VQQ57" s="115"/>
      <c r="VQR57" s="74"/>
      <c r="VQS57" s="74"/>
      <c r="VRE57" s="74"/>
      <c r="VRF57" s="96"/>
      <c r="VRG57" s="115"/>
      <c r="VRH57" s="74"/>
      <c r="VRI57" s="74"/>
      <c r="VRU57" s="74"/>
      <c r="VRV57" s="96"/>
      <c r="VRW57" s="115"/>
      <c r="VRX57" s="74"/>
      <c r="VRY57" s="74"/>
      <c r="VSK57" s="74"/>
      <c r="VSL57" s="96"/>
      <c r="VSM57" s="115"/>
      <c r="VSN57" s="74"/>
      <c r="VSO57" s="74"/>
      <c r="VTA57" s="74"/>
      <c r="VTB57" s="96"/>
      <c r="VTC57" s="115"/>
      <c r="VTD57" s="74"/>
      <c r="VTE57" s="74"/>
      <c r="VTQ57" s="74"/>
      <c r="VTR57" s="96"/>
      <c r="VTS57" s="115"/>
      <c r="VTT57" s="74"/>
      <c r="VTU57" s="74"/>
      <c r="VUG57" s="74"/>
      <c r="VUH57" s="96"/>
      <c r="VUI57" s="115"/>
      <c r="VUJ57" s="74"/>
      <c r="VUK57" s="74"/>
      <c r="VUW57" s="74"/>
      <c r="VUX57" s="96"/>
      <c r="VUY57" s="115"/>
      <c r="VUZ57" s="74"/>
      <c r="VVA57" s="74"/>
      <c r="VVM57" s="74"/>
      <c r="VVN57" s="96"/>
      <c r="VVO57" s="115"/>
      <c r="VVP57" s="74"/>
      <c r="VVQ57" s="74"/>
      <c r="VWC57" s="74"/>
      <c r="VWD57" s="96"/>
      <c r="VWE57" s="115"/>
      <c r="VWF57" s="74"/>
      <c r="VWG57" s="74"/>
      <c r="VWS57" s="74"/>
      <c r="VWT57" s="96"/>
      <c r="VWU57" s="115"/>
      <c r="VWV57" s="74"/>
      <c r="VWW57" s="74"/>
      <c r="VXI57" s="74"/>
      <c r="VXJ57" s="96"/>
      <c r="VXK57" s="115"/>
      <c r="VXL57" s="74"/>
      <c r="VXM57" s="74"/>
      <c r="VXY57" s="74"/>
      <c r="VXZ57" s="96"/>
      <c r="VYA57" s="115"/>
      <c r="VYB57" s="74"/>
      <c r="VYC57" s="74"/>
      <c r="VYO57" s="74"/>
      <c r="VYP57" s="96"/>
      <c r="VYQ57" s="115"/>
      <c r="VYR57" s="74"/>
      <c r="VYS57" s="74"/>
      <c r="VZE57" s="74"/>
      <c r="VZF57" s="96"/>
      <c r="VZG57" s="115"/>
      <c r="VZH57" s="74"/>
      <c r="VZI57" s="74"/>
      <c r="VZU57" s="74"/>
      <c r="VZV57" s="96"/>
      <c r="VZW57" s="115"/>
      <c r="VZX57" s="74"/>
      <c r="VZY57" s="74"/>
      <c r="WAK57" s="74"/>
      <c r="WAL57" s="96"/>
      <c r="WAM57" s="115"/>
      <c r="WAN57" s="74"/>
      <c r="WAO57" s="74"/>
      <c r="WBA57" s="74"/>
      <c r="WBB57" s="96"/>
      <c r="WBC57" s="115"/>
      <c r="WBD57" s="74"/>
      <c r="WBE57" s="74"/>
      <c r="WBQ57" s="74"/>
      <c r="WBR57" s="96"/>
      <c r="WBS57" s="115"/>
      <c r="WBT57" s="74"/>
      <c r="WBU57" s="74"/>
      <c r="WCG57" s="74"/>
      <c r="WCH57" s="96"/>
      <c r="WCI57" s="115"/>
      <c r="WCJ57" s="74"/>
      <c r="WCK57" s="74"/>
      <c r="WCW57" s="74"/>
      <c r="WCX57" s="96"/>
      <c r="WCY57" s="115"/>
      <c r="WCZ57" s="74"/>
      <c r="WDA57" s="74"/>
      <c r="WDM57" s="74"/>
      <c r="WDN57" s="96"/>
      <c r="WDO57" s="115"/>
      <c r="WDP57" s="74"/>
      <c r="WDQ57" s="74"/>
      <c r="WEC57" s="74"/>
      <c r="WED57" s="96"/>
      <c r="WEE57" s="115"/>
      <c r="WEF57" s="74"/>
      <c r="WEG57" s="74"/>
      <c r="WES57" s="74"/>
      <c r="WET57" s="96"/>
      <c r="WEU57" s="115"/>
      <c r="WEV57" s="74"/>
      <c r="WEW57" s="74"/>
      <c r="WFI57" s="74"/>
      <c r="WFJ57" s="96"/>
      <c r="WFK57" s="115"/>
      <c r="WFL57" s="74"/>
      <c r="WFM57" s="74"/>
      <c r="WFY57" s="74"/>
      <c r="WFZ57" s="96"/>
      <c r="WGA57" s="115"/>
      <c r="WGB57" s="74"/>
      <c r="WGC57" s="74"/>
      <c r="WGO57" s="74"/>
      <c r="WGP57" s="96"/>
      <c r="WGQ57" s="115"/>
      <c r="WGR57" s="74"/>
      <c r="WGS57" s="74"/>
      <c r="WHE57" s="74"/>
      <c r="WHF57" s="96"/>
      <c r="WHG57" s="115"/>
      <c r="WHH57" s="74"/>
      <c r="WHI57" s="74"/>
      <c r="WHU57" s="74"/>
      <c r="WHV57" s="96"/>
      <c r="WHW57" s="115"/>
      <c r="WHX57" s="74"/>
      <c r="WHY57" s="74"/>
      <c r="WIK57" s="74"/>
      <c r="WIL57" s="96"/>
      <c r="WIM57" s="115"/>
      <c r="WIN57" s="74"/>
      <c r="WIO57" s="74"/>
      <c r="WJA57" s="74"/>
      <c r="WJB57" s="96"/>
      <c r="WJC57" s="115"/>
      <c r="WJD57" s="74"/>
      <c r="WJE57" s="74"/>
      <c r="WJQ57" s="74"/>
      <c r="WJR57" s="96"/>
      <c r="WJS57" s="115"/>
      <c r="WJT57" s="74"/>
      <c r="WJU57" s="74"/>
      <c r="WKG57" s="74"/>
      <c r="WKH57" s="96"/>
      <c r="WKI57" s="115"/>
      <c r="WKJ57" s="74"/>
      <c r="WKK57" s="74"/>
      <c r="WKW57" s="74"/>
      <c r="WKX57" s="96"/>
      <c r="WKY57" s="115"/>
      <c r="WKZ57" s="74"/>
      <c r="WLA57" s="74"/>
      <c r="WLM57" s="74"/>
      <c r="WLN57" s="96"/>
      <c r="WLO57" s="115"/>
      <c r="WLP57" s="74"/>
      <c r="WLQ57" s="74"/>
      <c r="WMC57" s="74"/>
      <c r="WMD57" s="96"/>
      <c r="WME57" s="115"/>
      <c r="WMF57" s="74"/>
      <c r="WMG57" s="74"/>
      <c r="WMS57" s="74"/>
      <c r="WMT57" s="96"/>
      <c r="WMU57" s="115"/>
      <c r="WMV57" s="74"/>
      <c r="WMW57" s="74"/>
      <c r="WNI57" s="74"/>
      <c r="WNJ57" s="96"/>
      <c r="WNK57" s="115"/>
      <c r="WNL57" s="74"/>
      <c r="WNM57" s="74"/>
      <c r="WNY57" s="74"/>
      <c r="WNZ57" s="96"/>
      <c r="WOA57" s="115"/>
      <c r="WOB57" s="74"/>
      <c r="WOC57" s="74"/>
      <c r="WOO57" s="74"/>
      <c r="WOP57" s="96"/>
      <c r="WOQ57" s="115"/>
      <c r="WOR57" s="74"/>
      <c r="WOS57" s="74"/>
      <c r="WPE57" s="74"/>
      <c r="WPF57" s="96"/>
      <c r="WPG57" s="115"/>
      <c r="WPH57" s="74"/>
      <c r="WPI57" s="74"/>
      <c r="WPU57" s="74"/>
      <c r="WPV57" s="96"/>
      <c r="WPW57" s="115"/>
      <c r="WPX57" s="74"/>
      <c r="WPY57" s="74"/>
      <c r="WQK57" s="74"/>
      <c r="WQL57" s="96"/>
      <c r="WQM57" s="115"/>
      <c r="WQN57" s="74"/>
      <c r="WQO57" s="74"/>
      <c r="WRA57" s="74"/>
      <c r="WRB57" s="96"/>
      <c r="WRC57" s="115"/>
      <c r="WRD57" s="74"/>
      <c r="WRE57" s="74"/>
      <c r="WRQ57" s="74"/>
      <c r="WRR57" s="96"/>
      <c r="WRS57" s="115"/>
      <c r="WRT57" s="74"/>
      <c r="WRU57" s="74"/>
      <c r="WSG57" s="74"/>
      <c r="WSH57" s="96"/>
      <c r="WSI57" s="115"/>
      <c r="WSJ57" s="74"/>
      <c r="WSK57" s="74"/>
      <c r="WSW57" s="74"/>
      <c r="WSX57" s="96"/>
      <c r="WSY57" s="115"/>
      <c r="WSZ57" s="74"/>
      <c r="WTA57" s="74"/>
      <c r="WTM57" s="74"/>
      <c r="WTN57" s="96"/>
      <c r="WTO57" s="115"/>
      <c r="WTP57" s="74"/>
      <c r="WTQ57" s="74"/>
      <c r="WUC57" s="74"/>
      <c r="WUD57" s="96"/>
      <c r="WUE57" s="115"/>
      <c r="WUF57" s="74"/>
      <c r="WUG57" s="74"/>
      <c r="WUS57" s="74"/>
      <c r="WUT57" s="96"/>
      <c r="WUU57" s="115"/>
      <c r="WUV57" s="74"/>
      <c r="WUW57" s="74"/>
      <c r="WVI57" s="74"/>
      <c r="WVJ57" s="96"/>
      <c r="WVK57" s="115"/>
      <c r="WVL57" s="74"/>
      <c r="WVM57" s="74"/>
      <c r="WVY57" s="74"/>
      <c r="WVZ57" s="96"/>
      <c r="WWA57" s="115"/>
      <c r="WWB57" s="74"/>
      <c r="WWC57" s="74"/>
      <c r="WWO57" s="74"/>
      <c r="WWP57" s="96"/>
      <c r="WWQ57" s="115"/>
      <c r="WWR57" s="74"/>
      <c r="WWS57" s="74"/>
      <c r="WXE57" s="74"/>
      <c r="WXF57" s="96"/>
      <c r="WXG57" s="115"/>
      <c r="WXH57" s="74"/>
      <c r="WXI57" s="74"/>
      <c r="WXU57" s="74"/>
      <c r="WXV57" s="96"/>
      <c r="WXW57" s="115"/>
      <c r="WXX57" s="74"/>
      <c r="WXY57" s="74"/>
      <c r="WYK57" s="74"/>
      <c r="WYL57" s="96"/>
      <c r="WYM57" s="115"/>
      <c r="WYN57" s="74"/>
      <c r="WYO57" s="74"/>
      <c r="WZA57" s="74"/>
      <c r="WZB57" s="96"/>
      <c r="WZC57" s="115"/>
      <c r="WZD57" s="74"/>
      <c r="WZE57" s="74"/>
      <c r="WZQ57" s="74"/>
      <c r="WZR57" s="96"/>
      <c r="WZS57" s="115"/>
      <c r="WZT57" s="74"/>
      <c r="WZU57" s="74"/>
      <c r="XAG57" s="74"/>
      <c r="XAH57" s="96"/>
      <c r="XAI57" s="115"/>
      <c r="XAJ57" s="74"/>
      <c r="XAK57" s="74"/>
      <c r="XAW57" s="74"/>
      <c r="XAX57" s="96"/>
      <c r="XAY57" s="115"/>
      <c r="XAZ57" s="74"/>
      <c r="XBA57" s="74"/>
      <c r="XBM57" s="74"/>
      <c r="XBN57" s="96"/>
      <c r="XBO57" s="115"/>
      <c r="XBP57" s="74"/>
      <c r="XBQ57" s="74"/>
      <c r="XCC57" s="74"/>
      <c r="XCD57" s="96"/>
      <c r="XCE57" s="115"/>
      <c r="XCF57" s="74"/>
      <c r="XCG57" s="74"/>
      <c r="XCS57" s="74"/>
      <c r="XCT57" s="96"/>
      <c r="XCU57" s="115"/>
      <c r="XCV57" s="74"/>
      <c r="XCW57" s="74"/>
      <c r="XDI57" s="74"/>
      <c r="XDJ57" s="96"/>
      <c r="XDK57" s="115"/>
      <c r="XDL57" s="74"/>
      <c r="XDM57" s="74"/>
      <c r="XDY57" s="74"/>
      <c r="XDZ57" s="96"/>
      <c r="XEA57" s="115"/>
      <c r="XEB57" s="74"/>
      <c r="XEC57" s="74"/>
      <c r="XEO57" s="74"/>
      <c r="XEP57" s="96"/>
      <c r="XEQ57" s="115"/>
      <c r="XER57" s="74"/>
      <c r="XES57" s="74"/>
    </row>
    <row r="58" spans="1:1017 1025:2041 2049:3065 3073:4089 4097:5113 5121:6137 6145:7161 7169:8185 8193:9209 9217:10233 10241:11257 11265:12281 12289:13305 13313:14329 14337:15353 15361:16377" ht="18">
      <c r="A58" s="134" t="s">
        <v>550</v>
      </c>
      <c r="B58" s="135"/>
      <c r="C58" s="136"/>
      <c r="D58" s="137"/>
      <c r="E58" s="137"/>
      <c r="F58" s="137"/>
      <c r="G58" s="137"/>
      <c r="H58" s="99"/>
      <c r="I58" s="99"/>
    </row>
    <row r="59" spans="1:1017 1025:2041 2049:3065 3073:4089 4097:5113 5121:6137 6145:7161 7169:8185 8193:9209 9217:10233 10241:11257 11265:12281 12289:13305 13313:14329 14337:15353 15361:16377" ht="23.1" customHeight="1">
      <c r="A59" s="138" t="s">
        <v>430</v>
      </c>
      <c r="B59" s="166" t="s">
        <v>431</v>
      </c>
      <c r="C59" s="139" t="s">
        <v>432</v>
      </c>
      <c r="D59" s="138" t="s">
        <v>31</v>
      </c>
      <c r="E59" s="138" t="s">
        <v>433</v>
      </c>
      <c r="F59" s="694" t="s">
        <v>434</v>
      </c>
      <c r="G59" s="694"/>
      <c r="H59" s="99"/>
      <c r="I59" s="99"/>
    </row>
    <row r="60" spans="1:1017 1025:2041 2049:3065 3073:4089 4097:5113 5121:6137 6145:7161 7169:8185 8193:9209 9217:10233 10241:11257 11265:12281 12289:13305 13313:14329 14337:15353 15361:16377" ht="23.1" customHeight="1">
      <c r="A60" s="140"/>
      <c r="B60" s="689" t="s">
        <v>551</v>
      </c>
      <c r="C60" s="689"/>
      <c r="D60" s="141"/>
      <c r="E60" s="142"/>
      <c r="F60" s="76"/>
      <c r="G60" s="76"/>
      <c r="H60" s="99"/>
      <c r="I60" s="99"/>
    </row>
    <row r="61" spans="1:1017 1025:2041 2049:3065 3073:4089 4097:5113 5121:6137 6145:7161 7169:8185 8193:9209 9217:10233 10241:11257 11265:12281 12289:13305 13313:14329 14337:15353 15361:16377" ht="51.6" customHeight="1">
      <c r="A61" s="140" t="s">
        <v>442</v>
      </c>
      <c r="B61" s="143" t="s">
        <v>443</v>
      </c>
      <c r="C61" s="150" t="str" cm="1">
        <f t="array" ref="C61">_xlfn.IFS(ISBLANK('AA DATA ENTRY'!C48),"Complete Question 24",'AA DATA ENTRY'!C48=tables!A106,tables!A106,AND('AA DATA ENTRY'!C48&lt;&gt;tables!A106,ISBLANK('AA DATA ENTRY'!C52)),"Complete Question 28",AND('AA DATA ENTRY'!C48&lt;&gt;tables!A106,'AA DATA ENTRY'!C52&lt;&gt;""),'AA DATA ENTRY'!C52)</f>
        <v>Complete Question 24</v>
      </c>
      <c r="D61" s="144" t="str">
        <f>IF(OR(ISBLANK('AA DATA ENTRY'!C48),C61="Complete Question 28"),"-",IF('AA DATA ENTRY'!C48="No, isolated",100,(VLOOKUP(C61,Outlet_Characteristics[],3,FALSE))))</f>
        <v>-</v>
      </c>
      <c r="E61" s="146">
        <v>100</v>
      </c>
      <c r="F61" s="691" t="s">
        <v>552</v>
      </c>
      <c r="G61" s="691"/>
      <c r="H61" s="147"/>
      <c r="I61" s="147"/>
    </row>
    <row r="62" spans="1:1017 1025:2041 2049:3065 3073:4089 4097:5113 5121:6137 6145:7161 7169:8185 8193:9209 9217:10233 10241:11257 11265:12281 12289:13305 13313:14329 14337:15353 15361:16377" ht="51.6" customHeight="1">
      <c r="A62" s="140">
        <v>27</v>
      </c>
      <c r="B62" s="143" t="s">
        <v>553</v>
      </c>
      <c r="C62" s="144" t="str">
        <f>IF(ISBLANK('AA DATA ENTRY'!C51),"Complete Question 27",'AA DATA ENTRY'!C51)</f>
        <v>Complete Question 27</v>
      </c>
      <c r="D62" s="144" t="str">
        <f>IFERROR(VLOOKUP(C62,Veg_Trap_Pollutants[],3,FALSE),"-")</f>
        <v>-</v>
      </c>
      <c r="E62" s="146">
        <v>20</v>
      </c>
      <c r="F62" s="691" t="s">
        <v>554</v>
      </c>
      <c r="G62" s="691"/>
      <c r="H62" s="147"/>
      <c r="I62" s="147"/>
    </row>
    <row r="63" spans="1:1017 1025:2041 2049:3065 3073:4089 4097:5113 5121:6137 6145:7161 7169:8185 8193:9209 9217:10233 10241:11257 11265:12281 12289:13305 13313:14329 14337:15353 15361:16377" ht="49.5" customHeight="1">
      <c r="A63" s="140">
        <v>26</v>
      </c>
      <c r="B63" s="149" t="s">
        <v>536</v>
      </c>
      <c r="C63" s="150" t="str">
        <f>IF(ISBLANK('AA DATA ENTRY'!C50),"Complete Question 26",'AA DATA ENTRY'!C50)</f>
        <v>Complete Question 26</v>
      </c>
      <c r="D63" s="144" t="str">
        <f>IFERROR(VLOOKUP(C63,Flow_Within[],6,FALSE),"-")</f>
        <v>-</v>
      </c>
      <c r="E63" s="146">
        <v>20</v>
      </c>
      <c r="F63" s="691" t="s">
        <v>555</v>
      </c>
      <c r="G63" s="691"/>
      <c r="H63" s="167"/>
      <c r="I63" s="147"/>
    </row>
    <row r="64" spans="1:1017 1025:2041 2049:3065 3073:4089 4097:5113 5121:6137 6145:7161 7169:8185 8193:9209 9217:10233 10241:11257 11265:12281 12289:13305 13313:14329 14337:15353 15361:16377" ht="51.6" customHeight="1">
      <c r="A64" s="140" t="s">
        <v>453</v>
      </c>
      <c r="B64" s="164" t="s">
        <v>556</v>
      </c>
      <c r="C64" s="150" t="str">
        <f>IF(ISBLANK('AA DATA ENTRY'!C19),"Complete Question 15",IF(OR('AA DATA ENTRY'!C19=tables!A49,'AA DATA ENTRY'!C19=tables!A50),IF(ISBLANK('AA DATA ENTRY'!C58),"Complete Question 34",'AA DATA ENTRY'!C58),"Not Applicable"))</f>
        <v>Complete Question 15</v>
      </c>
      <c r="D64" s="144" t="str">
        <f>IFERROR(IF(OR('AA DATA ENTRY'!C19=tables!A49,'AA DATA ENTRY'!C19=tables!A50),VLOOKUP(C64,Floodplain_Veg[],2,FALSE),"-"),"-")</f>
        <v>-</v>
      </c>
      <c r="E64" s="146">
        <v>10</v>
      </c>
      <c r="F64" s="691" t="s">
        <v>557</v>
      </c>
      <c r="G64" s="691"/>
      <c r="H64" s="167"/>
      <c r="I64" s="147"/>
    </row>
    <row r="65" spans="1:9" ht="43.35" customHeight="1">
      <c r="A65" s="140" t="s">
        <v>498</v>
      </c>
      <c r="B65" s="164" t="s">
        <v>499</v>
      </c>
      <c r="C65" s="144" t="str">
        <f>IF(ISBLANK('AA DATA ENTRY'!C19),"Complete Question 15",IF(OR('AA DATA ENTRY'!$C$19="Depressional",'AA DATA ENTRY'!$C$19="Organic Soil Flat",'AA DATA ENTRY'!$C$19="Mineral Soil Flat"),IF(ISBLANK('AA DATA ENTRY'!$C$32),"Complete Qustion 20",'AA DATA ENTRY'!$C$32),"Assumed low due to HGM type"))</f>
        <v>Complete Question 15</v>
      </c>
      <c r="D65" s="144" t="str">
        <f>IFERROR(IF(C65="Assumed low due to HGM type",0,VLOOKUP(C65,Watershed_Elev[],4,FALSE)),"-")</f>
        <v>-</v>
      </c>
      <c r="E65" s="168">
        <v>10</v>
      </c>
      <c r="F65" s="691" t="s">
        <v>558</v>
      </c>
      <c r="G65" s="691"/>
      <c r="H65" s="99"/>
      <c r="I65" s="99"/>
    </row>
    <row r="66" spans="1:9" ht="35.1" customHeight="1" thickBot="1">
      <c r="A66" s="140">
        <v>37</v>
      </c>
      <c r="B66" s="169" t="s">
        <v>451</v>
      </c>
      <c r="C66" s="170" t="str">
        <f>IF(ISBLANK('AA DATA ENTRY'!C77),"Complete Question 37",'AA DATA ENTRY'!C77)</f>
        <v>Fill out soils table to proceed</v>
      </c>
      <c r="D66" s="144" t="str">
        <f>IF(ISBLANK('AA DATA ENTRY'!C77),"-",IFERROR(VLOOKUP(C66,Texture_Class[],6,FALSE),"-"))</f>
        <v>-</v>
      </c>
      <c r="E66" s="146">
        <v>10</v>
      </c>
      <c r="F66" s="691" t="s">
        <v>559</v>
      </c>
      <c r="G66" s="691"/>
      <c r="H66" s="147"/>
      <c r="I66" s="147"/>
    </row>
    <row r="67" spans="1:9" ht="23.1" customHeight="1" thickBot="1">
      <c r="A67" s="140"/>
      <c r="B67" s="90"/>
      <c r="C67" s="91" t="s">
        <v>520</v>
      </c>
      <c r="D67" s="132" t="str">
        <f>IF(AND(ISNUMBER(D61),ISNUMBER(D62),ISNUMBER(D63),ISNUMBER(D66),ISNUMBER(D65)),SUM(D61:D66),"-")</f>
        <v>-</v>
      </c>
      <c r="E67" s="92">
        <v>100</v>
      </c>
      <c r="F67" s="99"/>
      <c r="G67" s="99"/>
      <c r="H67" s="99"/>
      <c r="I67" s="99"/>
    </row>
    <row r="68" spans="1:9" ht="23.1" customHeight="1" thickBot="1">
      <c r="A68" s="140"/>
      <c r="B68" s="549"/>
      <c r="C68" s="91" t="s">
        <v>438</v>
      </c>
      <c r="D68" s="664" t="str" cm="1">
        <f t="array" ref="D68">IF(D67="-","Incomplete section",(_xlfn.IFS(AND(D67&lt;=70,D67&gt;30),"Moderate",D67&gt;70,"Higher",D67&lt;=30,"Lower")))</f>
        <v>Incomplete section</v>
      </c>
      <c r="E68" s="664"/>
      <c r="G68" s="99"/>
      <c r="H68" s="99"/>
      <c r="I68" s="99"/>
    </row>
    <row r="69" spans="1:9" ht="23.1" customHeight="1">
      <c r="A69" s="140"/>
      <c r="B69" s="549"/>
      <c r="C69" s="140"/>
      <c r="D69" s="140"/>
      <c r="E69" s="140"/>
      <c r="G69" s="99"/>
      <c r="H69" s="99"/>
      <c r="I69" s="99"/>
    </row>
    <row r="70" spans="1:9" ht="23.1" customHeight="1">
      <c r="A70" s="140"/>
      <c r="B70" s="689" t="s">
        <v>560</v>
      </c>
      <c r="C70" s="689"/>
      <c r="D70" s="141"/>
      <c r="E70" s="142"/>
      <c r="F70" s="76"/>
      <c r="G70" s="76"/>
      <c r="H70" s="99"/>
      <c r="I70" s="99"/>
    </row>
    <row r="71" spans="1:9" ht="65.099999999999994" customHeight="1">
      <c r="A71" s="140">
        <v>16</v>
      </c>
      <c r="B71" s="153" t="s">
        <v>459</v>
      </c>
      <c r="C71" s="341" t="str">
        <f>IF(ISBLANK('AA DATA ENTRY'!C23),"Complete Question 16",'AA DATA ENTRY'!C23)</f>
        <v>Complete Question 16</v>
      </c>
      <c r="D71" s="157" t="str" cm="1">
        <f t="array" ref="D71">IFERROR(_xlfn.IFS($C$71="&lt;25%",20,$C$71="25-50%",30,$C$71="&gt;50-75%",40,$C$71="&gt;75%",50),"-")</f>
        <v>-</v>
      </c>
      <c r="E71" s="157">
        <v>50</v>
      </c>
      <c r="F71" s="683" t="s">
        <v>561</v>
      </c>
      <c r="G71" s="683"/>
      <c r="H71" s="147"/>
      <c r="I71" s="147"/>
    </row>
    <row r="72" spans="1:9" ht="58.5" customHeight="1">
      <c r="A72" s="140">
        <v>25</v>
      </c>
      <c r="B72" s="158" t="s">
        <v>461</v>
      </c>
      <c r="C72" s="150" t="str">
        <f>IF(ISBLANK('AA DATA ENTRY'!C49),"Complete Question 25",'AA DATA ENTRY'!C49)</f>
        <v>Complete Question 25</v>
      </c>
      <c r="D72" s="145" t="str">
        <f>IFERROR(VLOOKUP(C72,Table15[],3,FALSE),"-")</f>
        <v>-</v>
      </c>
      <c r="E72" s="146">
        <v>25</v>
      </c>
      <c r="F72" s="683" t="s">
        <v>523</v>
      </c>
      <c r="G72" s="683"/>
      <c r="H72" s="147"/>
      <c r="I72" s="147"/>
    </row>
    <row r="73" spans="1:9" ht="47.25" customHeight="1">
      <c r="A73" s="140" t="s">
        <v>501</v>
      </c>
      <c r="B73" s="149" t="s">
        <v>546</v>
      </c>
      <c r="C73" s="172" t="str" cm="1">
        <f t="array" ref="C73">IF(OR('AA DATA ENTRY'!C19=tables!A49,'AA DATA ENTRY'!C19=tables!A50),"Not Applicable",_xlfn.IFS('AA DATA ENTRY'!C18="Complete Questions 12 and 13","Complete Question 14",ISBLANK('AA DATA ENTRY'!C19),"Complete question 15",ISNUMBER('AA DATA ENTRY'!C18),'AA DATA ENTRY'!E18))</f>
        <v>Complete question 15</v>
      </c>
      <c r="D73" s="160" t="str">
        <f>IF(OR('AA DATA ENTRY'!$C$19=tables!A49,'AA DATA ENTRY'!$C$19=tables!A50),"-",IFERROR(VLOOKUP(C73,Table13[],2,FALSE),"-"))</f>
        <v>-</v>
      </c>
      <c r="E73" s="146">
        <v>25</v>
      </c>
      <c r="F73" s="683" t="s">
        <v>562</v>
      </c>
      <c r="G73" s="683"/>
      <c r="H73" s="99"/>
      <c r="I73" s="99"/>
    </row>
    <row r="74" spans="1:9" ht="33" customHeight="1" thickBot="1">
      <c r="A74" s="140" t="s">
        <v>526</v>
      </c>
      <c r="B74" s="149" t="str">
        <f>'AA DATA ENTRY'!B59</f>
        <v>Is any portion of the AA located in a mapped floodplain?</v>
      </c>
      <c r="C74" s="172" t="str">
        <f>IF(ISBLANK('AA DATA ENTRY'!$C$19),"Complete Question 15",IF(OR('AA DATA ENTRY'!$C$19=tables!$A$49,'AA DATA ENTRY'!$C$19=tables!$A$50),IF(ISBLANK('AA DATA ENTRY'!C59),"Complete Question 35",'AA DATA ENTRY'!C59),"Not Applicable"))</f>
        <v>Complete Question 15</v>
      </c>
      <c r="D74" s="145" t="str" cm="1">
        <f t="array" ref="D74">IF(AND('AA DATA ENTRY'!$C$19&lt;&gt;tables!A49,'AA DATA ENTRY'!$C$19&lt;&gt;tables!A50),"-",_xlfn.IFS(C74="Yes",25,C74="No",0,ISBLANK('AA DATA ENTRY'!C59),"-"))</f>
        <v>-</v>
      </c>
      <c r="E74" s="146">
        <v>25</v>
      </c>
      <c r="F74" s="691" t="s">
        <v>527</v>
      </c>
      <c r="G74" s="683"/>
      <c r="H74" s="99"/>
      <c r="I74" s="147"/>
    </row>
    <row r="75" spans="1:9" ht="23.1" customHeight="1" thickBot="1">
      <c r="A75" s="553"/>
      <c r="B75" s="90"/>
      <c r="C75" s="91" t="s">
        <v>520</v>
      </c>
      <c r="D75" s="132" t="str">
        <f>IF(AND(D71="-",D72="-",D73="-",D74="-"),"-",IF(SUM(D71:D74)&gt;100,100,SUM(D71:D74)))</f>
        <v>-</v>
      </c>
      <c r="E75" s="132">
        <v>100</v>
      </c>
      <c r="F75" s="99"/>
      <c r="G75" s="99"/>
      <c r="H75" s="99"/>
      <c r="I75" s="99"/>
    </row>
    <row r="76" spans="1:9" ht="23.1" customHeight="1" thickBot="1">
      <c r="B76" s="549"/>
      <c r="C76" s="91" t="s">
        <v>438</v>
      </c>
      <c r="D76" s="664" t="str" cm="1">
        <f t="array" ref="D76">IF(AND(D71="-",D72="-",D73="-",D74="-"),"Incomplete section",(_xlfn.IFS(AND(D75&lt;=70,D75&gt;30),"Moderate",D75&gt;70,"Higher",D75&lt;=30,"Lower")))</f>
        <v>Incomplete section</v>
      </c>
      <c r="E76" s="664"/>
      <c r="F76" s="122"/>
    </row>
    <row r="77" spans="1:9" ht="22.35" customHeight="1">
      <c r="A77" s="119"/>
      <c r="B77" s="96"/>
      <c r="C77" s="99"/>
      <c r="D77" s="100"/>
      <c r="E77" s="100"/>
    </row>
    <row r="78" spans="1:9" ht="23.1" customHeight="1">
      <c r="A78" s="74"/>
      <c r="B78" s="173" t="s">
        <v>563</v>
      </c>
      <c r="C78" s="102"/>
      <c r="D78" s="102"/>
      <c r="E78" s="102"/>
      <c r="F78" s="103"/>
    </row>
    <row r="79" spans="1:9" ht="31.35" customHeight="1">
      <c r="A79" s="74"/>
      <c r="B79" s="104"/>
      <c r="C79" s="105" t="s">
        <v>467</v>
      </c>
      <c r="D79" s="106" t="s">
        <v>447</v>
      </c>
      <c r="E79" s="106" t="s">
        <v>121</v>
      </c>
      <c r="F79" s="107" t="s">
        <v>441</v>
      </c>
    </row>
    <row r="80" spans="1:9" ht="19.5" customHeight="1">
      <c r="A80" s="74"/>
      <c r="B80" s="666" t="s">
        <v>468</v>
      </c>
      <c r="C80" s="106" t="s">
        <v>447</v>
      </c>
      <c r="D80" s="108" t="s">
        <v>447</v>
      </c>
      <c r="E80" s="108" t="s">
        <v>447</v>
      </c>
      <c r="F80" s="108" t="s">
        <v>121</v>
      </c>
    </row>
    <row r="81" spans="1:1017 1025:2041 2049:3065 3073:4089 4097:5113 5121:6137 6145:7161 7169:8185 8193:9209 9217:10233 10241:11257 11265:12281 12289:13305 13313:14329 14337:15353 15361:16377" ht="21.6" customHeight="1">
      <c r="A81" s="74"/>
      <c r="B81" s="666"/>
      <c r="C81" s="106" t="s">
        <v>121</v>
      </c>
      <c r="D81" s="108" t="s">
        <v>447</v>
      </c>
      <c r="E81" s="108" t="s">
        <v>121</v>
      </c>
      <c r="F81" s="108" t="s">
        <v>441</v>
      </c>
    </row>
    <row r="82" spans="1:1017 1025:2041 2049:3065 3073:4089 4097:5113 5121:6137 6145:7161 7169:8185 8193:9209 9217:10233 10241:11257 11265:12281 12289:13305 13313:14329 14337:15353 15361:16377" ht="18.600000000000001" customHeight="1">
      <c r="A82" s="74"/>
      <c r="B82" s="666"/>
      <c r="C82" s="106" t="s">
        <v>441</v>
      </c>
      <c r="D82" s="108" t="s">
        <v>121</v>
      </c>
      <c r="E82" s="108" t="s">
        <v>441</v>
      </c>
      <c r="F82" s="108" t="s">
        <v>441</v>
      </c>
      <c r="G82" s="81"/>
      <c r="I82" s="81"/>
      <c r="EW82" s="81"/>
      <c r="FE82" s="109"/>
      <c r="FF82" s="110"/>
      <c r="FG82" s="111"/>
      <c r="FH82" s="112"/>
      <c r="FI82" s="112"/>
      <c r="FK82" s="81"/>
      <c r="FM82" s="81"/>
      <c r="FU82" s="109"/>
      <c r="FV82" s="110"/>
      <c r="FW82" s="111"/>
      <c r="FX82" s="112"/>
      <c r="FY82" s="112"/>
      <c r="GA82" s="81"/>
      <c r="GC82" s="81"/>
      <c r="GK82" s="109"/>
      <c r="GL82" s="110"/>
      <c r="GM82" s="111"/>
      <c r="GN82" s="112"/>
      <c r="GO82" s="112"/>
      <c r="GQ82" s="81"/>
      <c r="GS82" s="81"/>
      <c r="HA82" s="109"/>
      <c r="HB82" s="110"/>
      <c r="HC82" s="111"/>
      <c r="HD82" s="112"/>
      <c r="HE82" s="112"/>
      <c r="HG82" s="81"/>
      <c r="HI82" s="81"/>
      <c r="HQ82" s="109"/>
      <c r="HR82" s="110"/>
      <c r="HS82" s="111"/>
      <c r="HT82" s="112"/>
      <c r="HU82" s="112"/>
      <c r="HW82" s="81"/>
      <c r="HY82" s="81"/>
      <c r="IG82" s="109"/>
      <c r="IH82" s="110"/>
      <c r="II82" s="111"/>
      <c r="IJ82" s="112"/>
      <c r="IK82" s="112"/>
      <c r="IM82" s="81"/>
      <c r="IO82" s="81"/>
      <c r="IW82" s="109"/>
      <c r="IX82" s="110"/>
      <c r="IY82" s="111"/>
      <c r="IZ82" s="112"/>
      <c r="JA82" s="112"/>
      <c r="JC82" s="81"/>
      <c r="JE82" s="81"/>
      <c r="JM82" s="109"/>
      <c r="JN82" s="110"/>
      <c r="JO82" s="111"/>
      <c r="JP82" s="112"/>
      <c r="JQ82" s="112"/>
      <c r="JS82" s="81"/>
      <c r="JU82" s="81"/>
      <c r="KC82" s="109"/>
      <c r="KD82" s="110"/>
      <c r="KE82" s="111"/>
      <c r="KF82" s="112"/>
      <c r="KG82" s="112"/>
      <c r="KI82" s="81"/>
      <c r="KK82" s="81"/>
      <c r="KS82" s="109"/>
      <c r="KT82" s="110"/>
      <c r="KU82" s="111"/>
      <c r="KV82" s="112"/>
      <c r="KW82" s="112"/>
      <c r="KY82" s="81"/>
      <c r="LA82" s="81"/>
      <c r="LI82" s="109"/>
      <c r="LJ82" s="110"/>
      <c r="LK82" s="111"/>
      <c r="LL82" s="112"/>
      <c r="LM82" s="112"/>
      <c r="LO82" s="81"/>
      <c r="LQ82" s="81"/>
      <c r="LY82" s="109"/>
      <c r="LZ82" s="110"/>
      <c r="MA82" s="111"/>
      <c r="MB82" s="112"/>
      <c r="MC82" s="112"/>
      <c r="ME82" s="81"/>
      <c r="MG82" s="81"/>
      <c r="MO82" s="109"/>
      <c r="MP82" s="110"/>
      <c r="MQ82" s="111"/>
      <c r="MR82" s="112"/>
      <c r="MS82" s="112"/>
      <c r="MU82" s="81"/>
      <c r="MW82" s="81"/>
      <c r="NE82" s="109"/>
      <c r="NF82" s="110"/>
      <c r="NG82" s="111"/>
      <c r="NH82" s="112"/>
      <c r="NI82" s="112"/>
      <c r="NK82" s="81"/>
      <c r="NM82" s="81"/>
      <c r="NU82" s="109"/>
      <c r="NV82" s="110"/>
      <c r="NW82" s="111"/>
      <c r="NX82" s="112"/>
      <c r="NY82" s="112"/>
      <c r="OA82" s="81"/>
      <c r="OC82" s="81"/>
      <c r="OK82" s="109"/>
      <c r="OL82" s="110"/>
      <c r="OM82" s="111"/>
      <c r="ON82" s="112"/>
      <c r="OO82" s="112"/>
      <c r="OQ82" s="81"/>
      <c r="OS82" s="81"/>
      <c r="PA82" s="109"/>
      <c r="PB82" s="110"/>
      <c r="PC82" s="111"/>
      <c r="PD82" s="112"/>
      <c r="PE82" s="112"/>
      <c r="PG82" s="81"/>
      <c r="PI82" s="81"/>
      <c r="PQ82" s="109"/>
      <c r="PR82" s="110"/>
      <c r="PS82" s="111"/>
      <c r="PT82" s="112"/>
      <c r="PU82" s="112"/>
      <c r="PW82" s="81"/>
      <c r="PY82" s="81"/>
      <c r="QG82" s="109"/>
      <c r="QH82" s="110"/>
      <c r="QI82" s="111"/>
      <c r="QJ82" s="112"/>
      <c r="QK82" s="112"/>
      <c r="QM82" s="81"/>
      <c r="QO82" s="81"/>
      <c r="QW82" s="109"/>
      <c r="QX82" s="110"/>
      <c r="QY82" s="111"/>
      <c r="QZ82" s="112"/>
      <c r="RA82" s="112"/>
      <c r="RC82" s="81"/>
      <c r="RE82" s="81"/>
      <c r="RM82" s="109"/>
      <c r="RN82" s="110"/>
      <c r="RO82" s="111"/>
      <c r="RP82" s="112"/>
      <c r="RQ82" s="112"/>
      <c r="RS82" s="81"/>
      <c r="RU82" s="81"/>
      <c r="SC82" s="109"/>
      <c r="SD82" s="110"/>
      <c r="SE82" s="111"/>
      <c r="SF82" s="112"/>
      <c r="SG82" s="112"/>
      <c r="SI82" s="81"/>
      <c r="SK82" s="81"/>
      <c r="SS82" s="109"/>
      <c r="ST82" s="110"/>
      <c r="SU82" s="111"/>
      <c r="SV82" s="112"/>
      <c r="SW82" s="112"/>
      <c r="SY82" s="81"/>
      <c r="TA82" s="81"/>
      <c r="TI82" s="109"/>
      <c r="TJ82" s="110"/>
      <c r="TK82" s="111"/>
      <c r="TL82" s="112"/>
      <c r="TM82" s="112"/>
      <c r="TO82" s="81"/>
      <c r="TQ82" s="81"/>
      <c r="TY82" s="109"/>
      <c r="TZ82" s="110"/>
      <c r="UA82" s="111"/>
      <c r="UB82" s="112"/>
      <c r="UC82" s="112"/>
      <c r="UE82" s="81"/>
      <c r="UG82" s="81"/>
      <c r="UO82" s="109"/>
      <c r="UP82" s="110"/>
      <c r="UQ82" s="111"/>
      <c r="UR82" s="112"/>
      <c r="US82" s="112"/>
      <c r="UU82" s="81"/>
      <c r="UW82" s="81"/>
      <c r="VE82" s="109"/>
      <c r="VF82" s="110"/>
      <c r="VG82" s="111"/>
      <c r="VH82" s="112"/>
      <c r="VI82" s="112"/>
      <c r="VK82" s="81"/>
      <c r="VM82" s="81"/>
      <c r="VU82" s="109"/>
      <c r="VV82" s="110"/>
      <c r="VW82" s="111"/>
      <c r="VX82" s="112"/>
      <c r="VY82" s="112"/>
      <c r="WA82" s="81"/>
      <c r="WC82" s="81"/>
      <c r="WK82" s="109"/>
      <c r="WL82" s="110"/>
      <c r="WM82" s="111"/>
      <c r="WN82" s="112"/>
      <c r="WO82" s="112"/>
      <c r="WQ82" s="81"/>
      <c r="WS82" s="81"/>
      <c r="XA82" s="109"/>
      <c r="XB82" s="110"/>
      <c r="XC82" s="111"/>
      <c r="XD82" s="112"/>
      <c r="XE82" s="112"/>
      <c r="XG82" s="81"/>
      <c r="XI82" s="81"/>
      <c r="XQ82" s="109"/>
      <c r="XR82" s="110"/>
      <c r="XS82" s="111"/>
      <c r="XT82" s="112"/>
      <c r="XU82" s="112"/>
      <c r="XW82" s="81"/>
      <c r="XY82" s="81"/>
      <c r="YG82" s="109"/>
      <c r="YH82" s="110"/>
      <c r="YI82" s="111"/>
      <c r="YJ82" s="112"/>
      <c r="YK82" s="112"/>
      <c r="YM82" s="81"/>
      <c r="YO82" s="81"/>
      <c r="YW82" s="109"/>
      <c r="YX82" s="110"/>
      <c r="YY82" s="111"/>
      <c r="YZ82" s="112"/>
      <c r="ZA82" s="112"/>
      <c r="ZC82" s="81"/>
      <c r="ZE82" s="81"/>
      <c r="ZM82" s="109"/>
      <c r="ZN82" s="110"/>
      <c r="ZO82" s="111"/>
      <c r="ZP82" s="112"/>
      <c r="ZQ82" s="112"/>
      <c r="ZS82" s="81"/>
      <c r="ZU82" s="81"/>
      <c r="AAC82" s="109"/>
      <c r="AAD82" s="110"/>
      <c r="AAE82" s="111"/>
      <c r="AAF82" s="112"/>
      <c r="AAG82" s="112"/>
      <c r="AAI82" s="81"/>
      <c r="AAK82" s="81"/>
      <c r="AAS82" s="109"/>
      <c r="AAT82" s="110"/>
      <c r="AAU82" s="111"/>
      <c r="AAV82" s="112"/>
      <c r="AAW82" s="112"/>
      <c r="AAY82" s="81"/>
      <c r="ABA82" s="81"/>
      <c r="ABI82" s="109"/>
      <c r="ABJ82" s="110"/>
      <c r="ABK82" s="111"/>
      <c r="ABL82" s="112"/>
      <c r="ABM82" s="112"/>
      <c r="ABO82" s="81"/>
      <c r="ABQ82" s="81"/>
      <c r="ABY82" s="109"/>
      <c r="ABZ82" s="110"/>
      <c r="ACA82" s="111"/>
      <c r="ACB82" s="112"/>
      <c r="ACC82" s="112"/>
      <c r="ACE82" s="81"/>
      <c r="ACG82" s="81"/>
      <c r="ACO82" s="109"/>
      <c r="ACP82" s="110"/>
      <c r="ACQ82" s="111"/>
      <c r="ACR82" s="112"/>
      <c r="ACS82" s="112"/>
      <c r="ACU82" s="81"/>
      <c r="ACW82" s="81"/>
      <c r="ADE82" s="109"/>
      <c r="ADF82" s="110"/>
      <c r="ADG82" s="111"/>
      <c r="ADH82" s="112"/>
      <c r="ADI82" s="112"/>
      <c r="ADK82" s="81"/>
      <c r="ADM82" s="81"/>
      <c r="ADU82" s="109"/>
      <c r="ADV82" s="110"/>
      <c r="ADW82" s="111"/>
      <c r="ADX82" s="112"/>
      <c r="ADY82" s="112"/>
      <c r="AEA82" s="81"/>
      <c r="AEC82" s="81"/>
      <c r="AEK82" s="109"/>
      <c r="AEL82" s="110"/>
      <c r="AEM82" s="111"/>
      <c r="AEN82" s="112"/>
      <c r="AEO82" s="112"/>
      <c r="AEQ82" s="81"/>
      <c r="AES82" s="81"/>
      <c r="AFA82" s="109"/>
      <c r="AFB82" s="110"/>
      <c r="AFC82" s="111"/>
      <c r="AFD82" s="112"/>
      <c r="AFE82" s="112"/>
      <c r="AFG82" s="81"/>
      <c r="AFI82" s="81"/>
      <c r="AFQ82" s="109"/>
      <c r="AFR82" s="110"/>
      <c r="AFS82" s="111"/>
      <c r="AFT82" s="112"/>
      <c r="AFU82" s="112"/>
      <c r="AFW82" s="81"/>
      <c r="AFY82" s="81"/>
      <c r="AGG82" s="109"/>
      <c r="AGH82" s="110"/>
      <c r="AGI82" s="111"/>
      <c r="AGJ82" s="112"/>
      <c r="AGK82" s="112"/>
      <c r="AGM82" s="81"/>
      <c r="AGO82" s="81"/>
      <c r="AGW82" s="109"/>
      <c r="AGX82" s="110"/>
      <c r="AGY82" s="111"/>
      <c r="AGZ82" s="112"/>
      <c r="AHA82" s="112"/>
      <c r="AHC82" s="81"/>
      <c r="AHE82" s="81"/>
      <c r="AHM82" s="109"/>
      <c r="AHN82" s="110"/>
      <c r="AHO82" s="111"/>
      <c r="AHP82" s="112"/>
      <c r="AHQ82" s="112"/>
      <c r="AHS82" s="81"/>
      <c r="AHU82" s="81"/>
      <c r="AIC82" s="109"/>
      <c r="AID82" s="110"/>
      <c r="AIE82" s="111"/>
      <c r="AIF82" s="112"/>
      <c r="AIG82" s="112"/>
      <c r="AII82" s="81"/>
      <c r="AIK82" s="81"/>
      <c r="AIS82" s="109"/>
      <c r="AIT82" s="110"/>
      <c r="AIU82" s="111"/>
      <c r="AIV82" s="112"/>
      <c r="AIW82" s="112"/>
      <c r="AIY82" s="81"/>
      <c r="AJA82" s="81"/>
      <c r="AJI82" s="109"/>
      <c r="AJJ82" s="110"/>
      <c r="AJK82" s="111"/>
      <c r="AJL82" s="112"/>
      <c r="AJM82" s="112"/>
      <c r="AJO82" s="81"/>
      <c r="AJQ82" s="81"/>
      <c r="AJY82" s="109"/>
      <c r="AJZ82" s="110"/>
      <c r="AKA82" s="111"/>
      <c r="AKB82" s="112"/>
      <c r="AKC82" s="112"/>
      <c r="AKE82" s="81"/>
      <c r="AKG82" s="81"/>
      <c r="AKO82" s="109"/>
      <c r="AKP82" s="110"/>
      <c r="AKQ82" s="111"/>
      <c r="AKR82" s="112"/>
      <c r="AKS82" s="112"/>
      <c r="AKU82" s="81"/>
      <c r="AKW82" s="81"/>
      <c r="ALE82" s="109"/>
      <c r="ALF82" s="110"/>
      <c r="ALG82" s="111"/>
      <c r="ALH82" s="112"/>
      <c r="ALI82" s="112"/>
      <c r="ALK82" s="81"/>
      <c r="ALM82" s="81"/>
      <c r="ALU82" s="109"/>
      <c r="ALV82" s="110"/>
      <c r="ALW82" s="111"/>
      <c r="ALX82" s="112"/>
      <c r="ALY82" s="112"/>
      <c r="AMA82" s="81"/>
      <c r="AMC82" s="81"/>
      <c r="AMK82" s="109"/>
      <c r="AML82" s="110"/>
      <c r="AMM82" s="111"/>
      <c r="AMN82" s="112"/>
      <c r="AMO82" s="112"/>
      <c r="AMQ82" s="81"/>
      <c r="AMS82" s="81"/>
      <c r="ANA82" s="109"/>
      <c r="ANB82" s="110"/>
      <c r="ANC82" s="111"/>
      <c r="AND82" s="112"/>
      <c r="ANE82" s="112"/>
      <c r="ANG82" s="81"/>
      <c r="ANI82" s="81"/>
      <c r="ANQ82" s="109"/>
      <c r="ANR82" s="110"/>
      <c r="ANS82" s="111"/>
      <c r="ANT82" s="112"/>
      <c r="ANU82" s="112"/>
      <c r="ANW82" s="81"/>
      <c r="ANY82" s="81"/>
      <c r="AOG82" s="109"/>
      <c r="AOH82" s="110"/>
      <c r="AOI82" s="111"/>
      <c r="AOJ82" s="112"/>
      <c r="AOK82" s="112"/>
      <c r="AOM82" s="81"/>
      <c r="AOO82" s="81"/>
      <c r="AOW82" s="109"/>
      <c r="AOX82" s="110"/>
      <c r="AOY82" s="111"/>
      <c r="AOZ82" s="112"/>
      <c r="APA82" s="112"/>
      <c r="APC82" s="81"/>
      <c r="APE82" s="81"/>
      <c r="APM82" s="109"/>
      <c r="APN82" s="110"/>
      <c r="APO82" s="111"/>
      <c r="APP82" s="112"/>
      <c r="APQ82" s="112"/>
      <c r="APS82" s="81"/>
      <c r="APU82" s="81"/>
      <c r="AQC82" s="109"/>
      <c r="AQD82" s="110"/>
      <c r="AQE82" s="111"/>
      <c r="AQF82" s="112"/>
      <c r="AQG82" s="112"/>
      <c r="AQI82" s="81"/>
      <c r="AQK82" s="81"/>
      <c r="AQS82" s="109"/>
      <c r="AQT82" s="110"/>
      <c r="AQU82" s="111"/>
      <c r="AQV82" s="112"/>
      <c r="AQW82" s="112"/>
      <c r="AQY82" s="81"/>
      <c r="ARA82" s="81"/>
      <c r="ARI82" s="109"/>
      <c r="ARJ82" s="110"/>
      <c r="ARK82" s="111"/>
      <c r="ARL82" s="112"/>
      <c r="ARM82" s="112"/>
      <c r="ARO82" s="81"/>
      <c r="ARQ82" s="81"/>
      <c r="ARY82" s="109"/>
      <c r="ARZ82" s="110"/>
      <c r="ASA82" s="111"/>
      <c r="ASB82" s="112"/>
      <c r="ASC82" s="112"/>
      <c r="ASE82" s="81"/>
      <c r="ASG82" s="81"/>
      <c r="ASO82" s="109"/>
      <c r="ASP82" s="110"/>
      <c r="ASQ82" s="111"/>
      <c r="ASR82" s="112"/>
      <c r="ASS82" s="112"/>
      <c r="ASU82" s="81"/>
      <c r="ASW82" s="81"/>
      <c r="ATE82" s="109"/>
      <c r="ATF82" s="110"/>
      <c r="ATG82" s="111"/>
      <c r="ATH82" s="112"/>
      <c r="ATI82" s="112"/>
      <c r="ATK82" s="81"/>
      <c r="ATM82" s="81"/>
      <c r="ATU82" s="109"/>
      <c r="ATV82" s="110"/>
      <c r="ATW82" s="111"/>
      <c r="ATX82" s="112"/>
      <c r="ATY82" s="112"/>
      <c r="AUA82" s="81"/>
      <c r="AUC82" s="81"/>
      <c r="AUK82" s="109"/>
      <c r="AUL82" s="110"/>
      <c r="AUM82" s="111"/>
      <c r="AUN82" s="112"/>
      <c r="AUO82" s="112"/>
      <c r="AUQ82" s="81"/>
      <c r="AUS82" s="81"/>
      <c r="AVA82" s="109"/>
      <c r="AVB82" s="110"/>
      <c r="AVC82" s="111"/>
      <c r="AVD82" s="112"/>
      <c r="AVE82" s="112"/>
      <c r="AVG82" s="81"/>
      <c r="AVI82" s="81"/>
      <c r="AVQ82" s="109"/>
      <c r="AVR82" s="110"/>
      <c r="AVS82" s="111"/>
      <c r="AVT82" s="112"/>
      <c r="AVU82" s="112"/>
      <c r="AVW82" s="81"/>
      <c r="AVY82" s="81"/>
      <c r="AWG82" s="109"/>
      <c r="AWH82" s="110"/>
      <c r="AWI82" s="111"/>
      <c r="AWJ82" s="112"/>
      <c r="AWK82" s="112"/>
      <c r="AWM82" s="81"/>
      <c r="AWO82" s="81"/>
      <c r="AWW82" s="109"/>
      <c r="AWX82" s="110"/>
      <c r="AWY82" s="111"/>
      <c r="AWZ82" s="112"/>
      <c r="AXA82" s="112"/>
      <c r="AXC82" s="81"/>
      <c r="AXE82" s="81"/>
      <c r="AXM82" s="109"/>
      <c r="AXN82" s="110"/>
      <c r="AXO82" s="111"/>
      <c r="AXP82" s="112"/>
      <c r="AXQ82" s="112"/>
      <c r="AXS82" s="81"/>
      <c r="AXU82" s="81"/>
      <c r="AYC82" s="109"/>
      <c r="AYD82" s="110"/>
      <c r="AYE82" s="111"/>
      <c r="AYF82" s="112"/>
      <c r="AYG82" s="112"/>
      <c r="AYI82" s="81"/>
      <c r="AYK82" s="81"/>
      <c r="AYS82" s="109"/>
      <c r="AYT82" s="110"/>
      <c r="AYU82" s="111"/>
      <c r="AYV82" s="112"/>
      <c r="AYW82" s="112"/>
      <c r="AYY82" s="81"/>
      <c r="AZA82" s="81"/>
      <c r="AZI82" s="109"/>
      <c r="AZJ82" s="110"/>
      <c r="AZK82" s="111"/>
      <c r="AZL82" s="112"/>
      <c r="AZM82" s="112"/>
      <c r="AZO82" s="81"/>
      <c r="AZQ82" s="81"/>
      <c r="AZY82" s="109"/>
      <c r="AZZ82" s="110"/>
      <c r="BAA82" s="111"/>
      <c r="BAB82" s="112"/>
      <c r="BAC82" s="112"/>
      <c r="BAE82" s="81"/>
      <c r="BAG82" s="81"/>
      <c r="BAO82" s="109"/>
      <c r="BAP82" s="110"/>
      <c r="BAQ82" s="111"/>
      <c r="BAR82" s="112"/>
      <c r="BAS82" s="112"/>
      <c r="BAU82" s="81"/>
      <c r="BAW82" s="81"/>
      <c r="BBE82" s="109"/>
      <c r="BBF82" s="110"/>
      <c r="BBG82" s="111"/>
      <c r="BBH82" s="112"/>
      <c r="BBI82" s="112"/>
      <c r="BBK82" s="81"/>
      <c r="BBM82" s="81"/>
      <c r="BBU82" s="109"/>
      <c r="BBV82" s="110"/>
      <c r="BBW82" s="111"/>
      <c r="BBX82" s="112"/>
      <c r="BBY82" s="112"/>
      <c r="BCA82" s="81"/>
      <c r="BCC82" s="81"/>
      <c r="BCK82" s="109"/>
      <c r="BCL82" s="110"/>
      <c r="BCM82" s="111"/>
      <c r="BCN82" s="112"/>
      <c r="BCO82" s="112"/>
      <c r="BCQ82" s="81"/>
      <c r="BCS82" s="81"/>
      <c r="BDA82" s="109"/>
      <c r="BDB82" s="110"/>
      <c r="BDC82" s="111"/>
      <c r="BDD82" s="112"/>
      <c r="BDE82" s="112"/>
      <c r="BDG82" s="81"/>
      <c r="BDI82" s="81"/>
      <c r="BDQ82" s="109"/>
      <c r="BDR82" s="110"/>
      <c r="BDS82" s="111"/>
      <c r="BDT82" s="112"/>
      <c r="BDU82" s="112"/>
      <c r="BDW82" s="81"/>
      <c r="BDY82" s="81"/>
      <c r="BEG82" s="109"/>
      <c r="BEH82" s="110"/>
      <c r="BEI82" s="111"/>
      <c r="BEJ82" s="112"/>
      <c r="BEK82" s="112"/>
      <c r="BEM82" s="81"/>
      <c r="BEO82" s="81"/>
      <c r="BEW82" s="109"/>
      <c r="BEX82" s="110"/>
      <c r="BEY82" s="111"/>
      <c r="BEZ82" s="112"/>
      <c r="BFA82" s="112"/>
      <c r="BFC82" s="81"/>
      <c r="BFE82" s="81"/>
      <c r="BFM82" s="109"/>
      <c r="BFN82" s="110"/>
      <c r="BFO82" s="111"/>
      <c r="BFP82" s="112"/>
      <c r="BFQ82" s="112"/>
      <c r="BFS82" s="81"/>
      <c r="BFU82" s="81"/>
      <c r="BGC82" s="109"/>
      <c r="BGD82" s="110"/>
      <c r="BGE82" s="111"/>
      <c r="BGF82" s="112"/>
      <c r="BGG82" s="112"/>
      <c r="BGI82" s="81"/>
      <c r="BGK82" s="81"/>
      <c r="BGS82" s="109"/>
      <c r="BGT82" s="110"/>
      <c r="BGU82" s="111"/>
      <c r="BGV82" s="112"/>
      <c r="BGW82" s="112"/>
      <c r="BGY82" s="81"/>
      <c r="BHA82" s="81"/>
      <c r="BHI82" s="109"/>
      <c r="BHJ82" s="110"/>
      <c r="BHK82" s="111"/>
      <c r="BHL82" s="112"/>
      <c r="BHM82" s="112"/>
      <c r="BHO82" s="81"/>
      <c r="BHQ82" s="81"/>
      <c r="BHY82" s="109"/>
      <c r="BHZ82" s="110"/>
      <c r="BIA82" s="111"/>
      <c r="BIB82" s="112"/>
      <c r="BIC82" s="112"/>
      <c r="BIE82" s="81"/>
      <c r="BIG82" s="81"/>
      <c r="BIO82" s="109"/>
      <c r="BIP82" s="110"/>
      <c r="BIQ82" s="111"/>
      <c r="BIR82" s="112"/>
      <c r="BIS82" s="112"/>
      <c r="BIU82" s="81"/>
      <c r="BIW82" s="81"/>
      <c r="BJE82" s="109"/>
      <c r="BJF82" s="110"/>
      <c r="BJG82" s="111"/>
      <c r="BJH82" s="112"/>
      <c r="BJI82" s="112"/>
      <c r="BJK82" s="81"/>
      <c r="BJM82" s="81"/>
      <c r="BJU82" s="109"/>
      <c r="BJV82" s="110"/>
      <c r="BJW82" s="111"/>
      <c r="BJX82" s="112"/>
      <c r="BJY82" s="112"/>
      <c r="BKA82" s="81"/>
      <c r="BKC82" s="81"/>
      <c r="BKK82" s="109"/>
      <c r="BKL82" s="110"/>
      <c r="BKM82" s="111"/>
      <c r="BKN82" s="112"/>
      <c r="BKO82" s="112"/>
      <c r="BKQ82" s="81"/>
      <c r="BKS82" s="81"/>
      <c r="BLA82" s="109"/>
      <c r="BLB82" s="110"/>
      <c r="BLC82" s="111"/>
      <c r="BLD82" s="112"/>
      <c r="BLE82" s="112"/>
      <c r="BLG82" s="81"/>
      <c r="BLI82" s="81"/>
      <c r="BLQ82" s="109"/>
      <c r="BLR82" s="110"/>
      <c r="BLS82" s="111"/>
      <c r="BLT82" s="112"/>
      <c r="BLU82" s="112"/>
      <c r="BLW82" s="81"/>
      <c r="BLY82" s="81"/>
      <c r="BMG82" s="109"/>
      <c r="BMH82" s="110"/>
      <c r="BMI82" s="111"/>
      <c r="BMJ82" s="112"/>
      <c r="BMK82" s="112"/>
      <c r="BMM82" s="81"/>
      <c r="BMO82" s="81"/>
      <c r="BMW82" s="109"/>
      <c r="BMX82" s="110"/>
      <c r="BMY82" s="111"/>
      <c r="BMZ82" s="112"/>
      <c r="BNA82" s="112"/>
      <c r="BNC82" s="81"/>
      <c r="BNE82" s="81"/>
      <c r="BNM82" s="109"/>
      <c r="BNN82" s="110"/>
      <c r="BNO82" s="111"/>
      <c r="BNP82" s="112"/>
      <c r="BNQ82" s="112"/>
      <c r="BNS82" s="81"/>
      <c r="BNU82" s="81"/>
      <c r="BOC82" s="109"/>
      <c r="BOD82" s="110"/>
      <c r="BOE82" s="111"/>
      <c r="BOF82" s="112"/>
      <c r="BOG82" s="112"/>
      <c r="BOI82" s="81"/>
      <c r="BOK82" s="81"/>
      <c r="BOS82" s="109"/>
      <c r="BOT82" s="110"/>
      <c r="BOU82" s="111"/>
      <c r="BOV82" s="112"/>
      <c r="BOW82" s="112"/>
      <c r="BOY82" s="81"/>
      <c r="BPA82" s="81"/>
      <c r="BPI82" s="109"/>
      <c r="BPJ82" s="110"/>
      <c r="BPK82" s="111"/>
      <c r="BPL82" s="112"/>
      <c r="BPM82" s="112"/>
      <c r="BPO82" s="81"/>
      <c r="BPQ82" s="81"/>
      <c r="BPY82" s="109"/>
      <c r="BPZ82" s="110"/>
      <c r="BQA82" s="111"/>
      <c r="BQB82" s="112"/>
      <c r="BQC82" s="112"/>
      <c r="BQE82" s="81"/>
      <c r="BQG82" s="81"/>
      <c r="BQO82" s="109"/>
      <c r="BQP82" s="110"/>
      <c r="BQQ82" s="111"/>
      <c r="BQR82" s="112"/>
      <c r="BQS82" s="112"/>
      <c r="BQU82" s="81"/>
      <c r="BQW82" s="81"/>
      <c r="BRE82" s="109"/>
      <c r="BRF82" s="110"/>
      <c r="BRG82" s="111"/>
      <c r="BRH82" s="112"/>
      <c r="BRI82" s="112"/>
      <c r="BRK82" s="81"/>
      <c r="BRM82" s="81"/>
      <c r="BRU82" s="109"/>
      <c r="BRV82" s="110"/>
      <c r="BRW82" s="111"/>
      <c r="BRX82" s="112"/>
      <c r="BRY82" s="112"/>
      <c r="BSA82" s="81"/>
      <c r="BSC82" s="81"/>
      <c r="BSK82" s="109"/>
      <c r="BSL82" s="110"/>
      <c r="BSM82" s="111"/>
      <c r="BSN82" s="112"/>
      <c r="BSO82" s="112"/>
      <c r="BSQ82" s="81"/>
      <c r="BSS82" s="81"/>
      <c r="BTA82" s="109"/>
      <c r="BTB82" s="110"/>
      <c r="BTC82" s="111"/>
      <c r="BTD82" s="112"/>
      <c r="BTE82" s="112"/>
      <c r="BTG82" s="81"/>
      <c r="BTI82" s="81"/>
      <c r="BTQ82" s="109"/>
      <c r="BTR82" s="110"/>
      <c r="BTS82" s="111"/>
      <c r="BTT82" s="112"/>
      <c r="BTU82" s="112"/>
      <c r="BTW82" s="81"/>
      <c r="BTY82" s="81"/>
      <c r="BUG82" s="109"/>
      <c r="BUH82" s="110"/>
      <c r="BUI82" s="111"/>
      <c r="BUJ82" s="112"/>
      <c r="BUK82" s="112"/>
      <c r="BUM82" s="81"/>
      <c r="BUO82" s="81"/>
      <c r="BUW82" s="109"/>
      <c r="BUX82" s="110"/>
      <c r="BUY82" s="111"/>
      <c r="BUZ82" s="112"/>
      <c r="BVA82" s="112"/>
      <c r="BVC82" s="81"/>
      <c r="BVE82" s="81"/>
      <c r="BVM82" s="109"/>
      <c r="BVN82" s="110"/>
      <c r="BVO82" s="111"/>
      <c r="BVP82" s="112"/>
      <c r="BVQ82" s="112"/>
      <c r="BVS82" s="81"/>
      <c r="BVU82" s="81"/>
      <c r="BWC82" s="109"/>
      <c r="BWD82" s="110"/>
      <c r="BWE82" s="111"/>
      <c r="BWF82" s="112"/>
      <c r="BWG82" s="112"/>
      <c r="BWI82" s="81"/>
      <c r="BWK82" s="81"/>
      <c r="BWS82" s="109"/>
      <c r="BWT82" s="110"/>
      <c r="BWU82" s="111"/>
      <c r="BWV82" s="112"/>
      <c r="BWW82" s="112"/>
      <c r="BWY82" s="81"/>
      <c r="BXA82" s="81"/>
      <c r="BXI82" s="109"/>
      <c r="BXJ82" s="110"/>
      <c r="BXK82" s="111"/>
      <c r="BXL82" s="112"/>
      <c r="BXM82" s="112"/>
      <c r="BXO82" s="81"/>
      <c r="BXQ82" s="81"/>
      <c r="BXY82" s="109"/>
      <c r="BXZ82" s="110"/>
      <c r="BYA82" s="111"/>
      <c r="BYB82" s="112"/>
      <c r="BYC82" s="112"/>
      <c r="BYE82" s="81"/>
      <c r="BYG82" s="81"/>
      <c r="BYO82" s="109"/>
      <c r="BYP82" s="110"/>
      <c r="BYQ82" s="111"/>
      <c r="BYR82" s="112"/>
      <c r="BYS82" s="112"/>
      <c r="BYU82" s="81"/>
      <c r="BYW82" s="81"/>
      <c r="BZE82" s="109"/>
      <c r="BZF82" s="110"/>
      <c r="BZG82" s="111"/>
      <c r="BZH82" s="112"/>
      <c r="BZI82" s="112"/>
      <c r="BZK82" s="81"/>
      <c r="BZM82" s="81"/>
      <c r="BZU82" s="109"/>
      <c r="BZV82" s="110"/>
      <c r="BZW82" s="111"/>
      <c r="BZX82" s="112"/>
      <c r="BZY82" s="112"/>
      <c r="CAA82" s="81"/>
      <c r="CAC82" s="81"/>
      <c r="CAK82" s="109"/>
      <c r="CAL82" s="110"/>
      <c r="CAM82" s="111"/>
      <c r="CAN82" s="112"/>
      <c r="CAO82" s="112"/>
      <c r="CAQ82" s="81"/>
      <c r="CAS82" s="81"/>
      <c r="CBA82" s="109"/>
      <c r="CBB82" s="110"/>
      <c r="CBC82" s="111"/>
      <c r="CBD82" s="112"/>
      <c r="CBE82" s="112"/>
      <c r="CBG82" s="81"/>
      <c r="CBI82" s="81"/>
      <c r="CBQ82" s="109"/>
      <c r="CBR82" s="110"/>
      <c r="CBS82" s="111"/>
      <c r="CBT82" s="112"/>
      <c r="CBU82" s="112"/>
      <c r="CBW82" s="81"/>
      <c r="CBY82" s="81"/>
      <c r="CCG82" s="109"/>
      <c r="CCH82" s="110"/>
      <c r="CCI82" s="111"/>
      <c r="CCJ82" s="112"/>
      <c r="CCK82" s="112"/>
      <c r="CCM82" s="81"/>
      <c r="CCO82" s="81"/>
      <c r="CCW82" s="109"/>
      <c r="CCX82" s="110"/>
      <c r="CCY82" s="111"/>
      <c r="CCZ82" s="112"/>
      <c r="CDA82" s="112"/>
      <c r="CDC82" s="81"/>
      <c r="CDE82" s="81"/>
      <c r="CDM82" s="109"/>
      <c r="CDN82" s="110"/>
      <c r="CDO82" s="111"/>
      <c r="CDP82" s="112"/>
      <c r="CDQ82" s="112"/>
      <c r="CDS82" s="81"/>
      <c r="CDU82" s="81"/>
      <c r="CEC82" s="109"/>
      <c r="CED82" s="110"/>
      <c r="CEE82" s="111"/>
      <c r="CEF82" s="112"/>
      <c r="CEG82" s="112"/>
      <c r="CEI82" s="81"/>
      <c r="CEK82" s="81"/>
      <c r="CES82" s="109"/>
      <c r="CET82" s="110"/>
      <c r="CEU82" s="111"/>
      <c r="CEV82" s="112"/>
      <c r="CEW82" s="112"/>
      <c r="CEY82" s="81"/>
      <c r="CFA82" s="81"/>
      <c r="CFI82" s="109"/>
      <c r="CFJ82" s="110"/>
      <c r="CFK82" s="111"/>
      <c r="CFL82" s="112"/>
      <c r="CFM82" s="112"/>
      <c r="CFO82" s="81"/>
      <c r="CFQ82" s="81"/>
      <c r="CFY82" s="109"/>
      <c r="CFZ82" s="110"/>
      <c r="CGA82" s="111"/>
      <c r="CGB82" s="112"/>
      <c r="CGC82" s="112"/>
      <c r="CGE82" s="81"/>
      <c r="CGG82" s="81"/>
      <c r="CGO82" s="109"/>
      <c r="CGP82" s="110"/>
      <c r="CGQ82" s="111"/>
      <c r="CGR82" s="112"/>
      <c r="CGS82" s="112"/>
      <c r="CGU82" s="81"/>
      <c r="CGW82" s="81"/>
      <c r="CHE82" s="109"/>
      <c r="CHF82" s="110"/>
      <c r="CHG82" s="111"/>
      <c r="CHH82" s="112"/>
      <c r="CHI82" s="112"/>
      <c r="CHK82" s="81"/>
      <c r="CHM82" s="81"/>
      <c r="CHU82" s="109"/>
      <c r="CHV82" s="110"/>
      <c r="CHW82" s="111"/>
      <c r="CHX82" s="112"/>
      <c r="CHY82" s="112"/>
      <c r="CIA82" s="81"/>
      <c r="CIC82" s="81"/>
      <c r="CIK82" s="109"/>
      <c r="CIL82" s="110"/>
      <c r="CIM82" s="111"/>
      <c r="CIN82" s="112"/>
      <c r="CIO82" s="112"/>
      <c r="CIQ82" s="81"/>
      <c r="CIS82" s="81"/>
      <c r="CJA82" s="109"/>
      <c r="CJB82" s="110"/>
      <c r="CJC82" s="111"/>
      <c r="CJD82" s="112"/>
      <c r="CJE82" s="112"/>
      <c r="CJG82" s="81"/>
      <c r="CJI82" s="81"/>
      <c r="CJQ82" s="109"/>
      <c r="CJR82" s="110"/>
      <c r="CJS82" s="111"/>
      <c r="CJT82" s="112"/>
      <c r="CJU82" s="112"/>
      <c r="CJW82" s="81"/>
      <c r="CJY82" s="81"/>
      <c r="CKG82" s="109"/>
      <c r="CKH82" s="110"/>
      <c r="CKI82" s="111"/>
      <c r="CKJ82" s="112"/>
      <c r="CKK82" s="112"/>
      <c r="CKM82" s="81"/>
      <c r="CKO82" s="81"/>
      <c r="CKW82" s="109"/>
      <c r="CKX82" s="110"/>
      <c r="CKY82" s="111"/>
      <c r="CKZ82" s="112"/>
      <c r="CLA82" s="112"/>
      <c r="CLC82" s="81"/>
      <c r="CLE82" s="81"/>
      <c r="CLM82" s="109"/>
      <c r="CLN82" s="110"/>
      <c r="CLO82" s="111"/>
      <c r="CLP82" s="112"/>
      <c r="CLQ82" s="112"/>
      <c r="CLS82" s="81"/>
      <c r="CLU82" s="81"/>
      <c r="CMC82" s="109"/>
      <c r="CMD82" s="110"/>
      <c r="CME82" s="111"/>
      <c r="CMF82" s="112"/>
      <c r="CMG82" s="112"/>
      <c r="CMI82" s="81"/>
      <c r="CMK82" s="81"/>
      <c r="CMS82" s="109"/>
      <c r="CMT82" s="110"/>
      <c r="CMU82" s="111"/>
      <c r="CMV82" s="112"/>
      <c r="CMW82" s="112"/>
      <c r="CMY82" s="81"/>
      <c r="CNA82" s="81"/>
      <c r="CNI82" s="109"/>
      <c r="CNJ82" s="110"/>
      <c r="CNK82" s="111"/>
      <c r="CNL82" s="112"/>
      <c r="CNM82" s="112"/>
      <c r="CNO82" s="81"/>
      <c r="CNQ82" s="81"/>
      <c r="CNY82" s="109"/>
      <c r="CNZ82" s="110"/>
      <c r="COA82" s="111"/>
      <c r="COB82" s="112"/>
      <c r="COC82" s="112"/>
      <c r="COE82" s="81"/>
      <c r="COG82" s="81"/>
      <c r="COO82" s="109"/>
      <c r="COP82" s="110"/>
      <c r="COQ82" s="111"/>
      <c r="COR82" s="112"/>
      <c r="COS82" s="112"/>
      <c r="COU82" s="81"/>
      <c r="COW82" s="81"/>
      <c r="CPE82" s="109"/>
      <c r="CPF82" s="110"/>
      <c r="CPG82" s="111"/>
      <c r="CPH82" s="112"/>
      <c r="CPI82" s="112"/>
      <c r="CPK82" s="81"/>
      <c r="CPM82" s="81"/>
      <c r="CPU82" s="109"/>
      <c r="CPV82" s="110"/>
      <c r="CPW82" s="111"/>
      <c r="CPX82" s="112"/>
      <c r="CPY82" s="112"/>
      <c r="CQA82" s="81"/>
      <c r="CQC82" s="81"/>
      <c r="CQK82" s="109"/>
      <c r="CQL82" s="110"/>
      <c r="CQM82" s="111"/>
      <c r="CQN82" s="112"/>
      <c r="CQO82" s="112"/>
      <c r="CQQ82" s="81"/>
      <c r="CQS82" s="81"/>
      <c r="CRA82" s="109"/>
      <c r="CRB82" s="110"/>
      <c r="CRC82" s="111"/>
      <c r="CRD82" s="112"/>
      <c r="CRE82" s="112"/>
      <c r="CRG82" s="81"/>
      <c r="CRI82" s="81"/>
      <c r="CRQ82" s="109"/>
      <c r="CRR82" s="110"/>
      <c r="CRS82" s="111"/>
      <c r="CRT82" s="112"/>
      <c r="CRU82" s="112"/>
      <c r="CRW82" s="81"/>
      <c r="CRY82" s="81"/>
      <c r="CSG82" s="109"/>
      <c r="CSH82" s="110"/>
      <c r="CSI82" s="111"/>
      <c r="CSJ82" s="112"/>
      <c r="CSK82" s="112"/>
      <c r="CSM82" s="81"/>
      <c r="CSO82" s="81"/>
      <c r="CSW82" s="109"/>
      <c r="CSX82" s="110"/>
      <c r="CSY82" s="111"/>
      <c r="CSZ82" s="112"/>
      <c r="CTA82" s="112"/>
      <c r="CTC82" s="81"/>
      <c r="CTE82" s="81"/>
      <c r="CTM82" s="109"/>
      <c r="CTN82" s="110"/>
      <c r="CTO82" s="111"/>
      <c r="CTP82" s="112"/>
      <c r="CTQ82" s="112"/>
      <c r="CTS82" s="81"/>
      <c r="CTU82" s="81"/>
      <c r="CUC82" s="109"/>
      <c r="CUD82" s="110"/>
      <c r="CUE82" s="111"/>
      <c r="CUF82" s="112"/>
      <c r="CUG82" s="112"/>
      <c r="CUI82" s="81"/>
      <c r="CUK82" s="81"/>
      <c r="CUS82" s="109"/>
      <c r="CUT82" s="110"/>
      <c r="CUU82" s="111"/>
      <c r="CUV82" s="112"/>
      <c r="CUW82" s="112"/>
      <c r="CUY82" s="81"/>
      <c r="CVA82" s="81"/>
      <c r="CVI82" s="109"/>
      <c r="CVJ82" s="110"/>
      <c r="CVK82" s="111"/>
      <c r="CVL82" s="112"/>
      <c r="CVM82" s="112"/>
      <c r="CVO82" s="81"/>
      <c r="CVQ82" s="81"/>
      <c r="CVY82" s="109"/>
      <c r="CVZ82" s="110"/>
      <c r="CWA82" s="111"/>
      <c r="CWB82" s="112"/>
      <c r="CWC82" s="112"/>
      <c r="CWE82" s="81"/>
      <c r="CWG82" s="81"/>
      <c r="CWO82" s="109"/>
      <c r="CWP82" s="110"/>
      <c r="CWQ82" s="111"/>
      <c r="CWR82" s="112"/>
      <c r="CWS82" s="112"/>
      <c r="CWU82" s="81"/>
      <c r="CWW82" s="81"/>
      <c r="CXE82" s="109"/>
      <c r="CXF82" s="110"/>
      <c r="CXG82" s="111"/>
      <c r="CXH82" s="112"/>
      <c r="CXI82" s="112"/>
      <c r="CXK82" s="81"/>
      <c r="CXM82" s="81"/>
      <c r="CXU82" s="109"/>
      <c r="CXV82" s="110"/>
      <c r="CXW82" s="111"/>
      <c r="CXX82" s="112"/>
      <c r="CXY82" s="112"/>
      <c r="CYA82" s="81"/>
      <c r="CYC82" s="81"/>
      <c r="CYK82" s="109"/>
      <c r="CYL82" s="110"/>
      <c r="CYM82" s="111"/>
      <c r="CYN82" s="112"/>
      <c r="CYO82" s="112"/>
      <c r="CYQ82" s="81"/>
      <c r="CYS82" s="81"/>
      <c r="CZA82" s="109"/>
      <c r="CZB82" s="110"/>
      <c r="CZC82" s="111"/>
      <c r="CZD82" s="112"/>
      <c r="CZE82" s="112"/>
      <c r="CZG82" s="81"/>
      <c r="CZI82" s="81"/>
      <c r="CZQ82" s="109"/>
      <c r="CZR82" s="110"/>
      <c r="CZS82" s="111"/>
      <c r="CZT82" s="112"/>
      <c r="CZU82" s="112"/>
      <c r="CZW82" s="81"/>
      <c r="CZY82" s="81"/>
      <c r="DAG82" s="109"/>
      <c r="DAH82" s="110"/>
      <c r="DAI82" s="111"/>
      <c r="DAJ82" s="112"/>
      <c r="DAK82" s="112"/>
      <c r="DAM82" s="81"/>
      <c r="DAO82" s="81"/>
      <c r="DAW82" s="109"/>
      <c r="DAX82" s="110"/>
      <c r="DAY82" s="111"/>
      <c r="DAZ82" s="112"/>
      <c r="DBA82" s="112"/>
      <c r="DBC82" s="81"/>
      <c r="DBE82" s="81"/>
      <c r="DBM82" s="109"/>
      <c r="DBN82" s="110"/>
      <c r="DBO82" s="111"/>
      <c r="DBP82" s="112"/>
      <c r="DBQ82" s="112"/>
      <c r="DBS82" s="81"/>
      <c r="DBU82" s="81"/>
      <c r="DCC82" s="109"/>
      <c r="DCD82" s="110"/>
      <c r="DCE82" s="111"/>
      <c r="DCF82" s="112"/>
      <c r="DCG82" s="112"/>
      <c r="DCI82" s="81"/>
      <c r="DCK82" s="81"/>
      <c r="DCS82" s="109"/>
      <c r="DCT82" s="110"/>
      <c r="DCU82" s="111"/>
      <c r="DCV82" s="112"/>
      <c r="DCW82" s="112"/>
      <c r="DCY82" s="81"/>
      <c r="DDA82" s="81"/>
      <c r="DDI82" s="109"/>
      <c r="DDJ82" s="110"/>
      <c r="DDK82" s="111"/>
      <c r="DDL82" s="112"/>
      <c r="DDM82" s="112"/>
      <c r="DDO82" s="81"/>
      <c r="DDQ82" s="81"/>
      <c r="DDY82" s="109"/>
      <c r="DDZ82" s="110"/>
      <c r="DEA82" s="111"/>
      <c r="DEB82" s="112"/>
      <c r="DEC82" s="112"/>
      <c r="DEE82" s="81"/>
      <c r="DEG82" s="81"/>
      <c r="DEO82" s="109"/>
      <c r="DEP82" s="110"/>
      <c r="DEQ82" s="111"/>
      <c r="DER82" s="112"/>
      <c r="DES82" s="112"/>
      <c r="DEU82" s="81"/>
      <c r="DEW82" s="81"/>
      <c r="DFE82" s="109"/>
      <c r="DFF82" s="110"/>
      <c r="DFG82" s="111"/>
      <c r="DFH82" s="112"/>
      <c r="DFI82" s="112"/>
      <c r="DFK82" s="81"/>
      <c r="DFM82" s="81"/>
      <c r="DFU82" s="109"/>
      <c r="DFV82" s="110"/>
      <c r="DFW82" s="111"/>
      <c r="DFX82" s="112"/>
      <c r="DFY82" s="112"/>
      <c r="DGA82" s="81"/>
      <c r="DGC82" s="81"/>
      <c r="DGK82" s="109"/>
      <c r="DGL82" s="110"/>
      <c r="DGM82" s="111"/>
      <c r="DGN82" s="112"/>
      <c r="DGO82" s="112"/>
      <c r="DGQ82" s="81"/>
      <c r="DGS82" s="81"/>
      <c r="DHA82" s="109"/>
      <c r="DHB82" s="110"/>
      <c r="DHC82" s="111"/>
      <c r="DHD82" s="112"/>
      <c r="DHE82" s="112"/>
      <c r="DHG82" s="81"/>
      <c r="DHI82" s="81"/>
      <c r="DHQ82" s="109"/>
      <c r="DHR82" s="110"/>
      <c r="DHS82" s="111"/>
      <c r="DHT82" s="112"/>
      <c r="DHU82" s="112"/>
      <c r="DHW82" s="81"/>
      <c r="DHY82" s="81"/>
      <c r="DIG82" s="109"/>
      <c r="DIH82" s="110"/>
      <c r="DII82" s="111"/>
      <c r="DIJ82" s="112"/>
      <c r="DIK82" s="112"/>
      <c r="DIM82" s="81"/>
      <c r="DIO82" s="81"/>
      <c r="DIW82" s="109"/>
      <c r="DIX82" s="110"/>
      <c r="DIY82" s="111"/>
      <c r="DIZ82" s="112"/>
      <c r="DJA82" s="112"/>
      <c r="DJC82" s="81"/>
      <c r="DJE82" s="81"/>
      <c r="DJM82" s="109"/>
      <c r="DJN82" s="110"/>
      <c r="DJO82" s="111"/>
      <c r="DJP82" s="112"/>
      <c r="DJQ82" s="112"/>
      <c r="DJS82" s="81"/>
      <c r="DJU82" s="81"/>
      <c r="DKC82" s="109"/>
      <c r="DKD82" s="110"/>
      <c r="DKE82" s="111"/>
      <c r="DKF82" s="112"/>
      <c r="DKG82" s="112"/>
      <c r="DKI82" s="81"/>
      <c r="DKK82" s="81"/>
      <c r="DKS82" s="109"/>
      <c r="DKT82" s="110"/>
      <c r="DKU82" s="111"/>
      <c r="DKV82" s="112"/>
      <c r="DKW82" s="112"/>
      <c r="DKY82" s="81"/>
      <c r="DLA82" s="81"/>
      <c r="DLI82" s="109"/>
      <c r="DLJ82" s="110"/>
      <c r="DLK82" s="111"/>
      <c r="DLL82" s="112"/>
      <c r="DLM82" s="112"/>
      <c r="DLO82" s="81"/>
      <c r="DLQ82" s="81"/>
      <c r="DLY82" s="109"/>
      <c r="DLZ82" s="110"/>
      <c r="DMA82" s="111"/>
      <c r="DMB82" s="112"/>
      <c r="DMC82" s="112"/>
      <c r="DME82" s="81"/>
      <c r="DMG82" s="81"/>
      <c r="DMO82" s="109"/>
      <c r="DMP82" s="110"/>
      <c r="DMQ82" s="111"/>
      <c r="DMR82" s="112"/>
      <c r="DMS82" s="112"/>
      <c r="DMU82" s="81"/>
      <c r="DMW82" s="81"/>
      <c r="DNE82" s="109"/>
      <c r="DNF82" s="110"/>
      <c r="DNG82" s="111"/>
      <c r="DNH82" s="112"/>
      <c r="DNI82" s="112"/>
      <c r="DNK82" s="81"/>
      <c r="DNM82" s="81"/>
      <c r="DNU82" s="109"/>
      <c r="DNV82" s="110"/>
      <c r="DNW82" s="111"/>
      <c r="DNX82" s="112"/>
      <c r="DNY82" s="112"/>
      <c r="DOA82" s="81"/>
      <c r="DOC82" s="81"/>
      <c r="DOK82" s="109"/>
      <c r="DOL82" s="110"/>
      <c r="DOM82" s="111"/>
      <c r="DON82" s="112"/>
      <c r="DOO82" s="112"/>
      <c r="DOQ82" s="81"/>
      <c r="DOS82" s="81"/>
      <c r="DPA82" s="109"/>
      <c r="DPB82" s="110"/>
      <c r="DPC82" s="111"/>
      <c r="DPD82" s="112"/>
      <c r="DPE82" s="112"/>
      <c r="DPG82" s="81"/>
      <c r="DPI82" s="81"/>
      <c r="DPQ82" s="109"/>
      <c r="DPR82" s="110"/>
      <c r="DPS82" s="111"/>
      <c r="DPT82" s="112"/>
      <c r="DPU82" s="112"/>
      <c r="DPW82" s="81"/>
      <c r="DPY82" s="81"/>
      <c r="DQG82" s="109"/>
      <c r="DQH82" s="110"/>
      <c r="DQI82" s="111"/>
      <c r="DQJ82" s="112"/>
      <c r="DQK82" s="112"/>
      <c r="DQM82" s="81"/>
      <c r="DQO82" s="81"/>
      <c r="DQW82" s="109"/>
      <c r="DQX82" s="110"/>
      <c r="DQY82" s="111"/>
      <c r="DQZ82" s="112"/>
      <c r="DRA82" s="112"/>
      <c r="DRC82" s="81"/>
      <c r="DRE82" s="81"/>
      <c r="DRM82" s="109"/>
      <c r="DRN82" s="110"/>
      <c r="DRO82" s="111"/>
      <c r="DRP82" s="112"/>
      <c r="DRQ82" s="112"/>
      <c r="DRS82" s="81"/>
      <c r="DRU82" s="81"/>
      <c r="DSC82" s="109"/>
      <c r="DSD82" s="110"/>
      <c r="DSE82" s="111"/>
      <c r="DSF82" s="112"/>
      <c r="DSG82" s="112"/>
      <c r="DSI82" s="81"/>
      <c r="DSK82" s="81"/>
      <c r="DSS82" s="109"/>
      <c r="DST82" s="110"/>
      <c r="DSU82" s="111"/>
      <c r="DSV82" s="112"/>
      <c r="DSW82" s="112"/>
      <c r="DSY82" s="81"/>
      <c r="DTA82" s="81"/>
      <c r="DTI82" s="109"/>
      <c r="DTJ82" s="110"/>
      <c r="DTK82" s="111"/>
      <c r="DTL82" s="112"/>
      <c r="DTM82" s="112"/>
      <c r="DTO82" s="81"/>
      <c r="DTQ82" s="81"/>
      <c r="DTY82" s="109"/>
      <c r="DTZ82" s="110"/>
      <c r="DUA82" s="111"/>
      <c r="DUB82" s="112"/>
      <c r="DUC82" s="112"/>
      <c r="DUE82" s="81"/>
      <c r="DUG82" s="81"/>
      <c r="DUO82" s="109"/>
      <c r="DUP82" s="110"/>
      <c r="DUQ82" s="111"/>
      <c r="DUR82" s="112"/>
      <c r="DUS82" s="112"/>
      <c r="DUU82" s="81"/>
      <c r="DUW82" s="81"/>
      <c r="DVE82" s="109"/>
      <c r="DVF82" s="110"/>
      <c r="DVG82" s="111"/>
      <c r="DVH82" s="112"/>
      <c r="DVI82" s="112"/>
      <c r="DVK82" s="81"/>
      <c r="DVM82" s="81"/>
      <c r="DVU82" s="109"/>
      <c r="DVV82" s="110"/>
      <c r="DVW82" s="111"/>
      <c r="DVX82" s="112"/>
      <c r="DVY82" s="112"/>
      <c r="DWA82" s="81"/>
      <c r="DWC82" s="81"/>
      <c r="DWK82" s="109"/>
      <c r="DWL82" s="110"/>
      <c r="DWM82" s="111"/>
      <c r="DWN82" s="112"/>
      <c r="DWO82" s="112"/>
      <c r="DWQ82" s="81"/>
      <c r="DWS82" s="81"/>
      <c r="DXA82" s="109"/>
      <c r="DXB82" s="110"/>
      <c r="DXC82" s="111"/>
      <c r="DXD82" s="112"/>
      <c r="DXE82" s="112"/>
      <c r="DXG82" s="81"/>
      <c r="DXI82" s="81"/>
      <c r="DXQ82" s="109"/>
      <c r="DXR82" s="110"/>
      <c r="DXS82" s="111"/>
      <c r="DXT82" s="112"/>
      <c r="DXU82" s="112"/>
      <c r="DXW82" s="81"/>
      <c r="DXY82" s="81"/>
      <c r="DYG82" s="109"/>
      <c r="DYH82" s="110"/>
      <c r="DYI82" s="111"/>
      <c r="DYJ82" s="112"/>
      <c r="DYK82" s="112"/>
      <c r="DYM82" s="81"/>
      <c r="DYO82" s="81"/>
      <c r="DYW82" s="109"/>
      <c r="DYX82" s="110"/>
      <c r="DYY82" s="111"/>
      <c r="DYZ82" s="112"/>
      <c r="DZA82" s="112"/>
      <c r="DZC82" s="81"/>
      <c r="DZE82" s="81"/>
      <c r="DZM82" s="109"/>
      <c r="DZN82" s="110"/>
      <c r="DZO82" s="111"/>
      <c r="DZP82" s="112"/>
      <c r="DZQ82" s="112"/>
      <c r="DZS82" s="81"/>
      <c r="DZU82" s="81"/>
      <c r="EAC82" s="109"/>
      <c r="EAD82" s="110"/>
      <c r="EAE82" s="111"/>
      <c r="EAF82" s="112"/>
      <c r="EAG82" s="112"/>
      <c r="EAI82" s="81"/>
      <c r="EAK82" s="81"/>
      <c r="EAS82" s="109"/>
      <c r="EAT82" s="110"/>
      <c r="EAU82" s="111"/>
      <c r="EAV82" s="112"/>
      <c r="EAW82" s="112"/>
      <c r="EAY82" s="81"/>
      <c r="EBA82" s="81"/>
      <c r="EBI82" s="109"/>
      <c r="EBJ82" s="110"/>
      <c r="EBK82" s="111"/>
      <c r="EBL82" s="112"/>
      <c r="EBM82" s="112"/>
      <c r="EBO82" s="81"/>
      <c r="EBQ82" s="81"/>
      <c r="EBY82" s="109"/>
      <c r="EBZ82" s="110"/>
      <c r="ECA82" s="111"/>
      <c r="ECB82" s="112"/>
      <c r="ECC82" s="112"/>
      <c r="ECE82" s="81"/>
      <c r="ECG82" s="81"/>
      <c r="ECO82" s="109"/>
      <c r="ECP82" s="110"/>
      <c r="ECQ82" s="111"/>
      <c r="ECR82" s="112"/>
      <c r="ECS82" s="112"/>
      <c r="ECU82" s="81"/>
      <c r="ECW82" s="81"/>
      <c r="EDE82" s="109"/>
      <c r="EDF82" s="110"/>
      <c r="EDG82" s="111"/>
      <c r="EDH82" s="112"/>
      <c r="EDI82" s="112"/>
      <c r="EDK82" s="81"/>
      <c r="EDM82" s="81"/>
      <c r="EDU82" s="109"/>
      <c r="EDV82" s="110"/>
      <c r="EDW82" s="111"/>
      <c r="EDX82" s="112"/>
      <c r="EDY82" s="112"/>
      <c r="EEA82" s="81"/>
      <c r="EEC82" s="81"/>
      <c r="EEK82" s="109"/>
      <c r="EEL82" s="110"/>
      <c r="EEM82" s="111"/>
      <c r="EEN82" s="112"/>
      <c r="EEO82" s="112"/>
      <c r="EEQ82" s="81"/>
      <c r="EES82" s="81"/>
      <c r="EFA82" s="109"/>
      <c r="EFB82" s="110"/>
      <c r="EFC82" s="111"/>
      <c r="EFD82" s="112"/>
      <c r="EFE82" s="112"/>
      <c r="EFG82" s="81"/>
      <c r="EFI82" s="81"/>
      <c r="EFQ82" s="109"/>
      <c r="EFR82" s="110"/>
      <c r="EFS82" s="111"/>
      <c r="EFT82" s="112"/>
      <c r="EFU82" s="112"/>
      <c r="EFW82" s="81"/>
      <c r="EFY82" s="81"/>
      <c r="EGG82" s="109"/>
      <c r="EGH82" s="110"/>
      <c r="EGI82" s="111"/>
      <c r="EGJ82" s="112"/>
      <c r="EGK82" s="112"/>
      <c r="EGM82" s="81"/>
      <c r="EGO82" s="81"/>
      <c r="EGW82" s="109"/>
      <c r="EGX82" s="110"/>
      <c r="EGY82" s="111"/>
      <c r="EGZ82" s="112"/>
      <c r="EHA82" s="112"/>
      <c r="EHC82" s="81"/>
      <c r="EHE82" s="81"/>
      <c r="EHM82" s="109"/>
      <c r="EHN82" s="110"/>
      <c r="EHO82" s="111"/>
      <c r="EHP82" s="112"/>
      <c r="EHQ82" s="112"/>
      <c r="EHS82" s="81"/>
      <c r="EHU82" s="81"/>
      <c r="EIC82" s="109"/>
      <c r="EID82" s="110"/>
      <c r="EIE82" s="111"/>
      <c r="EIF82" s="112"/>
      <c r="EIG82" s="112"/>
      <c r="EII82" s="81"/>
      <c r="EIK82" s="81"/>
      <c r="EIS82" s="109"/>
      <c r="EIT82" s="110"/>
      <c r="EIU82" s="111"/>
      <c r="EIV82" s="112"/>
      <c r="EIW82" s="112"/>
      <c r="EIY82" s="81"/>
      <c r="EJA82" s="81"/>
      <c r="EJI82" s="109"/>
      <c r="EJJ82" s="110"/>
      <c r="EJK82" s="111"/>
      <c r="EJL82" s="112"/>
      <c r="EJM82" s="112"/>
      <c r="EJO82" s="81"/>
      <c r="EJQ82" s="81"/>
      <c r="EJY82" s="109"/>
      <c r="EJZ82" s="110"/>
      <c r="EKA82" s="111"/>
      <c r="EKB82" s="112"/>
      <c r="EKC82" s="112"/>
      <c r="EKE82" s="81"/>
      <c r="EKG82" s="81"/>
      <c r="EKO82" s="109"/>
      <c r="EKP82" s="110"/>
      <c r="EKQ82" s="111"/>
      <c r="EKR82" s="112"/>
      <c r="EKS82" s="112"/>
      <c r="EKU82" s="81"/>
      <c r="EKW82" s="81"/>
      <c r="ELE82" s="109"/>
      <c r="ELF82" s="110"/>
      <c r="ELG82" s="111"/>
      <c r="ELH82" s="112"/>
      <c r="ELI82" s="112"/>
      <c r="ELK82" s="81"/>
      <c r="ELM82" s="81"/>
      <c r="ELU82" s="109"/>
      <c r="ELV82" s="110"/>
      <c r="ELW82" s="111"/>
      <c r="ELX82" s="112"/>
      <c r="ELY82" s="112"/>
      <c r="EMA82" s="81"/>
      <c r="EMC82" s="81"/>
      <c r="EMK82" s="109"/>
      <c r="EML82" s="110"/>
      <c r="EMM82" s="111"/>
      <c r="EMN82" s="112"/>
      <c r="EMO82" s="112"/>
      <c r="EMQ82" s="81"/>
      <c r="EMS82" s="81"/>
      <c r="ENA82" s="109"/>
      <c r="ENB82" s="110"/>
      <c r="ENC82" s="111"/>
      <c r="END82" s="112"/>
      <c r="ENE82" s="112"/>
      <c r="ENG82" s="81"/>
      <c r="ENI82" s="81"/>
      <c r="ENQ82" s="109"/>
      <c r="ENR82" s="110"/>
      <c r="ENS82" s="111"/>
      <c r="ENT82" s="112"/>
      <c r="ENU82" s="112"/>
      <c r="ENW82" s="81"/>
      <c r="ENY82" s="81"/>
      <c r="EOG82" s="109"/>
      <c r="EOH82" s="110"/>
      <c r="EOI82" s="111"/>
      <c r="EOJ82" s="112"/>
      <c r="EOK82" s="112"/>
      <c r="EOM82" s="81"/>
      <c r="EOO82" s="81"/>
      <c r="EOW82" s="109"/>
      <c r="EOX82" s="110"/>
      <c r="EOY82" s="111"/>
      <c r="EOZ82" s="112"/>
      <c r="EPA82" s="112"/>
      <c r="EPC82" s="81"/>
      <c r="EPE82" s="81"/>
      <c r="EPM82" s="109"/>
      <c r="EPN82" s="110"/>
      <c r="EPO82" s="111"/>
      <c r="EPP82" s="112"/>
      <c r="EPQ82" s="112"/>
      <c r="EPS82" s="81"/>
      <c r="EPU82" s="81"/>
      <c r="EQC82" s="109"/>
      <c r="EQD82" s="110"/>
      <c r="EQE82" s="111"/>
      <c r="EQF82" s="112"/>
      <c r="EQG82" s="112"/>
      <c r="EQI82" s="81"/>
      <c r="EQK82" s="81"/>
      <c r="EQS82" s="109"/>
      <c r="EQT82" s="110"/>
      <c r="EQU82" s="111"/>
      <c r="EQV82" s="112"/>
      <c r="EQW82" s="112"/>
      <c r="EQY82" s="81"/>
      <c r="ERA82" s="81"/>
      <c r="ERI82" s="109"/>
      <c r="ERJ82" s="110"/>
      <c r="ERK82" s="111"/>
      <c r="ERL82" s="112"/>
      <c r="ERM82" s="112"/>
      <c r="ERO82" s="81"/>
      <c r="ERQ82" s="81"/>
      <c r="ERY82" s="109"/>
      <c r="ERZ82" s="110"/>
      <c r="ESA82" s="111"/>
      <c r="ESB82" s="112"/>
      <c r="ESC82" s="112"/>
      <c r="ESE82" s="81"/>
      <c r="ESG82" s="81"/>
      <c r="ESO82" s="109"/>
      <c r="ESP82" s="110"/>
      <c r="ESQ82" s="111"/>
      <c r="ESR82" s="112"/>
      <c r="ESS82" s="112"/>
      <c r="ESU82" s="81"/>
      <c r="ESW82" s="81"/>
      <c r="ETE82" s="109"/>
      <c r="ETF82" s="110"/>
      <c r="ETG82" s="111"/>
      <c r="ETH82" s="112"/>
      <c r="ETI82" s="112"/>
      <c r="ETK82" s="81"/>
      <c r="ETM82" s="81"/>
      <c r="ETU82" s="109"/>
      <c r="ETV82" s="110"/>
      <c r="ETW82" s="111"/>
      <c r="ETX82" s="112"/>
      <c r="ETY82" s="112"/>
      <c r="EUA82" s="81"/>
      <c r="EUC82" s="81"/>
      <c r="EUK82" s="109"/>
      <c r="EUL82" s="110"/>
      <c r="EUM82" s="111"/>
      <c r="EUN82" s="112"/>
      <c r="EUO82" s="112"/>
      <c r="EUQ82" s="81"/>
      <c r="EUS82" s="81"/>
      <c r="EVA82" s="109"/>
      <c r="EVB82" s="110"/>
      <c r="EVC82" s="111"/>
      <c r="EVD82" s="112"/>
      <c r="EVE82" s="112"/>
      <c r="EVG82" s="81"/>
      <c r="EVI82" s="81"/>
      <c r="EVQ82" s="109"/>
      <c r="EVR82" s="110"/>
      <c r="EVS82" s="111"/>
      <c r="EVT82" s="112"/>
      <c r="EVU82" s="112"/>
      <c r="EVW82" s="81"/>
      <c r="EVY82" s="81"/>
      <c r="EWG82" s="109"/>
      <c r="EWH82" s="110"/>
      <c r="EWI82" s="111"/>
      <c r="EWJ82" s="112"/>
      <c r="EWK82" s="112"/>
      <c r="EWM82" s="81"/>
      <c r="EWO82" s="81"/>
      <c r="EWW82" s="109"/>
      <c r="EWX82" s="110"/>
      <c r="EWY82" s="111"/>
      <c r="EWZ82" s="112"/>
      <c r="EXA82" s="112"/>
      <c r="EXC82" s="81"/>
      <c r="EXE82" s="81"/>
      <c r="EXM82" s="109"/>
      <c r="EXN82" s="110"/>
      <c r="EXO82" s="111"/>
      <c r="EXP82" s="112"/>
      <c r="EXQ82" s="112"/>
      <c r="EXS82" s="81"/>
      <c r="EXU82" s="81"/>
      <c r="EYC82" s="109"/>
      <c r="EYD82" s="110"/>
      <c r="EYE82" s="111"/>
      <c r="EYF82" s="112"/>
      <c r="EYG82" s="112"/>
      <c r="EYI82" s="81"/>
      <c r="EYK82" s="81"/>
      <c r="EYS82" s="109"/>
      <c r="EYT82" s="110"/>
      <c r="EYU82" s="111"/>
      <c r="EYV82" s="112"/>
      <c r="EYW82" s="112"/>
      <c r="EYY82" s="81"/>
      <c r="EZA82" s="81"/>
      <c r="EZI82" s="109"/>
      <c r="EZJ82" s="110"/>
      <c r="EZK82" s="111"/>
      <c r="EZL82" s="112"/>
      <c r="EZM82" s="112"/>
      <c r="EZO82" s="81"/>
      <c r="EZQ82" s="81"/>
      <c r="EZY82" s="109"/>
      <c r="EZZ82" s="110"/>
      <c r="FAA82" s="111"/>
      <c r="FAB82" s="112"/>
      <c r="FAC82" s="112"/>
      <c r="FAE82" s="81"/>
      <c r="FAG82" s="81"/>
      <c r="FAO82" s="109"/>
      <c r="FAP82" s="110"/>
      <c r="FAQ82" s="111"/>
      <c r="FAR82" s="112"/>
      <c r="FAS82" s="112"/>
      <c r="FAU82" s="81"/>
      <c r="FAW82" s="81"/>
      <c r="FBE82" s="109"/>
      <c r="FBF82" s="110"/>
      <c r="FBG82" s="111"/>
      <c r="FBH82" s="112"/>
      <c r="FBI82" s="112"/>
      <c r="FBK82" s="81"/>
      <c r="FBM82" s="81"/>
      <c r="FBU82" s="109"/>
      <c r="FBV82" s="110"/>
      <c r="FBW82" s="111"/>
      <c r="FBX82" s="112"/>
      <c r="FBY82" s="112"/>
      <c r="FCA82" s="81"/>
      <c r="FCC82" s="81"/>
      <c r="FCK82" s="109"/>
      <c r="FCL82" s="110"/>
      <c r="FCM82" s="111"/>
      <c r="FCN82" s="112"/>
      <c r="FCO82" s="112"/>
      <c r="FCQ82" s="81"/>
      <c r="FCS82" s="81"/>
      <c r="FDA82" s="109"/>
      <c r="FDB82" s="110"/>
      <c r="FDC82" s="111"/>
      <c r="FDD82" s="112"/>
      <c r="FDE82" s="112"/>
      <c r="FDG82" s="81"/>
      <c r="FDI82" s="81"/>
      <c r="FDQ82" s="109"/>
      <c r="FDR82" s="110"/>
      <c r="FDS82" s="111"/>
      <c r="FDT82" s="112"/>
      <c r="FDU82" s="112"/>
      <c r="FDW82" s="81"/>
      <c r="FDY82" s="81"/>
      <c r="FEG82" s="109"/>
      <c r="FEH82" s="110"/>
      <c r="FEI82" s="111"/>
      <c r="FEJ82" s="112"/>
      <c r="FEK82" s="112"/>
      <c r="FEM82" s="81"/>
      <c r="FEO82" s="81"/>
      <c r="FEW82" s="109"/>
      <c r="FEX82" s="110"/>
      <c r="FEY82" s="111"/>
      <c r="FEZ82" s="112"/>
      <c r="FFA82" s="112"/>
      <c r="FFC82" s="81"/>
      <c r="FFE82" s="81"/>
      <c r="FFM82" s="109"/>
      <c r="FFN82" s="110"/>
      <c r="FFO82" s="111"/>
      <c r="FFP82" s="112"/>
      <c r="FFQ82" s="112"/>
      <c r="FFS82" s="81"/>
      <c r="FFU82" s="81"/>
      <c r="FGC82" s="109"/>
      <c r="FGD82" s="110"/>
      <c r="FGE82" s="111"/>
      <c r="FGF82" s="112"/>
      <c r="FGG82" s="112"/>
      <c r="FGI82" s="81"/>
      <c r="FGK82" s="81"/>
      <c r="FGS82" s="109"/>
      <c r="FGT82" s="110"/>
      <c r="FGU82" s="111"/>
      <c r="FGV82" s="112"/>
      <c r="FGW82" s="112"/>
      <c r="FGY82" s="81"/>
      <c r="FHA82" s="81"/>
      <c r="FHI82" s="109"/>
      <c r="FHJ82" s="110"/>
      <c r="FHK82" s="111"/>
      <c r="FHL82" s="112"/>
      <c r="FHM82" s="112"/>
      <c r="FHO82" s="81"/>
      <c r="FHQ82" s="81"/>
      <c r="FHY82" s="109"/>
      <c r="FHZ82" s="110"/>
      <c r="FIA82" s="111"/>
      <c r="FIB82" s="112"/>
      <c r="FIC82" s="112"/>
      <c r="FIE82" s="81"/>
      <c r="FIG82" s="81"/>
      <c r="FIO82" s="109"/>
      <c r="FIP82" s="110"/>
      <c r="FIQ82" s="111"/>
      <c r="FIR82" s="112"/>
      <c r="FIS82" s="112"/>
      <c r="FIU82" s="81"/>
      <c r="FIW82" s="81"/>
      <c r="FJE82" s="109"/>
      <c r="FJF82" s="110"/>
      <c r="FJG82" s="111"/>
      <c r="FJH82" s="112"/>
      <c r="FJI82" s="112"/>
      <c r="FJK82" s="81"/>
      <c r="FJM82" s="81"/>
      <c r="FJU82" s="109"/>
      <c r="FJV82" s="110"/>
      <c r="FJW82" s="111"/>
      <c r="FJX82" s="112"/>
      <c r="FJY82" s="112"/>
      <c r="FKA82" s="81"/>
      <c r="FKC82" s="81"/>
      <c r="FKK82" s="109"/>
      <c r="FKL82" s="110"/>
      <c r="FKM82" s="111"/>
      <c r="FKN82" s="112"/>
      <c r="FKO82" s="112"/>
      <c r="FKQ82" s="81"/>
      <c r="FKS82" s="81"/>
      <c r="FLA82" s="109"/>
      <c r="FLB82" s="110"/>
      <c r="FLC82" s="111"/>
      <c r="FLD82" s="112"/>
      <c r="FLE82" s="112"/>
      <c r="FLG82" s="81"/>
      <c r="FLI82" s="81"/>
      <c r="FLQ82" s="109"/>
      <c r="FLR82" s="110"/>
      <c r="FLS82" s="111"/>
      <c r="FLT82" s="112"/>
      <c r="FLU82" s="112"/>
      <c r="FLW82" s="81"/>
      <c r="FLY82" s="81"/>
      <c r="FMG82" s="109"/>
      <c r="FMH82" s="110"/>
      <c r="FMI82" s="111"/>
      <c r="FMJ82" s="112"/>
      <c r="FMK82" s="112"/>
      <c r="FMM82" s="81"/>
      <c r="FMO82" s="81"/>
      <c r="FMW82" s="109"/>
      <c r="FMX82" s="110"/>
      <c r="FMY82" s="111"/>
      <c r="FMZ82" s="112"/>
      <c r="FNA82" s="112"/>
      <c r="FNC82" s="81"/>
      <c r="FNE82" s="81"/>
      <c r="FNM82" s="109"/>
      <c r="FNN82" s="110"/>
      <c r="FNO82" s="111"/>
      <c r="FNP82" s="112"/>
      <c r="FNQ82" s="112"/>
      <c r="FNS82" s="81"/>
      <c r="FNU82" s="81"/>
      <c r="FOC82" s="109"/>
      <c r="FOD82" s="110"/>
      <c r="FOE82" s="111"/>
      <c r="FOF82" s="112"/>
      <c r="FOG82" s="112"/>
      <c r="FOI82" s="81"/>
      <c r="FOK82" s="81"/>
      <c r="FOS82" s="109"/>
      <c r="FOT82" s="110"/>
      <c r="FOU82" s="111"/>
      <c r="FOV82" s="112"/>
      <c r="FOW82" s="112"/>
      <c r="FOY82" s="81"/>
      <c r="FPA82" s="81"/>
      <c r="FPI82" s="109"/>
      <c r="FPJ82" s="110"/>
      <c r="FPK82" s="111"/>
      <c r="FPL82" s="112"/>
      <c r="FPM82" s="112"/>
      <c r="FPO82" s="81"/>
      <c r="FPQ82" s="81"/>
      <c r="FPY82" s="109"/>
      <c r="FPZ82" s="110"/>
      <c r="FQA82" s="111"/>
      <c r="FQB82" s="112"/>
      <c r="FQC82" s="112"/>
      <c r="FQE82" s="81"/>
      <c r="FQG82" s="81"/>
      <c r="FQO82" s="109"/>
      <c r="FQP82" s="110"/>
      <c r="FQQ82" s="111"/>
      <c r="FQR82" s="112"/>
      <c r="FQS82" s="112"/>
      <c r="FQU82" s="81"/>
      <c r="FQW82" s="81"/>
      <c r="FRE82" s="109"/>
      <c r="FRF82" s="110"/>
      <c r="FRG82" s="111"/>
      <c r="FRH82" s="112"/>
      <c r="FRI82" s="112"/>
      <c r="FRK82" s="81"/>
      <c r="FRM82" s="81"/>
      <c r="FRU82" s="109"/>
      <c r="FRV82" s="110"/>
      <c r="FRW82" s="111"/>
      <c r="FRX82" s="112"/>
      <c r="FRY82" s="112"/>
      <c r="FSA82" s="81"/>
      <c r="FSC82" s="81"/>
      <c r="FSK82" s="109"/>
      <c r="FSL82" s="110"/>
      <c r="FSM82" s="111"/>
      <c r="FSN82" s="112"/>
      <c r="FSO82" s="112"/>
      <c r="FSQ82" s="81"/>
      <c r="FSS82" s="81"/>
      <c r="FTA82" s="109"/>
      <c r="FTB82" s="110"/>
      <c r="FTC82" s="111"/>
      <c r="FTD82" s="112"/>
      <c r="FTE82" s="112"/>
      <c r="FTG82" s="81"/>
      <c r="FTI82" s="81"/>
      <c r="FTQ82" s="109"/>
      <c r="FTR82" s="110"/>
      <c r="FTS82" s="111"/>
      <c r="FTT82" s="112"/>
      <c r="FTU82" s="112"/>
      <c r="FTW82" s="81"/>
      <c r="FTY82" s="81"/>
      <c r="FUG82" s="109"/>
      <c r="FUH82" s="110"/>
      <c r="FUI82" s="111"/>
      <c r="FUJ82" s="112"/>
      <c r="FUK82" s="112"/>
      <c r="FUM82" s="81"/>
      <c r="FUO82" s="81"/>
      <c r="FUW82" s="109"/>
      <c r="FUX82" s="110"/>
      <c r="FUY82" s="111"/>
      <c r="FUZ82" s="112"/>
      <c r="FVA82" s="112"/>
      <c r="FVC82" s="81"/>
      <c r="FVE82" s="81"/>
      <c r="FVM82" s="109"/>
      <c r="FVN82" s="110"/>
      <c r="FVO82" s="111"/>
      <c r="FVP82" s="112"/>
      <c r="FVQ82" s="112"/>
      <c r="FVS82" s="81"/>
      <c r="FVU82" s="81"/>
      <c r="FWC82" s="109"/>
      <c r="FWD82" s="110"/>
      <c r="FWE82" s="111"/>
      <c r="FWF82" s="112"/>
      <c r="FWG82" s="112"/>
      <c r="FWI82" s="81"/>
      <c r="FWK82" s="81"/>
      <c r="FWS82" s="109"/>
      <c r="FWT82" s="110"/>
      <c r="FWU82" s="111"/>
      <c r="FWV82" s="112"/>
      <c r="FWW82" s="112"/>
      <c r="FWY82" s="81"/>
      <c r="FXA82" s="81"/>
      <c r="FXI82" s="109"/>
      <c r="FXJ82" s="110"/>
      <c r="FXK82" s="111"/>
      <c r="FXL82" s="112"/>
      <c r="FXM82" s="112"/>
      <c r="FXO82" s="81"/>
      <c r="FXQ82" s="81"/>
      <c r="FXY82" s="109"/>
      <c r="FXZ82" s="110"/>
      <c r="FYA82" s="111"/>
      <c r="FYB82" s="112"/>
      <c r="FYC82" s="112"/>
      <c r="FYE82" s="81"/>
      <c r="FYG82" s="81"/>
      <c r="FYO82" s="109"/>
      <c r="FYP82" s="110"/>
      <c r="FYQ82" s="111"/>
      <c r="FYR82" s="112"/>
      <c r="FYS82" s="112"/>
      <c r="FYU82" s="81"/>
      <c r="FYW82" s="81"/>
      <c r="FZE82" s="109"/>
      <c r="FZF82" s="110"/>
      <c r="FZG82" s="111"/>
      <c r="FZH82" s="112"/>
      <c r="FZI82" s="112"/>
      <c r="FZK82" s="81"/>
      <c r="FZM82" s="81"/>
      <c r="FZU82" s="109"/>
      <c r="FZV82" s="110"/>
      <c r="FZW82" s="111"/>
      <c r="FZX82" s="112"/>
      <c r="FZY82" s="112"/>
      <c r="GAA82" s="81"/>
      <c r="GAC82" s="81"/>
      <c r="GAK82" s="109"/>
      <c r="GAL82" s="110"/>
      <c r="GAM82" s="111"/>
      <c r="GAN82" s="112"/>
      <c r="GAO82" s="112"/>
      <c r="GAQ82" s="81"/>
      <c r="GAS82" s="81"/>
      <c r="GBA82" s="109"/>
      <c r="GBB82" s="110"/>
      <c r="GBC82" s="111"/>
      <c r="GBD82" s="112"/>
      <c r="GBE82" s="112"/>
      <c r="GBG82" s="81"/>
      <c r="GBI82" s="81"/>
      <c r="GBQ82" s="109"/>
      <c r="GBR82" s="110"/>
      <c r="GBS82" s="111"/>
      <c r="GBT82" s="112"/>
      <c r="GBU82" s="112"/>
      <c r="GBW82" s="81"/>
      <c r="GBY82" s="81"/>
      <c r="GCG82" s="109"/>
      <c r="GCH82" s="110"/>
      <c r="GCI82" s="111"/>
      <c r="GCJ82" s="112"/>
      <c r="GCK82" s="112"/>
      <c r="GCM82" s="81"/>
      <c r="GCO82" s="81"/>
      <c r="GCW82" s="109"/>
      <c r="GCX82" s="110"/>
      <c r="GCY82" s="111"/>
      <c r="GCZ82" s="112"/>
      <c r="GDA82" s="112"/>
      <c r="GDC82" s="81"/>
      <c r="GDE82" s="81"/>
      <c r="GDM82" s="109"/>
      <c r="GDN82" s="110"/>
      <c r="GDO82" s="111"/>
      <c r="GDP82" s="112"/>
      <c r="GDQ82" s="112"/>
      <c r="GDS82" s="81"/>
      <c r="GDU82" s="81"/>
      <c r="GEC82" s="109"/>
      <c r="GED82" s="110"/>
      <c r="GEE82" s="111"/>
      <c r="GEF82" s="112"/>
      <c r="GEG82" s="112"/>
      <c r="GEI82" s="81"/>
      <c r="GEK82" s="81"/>
      <c r="GES82" s="109"/>
      <c r="GET82" s="110"/>
      <c r="GEU82" s="111"/>
      <c r="GEV82" s="112"/>
      <c r="GEW82" s="112"/>
      <c r="GEY82" s="81"/>
      <c r="GFA82" s="81"/>
      <c r="GFI82" s="109"/>
      <c r="GFJ82" s="110"/>
      <c r="GFK82" s="111"/>
      <c r="GFL82" s="112"/>
      <c r="GFM82" s="112"/>
      <c r="GFO82" s="81"/>
      <c r="GFQ82" s="81"/>
      <c r="GFY82" s="109"/>
      <c r="GFZ82" s="110"/>
      <c r="GGA82" s="111"/>
      <c r="GGB82" s="112"/>
      <c r="GGC82" s="112"/>
      <c r="GGE82" s="81"/>
      <c r="GGG82" s="81"/>
      <c r="GGO82" s="109"/>
      <c r="GGP82" s="110"/>
      <c r="GGQ82" s="111"/>
      <c r="GGR82" s="112"/>
      <c r="GGS82" s="112"/>
      <c r="GGU82" s="81"/>
      <c r="GGW82" s="81"/>
      <c r="GHE82" s="109"/>
      <c r="GHF82" s="110"/>
      <c r="GHG82" s="111"/>
      <c r="GHH82" s="112"/>
      <c r="GHI82" s="112"/>
      <c r="GHK82" s="81"/>
      <c r="GHM82" s="81"/>
      <c r="GHU82" s="109"/>
      <c r="GHV82" s="110"/>
      <c r="GHW82" s="111"/>
      <c r="GHX82" s="112"/>
      <c r="GHY82" s="112"/>
      <c r="GIA82" s="81"/>
      <c r="GIC82" s="81"/>
      <c r="GIK82" s="109"/>
      <c r="GIL82" s="110"/>
      <c r="GIM82" s="111"/>
      <c r="GIN82" s="112"/>
      <c r="GIO82" s="112"/>
      <c r="GIQ82" s="81"/>
      <c r="GIS82" s="81"/>
      <c r="GJA82" s="109"/>
      <c r="GJB82" s="110"/>
      <c r="GJC82" s="111"/>
      <c r="GJD82" s="112"/>
      <c r="GJE82" s="112"/>
      <c r="GJG82" s="81"/>
      <c r="GJI82" s="81"/>
      <c r="GJQ82" s="109"/>
      <c r="GJR82" s="110"/>
      <c r="GJS82" s="111"/>
      <c r="GJT82" s="112"/>
      <c r="GJU82" s="112"/>
      <c r="GJW82" s="81"/>
      <c r="GJY82" s="81"/>
      <c r="GKG82" s="109"/>
      <c r="GKH82" s="110"/>
      <c r="GKI82" s="111"/>
      <c r="GKJ82" s="112"/>
      <c r="GKK82" s="112"/>
      <c r="GKM82" s="81"/>
      <c r="GKO82" s="81"/>
      <c r="GKW82" s="109"/>
      <c r="GKX82" s="110"/>
      <c r="GKY82" s="111"/>
      <c r="GKZ82" s="112"/>
      <c r="GLA82" s="112"/>
      <c r="GLC82" s="81"/>
      <c r="GLE82" s="81"/>
      <c r="GLM82" s="109"/>
      <c r="GLN82" s="110"/>
      <c r="GLO82" s="111"/>
      <c r="GLP82" s="112"/>
      <c r="GLQ82" s="112"/>
      <c r="GLS82" s="81"/>
      <c r="GLU82" s="81"/>
      <c r="GMC82" s="109"/>
      <c r="GMD82" s="110"/>
      <c r="GME82" s="111"/>
      <c r="GMF82" s="112"/>
      <c r="GMG82" s="112"/>
      <c r="GMI82" s="81"/>
      <c r="GMK82" s="81"/>
      <c r="GMS82" s="109"/>
      <c r="GMT82" s="110"/>
      <c r="GMU82" s="111"/>
      <c r="GMV82" s="112"/>
      <c r="GMW82" s="112"/>
      <c r="GMY82" s="81"/>
      <c r="GNA82" s="81"/>
      <c r="GNI82" s="109"/>
      <c r="GNJ82" s="110"/>
      <c r="GNK82" s="111"/>
      <c r="GNL82" s="112"/>
      <c r="GNM82" s="112"/>
      <c r="GNO82" s="81"/>
      <c r="GNQ82" s="81"/>
      <c r="GNY82" s="109"/>
      <c r="GNZ82" s="110"/>
      <c r="GOA82" s="111"/>
      <c r="GOB82" s="112"/>
      <c r="GOC82" s="112"/>
      <c r="GOE82" s="81"/>
      <c r="GOG82" s="81"/>
      <c r="GOO82" s="109"/>
      <c r="GOP82" s="110"/>
      <c r="GOQ82" s="111"/>
      <c r="GOR82" s="112"/>
      <c r="GOS82" s="112"/>
      <c r="GOU82" s="81"/>
      <c r="GOW82" s="81"/>
      <c r="GPE82" s="109"/>
      <c r="GPF82" s="110"/>
      <c r="GPG82" s="111"/>
      <c r="GPH82" s="112"/>
      <c r="GPI82" s="112"/>
      <c r="GPK82" s="81"/>
      <c r="GPM82" s="81"/>
      <c r="GPU82" s="109"/>
      <c r="GPV82" s="110"/>
      <c r="GPW82" s="111"/>
      <c r="GPX82" s="112"/>
      <c r="GPY82" s="112"/>
      <c r="GQA82" s="81"/>
      <c r="GQC82" s="81"/>
      <c r="GQK82" s="109"/>
      <c r="GQL82" s="110"/>
      <c r="GQM82" s="111"/>
      <c r="GQN82" s="112"/>
      <c r="GQO82" s="112"/>
      <c r="GQQ82" s="81"/>
      <c r="GQS82" s="81"/>
      <c r="GRA82" s="109"/>
      <c r="GRB82" s="110"/>
      <c r="GRC82" s="111"/>
      <c r="GRD82" s="112"/>
      <c r="GRE82" s="112"/>
      <c r="GRG82" s="81"/>
      <c r="GRI82" s="81"/>
      <c r="GRQ82" s="109"/>
      <c r="GRR82" s="110"/>
      <c r="GRS82" s="111"/>
      <c r="GRT82" s="112"/>
      <c r="GRU82" s="112"/>
      <c r="GRW82" s="81"/>
      <c r="GRY82" s="81"/>
      <c r="GSG82" s="109"/>
      <c r="GSH82" s="110"/>
      <c r="GSI82" s="111"/>
      <c r="GSJ82" s="112"/>
      <c r="GSK82" s="112"/>
      <c r="GSM82" s="81"/>
      <c r="GSO82" s="81"/>
      <c r="GSW82" s="109"/>
      <c r="GSX82" s="110"/>
      <c r="GSY82" s="111"/>
      <c r="GSZ82" s="112"/>
      <c r="GTA82" s="112"/>
      <c r="GTC82" s="81"/>
      <c r="GTE82" s="81"/>
      <c r="GTM82" s="109"/>
      <c r="GTN82" s="110"/>
      <c r="GTO82" s="111"/>
      <c r="GTP82" s="112"/>
      <c r="GTQ82" s="112"/>
      <c r="GTS82" s="81"/>
      <c r="GTU82" s="81"/>
      <c r="GUC82" s="109"/>
      <c r="GUD82" s="110"/>
      <c r="GUE82" s="111"/>
      <c r="GUF82" s="112"/>
      <c r="GUG82" s="112"/>
      <c r="GUI82" s="81"/>
      <c r="GUK82" s="81"/>
      <c r="GUS82" s="109"/>
      <c r="GUT82" s="110"/>
      <c r="GUU82" s="111"/>
      <c r="GUV82" s="112"/>
      <c r="GUW82" s="112"/>
      <c r="GUY82" s="81"/>
      <c r="GVA82" s="81"/>
      <c r="GVI82" s="109"/>
      <c r="GVJ82" s="110"/>
      <c r="GVK82" s="111"/>
      <c r="GVL82" s="112"/>
      <c r="GVM82" s="112"/>
      <c r="GVO82" s="81"/>
      <c r="GVQ82" s="81"/>
      <c r="GVY82" s="109"/>
      <c r="GVZ82" s="110"/>
      <c r="GWA82" s="111"/>
      <c r="GWB82" s="112"/>
      <c r="GWC82" s="112"/>
      <c r="GWE82" s="81"/>
      <c r="GWG82" s="81"/>
      <c r="GWO82" s="109"/>
      <c r="GWP82" s="110"/>
      <c r="GWQ82" s="111"/>
      <c r="GWR82" s="112"/>
      <c r="GWS82" s="112"/>
      <c r="GWU82" s="81"/>
      <c r="GWW82" s="81"/>
      <c r="GXE82" s="109"/>
      <c r="GXF82" s="110"/>
      <c r="GXG82" s="111"/>
      <c r="GXH82" s="112"/>
      <c r="GXI82" s="112"/>
      <c r="GXK82" s="81"/>
      <c r="GXM82" s="81"/>
      <c r="GXU82" s="109"/>
      <c r="GXV82" s="110"/>
      <c r="GXW82" s="111"/>
      <c r="GXX82" s="112"/>
      <c r="GXY82" s="112"/>
      <c r="GYA82" s="81"/>
      <c r="GYC82" s="81"/>
      <c r="GYK82" s="109"/>
      <c r="GYL82" s="110"/>
      <c r="GYM82" s="111"/>
      <c r="GYN82" s="112"/>
      <c r="GYO82" s="112"/>
      <c r="GYQ82" s="81"/>
      <c r="GYS82" s="81"/>
      <c r="GZA82" s="109"/>
      <c r="GZB82" s="110"/>
      <c r="GZC82" s="111"/>
      <c r="GZD82" s="112"/>
      <c r="GZE82" s="112"/>
      <c r="GZG82" s="81"/>
      <c r="GZI82" s="81"/>
      <c r="GZQ82" s="109"/>
      <c r="GZR82" s="110"/>
      <c r="GZS82" s="111"/>
      <c r="GZT82" s="112"/>
      <c r="GZU82" s="112"/>
      <c r="GZW82" s="81"/>
      <c r="GZY82" s="81"/>
      <c r="HAG82" s="109"/>
      <c r="HAH82" s="110"/>
      <c r="HAI82" s="111"/>
      <c r="HAJ82" s="112"/>
      <c r="HAK82" s="112"/>
      <c r="HAM82" s="81"/>
      <c r="HAO82" s="81"/>
      <c r="HAW82" s="109"/>
      <c r="HAX82" s="110"/>
      <c r="HAY82" s="111"/>
      <c r="HAZ82" s="112"/>
      <c r="HBA82" s="112"/>
      <c r="HBC82" s="81"/>
      <c r="HBE82" s="81"/>
      <c r="HBM82" s="109"/>
      <c r="HBN82" s="110"/>
      <c r="HBO82" s="111"/>
      <c r="HBP82" s="112"/>
      <c r="HBQ82" s="112"/>
      <c r="HBS82" s="81"/>
      <c r="HBU82" s="81"/>
      <c r="HCC82" s="109"/>
      <c r="HCD82" s="110"/>
      <c r="HCE82" s="111"/>
      <c r="HCF82" s="112"/>
      <c r="HCG82" s="112"/>
      <c r="HCI82" s="81"/>
      <c r="HCK82" s="81"/>
      <c r="HCS82" s="109"/>
      <c r="HCT82" s="110"/>
      <c r="HCU82" s="111"/>
      <c r="HCV82" s="112"/>
      <c r="HCW82" s="112"/>
      <c r="HCY82" s="81"/>
      <c r="HDA82" s="81"/>
      <c r="HDI82" s="109"/>
      <c r="HDJ82" s="110"/>
      <c r="HDK82" s="111"/>
      <c r="HDL82" s="112"/>
      <c r="HDM82" s="112"/>
      <c r="HDO82" s="81"/>
      <c r="HDQ82" s="81"/>
      <c r="HDY82" s="109"/>
      <c r="HDZ82" s="110"/>
      <c r="HEA82" s="111"/>
      <c r="HEB82" s="112"/>
      <c r="HEC82" s="112"/>
      <c r="HEE82" s="81"/>
      <c r="HEG82" s="81"/>
      <c r="HEO82" s="109"/>
      <c r="HEP82" s="110"/>
      <c r="HEQ82" s="111"/>
      <c r="HER82" s="112"/>
      <c r="HES82" s="112"/>
      <c r="HEU82" s="81"/>
      <c r="HEW82" s="81"/>
      <c r="HFE82" s="109"/>
      <c r="HFF82" s="110"/>
      <c r="HFG82" s="111"/>
      <c r="HFH82" s="112"/>
      <c r="HFI82" s="112"/>
      <c r="HFK82" s="81"/>
      <c r="HFM82" s="81"/>
      <c r="HFU82" s="109"/>
      <c r="HFV82" s="110"/>
      <c r="HFW82" s="111"/>
      <c r="HFX82" s="112"/>
      <c r="HFY82" s="112"/>
      <c r="HGA82" s="81"/>
      <c r="HGC82" s="81"/>
      <c r="HGK82" s="109"/>
      <c r="HGL82" s="110"/>
      <c r="HGM82" s="111"/>
      <c r="HGN82" s="112"/>
      <c r="HGO82" s="112"/>
      <c r="HGQ82" s="81"/>
      <c r="HGS82" s="81"/>
      <c r="HHA82" s="109"/>
      <c r="HHB82" s="110"/>
      <c r="HHC82" s="111"/>
      <c r="HHD82" s="112"/>
      <c r="HHE82" s="112"/>
      <c r="HHG82" s="81"/>
      <c r="HHI82" s="81"/>
      <c r="HHQ82" s="109"/>
      <c r="HHR82" s="110"/>
      <c r="HHS82" s="111"/>
      <c r="HHT82" s="112"/>
      <c r="HHU82" s="112"/>
      <c r="HHW82" s="81"/>
      <c r="HHY82" s="81"/>
      <c r="HIG82" s="109"/>
      <c r="HIH82" s="110"/>
      <c r="HII82" s="111"/>
      <c r="HIJ82" s="112"/>
      <c r="HIK82" s="112"/>
      <c r="HIM82" s="81"/>
      <c r="HIO82" s="81"/>
      <c r="HIW82" s="109"/>
      <c r="HIX82" s="110"/>
      <c r="HIY82" s="111"/>
      <c r="HIZ82" s="112"/>
      <c r="HJA82" s="112"/>
      <c r="HJC82" s="81"/>
      <c r="HJE82" s="81"/>
      <c r="HJM82" s="109"/>
      <c r="HJN82" s="110"/>
      <c r="HJO82" s="111"/>
      <c r="HJP82" s="112"/>
      <c r="HJQ82" s="112"/>
      <c r="HJS82" s="81"/>
      <c r="HJU82" s="81"/>
      <c r="HKC82" s="109"/>
      <c r="HKD82" s="110"/>
      <c r="HKE82" s="111"/>
      <c r="HKF82" s="112"/>
      <c r="HKG82" s="112"/>
      <c r="HKI82" s="81"/>
      <c r="HKK82" s="81"/>
      <c r="HKS82" s="109"/>
      <c r="HKT82" s="110"/>
      <c r="HKU82" s="111"/>
      <c r="HKV82" s="112"/>
      <c r="HKW82" s="112"/>
      <c r="HKY82" s="81"/>
      <c r="HLA82" s="81"/>
      <c r="HLI82" s="109"/>
      <c r="HLJ82" s="110"/>
      <c r="HLK82" s="111"/>
      <c r="HLL82" s="112"/>
      <c r="HLM82" s="112"/>
      <c r="HLO82" s="81"/>
      <c r="HLQ82" s="81"/>
      <c r="HLY82" s="109"/>
      <c r="HLZ82" s="110"/>
      <c r="HMA82" s="111"/>
      <c r="HMB82" s="112"/>
      <c r="HMC82" s="112"/>
      <c r="HME82" s="81"/>
      <c r="HMG82" s="81"/>
      <c r="HMO82" s="109"/>
      <c r="HMP82" s="110"/>
      <c r="HMQ82" s="111"/>
      <c r="HMR82" s="112"/>
      <c r="HMS82" s="112"/>
      <c r="HMU82" s="81"/>
      <c r="HMW82" s="81"/>
      <c r="HNE82" s="109"/>
      <c r="HNF82" s="110"/>
      <c r="HNG82" s="111"/>
      <c r="HNH82" s="112"/>
      <c r="HNI82" s="112"/>
      <c r="HNK82" s="81"/>
      <c r="HNM82" s="81"/>
      <c r="HNU82" s="109"/>
      <c r="HNV82" s="110"/>
      <c r="HNW82" s="111"/>
      <c r="HNX82" s="112"/>
      <c r="HNY82" s="112"/>
      <c r="HOA82" s="81"/>
      <c r="HOC82" s="81"/>
      <c r="HOK82" s="109"/>
      <c r="HOL82" s="110"/>
      <c r="HOM82" s="111"/>
      <c r="HON82" s="112"/>
      <c r="HOO82" s="112"/>
      <c r="HOQ82" s="81"/>
      <c r="HOS82" s="81"/>
      <c r="HPA82" s="109"/>
      <c r="HPB82" s="110"/>
      <c r="HPC82" s="111"/>
      <c r="HPD82" s="112"/>
      <c r="HPE82" s="112"/>
      <c r="HPG82" s="81"/>
      <c r="HPI82" s="81"/>
      <c r="HPQ82" s="109"/>
      <c r="HPR82" s="110"/>
      <c r="HPS82" s="111"/>
      <c r="HPT82" s="112"/>
      <c r="HPU82" s="112"/>
      <c r="HPW82" s="81"/>
      <c r="HPY82" s="81"/>
      <c r="HQG82" s="109"/>
      <c r="HQH82" s="110"/>
      <c r="HQI82" s="111"/>
      <c r="HQJ82" s="112"/>
      <c r="HQK82" s="112"/>
      <c r="HQM82" s="81"/>
      <c r="HQO82" s="81"/>
      <c r="HQW82" s="109"/>
      <c r="HQX82" s="110"/>
      <c r="HQY82" s="111"/>
      <c r="HQZ82" s="112"/>
      <c r="HRA82" s="112"/>
      <c r="HRC82" s="81"/>
      <c r="HRE82" s="81"/>
      <c r="HRM82" s="109"/>
      <c r="HRN82" s="110"/>
      <c r="HRO82" s="111"/>
      <c r="HRP82" s="112"/>
      <c r="HRQ82" s="112"/>
      <c r="HRS82" s="81"/>
      <c r="HRU82" s="81"/>
      <c r="HSC82" s="109"/>
      <c r="HSD82" s="110"/>
      <c r="HSE82" s="111"/>
      <c r="HSF82" s="112"/>
      <c r="HSG82" s="112"/>
      <c r="HSI82" s="81"/>
      <c r="HSK82" s="81"/>
      <c r="HSS82" s="109"/>
      <c r="HST82" s="110"/>
      <c r="HSU82" s="111"/>
      <c r="HSV82" s="112"/>
      <c r="HSW82" s="112"/>
      <c r="HSY82" s="81"/>
      <c r="HTA82" s="81"/>
      <c r="HTI82" s="109"/>
      <c r="HTJ82" s="110"/>
      <c r="HTK82" s="111"/>
      <c r="HTL82" s="112"/>
      <c r="HTM82" s="112"/>
      <c r="HTO82" s="81"/>
      <c r="HTQ82" s="81"/>
      <c r="HTY82" s="109"/>
      <c r="HTZ82" s="110"/>
      <c r="HUA82" s="111"/>
      <c r="HUB82" s="112"/>
      <c r="HUC82" s="112"/>
      <c r="HUE82" s="81"/>
      <c r="HUG82" s="81"/>
      <c r="HUO82" s="109"/>
      <c r="HUP82" s="110"/>
      <c r="HUQ82" s="111"/>
      <c r="HUR82" s="112"/>
      <c r="HUS82" s="112"/>
      <c r="HUU82" s="81"/>
      <c r="HUW82" s="81"/>
      <c r="HVE82" s="109"/>
      <c r="HVF82" s="110"/>
      <c r="HVG82" s="111"/>
      <c r="HVH82" s="112"/>
      <c r="HVI82" s="112"/>
      <c r="HVK82" s="81"/>
      <c r="HVM82" s="81"/>
      <c r="HVU82" s="109"/>
      <c r="HVV82" s="110"/>
      <c r="HVW82" s="111"/>
      <c r="HVX82" s="112"/>
      <c r="HVY82" s="112"/>
      <c r="HWA82" s="81"/>
      <c r="HWC82" s="81"/>
      <c r="HWK82" s="109"/>
      <c r="HWL82" s="110"/>
      <c r="HWM82" s="111"/>
      <c r="HWN82" s="112"/>
      <c r="HWO82" s="112"/>
      <c r="HWQ82" s="81"/>
      <c r="HWS82" s="81"/>
      <c r="HXA82" s="109"/>
      <c r="HXB82" s="110"/>
      <c r="HXC82" s="111"/>
      <c r="HXD82" s="112"/>
      <c r="HXE82" s="112"/>
      <c r="HXG82" s="81"/>
      <c r="HXI82" s="81"/>
      <c r="HXQ82" s="109"/>
      <c r="HXR82" s="110"/>
      <c r="HXS82" s="111"/>
      <c r="HXT82" s="112"/>
      <c r="HXU82" s="112"/>
      <c r="HXW82" s="81"/>
      <c r="HXY82" s="81"/>
      <c r="HYG82" s="109"/>
      <c r="HYH82" s="110"/>
      <c r="HYI82" s="111"/>
      <c r="HYJ82" s="112"/>
      <c r="HYK82" s="112"/>
      <c r="HYM82" s="81"/>
      <c r="HYO82" s="81"/>
      <c r="HYW82" s="109"/>
      <c r="HYX82" s="110"/>
      <c r="HYY82" s="111"/>
      <c r="HYZ82" s="112"/>
      <c r="HZA82" s="112"/>
      <c r="HZC82" s="81"/>
      <c r="HZE82" s="81"/>
      <c r="HZM82" s="109"/>
      <c r="HZN82" s="110"/>
      <c r="HZO82" s="111"/>
      <c r="HZP82" s="112"/>
      <c r="HZQ82" s="112"/>
      <c r="HZS82" s="81"/>
      <c r="HZU82" s="81"/>
      <c r="IAC82" s="109"/>
      <c r="IAD82" s="110"/>
      <c r="IAE82" s="111"/>
      <c r="IAF82" s="112"/>
      <c r="IAG82" s="112"/>
      <c r="IAI82" s="81"/>
      <c r="IAK82" s="81"/>
      <c r="IAS82" s="109"/>
      <c r="IAT82" s="110"/>
      <c r="IAU82" s="111"/>
      <c r="IAV82" s="112"/>
      <c r="IAW82" s="112"/>
      <c r="IAY82" s="81"/>
      <c r="IBA82" s="81"/>
      <c r="IBI82" s="109"/>
      <c r="IBJ82" s="110"/>
      <c r="IBK82" s="111"/>
      <c r="IBL82" s="112"/>
      <c r="IBM82" s="112"/>
      <c r="IBO82" s="81"/>
      <c r="IBQ82" s="81"/>
      <c r="IBY82" s="109"/>
      <c r="IBZ82" s="110"/>
      <c r="ICA82" s="111"/>
      <c r="ICB82" s="112"/>
      <c r="ICC82" s="112"/>
      <c r="ICE82" s="81"/>
      <c r="ICG82" s="81"/>
      <c r="ICO82" s="109"/>
      <c r="ICP82" s="110"/>
      <c r="ICQ82" s="111"/>
      <c r="ICR82" s="112"/>
      <c r="ICS82" s="112"/>
      <c r="ICU82" s="81"/>
      <c r="ICW82" s="81"/>
      <c r="IDE82" s="109"/>
      <c r="IDF82" s="110"/>
      <c r="IDG82" s="111"/>
      <c r="IDH82" s="112"/>
      <c r="IDI82" s="112"/>
      <c r="IDK82" s="81"/>
      <c r="IDM82" s="81"/>
      <c r="IDU82" s="109"/>
      <c r="IDV82" s="110"/>
      <c r="IDW82" s="111"/>
      <c r="IDX82" s="112"/>
      <c r="IDY82" s="112"/>
      <c r="IEA82" s="81"/>
      <c r="IEC82" s="81"/>
      <c r="IEK82" s="109"/>
      <c r="IEL82" s="110"/>
      <c r="IEM82" s="111"/>
      <c r="IEN82" s="112"/>
      <c r="IEO82" s="112"/>
      <c r="IEQ82" s="81"/>
      <c r="IES82" s="81"/>
      <c r="IFA82" s="109"/>
      <c r="IFB82" s="110"/>
      <c r="IFC82" s="111"/>
      <c r="IFD82" s="112"/>
      <c r="IFE82" s="112"/>
      <c r="IFG82" s="81"/>
      <c r="IFI82" s="81"/>
      <c r="IFQ82" s="109"/>
      <c r="IFR82" s="110"/>
      <c r="IFS82" s="111"/>
      <c r="IFT82" s="112"/>
      <c r="IFU82" s="112"/>
      <c r="IFW82" s="81"/>
      <c r="IFY82" s="81"/>
      <c r="IGG82" s="109"/>
      <c r="IGH82" s="110"/>
      <c r="IGI82" s="111"/>
      <c r="IGJ82" s="112"/>
      <c r="IGK82" s="112"/>
      <c r="IGM82" s="81"/>
      <c r="IGO82" s="81"/>
      <c r="IGW82" s="109"/>
      <c r="IGX82" s="110"/>
      <c r="IGY82" s="111"/>
      <c r="IGZ82" s="112"/>
      <c r="IHA82" s="112"/>
      <c r="IHC82" s="81"/>
      <c r="IHE82" s="81"/>
      <c r="IHM82" s="109"/>
      <c r="IHN82" s="110"/>
      <c r="IHO82" s="111"/>
      <c r="IHP82" s="112"/>
      <c r="IHQ82" s="112"/>
      <c r="IHS82" s="81"/>
      <c r="IHU82" s="81"/>
      <c r="IIC82" s="109"/>
      <c r="IID82" s="110"/>
      <c r="IIE82" s="111"/>
      <c r="IIF82" s="112"/>
      <c r="IIG82" s="112"/>
      <c r="III82" s="81"/>
      <c r="IIK82" s="81"/>
      <c r="IIS82" s="109"/>
      <c r="IIT82" s="110"/>
      <c r="IIU82" s="111"/>
      <c r="IIV82" s="112"/>
      <c r="IIW82" s="112"/>
      <c r="IIY82" s="81"/>
      <c r="IJA82" s="81"/>
      <c r="IJI82" s="109"/>
      <c r="IJJ82" s="110"/>
      <c r="IJK82" s="111"/>
      <c r="IJL82" s="112"/>
      <c r="IJM82" s="112"/>
      <c r="IJO82" s="81"/>
      <c r="IJQ82" s="81"/>
      <c r="IJY82" s="109"/>
      <c r="IJZ82" s="110"/>
      <c r="IKA82" s="111"/>
      <c r="IKB82" s="112"/>
      <c r="IKC82" s="112"/>
      <c r="IKE82" s="81"/>
      <c r="IKG82" s="81"/>
      <c r="IKO82" s="109"/>
      <c r="IKP82" s="110"/>
      <c r="IKQ82" s="111"/>
      <c r="IKR82" s="112"/>
      <c r="IKS82" s="112"/>
      <c r="IKU82" s="81"/>
      <c r="IKW82" s="81"/>
      <c r="ILE82" s="109"/>
      <c r="ILF82" s="110"/>
      <c r="ILG82" s="111"/>
      <c r="ILH82" s="112"/>
      <c r="ILI82" s="112"/>
      <c r="ILK82" s="81"/>
      <c r="ILM82" s="81"/>
      <c r="ILU82" s="109"/>
      <c r="ILV82" s="110"/>
      <c r="ILW82" s="111"/>
      <c r="ILX82" s="112"/>
      <c r="ILY82" s="112"/>
      <c r="IMA82" s="81"/>
      <c r="IMC82" s="81"/>
      <c r="IMK82" s="109"/>
      <c r="IML82" s="110"/>
      <c r="IMM82" s="111"/>
      <c r="IMN82" s="112"/>
      <c r="IMO82" s="112"/>
      <c r="IMQ82" s="81"/>
      <c r="IMS82" s="81"/>
      <c r="INA82" s="109"/>
      <c r="INB82" s="110"/>
      <c r="INC82" s="111"/>
      <c r="IND82" s="112"/>
      <c r="INE82" s="112"/>
      <c r="ING82" s="81"/>
      <c r="INI82" s="81"/>
      <c r="INQ82" s="109"/>
      <c r="INR82" s="110"/>
      <c r="INS82" s="111"/>
      <c r="INT82" s="112"/>
      <c r="INU82" s="112"/>
      <c r="INW82" s="81"/>
      <c r="INY82" s="81"/>
      <c r="IOG82" s="109"/>
      <c r="IOH82" s="110"/>
      <c r="IOI82" s="111"/>
      <c r="IOJ82" s="112"/>
      <c r="IOK82" s="112"/>
      <c r="IOM82" s="81"/>
      <c r="IOO82" s="81"/>
      <c r="IOW82" s="109"/>
      <c r="IOX82" s="110"/>
      <c r="IOY82" s="111"/>
      <c r="IOZ82" s="112"/>
      <c r="IPA82" s="112"/>
      <c r="IPC82" s="81"/>
      <c r="IPE82" s="81"/>
      <c r="IPM82" s="109"/>
      <c r="IPN82" s="110"/>
      <c r="IPO82" s="111"/>
      <c r="IPP82" s="112"/>
      <c r="IPQ82" s="112"/>
      <c r="IPS82" s="81"/>
      <c r="IPU82" s="81"/>
      <c r="IQC82" s="109"/>
      <c r="IQD82" s="110"/>
      <c r="IQE82" s="111"/>
      <c r="IQF82" s="112"/>
      <c r="IQG82" s="112"/>
      <c r="IQI82" s="81"/>
      <c r="IQK82" s="81"/>
      <c r="IQS82" s="109"/>
      <c r="IQT82" s="110"/>
      <c r="IQU82" s="111"/>
      <c r="IQV82" s="112"/>
      <c r="IQW82" s="112"/>
      <c r="IQY82" s="81"/>
      <c r="IRA82" s="81"/>
      <c r="IRI82" s="109"/>
      <c r="IRJ82" s="110"/>
      <c r="IRK82" s="111"/>
      <c r="IRL82" s="112"/>
      <c r="IRM82" s="112"/>
      <c r="IRO82" s="81"/>
      <c r="IRQ82" s="81"/>
      <c r="IRY82" s="109"/>
      <c r="IRZ82" s="110"/>
      <c r="ISA82" s="111"/>
      <c r="ISB82" s="112"/>
      <c r="ISC82" s="112"/>
      <c r="ISE82" s="81"/>
      <c r="ISG82" s="81"/>
      <c r="ISO82" s="109"/>
      <c r="ISP82" s="110"/>
      <c r="ISQ82" s="111"/>
      <c r="ISR82" s="112"/>
      <c r="ISS82" s="112"/>
      <c r="ISU82" s="81"/>
      <c r="ISW82" s="81"/>
      <c r="ITE82" s="109"/>
      <c r="ITF82" s="110"/>
      <c r="ITG82" s="111"/>
      <c r="ITH82" s="112"/>
      <c r="ITI82" s="112"/>
      <c r="ITK82" s="81"/>
      <c r="ITM82" s="81"/>
      <c r="ITU82" s="109"/>
      <c r="ITV82" s="110"/>
      <c r="ITW82" s="111"/>
      <c r="ITX82" s="112"/>
      <c r="ITY82" s="112"/>
      <c r="IUA82" s="81"/>
      <c r="IUC82" s="81"/>
      <c r="IUK82" s="109"/>
      <c r="IUL82" s="110"/>
      <c r="IUM82" s="111"/>
      <c r="IUN82" s="112"/>
      <c r="IUO82" s="112"/>
      <c r="IUQ82" s="81"/>
      <c r="IUS82" s="81"/>
      <c r="IVA82" s="109"/>
      <c r="IVB82" s="110"/>
      <c r="IVC82" s="111"/>
      <c r="IVD82" s="112"/>
      <c r="IVE82" s="112"/>
      <c r="IVG82" s="81"/>
      <c r="IVI82" s="81"/>
      <c r="IVQ82" s="109"/>
      <c r="IVR82" s="110"/>
      <c r="IVS82" s="111"/>
      <c r="IVT82" s="112"/>
      <c r="IVU82" s="112"/>
      <c r="IVW82" s="81"/>
      <c r="IVY82" s="81"/>
      <c r="IWG82" s="109"/>
      <c r="IWH82" s="110"/>
      <c r="IWI82" s="111"/>
      <c r="IWJ82" s="112"/>
      <c r="IWK82" s="112"/>
      <c r="IWM82" s="81"/>
      <c r="IWO82" s="81"/>
      <c r="IWW82" s="109"/>
      <c r="IWX82" s="110"/>
      <c r="IWY82" s="111"/>
      <c r="IWZ82" s="112"/>
      <c r="IXA82" s="112"/>
      <c r="IXC82" s="81"/>
      <c r="IXE82" s="81"/>
      <c r="IXM82" s="109"/>
      <c r="IXN82" s="110"/>
      <c r="IXO82" s="111"/>
      <c r="IXP82" s="112"/>
      <c r="IXQ82" s="112"/>
      <c r="IXS82" s="81"/>
      <c r="IXU82" s="81"/>
      <c r="IYC82" s="109"/>
      <c r="IYD82" s="110"/>
      <c r="IYE82" s="111"/>
      <c r="IYF82" s="112"/>
      <c r="IYG82" s="112"/>
      <c r="IYI82" s="81"/>
      <c r="IYK82" s="81"/>
      <c r="IYS82" s="109"/>
      <c r="IYT82" s="110"/>
      <c r="IYU82" s="111"/>
      <c r="IYV82" s="112"/>
      <c r="IYW82" s="112"/>
      <c r="IYY82" s="81"/>
      <c r="IZA82" s="81"/>
      <c r="IZI82" s="109"/>
      <c r="IZJ82" s="110"/>
      <c r="IZK82" s="111"/>
      <c r="IZL82" s="112"/>
      <c r="IZM82" s="112"/>
      <c r="IZO82" s="81"/>
      <c r="IZQ82" s="81"/>
      <c r="IZY82" s="109"/>
      <c r="IZZ82" s="110"/>
      <c r="JAA82" s="111"/>
      <c r="JAB82" s="112"/>
      <c r="JAC82" s="112"/>
      <c r="JAE82" s="81"/>
      <c r="JAG82" s="81"/>
      <c r="JAO82" s="109"/>
      <c r="JAP82" s="110"/>
      <c r="JAQ82" s="111"/>
      <c r="JAR82" s="112"/>
      <c r="JAS82" s="112"/>
      <c r="JAU82" s="81"/>
      <c r="JAW82" s="81"/>
      <c r="JBE82" s="109"/>
      <c r="JBF82" s="110"/>
      <c r="JBG82" s="111"/>
      <c r="JBH82" s="112"/>
      <c r="JBI82" s="112"/>
      <c r="JBK82" s="81"/>
      <c r="JBM82" s="81"/>
      <c r="JBU82" s="109"/>
      <c r="JBV82" s="110"/>
      <c r="JBW82" s="111"/>
      <c r="JBX82" s="112"/>
      <c r="JBY82" s="112"/>
      <c r="JCA82" s="81"/>
      <c r="JCC82" s="81"/>
      <c r="JCK82" s="109"/>
      <c r="JCL82" s="110"/>
      <c r="JCM82" s="111"/>
      <c r="JCN82" s="112"/>
      <c r="JCO82" s="112"/>
      <c r="JCQ82" s="81"/>
      <c r="JCS82" s="81"/>
      <c r="JDA82" s="109"/>
      <c r="JDB82" s="110"/>
      <c r="JDC82" s="111"/>
      <c r="JDD82" s="112"/>
      <c r="JDE82" s="112"/>
      <c r="JDG82" s="81"/>
      <c r="JDI82" s="81"/>
      <c r="JDQ82" s="109"/>
      <c r="JDR82" s="110"/>
      <c r="JDS82" s="111"/>
      <c r="JDT82" s="112"/>
      <c r="JDU82" s="112"/>
      <c r="JDW82" s="81"/>
      <c r="JDY82" s="81"/>
      <c r="JEG82" s="109"/>
      <c r="JEH82" s="110"/>
      <c r="JEI82" s="111"/>
      <c r="JEJ82" s="112"/>
      <c r="JEK82" s="112"/>
      <c r="JEM82" s="81"/>
      <c r="JEO82" s="81"/>
      <c r="JEW82" s="109"/>
      <c r="JEX82" s="110"/>
      <c r="JEY82" s="111"/>
      <c r="JEZ82" s="112"/>
      <c r="JFA82" s="112"/>
      <c r="JFC82" s="81"/>
      <c r="JFE82" s="81"/>
      <c r="JFM82" s="109"/>
      <c r="JFN82" s="110"/>
      <c r="JFO82" s="111"/>
      <c r="JFP82" s="112"/>
      <c r="JFQ82" s="112"/>
      <c r="JFS82" s="81"/>
      <c r="JFU82" s="81"/>
      <c r="JGC82" s="109"/>
      <c r="JGD82" s="110"/>
      <c r="JGE82" s="111"/>
      <c r="JGF82" s="112"/>
      <c r="JGG82" s="112"/>
      <c r="JGI82" s="81"/>
      <c r="JGK82" s="81"/>
      <c r="JGS82" s="109"/>
      <c r="JGT82" s="110"/>
      <c r="JGU82" s="111"/>
      <c r="JGV82" s="112"/>
      <c r="JGW82" s="112"/>
      <c r="JGY82" s="81"/>
      <c r="JHA82" s="81"/>
      <c r="JHI82" s="109"/>
      <c r="JHJ82" s="110"/>
      <c r="JHK82" s="111"/>
      <c r="JHL82" s="112"/>
      <c r="JHM82" s="112"/>
      <c r="JHO82" s="81"/>
      <c r="JHQ82" s="81"/>
      <c r="JHY82" s="109"/>
      <c r="JHZ82" s="110"/>
      <c r="JIA82" s="111"/>
      <c r="JIB82" s="112"/>
      <c r="JIC82" s="112"/>
      <c r="JIE82" s="81"/>
      <c r="JIG82" s="81"/>
      <c r="JIO82" s="109"/>
      <c r="JIP82" s="110"/>
      <c r="JIQ82" s="111"/>
      <c r="JIR82" s="112"/>
      <c r="JIS82" s="112"/>
      <c r="JIU82" s="81"/>
      <c r="JIW82" s="81"/>
      <c r="JJE82" s="109"/>
      <c r="JJF82" s="110"/>
      <c r="JJG82" s="111"/>
      <c r="JJH82" s="112"/>
      <c r="JJI82" s="112"/>
      <c r="JJK82" s="81"/>
      <c r="JJM82" s="81"/>
      <c r="JJU82" s="109"/>
      <c r="JJV82" s="110"/>
      <c r="JJW82" s="111"/>
      <c r="JJX82" s="112"/>
      <c r="JJY82" s="112"/>
      <c r="JKA82" s="81"/>
      <c r="JKC82" s="81"/>
      <c r="JKK82" s="109"/>
      <c r="JKL82" s="110"/>
      <c r="JKM82" s="111"/>
      <c r="JKN82" s="112"/>
      <c r="JKO82" s="112"/>
      <c r="JKQ82" s="81"/>
      <c r="JKS82" s="81"/>
      <c r="JLA82" s="109"/>
      <c r="JLB82" s="110"/>
      <c r="JLC82" s="111"/>
      <c r="JLD82" s="112"/>
      <c r="JLE82" s="112"/>
      <c r="JLG82" s="81"/>
      <c r="JLI82" s="81"/>
      <c r="JLQ82" s="109"/>
      <c r="JLR82" s="110"/>
      <c r="JLS82" s="111"/>
      <c r="JLT82" s="112"/>
      <c r="JLU82" s="112"/>
      <c r="JLW82" s="81"/>
      <c r="JLY82" s="81"/>
      <c r="JMG82" s="109"/>
      <c r="JMH82" s="110"/>
      <c r="JMI82" s="111"/>
      <c r="JMJ82" s="112"/>
      <c r="JMK82" s="112"/>
      <c r="JMM82" s="81"/>
      <c r="JMO82" s="81"/>
      <c r="JMW82" s="109"/>
      <c r="JMX82" s="110"/>
      <c r="JMY82" s="111"/>
      <c r="JMZ82" s="112"/>
      <c r="JNA82" s="112"/>
      <c r="JNC82" s="81"/>
      <c r="JNE82" s="81"/>
      <c r="JNM82" s="109"/>
      <c r="JNN82" s="110"/>
      <c r="JNO82" s="111"/>
      <c r="JNP82" s="112"/>
      <c r="JNQ82" s="112"/>
      <c r="JNS82" s="81"/>
      <c r="JNU82" s="81"/>
      <c r="JOC82" s="109"/>
      <c r="JOD82" s="110"/>
      <c r="JOE82" s="111"/>
      <c r="JOF82" s="112"/>
      <c r="JOG82" s="112"/>
      <c r="JOI82" s="81"/>
      <c r="JOK82" s="81"/>
      <c r="JOS82" s="109"/>
      <c r="JOT82" s="110"/>
      <c r="JOU82" s="111"/>
      <c r="JOV82" s="112"/>
      <c r="JOW82" s="112"/>
      <c r="JOY82" s="81"/>
      <c r="JPA82" s="81"/>
      <c r="JPI82" s="109"/>
      <c r="JPJ82" s="110"/>
      <c r="JPK82" s="111"/>
      <c r="JPL82" s="112"/>
      <c r="JPM82" s="112"/>
      <c r="JPO82" s="81"/>
      <c r="JPQ82" s="81"/>
      <c r="JPY82" s="109"/>
      <c r="JPZ82" s="110"/>
      <c r="JQA82" s="111"/>
      <c r="JQB82" s="112"/>
      <c r="JQC82" s="112"/>
      <c r="JQE82" s="81"/>
      <c r="JQG82" s="81"/>
      <c r="JQO82" s="109"/>
      <c r="JQP82" s="110"/>
      <c r="JQQ82" s="111"/>
      <c r="JQR82" s="112"/>
      <c r="JQS82" s="112"/>
      <c r="JQU82" s="81"/>
      <c r="JQW82" s="81"/>
      <c r="JRE82" s="109"/>
      <c r="JRF82" s="110"/>
      <c r="JRG82" s="111"/>
      <c r="JRH82" s="112"/>
      <c r="JRI82" s="112"/>
      <c r="JRK82" s="81"/>
      <c r="JRM82" s="81"/>
      <c r="JRU82" s="109"/>
      <c r="JRV82" s="110"/>
      <c r="JRW82" s="111"/>
      <c r="JRX82" s="112"/>
      <c r="JRY82" s="112"/>
      <c r="JSA82" s="81"/>
      <c r="JSC82" s="81"/>
      <c r="JSK82" s="109"/>
      <c r="JSL82" s="110"/>
      <c r="JSM82" s="111"/>
      <c r="JSN82" s="112"/>
      <c r="JSO82" s="112"/>
      <c r="JSQ82" s="81"/>
      <c r="JSS82" s="81"/>
      <c r="JTA82" s="109"/>
      <c r="JTB82" s="110"/>
      <c r="JTC82" s="111"/>
      <c r="JTD82" s="112"/>
      <c r="JTE82" s="112"/>
      <c r="JTG82" s="81"/>
      <c r="JTI82" s="81"/>
      <c r="JTQ82" s="109"/>
      <c r="JTR82" s="110"/>
      <c r="JTS82" s="111"/>
      <c r="JTT82" s="112"/>
      <c r="JTU82" s="112"/>
      <c r="JTW82" s="81"/>
      <c r="JTY82" s="81"/>
      <c r="JUG82" s="109"/>
      <c r="JUH82" s="110"/>
      <c r="JUI82" s="111"/>
      <c r="JUJ82" s="112"/>
      <c r="JUK82" s="112"/>
      <c r="JUM82" s="81"/>
      <c r="JUO82" s="81"/>
      <c r="JUW82" s="109"/>
      <c r="JUX82" s="110"/>
      <c r="JUY82" s="111"/>
      <c r="JUZ82" s="112"/>
      <c r="JVA82" s="112"/>
      <c r="JVC82" s="81"/>
      <c r="JVE82" s="81"/>
      <c r="JVM82" s="109"/>
      <c r="JVN82" s="110"/>
      <c r="JVO82" s="111"/>
      <c r="JVP82" s="112"/>
      <c r="JVQ82" s="112"/>
      <c r="JVS82" s="81"/>
      <c r="JVU82" s="81"/>
      <c r="JWC82" s="109"/>
      <c r="JWD82" s="110"/>
      <c r="JWE82" s="111"/>
      <c r="JWF82" s="112"/>
      <c r="JWG82" s="112"/>
      <c r="JWI82" s="81"/>
      <c r="JWK82" s="81"/>
      <c r="JWS82" s="109"/>
      <c r="JWT82" s="110"/>
      <c r="JWU82" s="111"/>
      <c r="JWV82" s="112"/>
      <c r="JWW82" s="112"/>
      <c r="JWY82" s="81"/>
      <c r="JXA82" s="81"/>
      <c r="JXI82" s="109"/>
      <c r="JXJ82" s="110"/>
      <c r="JXK82" s="111"/>
      <c r="JXL82" s="112"/>
      <c r="JXM82" s="112"/>
      <c r="JXO82" s="81"/>
      <c r="JXQ82" s="81"/>
      <c r="JXY82" s="109"/>
      <c r="JXZ82" s="110"/>
      <c r="JYA82" s="111"/>
      <c r="JYB82" s="112"/>
      <c r="JYC82" s="112"/>
      <c r="JYE82" s="81"/>
      <c r="JYG82" s="81"/>
      <c r="JYO82" s="109"/>
      <c r="JYP82" s="110"/>
      <c r="JYQ82" s="111"/>
      <c r="JYR82" s="112"/>
      <c r="JYS82" s="112"/>
      <c r="JYU82" s="81"/>
      <c r="JYW82" s="81"/>
      <c r="JZE82" s="109"/>
      <c r="JZF82" s="110"/>
      <c r="JZG82" s="111"/>
      <c r="JZH82" s="112"/>
      <c r="JZI82" s="112"/>
      <c r="JZK82" s="81"/>
      <c r="JZM82" s="81"/>
      <c r="JZU82" s="109"/>
      <c r="JZV82" s="110"/>
      <c r="JZW82" s="111"/>
      <c r="JZX82" s="112"/>
      <c r="JZY82" s="112"/>
      <c r="KAA82" s="81"/>
      <c r="KAC82" s="81"/>
      <c r="KAK82" s="109"/>
      <c r="KAL82" s="110"/>
      <c r="KAM82" s="111"/>
      <c r="KAN82" s="112"/>
      <c r="KAO82" s="112"/>
      <c r="KAQ82" s="81"/>
      <c r="KAS82" s="81"/>
      <c r="KBA82" s="109"/>
      <c r="KBB82" s="110"/>
      <c r="KBC82" s="111"/>
      <c r="KBD82" s="112"/>
      <c r="KBE82" s="112"/>
      <c r="KBG82" s="81"/>
      <c r="KBI82" s="81"/>
      <c r="KBQ82" s="109"/>
      <c r="KBR82" s="110"/>
      <c r="KBS82" s="111"/>
      <c r="KBT82" s="112"/>
      <c r="KBU82" s="112"/>
      <c r="KBW82" s="81"/>
      <c r="KBY82" s="81"/>
      <c r="KCG82" s="109"/>
      <c r="KCH82" s="110"/>
      <c r="KCI82" s="111"/>
      <c r="KCJ82" s="112"/>
      <c r="KCK82" s="112"/>
      <c r="KCM82" s="81"/>
      <c r="KCO82" s="81"/>
      <c r="KCW82" s="109"/>
      <c r="KCX82" s="110"/>
      <c r="KCY82" s="111"/>
      <c r="KCZ82" s="112"/>
      <c r="KDA82" s="112"/>
      <c r="KDC82" s="81"/>
      <c r="KDE82" s="81"/>
      <c r="KDM82" s="109"/>
      <c r="KDN82" s="110"/>
      <c r="KDO82" s="111"/>
      <c r="KDP82" s="112"/>
      <c r="KDQ82" s="112"/>
      <c r="KDS82" s="81"/>
      <c r="KDU82" s="81"/>
      <c r="KEC82" s="109"/>
      <c r="KED82" s="110"/>
      <c r="KEE82" s="111"/>
      <c r="KEF82" s="112"/>
      <c r="KEG82" s="112"/>
      <c r="KEI82" s="81"/>
      <c r="KEK82" s="81"/>
      <c r="KES82" s="109"/>
      <c r="KET82" s="110"/>
      <c r="KEU82" s="111"/>
      <c r="KEV82" s="112"/>
      <c r="KEW82" s="112"/>
      <c r="KEY82" s="81"/>
      <c r="KFA82" s="81"/>
      <c r="KFI82" s="109"/>
      <c r="KFJ82" s="110"/>
      <c r="KFK82" s="111"/>
      <c r="KFL82" s="112"/>
      <c r="KFM82" s="112"/>
      <c r="KFO82" s="81"/>
      <c r="KFQ82" s="81"/>
      <c r="KFY82" s="109"/>
      <c r="KFZ82" s="110"/>
      <c r="KGA82" s="111"/>
      <c r="KGB82" s="112"/>
      <c r="KGC82" s="112"/>
      <c r="KGE82" s="81"/>
      <c r="KGG82" s="81"/>
      <c r="KGO82" s="109"/>
      <c r="KGP82" s="110"/>
      <c r="KGQ82" s="111"/>
      <c r="KGR82" s="112"/>
      <c r="KGS82" s="112"/>
      <c r="KGU82" s="81"/>
      <c r="KGW82" s="81"/>
      <c r="KHE82" s="109"/>
      <c r="KHF82" s="110"/>
      <c r="KHG82" s="111"/>
      <c r="KHH82" s="112"/>
      <c r="KHI82" s="112"/>
      <c r="KHK82" s="81"/>
      <c r="KHM82" s="81"/>
      <c r="KHU82" s="109"/>
      <c r="KHV82" s="110"/>
      <c r="KHW82" s="111"/>
      <c r="KHX82" s="112"/>
      <c r="KHY82" s="112"/>
      <c r="KIA82" s="81"/>
      <c r="KIC82" s="81"/>
      <c r="KIK82" s="109"/>
      <c r="KIL82" s="110"/>
      <c r="KIM82" s="111"/>
      <c r="KIN82" s="112"/>
      <c r="KIO82" s="112"/>
      <c r="KIQ82" s="81"/>
      <c r="KIS82" s="81"/>
      <c r="KJA82" s="109"/>
      <c r="KJB82" s="110"/>
      <c r="KJC82" s="111"/>
      <c r="KJD82" s="112"/>
      <c r="KJE82" s="112"/>
      <c r="KJG82" s="81"/>
      <c r="KJI82" s="81"/>
      <c r="KJQ82" s="109"/>
      <c r="KJR82" s="110"/>
      <c r="KJS82" s="111"/>
      <c r="KJT82" s="112"/>
      <c r="KJU82" s="112"/>
      <c r="KJW82" s="81"/>
      <c r="KJY82" s="81"/>
      <c r="KKG82" s="109"/>
      <c r="KKH82" s="110"/>
      <c r="KKI82" s="111"/>
      <c r="KKJ82" s="112"/>
      <c r="KKK82" s="112"/>
      <c r="KKM82" s="81"/>
      <c r="KKO82" s="81"/>
      <c r="KKW82" s="109"/>
      <c r="KKX82" s="110"/>
      <c r="KKY82" s="111"/>
      <c r="KKZ82" s="112"/>
      <c r="KLA82" s="112"/>
      <c r="KLC82" s="81"/>
      <c r="KLE82" s="81"/>
      <c r="KLM82" s="109"/>
      <c r="KLN82" s="110"/>
      <c r="KLO82" s="111"/>
      <c r="KLP82" s="112"/>
      <c r="KLQ82" s="112"/>
      <c r="KLS82" s="81"/>
      <c r="KLU82" s="81"/>
      <c r="KMC82" s="109"/>
      <c r="KMD82" s="110"/>
      <c r="KME82" s="111"/>
      <c r="KMF82" s="112"/>
      <c r="KMG82" s="112"/>
      <c r="KMI82" s="81"/>
      <c r="KMK82" s="81"/>
      <c r="KMS82" s="109"/>
      <c r="KMT82" s="110"/>
      <c r="KMU82" s="111"/>
      <c r="KMV82" s="112"/>
      <c r="KMW82" s="112"/>
      <c r="KMY82" s="81"/>
      <c r="KNA82" s="81"/>
      <c r="KNI82" s="109"/>
      <c r="KNJ82" s="110"/>
      <c r="KNK82" s="111"/>
      <c r="KNL82" s="112"/>
      <c r="KNM82" s="112"/>
      <c r="KNO82" s="81"/>
      <c r="KNQ82" s="81"/>
      <c r="KNY82" s="109"/>
      <c r="KNZ82" s="110"/>
      <c r="KOA82" s="111"/>
      <c r="KOB82" s="112"/>
      <c r="KOC82" s="112"/>
      <c r="KOE82" s="81"/>
      <c r="KOG82" s="81"/>
      <c r="KOO82" s="109"/>
      <c r="KOP82" s="110"/>
      <c r="KOQ82" s="111"/>
      <c r="KOR82" s="112"/>
      <c r="KOS82" s="112"/>
      <c r="KOU82" s="81"/>
      <c r="KOW82" s="81"/>
      <c r="KPE82" s="109"/>
      <c r="KPF82" s="110"/>
      <c r="KPG82" s="111"/>
      <c r="KPH82" s="112"/>
      <c r="KPI82" s="112"/>
      <c r="KPK82" s="81"/>
      <c r="KPM82" s="81"/>
      <c r="KPU82" s="109"/>
      <c r="KPV82" s="110"/>
      <c r="KPW82" s="111"/>
      <c r="KPX82" s="112"/>
      <c r="KPY82" s="112"/>
      <c r="KQA82" s="81"/>
      <c r="KQC82" s="81"/>
      <c r="KQK82" s="109"/>
      <c r="KQL82" s="110"/>
      <c r="KQM82" s="111"/>
      <c r="KQN82" s="112"/>
      <c r="KQO82" s="112"/>
      <c r="KQQ82" s="81"/>
      <c r="KQS82" s="81"/>
      <c r="KRA82" s="109"/>
      <c r="KRB82" s="110"/>
      <c r="KRC82" s="111"/>
      <c r="KRD82" s="112"/>
      <c r="KRE82" s="112"/>
      <c r="KRG82" s="81"/>
      <c r="KRI82" s="81"/>
      <c r="KRQ82" s="109"/>
      <c r="KRR82" s="110"/>
      <c r="KRS82" s="111"/>
      <c r="KRT82" s="112"/>
      <c r="KRU82" s="112"/>
      <c r="KRW82" s="81"/>
      <c r="KRY82" s="81"/>
      <c r="KSG82" s="109"/>
      <c r="KSH82" s="110"/>
      <c r="KSI82" s="111"/>
      <c r="KSJ82" s="112"/>
      <c r="KSK82" s="112"/>
      <c r="KSM82" s="81"/>
      <c r="KSO82" s="81"/>
      <c r="KSW82" s="109"/>
      <c r="KSX82" s="110"/>
      <c r="KSY82" s="111"/>
      <c r="KSZ82" s="112"/>
      <c r="KTA82" s="112"/>
      <c r="KTC82" s="81"/>
      <c r="KTE82" s="81"/>
      <c r="KTM82" s="109"/>
      <c r="KTN82" s="110"/>
      <c r="KTO82" s="111"/>
      <c r="KTP82" s="112"/>
      <c r="KTQ82" s="112"/>
      <c r="KTS82" s="81"/>
      <c r="KTU82" s="81"/>
      <c r="KUC82" s="109"/>
      <c r="KUD82" s="110"/>
      <c r="KUE82" s="111"/>
      <c r="KUF82" s="112"/>
      <c r="KUG82" s="112"/>
      <c r="KUI82" s="81"/>
      <c r="KUK82" s="81"/>
      <c r="KUS82" s="109"/>
      <c r="KUT82" s="110"/>
      <c r="KUU82" s="111"/>
      <c r="KUV82" s="112"/>
      <c r="KUW82" s="112"/>
      <c r="KUY82" s="81"/>
      <c r="KVA82" s="81"/>
      <c r="KVI82" s="109"/>
      <c r="KVJ82" s="110"/>
      <c r="KVK82" s="111"/>
      <c r="KVL82" s="112"/>
      <c r="KVM82" s="112"/>
      <c r="KVO82" s="81"/>
      <c r="KVQ82" s="81"/>
      <c r="KVY82" s="109"/>
      <c r="KVZ82" s="110"/>
      <c r="KWA82" s="111"/>
      <c r="KWB82" s="112"/>
      <c r="KWC82" s="112"/>
      <c r="KWE82" s="81"/>
      <c r="KWG82" s="81"/>
      <c r="KWO82" s="109"/>
      <c r="KWP82" s="110"/>
      <c r="KWQ82" s="111"/>
      <c r="KWR82" s="112"/>
      <c r="KWS82" s="112"/>
      <c r="KWU82" s="81"/>
      <c r="KWW82" s="81"/>
      <c r="KXE82" s="109"/>
      <c r="KXF82" s="110"/>
      <c r="KXG82" s="111"/>
      <c r="KXH82" s="112"/>
      <c r="KXI82" s="112"/>
      <c r="KXK82" s="81"/>
      <c r="KXM82" s="81"/>
      <c r="KXU82" s="109"/>
      <c r="KXV82" s="110"/>
      <c r="KXW82" s="111"/>
      <c r="KXX82" s="112"/>
      <c r="KXY82" s="112"/>
      <c r="KYA82" s="81"/>
      <c r="KYC82" s="81"/>
      <c r="KYK82" s="109"/>
      <c r="KYL82" s="110"/>
      <c r="KYM82" s="111"/>
      <c r="KYN82" s="112"/>
      <c r="KYO82" s="112"/>
      <c r="KYQ82" s="81"/>
      <c r="KYS82" s="81"/>
      <c r="KZA82" s="109"/>
      <c r="KZB82" s="110"/>
      <c r="KZC82" s="111"/>
      <c r="KZD82" s="112"/>
      <c r="KZE82" s="112"/>
      <c r="KZG82" s="81"/>
      <c r="KZI82" s="81"/>
      <c r="KZQ82" s="109"/>
      <c r="KZR82" s="110"/>
      <c r="KZS82" s="111"/>
      <c r="KZT82" s="112"/>
      <c r="KZU82" s="112"/>
      <c r="KZW82" s="81"/>
      <c r="KZY82" s="81"/>
      <c r="LAG82" s="109"/>
      <c r="LAH82" s="110"/>
      <c r="LAI82" s="111"/>
      <c r="LAJ82" s="112"/>
      <c r="LAK82" s="112"/>
      <c r="LAM82" s="81"/>
      <c r="LAO82" s="81"/>
      <c r="LAW82" s="109"/>
      <c r="LAX82" s="110"/>
      <c r="LAY82" s="111"/>
      <c r="LAZ82" s="112"/>
      <c r="LBA82" s="112"/>
      <c r="LBC82" s="81"/>
      <c r="LBE82" s="81"/>
      <c r="LBM82" s="109"/>
      <c r="LBN82" s="110"/>
      <c r="LBO82" s="111"/>
      <c r="LBP82" s="112"/>
      <c r="LBQ82" s="112"/>
      <c r="LBS82" s="81"/>
      <c r="LBU82" s="81"/>
      <c r="LCC82" s="109"/>
      <c r="LCD82" s="110"/>
      <c r="LCE82" s="111"/>
      <c r="LCF82" s="112"/>
      <c r="LCG82" s="112"/>
      <c r="LCI82" s="81"/>
      <c r="LCK82" s="81"/>
      <c r="LCS82" s="109"/>
      <c r="LCT82" s="110"/>
      <c r="LCU82" s="111"/>
      <c r="LCV82" s="112"/>
      <c r="LCW82" s="112"/>
      <c r="LCY82" s="81"/>
      <c r="LDA82" s="81"/>
      <c r="LDI82" s="109"/>
      <c r="LDJ82" s="110"/>
      <c r="LDK82" s="111"/>
      <c r="LDL82" s="112"/>
      <c r="LDM82" s="112"/>
      <c r="LDO82" s="81"/>
      <c r="LDQ82" s="81"/>
      <c r="LDY82" s="109"/>
      <c r="LDZ82" s="110"/>
      <c r="LEA82" s="111"/>
      <c r="LEB82" s="112"/>
      <c r="LEC82" s="112"/>
      <c r="LEE82" s="81"/>
      <c r="LEG82" s="81"/>
      <c r="LEO82" s="109"/>
      <c r="LEP82" s="110"/>
      <c r="LEQ82" s="111"/>
      <c r="LER82" s="112"/>
      <c r="LES82" s="112"/>
      <c r="LEU82" s="81"/>
      <c r="LEW82" s="81"/>
      <c r="LFE82" s="109"/>
      <c r="LFF82" s="110"/>
      <c r="LFG82" s="111"/>
      <c r="LFH82" s="112"/>
      <c r="LFI82" s="112"/>
      <c r="LFK82" s="81"/>
      <c r="LFM82" s="81"/>
      <c r="LFU82" s="109"/>
      <c r="LFV82" s="110"/>
      <c r="LFW82" s="111"/>
      <c r="LFX82" s="112"/>
      <c r="LFY82" s="112"/>
      <c r="LGA82" s="81"/>
      <c r="LGC82" s="81"/>
      <c r="LGK82" s="109"/>
      <c r="LGL82" s="110"/>
      <c r="LGM82" s="111"/>
      <c r="LGN82" s="112"/>
      <c r="LGO82" s="112"/>
      <c r="LGQ82" s="81"/>
      <c r="LGS82" s="81"/>
      <c r="LHA82" s="109"/>
      <c r="LHB82" s="110"/>
      <c r="LHC82" s="111"/>
      <c r="LHD82" s="112"/>
      <c r="LHE82" s="112"/>
      <c r="LHG82" s="81"/>
      <c r="LHI82" s="81"/>
      <c r="LHQ82" s="109"/>
      <c r="LHR82" s="110"/>
      <c r="LHS82" s="111"/>
      <c r="LHT82" s="112"/>
      <c r="LHU82" s="112"/>
      <c r="LHW82" s="81"/>
      <c r="LHY82" s="81"/>
      <c r="LIG82" s="109"/>
      <c r="LIH82" s="110"/>
      <c r="LII82" s="111"/>
      <c r="LIJ82" s="112"/>
      <c r="LIK82" s="112"/>
      <c r="LIM82" s="81"/>
      <c r="LIO82" s="81"/>
      <c r="LIW82" s="109"/>
      <c r="LIX82" s="110"/>
      <c r="LIY82" s="111"/>
      <c r="LIZ82" s="112"/>
      <c r="LJA82" s="112"/>
      <c r="LJC82" s="81"/>
      <c r="LJE82" s="81"/>
      <c r="LJM82" s="109"/>
      <c r="LJN82" s="110"/>
      <c r="LJO82" s="111"/>
      <c r="LJP82" s="112"/>
      <c r="LJQ82" s="112"/>
      <c r="LJS82" s="81"/>
      <c r="LJU82" s="81"/>
      <c r="LKC82" s="109"/>
      <c r="LKD82" s="110"/>
      <c r="LKE82" s="111"/>
      <c r="LKF82" s="112"/>
      <c r="LKG82" s="112"/>
      <c r="LKI82" s="81"/>
      <c r="LKK82" s="81"/>
      <c r="LKS82" s="109"/>
      <c r="LKT82" s="110"/>
      <c r="LKU82" s="111"/>
      <c r="LKV82" s="112"/>
      <c r="LKW82" s="112"/>
      <c r="LKY82" s="81"/>
      <c r="LLA82" s="81"/>
      <c r="LLI82" s="109"/>
      <c r="LLJ82" s="110"/>
      <c r="LLK82" s="111"/>
      <c r="LLL82" s="112"/>
      <c r="LLM82" s="112"/>
      <c r="LLO82" s="81"/>
      <c r="LLQ82" s="81"/>
      <c r="LLY82" s="109"/>
      <c r="LLZ82" s="110"/>
      <c r="LMA82" s="111"/>
      <c r="LMB82" s="112"/>
      <c r="LMC82" s="112"/>
      <c r="LME82" s="81"/>
      <c r="LMG82" s="81"/>
      <c r="LMO82" s="109"/>
      <c r="LMP82" s="110"/>
      <c r="LMQ82" s="111"/>
      <c r="LMR82" s="112"/>
      <c r="LMS82" s="112"/>
      <c r="LMU82" s="81"/>
      <c r="LMW82" s="81"/>
      <c r="LNE82" s="109"/>
      <c r="LNF82" s="110"/>
      <c r="LNG82" s="111"/>
      <c r="LNH82" s="112"/>
      <c r="LNI82" s="112"/>
      <c r="LNK82" s="81"/>
      <c r="LNM82" s="81"/>
      <c r="LNU82" s="109"/>
      <c r="LNV82" s="110"/>
      <c r="LNW82" s="111"/>
      <c r="LNX82" s="112"/>
      <c r="LNY82" s="112"/>
      <c r="LOA82" s="81"/>
      <c r="LOC82" s="81"/>
      <c r="LOK82" s="109"/>
      <c r="LOL82" s="110"/>
      <c r="LOM82" s="111"/>
      <c r="LON82" s="112"/>
      <c r="LOO82" s="112"/>
      <c r="LOQ82" s="81"/>
      <c r="LOS82" s="81"/>
      <c r="LPA82" s="109"/>
      <c r="LPB82" s="110"/>
      <c r="LPC82" s="111"/>
      <c r="LPD82" s="112"/>
      <c r="LPE82" s="112"/>
      <c r="LPG82" s="81"/>
      <c r="LPI82" s="81"/>
      <c r="LPQ82" s="109"/>
      <c r="LPR82" s="110"/>
      <c r="LPS82" s="111"/>
      <c r="LPT82" s="112"/>
      <c r="LPU82" s="112"/>
      <c r="LPW82" s="81"/>
      <c r="LPY82" s="81"/>
      <c r="LQG82" s="109"/>
      <c r="LQH82" s="110"/>
      <c r="LQI82" s="111"/>
      <c r="LQJ82" s="112"/>
      <c r="LQK82" s="112"/>
      <c r="LQM82" s="81"/>
      <c r="LQO82" s="81"/>
      <c r="LQW82" s="109"/>
      <c r="LQX82" s="110"/>
      <c r="LQY82" s="111"/>
      <c r="LQZ82" s="112"/>
      <c r="LRA82" s="112"/>
      <c r="LRC82" s="81"/>
      <c r="LRE82" s="81"/>
      <c r="LRM82" s="109"/>
      <c r="LRN82" s="110"/>
      <c r="LRO82" s="111"/>
      <c r="LRP82" s="112"/>
      <c r="LRQ82" s="112"/>
      <c r="LRS82" s="81"/>
      <c r="LRU82" s="81"/>
      <c r="LSC82" s="109"/>
      <c r="LSD82" s="110"/>
      <c r="LSE82" s="111"/>
      <c r="LSF82" s="112"/>
      <c r="LSG82" s="112"/>
      <c r="LSI82" s="81"/>
      <c r="LSK82" s="81"/>
      <c r="LSS82" s="109"/>
      <c r="LST82" s="110"/>
      <c r="LSU82" s="111"/>
      <c r="LSV82" s="112"/>
      <c r="LSW82" s="112"/>
      <c r="LSY82" s="81"/>
      <c r="LTA82" s="81"/>
      <c r="LTI82" s="109"/>
      <c r="LTJ82" s="110"/>
      <c r="LTK82" s="111"/>
      <c r="LTL82" s="112"/>
      <c r="LTM82" s="112"/>
      <c r="LTO82" s="81"/>
      <c r="LTQ82" s="81"/>
      <c r="LTY82" s="109"/>
      <c r="LTZ82" s="110"/>
      <c r="LUA82" s="111"/>
      <c r="LUB82" s="112"/>
      <c r="LUC82" s="112"/>
      <c r="LUE82" s="81"/>
      <c r="LUG82" s="81"/>
      <c r="LUO82" s="109"/>
      <c r="LUP82" s="110"/>
      <c r="LUQ82" s="111"/>
      <c r="LUR82" s="112"/>
      <c r="LUS82" s="112"/>
      <c r="LUU82" s="81"/>
      <c r="LUW82" s="81"/>
      <c r="LVE82" s="109"/>
      <c r="LVF82" s="110"/>
      <c r="LVG82" s="111"/>
      <c r="LVH82" s="112"/>
      <c r="LVI82" s="112"/>
      <c r="LVK82" s="81"/>
      <c r="LVM82" s="81"/>
      <c r="LVU82" s="109"/>
      <c r="LVV82" s="110"/>
      <c r="LVW82" s="111"/>
      <c r="LVX82" s="112"/>
      <c r="LVY82" s="112"/>
      <c r="LWA82" s="81"/>
      <c r="LWC82" s="81"/>
      <c r="LWK82" s="109"/>
      <c r="LWL82" s="110"/>
      <c r="LWM82" s="111"/>
      <c r="LWN82" s="112"/>
      <c r="LWO82" s="112"/>
      <c r="LWQ82" s="81"/>
      <c r="LWS82" s="81"/>
      <c r="LXA82" s="109"/>
      <c r="LXB82" s="110"/>
      <c r="LXC82" s="111"/>
      <c r="LXD82" s="112"/>
      <c r="LXE82" s="112"/>
      <c r="LXG82" s="81"/>
      <c r="LXI82" s="81"/>
      <c r="LXQ82" s="109"/>
      <c r="LXR82" s="110"/>
      <c r="LXS82" s="111"/>
      <c r="LXT82" s="112"/>
      <c r="LXU82" s="112"/>
      <c r="LXW82" s="81"/>
      <c r="LXY82" s="81"/>
      <c r="LYG82" s="109"/>
      <c r="LYH82" s="110"/>
      <c r="LYI82" s="111"/>
      <c r="LYJ82" s="112"/>
      <c r="LYK82" s="112"/>
      <c r="LYM82" s="81"/>
      <c r="LYO82" s="81"/>
      <c r="LYW82" s="109"/>
      <c r="LYX82" s="110"/>
      <c r="LYY82" s="111"/>
      <c r="LYZ82" s="112"/>
      <c r="LZA82" s="112"/>
      <c r="LZC82" s="81"/>
      <c r="LZE82" s="81"/>
      <c r="LZM82" s="109"/>
      <c r="LZN82" s="110"/>
      <c r="LZO82" s="111"/>
      <c r="LZP82" s="112"/>
      <c r="LZQ82" s="112"/>
      <c r="LZS82" s="81"/>
      <c r="LZU82" s="81"/>
      <c r="MAC82" s="109"/>
      <c r="MAD82" s="110"/>
      <c r="MAE82" s="111"/>
      <c r="MAF82" s="112"/>
      <c r="MAG82" s="112"/>
      <c r="MAI82" s="81"/>
      <c r="MAK82" s="81"/>
      <c r="MAS82" s="109"/>
      <c r="MAT82" s="110"/>
      <c r="MAU82" s="111"/>
      <c r="MAV82" s="112"/>
      <c r="MAW82" s="112"/>
      <c r="MAY82" s="81"/>
      <c r="MBA82" s="81"/>
      <c r="MBI82" s="109"/>
      <c r="MBJ82" s="110"/>
      <c r="MBK82" s="111"/>
      <c r="MBL82" s="112"/>
      <c r="MBM82" s="112"/>
      <c r="MBO82" s="81"/>
      <c r="MBQ82" s="81"/>
      <c r="MBY82" s="109"/>
      <c r="MBZ82" s="110"/>
      <c r="MCA82" s="111"/>
      <c r="MCB82" s="112"/>
      <c r="MCC82" s="112"/>
      <c r="MCE82" s="81"/>
      <c r="MCG82" s="81"/>
      <c r="MCO82" s="109"/>
      <c r="MCP82" s="110"/>
      <c r="MCQ82" s="111"/>
      <c r="MCR82" s="112"/>
      <c r="MCS82" s="112"/>
      <c r="MCU82" s="81"/>
      <c r="MCW82" s="81"/>
      <c r="MDE82" s="109"/>
      <c r="MDF82" s="110"/>
      <c r="MDG82" s="111"/>
      <c r="MDH82" s="112"/>
      <c r="MDI82" s="112"/>
      <c r="MDK82" s="81"/>
      <c r="MDM82" s="81"/>
      <c r="MDU82" s="109"/>
      <c r="MDV82" s="110"/>
      <c r="MDW82" s="111"/>
      <c r="MDX82" s="112"/>
      <c r="MDY82" s="112"/>
      <c r="MEA82" s="81"/>
      <c r="MEC82" s="81"/>
      <c r="MEK82" s="109"/>
      <c r="MEL82" s="110"/>
      <c r="MEM82" s="111"/>
      <c r="MEN82" s="112"/>
      <c r="MEO82" s="112"/>
      <c r="MEQ82" s="81"/>
      <c r="MES82" s="81"/>
      <c r="MFA82" s="109"/>
      <c r="MFB82" s="110"/>
      <c r="MFC82" s="111"/>
      <c r="MFD82" s="112"/>
      <c r="MFE82" s="112"/>
      <c r="MFG82" s="81"/>
      <c r="MFI82" s="81"/>
      <c r="MFQ82" s="109"/>
      <c r="MFR82" s="110"/>
      <c r="MFS82" s="111"/>
      <c r="MFT82" s="112"/>
      <c r="MFU82" s="112"/>
      <c r="MFW82" s="81"/>
      <c r="MFY82" s="81"/>
      <c r="MGG82" s="109"/>
      <c r="MGH82" s="110"/>
      <c r="MGI82" s="111"/>
      <c r="MGJ82" s="112"/>
      <c r="MGK82" s="112"/>
      <c r="MGM82" s="81"/>
      <c r="MGO82" s="81"/>
      <c r="MGW82" s="109"/>
      <c r="MGX82" s="110"/>
      <c r="MGY82" s="111"/>
      <c r="MGZ82" s="112"/>
      <c r="MHA82" s="112"/>
      <c r="MHC82" s="81"/>
      <c r="MHE82" s="81"/>
      <c r="MHM82" s="109"/>
      <c r="MHN82" s="110"/>
      <c r="MHO82" s="111"/>
      <c r="MHP82" s="112"/>
      <c r="MHQ82" s="112"/>
      <c r="MHS82" s="81"/>
      <c r="MHU82" s="81"/>
      <c r="MIC82" s="109"/>
      <c r="MID82" s="110"/>
      <c r="MIE82" s="111"/>
      <c r="MIF82" s="112"/>
      <c r="MIG82" s="112"/>
      <c r="MII82" s="81"/>
      <c r="MIK82" s="81"/>
      <c r="MIS82" s="109"/>
      <c r="MIT82" s="110"/>
      <c r="MIU82" s="111"/>
      <c r="MIV82" s="112"/>
      <c r="MIW82" s="112"/>
      <c r="MIY82" s="81"/>
      <c r="MJA82" s="81"/>
      <c r="MJI82" s="109"/>
      <c r="MJJ82" s="110"/>
      <c r="MJK82" s="111"/>
      <c r="MJL82" s="112"/>
      <c r="MJM82" s="112"/>
      <c r="MJO82" s="81"/>
      <c r="MJQ82" s="81"/>
      <c r="MJY82" s="109"/>
      <c r="MJZ82" s="110"/>
      <c r="MKA82" s="111"/>
      <c r="MKB82" s="112"/>
      <c r="MKC82" s="112"/>
      <c r="MKE82" s="81"/>
      <c r="MKG82" s="81"/>
      <c r="MKO82" s="109"/>
      <c r="MKP82" s="110"/>
      <c r="MKQ82" s="111"/>
      <c r="MKR82" s="112"/>
      <c r="MKS82" s="112"/>
      <c r="MKU82" s="81"/>
      <c r="MKW82" s="81"/>
      <c r="MLE82" s="109"/>
      <c r="MLF82" s="110"/>
      <c r="MLG82" s="111"/>
      <c r="MLH82" s="112"/>
      <c r="MLI82" s="112"/>
      <c r="MLK82" s="81"/>
      <c r="MLM82" s="81"/>
      <c r="MLU82" s="109"/>
      <c r="MLV82" s="110"/>
      <c r="MLW82" s="111"/>
      <c r="MLX82" s="112"/>
      <c r="MLY82" s="112"/>
      <c r="MMA82" s="81"/>
      <c r="MMC82" s="81"/>
      <c r="MMK82" s="109"/>
      <c r="MML82" s="110"/>
      <c r="MMM82" s="111"/>
      <c r="MMN82" s="112"/>
      <c r="MMO82" s="112"/>
      <c r="MMQ82" s="81"/>
      <c r="MMS82" s="81"/>
      <c r="MNA82" s="109"/>
      <c r="MNB82" s="110"/>
      <c r="MNC82" s="111"/>
      <c r="MND82" s="112"/>
      <c r="MNE82" s="112"/>
      <c r="MNG82" s="81"/>
      <c r="MNI82" s="81"/>
      <c r="MNQ82" s="109"/>
      <c r="MNR82" s="110"/>
      <c r="MNS82" s="111"/>
      <c r="MNT82" s="112"/>
      <c r="MNU82" s="112"/>
      <c r="MNW82" s="81"/>
      <c r="MNY82" s="81"/>
      <c r="MOG82" s="109"/>
      <c r="MOH82" s="110"/>
      <c r="MOI82" s="111"/>
      <c r="MOJ82" s="112"/>
      <c r="MOK82" s="112"/>
      <c r="MOM82" s="81"/>
      <c r="MOO82" s="81"/>
      <c r="MOW82" s="109"/>
      <c r="MOX82" s="110"/>
      <c r="MOY82" s="111"/>
      <c r="MOZ82" s="112"/>
      <c r="MPA82" s="112"/>
      <c r="MPC82" s="81"/>
      <c r="MPE82" s="81"/>
      <c r="MPM82" s="109"/>
      <c r="MPN82" s="110"/>
      <c r="MPO82" s="111"/>
      <c r="MPP82" s="112"/>
      <c r="MPQ82" s="112"/>
      <c r="MPS82" s="81"/>
      <c r="MPU82" s="81"/>
      <c r="MQC82" s="109"/>
      <c r="MQD82" s="110"/>
      <c r="MQE82" s="111"/>
      <c r="MQF82" s="112"/>
      <c r="MQG82" s="112"/>
      <c r="MQI82" s="81"/>
      <c r="MQK82" s="81"/>
      <c r="MQS82" s="109"/>
      <c r="MQT82" s="110"/>
      <c r="MQU82" s="111"/>
      <c r="MQV82" s="112"/>
      <c r="MQW82" s="112"/>
      <c r="MQY82" s="81"/>
      <c r="MRA82" s="81"/>
      <c r="MRI82" s="109"/>
      <c r="MRJ82" s="110"/>
      <c r="MRK82" s="111"/>
      <c r="MRL82" s="112"/>
      <c r="MRM82" s="112"/>
      <c r="MRO82" s="81"/>
      <c r="MRQ82" s="81"/>
      <c r="MRY82" s="109"/>
      <c r="MRZ82" s="110"/>
      <c r="MSA82" s="111"/>
      <c r="MSB82" s="112"/>
      <c r="MSC82" s="112"/>
      <c r="MSE82" s="81"/>
      <c r="MSG82" s="81"/>
      <c r="MSO82" s="109"/>
      <c r="MSP82" s="110"/>
      <c r="MSQ82" s="111"/>
      <c r="MSR82" s="112"/>
      <c r="MSS82" s="112"/>
      <c r="MSU82" s="81"/>
      <c r="MSW82" s="81"/>
      <c r="MTE82" s="109"/>
      <c r="MTF82" s="110"/>
      <c r="MTG82" s="111"/>
      <c r="MTH82" s="112"/>
      <c r="MTI82" s="112"/>
      <c r="MTK82" s="81"/>
      <c r="MTM82" s="81"/>
      <c r="MTU82" s="109"/>
      <c r="MTV82" s="110"/>
      <c r="MTW82" s="111"/>
      <c r="MTX82" s="112"/>
      <c r="MTY82" s="112"/>
      <c r="MUA82" s="81"/>
      <c r="MUC82" s="81"/>
      <c r="MUK82" s="109"/>
      <c r="MUL82" s="110"/>
      <c r="MUM82" s="111"/>
      <c r="MUN82" s="112"/>
      <c r="MUO82" s="112"/>
      <c r="MUQ82" s="81"/>
      <c r="MUS82" s="81"/>
      <c r="MVA82" s="109"/>
      <c r="MVB82" s="110"/>
      <c r="MVC82" s="111"/>
      <c r="MVD82" s="112"/>
      <c r="MVE82" s="112"/>
      <c r="MVG82" s="81"/>
      <c r="MVI82" s="81"/>
      <c r="MVQ82" s="109"/>
      <c r="MVR82" s="110"/>
      <c r="MVS82" s="111"/>
      <c r="MVT82" s="112"/>
      <c r="MVU82" s="112"/>
      <c r="MVW82" s="81"/>
      <c r="MVY82" s="81"/>
      <c r="MWG82" s="109"/>
      <c r="MWH82" s="110"/>
      <c r="MWI82" s="111"/>
      <c r="MWJ82" s="112"/>
      <c r="MWK82" s="112"/>
      <c r="MWM82" s="81"/>
      <c r="MWO82" s="81"/>
      <c r="MWW82" s="109"/>
      <c r="MWX82" s="110"/>
      <c r="MWY82" s="111"/>
      <c r="MWZ82" s="112"/>
      <c r="MXA82" s="112"/>
      <c r="MXC82" s="81"/>
      <c r="MXE82" s="81"/>
      <c r="MXM82" s="109"/>
      <c r="MXN82" s="110"/>
      <c r="MXO82" s="111"/>
      <c r="MXP82" s="112"/>
      <c r="MXQ82" s="112"/>
      <c r="MXS82" s="81"/>
      <c r="MXU82" s="81"/>
      <c r="MYC82" s="109"/>
      <c r="MYD82" s="110"/>
      <c r="MYE82" s="111"/>
      <c r="MYF82" s="112"/>
      <c r="MYG82" s="112"/>
      <c r="MYI82" s="81"/>
      <c r="MYK82" s="81"/>
      <c r="MYS82" s="109"/>
      <c r="MYT82" s="110"/>
      <c r="MYU82" s="111"/>
      <c r="MYV82" s="112"/>
      <c r="MYW82" s="112"/>
      <c r="MYY82" s="81"/>
      <c r="MZA82" s="81"/>
      <c r="MZI82" s="109"/>
      <c r="MZJ82" s="110"/>
      <c r="MZK82" s="111"/>
      <c r="MZL82" s="112"/>
      <c r="MZM82" s="112"/>
      <c r="MZO82" s="81"/>
      <c r="MZQ82" s="81"/>
      <c r="MZY82" s="109"/>
      <c r="MZZ82" s="110"/>
      <c r="NAA82" s="111"/>
      <c r="NAB82" s="112"/>
      <c r="NAC82" s="112"/>
      <c r="NAE82" s="81"/>
      <c r="NAG82" s="81"/>
      <c r="NAO82" s="109"/>
      <c r="NAP82" s="110"/>
      <c r="NAQ82" s="111"/>
      <c r="NAR82" s="112"/>
      <c r="NAS82" s="112"/>
      <c r="NAU82" s="81"/>
      <c r="NAW82" s="81"/>
      <c r="NBE82" s="109"/>
      <c r="NBF82" s="110"/>
      <c r="NBG82" s="111"/>
      <c r="NBH82" s="112"/>
      <c r="NBI82" s="112"/>
      <c r="NBK82" s="81"/>
      <c r="NBM82" s="81"/>
      <c r="NBU82" s="109"/>
      <c r="NBV82" s="110"/>
      <c r="NBW82" s="111"/>
      <c r="NBX82" s="112"/>
      <c r="NBY82" s="112"/>
      <c r="NCA82" s="81"/>
      <c r="NCC82" s="81"/>
      <c r="NCK82" s="109"/>
      <c r="NCL82" s="110"/>
      <c r="NCM82" s="111"/>
      <c r="NCN82" s="112"/>
      <c r="NCO82" s="112"/>
      <c r="NCQ82" s="81"/>
      <c r="NCS82" s="81"/>
      <c r="NDA82" s="109"/>
      <c r="NDB82" s="110"/>
      <c r="NDC82" s="111"/>
      <c r="NDD82" s="112"/>
      <c r="NDE82" s="112"/>
      <c r="NDG82" s="81"/>
      <c r="NDI82" s="81"/>
      <c r="NDQ82" s="109"/>
      <c r="NDR82" s="110"/>
      <c r="NDS82" s="111"/>
      <c r="NDT82" s="112"/>
      <c r="NDU82" s="112"/>
      <c r="NDW82" s="81"/>
      <c r="NDY82" s="81"/>
      <c r="NEG82" s="109"/>
      <c r="NEH82" s="110"/>
      <c r="NEI82" s="111"/>
      <c r="NEJ82" s="112"/>
      <c r="NEK82" s="112"/>
      <c r="NEM82" s="81"/>
      <c r="NEO82" s="81"/>
      <c r="NEW82" s="109"/>
      <c r="NEX82" s="110"/>
      <c r="NEY82" s="111"/>
      <c r="NEZ82" s="112"/>
      <c r="NFA82" s="112"/>
      <c r="NFC82" s="81"/>
      <c r="NFE82" s="81"/>
      <c r="NFM82" s="109"/>
      <c r="NFN82" s="110"/>
      <c r="NFO82" s="111"/>
      <c r="NFP82" s="112"/>
      <c r="NFQ82" s="112"/>
      <c r="NFS82" s="81"/>
      <c r="NFU82" s="81"/>
      <c r="NGC82" s="109"/>
      <c r="NGD82" s="110"/>
      <c r="NGE82" s="111"/>
      <c r="NGF82" s="112"/>
      <c r="NGG82" s="112"/>
      <c r="NGI82" s="81"/>
      <c r="NGK82" s="81"/>
      <c r="NGS82" s="109"/>
      <c r="NGT82" s="110"/>
      <c r="NGU82" s="111"/>
      <c r="NGV82" s="112"/>
      <c r="NGW82" s="112"/>
      <c r="NGY82" s="81"/>
      <c r="NHA82" s="81"/>
      <c r="NHI82" s="109"/>
      <c r="NHJ82" s="110"/>
      <c r="NHK82" s="111"/>
      <c r="NHL82" s="112"/>
      <c r="NHM82" s="112"/>
      <c r="NHO82" s="81"/>
      <c r="NHQ82" s="81"/>
      <c r="NHY82" s="109"/>
      <c r="NHZ82" s="110"/>
      <c r="NIA82" s="111"/>
      <c r="NIB82" s="112"/>
      <c r="NIC82" s="112"/>
      <c r="NIE82" s="81"/>
      <c r="NIG82" s="81"/>
      <c r="NIO82" s="109"/>
      <c r="NIP82" s="110"/>
      <c r="NIQ82" s="111"/>
      <c r="NIR82" s="112"/>
      <c r="NIS82" s="112"/>
      <c r="NIU82" s="81"/>
      <c r="NIW82" s="81"/>
      <c r="NJE82" s="109"/>
      <c r="NJF82" s="110"/>
      <c r="NJG82" s="111"/>
      <c r="NJH82" s="112"/>
      <c r="NJI82" s="112"/>
      <c r="NJK82" s="81"/>
      <c r="NJM82" s="81"/>
      <c r="NJU82" s="109"/>
      <c r="NJV82" s="110"/>
      <c r="NJW82" s="111"/>
      <c r="NJX82" s="112"/>
      <c r="NJY82" s="112"/>
      <c r="NKA82" s="81"/>
      <c r="NKC82" s="81"/>
      <c r="NKK82" s="109"/>
      <c r="NKL82" s="110"/>
      <c r="NKM82" s="111"/>
      <c r="NKN82" s="112"/>
      <c r="NKO82" s="112"/>
      <c r="NKQ82" s="81"/>
      <c r="NKS82" s="81"/>
      <c r="NLA82" s="109"/>
      <c r="NLB82" s="110"/>
      <c r="NLC82" s="111"/>
      <c r="NLD82" s="112"/>
      <c r="NLE82" s="112"/>
      <c r="NLG82" s="81"/>
      <c r="NLI82" s="81"/>
      <c r="NLQ82" s="109"/>
      <c r="NLR82" s="110"/>
      <c r="NLS82" s="111"/>
      <c r="NLT82" s="112"/>
      <c r="NLU82" s="112"/>
      <c r="NLW82" s="81"/>
      <c r="NLY82" s="81"/>
      <c r="NMG82" s="109"/>
      <c r="NMH82" s="110"/>
      <c r="NMI82" s="111"/>
      <c r="NMJ82" s="112"/>
      <c r="NMK82" s="112"/>
      <c r="NMM82" s="81"/>
      <c r="NMO82" s="81"/>
      <c r="NMW82" s="109"/>
      <c r="NMX82" s="110"/>
      <c r="NMY82" s="111"/>
      <c r="NMZ82" s="112"/>
      <c r="NNA82" s="112"/>
      <c r="NNC82" s="81"/>
      <c r="NNE82" s="81"/>
      <c r="NNM82" s="109"/>
      <c r="NNN82" s="110"/>
      <c r="NNO82" s="111"/>
      <c r="NNP82" s="112"/>
      <c r="NNQ82" s="112"/>
      <c r="NNS82" s="81"/>
      <c r="NNU82" s="81"/>
      <c r="NOC82" s="109"/>
      <c r="NOD82" s="110"/>
      <c r="NOE82" s="111"/>
      <c r="NOF82" s="112"/>
      <c r="NOG82" s="112"/>
      <c r="NOI82" s="81"/>
      <c r="NOK82" s="81"/>
      <c r="NOS82" s="109"/>
      <c r="NOT82" s="110"/>
      <c r="NOU82" s="111"/>
      <c r="NOV82" s="112"/>
      <c r="NOW82" s="112"/>
      <c r="NOY82" s="81"/>
      <c r="NPA82" s="81"/>
      <c r="NPI82" s="109"/>
      <c r="NPJ82" s="110"/>
      <c r="NPK82" s="111"/>
      <c r="NPL82" s="112"/>
      <c r="NPM82" s="112"/>
      <c r="NPO82" s="81"/>
      <c r="NPQ82" s="81"/>
      <c r="NPY82" s="109"/>
      <c r="NPZ82" s="110"/>
      <c r="NQA82" s="111"/>
      <c r="NQB82" s="112"/>
      <c r="NQC82" s="112"/>
      <c r="NQE82" s="81"/>
      <c r="NQG82" s="81"/>
      <c r="NQO82" s="109"/>
      <c r="NQP82" s="110"/>
      <c r="NQQ82" s="111"/>
      <c r="NQR82" s="112"/>
      <c r="NQS82" s="112"/>
      <c r="NQU82" s="81"/>
      <c r="NQW82" s="81"/>
      <c r="NRE82" s="109"/>
      <c r="NRF82" s="110"/>
      <c r="NRG82" s="111"/>
      <c r="NRH82" s="112"/>
      <c r="NRI82" s="112"/>
      <c r="NRK82" s="81"/>
      <c r="NRM82" s="81"/>
      <c r="NRU82" s="109"/>
      <c r="NRV82" s="110"/>
      <c r="NRW82" s="111"/>
      <c r="NRX82" s="112"/>
      <c r="NRY82" s="112"/>
      <c r="NSA82" s="81"/>
      <c r="NSC82" s="81"/>
      <c r="NSK82" s="109"/>
      <c r="NSL82" s="110"/>
      <c r="NSM82" s="111"/>
      <c r="NSN82" s="112"/>
      <c r="NSO82" s="112"/>
      <c r="NSQ82" s="81"/>
      <c r="NSS82" s="81"/>
      <c r="NTA82" s="109"/>
      <c r="NTB82" s="110"/>
      <c r="NTC82" s="111"/>
      <c r="NTD82" s="112"/>
      <c r="NTE82" s="112"/>
      <c r="NTG82" s="81"/>
      <c r="NTI82" s="81"/>
      <c r="NTQ82" s="109"/>
      <c r="NTR82" s="110"/>
      <c r="NTS82" s="111"/>
      <c r="NTT82" s="112"/>
      <c r="NTU82" s="112"/>
      <c r="NTW82" s="81"/>
      <c r="NTY82" s="81"/>
      <c r="NUG82" s="109"/>
      <c r="NUH82" s="110"/>
      <c r="NUI82" s="111"/>
      <c r="NUJ82" s="112"/>
      <c r="NUK82" s="112"/>
      <c r="NUM82" s="81"/>
      <c r="NUO82" s="81"/>
      <c r="NUW82" s="109"/>
      <c r="NUX82" s="110"/>
      <c r="NUY82" s="111"/>
      <c r="NUZ82" s="112"/>
      <c r="NVA82" s="112"/>
      <c r="NVC82" s="81"/>
      <c r="NVE82" s="81"/>
      <c r="NVM82" s="109"/>
      <c r="NVN82" s="110"/>
      <c r="NVO82" s="111"/>
      <c r="NVP82" s="112"/>
      <c r="NVQ82" s="112"/>
      <c r="NVS82" s="81"/>
      <c r="NVU82" s="81"/>
      <c r="NWC82" s="109"/>
      <c r="NWD82" s="110"/>
      <c r="NWE82" s="111"/>
      <c r="NWF82" s="112"/>
      <c r="NWG82" s="112"/>
      <c r="NWI82" s="81"/>
      <c r="NWK82" s="81"/>
      <c r="NWS82" s="109"/>
      <c r="NWT82" s="110"/>
      <c r="NWU82" s="111"/>
      <c r="NWV82" s="112"/>
      <c r="NWW82" s="112"/>
      <c r="NWY82" s="81"/>
      <c r="NXA82" s="81"/>
      <c r="NXI82" s="109"/>
      <c r="NXJ82" s="110"/>
      <c r="NXK82" s="111"/>
      <c r="NXL82" s="112"/>
      <c r="NXM82" s="112"/>
      <c r="NXO82" s="81"/>
      <c r="NXQ82" s="81"/>
      <c r="NXY82" s="109"/>
      <c r="NXZ82" s="110"/>
      <c r="NYA82" s="111"/>
      <c r="NYB82" s="112"/>
      <c r="NYC82" s="112"/>
      <c r="NYE82" s="81"/>
      <c r="NYG82" s="81"/>
      <c r="NYO82" s="109"/>
      <c r="NYP82" s="110"/>
      <c r="NYQ82" s="111"/>
      <c r="NYR82" s="112"/>
      <c r="NYS82" s="112"/>
      <c r="NYU82" s="81"/>
      <c r="NYW82" s="81"/>
      <c r="NZE82" s="109"/>
      <c r="NZF82" s="110"/>
      <c r="NZG82" s="111"/>
      <c r="NZH82" s="112"/>
      <c r="NZI82" s="112"/>
      <c r="NZK82" s="81"/>
      <c r="NZM82" s="81"/>
      <c r="NZU82" s="109"/>
      <c r="NZV82" s="110"/>
      <c r="NZW82" s="111"/>
      <c r="NZX82" s="112"/>
      <c r="NZY82" s="112"/>
      <c r="OAA82" s="81"/>
      <c r="OAC82" s="81"/>
      <c r="OAK82" s="109"/>
      <c r="OAL82" s="110"/>
      <c r="OAM82" s="111"/>
      <c r="OAN82" s="112"/>
      <c r="OAO82" s="112"/>
      <c r="OAQ82" s="81"/>
      <c r="OAS82" s="81"/>
      <c r="OBA82" s="109"/>
      <c r="OBB82" s="110"/>
      <c r="OBC82" s="111"/>
      <c r="OBD82" s="112"/>
      <c r="OBE82" s="112"/>
      <c r="OBG82" s="81"/>
      <c r="OBI82" s="81"/>
      <c r="OBQ82" s="109"/>
      <c r="OBR82" s="110"/>
      <c r="OBS82" s="111"/>
      <c r="OBT82" s="112"/>
      <c r="OBU82" s="112"/>
      <c r="OBW82" s="81"/>
      <c r="OBY82" s="81"/>
      <c r="OCG82" s="109"/>
      <c r="OCH82" s="110"/>
      <c r="OCI82" s="111"/>
      <c r="OCJ82" s="112"/>
      <c r="OCK82" s="112"/>
      <c r="OCM82" s="81"/>
      <c r="OCO82" s="81"/>
      <c r="OCW82" s="109"/>
      <c r="OCX82" s="110"/>
      <c r="OCY82" s="111"/>
      <c r="OCZ82" s="112"/>
      <c r="ODA82" s="112"/>
      <c r="ODC82" s="81"/>
      <c r="ODE82" s="81"/>
      <c r="ODM82" s="109"/>
      <c r="ODN82" s="110"/>
      <c r="ODO82" s="111"/>
      <c r="ODP82" s="112"/>
      <c r="ODQ82" s="112"/>
      <c r="ODS82" s="81"/>
      <c r="ODU82" s="81"/>
      <c r="OEC82" s="109"/>
      <c r="OED82" s="110"/>
      <c r="OEE82" s="111"/>
      <c r="OEF82" s="112"/>
      <c r="OEG82" s="112"/>
      <c r="OEI82" s="81"/>
      <c r="OEK82" s="81"/>
      <c r="OES82" s="109"/>
      <c r="OET82" s="110"/>
      <c r="OEU82" s="111"/>
      <c r="OEV82" s="112"/>
      <c r="OEW82" s="112"/>
      <c r="OEY82" s="81"/>
      <c r="OFA82" s="81"/>
      <c r="OFI82" s="109"/>
      <c r="OFJ82" s="110"/>
      <c r="OFK82" s="111"/>
      <c r="OFL82" s="112"/>
      <c r="OFM82" s="112"/>
      <c r="OFO82" s="81"/>
      <c r="OFQ82" s="81"/>
      <c r="OFY82" s="109"/>
      <c r="OFZ82" s="110"/>
      <c r="OGA82" s="111"/>
      <c r="OGB82" s="112"/>
      <c r="OGC82" s="112"/>
      <c r="OGE82" s="81"/>
      <c r="OGG82" s="81"/>
      <c r="OGO82" s="109"/>
      <c r="OGP82" s="110"/>
      <c r="OGQ82" s="111"/>
      <c r="OGR82" s="112"/>
      <c r="OGS82" s="112"/>
      <c r="OGU82" s="81"/>
      <c r="OGW82" s="81"/>
      <c r="OHE82" s="109"/>
      <c r="OHF82" s="110"/>
      <c r="OHG82" s="111"/>
      <c r="OHH82" s="112"/>
      <c r="OHI82" s="112"/>
      <c r="OHK82" s="81"/>
      <c r="OHM82" s="81"/>
      <c r="OHU82" s="109"/>
      <c r="OHV82" s="110"/>
      <c r="OHW82" s="111"/>
      <c r="OHX82" s="112"/>
      <c r="OHY82" s="112"/>
      <c r="OIA82" s="81"/>
      <c r="OIC82" s="81"/>
      <c r="OIK82" s="109"/>
      <c r="OIL82" s="110"/>
      <c r="OIM82" s="111"/>
      <c r="OIN82" s="112"/>
      <c r="OIO82" s="112"/>
      <c r="OIQ82" s="81"/>
      <c r="OIS82" s="81"/>
      <c r="OJA82" s="109"/>
      <c r="OJB82" s="110"/>
      <c r="OJC82" s="111"/>
      <c r="OJD82" s="112"/>
      <c r="OJE82" s="112"/>
      <c r="OJG82" s="81"/>
      <c r="OJI82" s="81"/>
      <c r="OJQ82" s="109"/>
      <c r="OJR82" s="110"/>
      <c r="OJS82" s="111"/>
      <c r="OJT82" s="112"/>
      <c r="OJU82" s="112"/>
      <c r="OJW82" s="81"/>
      <c r="OJY82" s="81"/>
      <c r="OKG82" s="109"/>
      <c r="OKH82" s="110"/>
      <c r="OKI82" s="111"/>
      <c r="OKJ82" s="112"/>
      <c r="OKK82" s="112"/>
      <c r="OKM82" s="81"/>
      <c r="OKO82" s="81"/>
      <c r="OKW82" s="109"/>
      <c r="OKX82" s="110"/>
      <c r="OKY82" s="111"/>
      <c r="OKZ82" s="112"/>
      <c r="OLA82" s="112"/>
      <c r="OLC82" s="81"/>
      <c r="OLE82" s="81"/>
      <c r="OLM82" s="109"/>
      <c r="OLN82" s="110"/>
      <c r="OLO82" s="111"/>
      <c r="OLP82" s="112"/>
      <c r="OLQ82" s="112"/>
      <c r="OLS82" s="81"/>
      <c r="OLU82" s="81"/>
      <c r="OMC82" s="109"/>
      <c r="OMD82" s="110"/>
      <c r="OME82" s="111"/>
      <c r="OMF82" s="112"/>
      <c r="OMG82" s="112"/>
      <c r="OMI82" s="81"/>
      <c r="OMK82" s="81"/>
      <c r="OMS82" s="109"/>
      <c r="OMT82" s="110"/>
      <c r="OMU82" s="111"/>
      <c r="OMV82" s="112"/>
      <c r="OMW82" s="112"/>
      <c r="OMY82" s="81"/>
      <c r="ONA82" s="81"/>
      <c r="ONI82" s="109"/>
      <c r="ONJ82" s="110"/>
      <c r="ONK82" s="111"/>
      <c r="ONL82" s="112"/>
      <c r="ONM82" s="112"/>
      <c r="ONO82" s="81"/>
      <c r="ONQ82" s="81"/>
      <c r="ONY82" s="109"/>
      <c r="ONZ82" s="110"/>
      <c r="OOA82" s="111"/>
      <c r="OOB82" s="112"/>
      <c r="OOC82" s="112"/>
      <c r="OOE82" s="81"/>
      <c r="OOG82" s="81"/>
      <c r="OOO82" s="109"/>
      <c r="OOP82" s="110"/>
      <c r="OOQ82" s="111"/>
      <c r="OOR82" s="112"/>
      <c r="OOS82" s="112"/>
      <c r="OOU82" s="81"/>
      <c r="OOW82" s="81"/>
      <c r="OPE82" s="109"/>
      <c r="OPF82" s="110"/>
      <c r="OPG82" s="111"/>
      <c r="OPH82" s="112"/>
      <c r="OPI82" s="112"/>
      <c r="OPK82" s="81"/>
      <c r="OPM82" s="81"/>
      <c r="OPU82" s="109"/>
      <c r="OPV82" s="110"/>
      <c r="OPW82" s="111"/>
      <c r="OPX82" s="112"/>
      <c r="OPY82" s="112"/>
      <c r="OQA82" s="81"/>
      <c r="OQC82" s="81"/>
      <c r="OQK82" s="109"/>
      <c r="OQL82" s="110"/>
      <c r="OQM82" s="111"/>
      <c r="OQN82" s="112"/>
      <c r="OQO82" s="112"/>
      <c r="OQQ82" s="81"/>
      <c r="OQS82" s="81"/>
      <c r="ORA82" s="109"/>
      <c r="ORB82" s="110"/>
      <c r="ORC82" s="111"/>
      <c r="ORD82" s="112"/>
      <c r="ORE82" s="112"/>
      <c r="ORG82" s="81"/>
      <c r="ORI82" s="81"/>
      <c r="ORQ82" s="109"/>
      <c r="ORR82" s="110"/>
      <c r="ORS82" s="111"/>
      <c r="ORT82" s="112"/>
      <c r="ORU82" s="112"/>
      <c r="ORW82" s="81"/>
      <c r="ORY82" s="81"/>
      <c r="OSG82" s="109"/>
      <c r="OSH82" s="110"/>
      <c r="OSI82" s="111"/>
      <c r="OSJ82" s="112"/>
      <c r="OSK82" s="112"/>
      <c r="OSM82" s="81"/>
      <c r="OSO82" s="81"/>
      <c r="OSW82" s="109"/>
      <c r="OSX82" s="110"/>
      <c r="OSY82" s="111"/>
      <c r="OSZ82" s="112"/>
      <c r="OTA82" s="112"/>
      <c r="OTC82" s="81"/>
      <c r="OTE82" s="81"/>
      <c r="OTM82" s="109"/>
      <c r="OTN82" s="110"/>
      <c r="OTO82" s="111"/>
      <c r="OTP82" s="112"/>
      <c r="OTQ82" s="112"/>
      <c r="OTS82" s="81"/>
      <c r="OTU82" s="81"/>
      <c r="OUC82" s="109"/>
      <c r="OUD82" s="110"/>
      <c r="OUE82" s="111"/>
      <c r="OUF82" s="112"/>
      <c r="OUG82" s="112"/>
      <c r="OUI82" s="81"/>
      <c r="OUK82" s="81"/>
      <c r="OUS82" s="109"/>
      <c r="OUT82" s="110"/>
      <c r="OUU82" s="111"/>
      <c r="OUV82" s="112"/>
      <c r="OUW82" s="112"/>
      <c r="OUY82" s="81"/>
      <c r="OVA82" s="81"/>
      <c r="OVI82" s="109"/>
      <c r="OVJ82" s="110"/>
      <c r="OVK82" s="111"/>
      <c r="OVL82" s="112"/>
      <c r="OVM82" s="112"/>
      <c r="OVO82" s="81"/>
      <c r="OVQ82" s="81"/>
      <c r="OVY82" s="109"/>
      <c r="OVZ82" s="110"/>
      <c r="OWA82" s="111"/>
      <c r="OWB82" s="112"/>
      <c r="OWC82" s="112"/>
      <c r="OWE82" s="81"/>
      <c r="OWG82" s="81"/>
      <c r="OWO82" s="109"/>
      <c r="OWP82" s="110"/>
      <c r="OWQ82" s="111"/>
      <c r="OWR82" s="112"/>
      <c r="OWS82" s="112"/>
      <c r="OWU82" s="81"/>
      <c r="OWW82" s="81"/>
      <c r="OXE82" s="109"/>
      <c r="OXF82" s="110"/>
      <c r="OXG82" s="111"/>
      <c r="OXH82" s="112"/>
      <c r="OXI82" s="112"/>
      <c r="OXK82" s="81"/>
      <c r="OXM82" s="81"/>
      <c r="OXU82" s="109"/>
      <c r="OXV82" s="110"/>
      <c r="OXW82" s="111"/>
      <c r="OXX82" s="112"/>
      <c r="OXY82" s="112"/>
      <c r="OYA82" s="81"/>
      <c r="OYC82" s="81"/>
      <c r="OYK82" s="109"/>
      <c r="OYL82" s="110"/>
      <c r="OYM82" s="111"/>
      <c r="OYN82" s="112"/>
      <c r="OYO82" s="112"/>
      <c r="OYQ82" s="81"/>
      <c r="OYS82" s="81"/>
      <c r="OZA82" s="109"/>
      <c r="OZB82" s="110"/>
      <c r="OZC82" s="111"/>
      <c r="OZD82" s="112"/>
      <c r="OZE82" s="112"/>
      <c r="OZG82" s="81"/>
      <c r="OZI82" s="81"/>
      <c r="OZQ82" s="109"/>
      <c r="OZR82" s="110"/>
      <c r="OZS82" s="111"/>
      <c r="OZT82" s="112"/>
      <c r="OZU82" s="112"/>
      <c r="OZW82" s="81"/>
      <c r="OZY82" s="81"/>
      <c r="PAG82" s="109"/>
      <c r="PAH82" s="110"/>
      <c r="PAI82" s="111"/>
      <c r="PAJ82" s="112"/>
      <c r="PAK82" s="112"/>
      <c r="PAM82" s="81"/>
      <c r="PAO82" s="81"/>
      <c r="PAW82" s="109"/>
      <c r="PAX82" s="110"/>
      <c r="PAY82" s="111"/>
      <c r="PAZ82" s="112"/>
      <c r="PBA82" s="112"/>
      <c r="PBC82" s="81"/>
      <c r="PBE82" s="81"/>
      <c r="PBM82" s="109"/>
      <c r="PBN82" s="110"/>
      <c r="PBO82" s="111"/>
      <c r="PBP82" s="112"/>
      <c r="PBQ82" s="112"/>
      <c r="PBS82" s="81"/>
      <c r="PBU82" s="81"/>
      <c r="PCC82" s="109"/>
      <c r="PCD82" s="110"/>
      <c r="PCE82" s="111"/>
      <c r="PCF82" s="112"/>
      <c r="PCG82" s="112"/>
      <c r="PCI82" s="81"/>
      <c r="PCK82" s="81"/>
      <c r="PCS82" s="109"/>
      <c r="PCT82" s="110"/>
      <c r="PCU82" s="111"/>
      <c r="PCV82" s="112"/>
      <c r="PCW82" s="112"/>
      <c r="PCY82" s="81"/>
      <c r="PDA82" s="81"/>
      <c r="PDI82" s="109"/>
      <c r="PDJ82" s="110"/>
      <c r="PDK82" s="111"/>
      <c r="PDL82" s="112"/>
      <c r="PDM82" s="112"/>
      <c r="PDO82" s="81"/>
      <c r="PDQ82" s="81"/>
      <c r="PDY82" s="109"/>
      <c r="PDZ82" s="110"/>
      <c r="PEA82" s="111"/>
      <c r="PEB82" s="112"/>
      <c r="PEC82" s="112"/>
      <c r="PEE82" s="81"/>
      <c r="PEG82" s="81"/>
      <c r="PEO82" s="109"/>
      <c r="PEP82" s="110"/>
      <c r="PEQ82" s="111"/>
      <c r="PER82" s="112"/>
      <c r="PES82" s="112"/>
      <c r="PEU82" s="81"/>
      <c r="PEW82" s="81"/>
      <c r="PFE82" s="109"/>
      <c r="PFF82" s="110"/>
      <c r="PFG82" s="111"/>
      <c r="PFH82" s="112"/>
      <c r="PFI82" s="112"/>
      <c r="PFK82" s="81"/>
      <c r="PFM82" s="81"/>
      <c r="PFU82" s="109"/>
      <c r="PFV82" s="110"/>
      <c r="PFW82" s="111"/>
      <c r="PFX82" s="112"/>
      <c r="PFY82" s="112"/>
      <c r="PGA82" s="81"/>
      <c r="PGC82" s="81"/>
      <c r="PGK82" s="109"/>
      <c r="PGL82" s="110"/>
      <c r="PGM82" s="111"/>
      <c r="PGN82" s="112"/>
      <c r="PGO82" s="112"/>
      <c r="PGQ82" s="81"/>
      <c r="PGS82" s="81"/>
      <c r="PHA82" s="109"/>
      <c r="PHB82" s="110"/>
      <c r="PHC82" s="111"/>
      <c r="PHD82" s="112"/>
      <c r="PHE82" s="112"/>
      <c r="PHG82" s="81"/>
      <c r="PHI82" s="81"/>
      <c r="PHQ82" s="109"/>
      <c r="PHR82" s="110"/>
      <c r="PHS82" s="111"/>
      <c r="PHT82" s="112"/>
      <c r="PHU82" s="112"/>
      <c r="PHW82" s="81"/>
      <c r="PHY82" s="81"/>
      <c r="PIG82" s="109"/>
      <c r="PIH82" s="110"/>
      <c r="PII82" s="111"/>
      <c r="PIJ82" s="112"/>
      <c r="PIK82" s="112"/>
      <c r="PIM82" s="81"/>
      <c r="PIO82" s="81"/>
      <c r="PIW82" s="109"/>
      <c r="PIX82" s="110"/>
      <c r="PIY82" s="111"/>
      <c r="PIZ82" s="112"/>
      <c r="PJA82" s="112"/>
      <c r="PJC82" s="81"/>
      <c r="PJE82" s="81"/>
      <c r="PJM82" s="109"/>
      <c r="PJN82" s="110"/>
      <c r="PJO82" s="111"/>
      <c r="PJP82" s="112"/>
      <c r="PJQ82" s="112"/>
      <c r="PJS82" s="81"/>
      <c r="PJU82" s="81"/>
      <c r="PKC82" s="109"/>
      <c r="PKD82" s="110"/>
      <c r="PKE82" s="111"/>
      <c r="PKF82" s="112"/>
      <c r="PKG82" s="112"/>
      <c r="PKI82" s="81"/>
      <c r="PKK82" s="81"/>
      <c r="PKS82" s="109"/>
      <c r="PKT82" s="110"/>
      <c r="PKU82" s="111"/>
      <c r="PKV82" s="112"/>
      <c r="PKW82" s="112"/>
      <c r="PKY82" s="81"/>
      <c r="PLA82" s="81"/>
      <c r="PLI82" s="109"/>
      <c r="PLJ82" s="110"/>
      <c r="PLK82" s="111"/>
      <c r="PLL82" s="112"/>
      <c r="PLM82" s="112"/>
      <c r="PLO82" s="81"/>
      <c r="PLQ82" s="81"/>
      <c r="PLY82" s="109"/>
      <c r="PLZ82" s="110"/>
      <c r="PMA82" s="111"/>
      <c r="PMB82" s="112"/>
      <c r="PMC82" s="112"/>
      <c r="PME82" s="81"/>
      <c r="PMG82" s="81"/>
      <c r="PMO82" s="109"/>
      <c r="PMP82" s="110"/>
      <c r="PMQ82" s="111"/>
      <c r="PMR82" s="112"/>
      <c r="PMS82" s="112"/>
      <c r="PMU82" s="81"/>
      <c r="PMW82" s="81"/>
      <c r="PNE82" s="109"/>
      <c r="PNF82" s="110"/>
      <c r="PNG82" s="111"/>
      <c r="PNH82" s="112"/>
      <c r="PNI82" s="112"/>
      <c r="PNK82" s="81"/>
      <c r="PNM82" s="81"/>
      <c r="PNU82" s="109"/>
      <c r="PNV82" s="110"/>
      <c r="PNW82" s="111"/>
      <c r="PNX82" s="112"/>
      <c r="PNY82" s="112"/>
      <c r="POA82" s="81"/>
      <c r="POC82" s="81"/>
      <c r="POK82" s="109"/>
      <c r="POL82" s="110"/>
      <c r="POM82" s="111"/>
      <c r="PON82" s="112"/>
      <c r="POO82" s="112"/>
      <c r="POQ82" s="81"/>
      <c r="POS82" s="81"/>
      <c r="PPA82" s="109"/>
      <c r="PPB82" s="110"/>
      <c r="PPC82" s="111"/>
      <c r="PPD82" s="112"/>
      <c r="PPE82" s="112"/>
      <c r="PPG82" s="81"/>
      <c r="PPI82" s="81"/>
      <c r="PPQ82" s="109"/>
      <c r="PPR82" s="110"/>
      <c r="PPS82" s="111"/>
      <c r="PPT82" s="112"/>
      <c r="PPU82" s="112"/>
      <c r="PPW82" s="81"/>
      <c r="PPY82" s="81"/>
      <c r="PQG82" s="109"/>
      <c r="PQH82" s="110"/>
      <c r="PQI82" s="111"/>
      <c r="PQJ82" s="112"/>
      <c r="PQK82" s="112"/>
      <c r="PQM82" s="81"/>
      <c r="PQO82" s="81"/>
      <c r="PQW82" s="109"/>
      <c r="PQX82" s="110"/>
      <c r="PQY82" s="111"/>
      <c r="PQZ82" s="112"/>
      <c r="PRA82" s="112"/>
      <c r="PRC82" s="81"/>
      <c r="PRE82" s="81"/>
      <c r="PRM82" s="109"/>
      <c r="PRN82" s="110"/>
      <c r="PRO82" s="111"/>
      <c r="PRP82" s="112"/>
      <c r="PRQ82" s="112"/>
      <c r="PRS82" s="81"/>
      <c r="PRU82" s="81"/>
      <c r="PSC82" s="109"/>
      <c r="PSD82" s="110"/>
      <c r="PSE82" s="111"/>
      <c r="PSF82" s="112"/>
      <c r="PSG82" s="112"/>
      <c r="PSI82" s="81"/>
      <c r="PSK82" s="81"/>
      <c r="PSS82" s="109"/>
      <c r="PST82" s="110"/>
      <c r="PSU82" s="111"/>
      <c r="PSV82" s="112"/>
      <c r="PSW82" s="112"/>
      <c r="PSY82" s="81"/>
      <c r="PTA82" s="81"/>
      <c r="PTI82" s="109"/>
      <c r="PTJ82" s="110"/>
      <c r="PTK82" s="111"/>
      <c r="PTL82" s="112"/>
      <c r="PTM82" s="112"/>
      <c r="PTO82" s="81"/>
      <c r="PTQ82" s="81"/>
      <c r="PTY82" s="109"/>
      <c r="PTZ82" s="110"/>
      <c r="PUA82" s="111"/>
      <c r="PUB82" s="112"/>
      <c r="PUC82" s="112"/>
      <c r="PUE82" s="81"/>
      <c r="PUG82" s="81"/>
      <c r="PUO82" s="109"/>
      <c r="PUP82" s="110"/>
      <c r="PUQ82" s="111"/>
      <c r="PUR82" s="112"/>
      <c r="PUS82" s="112"/>
      <c r="PUU82" s="81"/>
      <c r="PUW82" s="81"/>
      <c r="PVE82" s="109"/>
      <c r="PVF82" s="110"/>
      <c r="PVG82" s="111"/>
      <c r="PVH82" s="112"/>
      <c r="PVI82" s="112"/>
      <c r="PVK82" s="81"/>
      <c r="PVM82" s="81"/>
      <c r="PVU82" s="109"/>
      <c r="PVV82" s="110"/>
      <c r="PVW82" s="111"/>
      <c r="PVX82" s="112"/>
      <c r="PVY82" s="112"/>
      <c r="PWA82" s="81"/>
      <c r="PWC82" s="81"/>
      <c r="PWK82" s="109"/>
      <c r="PWL82" s="110"/>
      <c r="PWM82" s="111"/>
      <c r="PWN82" s="112"/>
      <c r="PWO82" s="112"/>
      <c r="PWQ82" s="81"/>
      <c r="PWS82" s="81"/>
      <c r="PXA82" s="109"/>
      <c r="PXB82" s="110"/>
      <c r="PXC82" s="111"/>
      <c r="PXD82" s="112"/>
      <c r="PXE82" s="112"/>
      <c r="PXG82" s="81"/>
      <c r="PXI82" s="81"/>
      <c r="PXQ82" s="109"/>
      <c r="PXR82" s="110"/>
      <c r="PXS82" s="111"/>
      <c r="PXT82" s="112"/>
      <c r="PXU82" s="112"/>
      <c r="PXW82" s="81"/>
      <c r="PXY82" s="81"/>
      <c r="PYG82" s="109"/>
      <c r="PYH82" s="110"/>
      <c r="PYI82" s="111"/>
      <c r="PYJ82" s="112"/>
      <c r="PYK82" s="112"/>
      <c r="PYM82" s="81"/>
      <c r="PYO82" s="81"/>
      <c r="PYW82" s="109"/>
      <c r="PYX82" s="110"/>
      <c r="PYY82" s="111"/>
      <c r="PYZ82" s="112"/>
      <c r="PZA82" s="112"/>
      <c r="PZC82" s="81"/>
      <c r="PZE82" s="81"/>
      <c r="PZM82" s="109"/>
      <c r="PZN82" s="110"/>
      <c r="PZO82" s="111"/>
      <c r="PZP82" s="112"/>
      <c r="PZQ82" s="112"/>
      <c r="PZS82" s="81"/>
      <c r="PZU82" s="81"/>
      <c r="QAC82" s="109"/>
      <c r="QAD82" s="110"/>
      <c r="QAE82" s="111"/>
      <c r="QAF82" s="112"/>
      <c r="QAG82" s="112"/>
      <c r="QAI82" s="81"/>
      <c r="QAK82" s="81"/>
      <c r="QAS82" s="109"/>
      <c r="QAT82" s="110"/>
      <c r="QAU82" s="111"/>
      <c r="QAV82" s="112"/>
      <c r="QAW82" s="112"/>
      <c r="QAY82" s="81"/>
      <c r="QBA82" s="81"/>
      <c r="QBI82" s="109"/>
      <c r="QBJ82" s="110"/>
      <c r="QBK82" s="111"/>
      <c r="QBL82" s="112"/>
      <c r="QBM82" s="112"/>
      <c r="QBO82" s="81"/>
      <c r="QBQ82" s="81"/>
      <c r="QBY82" s="109"/>
      <c r="QBZ82" s="110"/>
      <c r="QCA82" s="111"/>
      <c r="QCB82" s="112"/>
      <c r="QCC82" s="112"/>
      <c r="QCE82" s="81"/>
      <c r="QCG82" s="81"/>
      <c r="QCO82" s="109"/>
      <c r="QCP82" s="110"/>
      <c r="QCQ82" s="111"/>
      <c r="QCR82" s="112"/>
      <c r="QCS82" s="112"/>
      <c r="QCU82" s="81"/>
      <c r="QCW82" s="81"/>
      <c r="QDE82" s="109"/>
      <c r="QDF82" s="110"/>
      <c r="QDG82" s="111"/>
      <c r="QDH82" s="112"/>
      <c r="QDI82" s="112"/>
      <c r="QDK82" s="81"/>
      <c r="QDM82" s="81"/>
      <c r="QDU82" s="109"/>
      <c r="QDV82" s="110"/>
      <c r="QDW82" s="111"/>
      <c r="QDX82" s="112"/>
      <c r="QDY82" s="112"/>
      <c r="QEA82" s="81"/>
      <c r="QEC82" s="81"/>
      <c r="QEK82" s="109"/>
      <c r="QEL82" s="110"/>
      <c r="QEM82" s="111"/>
      <c r="QEN82" s="112"/>
      <c r="QEO82" s="112"/>
      <c r="QEQ82" s="81"/>
      <c r="QES82" s="81"/>
      <c r="QFA82" s="109"/>
      <c r="QFB82" s="110"/>
      <c r="QFC82" s="111"/>
      <c r="QFD82" s="112"/>
      <c r="QFE82" s="112"/>
      <c r="QFG82" s="81"/>
      <c r="QFI82" s="81"/>
      <c r="QFQ82" s="109"/>
      <c r="QFR82" s="110"/>
      <c r="QFS82" s="111"/>
      <c r="QFT82" s="112"/>
      <c r="QFU82" s="112"/>
      <c r="QFW82" s="81"/>
      <c r="QFY82" s="81"/>
      <c r="QGG82" s="109"/>
      <c r="QGH82" s="110"/>
      <c r="QGI82" s="111"/>
      <c r="QGJ82" s="112"/>
      <c r="QGK82" s="112"/>
      <c r="QGM82" s="81"/>
      <c r="QGO82" s="81"/>
      <c r="QGW82" s="109"/>
      <c r="QGX82" s="110"/>
      <c r="QGY82" s="111"/>
      <c r="QGZ82" s="112"/>
      <c r="QHA82" s="112"/>
      <c r="QHC82" s="81"/>
      <c r="QHE82" s="81"/>
      <c r="QHM82" s="109"/>
      <c r="QHN82" s="110"/>
      <c r="QHO82" s="111"/>
      <c r="QHP82" s="112"/>
      <c r="QHQ82" s="112"/>
      <c r="QHS82" s="81"/>
      <c r="QHU82" s="81"/>
      <c r="QIC82" s="109"/>
      <c r="QID82" s="110"/>
      <c r="QIE82" s="111"/>
      <c r="QIF82" s="112"/>
      <c r="QIG82" s="112"/>
      <c r="QII82" s="81"/>
      <c r="QIK82" s="81"/>
      <c r="QIS82" s="109"/>
      <c r="QIT82" s="110"/>
      <c r="QIU82" s="111"/>
      <c r="QIV82" s="112"/>
      <c r="QIW82" s="112"/>
      <c r="QIY82" s="81"/>
      <c r="QJA82" s="81"/>
      <c r="QJI82" s="109"/>
      <c r="QJJ82" s="110"/>
      <c r="QJK82" s="111"/>
      <c r="QJL82" s="112"/>
      <c r="QJM82" s="112"/>
      <c r="QJO82" s="81"/>
      <c r="QJQ82" s="81"/>
      <c r="QJY82" s="109"/>
      <c r="QJZ82" s="110"/>
      <c r="QKA82" s="111"/>
      <c r="QKB82" s="112"/>
      <c r="QKC82" s="112"/>
      <c r="QKE82" s="81"/>
      <c r="QKG82" s="81"/>
      <c r="QKO82" s="109"/>
      <c r="QKP82" s="110"/>
      <c r="QKQ82" s="111"/>
      <c r="QKR82" s="112"/>
      <c r="QKS82" s="112"/>
      <c r="QKU82" s="81"/>
      <c r="QKW82" s="81"/>
      <c r="QLE82" s="109"/>
      <c r="QLF82" s="110"/>
      <c r="QLG82" s="111"/>
      <c r="QLH82" s="112"/>
      <c r="QLI82" s="112"/>
      <c r="QLK82" s="81"/>
      <c r="QLM82" s="81"/>
      <c r="QLU82" s="109"/>
      <c r="QLV82" s="110"/>
      <c r="QLW82" s="111"/>
      <c r="QLX82" s="112"/>
      <c r="QLY82" s="112"/>
      <c r="QMA82" s="81"/>
      <c r="QMC82" s="81"/>
      <c r="QMK82" s="109"/>
      <c r="QML82" s="110"/>
      <c r="QMM82" s="111"/>
      <c r="QMN82" s="112"/>
      <c r="QMO82" s="112"/>
      <c r="QMQ82" s="81"/>
      <c r="QMS82" s="81"/>
      <c r="QNA82" s="109"/>
      <c r="QNB82" s="110"/>
      <c r="QNC82" s="111"/>
      <c r="QND82" s="112"/>
      <c r="QNE82" s="112"/>
      <c r="QNG82" s="81"/>
      <c r="QNI82" s="81"/>
      <c r="QNQ82" s="109"/>
      <c r="QNR82" s="110"/>
      <c r="QNS82" s="111"/>
      <c r="QNT82" s="112"/>
      <c r="QNU82" s="112"/>
      <c r="QNW82" s="81"/>
      <c r="QNY82" s="81"/>
      <c r="QOG82" s="109"/>
      <c r="QOH82" s="110"/>
      <c r="QOI82" s="111"/>
      <c r="QOJ82" s="112"/>
      <c r="QOK82" s="112"/>
      <c r="QOM82" s="81"/>
      <c r="QOO82" s="81"/>
      <c r="QOW82" s="109"/>
      <c r="QOX82" s="110"/>
      <c r="QOY82" s="111"/>
      <c r="QOZ82" s="112"/>
      <c r="QPA82" s="112"/>
      <c r="QPC82" s="81"/>
      <c r="QPE82" s="81"/>
      <c r="QPM82" s="109"/>
      <c r="QPN82" s="110"/>
      <c r="QPO82" s="111"/>
      <c r="QPP82" s="112"/>
      <c r="QPQ82" s="112"/>
      <c r="QPS82" s="81"/>
      <c r="QPU82" s="81"/>
      <c r="QQC82" s="109"/>
      <c r="QQD82" s="110"/>
      <c r="QQE82" s="111"/>
      <c r="QQF82" s="112"/>
      <c r="QQG82" s="112"/>
      <c r="QQI82" s="81"/>
      <c r="QQK82" s="81"/>
      <c r="QQS82" s="109"/>
      <c r="QQT82" s="110"/>
      <c r="QQU82" s="111"/>
      <c r="QQV82" s="112"/>
      <c r="QQW82" s="112"/>
      <c r="QQY82" s="81"/>
      <c r="QRA82" s="81"/>
      <c r="QRI82" s="109"/>
      <c r="QRJ82" s="110"/>
      <c r="QRK82" s="111"/>
      <c r="QRL82" s="112"/>
      <c r="QRM82" s="112"/>
      <c r="QRO82" s="81"/>
      <c r="QRQ82" s="81"/>
      <c r="QRY82" s="109"/>
      <c r="QRZ82" s="110"/>
      <c r="QSA82" s="111"/>
      <c r="QSB82" s="112"/>
      <c r="QSC82" s="112"/>
      <c r="QSE82" s="81"/>
      <c r="QSG82" s="81"/>
      <c r="QSO82" s="109"/>
      <c r="QSP82" s="110"/>
      <c r="QSQ82" s="111"/>
      <c r="QSR82" s="112"/>
      <c r="QSS82" s="112"/>
      <c r="QSU82" s="81"/>
      <c r="QSW82" s="81"/>
      <c r="QTE82" s="109"/>
      <c r="QTF82" s="110"/>
      <c r="QTG82" s="111"/>
      <c r="QTH82" s="112"/>
      <c r="QTI82" s="112"/>
      <c r="QTK82" s="81"/>
      <c r="QTM82" s="81"/>
      <c r="QTU82" s="109"/>
      <c r="QTV82" s="110"/>
      <c r="QTW82" s="111"/>
      <c r="QTX82" s="112"/>
      <c r="QTY82" s="112"/>
      <c r="QUA82" s="81"/>
      <c r="QUC82" s="81"/>
      <c r="QUK82" s="109"/>
      <c r="QUL82" s="110"/>
      <c r="QUM82" s="111"/>
      <c r="QUN82" s="112"/>
      <c r="QUO82" s="112"/>
      <c r="QUQ82" s="81"/>
      <c r="QUS82" s="81"/>
      <c r="QVA82" s="109"/>
      <c r="QVB82" s="110"/>
      <c r="QVC82" s="111"/>
      <c r="QVD82" s="112"/>
      <c r="QVE82" s="112"/>
      <c r="QVG82" s="81"/>
      <c r="QVI82" s="81"/>
      <c r="QVQ82" s="109"/>
      <c r="QVR82" s="110"/>
      <c r="QVS82" s="111"/>
      <c r="QVT82" s="112"/>
      <c r="QVU82" s="112"/>
      <c r="QVW82" s="81"/>
      <c r="QVY82" s="81"/>
      <c r="QWG82" s="109"/>
      <c r="QWH82" s="110"/>
      <c r="QWI82" s="111"/>
      <c r="QWJ82" s="112"/>
      <c r="QWK82" s="112"/>
      <c r="QWM82" s="81"/>
      <c r="QWO82" s="81"/>
      <c r="QWW82" s="109"/>
      <c r="QWX82" s="110"/>
      <c r="QWY82" s="111"/>
      <c r="QWZ82" s="112"/>
      <c r="QXA82" s="112"/>
      <c r="QXC82" s="81"/>
      <c r="QXE82" s="81"/>
      <c r="QXM82" s="109"/>
      <c r="QXN82" s="110"/>
      <c r="QXO82" s="111"/>
      <c r="QXP82" s="112"/>
      <c r="QXQ82" s="112"/>
      <c r="QXS82" s="81"/>
      <c r="QXU82" s="81"/>
      <c r="QYC82" s="109"/>
      <c r="QYD82" s="110"/>
      <c r="QYE82" s="111"/>
      <c r="QYF82" s="112"/>
      <c r="QYG82" s="112"/>
      <c r="QYI82" s="81"/>
      <c r="QYK82" s="81"/>
      <c r="QYS82" s="109"/>
      <c r="QYT82" s="110"/>
      <c r="QYU82" s="111"/>
      <c r="QYV82" s="112"/>
      <c r="QYW82" s="112"/>
      <c r="QYY82" s="81"/>
      <c r="QZA82" s="81"/>
      <c r="QZI82" s="109"/>
      <c r="QZJ82" s="110"/>
      <c r="QZK82" s="111"/>
      <c r="QZL82" s="112"/>
      <c r="QZM82" s="112"/>
      <c r="QZO82" s="81"/>
      <c r="QZQ82" s="81"/>
      <c r="QZY82" s="109"/>
      <c r="QZZ82" s="110"/>
      <c r="RAA82" s="111"/>
      <c r="RAB82" s="112"/>
      <c r="RAC82" s="112"/>
      <c r="RAE82" s="81"/>
      <c r="RAG82" s="81"/>
      <c r="RAO82" s="109"/>
      <c r="RAP82" s="110"/>
      <c r="RAQ82" s="111"/>
      <c r="RAR82" s="112"/>
      <c r="RAS82" s="112"/>
      <c r="RAU82" s="81"/>
      <c r="RAW82" s="81"/>
      <c r="RBE82" s="109"/>
      <c r="RBF82" s="110"/>
      <c r="RBG82" s="111"/>
      <c r="RBH82" s="112"/>
      <c r="RBI82" s="112"/>
      <c r="RBK82" s="81"/>
      <c r="RBM82" s="81"/>
      <c r="RBU82" s="109"/>
      <c r="RBV82" s="110"/>
      <c r="RBW82" s="111"/>
      <c r="RBX82" s="112"/>
      <c r="RBY82" s="112"/>
      <c r="RCA82" s="81"/>
      <c r="RCC82" s="81"/>
      <c r="RCK82" s="109"/>
      <c r="RCL82" s="110"/>
      <c r="RCM82" s="111"/>
      <c r="RCN82" s="112"/>
      <c r="RCO82" s="112"/>
      <c r="RCQ82" s="81"/>
      <c r="RCS82" s="81"/>
      <c r="RDA82" s="109"/>
      <c r="RDB82" s="110"/>
      <c r="RDC82" s="111"/>
      <c r="RDD82" s="112"/>
      <c r="RDE82" s="112"/>
      <c r="RDG82" s="81"/>
      <c r="RDI82" s="81"/>
      <c r="RDQ82" s="109"/>
      <c r="RDR82" s="110"/>
      <c r="RDS82" s="111"/>
      <c r="RDT82" s="112"/>
      <c r="RDU82" s="112"/>
      <c r="RDW82" s="81"/>
      <c r="RDY82" s="81"/>
      <c r="REG82" s="109"/>
      <c r="REH82" s="110"/>
      <c r="REI82" s="111"/>
      <c r="REJ82" s="112"/>
      <c r="REK82" s="112"/>
      <c r="REM82" s="81"/>
      <c r="REO82" s="81"/>
      <c r="REW82" s="109"/>
      <c r="REX82" s="110"/>
      <c r="REY82" s="111"/>
      <c r="REZ82" s="112"/>
      <c r="RFA82" s="112"/>
      <c r="RFC82" s="81"/>
      <c r="RFE82" s="81"/>
      <c r="RFM82" s="109"/>
      <c r="RFN82" s="110"/>
      <c r="RFO82" s="111"/>
      <c r="RFP82" s="112"/>
      <c r="RFQ82" s="112"/>
      <c r="RFS82" s="81"/>
      <c r="RFU82" s="81"/>
      <c r="RGC82" s="109"/>
      <c r="RGD82" s="110"/>
      <c r="RGE82" s="111"/>
      <c r="RGF82" s="112"/>
      <c r="RGG82" s="112"/>
      <c r="RGI82" s="81"/>
      <c r="RGK82" s="81"/>
      <c r="RGS82" s="109"/>
      <c r="RGT82" s="110"/>
      <c r="RGU82" s="111"/>
      <c r="RGV82" s="112"/>
      <c r="RGW82" s="112"/>
      <c r="RGY82" s="81"/>
      <c r="RHA82" s="81"/>
      <c r="RHI82" s="109"/>
      <c r="RHJ82" s="110"/>
      <c r="RHK82" s="111"/>
      <c r="RHL82" s="112"/>
      <c r="RHM82" s="112"/>
      <c r="RHO82" s="81"/>
      <c r="RHQ82" s="81"/>
      <c r="RHY82" s="109"/>
      <c r="RHZ82" s="110"/>
      <c r="RIA82" s="111"/>
      <c r="RIB82" s="112"/>
      <c r="RIC82" s="112"/>
      <c r="RIE82" s="81"/>
      <c r="RIG82" s="81"/>
      <c r="RIO82" s="109"/>
      <c r="RIP82" s="110"/>
      <c r="RIQ82" s="111"/>
      <c r="RIR82" s="112"/>
      <c r="RIS82" s="112"/>
      <c r="RIU82" s="81"/>
      <c r="RIW82" s="81"/>
      <c r="RJE82" s="109"/>
      <c r="RJF82" s="110"/>
      <c r="RJG82" s="111"/>
      <c r="RJH82" s="112"/>
      <c r="RJI82" s="112"/>
      <c r="RJK82" s="81"/>
      <c r="RJM82" s="81"/>
      <c r="RJU82" s="109"/>
      <c r="RJV82" s="110"/>
      <c r="RJW82" s="111"/>
      <c r="RJX82" s="112"/>
      <c r="RJY82" s="112"/>
      <c r="RKA82" s="81"/>
      <c r="RKC82" s="81"/>
      <c r="RKK82" s="109"/>
      <c r="RKL82" s="110"/>
      <c r="RKM82" s="111"/>
      <c r="RKN82" s="112"/>
      <c r="RKO82" s="112"/>
      <c r="RKQ82" s="81"/>
      <c r="RKS82" s="81"/>
      <c r="RLA82" s="109"/>
      <c r="RLB82" s="110"/>
      <c r="RLC82" s="111"/>
      <c r="RLD82" s="112"/>
      <c r="RLE82" s="112"/>
      <c r="RLG82" s="81"/>
      <c r="RLI82" s="81"/>
      <c r="RLQ82" s="109"/>
      <c r="RLR82" s="110"/>
      <c r="RLS82" s="111"/>
      <c r="RLT82" s="112"/>
      <c r="RLU82" s="112"/>
      <c r="RLW82" s="81"/>
      <c r="RLY82" s="81"/>
      <c r="RMG82" s="109"/>
      <c r="RMH82" s="110"/>
      <c r="RMI82" s="111"/>
      <c r="RMJ82" s="112"/>
      <c r="RMK82" s="112"/>
      <c r="RMM82" s="81"/>
      <c r="RMO82" s="81"/>
      <c r="RMW82" s="109"/>
      <c r="RMX82" s="110"/>
      <c r="RMY82" s="111"/>
      <c r="RMZ82" s="112"/>
      <c r="RNA82" s="112"/>
      <c r="RNC82" s="81"/>
      <c r="RNE82" s="81"/>
      <c r="RNM82" s="109"/>
      <c r="RNN82" s="110"/>
      <c r="RNO82" s="111"/>
      <c r="RNP82" s="112"/>
      <c r="RNQ82" s="112"/>
      <c r="RNS82" s="81"/>
      <c r="RNU82" s="81"/>
      <c r="ROC82" s="109"/>
      <c r="ROD82" s="110"/>
      <c r="ROE82" s="111"/>
      <c r="ROF82" s="112"/>
      <c r="ROG82" s="112"/>
      <c r="ROI82" s="81"/>
      <c r="ROK82" s="81"/>
      <c r="ROS82" s="109"/>
      <c r="ROT82" s="110"/>
      <c r="ROU82" s="111"/>
      <c r="ROV82" s="112"/>
      <c r="ROW82" s="112"/>
      <c r="ROY82" s="81"/>
      <c r="RPA82" s="81"/>
      <c r="RPI82" s="109"/>
      <c r="RPJ82" s="110"/>
      <c r="RPK82" s="111"/>
      <c r="RPL82" s="112"/>
      <c r="RPM82" s="112"/>
      <c r="RPO82" s="81"/>
      <c r="RPQ82" s="81"/>
      <c r="RPY82" s="109"/>
      <c r="RPZ82" s="110"/>
      <c r="RQA82" s="111"/>
      <c r="RQB82" s="112"/>
      <c r="RQC82" s="112"/>
      <c r="RQE82" s="81"/>
      <c r="RQG82" s="81"/>
      <c r="RQO82" s="109"/>
      <c r="RQP82" s="110"/>
      <c r="RQQ82" s="111"/>
      <c r="RQR82" s="112"/>
      <c r="RQS82" s="112"/>
      <c r="RQU82" s="81"/>
      <c r="RQW82" s="81"/>
      <c r="RRE82" s="109"/>
      <c r="RRF82" s="110"/>
      <c r="RRG82" s="111"/>
      <c r="RRH82" s="112"/>
      <c r="RRI82" s="112"/>
      <c r="RRK82" s="81"/>
      <c r="RRM82" s="81"/>
      <c r="RRU82" s="109"/>
      <c r="RRV82" s="110"/>
      <c r="RRW82" s="111"/>
      <c r="RRX82" s="112"/>
      <c r="RRY82" s="112"/>
      <c r="RSA82" s="81"/>
      <c r="RSC82" s="81"/>
      <c r="RSK82" s="109"/>
      <c r="RSL82" s="110"/>
      <c r="RSM82" s="111"/>
      <c r="RSN82" s="112"/>
      <c r="RSO82" s="112"/>
      <c r="RSQ82" s="81"/>
      <c r="RSS82" s="81"/>
      <c r="RTA82" s="109"/>
      <c r="RTB82" s="110"/>
      <c r="RTC82" s="111"/>
      <c r="RTD82" s="112"/>
      <c r="RTE82" s="112"/>
      <c r="RTG82" s="81"/>
      <c r="RTI82" s="81"/>
      <c r="RTQ82" s="109"/>
      <c r="RTR82" s="110"/>
      <c r="RTS82" s="111"/>
      <c r="RTT82" s="112"/>
      <c r="RTU82" s="112"/>
      <c r="RTW82" s="81"/>
      <c r="RTY82" s="81"/>
      <c r="RUG82" s="109"/>
      <c r="RUH82" s="110"/>
      <c r="RUI82" s="111"/>
      <c r="RUJ82" s="112"/>
      <c r="RUK82" s="112"/>
      <c r="RUM82" s="81"/>
      <c r="RUO82" s="81"/>
      <c r="RUW82" s="109"/>
      <c r="RUX82" s="110"/>
      <c r="RUY82" s="111"/>
      <c r="RUZ82" s="112"/>
      <c r="RVA82" s="112"/>
      <c r="RVC82" s="81"/>
      <c r="RVE82" s="81"/>
      <c r="RVM82" s="109"/>
      <c r="RVN82" s="110"/>
      <c r="RVO82" s="111"/>
      <c r="RVP82" s="112"/>
      <c r="RVQ82" s="112"/>
      <c r="RVS82" s="81"/>
      <c r="RVU82" s="81"/>
      <c r="RWC82" s="109"/>
      <c r="RWD82" s="110"/>
      <c r="RWE82" s="111"/>
      <c r="RWF82" s="112"/>
      <c r="RWG82" s="112"/>
      <c r="RWI82" s="81"/>
      <c r="RWK82" s="81"/>
      <c r="RWS82" s="109"/>
      <c r="RWT82" s="110"/>
      <c r="RWU82" s="111"/>
      <c r="RWV82" s="112"/>
      <c r="RWW82" s="112"/>
      <c r="RWY82" s="81"/>
      <c r="RXA82" s="81"/>
      <c r="RXI82" s="109"/>
      <c r="RXJ82" s="110"/>
      <c r="RXK82" s="111"/>
      <c r="RXL82" s="112"/>
      <c r="RXM82" s="112"/>
      <c r="RXO82" s="81"/>
      <c r="RXQ82" s="81"/>
      <c r="RXY82" s="109"/>
      <c r="RXZ82" s="110"/>
      <c r="RYA82" s="111"/>
      <c r="RYB82" s="112"/>
      <c r="RYC82" s="112"/>
      <c r="RYE82" s="81"/>
      <c r="RYG82" s="81"/>
      <c r="RYO82" s="109"/>
      <c r="RYP82" s="110"/>
      <c r="RYQ82" s="111"/>
      <c r="RYR82" s="112"/>
      <c r="RYS82" s="112"/>
      <c r="RYU82" s="81"/>
      <c r="RYW82" s="81"/>
      <c r="RZE82" s="109"/>
      <c r="RZF82" s="110"/>
      <c r="RZG82" s="111"/>
      <c r="RZH82" s="112"/>
      <c r="RZI82" s="112"/>
      <c r="RZK82" s="81"/>
      <c r="RZM82" s="81"/>
      <c r="RZU82" s="109"/>
      <c r="RZV82" s="110"/>
      <c r="RZW82" s="111"/>
      <c r="RZX82" s="112"/>
      <c r="RZY82" s="112"/>
      <c r="SAA82" s="81"/>
      <c r="SAC82" s="81"/>
      <c r="SAK82" s="109"/>
      <c r="SAL82" s="110"/>
      <c r="SAM82" s="111"/>
      <c r="SAN82" s="112"/>
      <c r="SAO82" s="112"/>
      <c r="SAQ82" s="81"/>
      <c r="SAS82" s="81"/>
      <c r="SBA82" s="109"/>
      <c r="SBB82" s="110"/>
      <c r="SBC82" s="111"/>
      <c r="SBD82" s="112"/>
      <c r="SBE82" s="112"/>
      <c r="SBG82" s="81"/>
      <c r="SBI82" s="81"/>
      <c r="SBQ82" s="109"/>
      <c r="SBR82" s="110"/>
      <c r="SBS82" s="111"/>
      <c r="SBT82" s="112"/>
      <c r="SBU82" s="112"/>
      <c r="SBW82" s="81"/>
      <c r="SBY82" s="81"/>
      <c r="SCG82" s="109"/>
      <c r="SCH82" s="110"/>
      <c r="SCI82" s="111"/>
      <c r="SCJ82" s="112"/>
      <c r="SCK82" s="112"/>
      <c r="SCM82" s="81"/>
      <c r="SCO82" s="81"/>
      <c r="SCW82" s="109"/>
      <c r="SCX82" s="110"/>
      <c r="SCY82" s="111"/>
      <c r="SCZ82" s="112"/>
      <c r="SDA82" s="112"/>
      <c r="SDC82" s="81"/>
      <c r="SDE82" s="81"/>
      <c r="SDM82" s="109"/>
      <c r="SDN82" s="110"/>
      <c r="SDO82" s="111"/>
      <c r="SDP82" s="112"/>
      <c r="SDQ82" s="112"/>
      <c r="SDS82" s="81"/>
      <c r="SDU82" s="81"/>
      <c r="SEC82" s="109"/>
      <c r="SED82" s="110"/>
      <c r="SEE82" s="111"/>
      <c r="SEF82" s="112"/>
      <c r="SEG82" s="112"/>
      <c r="SEI82" s="81"/>
      <c r="SEK82" s="81"/>
      <c r="SES82" s="109"/>
      <c r="SET82" s="110"/>
      <c r="SEU82" s="111"/>
      <c r="SEV82" s="112"/>
      <c r="SEW82" s="112"/>
      <c r="SEY82" s="81"/>
      <c r="SFA82" s="81"/>
      <c r="SFI82" s="109"/>
      <c r="SFJ82" s="110"/>
      <c r="SFK82" s="111"/>
      <c r="SFL82" s="112"/>
      <c r="SFM82" s="112"/>
      <c r="SFO82" s="81"/>
      <c r="SFQ82" s="81"/>
      <c r="SFY82" s="109"/>
      <c r="SFZ82" s="110"/>
      <c r="SGA82" s="111"/>
      <c r="SGB82" s="112"/>
      <c r="SGC82" s="112"/>
      <c r="SGE82" s="81"/>
      <c r="SGG82" s="81"/>
      <c r="SGO82" s="109"/>
      <c r="SGP82" s="110"/>
      <c r="SGQ82" s="111"/>
      <c r="SGR82" s="112"/>
      <c r="SGS82" s="112"/>
      <c r="SGU82" s="81"/>
      <c r="SGW82" s="81"/>
      <c r="SHE82" s="109"/>
      <c r="SHF82" s="110"/>
      <c r="SHG82" s="111"/>
      <c r="SHH82" s="112"/>
      <c r="SHI82" s="112"/>
      <c r="SHK82" s="81"/>
      <c r="SHM82" s="81"/>
      <c r="SHU82" s="109"/>
      <c r="SHV82" s="110"/>
      <c r="SHW82" s="111"/>
      <c r="SHX82" s="112"/>
      <c r="SHY82" s="112"/>
      <c r="SIA82" s="81"/>
      <c r="SIC82" s="81"/>
      <c r="SIK82" s="109"/>
      <c r="SIL82" s="110"/>
      <c r="SIM82" s="111"/>
      <c r="SIN82" s="112"/>
      <c r="SIO82" s="112"/>
      <c r="SIQ82" s="81"/>
      <c r="SIS82" s="81"/>
      <c r="SJA82" s="109"/>
      <c r="SJB82" s="110"/>
      <c r="SJC82" s="111"/>
      <c r="SJD82" s="112"/>
      <c r="SJE82" s="112"/>
      <c r="SJG82" s="81"/>
      <c r="SJI82" s="81"/>
      <c r="SJQ82" s="109"/>
      <c r="SJR82" s="110"/>
      <c r="SJS82" s="111"/>
      <c r="SJT82" s="112"/>
      <c r="SJU82" s="112"/>
      <c r="SJW82" s="81"/>
      <c r="SJY82" s="81"/>
      <c r="SKG82" s="109"/>
      <c r="SKH82" s="110"/>
      <c r="SKI82" s="111"/>
      <c r="SKJ82" s="112"/>
      <c r="SKK82" s="112"/>
      <c r="SKM82" s="81"/>
      <c r="SKO82" s="81"/>
      <c r="SKW82" s="109"/>
      <c r="SKX82" s="110"/>
      <c r="SKY82" s="111"/>
      <c r="SKZ82" s="112"/>
      <c r="SLA82" s="112"/>
      <c r="SLC82" s="81"/>
      <c r="SLE82" s="81"/>
      <c r="SLM82" s="109"/>
      <c r="SLN82" s="110"/>
      <c r="SLO82" s="111"/>
      <c r="SLP82" s="112"/>
      <c r="SLQ82" s="112"/>
      <c r="SLS82" s="81"/>
      <c r="SLU82" s="81"/>
      <c r="SMC82" s="109"/>
      <c r="SMD82" s="110"/>
      <c r="SME82" s="111"/>
      <c r="SMF82" s="112"/>
      <c r="SMG82" s="112"/>
      <c r="SMI82" s="81"/>
      <c r="SMK82" s="81"/>
      <c r="SMS82" s="109"/>
      <c r="SMT82" s="110"/>
      <c r="SMU82" s="111"/>
      <c r="SMV82" s="112"/>
      <c r="SMW82" s="112"/>
      <c r="SMY82" s="81"/>
      <c r="SNA82" s="81"/>
      <c r="SNI82" s="109"/>
      <c r="SNJ82" s="110"/>
      <c r="SNK82" s="111"/>
      <c r="SNL82" s="112"/>
      <c r="SNM82" s="112"/>
      <c r="SNO82" s="81"/>
      <c r="SNQ82" s="81"/>
      <c r="SNY82" s="109"/>
      <c r="SNZ82" s="110"/>
      <c r="SOA82" s="111"/>
      <c r="SOB82" s="112"/>
      <c r="SOC82" s="112"/>
      <c r="SOE82" s="81"/>
      <c r="SOG82" s="81"/>
      <c r="SOO82" s="109"/>
      <c r="SOP82" s="110"/>
      <c r="SOQ82" s="111"/>
      <c r="SOR82" s="112"/>
      <c r="SOS82" s="112"/>
      <c r="SOU82" s="81"/>
      <c r="SOW82" s="81"/>
      <c r="SPE82" s="109"/>
      <c r="SPF82" s="110"/>
      <c r="SPG82" s="111"/>
      <c r="SPH82" s="112"/>
      <c r="SPI82" s="112"/>
      <c r="SPK82" s="81"/>
      <c r="SPM82" s="81"/>
      <c r="SPU82" s="109"/>
      <c r="SPV82" s="110"/>
      <c r="SPW82" s="111"/>
      <c r="SPX82" s="112"/>
      <c r="SPY82" s="112"/>
      <c r="SQA82" s="81"/>
      <c r="SQC82" s="81"/>
      <c r="SQK82" s="109"/>
      <c r="SQL82" s="110"/>
      <c r="SQM82" s="111"/>
      <c r="SQN82" s="112"/>
      <c r="SQO82" s="112"/>
      <c r="SQQ82" s="81"/>
      <c r="SQS82" s="81"/>
      <c r="SRA82" s="109"/>
      <c r="SRB82" s="110"/>
      <c r="SRC82" s="111"/>
      <c r="SRD82" s="112"/>
      <c r="SRE82" s="112"/>
      <c r="SRG82" s="81"/>
      <c r="SRI82" s="81"/>
      <c r="SRQ82" s="109"/>
      <c r="SRR82" s="110"/>
      <c r="SRS82" s="111"/>
      <c r="SRT82" s="112"/>
      <c r="SRU82" s="112"/>
      <c r="SRW82" s="81"/>
      <c r="SRY82" s="81"/>
      <c r="SSG82" s="109"/>
      <c r="SSH82" s="110"/>
      <c r="SSI82" s="111"/>
      <c r="SSJ82" s="112"/>
      <c r="SSK82" s="112"/>
      <c r="SSM82" s="81"/>
      <c r="SSO82" s="81"/>
      <c r="SSW82" s="109"/>
      <c r="SSX82" s="110"/>
      <c r="SSY82" s="111"/>
      <c r="SSZ82" s="112"/>
      <c r="STA82" s="112"/>
      <c r="STC82" s="81"/>
      <c r="STE82" s="81"/>
      <c r="STM82" s="109"/>
      <c r="STN82" s="110"/>
      <c r="STO82" s="111"/>
      <c r="STP82" s="112"/>
      <c r="STQ82" s="112"/>
      <c r="STS82" s="81"/>
      <c r="STU82" s="81"/>
      <c r="SUC82" s="109"/>
      <c r="SUD82" s="110"/>
      <c r="SUE82" s="111"/>
      <c r="SUF82" s="112"/>
      <c r="SUG82" s="112"/>
      <c r="SUI82" s="81"/>
      <c r="SUK82" s="81"/>
      <c r="SUS82" s="109"/>
      <c r="SUT82" s="110"/>
      <c r="SUU82" s="111"/>
      <c r="SUV82" s="112"/>
      <c r="SUW82" s="112"/>
      <c r="SUY82" s="81"/>
      <c r="SVA82" s="81"/>
      <c r="SVI82" s="109"/>
      <c r="SVJ82" s="110"/>
      <c r="SVK82" s="111"/>
      <c r="SVL82" s="112"/>
      <c r="SVM82" s="112"/>
      <c r="SVO82" s="81"/>
      <c r="SVQ82" s="81"/>
      <c r="SVY82" s="109"/>
      <c r="SVZ82" s="110"/>
      <c r="SWA82" s="111"/>
      <c r="SWB82" s="112"/>
      <c r="SWC82" s="112"/>
      <c r="SWE82" s="81"/>
      <c r="SWG82" s="81"/>
      <c r="SWO82" s="109"/>
      <c r="SWP82" s="110"/>
      <c r="SWQ82" s="111"/>
      <c r="SWR82" s="112"/>
      <c r="SWS82" s="112"/>
      <c r="SWU82" s="81"/>
      <c r="SWW82" s="81"/>
      <c r="SXE82" s="109"/>
      <c r="SXF82" s="110"/>
      <c r="SXG82" s="111"/>
      <c r="SXH82" s="112"/>
      <c r="SXI82" s="112"/>
      <c r="SXK82" s="81"/>
      <c r="SXM82" s="81"/>
      <c r="SXU82" s="109"/>
      <c r="SXV82" s="110"/>
      <c r="SXW82" s="111"/>
      <c r="SXX82" s="112"/>
      <c r="SXY82" s="112"/>
      <c r="SYA82" s="81"/>
      <c r="SYC82" s="81"/>
      <c r="SYK82" s="109"/>
      <c r="SYL82" s="110"/>
      <c r="SYM82" s="111"/>
      <c r="SYN82" s="112"/>
      <c r="SYO82" s="112"/>
      <c r="SYQ82" s="81"/>
      <c r="SYS82" s="81"/>
      <c r="SZA82" s="109"/>
      <c r="SZB82" s="110"/>
      <c r="SZC82" s="111"/>
      <c r="SZD82" s="112"/>
      <c r="SZE82" s="112"/>
      <c r="SZG82" s="81"/>
      <c r="SZI82" s="81"/>
      <c r="SZQ82" s="109"/>
      <c r="SZR82" s="110"/>
      <c r="SZS82" s="111"/>
      <c r="SZT82" s="112"/>
      <c r="SZU82" s="112"/>
      <c r="SZW82" s="81"/>
      <c r="SZY82" s="81"/>
      <c r="TAG82" s="109"/>
      <c r="TAH82" s="110"/>
      <c r="TAI82" s="111"/>
      <c r="TAJ82" s="112"/>
      <c r="TAK82" s="112"/>
      <c r="TAM82" s="81"/>
      <c r="TAO82" s="81"/>
      <c r="TAW82" s="109"/>
      <c r="TAX82" s="110"/>
      <c r="TAY82" s="111"/>
      <c r="TAZ82" s="112"/>
      <c r="TBA82" s="112"/>
      <c r="TBC82" s="81"/>
      <c r="TBE82" s="81"/>
      <c r="TBM82" s="109"/>
      <c r="TBN82" s="110"/>
      <c r="TBO82" s="111"/>
      <c r="TBP82" s="112"/>
      <c r="TBQ82" s="112"/>
      <c r="TBS82" s="81"/>
      <c r="TBU82" s="81"/>
      <c r="TCC82" s="109"/>
      <c r="TCD82" s="110"/>
      <c r="TCE82" s="111"/>
      <c r="TCF82" s="112"/>
      <c r="TCG82" s="112"/>
      <c r="TCI82" s="81"/>
      <c r="TCK82" s="81"/>
      <c r="TCS82" s="109"/>
      <c r="TCT82" s="110"/>
      <c r="TCU82" s="111"/>
      <c r="TCV82" s="112"/>
      <c r="TCW82" s="112"/>
      <c r="TCY82" s="81"/>
      <c r="TDA82" s="81"/>
      <c r="TDI82" s="109"/>
      <c r="TDJ82" s="110"/>
      <c r="TDK82" s="111"/>
      <c r="TDL82" s="112"/>
      <c r="TDM82" s="112"/>
      <c r="TDO82" s="81"/>
      <c r="TDQ82" s="81"/>
      <c r="TDY82" s="109"/>
      <c r="TDZ82" s="110"/>
      <c r="TEA82" s="111"/>
      <c r="TEB82" s="112"/>
      <c r="TEC82" s="112"/>
      <c r="TEE82" s="81"/>
      <c r="TEG82" s="81"/>
      <c r="TEO82" s="109"/>
      <c r="TEP82" s="110"/>
      <c r="TEQ82" s="111"/>
      <c r="TER82" s="112"/>
      <c r="TES82" s="112"/>
      <c r="TEU82" s="81"/>
      <c r="TEW82" s="81"/>
      <c r="TFE82" s="109"/>
      <c r="TFF82" s="110"/>
      <c r="TFG82" s="111"/>
      <c r="TFH82" s="112"/>
      <c r="TFI82" s="112"/>
      <c r="TFK82" s="81"/>
      <c r="TFM82" s="81"/>
      <c r="TFU82" s="109"/>
      <c r="TFV82" s="110"/>
      <c r="TFW82" s="111"/>
      <c r="TFX82" s="112"/>
      <c r="TFY82" s="112"/>
      <c r="TGA82" s="81"/>
      <c r="TGC82" s="81"/>
      <c r="TGK82" s="109"/>
      <c r="TGL82" s="110"/>
      <c r="TGM82" s="111"/>
      <c r="TGN82" s="112"/>
      <c r="TGO82" s="112"/>
      <c r="TGQ82" s="81"/>
      <c r="TGS82" s="81"/>
      <c r="THA82" s="109"/>
      <c r="THB82" s="110"/>
      <c r="THC82" s="111"/>
      <c r="THD82" s="112"/>
      <c r="THE82" s="112"/>
      <c r="THG82" s="81"/>
      <c r="THI82" s="81"/>
      <c r="THQ82" s="109"/>
      <c r="THR82" s="110"/>
      <c r="THS82" s="111"/>
      <c r="THT82" s="112"/>
      <c r="THU82" s="112"/>
      <c r="THW82" s="81"/>
      <c r="THY82" s="81"/>
      <c r="TIG82" s="109"/>
      <c r="TIH82" s="110"/>
      <c r="TII82" s="111"/>
      <c r="TIJ82" s="112"/>
      <c r="TIK82" s="112"/>
      <c r="TIM82" s="81"/>
      <c r="TIO82" s="81"/>
      <c r="TIW82" s="109"/>
      <c r="TIX82" s="110"/>
      <c r="TIY82" s="111"/>
      <c r="TIZ82" s="112"/>
      <c r="TJA82" s="112"/>
      <c r="TJC82" s="81"/>
      <c r="TJE82" s="81"/>
      <c r="TJM82" s="109"/>
      <c r="TJN82" s="110"/>
      <c r="TJO82" s="111"/>
      <c r="TJP82" s="112"/>
      <c r="TJQ82" s="112"/>
      <c r="TJS82" s="81"/>
      <c r="TJU82" s="81"/>
      <c r="TKC82" s="109"/>
      <c r="TKD82" s="110"/>
      <c r="TKE82" s="111"/>
      <c r="TKF82" s="112"/>
      <c r="TKG82" s="112"/>
      <c r="TKI82" s="81"/>
      <c r="TKK82" s="81"/>
      <c r="TKS82" s="109"/>
      <c r="TKT82" s="110"/>
      <c r="TKU82" s="111"/>
      <c r="TKV82" s="112"/>
      <c r="TKW82" s="112"/>
      <c r="TKY82" s="81"/>
      <c r="TLA82" s="81"/>
      <c r="TLI82" s="109"/>
      <c r="TLJ82" s="110"/>
      <c r="TLK82" s="111"/>
      <c r="TLL82" s="112"/>
      <c r="TLM82" s="112"/>
      <c r="TLO82" s="81"/>
      <c r="TLQ82" s="81"/>
      <c r="TLY82" s="109"/>
      <c r="TLZ82" s="110"/>
      <c r="TMA82" s="111"/>
      <c r="TMB82" s="112"/>
      <c r="TMC82" s="112"/>
      <c r="TME82" s="81"/>
      <c r="TMG82" s="81"/>
      <c r="TMO82" s="109"/>
      <c r="TMP82" s="110"/>
      <c r="TMQ82" s="111"/>
      <c r="TMR82" s="112"/>
      <c r="TMS82" s="112"/>
      <c r="TMU82" s="81"/>
      <c r="TMW82" s="81"/>
      <c r="TNE82" s="109"/>
      <c r="TNF82" s="110"/>
      <c r="TNG82" s="111"/>
      <c r="TNH82" s="112"/>
      <c r="TNI82" s="112"/>
      <c r="TNK82" s="81"/>
      <c r="TNM82" s="81"/>
      <c r="TNU82" s="109"/>
      <c r="TNV82" s="110"/>
      <c r="TNW82" s="111"/>
      <c r="TNX82" s="112"/>
      <c r="TNY82" s="112"/>
      <c r="TOA82" s="81"/>
      <c r="TOC82" s="81"/>
      <c r="TOK82" s="109"/>
      <c r="TOL82" s="110"/>
      <c r="TOM82" s="111"/>
      <c r="TON82" s="112"/>
      <c r="TOO82" s="112"/>
      <c r="TOQ82" s="81"/>
      <c r="TOS82" s="81"/>
      <c r="TPA82" s="109"/>
      <c r="TPB82" s="110"/>
      <c r="TPC82" s="111"/>
      <c r="TPD82" s="112"/>
      <c r="TPE82" s="112"/>
      <c r="TPG82" s="81"/>
      <c r="TPI82" s="81"/>
      <c r="TPQ82" s="109"/>
      <c r="TPR82" s="110"/>
      <c r="TPS82" s="111"/>
      <c r="TPT82" s="112"/>
      <c r="TPU82" s="112"/>
      <c r="TPW82" s="81"/>
      <c r="TPY82" s="81"/>
      <c r="TQG82" s="109"/>
      <c r="TQH82" s="110"/>
      <c r="TQI82" s="111"/>
      <c r="TQJ82" s="112"/>
      <c r="TQK82" s="112"/>
      <c r="TQM82" s="81"/>
      <c r="TQO82" s="81"/>
      <c r="TQW82" s="109"/>
      <c r="TQX82" s="110"/>
      <c r="TQY82" s="111"/>
      <c r="TQZ82" s="112"/>
      <c r="TRA82" s="112"/>
      <c r="TRC82" s="81"/>
      <c r="TRE82" s="81"/>
      <c r="TRM82" s="109"/>
      <c r="TRN82" s="110"/>
      <c r="TRO82" s="111"/>
      <c r="TRP82" s="112"/>
      <c r="TRQ82" s="112"/>
      <c r="TRS82" s="81"/>
      <c r="TRU82" s="81"/>
      <c r="TSC82" s="109"/>
      <c r="TSD82" s="110"/>
      <c r="TSE82" s="111"/>
      <c r="TSF82" s="112"/>
      <c r="TSG82" s="112"/>
      <c r="TSI82" s="81"/>
      <c r="TSK82" s="81"/>
      <c r="TSS82" s="109"/>
      <c r="TST82" s="110"/>
      <c r="TSU82" s="111"/>
      <c r="TSV82" s="112"/>
      <c r="TSW82" s="112"/>
      <c r="TSY82" s="81"/>
      <c r="TTA82" s="81"/>
      <c r="TTI82" s="109"/>
      <c r="TTJ82" s="110"/>
      <c r="TTK82" s="111"/>
      <c r="TTL82" s="112"/>
      <c r="TTM82" s="112"/>
      <c r="TTO82" s="81"/>
      <c r="TTQ82" s="81"/>
      <c r="TTY82" s="109"/>
      <c r="TTZ82" s="110"/>
      <c r="TUA82" s="111"/>
      <c r="TUB82" s="112"/>
      <c r="TUC82" s="112"/>
      <c r="TUE82" s="81"/>
      <c r="TUG82" s="81"/>
      <c r="TUO82" s="109"/>
      <c r="TUP82" s="110"/>
      <c r="TUQ82" s="111"/>
      <c r="TUR82" s="112"/>
      <c r="TUS82" s="112"/>
      <c r="TUU82" s="81"/>
      <c r="TUW82" s="81"/>
      <c r="TVE82" s="109"/>
      <c r="TVF82" s="110"/>
      <c r="TVG82" s="111"/>
      <c r="TVH82" s="112"/>
      <c r="TVI82" s="112"/>
      <c r="TVK82" s="81"/>
      <c r="TVM82" s="81"/>
      <c r="TVU82" s="109"/>
      <c r="TVV82" s="110"/>
      <c r="TVW82" s="111"/>
      <c r="TVX82" s="112"/>
      <c r="TVY82" s="112"/>
      <c r="TWA82" s="81"/>
      <c r="TWC82" s="81"/>
      <c r="TWK82" s="109"/>
      <c r="TWL82" s="110"/>
      <c r="TWM82" s="111"/>
      <c r="TWN82" s="112"/>
      <c r="TWO82" s="112"/>
      <c r="TWQ82" s="81"/>
      <c r="TWS82" s="81"/>
      <c r="TXA82" s="109"/>
      <c r="TXB82" s="110"/>
      <c r="TXC82" s="111"/>
      <c r="TXD82" s="112"/>
      <c r="TXE82" s="112"/>
      <c r="TXG82" s="81"/>
      <c r="TXI82" s="81"/>
      <c r="TXQ82" s="109"/>
      <c r="TXR82" s="110"/>
      <c r="TXS82" s="111"/>
      <c r="TXT82" s="112"/>
      <c r="TXU82" s="112"/>
      <c r="TXW82" s="81"/>
      <c r="TXY82" s="81"/>
      <c r="TYG82" s="109"/>
      <c r="TYH82" s="110"/>
      <c r="TYI82" s="111"/>
      <c r="TYJ82" s="112"/>
      <c r="TYK82" s="112"/>
      <c r="TYM82" s="81"/>
      <c r="TYO82" s="81"/>
      <c r="TYW82" s="109"/>
      <c r="TYX82" s="110"/>
      <c r="TYY82" s="111"/>
      <c r="TYZ82" s="112"/>
      <c r="TZA82" s="112"/>
      <c r="TZC82" s="81"/>
      <c r="TZE82" s="81"/>
      <c r="TZM82" s="109"/>
      <c r="TZN82" s="110"/>
      <c r="TZO82" s="111"/>
      <c r="TZP82" s="112"/>
      <c r="TZQ82" s="112"/>
      <c r="TZS82" s="81"/>
      <c r="TZU82" s="81"/>
      <c r="UAC82" s="109"/>
      <c r="UAD82" s="110"/>
      <c r="UAE82" s="111"/>
      <c r="UAF82" s="112"/>
      <c r="UAG82" s="112"/>
      <c r="UAI82" s="81"/>
      <c r="UAK82" s="81"/>
      <c r="UAS82" s="109"/>
      <c r="UAT82" s="110"/>
      <c r="UAU82" s="111"/>
      <c r="UAV82" s="112"/>
      <c r="UAW82" s="112"/>
      <c r="UAY82" s="81"/>
      <c r="UBA82" s="81"/>
      <c r="UBI82" s="109"/>
      <c r="UBJ82" s="110"/>
      <c r="UBK82" s="111"/>
      <c r="UBL82" s="112"/>
      <c r="UBM82" s="112"/>
      <c r="UBO82" s="81"/>
      <c r="UBQ82" s="81"/>
      <c r="UBY82" s="109"/>
      <c r="UBZ82" s="110"/>
      <c r="UCA82" s="111"/>
      <c r="UCB82" s="112"/>
      <c r="UCC82" s="112"/>
      <c r="UCE82" s="81"/>
      <c r="UCG82" s="81"/>
      <c r="UCO82" s="109"/>
      <c r="UCP82" s="110"/>
      <c r="UCQ82" s="111"/>
      <c r="UCR82" s="112"/>
      <c r="UCS82" s="112"/>
      <c r="UCU82" s="81"/>
      <c r="UCW82" s="81"/>
      <c r="UDE82" s="109"/>
      <c r="UDF82" s="110"/>
      <c r="UDG82" s="111"/>
      <c r="UDH82" s="112"/>
      <c r="UDI82" s="112"/>
      <c r="UDK82" s="81"/>
      <c r="UDM82" s="81"/>
      <c r="UDU82" s="109"/>
      <c r="UDV82" s="110"/>
      <c r="UDW82" s="111"/>
      <c r="UDX82" s="112"/>
      <c r="UDY82" s="112"/>
      <c r="UEA82" s="81"/>
      <c r="UEC82" s="81"/>
      <c r="UEK82" s="109"/>
      <c r="UEL82" s="110"/>
      <c r="UEM82" s="111"/>
      <c r="UEN82" s="112"/>
      <c r="UEO82" s="112"/>
      <c r="UEQ82" s="81"/>
      <c r="UES82" s="81"/>
      <c r="UFA82" s="109"/>
      <c r="UFB82" s="110"/>
      <c r="UFC82" s="111"/>
      <c r="UFD82" s="112"/>
      <c r="UFE82" s="112"/>
      <c r="UFG82" s="81"/>
      <c r="UFI82" s="81"/>
      <c r="UFQ82" s="109"/>
      <c r="UFR82" s="110"/>
      <c r="UFS82" s="111"/>
      <c r="UFT82" s="112"/>
      <c r="UFU82" s="112"/>
      <c r="UFW82" s="81"/>
      <c r="UFY82" s="81"/>
      <c r="UGG82" s="109"/>
      <c r="UGH82" s="110"/>
      <c r="UGI82" s="111"/>
      <c r="UGJ82" s="112"/>
      <c r="UGK82" s="112"/>
      <c r="UGM82" s="81"/>
      <c r="UGO82" s="81"/>
      <c r="UGW82" s="109"/>
      <c r="UGX82" s="110"/>
      <c r="UGY82" s="111"/>
      <c r="UGZ82" s="112"/>
      <c r="UHA82" s="112"/>
      <c r="UHC82" s="81"/>
      <c r="UHE82" s="81"/>
      <c r="UHM82" s="109"/>
      <c r="UHN82" s="110"/>
      <c r="UHO82" s="111"/>
      <c r="UHP82" s="112"/>
      <c r="UHQ82" s="112"/>
      <c r="UHS82" s="81"/>
      <c r="UHU82" s="81"/>
      <c r="UIC82" s="109"/>
      <c r="UID82" s="110"/>
      <c r="UIE82" s="111"/>
      <c r="UIF82" s="112"/>
      <c r="UIG82" s="112"/>
      <c r="UII82" s="81"/>
      <c r="UIK82" s="81"/>
      <c r="UIS82" s="109"/>
      <c r="UIT82" s="110"/>
      <c r="UIU82" s="111"/>
      <c r="UIV82" s="112"/>
      <c r="UIW82" s="112"/>
      <c r="UIY82" s="81"/>
      <c r="UJA82" s="81"/>
      <c r="UJI82" s="109"/>
      <c r="UJJ82" s="110"/>
      <c r="UJK82" s="111"/>
      <c r="UJL82" s="112"/>
      <c r="UJM82" s="112"/>
      <c r="UJO82" s="81"/>
      <c r="UJQ82" s="81"/>
      <c r="UJY82" s="109"/>
      <c r="UJZ82" s="110"/>
      <c r="UKA82" s="111"/>
      <c r="UKB82" s="112"/>
      <c r="UKC82" s="112"/>
      <c r="UKE82" s="81"/>
      <c r="UKG82" s="81"/>
      <c r="UKO82" s="109"/>
      <c r="UKP82" s="110"/>
      <c r="UKQ82" s="111"/>
      <c r="UKR82" s="112"/>
      <c r="UKS82" s="112"/>
      <c r="UKU82" s="81"/>
      <c r="UKW82" s="81"/>
      <c r="ULE82" s="109"/>
      <c r="ULF82" s="110"/>
      <c r="ULG82" s="111"/>
      <c r="ULH82" s="112"/>
      <c r="ULI82" s="112"/>
      <c r="ULK82" s="81"/>
      <c r="ULM82" s="81"/>
      <c r="ULU82" s="109"/>
      <c r="ULV82" s="110"/>
      <c r="ULW82" s="111"/>
      <c r="ULX82" s="112"/>
      <c r="ULY82" s="112"/>
      <c r="UMA82" s="81"/>
      <c r="UMC82" s="81"/>
      <c r="UMK82" s="109"/>
      <c r="UML82" s="110"/>
      <c r="UMM82" s="111"/>
      <c r="UMN82" s="112"/>
      <c r="UMO82" s="112"/>
      <c r="UMQ82" s="81"/>
      <c r="UMS82" s="81"/>
      <c r="UNA82" s="109"/>
      <c r="UNB82" s="110"/>
      <c r="UNC82" s="111"/>
      <c r="UND82" s="112"/>
      <c r="UNE82" s="112"/>
      <c r="UNG82" s="81"/>
      <c r="UNI82" s="81"/>
      <c r="UNQ82" s="109"/>
      <c r="UNR82" s="110"/>
      <c r="UNS82" s="111"/>
      <c r="UNT82" s="112"/>
      <c r="UNU82" s="112"/>
      <c r="UNW82" s="81"/>
      <c r="UNY82" s="81"/>
      <c r="UOG82" s="109"/>
      <c r="UOH82" s="110"/>
      <c r="UOI82" s="111"/>
      <c r="UOJ82" s="112"/>
      <c r="UOK82" s="112"/>
      <c r="UOM82" s="81"/>
      <c r="UOO82" s="81"/>
      <c r="UOW82" s="109"/>
      <c r="UOX82" s="110"/>
      <c r="UOY82" s="111"/>
      <c r="UOZ82" s="112"/>
      <c r="UPA82" s="112"/>
      <c r="UPC82" s="81"/>
      <c r="UPE82" s="81"/>
      <c r="UPM82" s="109"/>
      <c r="UPN82" s="110"/>
      <c r="UPO82" s="111"/>
      <c r="UPP82" s="112"/>
      <c r="UPQ82" s="112"/>
      <c r="UPS82" s="81"/>
      <c r="UPU82" s="81"/>
      <c r="UQC82" s="109"/>
      <c r="UQD82" s="110"/>
      <c r="UQE82" s="111"/>
      <c r="UQF82" s="112"/>
      <c r="UQG82" s="112"/>
      <c r="UQI82" s="81"/>
      <c r="UQK82" s="81"/>
      <c r="UQS82" s="109"/>
      <c r="UQT82" s="110"/>
      <c r="UQU82" s="111"/>
      <c r="UQV82" s="112"/>
      <c r="UQW82" s="112"/>
      <c r="UQY82" s="81"/>
      <c r="URA82" s="81"/>
      <c r="URI82" s="109"/>
      <c r="URJ82" s="110"/>
      <c r="URK82" s="111"/>
      <c r="URL82" s="112"/>
      <c r="URM82" s="112"/>
      <c r="URO82" s="81"/>
      <c r="URQ82" s="81"/>
      <c r="URY82" s="109"/>
      <c r="URZ82" s="110"/>
      <c r="USA82" s="111"/>
      <c r="USB82" s="112"/>
      <c r="USC82" s="112"/>
      <c r="USE82" s="81"/>
      <c r="USG82" s="81"/>
      <c r="USO82" s="109"/>
      <c r="USP82" s="110"/>
      <c r="USQ82" s="111"/>
      <c r="USR82" s="112"/>
      <c r="USS82" s="112"/>
      <c r="USU82" s="81"/>
      <c r="USW82" s="81"/>
      <c r="UTE82" s="109"/>
      <c r="UTF82" s="110"/>
      <c r="UTG82" s="111"/>
      <c r="UTH82" s="112"/>
      <c r="UTI82" s="112"/>
      <c r="UTK82" s="81"/>
      <c r="UTM82" s="81"/>
      <c r="UTU82" s="109"/>
      <c r="UTV82" s="110"/>
      <c r="UTW82" s="111"/>
      <c r="UTX82" s="112"/>
      <c r="UTY82" s="112"/>
      <c r="UUA82" s="81"/>
      <c r="UUC82" s="81"/>
      <c r="UUK82" s="109"/>
      <c r="UUL82" s="110"/>
      <c r="UUM82" s="111"/>
      <c r="UUN82" s="112"/>
      <c r="UUO82" s="112"/>
      <c r="UUQ82" s="81"/>
      <c r="UUS82" s="81"/>
      <c r="UVA82" s="109"/>
      <c r="UVB82" s="110"/>
      <c r="UVC82" s="111"/>
      <c r="UVD82" s="112"/>
      <c r="UVE82" s="112"/>
      <c r="UVG82" s="81"/>
      <c r="UVI82" s="81"/>
      <c r="UVQ82" s="109"/>
      <c r="UVR82" s="110"/>
      <c r="UVS82" s="111"/>
      <c r="UVT82" s="112"/>
      <c r="UVU82" s="112"/>
      <c r="UVW82" s="81"/>
      <c r="UVY82" s="81"/>
      <c r="UWG82" s="109"/>
      <c r="UWH82" s="110"/>
      <c r="UWI82" s="111"/>
      <c r="UWJ82" s="112"/>
      <c r="UWK82" s="112"/>
      <c r="UWM82" s="81"/>
      <c r="UWO82" s="81"/>
      <c r="UWW82" s="109"/>
      <c r="UWX82" s="110"/>
      <c r="UWY82" s="111"/>
      <c r="UWZ82" s="112"/>
      <c r="UXA82" s="112"/>
      <c r="UXC82" s="81"/>
      <c r="UXE82" s="81"/>
      <c r="UXM82" s="109"/>
      <c r="UXN82" s="110"/>
      <c r="UXO82" s="111"/>
      <c r="UXP82" s="112"/>
      <c r="UXQ82" s="112"/>
      <c r="UXS82" s="81"/>
      <c r="UXU82" s="81"/>
      <c r="UYC82" s="109"/>
      <c r="UYD82" s="110"/>
      <c r="UYE82" s="111"/>
      <c r="UYF82" s="112"/>
      <c r="UYG82" s="112"/>
      <c r="UYI82" s="81"/>
      <c r="UYK82" s="81"/>
      <c r="UYS82" s="109"/>
      <c r="UYT82" s="110"/>
      <c r="UYU82" s="111"/>
      <c r="UYV82" s="112"/>
      <c r="UYW82" s="112"/>
      <c r="UYY82" s="81"/>
      <c r="UZA82" s="81"/>
      <c r="UZI82" s="109"/>
      <c r="UZJ82" s="110"/>
      <c r="UZK82" s="111"/>
      <c r="UZL82" s="112"/>
      <c r="UZM82" s="112"/>
      <c r="UZO82" s="81"/>
      <c r="UZQ82" s="81"/>
      <c r="UZY82" s="109"/>
      <c r="UZZ82" s="110"/>
      <c r="VAA82" s="111"/>
      <c r="VAB82" s="112"/>
      <c r="VAC82" s="112"/>
      <c r="VAE82" s="81"/>
      <c r="VAG82" s="81"/>
      <c r="VAO82" s="109"/>
      <c r="VAP82" s="110"/>
      <c r="VAQ82" s="111"/>
      <c r="VAR82" s="112"/>
      <c r="VAS82" s="112"/>
      <c r="VAU82" s="81"/>
      <c r="VAW82" s="81"/>
      <c r="VBE82" s="109"/>
      <c r="VBF82" s="110"/>
      <c r="VBG82" s="111"/>
      <c r="VBH82" s="112"/>
      <c r="VBI82" s="112"/>
      <c r="VBK82" s="81"/>
      <c r="VBM82" s="81"/>
      <c r="VBU82" s="109"/>
      <c r="VBV82" s="110"/>
      <c r="VBW82" s="111"/>
      <c r="VBX82" s="112"/>
      <c r="VBY82" s="112"/>
      <c r="VCA82" s="81"/>
      <c r="VCC82" s="81"/>
      <c r="VCK82" s="109"/>
      <c r="VCL82" s="110"/>
      <c r="VCM82" s="111"/>
      <c r="VCN82" s="112"/>
      <c r="VCO82" s="112"/>
      <c r="VCQ82" s="81"/>
      <c r="VCS82" s="81"/>
      <c r="VDA82" s="109"/>
      <c r="VDB82" s="110"/>
      <c r="VDC82" s="111"/>
      <c r="VDD82" s="112"/>
      <c r="VDE82" s="112"/>
      <c r="VDG82" s="81"/>
      <c r="VDI82" s="81"/>
      <c r="VDQ82" s="109"/>
      <c r="VDR82" s="110"/>
      <c r="VDS82" s="111"/>
      <c r="VDT82" s="112"/>
      <c r="VDU82" s="112"/>
      <c r="VDW82" s="81"/>
      <c r="VDY82" s="81"/>
      <c r="VEG82" s="109"/>
      <c r="VEH82" s="110"/>
      <c r="VEI82" s="111"/>
      <c r="VEJ82" s="112"/>
      <c r="VEK82" s="112"/>
      <c r="VEM82" s="81"/>
      <c r="VEO82" s="81"/>
      <c r="VEW82" s="109"/>
      <c r="VEX82" s="110"/>
      <c r="VEY82" s="111"/>
      <c r="VEZ82" s="112"/>
      <c r="VFA82" s="112"/>
      <c r="VFC82" s="81"/>
      <c r="VFE82" s="81"/>
      <c r="VFM82" s="109"/>
      <c r="VFN82" s="110"/>
      <c r="VFO82" s="111"/>
      <c r="VFP82" s="112"/>
      <c r="VFQ82" s="112"/>
      <c r="VFS82" s="81"/>
      <c r="VFU82" s="81"/>
      <c r="VGC82" s="109"/>
      <c r="VGD82" s="110"/>
      <c r="VGE82" s="111"/>
      <c r="VGF82" s="112"/>
      <c r="VGG82" s="112"/>
      <c r="VGI82" s="81"/>
      <c r="VGK82" s="81"/>
      <c r="VGS82" s="109"/>
      <c r="VGT82" s="110"/>
      <c r="VGU82" s="111"/>
      <c r="VGV82" s="112"/>
      <c r="VGW82" s="112"/>
      <c r="VGY82" s="81"/>
      <c r="VHA82" s="81"/>
      <c r="VHI82" s="109"/>
      <c r="VHJ82" s="110"/>
      <c r="VHK82" s="111"/>
      <c r="VHL82" s="112"/>
      <c r="VHM82" s="112"/>
      <c r="VHO82" s="81"/>
      <c r="VHQ82" s="81"/>
      <c r="VHY82" s="109"/>
      <c r="VHZ82" s="110"/>
      <c r="VIA82" s="111"/>
      <c r="VIB82" s="112"/>
      <c r="VIC82" s="112"/>
      <c r="VIE82" s="81"/>
      <c r="VIG82" s="81"/>
      <c r="VIO82" s="109"/>
      <c r="VIP82" s="110"/>
      <c r="VIQ82" s="111"/>
      <c r="VIR82" s="112"/>
      <c r="VIS82" s="112"/>
      <c r="VIU82" s="81"/>
      <c r="VIW82" s="81"/>
      <c r="VJE82" s="109"/>
      <c r="VJF82" s="110"/>
      <c r="VJG82" s="111"/>
      <c r="VJH82" s="112"/>
      <c r="VJI82" s="112"/>
      <c r="VJK82" s="81"/>
      <c r="VJM82" s="81"/>
      <c r="VJU82" s="109"/>
      <c r="VJV82" s="110"/>
      <c r="VJW82" s="111"/>
      <c r="VJX82" s="112"/>
      <c r="VJY82" s="112"/>
      <c r="VKA82" s="81"/>
      <c r="VKC82" s="81"/>
      <c r="VKK82" s="109"/>
      <c r="VKL82" s="110"/>
      <c r="VKM82" s="111"/>
      <c r="VKN82" s="112"/>
      <c r="VKO82" s="112"/>
      <c r="VKQ82" s="81"/>
      <c r="VKS82" s="81"/>
      <c r="VLA82" s="109"/>
      <c r="VLB82" s="110"/>
      <c r="VLC82" s="111"/>
      <c r="VLD82" s="112"/>
      <c r="VLE82" s="112"/>
      <c r="VLG82" s="81"/>
      <c r="VLI82" s="81"/>
      <c r="VLQ82" s="109"/>
      <c r="VLR82" s="110"/>
      <c r="VLS82" s="111"/>
      <c r="VLT82" s="112"/>
      <c r="VLU82" s="112"/>
      <c r="VLW82" s="81"/>
      <c r="VLY82" s="81"/>
      <c r="VMG82" s="109"/>
      <c r="VMH82" s="110"/>
      <c r="VMI82" s="111"/>
      <c r="VMJ82" s="112"/>
      <c r="VMK82" s="112"/>
      <c r="VMM82" s="81"/>
      <c r="VMO82" s="81"/>
      <c r="VMW82" s="109"/>
      <c r="VMX82" s="110"/>
      <c r="VMY82" s="111"/>
      <c r="VMZ82" s="112"/>
      <c r="VNA82" s="112"/>
      <c r="VNC82" s="81"/>
      <c r="VNE82" s="81"/>
      <c r="VNM82" s="109"/>
      <c r="VNN82" s="110"/>
      <c r="VNO82" s="111"/>
      <c r="VNP82" s="112"/>
      <c r="VNQ82" s="112"/>
      <c r="VNS82" s="81"/>
      <c r="VNU82" s="81"/>
      <c r="VOC82" s="109"/>
      <c r="VOD82" s="110"/>
      <c r="VOE82" s="111"/>
      <c r="VOF82" s="112"/>
      <c r="VOG82" s="112"/>
      <c r="VOI82" s="81"/>
      <c r="VOK82" s="81"/>
      <c r="VOS82" s="109"/>
      <c r="VOT82" s="110"/>
      <c r="VOU82" s="111"/>
      <c r="VOV82" s="112"/>
      <c r="VOW82" s="112"/>
      <c r="VOY82" s="81"/>
      <c r="VPA82" s="81"/>
      <c r="VPI82" s="109"/>
      <c r="VPJ82" s="110"/>
      <c r="VPK82" s="111"/>
      <c r="VPL82" s="112"/>
      <c r="VPM82" s="112"/>
      <c r="VPO82" s="81"/>
      <c r="VPQ82" s="81"/>
      <c r="VPY82" s="109"/>
      <c r="VPZ82" s="110"/>
      <c r="VQA82" s="111"/>
      <c r="VQB82" s="112"/>
      <c r="VQC82" s="112"/>
      <c r="VQE82" s="81"/>
      <c r="VQG82" s="81"/>
      <c r="VQO82" s="109"/>
      <c r="VQP82" s="110"/>
      <c r="VQQ82" s="111"/>
      <c r="VQR82" s="112"/>
      <c r="VQS82" s="112"/>
      <c r="VQU82" s="81"/>
      <c r="VQW82" s="81"/>
      <c r="VRE82" s="109"/>
      <c r="VRF82" s="110"/>
      <c r="VRG82" s="111"/>
      <c r="VRH82" s="112"/>
      <c r="VRI82" s="112"/>
      <c r="VRK82" s="81"/>
      <c r="VRM82" s="81"/>
      <c r="VRU82" s="109"/>
      <c r="VRV82" s="110"/>
      <c r="VRW82" s="111"/>
      <c r="VRX82" s="112"/>
      <c r="VRY82" s="112"/>
      <c r="VSA82" s="81"/>
      <c r="VSC82" s="81"/>
      <c r="VSK82" s="109"/>
      <c r="VSL82" s="110"/>
      <c r="VSM82" s="111"/>
      <c r="VSN82" s="112"/>
      <c r="VSO82" s="112"/>
      <c r="VSQ82" s="81"/>
      <c r="VSS82" s="81"/>
      <c r="VTA82" s="109"/>
      <c r="VTB82" s="110"/>
      <c r="VTC82" s="111"/>
      <c r="VTD82" s="112"/>
      <c r="VTE82" s="112"/>
      <c r="VTG82" s="81"/>
      <c r="VTI82" s="81"/>
      <c r="VTQ82" s="109"/>
      <c r="VTR82" s="110"/>
      <c r="VTS82" s="111"/>
      <c r="VTT82" s="112"/>
      <c r="VTU82" s="112"/>
      <c r="VTW82" s="81"/>
      <c r="VTY82" s="81"/>
      <c r="VUG82" s="109"/>
      <c r="VUH82" s="110"/>
      <c r="VUI82" s="111"/>
      <c r="VUJ82" s="112"/>
      <c r="VUK82" s="112"/>
      <c r="VUM82" s="81"/>
      <c r="VUO82" s="81"/>
      <c r="VUW82" s="109"/>
      <c r="VUX82" s="110"/>
      <c r="VUY82" s="111"/>
      <c r="VUZ82" s="112"/>
      <c r="VVA82" s="112"/>
      <c r="VVC82" s="81"/>
      <c r="VVE82" s="81"/>
      <c r="VVM82" s="109"/>
      <c r="VVN82" s="110"/>
      <c r="VVO82" s="111"/>
      <c r="VVP82" s="112"/>
      <c r="VVQ82" s="112"/>
      <c r="VVS82" s="81"/>
      <c r="VVU82" s="81"/>
      <c r="VWC82" s="109"/>
      <c r="VWD82" s="110"/>
      <c r="VWE82" s="111"/>
      <c r="VWF82" s="112"/>
      <c r="VWG82" s="112"/>
      <c r="VWI82" s="81"/>
      <c r="VWK82" s="81"/>
      <c r="VWS82" s="109"/>
      <c r="VWT82" s="110"/>
      <c r="VWU82" s="111"/>
      <c r="VWV82" s="112"/>
      <c r="VWW82" s="112"/>
      <c r="VWY82" s="81"/>
      <c r="VXA82" s="81"/>
      <c r="VXI82" s="109"/>
      <c r="VXJ82" s="110"/>
      <c r="VXK82" s="111"/>
      <c r="VXL82" s="112"/>
      <c r="VXM82" s="112"/>
      <c r="VXO82" s="81"/>
      <c r="VXQ82" s="81"/>
      <c r="VXY82" s="109"/>
      <c r="VXZ82" s="110"/>
      <c r="VYA82" s="111"/>
      <c r="VYB82" s="112"/>
      <c r="VYC82" s="112"/>
      <c r="VYE82" s="81"/>
      <c r="VYG82" s="81"/>
      <c r="VYO82" s="109"/>
      <c r="VYP82" s="110"/>
      <c r="VYQ82" s="111"/>
      <c r="VYR82" s="112"/>
      <c r="VYS82" s="112"/>
      <c r="VYU82" s="81"/>
      <c r="VYW82" s="81"/>
      <c r="VZE82" s="109"/>
      <c r="VZF82" s="110"/>
      <c r="VZG82" s="111"/>
      <c r="VZH82" s="112"/>
      <c r="VZI82" s="112"/>
      <c r="VZK82" s="81"/>
      <c r="VZM82" s="81"/>
      <c r="VZU82" s="109"/>
      <c r="VZV82" s="110"/>
      <c r="VZW82" s="111"/>
      <c r="VZX82" s="112"/>
      <c r="VZY82" s="112"/>
      <c r="WAA82" s="81"/>
      <c r="WAC82" s="81"/>
      <c r="WAK82" s="109"/>
      <c r="WAL82" s="110"/>
      <c r="WAM82" s="111"/>
      <c r="WAN82" s="112"/>
      <c r="WAO82" s="112"/>
      <c r="WAQ82" s="81"/>
      <c r="WAS82" s="81"/>
      <c r="WBA82" s="109"/>
      <c r="WBB82" s="110"/>
      <c r="WBC82" s="111"/>
      <c r="WBD82" s="112"/>
      <c r="WBE82" s="112"/>
      <c r="WBG82" s="81"/>
      <c r="WBI82" s="81"/>
      <c r="WBQ82" s="109"/>
      <c r="WBR82" s="110"/>
      <c r="WBS82" s="111"/>
      <c r="WBT82" s="112"/>
      <c r="WBU82" s="112"/>
      <c r="WBW82" s="81"/>
      <c r="WBY82" s="81"/>
      <c r="WCG82" s="109"/>
      <c r="WCH82" s="110"/>
      <c r="WCI82" s="111"/>
      <c r="WCJ82" s="112"/>
      <c r="WCK82" s="112"/>
      <c r="WCM82" s="81"/>
      <c r="WCO82" s="81"/>
      <c r="WCW82" s="109"/>
      <c r="WCX82" s="110"/>
      <c r="WCY82" s="111"/>
      <c r="WCZ82" s="112"/>
      <c r="WDA82" s="112"/>
      <c r="WDC82" s="81"/>
      <c r="WDE82" s="81"/>
      <c r="WDM82" s="109"/>
      <c r="WDN82" s="110"/>
      <c r="WDO82" s="111"/>
      <c r="WDP82" s="112"/>
      <c r="WDQ82" s="112"/>
      <c r="WDS82" s="81"/>
      <c r="WDU82" s="81"/>
      <c r="WEC82" s="109"/>
      <c r="WED82" s="110"/>
      <c r="WEE82" s="111"/>
      <c r="WEF82" s="112"/>
      <c r="WEG82" s="112"/>
      <c r="WEI82" s="81"/>
      <c r="WEK82" s="81"/>
      <c r="WES82" s="109"/>
      <c r="WET82" s="110"/>
      <c r="WEU82" s="111"/>
      <c r="WEV82" s="112"/>
      <c r="WEW82" s="112"/>
      <c r="WEY82" s="81"/>
      <c r="WFA82" s="81"/>
      <c r="WFI82" s="109"/>
      <c r="WFJ82" s="110"/>
      <c r="WFK82" s="111"/>
      <c r="WFL82" s="112"/>
      <c r="WFM82" s="112"/>
      <c r="WFO82" s="81"/>
      <c r="WFQ82" s="81"/>
      <c r="WFY82" s="109"/>
      <c r="WFZ82" s="110"/>
      <c r="WGA82" s="111"/>
      <c r="WGB82" s="112"/>
      <c r="WGC82" s="112"/>
      <c r="WGE82" s="81"/>
      <c r="WGG82" s="81"/>
      <c r="WGO82" s="109"/>
      <c r="WGP82" s="110"/>
      <c r="WGQ82" s="111"/>
      <c r="WGR82" s="112"/>
      <c r="WGS82" s="112"/>
      <c r="WGU82" s="81"/>
      <c r="WGW82" s="81"/>
      <c r="WHE82" s="109"/>
      <c r="WHF82" s="110"/>
      <c r="WHG82" s="111"/>
      <c r="WHH82" s="112"/>
      <c r="WHI82" s="112"/>
      <c r="WHK82" s="81"/>
      <c r="WHM82" s="81"/>
      <c r="WHU82" s="109"/>
      <c r="WHV82" s="110"/>
      <c r="WHW82" s="111"/>
      <c r="WHX82" s="112"/>
      <c r="WHY82" s="112"/>
      <c r="WIA82" s="81"/>
      <c r="WIC82" s="81"/>
      <c r="WIK82" s="109"/>
      <c r="WIL82" s="110"/>
      <c r="WIM82" s="111"/>
      <c r="WIN82" s="112"/>
      <c r="WIO82" s="112"/>
      <c r="WIQ82" s="81"/>
      <c r="WIS82" s="81"/>
      <c r="WJA82" s="109"/>
      <c r="WJB82" s="110"/>
      <c r="WJC82" s="111"/>
      <c r="WJD82" s="112"/>
      <c r="WJE82" s="112"/>
      <c r="WJG82" s="81"/>
      <c r="WJI82" s="81"/>
      <c r="WJQ82" s="109"/>
      <c r="WJR82" s="110"/>
      <c r="WJS82" s="111"/>
      <c r="WJT82" s="112"/>
      <c r="WJU82" s="112"/>
      <c r="WJW82" s="81"/>
      <c r="WJY82" s="81"/>
      <c r="WKG82" s="109"/>
      <c r="WKH82" s="110"/>
      <c r="WKI82" s="111"/>
      <c r="WKJ82" s="112"/>
      <c r="WKK82" s="112"/>
      <c r="WKM82" s="81"/>
      <c r="WKO82" s="81"/>
      <c r="WKW82" s="109"/>
      <c r="WKX82" s="110"/>
      <c r="WKY82" s="111"/>
      <c r="WKZ82" s="112"/>
      <c r="WLA82" s="112"/>
      <c r="WLC82" s="81"/>
      <c r="WLE82" s="81"/>
      <c r="WLM82" s="109"/>
      <c r="WLN82" s="110"/>
      <c r="WLO82" s="111"/>
      <c r="WLP82" s="112"/>
      <c r="WLQ82" s="112"/>
      <c r="WLS82" s="81"/>
      <c r="WLU82" s="81"/>
      <c r="WMC82" s="109"/>
      <c r="WMD82" s="110"/>
      <c r="WME82" s="111"/>
      <c r="WMF82" s="112"/>
      <c r="WMG82" s="112"/>
      <c r="WMI82" s="81"/>
      <c r="WMK82" s="81"/>
      <c r="WMS82" s="109"/>
      <c r="WMT82" s="110"/>
      <c r="WMU82" s="111"/>
      <c r="WMV82" s="112"/>
      <c r="WMW82" s="112"/>
      <c r="WMY82" s="81"/>
      <c r="WNA82" s="81"/>
      <c r="WNI82" s="109"/>
      <c r="WNJ82" s="110"/>
      <c r="WNK82" s="111"/>
      <c r="WNL82" s="112"/>
      <c r="WNM82" s="112"/>
      <c r="WNO82" s="81"/>
      <c r="WNQ82" s="81"/>
      <c r="WNY82" s="109"/>
      <c r="WNZ82" s="110"/>
      <c r="WOA82" s="111"/>
      <c r="WOB82" s="112"/>
      <c r="WOC82" s="112"/>
      <c r="WOE82" s="81"/>
      <c r="WOG82" s="81"/>
      <c r="WOO82" s="109"/>
      <c r="WOP82" s="110"/>
      <c r="WOQ82" s="111"/>
      <c r="WOR82" s="112"/>
      <c r="WOS82" s="112"/>
      <c r="WOU82" s="81"/>
      <c r="WOW82" s="81"/>
      <c r="WPE82" s="109"/>
      <c r="WPF82" s="110"/>
      <c r="WPG82" s="111"/>
      <c r="WPH82" s="112"/>
      <c r="WPI82" s="112"/>
      <c r="WPK82" s="81"/>
      <c r="WPM82" s="81"/>
      <c r="WPU82" s="109"/>
      <c r="WPV82" s="110"/>
      <c r="WPW82" s="111"/>
      <c r="WPX82" s="112"/>
      <c r="WPY82" s="112"/>
      <c r="WQA82" s="81"/>
      <c r="WQC82" s="81"/>
      <c r="WQK82" s="109"/>
      <c r="WQL82" s="110"/>
      <c r="WQM82" s="111"/>
      <c r="WQN82" s="112"/>
      <c r="WQO82" s="112"/>
      <c r="WQQ82" s="81"/>
      <c r="WQS82" s="81"/>
      <c r="WRA82" s="109"/>
      <c r="WRB82" s="110"/>
      <c r="WRC82" s="111"/>
      <c r="WRD82" s="112"/>
      <c r="WRE82" s="112"/>
      <c r="WRG82" s="81"/>
      <c r="WRI82" s="81"/>
      <c r="WRQ82" s="109"/>
      <c r="WRR82" s="110"/>
      <c r="WRS82" s="111"/>
      <c r="WRT82" s="112"/>
      <c r="WRU82" s="112"/>
      <c r="WRW82" s="81"/>
      <c r="WRY82" s="81"/>
      <c r="WSG82" s="109"/>
      <c r="WSH82" s="110"/>
      <c r="WSI82" s="111"/>
      <c r="WSJ82" s="112"/>
      <c r="WSK82" s="112"/>
      <c r="WSM82" s="81"/>
      <c r="WSO82" s="81"/>
      <c r="WSW82" s="109"/>
      <c r="WSX82" s="110"/>
      <c r="WSY82" s="111"/>
      <c r="WSZ82" s="112"/>
      <c r="WTA82" s="112"/>
      <c r="WTC82" s="81"/>
      <c r="WTE82" s="81"/>
      <c r="WTM82" s="109"/>
      <c r="WTN82" s="110"/>
      <c r="WTO82" s="111"/>
      <c r="WTP82" s="112"/>
      <c r="WTQ82" s="112"/>
      <c r="WTS82" s="81"/>
      <c r="WTU82" s="81"/>
      <c r="WUC82" s="109"/>
      <c r="WUD82" s="110"/>
      <c r="WUE82" s="111"/>
      <c r="WUF82" s="112"/>
      <c r="WUG82" s="112"/>
      <c r="WUI82" s="81"/>
      <c r="WUK82" s="81"/>
      <c r="WUS82" s="109"/>
      <c r="WUT82" s="110"/>
      <c r="WUU82" s="111"/>
      <c r="WUV82" s="112"/>
      <c r="WUW82" s="112"/>
      <c r="WUY82" s="81"/>
      <c r="WVA82" s="81"/>
      <c r="WVI82" s="109"/>
      <c r="WVJ82" s="110"/>
      <c r="WVK82" s="111"/>
      <c r="WVL82" s="112"/>
      <c r="WVM82" s="112"/>
      <c r="WVO82" s="81"/>
      <c r="WVQ82" s="81"/>
      <c r="WVY82" s="109"/>
      <c r="WVZ82" s="110"/>
      <c r="WWA82" s="111"/>
      <c r="WWB82" s="112"/>
      <c r="WWC82" s="112"/>
      <c r="WWE82" s="81"/>
      <c r="WWG82" s="81"/>
      <c r="WWO82" s="109"/>
      <c r="WWP82" s="110"/>
      <c r="WWQ82" s="111"/>
      <c r="WWR82" s="112"/>
      <c r="WWS82" s="112"/>
      <c r="WWU82" s="81"/>
      <c r="WWW82" s="81"/>
      <c r="WXE82" s="109"/>
      <c r="WXF82" s="110"/>
      <c r="WXG82" s="111"/>
      <c r="WXH82" s="112"/>
      <c r="WXI82" s="112"/>
      <c r="WXK82" s="81"/>
      <c r="WXM82" s="81"/>
      <c r="WXU82" s="109"/>
      <c r="WXV82" s="110"/>
      <c r="WXW82" s="111"/>
      <c r="WXX82" s="112"/>
      <c r="WXY82" s="112"/>
      <c r="WYA82" s="81"/>
      <c r="WYC82" s="81"/>
      <c r="WYK82" s="109"/>
      <c r="WYL82" s="110"/>
      <c r="WYM82" s="111"/>
      <c r="WYN82" s="112"/>
      <c r="WYO82" s="112"/>
      <c r="WYQ82" s="81"/>
      <c r="WYS82" s="81"/>
      <c r="WZA82" s="109"/>
      <c r="WZB82" s="110"/>
      <c r="WZC82" s="111"/>
      <c r="WZD82" s="112"/>
      <c r="WZE82" s="112"/>
      <c r="WZG82" s="81"/>
      <c r="WZI82" s="81"/>
      <c r="WZQ82" s="109"/>
      <c r="WZR82" s="110"/>
      <c r="WZS82" s="111"/>
      <c r="WZT82" s="112"/>
      <c r="WZU82" s="112"/>
      <c r="WZW82" s="81"/>
      <c r="WZY82" s="81"/>
      <c r="XAG82" s="109"/>
      <c r="XAH82" s="110"/>
      <c r="XAI82" s="111"/>
      <c r="XAJ82" s="112"/>
      <c r="XAK82" s="112"/>
      <c r="XAM82" s="81"/>
      <c r="XAO82" s="81"/>
      <c r="XAW82" s="109"/>
      <c r="XAX82" s="110"/>
      <c r="XAY82" s="111"/>
      <c r="XAZ82" s="112"/>
      <c r="XBA82" s="112"/>
      <c r="XBC82" s="81"/>
      <c r="XBE82" s="81"/>
      <c r="XBM82" s="109"/>
      <c r="XBN82" s="110"/>
      <c r="XBO82" s="111"/>
      <c r="XBP82" s="112"/>
      <c r="XBQ82" s="112"/>
      <c r="XBS82" s="81"/>
      <c r="XBU82" s="81"/>
      <c r="XCC82" s="109"/>
      <c r="XCD82" s="110"/>
      <c r="XCE82" s="111"/>
      <c r="XCF82" s="112"/>
      <c r="XCG82" s="112"/>
      <c r="XCI82" s="81"/>
      <c r="XCK82" s="81"/>
      <c r="XCS82" s="109"/>
      <c r="XCT82" s="110"/>
      <c r="XCU82" s="111"/>
      <c r="XCV82" s="112"/>
      <c r="XCW82" s="112"/>
      <c r="XCY82" s="81"/>
      <c r="XDA82" s="81"/>
      <c r="XDI82" s="109"/>
      <c r="XDJ82" s="110"/>
      <c r="XDK82" s="111"/>
      <c r="XDL82" s="112"/>
      <c r="XDM82" s="112"/>
      <c r="XDO82" s="81"/>
      <c r="XDQ82" s="81"/>
      <c r="XDY82" s="109"/>
      <c r="XDZ82" s="110"/>
      <c r="XEA82" s="111"/>
      <c r="XEB82" s="112"/>
      <c r="XEC82" s="112"/>
      <c r="XEE82" s="81"/>
      <c r="XEG82" s="81"/>
      <c r="XEO82" s="109"/>
      <c r="XEP82" s="110"/>
      <c r="XEQ82" s="111"/>
      <c r="XER82" s="112"/>
      <c r="XES82" s="112"/>
      <c r="XEU82" s="81"/>
      <c r="XEW82" s="81"/>
    </row>
    <row r="83" spans="1:1017 1025:2041 2049:3065 3073:4089 4097:5113 5121:6137 6145:7161 7169:8185 8193:9209 9217:10233 10241:11257 11265:12281 12289:13305 13313:14329 14337:15353 15361:16377" ht="15" thickBot="1">
      <c r="A83" s="119"/>
      <c r="B83" s="96"/>
      <c r="C83" s="99"/>
      <c r="D83" s="100"/>
      <c r="E83" s="100"/>
      <c r="FE83" s="72"/>
      <c r="FF83" s="73"/>
      <c r="FG83" s="547"/>
      <c r="FH83" s="72"/>
      <c r="FI83" s="72"/>
      <c r="FU83" s="72"/>
      <c r="FV83" s="73"/>
      <c r="FW83" s="547"/>
      <c r="FX83" s="72"/>
      <c r="FY83" s="72"/>
      <c r="GK83" s="72"/>
      <c r="GL83" s="73"/>
      <c r="GM83" s="547"/>
      <c r="GN83" s="72"/>
      <c r="GO83" s="72"/>
      <c r="HA83" s="72"/>
      <c r="HB83" s="73"/>
      <c r="HC83" s="547"/>
      <c r="HD83" s="72"/>
      <c r="HE83" s="72"/>
      <c r="HQ83" s="72"/>
      <c r="HR83" s="73"/>
      <c r="HS83" s="547"/>
      <c r="HT83" s="72"/>
      <c r="HU83" s="72"/>
      <c r="IG83" s="72"/>
      <c r="IH83" s="73"/>
      <c r="II83" s="547"/>
      <c r="IJ83" s="72"/>
      <c r="IK83" s="72"/>
      <c r="IW83" s="72"/>
      <c r="IX83" s="73"/>
      <c r="IY83" s="547"/>
      <c r="IZ83" s="72"/>
      <c r="JA83" s="72"/>
      <c r="JM83" s="72"/>
      <c r="JN83" s="73"/>
      <c r="JO83" s="547"/>
      <c r="JP83" s="72"/>
      <c r="JQ83" s="72"/>
      <c r="KC83" s="72"/>
      <c r="KD83" s="73"/>
      <c r="KE83" s="547"/>
      <c r="KF83" s="72"/>
      <c r="KG83" s="72"/>
      <c r="KS83" s="72"/>
      <c r="KT83" s="73"/>
      <c r="KU83" s="547"/>
      <c r="KV83" s="72"/>
      <c r="KW83" s="72"/>
      <c r="LI83" s="72"/>
      <c r="LJ83" s="73"/>
      <c r="LK83" s="547"/>
      <c r="LL83" s="72"/>
      <c r="LM83" s="72"/>
      <c r="LY83" s="72"/>
      <c r="LZ83" s="73"/>
      <c r="MA83" s="547"/>
      <c r="MB83" s="72"/>
      <c r="MC83" s="72"/>
      <c r="MO83" s="72"/>
      <c r="MP83" s="73"/>
      <c r="MQ83" s="547"/>
      <c r="MR83" s="72"/>
      <c r="MS83" s="72"/>
      <c r="NE83" s="72"/>
      <c r="NF83" s="73"/>
      <c r="NG83" s="547"/>
      <c r="NH83" s="72"/>
      <c r="NI83" s="72"/>
      <c r="NU83" s="72"/>
      <c r="NV83" s="73"/>
      <c r="NW83" s="547"/>
      <c r="NX83" s="72"/>
      <c r="NY83" s="72"/>
      <c r="OK83" s="72"/>
      <c r="OL83" s="73"/>
      <c r="OM83" s="547"/>
      <c r="ON83" s="72"/>
      <c r="OO83" s="72"/>
      <c r="PA83" s="72"/>
      <c r="PB83" s="73"/>
      <c r="PC83" s="547"/>
      <c r="PD83" s="72"/>
      <c r="PE83" s="72"/>
      <c r="PQ83" s="72"/>
      <c r="PR83" s="73"/>
      <c r="PS83" s="547"/>
      <c r="PT83" s="72"/>
      <c r="PU83" s="72"/>
      <c r="QG83" s="72"/>
      <c r="QH83" s="73"/>
      <c r="QI83" s="547"/>
      <c r="QJ83" s="72"/>
      <c r="QK83" s="72"/>
      <c r="QW83" s="72"/>
      <c r="QX83" s="73"/>
      <c r="QY83" s="547"/>
      <c r="QZ83" s="72"/>
      <c r="RA83" s="72"/>
      <c r="RM83" s="72"/>
      <c r="RN83" s="73"/>
      <c r="RO83" s="547"/>
      <c r="RP83" s="72"/>
      <c r="RQ83" s="72"/>
      <c r="SC83" s="72"/>
      <c r="SD83" s="73"/>
      <c r="SE83" s="547"/>
      <c r="SF83" s="72"/>
      <c r="SG83" s="72"/>
      <c r="SS83" s="72"/>
      <c r="ST83" s="73"/>
      <c r="SU83" s="547"/>
      <c r="SV83" s="72"/>
      <c r="SW83" s="72"/>
      <c r="TI83" s="72"/>
      <c r="TJ83" s="73"/>
      <c r="TK83" s="547"/>
      <c r="TL83" s="72"/>
      <c r="TM83" s="72"/>
      <c r="TY83" s="72"/>
      <c r="TZ83" s="73"/>
      <c r="UA83" s="547"/>
      <c r="UB83" s="72"/>
      <c r="UC83" s="72"/>
      <c r="UO83" s="72"/>
      <c r="UP83" s="73"/>
      <c r="UQ83" s="547"/>
      <c r="UR83" s="72"/>
      <c r="US83" s="72"/>
      <c r="VE83" s="72"/>
      <c r="VF83" s="73"/>
      <c r="VG83" s="547"/>
      <c r="VH83" s="72"/>
      <c r="VI83" s="72"/>
      <c r="VU83" s="72"/>
      <c r="VV83" s="73"/>
      <c r="VW83" s="547"/>
      <c r="VX83" s="72"/>
      <c r="VY83" s="72"/>
      <c r="WK83" s="72"/>
      <c r="WL83" s="73"/>
      <c r="WM83" s="547"/>
      <c r="WN83" s="72"/>
      <c r="WO83" s="72"/>
      <c r="XA83" s="72"/>
      <c r="XB83" s="73"/>
      <c r="XC83" s="547"/>
      <c r="XD83" s="72"/>
      <c r="XE83" s="72"/>
      <c r="XQ83" s="72"/>
      <c r="XR83" s="73"/>
      <c r="XS83" s="547"/>
      <c r="XT83" s="72"/>
      <c r="XU83" s="72"/>
      <c r="YG83" s="72"/>
      <c r="YH83" s="73"/>
      <c r="YI83" s="547"/>
      <c r="YJ83" s="72"/>
      <c r="YK83" s="72"/>
      <c r="YW83" s="72"/>
      <c r="YX83" s="73"/>
      <c r="YY83" s="547"/>
      <c r="YZ83" s="72"/>
      <c r="ZA83" s="72"/>
      <c r="ZM83" s="72"/>
      <c r="ZN83" s="73"/>
      <c r="ZO83" s="547"/>
      <c r="ZP83" s="72"/>
      <c r="ZQ83" s="72"/>
      <c r="AAC83" s="72"/>
      <c r="AAD83" s="73"/>
      <c r="AAE83" s="547"/>
      <c r="AAF83" s="72"/>
      <c r="AAG83" s="72"/>
      <c r="AAS83" s="72"/>
      <c r="AAT83" s="73"/>
      <c r="AAU83" s="547"/>
      <c r="AAV83" s="72"/>
      <c r="AAW83" s="72"/>
      <c r="ABI83" s="72"/>
      <c r="ABJ83" s="73"/>
      <c r="ABK83" s="547"/>
      <c r="ABL83" s="72"/>
      <c r="ABM83" s="72"/>
      <c r="ABY83" s="72"/>
      <c r="ABZ83" s="73"/>
      <c r="ACA83" s="547"/>
      <c r="ACB83" s="72"/>
      <c r="ACC83" s="72"/>
      <c r="ACO83" s="72"/>
      <c r="ACP83" s="73"/>
      <c r="ACQ83" s="547"/>
      <c r="ACR83" s="72"/>
      <c r="ACS83" s="72"/>
      <c r="ADE83" s="72"/>
      <c r="ADF83" s="73"/>
      <c r="ADG83" s="547"/>
      <c r="ADH83" s="72"/>
      <c r="ADI83" s="72"/>
      <c r="ADU83" s="72"/>
      <c r="ADV83" s="73"/>
      <c r="ADW83" s="547"/>
      <c r="ADX83" s="72"/>
      <c r="ADY83" s="72"/>
      <c r="AEK83" s="72"/>
      <c r="AEL83" s="73"/>
      <c r="AEM83" s="547"/>
      <c r="AEN83" s="72"/>
      <c r="AEO83" s="72"/>
      <c r="AFA83" s="72"/>
      <c r="AFB83" s="73"/>
      <c r="AFC83" s="547"/>
      <c r="AFD83" s="72"/>
      <c r="AFE83" s="72"/>
      <c r="AFQ83" s="72"/>
      <c r="AFR83" s="73"/>
      <c r="AFS83" s="547"/>
      <c r="AFT83" s="72"/>
      <c r="AFU83" s="72"/>
      <c r="AGG83" s="72"/>
      <c r="AGH83" s="73"/>
      <c r="AGI83" s="547"/>
      <c r="AGJ83" s="72"/>
      <c r="AGK83" s="72"/>
      <c r="AGW83" s="72"/>
      <c r="AGX83" s="73"/>
      <c r="AGY83" s="547"/>
      <c r="AGZ83" s="72"/>
      <c r="AHA83" s="72"/>
      <c r="AHM83" s="72"/>
      <c r="AHN83" s="73"/>
      <c r="AHO83" s="547"/>
      <c r="AHP83" s="72"/>
      <c r="AHQ83" s="72"/>
      <c r="AIC83" s="72"/>
      <c r="AID83" s="73"/>
      <c r="AIE83" s="547"/>
      <c r="AIF83" s="72"/>
      <c r="AIG83" s="72"/>
      <c r="AIS83" s="72"/>
      <c r="AIT83" s="73"/>
      <c r="AIU83" s="547"/>
      <c r="AIV83" s="72"/>
      <c r="AIW83" s="72"/>
      <c r="AJI83" s="72"/>
      <c r="AJJ83" s="73"/>
      <c r="AJK83" s="547"/>
      <c r="AJL83" s="72"/>
      <c r="AJM83" s="72"/>
      <c r="AJY83" s="72"/>
      <c r="AJZ83" s="73"/>
      <c r="AKA83" s="547"/>
      <c r="AKB83" s="72"/>
      <c r="AKC83" s="72"/>
      <c r="AKO83" s="72"/>
      <c r="AKP83" s="73"/>
      <c r="AKQ83" s="547"/>
      <c r="AKR83" s="72"/>
      <c r="AKS83" s="72"/>
      <c r="ALE83" s="72"/>
      <c r="ALF83" s="73"/>
      <c r="ALG83" s="547"/>
      <c r="ALH83" s="72"/>
      <c r="ALI83" s="72"/>
      <c r="ALU83" s="72"/>
      <c r="ALV83" s="73"/>
      <c r="ALW83" s="547"/>
      <c r="ALX83" s="72"/>
      <c r="ALY83" s="72"/>
      <c r="AMK83" s="72"/>
      <c r="AML83" s="73"/>
      <c r="AMM83" s="547"/>
      <c r="AMN83" s="72"/>
      <c r="AMO83" s="72"/>
      <c r="ANA83" s="72"/>
      <c r="ANB83" s="73"/>
      <c r="ANC83" s="547"/>
      <c r="AND83" s="72"/>
      <c r="ANE83" s="72"/>
      <c r="ANQ83" s="72"/>
      <c r="ANR83" s="73"/>
      <c r="ANS83" s="547"/>
      <c r="ANT83" s="72"/>
      <c r="ANU83" s="72"/>
      <c r="AOG83" s="72"/>
      <c r="AOH83" s="73"/>
      <c r="AOI83" s="547"/>
      <c r="AOJ83" s="72"/>
      <c r="AOK83" s="72"/>
      <c r="AOW83" s="72"/>
      <c r="AOX83" s="73"/>
      <c r="AOY83" s="547"/>
      <c r="AOZ83" s="72"/>
      <c r="APA83" s="72"/>
      <c r="APM83" s="72"/>
      <c r="APN83" s="73"/>
      <c r="APO83" s="547"/>
      <c r="APP83" s="72"/>
      <c r="APQ83" s="72"/>
      <c r="AQC83" s="72"/>
      <c r="AQD83" s="73"/>
      <c r="AQE83" s="547"/>
      <c r="AQF83" s="72"/>
      <c r="AQG83" s="72"/>
      <c r="AQS83" s="72"/>
      <c r="AQT83" s="73"/>
      <c r="AQU83" s="547"/>
      <c r="AQV83" s="72"/>
      <c r="AQW83" s="72"/>
      <c r="ARI83" s="72"/>
      <c r="ARJ83" s="73"/>
      <c r="ARK83" s="547"/>
      <c r="ARL83" s="72"/>
      <c r="ARM83" s="72"/>
      <c r="ARY83" s="72"/>
      <c r="ARZ83" s="73"/>
      <c r="ASA83" s="547"/>
      <c r="ASB83" s="72"/>
      <c r="ASC83" s="72"/>
      <c r="ASO83" s="72"/>
      <c r="ASP83" s="73"/>
      <c r="ASQ83" s="547"/>
      <c r="ASR83" s="72"/>
      <c r="ASS83" s="72"/>
      <c r="ATE83" s="72"/>
      <c r="ATF83" s="73"/>
      <c r="ATG83" s="547"/>
      <c r="ATH83" s="72"/>
      <c r="ATI83" s="72"/>
      <c r="ATU83" s="72"/>
      <c r="ATV83" s="73"/>
      <c r="ATW83" s="547"/>
      <c r="ATX83" s="72"/>
      <c r="ATY83" s="72"/>
      <c r="AUK83" s="72"/>
      <c r="AUL83" s="73"/>
      <c r="AUM83" s="547"/>
      <c r="AUN83" s="72"/>
      <c r="AUO83" s="72"/>
      <c r="AVA83" s="72"/>
      <c r="AVB83" s="73"/>
      <c r="AVC83" s="547"/>
      <c r="AVD83" s="72"/>
      <c r="AVE83" s="72"/>
      <c r="AVQ83" s="72"/>
      <c r="AVR83" s="73"/>
      <c r="AVS83" s="547"/>
      <c r="AVT83" s="72"/>
      <c r="AVU83" s="72"/>
      <c r="AWG83" s="72"/>
      <c r="AWH83" s="73"/>
      <c r="AWI83" s="547"/>
      <c r="AWJ83" s="72"/>
      <c r="AWK83" s="72"/>
      <c r="AWW83" s="72"/>
      <c r="AWX83" s="73"/>
      <c r="AWY83" s="547"/>
      <c r="AWZ83" s="72"/>
      <c r="AXA83" s="72"/>
      <c r="AXM83" s="72"/>
      <c r="AXN83" s="73"/>
      <c r="AXO83" s="547"/>
      <c r="AXP83" s="72"/>
      <c r="AXQ83" s="72"/>
      <c r="AYC83" s="72"/>
      <c r="AYD83" s="73"/>
      <c r="AYE83" s="547"/>
      <c r="AYF83" s="72"/>
      <c r="AYG83" s="72"/>
      <c r="AYS83" s="72"/>
      <c r="AYT83" s="73"/>
      <c r="AYU83" s="547"/>
      <c r="AYV83" s="72"/>
      <c r="AYW83" s="72"/>
      <c r="AZI83" s="72"/>
      <c r="AZJ83" s="73"/>
      <c r="AZK83" s="547"/>
      <c r="AZL83" s="72"/>
      <c r="AZM83" s="72"/>
      <c r="AZY83" s="72"/>
      <c r="AZZ83" s="73"/>
      <c r="BAA83" s="547"/>
      <c r="BAB83" s="72"/>
      <c r="BAC83" s="72"/>
      <c r="BAO83" s="72"/>
      <c r="BAP83" s="73"/>
      <c r="BAQ83" s="547"/>
      <c r="BAR83" s="72"/>
      <c r="BAS83" s="72"/>
      <c r="BBE83" s="72"/>
      <c r="BBF83" s="73"/>
      <c r="BBG83" s="547"/>
      <c r="BBH83" s="72"/>
      <c r="BBI83" s="72"/>
      <c r="BBU83" s="72"/>
      <c r="BBV83" s="73"/>
      <c r="BBW83" s="547"/>
      <c r="BBX83" s="72"/>
      <c r="BBY83" s="72"/>
      <c r="BCK83" s="72"/>
      <c r="BCL83" s="73"/>
      <c r="BCM83" s="547"/>
      <c r="BCN83" s="72"/>
      <c r="BCO83" s="72"/>
      <c r="BDA83" s="72"/>
      <c r="BDB83" s="73"/>
      <c r="BDC83" s="547"/>
      <c r="BDD83" s="72"/>
      <c r="BDE83" s="72"/>
      <c r="BDQ83" s="72"/>
      <c r="BDR83" s="73"/>
      <c r="BDS83" s="547"/>
      <c r="BDT83" s="72"/>
      <c r="BDU83" s="72"/>
      <c r="BEG83" s="72"/>
      <c r="BEH83" s="73"/>
      <c r="BEI83" s="547"/>
      <c r="BEJ83" s="72"/>
      <c r="BEK83" s="72"/>
      <c r="BEW83" s="72"/>
      <c r="BEX83" s="73"/>
      <c r="BEY83" s="547"/>
      <c r="BEZ83" s="72"/>
      <c r="BFA83" s="72"/>
      <c r="BFM83" s="72"/>
      <c r="BFN83" s="73"/>
      <c r="BFO83" s="547"/>
      <c r="BFP83" s="72"/>
      <c r="BFQ83" s="72"/>
      <c r="BGC83" s="72"/>
      <c r="BGD83" s="73"/>
      <c r="BGE83" s="547"/>
      <c r="BGF83" s="72"/>
      <c r="BGG83" s="72"/>
      <c r="BGS83" s="72"/>
      <c r="BGT83" s="73"/>
      <c r="BGU83" s="547"/>
      <c r="BGV83" s="72"/>
      <c r="BGW83" s="72"/>
      <c r="BHI83" s="72"/>
      <c r="BHJ83" s="73"/>
      <c r="BHK83" s="547"/>
      <c r="BHL83" s="72"/>
      <c r="BHM83" s="72"/>
      <c r="BHY83" s="72"/>
      <c r="BHZ83" s="73"/>
      <c r="BIA83" s="547"/>
      <c r="BIB83" s="72"/>
      <c r="BIC83" s="72"/>
      <c r="BIO83" s="72"/>
      <c r="BIP83" s="73"/>
      <c r="BIQ83" s="547"/>
      <c r="BIR83" s="72"/>
      <c r="BIS83" s="72"/>
      <c r="BJE83" s="72"/>
      <c r="BJF83" s="73"/>
      <c r="BJG83" s="547"/>
      <c r="BJH83" s="72"/>
      <c r="BJI83" s="72"/>
      <c r="BJU83" s="72"/>
      <c r="BJV83" s="73"/>
      <c r="BJW83" s="547"/>
      <c r="BJX83" s="72"/>
      <c r="BJY83" s="72"/>
      <c r="BKK83" s="72"/>
      <c r="BKL83" s="73"/>
      <c r="BKM83" s="547"/>
      <c r="BKN83" s="72"/>
      <c r="BKO83" s="72"/>
      <c r="BLA83" s="72"/>
      <c r="BLB83" s="73"/>
      <c r="BLC83" s="547"/>
      <c r="BLD83" s="72"/>
      <c r="BLE83" s="72"/>
      <c r="BLQ83" s="72"/>
      <c r="BLR83" s="73"/>
      <c r="BLS83" s="547"/>
      <c r="BLT83" s="72"/>
      <c r="BLU83" s="72"/>
      <c r="BMG83" s="72"/>
      <c r="BMH83" s="73"/>
      <c r="BMI83" s="547"/>
      <c r="BMJ83" s="72"/>
      <c r="BMK83" s="72"/>
      <c r="BMW83" s="72"/>
      <c r="BMX83" s="73"/>
      <c r="BMY83" s="547"/>
      <c r="BMZ83" s="72"/>
      <c r="BNA83" s="72"/>
      <c r="BNM83" s="72"/>
      <c r="BNN83" s="73"/>
      <c r="BNO83" s="547"/>
      <c r="BNP83" s="72"/>
      <c r="BNQ83" s="72"/>
      <c r="BOC83" s="72"/>
      <c r="BOD83" s="73"/>
      <c r="BOE83" s="547"/>
      <c r="BOF83" s="72"/>
      <c r="BOG83" s="72"/>
      <c r="BOS83" s="72"/>
      <c r="BOT83" s="73"/>
      <c r="BOU83" s="547"/>
      <c r="BOV83" s="72"/>
      <c r="BOW83" s="72"/>
      <c r="BPI83" s="72"/>
      <c r="BPJ83" s="73"/>
      <c r="BPK83" s="547"/>
      <c r="BPL83" s="72"/>
      <c r="BPM83" s="72"/>
      <c r="BPY83" s="72"/>
      <c r="BPZ83" s="73"/>
      <c r="BQA83" s="547"/>
      <c r="BQB83" s="72"/>
      <c r="BQC83" s="72"/>
      <c r="BQO83" s="72"/>
      <c r="BQP83" s="73"/>
      <c r="BQQ83" s="547"/>
      <c r="BQR83" s="72"/>
      <c r="BQS83" s="72"/>
      <c r="BRE83" s="72"/>
      <c r="BRF83" s="73"/>
      <c r="BRG83" s="547"/>
      <c r="BRH83" s="72"/>
      <c r="BRI83" s="72"/>
      <c r="BRU83" s="72"/>
      <c r="BRV83" s="73"/>
      <c r="BRW83" s="547"/>
      <c r="BRX83" s="72"/>
      <c r="BRY83" s="72"/>
      <c r="BSK83" s="72"/>
      <c r="BSL83" s="73"/>
      <c r="BSM83" s="547"/>
      <c r="BSN83" s="72"/>
      <c r="BSO83" s="72"/>
      <c r="BTA83" s="72"/>
      <c r="BTB83" s="73"/>
      <c r="BTC83" s="547"/>
      <c r="BTD83" s="72"/>
      <c r="BTE83" s="72"/>
      <c r="BTQ83" s="72"/>
      <c r="BTR83" s="73"/>
      <c r="BTS83" s="547"/>
      <c r="BTT83" s="72"/>
      <c r="BTU83" s="72"/>
      <c r="BUG83" s="72"/>
      <c r="BUH83" s="73"/>
      <c r="BUI83" s="547"/>
      <c r="BUJ83" s="72"/>
      <c r="BUK83" s="72"/>
      <c r="BUW83" s="72"/>
      <c r="BUX83" s="73"/>
      <c r="BUY83" s="547"/>
      <c r="BUZ83" s="72"/>
      <c r="BVA83" s="72"/>
      <c r="BVM83" s="72"/>
      <c r="BVN83" s="73"/>
      <c r="BVO83" s="547"/>
      <c r="BVP83" s="72"/>
      <c r="BVQ83" s="72"/>
      <c r="BWC83" s="72"/>
      <c r="BWD83" s="73"/>
      <c r="BWE83" s="547"/>
      <c r="BWF83" s="72"/>
      <c r="BWG83" s="72"/>
      <c r="BWS83" s="72"/>
      <c r="BWT83" s="73"/>
      <c r="BWU83" s="547"/>
      <c r="BWV83" s="72"/>
      <c r="BWW83" s="72"/>
      <c r="BXI83" s="72"/>
      <c r="BXJ83" s="73"/>
      <c r="BXK83" s="547"/>
      <c r="BXL83" s="72"/>
      <c r="BXM83" s="72"/>
      <c r="BXY83" s="72"/>
      <c r="BXZ83" s="73"/>
      <c r="BYA83" s="547"/>
      <c r="BYB83" s="72"/>
      <c r="BYC83" s="72"/>
      <c r="BYO83" s="72"/>
      <c r="BYP83" s="73"/>
      <c r="BYQ83" s="547"/>
      <c r="BYR83" s="72"/>
      <c r="BYS83" s="72"/>
      <c r="BZE83" s="72"/>
      <c r="BZF83" s="73"/>
      <c r="BZG83" s="547"/>
      <c r="BZH83" s="72"/>
      <c r="BZI83" s="72"/>
      <c r="BZU83" s="72"/>
      <c r="BZV83" s="73"/>
      <c r="BZW83" s="547"/>
      <c r="BZX83" s="72"/>
      <c r="BZY83" s="72"/>
      <c r="CAK83" s="72"/>
      <c r="CAL83" s="73"/>
      <c r="CAM83" s="547"/>
      <c r="CAN83" s="72"/>
      <c r="CAO83" s="72"/>
      <c r="CBA83" s="72"/>
      <c r="CBB83" s="73"/>
      <c r="CBC83" s="547"/>
      <c r="CBD83" s="72"/>
      <c r="CBE83" s="72"/>
      <c r="CBQ83" s="72"/>
      <c r="CBR83" s="73"/>
      <c r="CBS83" s="547"/>
      <c r="CBT83" s="72"/>
      <c r="CBU83" s="72"/>
      <c r="CCG83" s="72"/>
      <c r="CCH83" s="73"/>
      <c r="CCI83" s="547"/>
      <c r="CCJ83" s="72"/>
      <c r="CCK83" s="72"/>
      <c r="CCW83" s="72"/>
      <c r="CCX83" s="73"/>
      <c r="CCY83" s="547"/>
      <c r="CCZ83" s="72"/>
      <c r="CDA83" s="72"/>
      <c r="CDM83" s="72"/>
      <c r="CDN83" s="73"/>
      <c r="CDO83" s="547"/>
      <c r="CDP83" s="72"/>
      <c r="CDQ83" s="72"/>
      <c r="CEC83" s="72"/>
      <c r="CED83" s="73"/>
      <c r="CEE83" s="547"/>
      <c r="CEF83" s="72"/>
      <c r="CEG83" s="72"/>
      <c r="CES83" s="72"/>
      <c r="CET83" s="73"/>
      <c r="CEU83" s="547"/>
      <c r="CEV83" s="72"/>
      <c r="CEW83" s="72"/>
      <c r="CFI83" s="72"/>
      <c r="CFJ83" s="73"/>
      <c r="CFK83" s="547"/>
      <c r="CFL83" s="72"/>
      <c r="CFM83" s="72"/>
      <c r="CFY83" s="72"/>
      <c r="CFZ83" s="73"/>
      <c r="CGA83" s="547"/>
      <c r="CGB83" s="72"/>
      <c r="CGC83" s="72"/>
      <c r="CGO83" s="72"/>
      <c r="CGP83" s="73"/>
      <c r="CGQ83" s="547"/>
      <c r="CGR83" s="72"/>
      <c r="CGS83" s="72"/>
      <c r="CHE83" s="72"/>
      <c r="CHF83" s="73"/>
      <c r="CHG83" s="547"/>
      <c r="CHH83" s="72"/>
      <c r="CHI83" s="72"/>
      <c r="CHU83" s="72"/>
      <c r="CHV83" s="73"/>
      <c r="CHW83" s="547"/>
      <c r="CHX83" s="72"/>
      <c r="CHY83" s="72"/>
      <c r="CIK83" s="72"/>
      <c r="CIL83" s="73"/>
      <c r="CIM83" s="547"/>
      <c r="CIN83" s="72"/>
      <c r="CIO83" s="72"/>
      <c r="CJA83" s="72"/>
      <c r="CJB83" s="73"/>
      <c r="CJC83" s="547"/>
      <c r="CJD83" s="72"/>
      <c r="CJE83" s="72"/>
      <c r="CJQ83" s="72"/>
      <c r="CJR83" s="73"/>
      <c r="CJS83" s="547"/>
      <c r="CJT83" s="72"/>
      <c r="CJU83" s="72"/>
      <c r="CKG83" s="72"/>
      <c r="CKH83" s="73"/>
      <c r="CKI83" s="547"/>
      <c r="CKJ83" s="72"/>
      <c r="CKK83" s="72"/>
      <c r="CKW83" s="72"/>
      <c r="CKX83" s="73"/>
      <c r="CKY83" s="547"/>
      <c r="CKZ83" s="72"/>
      <c r="CLA83" s="72"/>
      <c r="CLM83" s="72"/>
      <c r="CLN83" s="73"/>
      <c r="CLO83" s="547"/>
      <c r="CLP83" s="72"/>
      <c r="CLQ83" s="72"/>
      <c r="CMC83" s="72"/>
      <c r="CMD83" s="73"/>
      <c r="CME83" s="547"/>
      <c r="CMF83" s="72"/>
      <c r="CMG83" s="72"/>
      <c r="CMS83" s="72"/>
      <c r="CMT83" s="73"/>
      <c r="CMU83" s="547"/>
      <c r="CMV83" s="72"/>
      <c r="CMW83" s="72"/>
      <c r="CNI83" s="72"/>
      <c r="CNJ83" s="73"/>
      <c r="CNK83" s="547"/>
      <c r="CNL83" s="72"/>
      <c r="CNM83" s="72"/>
      <c r="CNY83" s="72"/>
      <c r="CNZ83" s="73"/>
      <c r="COA83" s="547"/>
      <c r="COB83" s="72"/>
      <c r="COC83" s="72"/>
      <c r="COO83" s="72"/>
      <c r="COP83" s="73"/>
      <c r="COQ83" s="547"/>
      <c r="COR83" s="72"/>
      <c r="COS83" s="72"/>
      <c r="CPE83" s="72"/>
      <c r="CPF83" s="73"/>
      <c r="CPG83" s="547"/>
      <c r="CPH83" s="72"/>
      <c r="CPI83" s="72"/>
      <c r="CPU83" s="72"/>
      <c r="CPV83" s="73"/>
      <c r="CPW83" s="547"/>
      <c r="CPX83" s="72"/>
      <c r="CPY83" s="72"/>
      <c r="CQK83" s="72"/>
      <c r="CQL83" s="73"/>
      <c r="CQM83" s="547"/>
      <c r="CQN83" s="72"/>
      <c r="CQO83" s="72"/>
      <c r="CRA83" s="72"/>
      <c r="CRB83" s="73"/>
      <c r="CRC83" s="547"/>
      <c r="CRD83" s="72"/>
      <c r="CRE83" s="72"/>
      <c r="CRQ83" s="72"/>
      <c r="CRR83" s="73"/>
      <c r="CRS83" s="547"/>
      <c r="CRT83" s="72"/>
      <c r="CRU83" s="72"/>
      <c r="CSG83" s="72"/>
      <c r="CSH83" s="73"/>
      <c r="CSI83" s="547"/>
      <c r="CSJ83" s="72"/>
      <c r="CSK83" s="72"/>
      <c r="CSW83" s="72"/>
      <c r="CSX83" s="73"/>
      <c r="CSY83" s="547"/>
      <c r="CSZ83" s="72"/>
      <c r="CTA83" s="72"/>
      <c r="CTM83" s="72"/>
      <c r="CTN83" s="73"/>
      <c r="CTO83" s="547"/>
      <c r="CTP83" s="72"/>
      <c r="CTQ83" s="72"/>
      <c r="CUC83" s="72"/>
      <c r="CUD83" s="73"/>
      <c r="CUE83" s="547"/>
      <c r="CUF83" s="72"/>
      <c r="CUG83" s="72"/>
      <c r="CUS83" s="72"/>
      <c r="CUT83" s="73"/>
      <c r="CUU83" s="547"/>
      <c r="CUV83" s="72"/>
      <c r="CUW83" s="72"/>
      <c r="CVI83" s="72"/>
      <c r="CVJ83" s="73"/>
      <c r="CVK83" s="547"/>
      <c r="CVL83" s="72"/>
      <c r="CVM83" s="72"/>
      <c r="CVY83" s="72"/>
      <c r="CVZ83" s="73"/>
      <c r="CWA83" s="547"/>
      <c r="CWB83" s="72"/>
      <c r="CWC83" s="72"/>
      <c r="CWO83" s="72"/>
      <c r="CWP83" s="73"/>
      <c r="CWQ83" s="547"/>
      <c r="CWR83" s="72"/>
      <c r="CWS83" s="72"/>
      <c r="CXE83" s="72"/>
      <c r="CXF83" s="73"/>
      <c r="CXG83" s="547"/>
      <c r="CXH83" s="72"/>
      <c r="CXI83" s="72"/>
      <c r="CXU83" s="72"/>
      <c r="CXV83" s="73"/>
      <c r="CXW83" s="547"/>
      <c r="CXX83" s="72"/>
      <c r="CXY83" s="72"/>
      <c r="CYK83" s="72"/>
      <c r="CYL83" s="73"/>
      <c r="CYM83" s="547"/>
      <c r="CYN83" s="72"/>
      <c r="CYO83" s="72"/>
      <c r="CZA83" s="72"/>
      <c r="CZB83" s="73"/>
      <c r="CZC83" s="547"/>
      <c r="CZD83" s="72"/>
      <c r="CZE83" s="72"/>
      <c r="CZQ83" s="72"/>
      <c r="CZR83" s="73"/>
      <c r="CZS83" s="547"/>
      <c r="CZT83" s="72"/>
      <c r="CZU83" s="72"/>
      <c r="DAG83" s="72"/>
      <c r="DAH83" s="73"/>
      <c r="DAI83" s="547"/>
      <c r="DAJ83" s="72"/>
      <c r="DAK83" s="72"/>
      <c r="DAW83" s="72"/>
      <c r="DAX83" s="73"/>
      <c r="DAY83" s="547"/>
      <c r="DAZ83" s="72"/>
      <c r="DBA83" s="72"/>
      <c r="DBM83" s="72"/>
      <c r="DBN83" s="73"/>
      <c r="DBO83" s="547"/>
      <c r="DBP83" s="72"/>
      <c r="DBQ83" s="72"/>
      <c r="DCC83" s="72"/>
      <c r="DCD83" s="73"/>
      <c r="DCE83" s="547"/>
      <c r="DCF83" s="72"/>
      <c r="DCG83" s="72"/>
      <c r="DCS83" s="72"/>
      <c r="DCT83" s="73"/>
      <c r="DCU83" s="547"/>
      <c r="DCV83" s="72"/>
      <c r="DCW83" s="72"/>
      <c r="DDI83" s="72"/>
      <c r="DDJ83" s="73"/>
      <c r="DDK83" s="547"/>
      <c r="DDL83" s="72"/>
      <c r="DDM83" s="72"/>
      <c r="DDY83" s="72"/>
      <c r="DDZ83" s="73"/>
      <c r="DEA83" s="547"/>
      <c r="DEB83" s="72"/>
      <c r="DEC83" s="72"/>
      <c r="DEO83" s="72"/>
      <c r="DEP83" s="73"/>
      <c r="DEQ83" s="547"/>
      <c r="DER83" s="72"/>
      <c r="DES83" s="72"/>
      <c r="DFE83" s="72"/>
      <c r="DFF83" s="73"/>
      <c r="DFG83" s="547"/>
      <c r="DFH83" s="72"/>
      <c r="DFI83" s="72"/>
      <c r="DFU83" s="72"/>
      <c r="DFV83" s="73"/>
      <c r="DFW83" s="547"/>
      <c r="DFX83" s="72"/>
      <c r="DFY83" s="72"/>
      <c r="DGK83" s="72"/>
      <c r="DGL83" s="73"/>
      <c r="DGM83" s="547"/>
      <c r="DGN83" s="72"/>
      <c r="DGO83" s="72"/>
      <c r="DHA83" s="72"/>
      <c r="DHB83" s="73"/>
      <c r="DHC83" s="547"/>
      <c r="DHD83" s="72"/>
      <c r="DHE83" s="72"/>
      <c r="DHQ83" s="72"/>
      <c r="DHR83" s="73"/>
      <c r="DHS83" s="547"/>
      <c r="DHT83" s="72"/>
      <c r="DHU83" s="72"/>
      <c r="DIG83" s="72"/>
      <c r="DIH83" s="73"/>
      <c r="DII83" s="547"/>
      <c r="DIJ83" s="72"/>
      <c r="DIK83" s="72"/>
      <c r="DIW83" s="72"/>
      <c r="DIX83" s="73"/>
      <c r="DIY83" s="547"/>
      <c r="DIZ83" s="72"/>
      <c r="DJA83" s="72"/>
      <c r="DJM83" s="72"/>
      <c r="DJN83" s="73"/>
      <c r="DJO83" s="547"/>
      <c r="DJP83" s="72"/>
      <c r="DJQ83" s="72"/>
      <c r="DKC83" s="72"/>
      <c r="DKD83" s="73"/>
      <c r="DKE83" s="547"/>
      <c r="DKF83" s="72"/>
      <c r="DKG83" s="72"/>
      <c r="DKS83" s="72"/>
      <c r="DKT83" s="73"/>
      <c r="DKU83" s="547"/>
      <c r="DKV83" s="72"/>
      <c r="DKW83" s="72"/>
      <c r="DLI83" s="72"/>
      <c r="DLJ83" s="73"/>
      <c r="DLK83" s="547"/>
      <c r="DLL83" s="72"/>
      <c r="DLM83" s="72"/>
      <c r="DLY83" s="72"/>
      <c r="DLZ83" s="73"/>
      <c r="DMA83" s="547"/>
      <c r="DMB83" s="72"/>
      <c r="DMC83" s="72"/>
      <c r="DMO83" s="72"/>
      <c r="DMP83" s="73"/>
      <c r="DMQ83" s="547"/>
      <c r="DMR83" s="72"/>
      <c r="DMS83" s="72"/>
      <c r="DNE83" s="72"/>
      <c r="DNF83" s="73"/>
      <c r="DNG83" s="547"/>
      <c r="DNH83" s="72"/>
      <c r="DNI83" s="72"/>
      <c r="DNU83" s="72"/>
      <c r="DNV83" s="73"/>
      <c r="DNW83" s="547"/>
      <c r="DNX83" s="72"/>
      <c r="DNY83" s="72"/>
      <c r="DOK83" s="72"/>
      <c r="DOL83" s="73"/>
      <c r="DOM83" s="547"/>
      <c r="DON83" s="72"/>
      <c r="DOO83" s="72"/>
      <c r="DPA83" s="72"/>
      <c r="DPB83" s="73"/>
      <c r="DPC83" s="547"/>
      <c r="DPD83" s="72"/>
      <c r="DPE83" s="72"/>
      <c r="DPQ83" s="72"/>
      <c r="DPR83" s="73"/>
      <c r="DPS83" s="547"/>
      <c r="DPT83" s="72"/>
      <c r="DPU83" s="72"/>
      <c r="DQG83" s="72"/>
      <c r="DQH83" s="73"/>
      <c r="DQI83" s="547"/>
      <c r="DQJ83" s="72"/>
      <c r="DQK83" s="72"/>
      <c r="DQW83" s="72"/>
      <c r="DQX83" s="73"/>
      <c r="DQY83" s="547"/>
      <c r="DQZ83" s="72"/>
      <c r="DRA83" s="72"/>
      <c r="DRM83" s="72"/>
      <c r="DRN83" s="73"/>
      <c r="DRO83" s="547"/>
      <c r="DRP83" s="72"/>
      <c r="DRQ83" s="72"/>
      <c r="DSC83" s="72"/>
      <c r="DSD83" s="73"/>
      <c r="DSE83" s="547"/>
      <c r="DSF83" s="72"/>
      <c r="DSG83" s="72"/>
      <c r="DSS83" s="72"/>
      <c r="DST83" s="73"/>
      <c r="DSU83" s="547"/>
      <c r="DSV83" s="72"/>
      <c r="DSW83" s="72"/>
      <c r="DTI83" s="72"/>
      <c r="DTJ83" s="73"/>
      <c r="DTK83" s="547"/>
      <c r="DTL83" s="72"/>
      <c r="DTM83" s="72"/>
      <c r="DTY83" s="72"/>
      <c r="DTZ83" s="73"/>
      <c r="DUA83" s="547"/>
      <c r="DUB83" s="72"/>
      <c r="DUC83" s="72"/>
      <c r="DUO83" s="72"/>
      <c r="DUP83" s="73"/>
      <c r="DUQ83" s="547"/>
      <c r="DUR83" s="72"/>
      <c r="DUS83" s="72"/>
      <c r="DVE83" s="72"/>
      <c r="DVF83" s="73"/>
      <c r="DVG83" s="547"/>
      <c r="DVH83" s="72"/>
      <c r="DVI83" s="72"/>
      <c r="DVU83" s="72"/>
      <c r="DVV83" s="73"/>
      <c r="DVW83" s="547"/>
      <c r="DVX83" s="72"/>
      <c r="DVY83" s="72"/>
      <c r="DWK83" s="72"/>
      <c r="DWL83" s="73"/>
      <c r="DWM83" s="547"/>
      <c r="DWN83" s="72"/>
      <c r="DWO83" s="72"/>
      <c r="DXA83" s="72"/>
      <c r="DXB83" s="73"/>
      <c r="DXC83" s="547"/>
      <c r="DXD83" s="72"/>
      <c r="DXE83" s="72"/>
      <c r="DXQ83" s="72"/>
      <c r="DXR83" s="73"/>
      <c r="DXS83" s="547"/>
      <c r="DXT83" s="72"/>
      <c r="DXU83" s="72"/>
      <c r="DYG83" s="72"/>
      <c r="DYH83" s="73"/>
      <c r="DYI83" s="547"/>
      <c r="DYJ83" s="72"/>
      <c r="DYK83" s="72"/>
      <c r="DYW83" s="72"/>
      <c r="DYX83" s="73"/>
      <c r="DYY83" s="547"/>
      <c r="DYZ83" s="72"/>
      <c r="DZA83" s="72"/>
      <c r="DZM83" s="72"/>
      <c r="DZN83" s="73"/>
      <c r="DZO83" s="547"/>
      <c r="DZP83" s="72"/>
      <c r="DZQ83" s="72"/>
      <c r="EAC83" s="72"/>
      <c r="EAD83" s="73"/>
      <c r="EAE83" s="547"/>
      <c r="EAF83" s="72"/>
      <c r="EAG83" s="72"/>
      <c r="EAS83" s="72"/>
      <c r="EAT83" s="73"/>
      <c r="EAU83" s="547"/>
      <c r="EAV83" s="72"/>
      <c r="EAW83" s="72"/>
      <c r="EBI83" s="72"/>
      <c r="EBJ83" s="73"/>
      <c r="EBK83" s="547"/>
      <c r="EBL83" s="72"/>
      <c r="EBM83" s="72"/>
      <c r="EBY83" s="72"/>
      <c r="EBZ83" s="73"/>
      <c r="ECA83" s="547"/>
      <c r="ECB83" s="72"/>
      <c r="ECC83" s="72"/>
      <c r="ECO83" s="72"/>
      <c r="ECP83" s="73"/>
      <c r="ECQ83" s="547"/>
      <c r="ECR83" s="72"/>
      <c r="ECS83" s="72"/>
      <c r="EDE83" s="72"/>
      <c r="EDF83" s="73"/>
      <c r="EDG83" s="547"/>
      <c r="EDH83" s="72"/>
      <c r="EDI83" s="72"/>
      <c r="EDU83" s="72"/>
      <c r="EDV83" s="73"/>
      <c r="EDW83" s="547"/>
      <c r="EDX83" s="72"/>
      <c r="EDY83" s="72"/>
      <c r="EEK83" s="72"/>
      <c r="EEL83" s="73"/>
      <c r="EEM83" s="547"/>
      <c r="EEN83" s="72"/>
      <c r="EEO83" s="72"/>
      <c r="EFA83" s="72"/>
      <c r="EFB83" s="73"/>
      <c r="EFC83" s="547"/>
      <c r="EFD83" s="72"/>
      <c r="EFE83" s="72"/>
      <c r="EFQ83" s="72"/>
      <c r="EFR83" s="73"/>
      <c r="EFS83" s="547"/>
      <c r="EFT83" s="72"/>
      <c r="EFU83" s="72"/>
      <c r="EGG83" s="72"/>
      <c r="EGH83" s="73"/>
      <c r="EGI83" s="547"/>
      <c r="EGJ83" s="72"/>
      <c r="EGK83" s="72"/>
      <c r="EGW83" s="72"/>
      <c r="EGX83" s="73"/>
      <c r="EGY83" s="547"/>
      <c r="EGZ83" s="72"/>
      <c r="EHA83" s="72"/>
      <c r="EHM83" s="72"/>
      <c r="EHN83" s="73"/>
      <c r="EHO83" s="547"/>
      <c r="EHP83" s="72"/>
      <c r="EHQ83" s="72"/>
      <c r="EIC83" s="72"/>
      <c r="EID83" s="73"/>
      <c r="EIE83" s="547"/>
      <c r="EIF83" s="72"/>
      <c r="EIG83" s="72"/>
      <c r="EIS83" s="72"/>
      <c r="EIT83" s="73"/>
      <c r="EIU83" s="547"/>
      <c r="EIV83" s="72"/>
      <c r="EIW83" s="72"/>
      <c r="EJI83" s="72"/>
      <c r="EJJ83" s="73"/>
      <c r="EJK83" s="547"/>
      <c r="EJL83" s="72"/>
      <c r="EJM83" s="72"/>
      <c r="EJY83" s="72"/>
      <c r="EJZ83" s="73"/>
      <c r="EKA83" s="547"/>
      <c r="EKB83" s="72"/>
      <c r="EKC83" s="72"/>
      <c r="EKO83" s="72"/>
      <c r="EKP83" s="73"/>
      <c r="EKQ83" s="547"/>
      <c r="EKR83" s="72"/>
      <c r="EKS83" s="72"/>
      <c r="ELE83" s="72"/>
      <c r="ELF83" s="73"/>
      <c r="ELG83" s="547"/>
      <c r="ELH83" s="72"/>
      <c r="ELI83" s="72"/>
      <c r="ELU83" s="72"/>
      <c r="ELV83" s="73"/>
      <c r="ELW83" s="547"/>
      <c r="ELX83" s="72"/>
      <c r="ELY83" s="72"/>
      <c r="EMK83" s="72"/>
      <c r="EML83" s="73"/>
      <c r="EMM83" s="547"/>
      <c r="EMN83" s="72"/>
      <c r="EMO83" s="72"/>
      <c r="ENA83" s="72"/>
      <c r="ENB83" s="73"/>
      <c r="ENC83" s="547"/>
      <c r="END83" s="72"/>
      <c r="ENE83" s="72"/>
      <c r="ENQ83" s="72"/>
      <c r="ENR83" s="73"/>
      <c r="ENS83" s="547"/>
      <c r="ENT83" s="72"/>
      <c r="ENU83" s="72"/>
      <c r="EOG83" s="72"/>
      <c r="EOH83" s="73"/>
      <c r="EOI83" s="547"/>
      <c r="EOJ83" s="72"/>
      <c r="EOK83" s="72"/>
      <c r="EOW83" s="72"/>
      <c r="EOX83" s="73"/>
      <c r="EOY83" s="547"/>
      <c r="EOZ83" s="72"/>
      <c r="EPA83" s="72"/>
      <c r="EPM83" s="72"/>
      <c r="EPN83" s="73"/>
      <c r="EPO83" s="547"/>
      <c r="EPP83" s="72"/>
      <c r="EPQ83" s="72"/>
      <c r="EQC83" s="72"/>
      <c r="EQD83" s="73"/>
      <c r="EQE83" s="547"/>
      <c r="EQF83" s="72"/>
      <c r="EQG83" s="72"/>
      <c r="EQS83" s="72"/>
      <c r="EQT83" s="73"/>
      <c r="EQU83" s="547"/>
      <c r="EQV83" s="72"/>
      <c r="EQW83" s="72"/>
      <c r="ERI83" s="72"/>
      <c r="ERJ83" s="73"/>
      <c r="ERK83" s="547"/>
      <c r="ERL83" s="72"/>
      <c r="ERM83" s="72"/>
      <c r="ERY83" s="72"/>
      <c r="ERZ83" s="73"/>
      <c r="ESA83" s="547"/>
      <c r="ESB83" s="72"/>
      <c r="ESC83" s="72"/>
      <c r="ESO83" s="72"/>
      <c r="ESP83" s="73"/>
      <c r="ESQ83" s="547"/>
      <c r="ESR83" s="72"/>
      <c r="ESS83" s="72"/>
      <c r="ETE83" s="72"/>
      <c r="ETF83" s="73"/>
      <c r="ETG83" s="547"/>
      <c r="ETH83" s="72"/>
      <c r="ETI83" s="72"/>
      <c r="ETU83" s="72"/>
      <c r="ETV83" s="73"/>
      <c r="ETW83" s="547"/>
      <c r="ETX83" s="72"/>
      <c r="ETY83" s="72"/>
      <c r="EUK83" s="72"/>
      <c r="EUL83" s="73"/>
      <c r="EUM83" s="547"/>
      <c r="EUN83" s="72"/>
      <c r="EUO83" s="72"/>
      <c r="EVA83" s="72"/>
      <c r="EVB83" s="73"/>
      <c r="EVC83" s="547"/>
      <c r="EVD83" s="72"/>
      <c r="EVE83" s="72"/>
      <c r="EVQ83" s="72"/>
      <c r="EVR83" s="73"/>
      <c r="EVS83" s="547"/>
      <c r="EVT83" s="72"/>
      <c r="EVU83" s="72"/>
      <c r="EWG83" s="72"/>
      <c r="EWH83" s="73"/>
      <c r="EWI83" s="547"/>
      <c r="EWJ83" s="72"/>
      <c r="EWK83" s="72"/>
      <c r="EWW83" s="72"/>
      <c r="EWX83" s="73"/>
      <c r="EWY83" s="547"/>
      <c r="EWZ83" s="72"/>
      <c r="EXA83" s="72"/>
      <c r="EXM83" s="72"/>
      <c r="EXN83" s="73"/>
      <c r="EXO83" s="547"/>
      <c r="EXP83" s="72"/>
      <c r="EXQ83" s="72"/>
      <c r="EYC83" s="72"/>
      <c r="EYD83" s="73"/>
      <c r="EYE83" s="547"/>
      <c r="EYF83" s="72"/>
      <c r="EYG83" s="72"/>
      <c r="EYS83" s="72"/>
      <c r="EYT83" s="73"/>
      <c r="EYU83" s="547"/>
      <c r="EYV83" s="72"/>
      <c r="EYW83" s="72"/>
      <c r="EZI83" s="72"/>
      <c r="EZJ83" s="73"/>
      <c r="EZK83" s="547"/>
      <c r="EZL83" s="72"/>
      <c r="EZM83" s="72"/>
      <c r="EZY83" s="72"/>
      <c r="EZZ83" s="73"/>
      <c r="FAA83" s="547"/>
      <c r="FAB83" s="72"/>
      <c r="FAC83" s="72"/>
      <c r="FAO83" s="72"/>
      <c r="FAP83" s="73"/>
      <c r="FAQ83" s="547"/>
      <c r="FAR83" s="72"/>
      <c r="FAS83" s="72"/>
      <c r="FBE83" s="72"/>
      <c r="FBF83" s="73"/>
      <c r="FBG83" s="547"/>
      <c r="FBH83" s="72"/>
      <c r="FBI83" s="72"/>
      <c r="FBU83" s="72"/>
      <c r="FBV83" s="73"/>
      <c r="FBW83" s="547"/>
      <c r="FBX83" s="72"/>
      <c r="FBY83" s="72"/>
      <c r="FCK83" s="72"/>
      <c r="FCL83" s="73"/>
      <c r="FCM83" s="547"/>
      <c r="FCN83" s="72"/>
      <c r="FCO83" s="72"/>
      <c r="FDA83" s="72"/>
      <c r="FDB83" s="73"/>
      <c r="FDC83" s="547"/>
      <c r="FDD83" s="72"/>
      <c r="FDE83" s="72"/>
      <c r="FDQ83" s="72"/>
      <c r="FDR83" s="73"/>
      <c r="FDS83" s="547"/>
      <c r="FDT83" s="72"/>
      <c r="FDU83" s="72"/>
      <c r="FEG83" s="72"/>
      <c r="FEH83" s="73"/>
      <c r="FEI83" s="547"/>
      <c r="FEJ83" s="72"/>
      <c r="FEK83" s="72"/>
      <c r="FEW83" s="72"/>
      <c r="FEX83" s="73"/>
      <c r="FEY83" s="547"/>
      <c r="FEZ83" s="72"/>
      <c r="FFA83" s="72"/>
      <c r="FFM83" s="72"/>
      <c r="FFN83" s="73"/>
      <c r="FFO83" s="547"/>
      <c r="FFP83" s="72"/>
      <c r="FFQ83" s="72"/>
      <c r="FGC83" s="72"/>
      <c r="FGD83" s="73"/>
      <c r="FGE83" s="547"/>
      <c r="FGF83" s="72"/>
      <c r="FGG83" s="72"/>
      <c r="FGS83" s="72"/>
      <c r="FGT83" s="73"/>
      <c r="FGU83" s="547"/>
      <c r="FGV83" s="72"/>
      <c r="FGW83" s="72"/>
      <c r="FHI83" s="72"/>
      <c r="FHJ83" s="73"/>
      <c r="FHK83" s="547"/>
      <c r="FHL83" s="72"/>
      <c r="FHM83" s="72"/>
      <c r="FHY83" s="72"/>
      <c r="FHZ83" s="73"/>
      <c r="FIA83" s="547"/>
      <c r="FIB83" s="72"/>
      <c r="FIC83" s="72"/>
      <c r="FIO83" s="72"/>
      <c r="FIP83" s="73"/>
      <c r="FIQ83" s="547"/>
      <c r="FIR83" s="72"/>
      <c r="FIS83" s="72"/>
      <c r="FJE83" s="72"/>
      <c r="FJF83" s="73"/>
      <c r="FJG83" s="547"/>
      <c r="FJH83" s="72"/>
      <c r="FJI83" s="72"/>
      <c r="FJU83" s="72"/>
      <c r="FJV83" s="73"/>
      <c r="FJW83" s="547"/>
      <c r="FJX83" s="72"/>
      <c r="FJY83" s="72"/>
      <c r="FKK83" s="72"/>
      <c r="FKL83" s="73"/>
      <c r="FKM83" s="547"/>
      <c r="FKN83" s="72"/>
      <c r="FKO83" s="72"/>
      <c r="FLA83" s="72"/>
      <c r="FLB83" s="73"/>
      <c r="FLC83" s="547"/>
      <c r="FLD83" s="72"/>
      <c r="FLE83" s="72"/>
      <c r="FLQ83" s="72"/>
      <c r="FLR83" s="73"/>
      <c r="FLS83" s="547"/>
      <c r="FLT83" s="72"/>
      <c r="FLU83" s="72"/>
      <c r="FMG83" s="72"/>
      <c r="FMH83" s="73"/>
      <c r="FMI83" s="547"/>
      <c r="FMJ83" s="72"/>
      <c r="FMK83" s="72"/>
      <c r="FMW83" s="72"/>
      <c r="FMX83" s="73"/>
      <c r="FMY83" s="547"/>
      <c r="FMZ83" s="72"/>
      <c r="FNA83" s="72"/>
      <c r="FNM83" s="72"/>
      <c r="FNN83" s="73"/>
      <c r="FNO83" s="547"/>
      <c r="FNP83" s="72"/>
      <c r="FNQ83" s="72"/>
      <c r="FOC83" s="72"/>
      <c r="FOD83" s="73"/>
      <c r="FOE83" s="547"/>
      <c r="FOF83" s="72"/>
      <c r="FOG83" s="72"/>
      <c r="FOS83" s="72"/>
      <c r="FOT83" s="73"/>
      <c r="FOU83" s="547"/>
      <c r="FOV83" s="72"/>
      <c r="FOW83" s="72"/>
      <c r="FPI83" s="72"/>
      <c r="FPJ83" s="73"/>
      <c r="FPK83" s="547"/>
      <c r="FPL83" s="72"/>
      <c r="FPM83" s="72"/>
      <c r="FPY83" s="72"/>
      <c r="FPZ83" s="73"/>
      <c r="FQA83" s="547"/>
      <c r="FQB83" s="72"/>
      <c r="FQC83" s="72"/>
      <c r="FQO83" s="72"/>
      <c r="FQP83" s="73"/>
      <c r="FQQ83" s="547"/>
      <c r="FQR83" s="72"/>
      <c r="FQS83" s="72"/>
      <c r="FRE83" s="72"/>
      <c r="FRF83" s="73"/>
      <c r="FRG83" s="547"/>
      <c r="FRH83" s="72"/>
      <c r="FRI83" s="72"/>
      <c r="FRU83" s="72"/>
      <c r="FRV83" s="73"/>
      <c r="FRW83" s="547"/>
      <c r="FRX83" s="72"/>
      <c r="FRY83" s="72"/>
      <c r="FSK83" s="72"/>
      <c r="FSL83" s="73"/>
      <c r="FSM83" s="547"/>
      <c r="FSN83" s="72"/>
      <c r="FSO83" s="72"/>
      <c r="FTA83" s="72"/>
      <c r="FTB83" s="73"/>
      <c r="FTC83" s="547"/>
      <c r="FTD83" s="72"/>
      <c r="FTE83" s="72"/>
      <c r="FTQ83" s="72"/>
      <c r="FTR83" s="73"/>
      <c r="FTS83" s="547"/>
      <c r="FTT83" s="72"/>
      <c r="FTU83" s="72"/>
      <c r="FUG83" s="72"/>
      <c r="FUH83" s="73"/>
      <c r="FUI83" s="547"/>
      <c r="FUJ83" s="72"/>
      <c r="FUK83" s="72"/>
      <c r="FUW83" s="72"/>
      <c r="FUX83" s="73"/>
      <c r="FUY83" s="547"/>
      <c r="FUZ83" s="72"/>
      <c r="FVA83" s="72"/>
      <c r="FVM83" s="72"/>
      <c r="FVN83" s="73"/>
      <c r="FVO83" s="547"/>
      <c r="FVP83" s="72"/>
      <c r="FVQ83" s="72"/>
      <c r="FWC83" s="72"/>
      <c r="FWD83" s="73"/>
      <c r="FWE83" s="547"/>
      <c r="FWF83" s="72"/>
      <c r="FWG83" s="72"/>
      <c r="FWS83" s="72"/>
      <c r="FWT83" s="73"/>
      <c r="FWU83" s="547"/>
      <c r="FWV83" s="72"/>
      <c r="FWW83" s="72"/>
      <c r="FXI83" s="72"/>
      <c r="FXJ83" s="73"/>
      <c r="FXK83" s="547"/>
      <c r="FXL83" s="72"/>
      <c r="FXM83" s="72"/>
      <c r="FXY83" s="72"/>
      <c r="FXZ83" s="73"/>
      <c r="FYA83" s="547"/>
      <c r="FYB83" s="72"/>
      <c r="FYC83" s="72"/>
      <c r="FYO83" s="72"/>
      <c r="FYP83" s="73"/>
      <c r="FYQ83" s="547"/>
      <c r="FYR83" s="72"/>
      <c r="FYS83" s="72"/>
      <c r="FZE83" s="72"/>
      <c r="FZF83" s="73"/>
      <c r="FZG83" s="547"/>
      <c r="FZH83" s="72"/>
      <c r="FZI83" s="72"/>
      <c r="FZU83" s="72"/>
      <c r="FZV83" s="73"/>
      <c r="FZW83" s="547"/>
      <c r="FZX83" s="72"/>
      <c r="FZY83" s="72"/>
      <c r="GAK83" s="72"/>
      <c r="GAL83" s="73"/>
      <c r="GAM83" s="547"/>
      <c r="GAN83" s="72"/>
      <c r="GAO83" s="72"/>
      <c r="GBA83" s="72"/>
      <c r="GBB83" s="73"/>
      <c r="GBC83" s="547"/>
      <c r="GBD83" s="72"/>
      <c r="GBE83" s="72"/>
      <c r="GBQ83" s="72"/>
      <c r="GBR83" s="73"/>
      <c r="GBS83" s="547"/>
      <c r="GBT83" s="72"/>
      <c r="GBU83" s="72"/>
      <c r="GCG83" s="72"/>
      <c r="GCH83" s="73"/>
      <c r="GCI83" s="547"/>
      <c r="GCJ83" s="72"/>
      <c r="GCK83" s="72"/>
      <c r="GCW83" s="72"/>
      <c r="GCX83" s="73"/>
      <c r="GCY83" s="547"/>
      <c r="GCZ83" s="72"/>
      <c r="GDA83" s="72"/>
      <c r="GDM83" s="72"/>
      <c r="GDN83" s="73"/>
      <c r="GDO83" s="547"/>
      <c r="GDP83" s="72"/>
      <c r="GDQ83" s="72"/>
      <c r="GEC83" s="72"/>
      <c r="GED83" s="73"/>
      <c r="GEE83" s="547"/>
      <c r="GEF83" s="72"/>
      <c r="GEG83" s="72"/>
      <c r="GES83" s="72"/>
      <c r="GET83" s="73"/>
      <c r="GEU83" s="547"/>
      <c r="GEV83" s="72"/>
      <c r="GEW83" s="72"/>
      <c r="GFI83" s="72"/>
      <c r="GFJ83" s="73"/>
      <c r="GFK83" s="547"/>
      <c r="GFL83" s="72"/>
      <c r="GFM83" s="72"/>
      <c r="GFY83" s="72"/>
      <c r="GFZ83" s="73"/>
      <c r="GGA83" s="547"/>
      <c r="GGB83" s="72"/>
      <c r="GGC83" s="72"/>
      <c r="GGO83" s="72"/>
      <c r="GGP83" s="73"/>
      <c r="GGQ83" s="547"/>
      <c r="GGR83" s="72"/>
      <c r="GGS83" s="72"/>
      <c r="GHE83" s="72"/>
      <c r="GHF83" s="73"/>
      <c r="GHG83" s="547"/>
      <c r="GHH83" s="72"/>
      <c r="GHI83" s="72"/>
      <c r="GHU83" s="72"/>
      <c r="GHV83" s="73"/>
      <c r="GHW83" s="547"/>
      <c r="GHX83" s="72"/>
      <c r="GHY83" s="72"/>
      <c r="GIK83" s="72"/>
      <c r="GIL83" s="73"/>
      <c r="GIM83" s="547"/>
      <c r="GIN83" s="72"/>
      <c r="GIO83" s="72"/>
      <c r="GJA83" s="72"/>
      <c r="GJB83" s="73"/>
      <c r="GJC83" s="547"/>
      <c r="GJD83" s="72"/>
      <c r="GJE83" s="72"/>
      <c r="GJQ83" s="72"/>
      <c r="GJR83" s="73"/>
      <c r="GJS83" s="547"/>
      <c r="GJT83" s="72"/>
      <c r="GJU83" s="72"/>
      <c r="GKG83" s="72"/>
      <c r="GKH83" s="73"/>
      <c r="GKI83" s="547"/>
      <c r="GKJ83" s="72"/>
      <c r="GKK83" s="72"/>
      <c r="GKW83" s="72"/>
      <c r="GKX83" s="73"/>
      <c r="GKY83" s="547"/>
      <c r="GKZ83" s="72"/>
      <c r="GLA83" s="72"/>
      <c r="GLM83" s="72"/>
      <c r="GLN83" s="73"/>
      <c r="GLO83" s="547"/>
      <c r="GLP83" s="72"/>
      <c r="GLQ83" s="72"/>
      <c r="GMC83" s="72"/>
      <c r="GMD83" s="73"/>
      <c r="GME83" s="547"/>
      <c r="GMF83" s="72"/>
      <c r="GMG83" s="72"/>
      <c r="GMS83" s="72"/>
      <c r="GMT83" s="73"/>
      <c r="GMU83" s="547"/>
      <c r="GMV83" s="72"/>
      <c r="GMW83" s="72"/>
      <c r="GNI83" s="72"/>
      <c r="GNJ83" s="73"/>
      <c r="GNK83" s="547"/>
      <c r="GNL83" s="72"/>
      <c r="GNM83" s="72"/>
      <c r="GNY83" s="72"/>
      <c r="GNZ83" s="73"/>
      <c r="GOA83" s="547"/>
      <c r="GOB83" s="72"/>
      <c r="GOC83" s="72"/>
      <c r="GOO83" s="72"/>
      <c r="GOP83" s="73"/>
      <c r="GOQ83" s="547"/>
      <c r="GOR83" s="72"/>
      <c r="GOS83" s="72"/>
      <c r="GPE83" s="72"/>
      <c r="GPF83" s="73"/>
      <c r="GPG83" s="547"/>
      <c r="GPH83" s="72"/>
      <c r="GPI83" s="72"/>
      <c r="GPU83" s="72"/>
      <c r="GPV83" s="73"/>
      <c r="GPW83" s="547"/>
      <c r="GPX83" s="72"/>
      <c r="GPY83" s="72"/>
      <c r="GQK83" s="72"/>
      <c r="GQL83" s="73"/>
      <c r="GQM83" s="547"/>
      <c r="GQN83" s="72"/>
      <c r="GQO83" s="72"/>
      <c r="GRA83" s="72"/>
      <c r="GRB83" s="73"/>
      <c r="GRC83" s="547"/>
      <c r="GRD83" s="72"/>
      <c r="GRE83" s="72"/>
      <c r="GRQ83" s="72"/>
      <c r="GRR83" s="73"/>
      <c r="GRS83" s="547"/>
      <c r="GRT83" s="72"/>
      <c r="GRU83" s="72"/>
      <c r="GSG83" s="72"/>
      <c r="GSH83" s="73"/>
      <c r="GSI83" s="547"/>
      <c r="GSJ83" s="72"/>
      <c r="GSK83" s="72"/>
      <c r="GSW83" s="72"/>
      <c r="GSX83" s="73"/>
      <c r="GSY83" s="547"/>
      <c r="GSZ83" s="72"/>
      <c r="GTA83" s="72"/>
      <c r="GTM83" s="72"/>
      <c r="GTN83" s="73"/>
      <c r="GTO83" s="547"/>
      <c r="GTP83" s="72"/>
      <c r="GTQ83" s="72"/>
      <c r="GUC83" s="72"/>
      <c r="GUD83" s="73"/>
      <c r="GUE83" s="547"/>
      <c r="GUF83" s="72"/>
      <c r="GUG83" s="72"/>
      <c r="GUS83" s="72"/>
      <c r="GUT83" s="73"/>
      <c r="GUU83" s="547"/>
      <c r="GUV83" s="72"/>
      <c r="GUW83" s="72"/>
      <c r="GVI83" s="72"/>
      <c r="GVJ83" s="73"/>
      <c r="GVK83" s="547"/>
      <c r="GVL83" s="72"/>
      <c r="GVM83" s="72"/>
      <c r="GVY83" s="72"/>
      <c r="GVZ83" s="73"/>
      <c r="GWA83" s="547"/>
      <c r="GWB83" s="72"/>
      <c r="GWC83" s="72"/>
      <c r="GWO83" s="72"/>
      <c r="GWP83" s="73"/>
      <c r="GWQ83" s="547"/>
      <c r="GWR83" s="72"/>
      <c r="GWS83" s="72"/>
      <c r="GXE83" s="72"/>
      <c r="GXF83" s="73"/>
      <c r="GXG83" s="547"/>
      <c r="GXH83" s="72"/>
      <c r="GXI83" s="72"/>
      <c r="GXU83" s="72"/>
      <c r="GXV83" s="73"/>
      <c r="GXW83" s="547"/>
      <c r="GXX83" s="72"/>
      <c r="GXY83" s="72"/>
      <c r="GYK83" s="72"/>
      <c r="GYL83" s="73"/>
      <c r="GYM83" s="547"/>
      <c r="GYN83" s="72"/>
      <c r="GYO83" s="72"/>
      <c r="GZA83" s="72"/>
      <c r="GZB83" s="73"/>
      <c r="GZC83" s="547"/>
      <c r="GZD83" s="72"/>
      <c r="GZE83" s="72"/>
      <c r="GZQ83" s="72"/>
      <c r="GZR83" s="73"/>
      <c r="GZS83" s="547"/>
      <c r="GZT83" s="72"/>
      <c r="GZU83" s="72"/>
      <c r="HAG83" s="72"/>
      <c r="HAH83" s="73"/>
      <c r="HAI83" s="547"/>
      <c r="HAJ83" s="72"/>
      <c r="HAK83" s="72"/>
      <c r="HAW83" s="72"/>
      <c r="HAX83" s="73"/>
      <c r="HAY83" s="547"/>
      <c r="HAZ83" s="72"/>
      <c r="HBA83" s="72"/>
      <c r="HBM83" s="72"/>
      <c r="HBN83" s="73"/>
      <c r="HBO83" s="547"/>
      <c r="HBP83" s="72"/>
      <c r="HBQ83" s="72"/>
      <c r="HCC83" s="72"/>
      <c r="HCD83" s="73"/>
      <c r="HCE83" s="547"/>
      <c r="HCF83" s="72"/>
      <c r="HCG83" s="72"/>
      <c r="HCS83" s="72"/>
      <c r="HCT83" s="73"/>
      <c r="HCU83" s="547"/>
      <c r="HCV83" s="72"/>
      <c r="HCW83" s="72"/>
      <c r="HDI83" s="72"/>
      <c r="HDJ83" s="73"/>
      <c r="HDK83" s="547"/>
      <c r="HDL83" s="72"/>
      <c r="HDM83" s="72"/>
      <c r="HDY83" s="72"/>
      <c r="HDZ83" s="73"/>
      <c r="HEA83" s="547"/>
      <c r="HEB83" s="72"/>
      <c r="HEC83" s="72"/>
      <c r="HEO83" s="72"/>
      <c r="HEP83" s="73"/>
      <c r="HEQ83" s="547"/>
      <c r="HER83" s="72"/>
      <c r="HES83" s="72"/>
      <c r="HFE83" s="72"/>
      <c r="HFF83" s="73"/>
      <c r="HFG83" s="547"/>
      <c r="HFH83" s="72"/>
      <c r="HFI83" s="72"/>
      <c r="HFU83" s="72"/>
      <c r="HFV83" s="73"/>
      <c r="HFW83" s="547"/>
      <c r="HFX83" s="72"/>
      <c r="HFY83" s="72"/>
      <c r="HGK83" s="72"/>
      <c r="HGL83" s="73"/>
      <c r="HGM83" s="547"/>
      <c r="HGN83" s="72"/>
      <c r="HGO83" s="72"/>
      <c r="HHA83" s="72"/>
      <c r="HHB83" s="73"/>
      <c r="HHC83" s="547"/>
      <c r="HHD83" s="72"/>
      <c r="HHE83" s="72"/>
      <c r="HHQ83" s="72"/>
      <c r="HHR83" s="73"/>
      <c r="HHS83" s="547"/>
      <c r="HHT83" s="72"/>
      <c r="HHU83" s="72"/>
      <c r="HIG83" s="72"/>
      <c r="HIH83" s="73"/>
      <c r="HII83" s="547"/>
      <c r="HIJ83" s="72"/>
      <c r="HIK83" s="72"/>
      <c r="HIW83" s="72"/>
      <c r="HIX83" s="73"/>
      <c r="HIY83" s="547"/>
      <c r="HIZ83" s="72"/>
      <c r="HJA83" s="72"/>
      <c r="HJM83" s="72"/>
      <c r="HJN83" s="73"/>
      <c r="HJO83" s="547"/>
      <c r="HJP83" s="72"/>
      <c r="HJQ83" s="72"/>
      <c r="HKC83" s="72"/>
      <c r="HKD83" s="73"/>
      <c r="HKE83" s="547"/>
      <c r="HKF83" s="72"/>
      <c r="HKG83" s="72"/>
      <c r="HKS83" s="72"/>
      <c r="HKT83" s="73"/>
      <c r="HKU83" s="547"/>
      <c r="HKV83" s="72"/>
      <c r="HKW83" s="72"/>
      <c r="HLI83" s="72"/>
      <c r="HLJ83" s="73"/>
      <c r="HLK83" s="547"/>
      <c r="HLL83" s="72"/>
      <c r="HLM83" s="72"/>
      <c r="HLY83" s="72"/>
      <c r="HLZ83" s="73"/>
      <c r="HMA83" s="547"/>
      <c r="HMB83" s="72"/>
      <c r="HMC83" s="72"/>
      <c r="HMO83" s="72"/>
      <c r="HMP83" s="73"/>
      <c r="HMQ83" s="547"/>
      <c r="HMR83" s="72"/>
      <c r="HMS83" s="72"/>
      <c r="HNE83" s="72"/>
      <c r="HNF83" s="73"/>
      <c r="HNG83" s="547"/>
      <c r="HNH83" s="72"/>
      <c r="HNI83" s="72"/>
      <c r="HNU83" s="72"/>
      <c r="HNV83" s="73"/>
      <c r="HNW83" s="547"/>
      <c r="HNX83" s="72"/>
      <c r="HNY83" s="72"/>
      <c r="HOK83" s="72"/>
      <c r="HOL83" s="73"/>
      <c r="HOM83" s="547"/>
      <c r="HON83" s="72"/>
      <c r="HOO83" s="72"/>
      <c r="HPA83" s="72"/>
      <c r="HPB83" s="73"/>
      <c r="HPC83" s="547"/>
      <c r="HPD83" s="72"/>
      <c r="HPE83" s="72"/>
      <c r="HPQ83" s="72"/>
      <c r="HPR83" s="73"/>
      <c r="HPS83" s="547"/>
      <c r="HPT83" s="72"/>
      <c r="HPU83" s="72"/>
      <c r="HQG83" s="72"/>
      <c r="HQH83" s="73"/>
      <c r="HQI83" s="547"/>
      <c r="HQJ83" s="72"/>
      <c r="HQK83" s="72"/>
      <c r="HQW83" s="72"/>
      <c r="HQX83" s="73"/>
      <c r="HQY83" s="547"/>
      <c r="HQZ83" s="72"/>
      <c r="HRA83" s="72"/>
      <c r="HRM83" s="72"/>
      <c r="HRN83" s="73"/>
      <c r="HRO83" s="547"/>
      <c r="HRP83" s="72"/>
      <c r="HRQ83" s="72"/>
      <c r="HSC83" s="72"/>
      <c r="HSD83" s="73"/>
      <c r="HSE83" s="547"/>
      <c r="HSF83" s="72"/>
      <c r="HSG83" s="72"/>
      <c r="HSS83" s="72"/>
      <c r="HST83" s="73"/>
      <c r="HSU83" s="547"/>
      <c r="HSV83" s="72"/>
      <c r="HSW83" s="72"/>
      <c r="HTI83" s="72"/>
      <c r="HTJ83" s="73"/>
      <c r="HTK83" s="547"/>
      <c r="HTL83" s="72"/>
      <c r="HTM83" s="72"/>
      <c r="HTY83" s="72"/>
      <c r="HTZ83" s="73"/>
      <c r="HUA83" s="547"/>
      <c r="HUB83" s="72"/>
      <c r="HUC83" s="72"/>
      <c r="HUO83" s="72"/>
      <c r="HUP83" s="73"/>
      <c r="HUQ83" s="547"/>
      <c r="HUR83" s="72"/>
      <c r="HUS83" s="72"/>
      <c r="HVE83" s="72"/>
      <c r="HVF83" s="73"/>
      <c r="HVG83" s="547"/>
      <c r="HVH83" s="72"/>
      <c r="HVI83" s="72"/>
      <c r="HVU83" s="72"/>
      <c r="HVV83" s="73"/>
      <c r="HVW83" s="547"/>
      <c r="HVX83" s="72"/>
      <c r="HVY83" s="72"/>
      <c r="HWK83" s="72"/>
      <c r="HWL83" s="73"/>
      <c r="HWM83" s="547"/>
      <c r="HWN83" s="72"/>
      <c r="HWO83" s="72"/>
      <c r="HXA83" s="72"/>
      <c r="HXB83" s="73"/>
      <c r="HXC83" s="547"/>
      <c r="HXD83" s="72"/>
      <c r="HXE83" s="72"/>
      <c r="HXQ83" s="72"/>
      <c r="HXR83" s="73"/>
      <c r="HXS83" s="547"/>
      <c r="HXT83" s="72"/>
      <c r="HXU83" s="72"/>
      <c r="HYG83" s="72"/>
      <c r="HYH83" s="73"/>
      <c r="HYI83" s="547"/>
      <c r="HYJ83" s="72"/>
      <c r="HYK83" s="72"/>
      <c r="HYW83" s="72"/>
      <c r="HYX83" s="73"/>
      <c r="HYY83" s="547"/>
      <c r="HYZ83" s="72"/>
      <c r="HZA83" s="72"/>
      <c r="HZM83" s="72"/>
      <c r="HZN83" s="73"/>
      <c r="HZO83" s="547"/>
      <c r="HZP83" s="72"/>
      <c r="HZQ83" s="72"/>
      <c r="IAC83" s="72"/>
      <c r="IAD83" s="73"/>
      <c r="IAE83" s="547"/>
      <c r="IAF83" s="72"/>
      <c r="IAG83" s="72"/>
      <c r="IAS83" s="72"/>
      <c r="IAT83" s="73"/>
      <c r="IAU83" s="547"/>
      <c r="IAV83" s="72"/>
      <c r="IAW83" s="72"/>
      <c r="IBI83" s="72"/>
      <c r="IBJ83" s="73"/>
      <c r="IBK83" s="547"/>
      <c r="IBL83" s="72"/>
      <c r="IBM83" s="72"/>
      <c r="IBY83" s="72"/>
      <c r="IBZ83" s="73"/>
      <c r="ICA83" s="547"/>
      <c r="ICB83" s="72"/>
      <c r="ICC83" s="72"/>
      <c r="ICO83" s="72"/>
      <c r="ICP83" s="73"/>
      <c r="ICQ83" s="547"/>
      <c r="ICR83" s="72"/>
      <c r="ICS83" s="72"/>
      <c r="IDE83" s="72"/>
      <c r="IDF83" s="73"/>
      <c r="IDG83" s="547"/>
      <c r="IDH83" s="72"/>
      <c r="IDI83" s="72"/>
      <c r="IDU83" s="72"/>
      <c r="IDV83" s="73"/>
      <c r="IDW83" s="547"/>
      <c r="IDX83" s="72"/>
      <c r="IDY83" s="72"/>
      <c r="IEK83" s="72"/>
      <c r="IEL83" s="73"/>
      <c r="IEM83" s="547"/>
      <c r="IEN83" s="72"/>
      <c r="IEO83" s="72"/>
      <c r="IFA83" s="72"/>
      <c r="IFB83" s="73"/>
      <c r="IFC83" s="547"/>
      <c r="IFD83" s="72"/>
      <c r="IFE83" s="72"/>
      <c r="IFQ83" s="72"/>
      <c r="IFR83" s="73"/>
      <c r="IFS83" s="547"/>
      <c r="IFT83" s="72"/>
      <c r="IFU83" s="72"/>
      <c r="IGG83" s="72"/>
      <c r="IGH83" s="73"/>
      <c r="IGI83" s="547"/>
      <c r="IGJ83" s="72"/>
      <c r="IGK83" s="72"/>
      <c r="IGW83" s="72"/>
      <c r="IGX83" s="73"/>
      <c r="IGY83" s="547"/>
      <c r="IGZ83" s="72"/>
      <c r="IHA83" s="72"/>
      <c r="IHM83" s="72"/>
      <c r="IHN83" s="73"/>
      <c r="IHO83" s="547"/>
      <c r="IHP83" s="72"/>
      <c r="IHQ83" s="72"/>
      <c r="IIC83" s="72"/>
      <c r="IID83" s="73"/>
      <c r="IIE83" s="547"/>
      <c r="IIF83" s="72"/>
      <c r="IIG83" s="72"/>
      <c r="IIS83" s="72"/>
      <c r="IIT83" s="73"/>
      <c r="IIU83" s="547"/>
      <c r="IIV83" s="72"/>
      <c r="IIW83" s="72"/>
      <c r="IJI83" s="72"/>
      <c r="IJJ83" s="73"/>
      <c r="IJK83" s="547"/>
      <c r="IJL83" s="72"/>
      <c r="IJM83" s="72"/>
      <c r="IJY83" s="72"/>
      <c r="IJZ83" s="73"/>
      <c r="IKA83" s="547"/>
      <c r="IKB83" s="72"/>
      <c r="IKC83" s="72"/>
      <c r="IKO83" s="72"/>
      <c r="IKP83" s="73"/>
      <c r="IKQ83" s="547"/>
      <c r="IKR83" s="72"/>
      <c r="IKS83" s="72"/>
      <c r="ILE83" s="72"/>
      <c r="ILF83" s="73"/>
      <c r="ILG83" s="547"/>
      <c r="ILH83" s="72"/>
      <c r="ILI83" s="72"/>
      <c r="ILU83" s="72"/>
      <c r="ILV83" s="73"/>
      <c r="ILW83" s="547"/>
      <c r="ILX83" s="72"/>
      <c r="ILY83" s="72"/>
      <c r="IMK83" s="72"/>
      <c r="IML83" s="73"/>
      <c r="IMM83" s="547"/>
      <c r="IMN83" s="72"/>
      <c r="IMO83" s="72"/>
      <c r="INA83" s="72"/>
      <c r="INB83" s="73"/>
      <c r="INC83" s="547"/>
      <c r="IND83" s="72"/>
      <c r="INE83" s="72"/>
      <c r="INQ83" s="72"/>
      <c r="INR83" s="73"/>
      <c r="INS83" s="547"/>
      <c r="INT83" s="72"/>
      <c r="INU83" s="72"/>
      <c r="IOG83" s="72"/>
      <c r="IOH83" s="73"/>
      <c r="IOI83" s="547"/>
      <c r="IOJ83" s="72"/>
      <c r="IOK83" s="72"/>
      <c r="IOW83" s="72"/>
      <c r="IOX83" s="73"/>
      <c r="IOY83" s="547"/>
      <c r="IOZ83" s="72"/>
      <c r="IPA83" s="72"/>
      <c r="IPM83" s="72"/>
      <c r="IPN83" s="73"/>
      <c r="IPO83" s="547"/>
      <c r="IPP83" s="72"/>
      <c r="IPQ83" s="72"/>
      <c r="IQC83" s="72"/>
      <c r="IQD83" s="73"/>
      <c r="IQE83" s="547"/>
      <c r="IQF83" s="72"/>
      <c r="IQG83" s="72"/>
      <c r="IQS83" s="72"/>
      <c r="IQT83" s="73"/>
      <c r="IQU83" s="547"/>
      <c r="IQV83" s="72"/>
      <c r="IQW83" s="72"/>
      <c r="IRI83" s="72"/>
      <c r="IRJ83" s="73"/>
      <c r="IRK83" s="547"/>
      <c r="IRL83" s="72"/>
      <c r="IRM83" s="72"/>
      <c r="IRY83" s="72"/>
      <c r="IRZ83" s="73"/>
      <c r="ISA83" s="547"/>
      <c r="ISB83" s="72"/>
      <c r="ISC83" s="72"/>
      <c r="ISO83" s="72"/>
      <c r="ISP83" s="73"/>
      <c r="ISQ83" s="547"/>
      <c r="ISR83" s="72"/>
      <c r="ISS83" s="72"/>
      <c r="ITE83" s="72"/>
      <c r="ITF83" s="73"/>
      <c r="ITG83" s="547"/>
      <c r="ITH83" s="72"/>
      <c r="ITI83" s="72"/>
      <c r="ITU83" s="72"/>
      <c r="ITV83" s="73"/>
      <c r="ITW83" s="547"/>
      <c r="ITX83" s="72"/>
      <c r="ITY83" s="72"/>
      <c r="IUK83" s="72"/>
      <c r="IUL83" s="73"/>
      <c r="IUM83" s="547"/>
      <c r="IUN83" s="72"/>
      <c r="IUO83" s="72"/>
      <c r="IVA83" s="72"/>
      <c r="IVB83" s="73"/>
      <c r="IVC83" s="547"/>
      <c r="IVD83" s="72"/>
      <c r="IVE83" s="72"/>
      <c r="IVQ83" s="72"/>
      <c r="IVR83" s="73"/>
      <c r="IVS83" s="547"/>
      <c r="IVT83" s="72"/>
      <c r="IVU83" s="72"/>
      <c r="IWG83" s="72"/>
      <c r="IWH83" s="73"/>
      <c r="IWI83" s="547"/>
      <c r="IWJ83" s="72"/>
      <c r="IWK83" s="72"/>
      <c r="IWW83" s="72"/>
      <c r="IWX83" s="73"/>
      <c r="IWY83" s="547"/>
      <c r="IWZ83" s="72"/>
      <c r="IXA83" s="72"/>
      <c r="IXM83" s="72"/>
      <c r="IXN83" s="73"/>
      <c r="IXO83" s="547"/>
      <c r="IXP83" s="72"/>
      <c r="IXQ83" s="72"/>
      <c r="IYC83" s="72"/>
      <c r="IYD83" s="73"/>
      <c r="IYE83" s="547"/>
      <c r="IYF83" s="72"/>
      <c r="IYG83" s="72"/>
      <c r="IYS83" s="72"/>
      <c r="IYT83" s="73"/>
      <c r="IYU83" s="547"/>
      <c r="IYV83" s="72"/>
      <c r="IYW83" s="72"/>
      <c r="IZI83" s="72"/>
      <c r="IZJ83" s="73"/>
      <c r="IZK83" s="547"/>
      <c r="IZL83" s="72"/>
      <c r="IZM83" s="72"/>
      <c r="IZY83" s="72"/>
      <c r="IZZ83" s="73"/>
      <c r="JAA83" s="547"/>
      <c r="JAB83" s="72"/>
      <c r="JAC83" s="72"/>
      <c r="JAO83" s="72"/>
      <c r="JAP83" s="73"/>
      <c r="JAQ83" s="547"/>
      <c r="JAR83" s="72"/>
      <c r="JAS83" s="72"/>
      <c r="JBE83" s="72"/>
      <c r="JBF83" s="73"/>
      <c r="JBG83" s="547"/>
      <c r="JBH83" s="72"/>
      <c r="JBI83" s="72"/>
      <c r="JBU83" s="72"/>
      <c r="JBV83" s="73"/>
      <c r="JBW83" s="547"/>
      <c r="JBX83" s="72"/>
      <c r="JBY83" s="72"/>
      <c r="JCK83" s="72"/>
      <c r="JCL83" s="73"/>
      <c r="JCM83" s="547"/>
      <c r="JCN83" s="72"/>
      <c r="JCO83" s="72"/>
      <c r="JDA83" s="72"/>
      <c r="JDB83" s="73"/>
      <c r="JDC83" s="547"/>
      <c r="JDD83" s="72"/>
      <c r="JDE83" s="72"/>
      <c r="JDQ83" s="72"/>
      <c r="JDR83" s="73"/>
      <c r="JDS83" s="547"/>
      <c r="JDT83" s="72"/>
      <c r="JDU83" s="72"/>
      <c r="JEG83" s="72"/>
      <c r="JEH83" s="73"/>
      <c r="JEI83" s="547"/>
      <c r="JEJ83" s="72"/>
      <c r="JEK83" s="72"/>
      <c r="JEW83" s="72"/>
      <c r="JEX83" s="73"/>
      <c r="JEY83" s="547"/>
      <c r="JEZ83" s="72"/>
      <c r="JFA83" s="72"/>
      <c r="JFM83" s="72"/>
      <c r="JFN83" s="73"/>
      <c r="JFO83" s="547"/>
      <c r="JFP83" s="72"/>
      <c r="JFQ83" s="72"/>
      <c r="JGC83" s="72"/>
      <c r="JGD83" s="73"/>
      <c r="JGE83" s="547"/>
      <c r="JGF83" s="72"/>
      <c r="JGG83" s="72"/>
      <c r="JGS83" s="72"/>
      <c r="JGT83" s="73"/>
      <c r="JGU83" s="547"/>
      <c r="JGV83" s="72"/>
      <c r="JGW83" s="72"/>
      <c r="JHI83" s="72"/>
      <c r="JHJ83" s="73"/>
      <c r="JHK83" s="547"/>
      <c r="JHL83" s="72"/>
      <c r="JHM83" s="72"/>
      <c r="JHY83" s="72"/>
      <c r="JHZ83" s="73"/>
      <c r="JIA83" s="547"/>
      <c r="JIB83" s="72"/>
      <c r="JIC83" s="72"/>
      <c r="JIO83" s="72"/>
      <c r="JIP83" s="73"/>
      <c r="JIQ83" s="547"/>
      <c r="JIR83" s="72"/>
      <c r="JIS83" s="72"/>
      <c r="JJE83" s="72"/>
      <c r="JJF83" s="73"/>
      <c r="JJG83" s="547"/>
      <c r="JJH83" s="72"/>
      <c r="JJI83" s="72"/>
      <c r="JJU83" s="72"/>
      <c r="JJV83" s="73"/>
      <c r="JJW83" s="547"/>
      <c r="JJX83" s="72"/>
      <c r="JJY83" s="72"/>
      <c r="JKK83" s="72"/>
      <c r="JKL83" s="73"/>
      <c r="JKM83" s="547"/>
      <c r="JKN83" s="72"/>
      <c r="JKO83" s="72"/>
      <c r="JLA83" s="72"/>
      <c r="JLB83" s="73"/>
      <c r="JLC83" s="547"/>
      <c r="JLD83" s="72"/>
      <c r="JLE83" s="72"/>
      <c r="JLQ83" s="72"/>
      <c r="JLR83" s="73"/>
      <c r="JLS83" s="547"/>
      <c r="JLT83" s="72"/>
      <c r="JLU83" s="72"/>
      <c r="JMG83" s="72"/>
      <c r="JMH83" s="73"/>
      <c r="JMI83" s="547"/>
      <c r="JMJ83" s="72"/>
      <c r="JMK83" s="72"/>
      <c r="JMW83" s="72"/>
      <c r="JMX83" s="73"/>
      <c r="JMY83" s="547"/>
      <c r="JMZ83" s="72"/>
      <c r="JNA83" s="72"/>
      <c r="JNM83" s="72"/>
      <c r="JNN83" s="73"/>
      <c r="JNO83" s="547"/>
      <c r="JNP83" s="72"/>
      <c r="JNQ83" s="72"/>
      <c r="JOC83" s="72"/>
      <c r="JOD83" s="73"/>
      <c r="JOE83" s="547"/>
      <c r="JOF83" s="72"/>
      <c r="JOG83" s="72"/>
      <c r="JOS83" s="72"/>
      <c r="JOT83" s="73"/>
      <c r="JOU83" s="547"/>
      <c r="JOV83" s="72"/>
      <c r="JOW83" s="72"/>
      <c r="JPI83" s="72"/>
      <c r="JPJ83" s="73"/>
      <c r="JPK83" s="547"/>
      <c r="JPL83" s="72"/>
      <c r="JPM83" s="72"/>
      <c r="JPY83" s="72"/>
      <c r="JPZ83" s="73"/>
      <c r="JQA83" s="547"/>
      <c r="JQB83" s="72"/>
      <c r="JQC83" s="72"/>
      <c r="JQO83" s="72"/>
      <c r="JQP83" s="73"/>
      <c r="JQQ83" s="547"/>
      <c r="JQR83" s="72"/>
      <c r="JQS83" s="72"/>
      <c r="JRE83" s="72"/>
      <c r="JRF83" s="73"/>
      <c r="JRG83" s="547"/>
      <c r="JRH83" s="72"/>
      <c r="JRI83" s="72"/>
      <c r="JRU83" s="72"/>
      <c r="JRV83" s="73"/>
      <c r="JRW83" s="547"/>
      <c r="JRX83" s="72"/>
      <c r="JRY83" s="72"/>
      <c r="JSK83" s="72"/>
      <c r="JSL83" s="73"/>
      <c r="JSM83" s="547"/>
      <c r="JSN83" s="72"/>
      <c r="JSO83" s="72"/>
      <c r="JTA83" s="72"/>
      <c r="JTB83" s="73"/>
      <c r="JTC83" s="547"/>
      <c r="JTD83" s="72"/>
      <c r="JTE83" s="72"/>
      <c r="JTQ83" s="72"/>
      <c r="JTR83" s="73"/>
      <c r="JTS83" s="547"/>
      <c r="JTT83" s="72"/>
      <c r="JTU83" s="72"/>
      <c r="JUG83" s="72"/>
      <c r="JUH83" s="73"/>
      <c r="JUI83" s="547"/>
      <c r="JUJ83" s="72"/>
      <c r="JUK83" s="72"/>
      <c r="JUW83" s="72"/>
      <c r="JUX83" s="73"/>
      <c r="JUY83" s="547"/>
      <c r="JUZ83" s="72"/>
      <c r="JVA83" s="72"/>
      <c r="JVM83" s="72"/>
      <c r="JVN83" s="73"/>
      <c r="JVO83" s="547"/>
      <c r="JVP83" s="72"/>
      <c r="JVQ83" s="72"/>
      <c r="JWC83" s="72"/>
      <c r="JWD83" s="73"/>
      <c r="JWE83" s="547"/>
      <c r="JWF83" s="72"/>
      <c r="JWG83" s="72"/>
      <c r="JWS83" s="72"/>
      <c r="JWT83" s="73"/>
      <c r="JWU83" s="547"/>
      <c r="JWV83" s="72"/>
      <c r="JWW83" s="72"/>
      <c r="JXI83" s="72"/>
      <c r="JXJ83" s="73"/>
      <c r="JXK83" s="547"/>
      <c r="JXL83" s="72"/>
      <c r="JXM83" s="72"/>
      <c r="JXY83" s="72"/>
      <c r="JXZ83" s="73"/>
      <c r="JYA83" s="547"/>
      <c r="JYB83" s="72"/>
      <c r="JYC83" s="72"/>
      <c r="JYO83" s="72"/>
      <c r="JYP83" s="73"/>
      <c r="JYQ83" s="547"/>
      <c r="JYR83" s="72"/>
      <c r="JYS83" s="72"/>
      <c r="JZE83" s="72"/>
      <c r="JZF83" s="73"/>
      <c r="JZG83" s="547"/>
      <c r="JZH83" s="72"/>
      <c r="JZI83" s="72"/>
      <c r="JZU83" s="72"/>
      <c r="JZV83" s="73"/>
      <c r="JZW83" s="547"/>
      <c r="JZX83" s="72"/>
      <c r="JZY83" s="72"/>
      <c r="KAK83" s="72"/>
      <c r="KAL83" s="73"/>
      <c r="KAM83" s="547"/>
      <c r="KAN83" s="72"/>
      <c r="KAO83" s="72"/>
      <c r="KBA83" s="72"/>
      <c r="KBB83" s="73"/>
      <c r="KBC83" s="547"/>
      <c r="KBD83" s="72"/>
      <c r="KBE83" s="72"/>
      <c r="KBQ83" s="72"/>
      <c r="KBR83" s="73"/>
      <c r="KBS83" s="547"/>
      <c r="KBT83" s="72"/>
      <c r="KBU83" s="72"/>
      <c r="KCG83" s="72"/>
      <c r="KCH83" s="73"/>
      <c r="KCI83" s="547"/>
      <c r="KCJ83" s="72"/>
      <c r="KCK83" s="72"/>
      <c r="KCW83" s="72"/>
      <c r="KCX83" s="73"/>
      <c r="KCY83" s="547"/>
      <c r="KCZ83" s="72"/>
      <c r="KDA83" s="72"/>
      <c r="KDM83" s="72"/>
      <c r="KDN83" s="73"/>
      <c r="KDO83" s="547"/>
      <c r="KDP83" s="72"/>
      <c r="KDQ83" s="72"/>
      <c r="KEC83" s="72"/>
      <c r="KED83" s="73"/>
      <c r="KEE83" s="547"/>
      <c r="KEF83" s="72"/>
      <c r="KEG83" s="72"/>
      <c r="KES83" s="72"/>
      <c r="KET83" s="73"/>
      <c r="KEU83" s="547"/>
      <c r="KEV83" s="72"/>
      <c r="KEW83" s="72"/>
      <c r="KFI83" s="72"/>
      <c r="KFJ83" s="73"/>
      <c r="KFK83" s="547"/>
      <c r="KFL83" s="72"/>
      <c r="KFM83" s="72"/>
      <c r="KFY83" s="72"/>
      <c r="KFZ83" s="73"/>
      <c r="KGA83" s="547"/>
      <c r="KGB83" s="72"/>
      <c r="KGC83" s="72"/>
      <c r="KGO83" s="72"/>
      <c r="KGP83" s="73"/>
      <c r="KGQ83" s="547"/>
      <c r="KGR83" s="72"/>
      <c r="KGS83" s="72"/>
      <c r="KHE83" s="72"/>
      <c r="KHF83" s="73"/>
      <c r="KHG83" s="547"/>
      <c r="KHH83" s="72"/>
      <c r="KHI83" s="72"/>
      <c r="KHU83" s="72"/>
      <c r="KHV83" s="73"/>
      <c r="KHW83" s="547"/>
      <c r="KHX83" s="72"/>
      <c r="KHY83" s="72"/>
      <c r="KIK83" s="72"/>
      <c r="KIL83" s="73"/>
      <c r="KIM83" s="547"/>
      <c r="KIN83" s="72"/>
      <c r="KIO83" s="72"/>
      <c r="KJA83" s="72"/>
      <c r="KJB83" s="73"/>
      <c r="KJC83" s="547"/>
      <c r="KJD83" s="72"/>
      <c r="KJE83" s="72"/>
      <c r="KJQ83" s="72"/>
      <c r="KJR83" s="73"/>
      <c r="KJS83" s="547"/>
      <c r="KJT83" s="72"/>
      <c r="KJU83" s="72"/>
      <c r="KKG83" s="72"/>
      <c r="KKH83" s="73"/>
      <c r="KKI83" s="547"/>
      <c r="KKJ83" s="72"/>
      <c r="KKK83" s="72"/>
      <c r="KKW83" s="72"/>
      <c r="KKX83" s="73"/>
      <c r="KKY83" s="547"/>
      <c r="KKZ83" s="72"/>
      <c r="KLA83" s="72"/>
      <c r="KLM83" s="72"/>
      <c r="KLN83" s="73"/>
      <c r="KLO83" s="547"/>
      <c r="KLP83" s="72"/>
      <c r="KLQ83" s="72"/>
      <c r="KMC83" s="72"/>
      <c r="KMD83" s="73"/>
      <c r="KME83" s="547"/>
      <c r="KMF83" s="72"/>
      <c r="KMG83" s="72"/>
      <c r="KMS83" s="72"/>
      <c r="KMT83" s="73"/>
      <c r="KMU83" s="547"/>
      <c r="KMV83" s="72"/>
      <c r="KMW83" s="72"/>
      <c r="KNI83" s="72"/>
      <c r="KNJ83" s="73"/>
      <c r="KNK83" s="547"/>
      <c r="KNL83" s="72"/>
      <c r="KNM83" s="72"/>
      <c r="KNY83" s="72"/>
      <c r="KNZ83" s="73"/>
      <c r="KOA83" s="547"/>
      <c r="KOB83" s="72"/>
      <c r="KOC83" s="72"/>
      <c r="KOO83" s="72"/>
      <c r="KOP83" s="73"/>
      <c r="KOQ83" s="547"/>
      <c r="KOR83" s="72"/>
      <c r="KOS83" s="72"/>
      <c r="KPE83" s="72"/>
      <c r="KPF83" s="73"/>
      <c r="KPG83" s="547"/>
      <c r="KPH83" s="72"/>
      <c r="KPI83" s="72"/>
      <c r="KPU83" s="72"/>
      <c r="KPV83" s="73"/>
      <c r="KPW83" s="547"/>
      <c r="KPX83" s="72"/>
      <c r="KPY83" s="72"/>
      <c r="KQK83" s="72"/>
      <c r="KQL83" s="73"/>
      <c r="KQM83" s="547"/>
      <c r="KQN83" s="72"/>
      <c r="KQO83" s="72"/>
      <c r="KRA83" s="72"/>
      <c r="KRB83" s="73"/>
      <c r="KRC83" s="547"/>
      <c r="KRD83" s="72"/>
      <c r="KRE83" s="72"/>
      <c r="KRQ83" s="72"/>
      <c r="KRR83" s="73"/>
      <c r="KRS83" s="547"/>
      <c r="KRT83" s="72"/>
      <c r="KRU83" s="72"/>
      <c r="KSG83" s="72"/>
      <c r="KSH83" s="73"/>
      <c r="KSI83" s="547"/>
      <c r="KSJ83" s="72"/>
      <c r="KSK83" s="72"/>
      <c r="KSW83" s="72"/>
      <c r="KSX83" s="73"/>
      <c r="KSY83" s="547"/>
      <c r="KSZ83" s="72"/>
      <c r="KTA83" s="72"/>
      <c r="KTM83" s="72"/>
      <c r="KTN83" s="73"/>
      <c r="KTO83" s="547"/>
      <c r="KTP83" s="72"/>
      <c r="KTQ83" s="72"/>
      <c r="KUC83" s="72"/>
      <c r="KUD83" s="73"/>
      <c r="KUE83" s="547"/>
      <c r="KUF83" s="72"/>
      <c r="KUG83" s="72"/>
      <c r="KUS83" s="72"/>
      <c r="KUT83" s="73"/>
      <c r="KUU83" s="547"/>
      <c r="KUV83" s="72"/>
      <c r="KUW83" s="72"/>
      <c r="KVI83" s="72"/>
      <c r="KVJ83" s="73"/>
      <c r="KVK83" s="547"/>
      <c r="KVL83" s="72"/>
      <c r="KVM83" s="72"/>
      <c r="KVY83" s="72"/>
      <c r="KVZ83" s="73"/>
      <c r="KWA83" s="547"/>
      <c r="KWB83" s="72"/>
      <c r="KWC83" s="72"/>
      <c r="KWO83" s="72"/>
      <c r="KWP83" s="73"/>
      <c r="KWQ83" s="547"/>
      <c r="KWR83" s="72"/>
      <c r="KWS83" s="72"/>
      <c r="KXE83" s="72"/>
      <c r="KXF83" s="73"/>
      <c r="KXG83" s="547"/>
      <c r="KXH83" s="72"/>
      <c r="KXI83" s="72"/>
      <c r="KXU83" s="72"/>
      <c r="KXV83" s="73"/>
      <c r="KXW83" s="547"/>
      <c r="KXX83" s="72"/>
      <c r="KXY83" s="72"/>
      <c r="KYK83" s="72"/>
      <c r="KYL83" s="73"/>
      <c r="KYM83" s="547"/>
      <c r="KYN83" s="72"/>
      <c r="KYO83" s="72"/>
      <c r="KZA83" s="72"/>
      <c r="KZB83" s="73"/>
      <c r="KZC83" s="547"/>
      <c r="KZD83" s="72"/>
      <c r="KZE83" s="72"/>
      <c r="KZQ83" s="72"/>
      <c r="KZR83" s="73"/>
      <c r="KZS83" s="547"/>
      <c r="KZT83" s="72"/>
      <c r="KZU83" s="72"/>
      <c r="LAG83" s="72"/>
      <c r="LAH83" s="73"/>
      <c r="LAI83" s="547"/>
      <c r="LAJ83" s="72"/>
      <c r="LAK83" s="72"/>
      <c r="LAW83" s="72"/>
      <c r="LAX83" s="73"/>
      <c r="LAY83" s="547"/>
      <c r="LAZ83" s="72"/>
      <c r="LBA83" s="72"/>
      <c r="LBM83" s="72"/>
      <c r="LBN83" s="73"/>
      <c r="LBO83" s="547"/>
      <c r="LBP83" s="72"/>
      <c r="LBQ83" s="72"/>
      <c r="LCC83" s="72"/>
      <c r="LCD83" s="73"/>
      <c r="LCE83" s="547"/>
      <c r="LCF83" s="72"/>
      <c r="LCG83" s="72"/>
      <c r="LCS83" s="72"/>
      <c r="LCT83" s="73"/>
      <c r="LCU83" s="547"/>
      <c r="LCV83" s="72"/>
      <c r="LCW83" s="72"/>
      <c r="LDI83" s="72"/>
      <c r="LDJ83" s="73"/>
      <c r="LDK83" s="547"/>
      <c r="LDL83" s="72"/>
      <c r="LDM83" s="72"/>
      <c r="LDY83" s="72"/>
      <c r="LDZ83" s="73"/>
      <c r="LEA83" s="547"/>
      <c r="LEB83" s="72"/>
      <c r="LEC83" s="72"/>
      <c r="LEO83" s="72"/>
      <c r="LEP83" s="73"/>
      <c r="LEQ83" s="547"/>
      <c r="LER83" s="72"/>
      <c r="LES83" s="72"/>
      <c r="LFE83" s="72"/>
      <c r="LFF83" s="73"/>
      <c r="LFG83" s="547"/>
      <c r="LFH83" s="72"/>
      <c r="LFI83" s="72"/>
      <c r="LFU83" s="72"/>
      <c r="LFV83" s="73"/>
      <c r="LFW83" s="547"/>
      <c r="LFX83" s="72"/>
      <c r="LFY83" s="72"/>
      <c r="LGK83" s="72"/>
      <c r="LGL83" s="73"/>
      <c r="LGM83" s="547"/>
      <c r="LGN83" s="72"/>
      <c r="LGO83" s="72"/>
      <c r="LHA83" s="72"/>
      <c r="LHB83" s="73"/>
      <c r="LHC83" s="547"/>
      <c r="LHD83" s="72"/>
      <c r="LHE83" s="72"/>
      <c r="LHQ83" s="72"/>
      <c r="LHR83" s="73"/>
      <c r="LHS83" s="547"/>
      <c r="LHT83" s="72"/>
      <c r="LHU83" s="72"/>
      <c r="LIG83" s="72"/>
      <c r="LIH83" s="73"/>
      <c r="LII83" s="547"/>
      <c r="LIJ83" s="72"/>
      <c r="LIK83" s="72"/>
      <c r="LIW83" s="72"/>
      <c r="LIX83" s="73"/>
      <c r="LIY83" s="547"/>
      <c r="LIZ83" s="72"/>
      <c r="LJA83" s="72"/>
      <c r="LJM83" s="72"/>
      <c r="LJN83" s="73"/>
      <c r="LJO83" s="547"/>
      <c r="LJP83" s="72"/>
      <c r="LJQ83" s="72"/>
      <c r="LKC83" s="72"/>
      <c r="LKD83" s="73"/>
      <c r="LKE83" s="547"/>
      <c r="LKF83" s="72"/>
      <c r="LKG83" s="72"/>
      <c r="LKS83" s="72"/>
      <c r="LKT83" s="73"/>
      <c r="LKU83" s="547"/>
      <c r="LKV83" s="72"/>
      <c r="LKW83" s="72"/>
      <c r="LLI83" s="72"/>
      <c r="LLJ83" s="73"/>
      <c r="LLK83" s="547"/>
      <c r="LLL83" s="72"/>
      <c r="LLM83" s="72"/>
      <c r="LLY83" s="72"/>
      <c r="LLZ83" s="73"/>
      <c r="LMA83" s="547"/>
      <c r="LMB83" s="72"/>
      <c r="LMC83" s="72"/>
      <c r="LMO83" s="72"/>
      <c r="LMP83" s="73"/>
      <c r="LMQ83" s="547"/>
      <c r="LMR83" s="72"/>
      <c r="LMS83" s="72"/>
      <c r="LNE83" s="72"/>
      <c r="LNF83" s="73"/>
      <c r="LNG83" s="547"/>
      <c r="LNH83" s="72"/>
      <c r="LNI83" s="72"/>
      <c r="LNU83" s="72"/>
      <c r="LNV83" s="73"/>
      <c r="LNW83" s="547"/>
      <c r="LNX83" s="72"/>
      <c r="LNY83" s="72"/>
      <c r="LOK83" s="72"/>
      <c r="LOL83" s="73"/>
      <c r="LOM83" s="547"/>
      <c r="LON83" s="72"/>
      <c r="LOO83" s="72"/>
      <c r="LPA83" s="72"/>
      <c r="LPB83" s="73"/>
      <c r="LPC83" s="547"/>
      <c r="LPD83" s="72"/>
      <c r="LPE83" s="72"/>
      <c r="LPQ83" s="72"/>
      <c r="LPR83" s="73"/>
      <c r="LPS83" s="547"/>
      <c r="LPT83" s="72"/>
      <c r="LPU83" s="72"/>
      <c r="LQG83" s="72"/>
      <c r="LQH83" s="73"/>
      <c r="LQI83" s="547"/>
      <c r="LQJ83" s="72"/>
      <c r="LQK83" s="72"/>
      <c r="LQW83" s="72"/>
      <c r="LQX83" s="73"/>
      <c r="LQY83" s="547"/>
      <c r="LQZ83" s="72"/>
      <c r="LRA83" s="72"/>
      <c r="LRM83" s="72"/>
      <c r="LRN83" s="73"/>
      <c r="LRO83" s="547"/>
      <c r="LRP83" s="72"/>
      <c r="LRQ83" s="72"/>
      <c r="LSC83" s="72"/>
      <c r="LSD83" s="73"/>
      <c r="LSE83" s="547"/>
      <c r="LSF83" s="72"/>
      <c r="LSG83" s="72"/>
      <c r="LSS83" s="72"/>
      <c r="LST83" s="73"/>
      <c r="LSU83" s="547"/>
      <c r="LSV83" s="72"/>
      <c r="LSW83" s="72"/>
      <c r="LTI83" s="72"/>
      <c r="LTJ83" s="73"/>
      <c r="LTK83" s="547"/>
      <c r="LTL83" s="72"/>
      <c r="LTM83" s="72"/>
      <c r="LTY83" s="72"/>
      <c r="LTZ83" s="73"/>
      <c r="LUA83" s="547"/>
      <c r="LUB83" s="72"/>
      <c r="LUC83" s="72"/>
      <c r="LUO83" s="72"/>
      <c r="LUP83" s="73"/>
      <c r="LUQ83" s="547"/>
      <c r="LUR83" s="72"/>
      <c r="LUS83" s="72"/>
      <c r="LVE83" s="72"/>
      <c r="LVF83" s="73"/>
      <c r="LVG83" s="547"/>
      <c r="LVH83" s="72"/>
      <c r="LVI83" s="72"/>
      <c r="LVU83" s="72"/>
      <c r="LVV83" s="73"/>
      <c r="LVW83" s="547"/>
      <c r="LVX83" s="72"/>
      <c r="LVY83" s="72"/>
      <c r="LWK83" s="72"/>
      <c r="LWL83" s="73"/>
      <c r="LWM83" s="547"/>
      <c r="LWN83" s="72"/>
      <c r="LWO83" s="72"/>
      <c r="LXA83" s="72"/>
      <c r="LXB83" s="73"/>
      <c r="LXC83" s="547"/>
      <c r="LXD83" s="72"/>
      <c r="LXE83" s="72"/>
      <c r="LXQ83" s="72"/>
      <c r="LXR83" s="73"/>
      <c r="LXS83" s="547"/>
      <c r="LXT83" s="72"/>
      <c r="LXU83" s="72"/>
      <c r="LYG83" s="72"/>
      <c r="LYH83" s="73"/>
      <c r="LYI83" s="547"/>
      <c r="LYJ83" s="72"/>
      <c r="LYK83" s="72"/>
      <c r="LYW83" s="72"/>
      <c r="LYX83" s="73"/>
      <c r="LYY83" s="547"/>
      <c r="LYZ83" s="72"/>
      <c r="LZA83" s="72"/>
      <c r="LZM83" s="72"/>
      <c r="LZN83" s="73"/>
      <c r="LZO83" s="547"/>
      <c r="LZP83" s="72"/>
      <c r="LZQ83" s="72"/>
      <c r="MAC83" s="72"/>
      <c r="MAD83" s="73"/>
      <c r="MAE83" s="547"/>
      <c r="MAF83" s="72"/>
      <c r="MAG83" s="72"/>
      <c r="MAS83" s="72"/>
      <c r="MAT83" s="73"/>
      <c r="MAU83" s="547"/>
      <c r="MAV83" s="72"/>
      <c r="MAW83" s="72"/>
      <c r="MBI83" s="72"/>
      <c r="MBJ83" s="73"/>
      <c r="MBK83" s="547"/>
      <c r="MBL83" s="72"/>
      <c r="MBM83" s="72"/>
      <c r="MBY83" s="72"/>
      <c r="MBZ83" s="73"/>
      <c r="MCA83" s="547"/>
      <c r="MCB83" s="72"/>
      <c r="MCC83" s="72"/>
      <c r="MCO83" s="72"/>
      <c r="MCP83" s="73"/>
      <c r="MCQ83" s="547"/>
      <c r="MCR83" s="72"/>
      <c r="MCS83" s="72"/>
      <c r="MDE83" s="72"/>
      <c r="MDF83" s="73"/>
      <c r="MDG83" s="547"/>
      <c r="MDH83" s="72"/>
      <c r="MDI83" s="72"/>
      <c r="MDU83" s="72"/>
      <c r="MDV83" s="73"/>
      <c r="MDW83" s="547"/>
      <c r="MDX83" s="72"/>
      <c r="MDY83" s="72"/>
      <c r="MEK83" s="72"/>
      <c r="MEL83" s="73"/>
      <c r="MEM83" s="547"/>
      <c r="MEN83" s="72"/>
      <c r="MEO83" s="72"/>
      <c r="MFA83" s="72"/>
      <c r="MFB83" s="73"/>
      <c r="MFC83" s="547"/>
      <c r="MFD83" s="72"/>
      <c r="MFE83" s="72"/>
      <c r="MFQ83" s="72"/>
      <c r="MFR83" s="73"/>
      <c r="MFS83" s="547"/>
      <c r="MFT83" s="72"/>
      <c r="MFU83" s="72"/>
      <c r="MGG83" s="72"/>
      <c r="MGH83" s="73"/>
      <c r="MGI83" s="547"/>
      <c r="MGJ83" s="72"/>
      <c r="MGK83" s="72"/>
      <c r="MGW83" s="72"/>
      <c r="MGX83" s="73"/>
      <c r="MGY83" s="547"/>
      <c r="MGZ83" s="72"/>
      <c r="MHA83" s="72"/>
      <c r="MHM83" s="72"/>
      <c r="MHN83" s="73"/>
      <c r="MHO83" s="547"/>
      <c r="MHP83" s="72"/>
      <c r="MHQ83" s="72"/>
      <c r="MIC83" s="72"/>
      <c r="MID83" s="73"/>
      <c r="MIE83" s="547"/>
      <c r="MIF83" s="72"/>
      <c r="MIG83" s="72"/>
      <c r="MIS83" s="72"/>
      <c r="MIT83" s="73"/>
      <c r="MIU83" s="547"/>
      <c r="MIV83" s="72"/>
      <c r="MIW83" s="72"/>
      <c r="MJI83" s="72"/>
      <c r="MJJ83" s="73"/>
      <c r="MJK83" s="547"/>
      <c r="MJL83" s="72"/>
      <c r="MJM83" s="72"/>
      <c r="MJY83" s="72"/>
      <c r="MJZ83" s="73"/>
      <c r="MKA83" s="547"/>
      <c r="MKB83" s="72"/>
      <c r="MKC83" s="72"/>
      <c r="MKO83" s="72"/>
      <c r="MKP83" s="73"/>
      <c r="MKQ83" s="547"/>
      <c r="MKR83" s="72"/>
      <c r="MKS83" s="72"/>
      <c r="MLE83" s="72"/>
      <c r="MLF83" s="73"/>
      <c r="MLG83" s="547"/>
      <c r="MLH83" s="72"/>
      <c r="MLI83" s="72"/>
      <c r="MLU83" s="72"/>
      <c r="MLV83" s="73"/>
      <c r="MLW83" s="547"/>
      <c r="MLX83" s="72"/>
      <c r="MLY83" s="72"/>
      <c r="MMK83" s="72"/>
      <c r="MML83" s="73"/>
      <c r="MMM83" s="547"/>
      <c r="MMN83" s="72"/>
      <c r="MMO83" s="72"/>
      <c r="MNA83" s="72"/>
      <c r="MNB83" s="73"/>
      <c r="MNC83" s="547"/>
      <c r="MND83" s="72"/>
      <c r="MNE83" s="72"/>
      <c r="MNQ83" s="72"/>
      <c r="MNR83" s="73"/>
      <c r="MNS83" s="547"/>
      <c r="MNT83" s="72"/>
      <c r="MNU83" s="72"/>
      <c r="MOG83" s="72"/>
      <c r="MOH83" s="73"/>
      <c r="MOI83" s="547"/>
      <c r="MOJ83" s="72"/>
      <c r="MOK83" s="72"/>
      <c r="MOW83" s="72"/>
      <c r="MOX83" s="73"/>
      <c r="MOY83" s="547"/>
      <c r="MOZ83" s="72"/>
      <c r="MPA83" s="72"/>
      <c r="MPM83" s="72"/>
      <c r="MPN83" s="73"/>
      <c r="MPO83" s="547"/>
      <c r="MPP83" s="72"/>
      <c r="MPQ83" s="72"/>
      <c r="MQC83" s="72"/>
      <c r="MQD83" s="73"/>
      <c r="MQE83" s="547"/>
      <c r="MQF83" s="72"/>
      <c r="MQG83" s="72"/>
      <c r="MQS83" s="72"/>
      <c r="MQT83" s="73"/>
      <c r="MQU83" s="547"/>
      <c r="MQV83" s="72"/>
      <c r="MQW83" s="72"/>
      <c r="MRI83" s="72"/>
      <c r="MRJ83" s="73"/>
      <c r="MRK83" s="547"/>
      <c r="MRL83" s="72"/>
      <c r="MRM83" s="72"/>
      <c r="MRY83" s="72"/>
      <c r="MRZ83" s="73"/>
      <c r="MSA83" s="547"/>
      <c r="MSB83" s="72"/>
      <c r="MSC83" s="72"/>
      <c r="MSO83" s="72"/>
      <c r="MSP83" s="73"/>
      <c r="MSQ83" s="547"/>
      <c r="MSR83" s="72"/>
      <c r="MSS83" s="72"/>
      <c r="MTE83" s="72"/>
      <c r="MTF83" s="73"/>
      <c r="MTG83" s="547"/>
      <c r="MTH83" s="72"/>
      <c r="MTI83" s="72"/>
      <c r="MTU83" s="72"/>
      <c r="MTV83" s="73"/>
      <c r="MTW83" s="547"/>
      <c r="MTX83" s="72"/>
      <c r="MTY83" s="72"/>
      <c r="MUK83" s="72"/>
      <c r="MUL83" s="73"/>
      <c r="MUM83" s="547"/>
      <c r="MUN83" s="72"/>
      <c r="MUO83" s="72"/>
      <c r="MVA83" s="72"/>
      <c r="MVB83" s="73"/>
      <c r="MVC83" s="547"/>
      <c r="MVD83" s="72"/>
      <c r="MVE83" s="72"/>
      <c r="MVQ83" s="72"/>
      <c r="MVR83" s="73"/>
      <c r="MVS83" s="547"/>
      <c r="MVT83" s="72"/>
      <c r="MVU83" s="72"/>
      <c r="MWG83" s="72"/>
      <c r="MWH83" s="73"/>
      <c r="MWI83" s="547"/>
      <c r="MWJ83" s="72"/>
      <c r="MWK83" s="72"/>
      <c r="MWW83" s="72"/>
      <c r="MWX83" s="73"/>
      <c r="MWY83" s="547"/>
      <c r="MWZ83" s="72"/>
      <c r="MXA83" s="72"/>
      <c r="MXM83" s="72"/>
      <c r="MXN83" s="73"/>
      <c r="MXO83" s="547"/>
      <c r="MXP83" s="72"/>
      <c r="MXQ83" s="72"/>
      <c r="MYC83" s="72"/>
      <c r="MYD83" s="73"/>
      <c r="MYE83" s="547"/>
      <c r="MYF83" s="72"/>
      <c r="MYG83" s="72"/>
      <c r="MYS83" s="72"/>
      <c r="MYT83" s="73"/>
      <c r="MYU83" s="547"/>
      <c r="MYV83" s="72"/>
      <c r="MYW83" s="72"/>
      <c r="MZI83" s="72"/>
      <c r="MZJ83" s="73"/>
      <c r="MZK83" s="547"/>
      <c r="MZL83" s="72"/>
      <c r="MZM83" s="72"/>
      <c r="MZY83" s="72"/>
      <c r="MZZ83" s="73"/>
      <c r="NAA83" s="547"/>
      <c r="NAB83" s="72"/>
      <c r="NAC83" s="72"/>
      <c r="NAO83" s="72"/>
      <c r="NAP83" s="73"/>
      <c r="NAQ83" s="547"/>
      <c r="NAR83" s="72"/>
      <c r="NAS83" s="72"/>
      <c r="NBE83" s="72"/>
      <c r="NBF83" s="73"/>
      <c r="NBG83" s="547"/>
      <c r="NBH83" s="72"/>
      <c r="NBI83" s="72"/>
      <c r="NBU83" s="72"/>
      <c r="NBV83" s="73"/>
      <c r="NBW83" s="547"/>
      <c r="NBX83" s="72"/>
      <c r="NBY83" s="72"/>
      <c r="NCK83" s="72"/>
      <c r="NCL83" s="73"/>
      <c r="NCM83" s="547"/>
      <c r="NCN83" s="72"/>
      <c r="NCO83" s="72"/>
      <c r="NDA83" s="72"/>
      <c r="NDB83" s="73"/>
      <c r="NDC83" s="547"/>
      <c r="NDD83" s="72"/>
      <c r="NDE83" s="72"/>
      <c r="NDQ83" s="72"/>
      <c r="NDR83" s="73"/>
      <c r="NDS83" s="547"/>
      <c r="NDT83" s="72"/>
      <c r="NDU83" s="72"/>
      <c r="NEG83" s="72"/>
      <c r="NEH83" s="73"/>
      <c r="NEI83" s="547"/>
      <c r="NEJ83" s="72"/>
      <c r="NEK83" s="72"/>
      <c r="NEW83" s="72"/>
      <c r="NEX83" s="73"/>
      <c r="NEY83" s="547"/>
      <c r="NEZ83" s="72"/>
      <c r="NFA83" s="72"/>
      <c r="NFM83" s="72"/>
      <c r="NFN83" s="73"/>
      <c r="NFO83" s="547"/>
      <c r="NFP83" s="72"/>
      <c r="NFQ83" s="72"/>
      <c r="NGC83" s="72"/>
      <c r="NGD83" s="73"/>
      <c r="NGE83" s="547"/>
      <c r="NGF83" s="72"/>
      <c r="NGG83" s="72"/>
      <c r="NGS83" s="72"/>
      <c r="NGT83" s="73"/>
      <c r="NGU83" s="547"/>
      <c r="NGV83" s="72"/>
      <c r="NGW83" s="72"/>
      <c r="NHI83" s="72"/>
      <c r="NHJ83" s="73"/>
      <c r="NHK83" s="547"/>
      <c r="NHL83" s="72"/>
      <c r="NHM83" s="72"/>
      <c r="NHY83" s="72"/>
      <c r="NHZ83" s="73"/>
      <c r="NIA83" s="547"/>
      <c r="NIB83" s="72"/>
      <c r="NIC83" s="72"/>
      <c r="NIO83" s="72"/>
      <c r="NIP83" s="73"/>
      <c r="NIQ83" s="547"/>
      <c r="NIR83" s="72"/>
      <c r="NIS83" s="72"/>
      <c r="NJE83" s="72"/>
      <c r="NJF83" s="73"/>
      <c r="NJG83" s="547"/>
      <c r="NJH83" s="72"/>
      <c r="NJI83" s="72"/>
      <c r="NJU83" s="72"/>
      <c r="NJV83" s="73"/>
      <c r="NJW83" s="547"/>
      <c r="NJX83" s="72"/>
      <c r="NJY83" s="72"/>
      <c r="NKK83" s="72"/>
      <c r="NKL83" s="73"/>
      <c r="NKM83" s="547"/>
      <c r="NKN83" s="72"/>
      <c r="NKO83" s="72"/>
      <c r="NLA83" s="72"/>
      <c r="NLB83" s="73"/>
      <c r="NLC83" s="547"/>
      <c r="NLD83" s="72"/>
      <c r="NLE83" s="72"/>
      <c r="NLQ83" s="72"/>
      <c r="NLR83" s="73"/>
      <c r="NLS83" s="547"/>
      <c r="NLT83" s="72"/>
      <c r="NLU83" s="72"/>
      <c r="NMG83" s="72"/>
      <c r="NMH83" s="73"/>
      <c r="NMI83" s="547"/>
      <c r="NMJ83" s="72"/>
      <c r="NMK83" s="72"/>
      <c r="NMW83" s="72"/>
      <c r="NMX83" s="73"/>
      <c r="NMY83" s="547"/>
      <c r="NMZ83" s="72"/>
      <c r="NNA83" s="72"/>
      <c r="NNM83" s="72"/>
      <c r="NNN83" s="73"/>
      <c r="NNO83" s="547"/>
      <c r="NNP83" s="72"/>
      <c r="NNQ83" s="72"/>
      <c r="NOC83" s="72"/>
      <c r="NOD83" s="73"/>
      <c r="NOE83" s="547"/>
      <c r="NOF83" s="72"/>
      <c r="NOG83" s="72"/>
      <c r="NOS83" s="72"/>
      <c r="NOT83" s="73"/>
      <c r="NOU83" s="547"/>
      <c r="NOV83" s="72"/>
      <c r="NOW83" s="72"/>
      <c r="NPI83" s="72"/>
      <c r="NPJ83" s="73"/>
      <c r="NPK83" s="547"/>
      <c r="NPL83" s="72"/>
      <c r="NPM83" s="72"/>
      <c r="NPY83" s="72"/>
      <c r="NPZ83" s="73"/>
      <c r="NQA83" s="547"/>
      <c r="NQB83" s="72"/>
      <c r="NQC83" s="72"/>
      <c r="NQO83" s="72"/>
      <c r="NQP83" s="73"/>
      <c r="NQQ83" s="547"/>
      <c r="NQR83" s="72"/>
      <c r="NQS83" s="72"/>
      <c r="NRE83" s="72"/>
      <c r="NRF83" s="73"/>
      <c r="NRG83" s="547"/>
      <c r="NRH83" s="72"/>
      <c r="NRI83" s="72"/>
      <c r="NRU83" s="72"/>
      <c r="NRV83" s="73"/>
      <c r="NRW83" s="547"/>
      <c r="NRX83" s="72"/>
      <c r="NRY83" s="72"/>
      <c r="NSK83" s="72"/>
      <c r="NSL83" s="73"/>
      <c r="NSM83" s="547"/>
      <c r="NSN83" s="72"/>
      <c r="NSO83" s="72"/>
      <c r="NTA83" s="72"/>
      <c r="NTB83" s="73"/>
      <c r="NTC83" s="547"/>
      <c r="NTD83" s="72"/>
      <c r="NTE83" s="72"/>
      <c r="NTQ83" s="72"/>
      <c r="NTR83" s="73"/>
      <c r="NTS83" s="547"/>
      <c r="NTT83" s="72"/>
      <c r="NTU83" s="72"/>
      <c r="NUG83" s="72"/>
      <c r="NUH83" s="73"/>
      <c r="NUI83" s="547"/>
      <c r="NUJ83" s="72"/>
      <c r="NUK83" s="72"/>
      <c r="NUW83" s="72"/>
      <c r="NUX83" s="73"/>
      <c r="NUY83" s="547"/>
      <c r="NUZ83" s="72"/>
      <c r="NVA83" s="72"/>
      <c r="NVM83" s="72"/>
      <c r="NVN83" s="73"/>
      <c r="NVO83" s="547"/>
      <c r="NVP83" s="72"/>
      <c r="NVQ83" s="72"/>
      <c r="NWC83" s="72"/>
      <c r="NWD83" s="73"/>
      <c r="NWE83" s="547"/>
      <c r="NWF83" s="72"/>
      <c r="NWG83" s="72"/>
      <c r="NWS83" s="72"/>
      <c r="NWT83" s="73"/>
      <c r="NWU83" s="547"/>
      <c r="NWV83" s="72"/>
      <c r="NWW83" s="72"/>
      <c r="NXI83" s="72"/>
      <c r="NXJ83" s="73"/>
      <c r="NXK83" s="547"/>
      <c r="NXL83" s="72"/>
      <c r="NXM83" s="72"/>
      <c r="NXY83" s="72"/>
      <c r="NXZ83" s="73"/>
      <c r="NYA83" s="547"/>
      <c r="NYB83" s="72"/>
      <c r="NYC83" s="72"/>
      <c r="NYO83" s="72"/>
      <c r="NYP83" s="73"/>
      <c r="NYQ83" s="547"/>
      <c r="NYR83" s="72"/>
      <c r="NYS83" s="72"/>
      <c r="NZE83" s="72"/>
      <c r="NZF83" s="73"/>
      <c r="NZG83" s="547"/>
      <c r="NZH83" s="72"/>
      <c r="NZI83" s="72"/>
      <c r="NZU83" s="72"/>
      <c r="NZV83" s="73"/>
      <c r="NZW83" s="547"/>
      <c r="NZX83" s="72"/>
      <c r="NZY83" s="72"/>
      <c r="OAK83" s="72"/>
      <c r="OAL83" s="73"/>
      <c r="OAM83" s="547"/>
      <c r="OAN83" s="72"/>
      <c r="OAO83" s="72"/>
      <c r="OBA83" s="72"/>
      <c r="OBB83" s="73"/>
      <c r="OBC83" s="547"/>
      <c r="OBD83" s="72"/>
      <c r="OBE83" s="72"/>
      <c r="OBQ83" s="72"/>
      <c r="OBR83" s="73"/>
      <c r="OBS83" s="547"/>
      <c r="OBT83" s="72"/>
      <c r="OBU83" s="72"/>
      <c r="OCG83" s="72"/>
      <c r="OCH83" s="73"/>
      <c r="OCI83" s="547"/>
      <c r="OCJ83" s="72"/>
      <c r="OCK83" s="72"/>
      <c r="OCW83" s="72"/>
      <c r="OCX83" s="73"/>
      <c r="OCY83" s="547"/>
      <c r="OCZ83" s="72"/>
      <c r="ODA83" s="72"/>
      <c r="ODM83" s="72"/>
      <c r="ODN83" s="73"/>
      <c r="ODO83" s="547"/>
      <c r="ODP83" s="72"/>
      <c r="ODQ83" s="72"/>
      <c r="OEC83" s="72"/>
      <c r="OED83" s="73"/>
      <c r="OEE83" s="547"/>
      <c r="OEF83" s="72"/>
      <c r="OEG83" s="72"/>
      <c r="OES83" s="72"/>
      <c r="OET83" s="73"/>
      <c r="OEU83" s="547"/>
      <c r="OEV83" s="72"/>
      <c r="OEW83" s="72"/>
      <c r="OFI83" s="72"/>
      <c r="OFJ83" s="73"/>
      <c r="OFK83" s="547"/>
      <c r="OFL83" s="72"/>
      <c r="OFM83" s="72"/>
      <c r="OFY83" s="72"/>
      <c r="OFZ83" s="73"/>
      <c r="OGA83" s="547"/>
      <c r="OGB83" s="72"/>
      <c r="OGC83" s="72"/>
      <c r="OGO83" s="72"/>
      <c r="OGP83" s="73"/>
      <c r="OGQ83" s="547"/>
      <c r="OGR83" s="72"/>
      <c r="OGS83" s="72"/>
      <c r="OHE83" s="72"/>
      <c r="OHF83" s="73"/>
      <c r="OHG83" s="547"/>
      <c r="OHH83" s="72"/>
      <c r="OHI83" s="72"/>
      <c r="OHU83" s="72"/>
      <c r="OHV83" s="73"/>
      <c r="OHW83" s="547"/>
      <c r="OHX83" s="72"/>
      <c r="OHY83" s="72"/>
      <c r="OIK83" s="72"/>
      <c r="OIL83" s="73"/>
      <c r="OIM83" s="547"/>
      <c r="OIN83" s="72"/>
      <c r="OIO83" s="72"/>
      <c r="OJA83" s="72"/>
      <c r="OJB83" s="73"/>
      <c r="OJC83" s="547"/>
      <c r="OJD83" s="72"/>
      <c r="OJE83" s="72"/>
      <c r="OJQ83" s="72"/>
      <c r="OJR83" s="73"/>
      <c r="OJS83" s="547"/>
      <c r="OJT83" s="72"/>
      <c r="OJU83" s="72"/>
      <c r="OKG83" s="72"/>
      <c r="OKH83" s="73"/>
      <c r="OKI83" s="547"/>
      <c r="OKJ83" s="72"/>
      <c r="OKK83" s="72"/>
      <c r="OKW83" s="72"/>
      <c r="OKX83" s="73"/>
      <c r="OKY83" s="547"/>
      <c r="OKZ83" s="72"/>
      <c r="OLA83" s="72"/>
      <c r="OLM83" s="72"/>
      <c r="OLN83" s="73"/>
      <c r="OLO83" s="547"/>
      <c r="OLP83" s="72"/>
      <c r="OLQ83" s="72"/>
      <c r="OMC83" s="72"/>
      <c r="OMD83" s="73"/>
      <c r="OME83" s="547"/>
      <c r="OMF83" s="72"/>
      <c r="OMG83" s="72"/>
      <c r="OMS83" s="72"/>
      <c r="OMT83" s="73"/>
      <c r="OMU83" s="547"/>
      <c r="OMV83" s="72"/>
      <c r="OMW83" s="72"/>
      <c r="ONI83" s="72"/>
      <c r="ONJ83" s="73"/>
      <c r="ONK83" s="547"/>
      <c r="ONL83" s="72"/>
      <c r="ONM83" s="72"/>
      <c r="ONY83" s="72"/>
      <c r="ONZ83" s="73"/>
      <c r="OOA83" s="547"/>
      <c r="OOB83" s="72"/>
      <c r="OOC83" s="72"/>
      <c r="OOO83" s="72"/>
      <c r="OOP83" s="73"/>
      <c r="OOQ83" s="547"/>
      <c r="OOR83" s="72"/>
      <c r="OOS83" s="72"/>
      <c r="OPE83" s="72"/>
      <c r="OPF83" s="73"/>
      <c r="OPG83" s="547"/>
      <c r="OPH83" s="72"/>
      <c r="OPI83" s="72"/>
      <c r="OPU83" s="72"/>
      <c r="OPV83" s="73"/>
      <c r="OPW83" s="547"/>
      <c r="OPX83" s="72"/>
      <c r="OPY83" s="72"/>
      <c r="OQK83" s="72"/>
      <c r="OQL83" s="73"/>
      <c r="OQM83" s="547"/>
      <c r="OQN83" s="72"/>
      <c r="OQO83" s="72"/>
      <c r="ORA83" s="72"/>
      <c r="ORB83" s="73"/>
      <c r="ORC83" s="547"/>
      <c r="ORD83" s="72"/>
      <c r="ORE83" s="72"/>
      <c r="ORQ83" s="72"/>
      <c r="ORR83" s="73"/>
      <c r="ORS83" s="547"/>
      <c r="ORT83" s="72"/>
      <c r="ORU83" s="72"/>
      <c r="OSG83" s="72"/>
      <c r="OSH83" s="73"/>
      <c r="OSI83" s="547"/>
      <c r="OSJ83" s="72"/>
      <c r="OSK83" s="72"/>
      <c r="OSW83" s="72"/>
      <c r="OSX83" s="73"/>
      <c r="OSY83" s="547"/>
      <c r="OSZ83" s="72"/>
      <c r="OTA83" s="72"/>
      <c r="OTM83" s="72"/>
      <c r="OTN83" s="73"/>
      <c r="OTO83" s="547"/>
      <c r="OTP83" s="72"/>
      <c r="OTQ83" s="72"/>
      <c r="OUC83" s="72"/>
      <c r="OUD83" s="73"/>
      <c r="OUE83" s="547"/>
      <c r="OUF83" s="72"/>
      <c r="OUG83" s="72"/>
      <c r="OUS83" s="72"/>
      <c r="OUT83" s="73"/>
      <c r="OUU83" s="547"/>
      <c r="OUV83" s="72"/>
      <c r="OUW83" s="72"/>
      <c r="OVI83" s="72"/>
      <c r="OVJ83" s="73"/>
      <c r="OVK83" s="547"/>
      <c r="OVL83" s="72"/>
      <c r="OVM83" s="72"/>
      <c r="OVY83" s="72"/>
      <c r="OVZ83" s="73"/>
      <c r="OWA83" s="547"/>
      <c r="OWB83" s="72"/>
      <c r="OWC83" s="72"/>
      <c r="OWO83" s="72"/>
      <c r="OWP83" s="73"/>
      <c r="OWQ83" s="547"/>
      <c r="OWR83" s="72"/>
      <c r="OWS83" s="72"/>
      <c r="OXE83" s="72"/>
      <c r="OXF83" s="73"/>
      <c r="OXG83" s="547"/>
      <c r="OXH83" s="72"/>
      <c r="OXI83" s="72"/>
      <c r="OXU83" s="72"/>
      <c r="OXV83" s="73"/>
      <c r="OXW83" s="547"/>
      <c r="OXX83" s="72"/>
      <c r="OXY83" s="72"/>
      <c r="OYK83" s="72"/>
      <c r="OYL83" s="73"/>
      <c r="OYM83" s="547"/>
      <c r="OYN83" s="72"/>
      <c r="OYO83" s="72"/>
      <c r="OZA83" s="72"/>
      <c r="OZB83" s="73"/>
      <c r="OZC83" s="547"/>
      <c r="OZD83" s="72"/>
      <c r="OZE83" s="72"/>
      <c r="OZQ83" s="72"/>
      <c r="OZR83" s="73"/>
      <c r="OZS83" s="547"/>
      <c r="OZT83" s="72"/>
      <c r="OZU83" s="72"/>
      <c r="PAG83" s="72"/>
      <c r="PAH83" s="73"/>
      <c r="PAI83" s="547"/>
      <c r="PAJ83" s="72"/>
      <c r="PAK83" s="72"/>
      <c r="PAW83" s="72"/>
      <c r="PAX83" s="73"/>
      <c r="PAY83" s="547"/>
      <c r="PAZ83" s="72"/>
      <c r="PBA83" s="72"/>
      <c r="PBM83" s="72"/>
      <c r="PBN83" s="73"/>
      <c r="PBO83" s="547"/>
      <c r="PBP83" s="72"/>
      <c r="PBQ83" s="72"/>
      <c r="PCC83" s="72"/>
      <c r="PCD83" s="73"/>
      <c r="PCE83" s="547"/>
      <c r="PCF83" s="72"/>
      <c r="PCG83" s="72"/>
      <c r="PCS83" s="72"/>
      <c r="PCT83" s="73"/>
      <c r="PCU83" s="547"/>
      <c r="PCV83" s="72"/>
      <c r="PCW83" s="72"/>
      <c r="PDI83" s="72"/>
      <c r="PDJ83" s="73"/>
      <c r="PDK83" s="547"/>
      <c r="PDL83" s="72"/>
      <c r="PDM83" s="72"/>
      <c r="PDY83" s="72"/>
      <c r="PDZ83" s="73"/>
      <c r="PEA83" s="547"/>
      <c r="PEB83" s="72"/>
      <c r="PEC83" s="72"/>
      <c r="PEO83" s="72"/>
      <c r="PEP83" s="73"/>
      <c r="PEQ83" s="547"/>
      <c r="PER83" s="72"/>
      <c r="PES83" s="72"/>
      <c r="PFE83" s="72"/>
      <c r="PFF83" s="73"/>
      <c r="PFG83" s="547"/>
      <c r="PFH83" s="72"/>
      <c r="PFI83" s="72"/>
      <c r="PFU83" s="72"/>
      <c r="PFV83" s="73"/>
      <c r="PFW83" s="547"/>
      <c r="PFX83" s="72"/>
      <c r="PFY83" s="72"/>
      <c r="PGK83" s="72"/>
      <c r="PGL83" s="73"/>
      <c r="PGM83" s="547"/>
      <c r="PGN83" s="72"/>
      <c r="PGO83" s="72"/>
      <c r="PHA83" s="72"/>
      <c r="PHB83" s="73"/>
      <c r="PHC83" s="547"/>
      <c r="PHD83" s="72"/>
      <c r="PHE83" s="72"/>
      <c r="PHQ83" s="72"/>
      <c r="PHR83" s="73"/>
      <c r="PHS83" s="547"/>
      <c r="PHT83" s="72"/>
      <c r="PHU83" s="72"/>
      <c r="PIG83" s="72"/>
      <c r="PIH83" s="73"/>
      <c r="PII83" s="547"/>
      <c r="PIJ83" s="72"/>
      <c r="PIK83" s="72"/>
      <c r="PIW83" s="72"/>
      <c r="PIX83" s="73"/>
      <c r="PIY83" s="547"/>
      <c r="PIZ83" s="72"/>
      <c r="PJA83" s="72"/>
      <c r="PJM83" s="72"/>
      <c r="PJN83" s="73"/>
      <c r="PJO83" s="547"/>
      <c r="PJP83" s="72"/>
      <c r="PJQ83" s="72"/>
      <c r="PKC83" s="72"/>
      <c r="PKD83" s="73"/>
      <c r="PKE83" s="547"/>
      <c r="PKF83" s="72"/>
      <c r="PKG83" s="72"/>
      <c r="PKS83" s="72"/>
      <c r="PKT83" s="73"/>
      <c r="PKU83" s="547"/>
      <c r="PKV83" s="72"/>
      <c r="PKW83" s="72"/>
      <c r="PLI83" s="72"/>
      <c r="PLJ83" s="73"/>
      <c r="PLK83" s="547"/>
      <c r="PLL83" s="72"/>
      <c r="PLM83" s="72"/>
      <c r="PLY83" s="72"/>
      <c r="PLZ83" s="73"/>
      <c r="PMA83" s="547"/>
      <c r="PMB83" s="72"/>
      <c r="PMC83" s="72"/>
      <c r="PMO83" s="72"/>
      <c r="PMP83" s="73"/>
      <c r="PMQ83" s="547"/>
      <c r="PMR83" s="72"/>
      <c r="PMS83" s="72"/>
      <c r="PNE83" s="72"/>
      <c r="PNF83" s="73"/>
      <c r="PNG83" s="547"/>
      <c r="PNH83" s="72"/>
      <c r="PNI83" s="72"/>
      <c r="PNU83" s="72"/>
      <c r="PNV83" s="73"/>
      <c r="PNW83" s="547"/>
      <c r="PNX83" s="72"/>
      <c r="PNY83" s="72"/>
      <c r="POK83" s="72"/>
      <c r="POL83" s="73"/>
      <c r="POM83" s="547"/>
      <c r="PON83" s="72"/>
      <c r="POO83" s="72"/>
      <c r="PPA83" s="72"/>
      <c r="PPB83" s="73"/>
      <c r="PPC83" s="547"/>
      <c r="PPD83" s="72"/>
      <c r="PPE83" s="72"/>
      <c r="PPQ83" s="72"/>
      <c r="PPR83" s="73"/>
      <c r="PPS83" s="547"/>
      <c r="PPT83" s="72"/>
      <c r="PPU83" s="72"/>
      <c r="PQG83" s="72"/>
      <c r="PQH83" s="73"/>
      <c r="PQI83" s="547"/>
      <c r="PQJ83" s="72"/>
      <c r="PQK83" s="72"/>
      <c r="PQW83" s="72"/>
      <c r="PQX83" s="73"/>
      <c r="PQY83" s="547"/>
      <c r="PQZ83" s="72"/>
      <c r="PRA83" s="72"/>
      <c r="PRM83" s="72"/>
      <c r="PRN83" s="73"/>
      <c r="PRO83" s="547"/>
      <c r="PRP83" s="72"/>
      <c r="PRQ83" s="72"/>
      <c r="PSC83" s="72"/>
      <c r="PSD83" s="73"/>
      <c r="PSE83" s="547"/>
      <c r="PSF83" s="72"/>
      <c r="PSG83" s="72"/>
      <c r="PSS83" s="72"/>
      <c r="PST83" s="73"/>
      <c r="PSU83" s="547"/>
      <c r="PSV83" s="72"/>
      <c r="PSW83" s="72"/>
      <c r="PTI83" s="72"/>
      <c r="PTJ83" s="73"/>
      <c r="PTK83" s="547"/>
      <c r="PTL83" s="72"/>
      <c r="PTM83" s="72"/>
      <c r="PTY83" s="72"/>
      <c r="PTZ83" s="73"/>
      <c r="PUA83" s="547"/>
      <c r="PUB83" s="72"/>
      <c r="PUC83" s="72"/>
      <c r="PUO83" s="72"/>
      <c r="PUP83" s="73"/>
      <c r="PUQ83" s="547"/>
      <c r="PUR83" s="72"/>
      <c r="PUS83" s="72"/>
      <c r="PVE83" s="72"/>
      <c r="PVF83" s="73"/>
      <c r="PVG83" s="547"/>
      <c r="PVH83" s="72"/>
      <c r="PVI83" s="72"/>
      <c r="PVU83" s="72"/>
      <c r="PVV83" s="73"/>
      <c r="PVW83" s="547"/>
      <c r="PVX83" s="72"/>
      <c r="PVY83" s="72"/>
      <c r="PWK83" s="72"/>
      <c r="PWL83" s="73"/>
      <c r="PWM83" s="547"/>
      <c r="PWN83" s="72"/>
      <c r="PWO83" s="72"/>
      <c r="PXA83" s="72"/>
      <c r="PXB83" s="73"/>
      <c r="PXC83" s="547"/>
      <c r="PXD83" s="72"/>
      <c r="PXE83" s="72"/>
      <c r="PXQ83" s="72"/>
      <c r="PXR83" s="73"/>
      <c r="PXS83" s="547"/>
      <c r="PXT83" s="72"/>
      <c r="PXU83" s="72"/>
      <c r="PYG83" s="72"/>
      <c r="PYH83" s="73"/>
      <c r="PYI83" s="547"/>
      <c r="PYJ83" s="72"/>
      <c r="PYK83" s="72"/>
      <c r="PYW83" s="72"/>
      <c r="PYX83" s="73"/>
      <c r="PYY83" s="547"/>
      <c r="PYZ83" s="72"/>
      <c r="PZA83" s="72"/>
      <c r="PZM83" s="72"/>
      <c r="PZN83" s="73"/>
      <c r="PZO83" s="547"/>
      <c r="PZP83" s="72"/>
      <c r="PZQ83" s="72"/>
      <c r="QAC83" s="72"/>
      <c r="QAD83" s="73"/>
      <c r="QAE83" s="547"/>
      <c r="QAF83" s="72"/>
      <c r="QAG83" s="72"/>
      <c r="QAS83" s="72"/>
      <c r="QAT83" s="73"/>
      <c r="QAU83" s="547"/>
      <c r="QAV83" s="72"/>
      <c r="QAW83" s="72"/>
      <c r="QBI83" s="72"/>
      <c r="QBJ83" s="73"/>
      <c r="QBK83" s="547"/>
      <c r="QBL83" s="72"/>
      <c r="QBM83" s="72"/>
      <c r="QBY83" s="72"/>
      <c r="QBZ83" s="73"/>
      <c r="QCA83" s="547"/>
      <c r="QCB83" s="72"/>
      <c r="QCC83" s="72"/>
      <c r="QCO83" s="72"/>
      <c r="QCP83" s="73"/>
      <c r="QCQ83" s="547"/>
      <c r="QCR83" s="72"/>
      <c r="QCS83" s="72"/>
      <c r="QDE83" s="72"/>
      <c r="QDF83" s="73"/>
      <c r="QDG83" s="547"/>
      <c r="QDH83" s="72"/>
      <c r="QDI83" s="72"/>
      <c r="QDU83" s="72"/>
      <c r="QDV83" s="73"/>
      <c r="QDW83" s="547"/>
      <c r="QDX83" s="72"/>
      <c r="QDY83" s="72"/>
      <c r="QEK83" s="72"/>
      <c r="QEL83" s="73"/>
      <c r="QEM83" s="547"/>
      <c r="QEN83" s="72"/>
      <c r="QEO83" s="72"/>
      <c r="QFA83" s="72"/>
      <c r="QFB83" s="73"/>
      <c r="QFC83" s="547"/>
      <c r="QFD83" s="72"/>
      <c r="QFE83" s="72"/>
      <c r="QFQ83" s="72"/>
      <c r="QFR83" s="73"/>
      <c r="QFS83" s="547"/>
      <c r="QFT83" s="72"/>
      <c r="QFU83" s="72"/>
      <c r="QGG83" s="72"/>
      <c r="QGH83" s="73"/>
      <c r="QGI83" s="547"/>
      <c r="QGJ83" s="72"/>
      <c r="QGK83" s="72"/>
      <c r="QGW83" s="72"/>
      <c r="QGX83" s="73"/>
      <c r="QGY83" s="547"/>
      <c r="QGZ83" s="72"/>
      <c r="QHA83" s="72"/>
      <c r="QHM83" s="72"/>
      <c r="QHN83" s="73"/>
      <c r="QHO83" s="547"/>
      <c r="QHP83" s="72"/>
      <c r="QHQ83" s="72"/>
      <c r="QIC83" s="72"/>
      <c r="QID83" s="73"/>
      <c r="QIE83" s="547"/>
      <c r="QIF83" s="72"/>
      <c r="QIG83" s="72"/>
      <c r="QIS83" s="72"/>
      <c r="QIT83" s="73"/>
      <c r="QIU83" s="547"/>
      <c r="QIV83" s="72"/>
      <c r="QIW83" s="72"/>
      <c r="QJI83" s="72"/>
      <c r="QJJ83" s="73"/>
      <c r="QJK83" s="547"/>
      <c r="QJL83" s="72"/>
      <c r="QJM83" s="72"/>
      <c r="QJY83" s="72"/>
      <c r="QJZ83" s="73"/>
      <c r="QKA83" s="547"/>
      <c r="QKB83" s="72"/>
      <c r="QKC83" s="72"/>
      <c r="QKO83" s="72"/>
      <c r="QKP83" s="73"/>
      <c r="QKQ83" s="547"/>
      <c r="QKR83" s="72"/>
      <c r="QKS83" s="72"/>
      <c r="QLE83" s="72"/>
      <c r="QLF83" s="73"/>
      <c r="QLG83" s="547"/>
      <c r="QLH83" s="72"/>
      <c r="QLI83" s="72"/>
      <c r="QLU83" s="72"/>
      <c r="QLV83" s="73"/>
      <c r="QLW83" s="547"/>
      <c r="QLX83" s="72"/>
      <c r="QLY83" s="72"/>
      <c r="QMK83" s="72"/>
      <c r="QML83" s="73"/>
      <c r="QMM83" s="547"/>
      <c r="QMN83" s="72"/>
      <c r="QMO83" s="72"/>
      <c r="QNA83" s="72"/>
      <c r="QNB83" s="73"/>
      <c r="QNC83" s="547"/>
      <c r="QND83" s="72"/>
      <c r="QNE83" s="72"/>
      <c r="QNQ83" s="72"/>
      <c r="QNR83" s="73"/>
      <c r="QNS83" s="547"/>
      <c r="QNT83" s="72"/>
      <c r="QNU83" s="72"/>
      <c r="QOG83" s="72"/>
      <c r="QOH83" s="73"/>
      <c r="QOI83" s="547"/>
      <c r="QOJ83" s="72"/>
      <c r="QOK83" s="72"/>
      <c r="QOW83" s="72"/>
      <c r="QOX83" s="73"/>
      <c r="QOY83" s="547"/>
      <c r="QOZ83" s="72"/>
      <c r="QPA83" s="72"/>
      <c r="QPM83" s="72"/>
      <c r="QPN83" s="73"/>
      <c r="QPO83" s="547"/>
      <c r="QPP83" s="72"/>
      <c r="QPQ83" s="72"/>
      <c r="QQC83" s="72"/>
      <c r="QQD83" s="73"/>
      <c r="QQE83" s="547"/>
      <c r="QQF83" s="72"/>
      <c r="QQG83" s="72"/>
      <c r="QQS83" s="72"/>
      <c r="QQT83" s="73"/>
      <c r="QQU83" s="547"/>
      <c r="QQV83" s="72"/>
      <c r="QQW83" s="72"/>
      <c r="QRI83" s="72"/>
      <c r="QRJ83" s="73"/>
      <c r="QRK83" s="547"/>
      <c r="QRL83" s="72"/>
      <c r="QRM83" s="72"/>
      <c r="QRY83" s="72"/>
      <c r="QRZ83" s="73"/>
      <c r="QSA83" s="547"/>
      <c r="QSB83" s="72"/>
      <c r="QSC83" s="72"/>
      <c r="QSO83" s="72"/>
      <c r="QSP83" s="73"/>
      <c r="QSQ83" s="547"/>
      <c r="QSR83" s="72"/>
      <c r="QSS83" s="72"/>
      <c r="QTE83" s="72"/>
      <c r="QTF83" s="73"/>
      <c r="QTG83" s="547"/>
      <c r="QTH83" s="72"/>
      <c r="QTI83" s="72"/>
      <c r="QTU83" s="72"/>
      <c r="QTV83" s="73"/>
      <c r="QTW83" s="547"/>
      <c r="QTX83" s="72"/>
      <c r="QTY83" s="72"/>
      <c r="QUK83" s="72"/>
      <c r="QUL83" s="73"/>
      <c r="QUM83" s="547"/>
      <c r="QUN83" s="72"/>
      <c r="QUO83" s="72"/>
      <c r="QVA83" s="72"/>
      <c r="QVB83" s="73"/>
      <c r="QVC83" s="547"/>
      <c r="QVD83" s="72"/>
      <c r="QVE83" s="72"/>
      <c r="QVQ83" s="72"/>
      <c r="QVR83" s="73"/>
      <c r="QVS83" s="547"/>
      <c r="QVT83" s="72"/>
      <c r="QVU83" s="72"/>
      <c r="QWG83" s="72"/>
      <c r="QWH83" s="73"/>
      <c r="QWI83" s="547"/>
      <c r="QWJ83" s="72"/>
      <c r="QWK83" s="72"/>
      <c r="QWW83" s="72"/>
      <c r="QWX83" s="73"/>
      <c r="QWY83" s="547"/>
      <c r="QWZ83" s="72"/>
      <c r="QXA83" s="72"/>
      <c r="QXM83" s="72"/>
      <c r="QXN83" s="73"/>
      <c r="QXO83" s="547"/>
      <c r="QXP83" s="72"/>
      <c r="QXQ83" s="72"/>
      <c r="QYC83" s="72"/>
      <c r="QYD83" s="73"/>
      <c r="QYE83" s="547"/>
      <c r="QYF83" s="72"/>
      <c r="QYG83" s="72"/>
      <c r="QYS83" s="72"/>
      <c r="QYT83" s="73"/>
      <c r="QYU83" s="547"/>
      <c r="QYV83" s="72"/>
      <c r="QYW83" s="72"/>
      <c r="QZI83" s="72"/>
      <c r="QZJ83" s="73"/>
      <c r="QZK83" s="547"/>
      <c r="QZL83" s="72"/>
      <c r="QZM83" s="72"/>
      <c r="QZY83" s="72"/>
      <c r="QZZ83" s="73"/>
      <c r="RAA83" s="547"/>
      <c r="RAB83" s="72"/>
      <c r="RAC83" s="72"/>
      <c r="RAO83" s="72"/>
      <c r="RAP83" s="73"/>
      <c r="RAQ83" s="547"/>
      <c r="RAR83" s="72"/>
      <c r="RAS83" s="72"/>
      <c r="RBE83" s="72"/>
      <c r="RBF83" s="73"/>
      <c r="RBG83" s="547"/>
      <c r="RBH83" s="72"/>
      <c r="RBI83" s="72"/>
      <c r="RBU83" s="72"/>
      <c r="RBV83" s="73"/>
      <c r="RBW83" s="547"/>
      <c r="RBX83" s="72"/>
      <c r="RBY83" s="72"/>
      <c r="RCK83" s="72"/>
      <c r="RCL83" s="73"/>
      <c r="RCM83" s="547"/>
      <c r="RCN83" s="72"/>
      <c r="RCO83" s="72"/>
      <c r="RDA83" s="72"/>
      <c r="RDB83" s="73"/>
      <c r="RDC83" s="547"/>
      <c r="RDD83" s="72"/>
      <c r="RDE83" s="72"/>
      <c r="RDQ83" s="72"/>
      <c r="RDR83" s="73"/>
      <c r="RDS83" s="547"/>
      <c r="RDT83" s="72"/>
      <c r="RDU83" s="72"/>
      <c r="REG83" s="72"/>
      <c r="REH83" s="73"/>
      <c r="REI83" s="547"/>
      <c r="REJ83" s="72"/>
      <c r="REK83" s="72"/>
      <c r="REW83" s="72"/>
      <c r="REX83" s="73"/>
      <c r="REY83" s="547"/>
      <c r="REZ83" s="72"/>
      <c r="RFA83" s="72"/>
      <c r="RFM83" s="72"/>
      <c r="RFN83" s="73"/>
      <c r="RFO83" s="547"/>
      <c r="RFP83" s="72"/>
      <c r="RFQ83" s="72"/>
      <c r="RGC83" s="72"/>
      <c r="RGD83" s="73"/>
      <c r="RGE83" s="547"/>
      <c r="RGF83" s="72"/>
      <c r="RGG83" s="72"/>
      <c r="RGS83" s="72"/>
      <c r="RGT83" s="73"/>
      <c r="RGU83" s="547"/>
      <c r="RGV83" s="72"/>
      <c r="RGW83" s="72"/>
      <c r="RHI83" s="72"/>
      <c r="RHJ83" s="73"/>
      <c r="RHK83" s="547"/>
      <c r="RHL83" s="72"/>
      <c r="RHM83" s="72"/>
      <c r="RHY83" s="72"/>
      <c r="RHZ83" s="73"/>
      <c r="RIA83" s="547"/>
      <c r="RIB83" s="72"/>
      <c r="RIC83" s="72"/>
      <c r="RIO83" s="72"/>
      <c r="RIP83" s="73"/>
      <c r="RIQ83" s="547"/>
      <c r="RIR83" s="72"/>
      <c r="RIS83" s="72"/>
      <c r="RJE83" s="72"/>
      <c r="RJF83" s="73"/>
      <c r="RJG83" s="547"/>
      <c r="RJH83" s="72"/>
      <c r="RJI83" s="72"/>
      <c r="RJU83" s="72"/>
      <c r="RJV83" s="73"/>
      <c r="RJW83" s="547"/>
      <c r="RJX83" s="72"/>
      <c r="RJY83" s="72"/>
      <c r="RKK83" s="72"/>
      <c r="RKL83" s="73"/>
      <c r="RKM83" s="547"/>
      <c r="RKN83" s="72"/>
      <c r="RKO83" s="72"/>
      <c r="RLA83" s="72"/>
      <c r="RLB83" s="73"/>
      <c r="RLC83" s="547"/>
      <c r="RLD83" s="72"/>
      <c r="RLE83" s="72"/>
      <c r="RLQ83" s="72"/>
      <c r="RLR83" s="73"/>
      <c r="RLS83" s="547"/>
      <c r="RLT83" s="72"/>
      <c r="RLU83" s="72"/>
      <c r="RMG83" s="72"/>
      <c r="RMH83" s="73"/>
      <c r="RMI83" s="547"/>
      <c r="RMJ83" s="72"/>
      <c r="RMK83" s="72"/>
      <c r="RMW83" s="72"/>
      <c r="RMX83" s="73"/>
      <c r="RMY83" s="547"/>
      <c r="RMZ83" s="72"/>
      <c r="RNA83" s="72"/>
      <c r="RNM83" s="72"/>
      <c r="RNN83" s="73"/>
      <c r="RNO83" s="547"/>
      <c r="RNP83" s="72"/>
      <c r="RNQ83" s="72"/>
      <c r="ROC83" s="72"/>
      <c r="ROD83" s="73"/>
      <c r="ROE83" s="547"/>
      <c r="ROF83" s="72"/>
      <c r="ROG83" s="72"/>
      <c r="ROS83" s="72"/>
      <c r="ROT83" s="73"/>
      <c r="ROU83" s="547"/>
      <c r="ROV83" s="72"/>
      <c r="ROW83" s="72"/>
      <c r="RPI83" s="72"/>
      <c r="RPJ83" s="73"/>
      <c r="RPK83" s="547"/>
      <c r="RPL83" s="72"/>
      <c r="RPM83" s="72"/>
      <c r="RPY83" s="72"/>
      <c r="RPZ83" s="73"/>
      <c r="RQA83" s="547"/>
      <c r="RQB83" s="72"/>
      <c r="RQC83" s="72"/>
      <c r="RQO83" s="72"/>
      <c r="RQP83" s="73"/>
      <c r="RQQ83" s="547"/>
      <c r="RQR83" s="72"/>
      <c r="RQS83" s="72"/>
      <c r="RRE83" s="72"/>
      <c r="RRF83" s="73"/>
      <c r="RRG83" s="547"/>
      <c r="RRH83" s="72"/>
      <c r="RRI83" s="72"/>
      <c r="RRU83" s="72"/>
      <c r="RRV83" s="73"/>
      <c r="RRW83" s="547"/>
      <c r="RRX83" s="72"/>
      <c r="RRY83" s="72"/>
      <c r="RSK83" s="72"/>
      <c r="RSL83" s="73"/>
      <c r="RSM83" s="547"/>
      <c r="RSN83" s="72"/>
      <c r="RSO83" s="72"/>
      <c r="RTA83" s="72"/>
      <c r="RTB83" s="73"/>
      <c r="RTC83" s="547"/>
      <c r="RTD83" s="72"/>
      <c r="RTE83" s="72"/>
      <c r="RTQ83" s="72"/>
      <c r="RTR83" s="73"/>
      <c r="RTS83" s="547"/>
      <c r="RTT83" s="72"/>
      <c r="RTU83" s="72"/>
      <c r="RUG83" s="72"/>
      <c r="RUH83" s="73"/>
      <c r="RUI83" s="547"/>
      <c r="RUJ83" s="72"/>
      <c r="RUK83" s="72"/>
      <c r="RUW83" s="72"/>
      <c r="RUX83" s="73"/>
      <c r="RUY83" s="547"/>
      <c r="RUZ83" s="72"/>
      <c r="RVA83" s="72"/>
      <c r="RVM83" s="72"/>
      <c r="RVN83" s="73"/>
      <c r="RVO83" s="547"/>
      <c r="RVP83" s="72"/>
      <c r="RVQ83" s="72"/>
      <c r="RWC83" s="72"/>
      <c r="RWD83" s="73"/>
      <c r="RWE83" s="547"/>
      <c r="RWF83" s="72"/>
      <c r="RWG83" s="72"/>
      <c r="RWS83" s="72"/>
      <c r="RWT83" s="73"/>
      <c r="RWU83" s="547"/>
      <c r="RWV83" s="72"/>
      <c r="RWW83" s="72"/>
      <c r="RXI83" s="72"/>
      <c r="RXJ83" s="73"/>
      <c r="RXK83" s="547"/>
      <c r="RXL83" s="72"/>
      <c r="RXM83" s="72"/>
      <c r="RXY83" s="72"/>
      <c r="RXZ83" s="73"/>
      <c r="RYA83" s="547"/>
      <c r="RYB83" s="72"/>
      <c r="RYC83" s="72"/>
      <c r="RYO83" s="72"/>
      <c r="RYP83" s="73"/>
      <c r="RYQ83" s="547"/>
      <c r="RYR83" s="72"/>
      <c r="RYS83" s="72"/>
      <c r="RZE83" s="72"/>
      <c r="RZF83" s="73"/>
      <c r="RZG83" s="547"/>
      <c r="RZH83" s="72"/>
      <c r="RZI83" s="72"/>
      <c r="RZU83" s="72"/>
      <c r="RZV83" s="73"/>
      <c r="RZW83" s="547"/>
      <c r="RZX83" s="72"/>
      <c r="RZY83" s="72"/>
      <c r="SAK83" s="72"/>
      <c r="SAL83" s="73"/>
      <c r="SAM83" s="547"/>
      <c r="SAN83" s="72"/>
      <c r="SAO83" s="72"/>
      <c r="SBA83" s="72"/>
      <c r="SBB83" s="73"/>
      <c r="SBC83" s="547"/>
      <c r="SBD83" s="72"/>
      <c r="SBE83" s="72"/>
      <c r="SBQ83" s="72"/>
      <c r="SBR83" s="73"/>
      <c r="SBS83" s="547"/>
      <c r="SBT83" s="72"/>
      <c r="SBU83" s="72"/>
      <c r="SCG83" s="72"/>
      <c r="SCH83" s="73"/>
      <c r="SCI83" s="547"/>
      <c r="SCJ83" s="72"/>
      <c r="SCK83" s="72"/>
      <c r="SCW83" s="72"/>
      <c r="SCX83" s="73"/>
      <c r="SCY83" s="547"/>
      <c r="SCZ83" s="72"/>
      <c r="SDA83" s="72"/>
      <c r="SDM83" s="72"/>
      <c r="SDN83" s="73"/>
      <c r="SDO83" s="547"/>
      <c r="SDP83" s="72"/>
      <c r="SDQ83" s="72"/>
      <c r="SEC83" s="72"/>
      <c r="SED83" s="73"/>
      <c r="SEE83" s="547"/>
      <c r="SEF83" s="72"/>
      <c r="SEG83" s="72"/>
      <c r="SES83" s="72"/>
      <c r="SET83" s="73"/>
      <c r="SEU83" s="547"/>
      <c r="SEV83" s="72"/>
      <c r="SEW83" s="72"/>
      <c r="SFI83" s="72"/>
      <c r="SFJ83" s="73"/>
      <c r="SFK83" s="547"/>
      <c r="SFL83" s="72"/>
      <c r="SFM83" s="72"/>
      <c r="SFY83" s="72"/>
      <c r="SFZ83" s="73"/>
      <c r="SGA83" s="547"/>
      <c r="SGB83" s="72"/>
      <c r="SGC83" s="72"/>
      <c r="SGO83" s="72"/>
      <c r="SGP83" s="73"/>
      <c r="SGQ83" s="547"/>
      <c r="SGR83" s="72"/>
      <c r="SGS83" s="72"/>
      <c r="SHE83" s="72"/>
      <c r="SHF83" s="73"/>
      <c r="SHG83" s="547"/>
      <c r="SHH83" s="72"/>
      <c r="SHI83" s="72"/>
      <c r="SHU83" s="72"/>
      <c r="SHV83" s="73"/>
      <c r="SHW83" s="547"/>
      <c r="SHX83" s="72"/>
      <c r="SHY83" s="72"/>
      <c r="SIK83" s="72"/>
      <c r="SIL83" s="73"/>
      <c r="SIM83" s="547"/>
      <c r="SIN83" s="72"/>
      <c r="SIO83" s="72"/>
      <c r="SJA83" s="72"/>
      <c r="SJB83" s="73"/>
      <c r="SJC83" s="547"/>
      <c r="SJD83" s="72"/>
      <c r="SJE83" s="72"/>
      <c r="SJQ83" s="72"/>
      <c r="SJR83" s="73"/>
      <c r="SJS83" s="547"/>
      <c r="SJT83" s="72"/>
      <c r="SJU83" s="72"/>
      <c r="SKG83" s="72"/>
      <c r="SKH83" s="73"/>
      <c r="SKI83" s="547"/>
      <c r="SKJ83" s="72"/>
      <c r="SKK83" s="72"/>
      <c r="SKW83" s="72"/>
      <c r="SKX83" s="73"/>
      <c r="SKY83" s="547"/>
      <c r="SKZ83" s="72"/>
      <c r="SLA83" s="72"/>
      <c r="SLM83" s="72"/>
      <c r="SLN83" s="73"/>
      <c r="SLO83" s="547"/>
      <c r="SLP83" s="72"/>
      <c r="SLQ83" s="72"/>
      <c r="SMC83" s="72"/>
      <c r="SMD83" s="73"/>
      <c r="SME83" s="547"/>
      <c r="SMF83" s="72"/>
      <c r="SMG83" s="72"/>
      <c r="SMS83" s="72"/>
      <c r="SMT83" s="73"/>
      <c r="SMU83" s="547"/>
      <c r="SMV83" s="72"/>
      <c r="SMW83" s="72"/>
      <c r="SNI83" s="72"/>
      <c r="SNJ83" s="73"/>
      <c r="SNK83" s="547"/>
      <c r="SNL83" s="72"/>
      <c r="SNM83" s="72"/>
      <c r="SNY83" s="72"/>
      <c r="SNZ83" s="73"/>
      <c r="SOA83" s="547"/>
      <c r="SOB83" s="72"/>
      <c r="SOC83" s="72"/>
      <c r="SOO83" s="72"/>
      <c r="SOP83" s="73"/>
      <c r="SOQ83" s="547"/>
      <c r="SOR83" s="72"/>
      <c r="SOS83" s="72"/>
      <c r="SPE83" s="72"/>
      <c r="SPF83" s="73"/>
      <c r="SPG83" s="547"/>
      <c r="SPH83" s="72"/>
      <c r="SPI83" s="72"/>
      <c r="SPU83" s="72"/>
      <c r="SPV83" s="73"/>
      <c r="SPW83" s="547"/>
      <c r="SPX83" s="72"/>
      <c r="SPY83" s="72"/>
      <c r="SQK83" s="72"/>
      <c r="SQL83" s="73"/>
      <c r="SQM83" s="547"/>
      <c r="SQN83" s="72"/>
      <c r="SQO83" s="72"/>
      <c r="SRA83" s="72"/>
      <c r="SRB83" s="73"/>
      <c r="SRC83" s="547"/>
      <c r="SRD83" s="72"/>
      <c r="SRE83" s="72"/>
      <c r="SRQ83" s="72"/>
      <c r="SRR83" s="73"/>
      <c r="SRS83" s="547"/>
      <c r="SRT83" s="72"/>
      <c r="SRU83" s="72"/>
      <c r="SSG83" s="72"/>
      <c r="SSH83" s="73"/>
      <c r="SSI83" s="547"/>
      <c r="SSJ83" s="72"/>
      <c r="SSK83" s="72"/>
      <c r="SSW83" s="72"/>
      <c r="SSX83" s="73"/>
      <c r="SSY83" s="547"/>
      <c r="SSZ83" s="72"/>
      <c r="STA83" s="72"/>
      <c r="STM83" s="72"/>
      <c r="STN83" s="73"/>
      <c r="STO83" s="547"/>
      <c r="STP83" s="72"/>
      <c r="STQ83" s="72"/>
      <c r="SUC83" s="72"/>
      <c r="SUD83" s="73"/>
      <c r="SUE83" s="547"/>
      <c r="SUF83" s="72"/>
      <c r="SUG83" s="72"/>
      <c r="SUS83" s="72"/>
      <c r="SUT83" s="73"/>
      <c r="SUU83" s="547"/>
      <c r="SUV83" s="72"/>
      <c r="SUW83" s="72"/>
      <c r="SVI83" s="72"/>
      <c r="SVJ83" s="73"/>
      <c r="SVK83" s="547"/>
      <c r="SVL83" s="72"/>
      <c r="SVM83" s="72"/>
      <c r="SVY83" s="72"/>
      <c r="SVZ83" s="73"/>
      <c r="SWA83" s="547"/>
      <c r="SWB83" s="72"/>
      <c r="SWC83" s="72"/>
      <c r="SWO83" s="72"/>
      <c r="SWP83" s="73"/>
      <c r="SWQ83" s="547"/>
      <c r="SWR83" s="72"/>
      <c r="SWS83" s="72"/>
      <c r="SXE83" s="72"/>
      <c r="SXF83" s="73"/>
      <c r="SXG83" s="547"/>
      <c r="SXH83" s="72"/>
      <c r="SXI83" s="72"/>
      <c r="SXU83" s="72"/>
      <c r="SXV83" s="73"/>
      <c r="SXW83" s="547"/>
      <c r="SXX83" s="72"/>
      <c r="SXY83" s="72"/>
      <c r="SYK83" s="72"/>
      <c r="SYL83" s="73"/>
      <c r="SYM83" s="547"/>
      <c r="SYN83" s="72"/>
      <c r="SYO83" s="72"/>
      <c r="SZA83" s="72"/>
      <c r="SZB83" s="73"/>
      <c r="SZC83" s="547"/>
      <c r="SZD83" s="72"/>
      <c r="SZE83" s="72"/>
      <c r="SZQ83" s="72"/>
      <c r="SZR83" s="73"/>
      <c r="SZS83" s="547"/>
      <c r="SZT83" s="72"/>
      <c r="SZU83" s="72"/>
      <c r="TAG83" s="72"/>
      <c r="TAH83" s="73"/>
      <c r="TAI83" s="547"/>
      <c r="TAJ83" s="72"/>
      <c r="TAK83" s="72"/>
      <c r="TAW83" s="72"/>
      <c r="TAX83" s="73"/>
      <c r="TAY83" s="547"/>
      <c r="TAZ83" s="72"/>
      <c r="TBA83" s="72"/>
      <c r="TBM83" s="72"/>
      <c r="TBN83" s="73"/>
      <c r="TBO83" s="547"/>
      <c r="TBP83" s="72"/>
      <c r="TBQ83" s="72"/>
      <c r="TCC83" s="72"/>
      <c r="TCD83" s="73"/>
      <c r="TCE83" s="547"/>
      <c r="TCF83" s="72"/>
      <c r="TCG83" s="72"/>
      <c r="TCS83" s="72"/>
      <c r="TCT83" s="73"/>
      <c r="TCU83" s="547"/>
      <c r="TCV83" s="72"/>
      <c r="TCW83" s="72"/>
      <c r="TDI83" s="72"/>
      <c r="TDJ83" s="73"/>
      <c r="TDK83" s="547"/>
      <c r="TDL83" s="72"/>
      <c r="TDM83" s="72"/>
      <c r="TDY83" s="72"/>
      <c r="TDZ83" s="73"/>
      <c r="TEA83" s="547"/>
      <c r="TEB83" s="72"/>
      <c r="TEC83" s="72"/>
      <c r="TEO83" s="72"/>
      <c r="TEP83" s="73"/>
      <c r="TEQ83" s="547"/>
      <c r="TER83" s="72"/>
      <c r="TES83" s="72"/>
      <c r="TFE83" s="72"/>
      <c r="TFF83" s="73"/>
      <c r="TFG83" s="547"/>
      <c r="TFH83" s="72"/>
      <c r="TFI83" s="72"/>
      <c r="TFU83" s="72"/>
      <c r="TFV83" s="73"/>
      <c r="TFW83" s="547"/>
      <c r="TFX83" s="72"/>
      <c r="TFY83" s="72"/>
      <c r="TGK83" s="72"/>
      <c r="TGL83" s="73"/>
      <c r="TGM83" s="547"/>
      <c r="TGN83" s="72"/>
      <c r="TGO83" s="72"/>
      <c r="THA83" s="72"/>
      <c r="THB83" s="73"/>
      <c r="THC83" s="547"/>
      <c r="THD83" s="72"/>
      <c r="THE83" s="72"/>
      <c r="THQ83" s="72"/>
      <c r="THR83" s="73"/>
      <c r="THS83" s="547"/>
      <c r="THT83" s="72"/>
      <c r="THU83" s="72"/>
      <c r="TIG83" s="72"/>
      <c r="TIH83" s="73"/>
      <c r="TII83" s="547"/>
      <c r="TIJ83" s="72"/>
      <c r="TIK83" s="72"/>
      <c r="TIW83" s="72"/>
      <c r="TIX83" s="73"/>
      <c r="TIY83" s="547"/>
      <c r="TIZ83" s="72"/>
      <c r="TJA83" s="72"/>
      <c r="TJM83" s="72"/>
      <c r="TJN83" s="73"/>
      <c r="TJO83" s="547"/>
      <c r="TJP83" s="72"/>
      <c r="TJQ83" s="72"/>
      <c r="TKC83" s="72"/>
      <c r="TKD83" s="73"/>
      <c r="TKE83" s="547"/>
      <c r="TKF83" s="72"/>
      <c r="TKG83" s="72"/>
      <c r="TKS83" s="72"/>
      <c r="TKT83" s="73"/>
      <c r="TKU83" s="547"/>
      <c r="TKV83" s="72"/>
      <c r="TKW83" s="72"/>
      <c r="TLI83" s="72"/>
      <c r="TLJ83" s="73"/>
      <c r="TLK83" s="547"/>
      <c r="TLL83" s="72"/>
      <c r="TLM83" s="72"/>
      <c r="TLY83" s="72"/>
      <c r="TLZ83" s="73"/>
      <c r="TMA83" s="547"/>
      <c r="TMB83" s="72"/>
      <c r="TMC83" s="72"/>
      <c r="TMO83" s="72"/>
      <c r="TMP83" s="73"/>
      <c r="TMQ83" s="547"/>
      <c r="TMR83" s="72"/>
      <c r="TMS83" s="72"/>
      <c r="TNE83" s="72"/>
      <c r="TNF83" s="73"/>
      <c r="TNG83" s="547"/>
      <c r="TNH83" s="72"/>
      <c r="TNI83" s="72"/>
      <c r="TNU83" s="72"/>
      <c r="TNV83" s="73"/>
      <c r="TNW83" s="547"/>
      <c r="TNX83" s="72"/>
      <c r="TNY83" s="72"/>
      <c r="TOK83" s="72"/>
      <c r="TOL83" s="73"/>
      <c r="TOM83" s="547"/>
      <c r="TON83" s="72"/>
      <c r="TOO83" s="72"/>
      <c r="TPA83" s="72"/>
      <c r="TPB83" s="73"/>
      <c r="TPC83" s="547"/>
      <c r="TPD83" s="72"/>
      <c r="TPE83" s="72"/>
      <c r="TPQ83" s="72"/>
      <c r="TPR83" s="73"/>
      <c r="TPS83" s="547"/>
      <c r="TPT83" s="72"/>
      <c r="TPU83" s="72"/>
      <c r="TQG83" s="72"/>
      <c r="TQH83" s="73"/>
      <c r="TQI83" s="547"/>
      <c r="TQJ83" s="72"/>
      <c r="TQK83" s="72"/>
      <c r="TQW83" s="72"/>
      <c r="TQX83" s="73"/>
      <c r="TQY83" s="547"/>
      <c r="TQZ83" s="72"/>
      <c r="TRA83" s="72"/>
      <c r="TRM83" s="72"/>
      <c r="TRN83" s="73"/>
      <c r="TRO83" s="547"/>
      <c r="TRP83" s="72"/>
      <c r="TRQ83" s="72"/>
      <c r="TSC83" s="72"/>
      <c r="TSD83" s="73"/>
      <c r="TSE83" s="547"/>
      <c r="TSF83" s="72"/>
      <c r="TSG83" s="72"/>
      <c r="TSS83" s="72"/>
      <c r="TST83" s="73"/>
      <c r="TSU83" s="547"/>
      <c r="TSV83" s="72"/>
      <c r="TSW83" s="72"/>
      <c r="TTI83" s="72"/>
      <c r="TTJ83" s="73"/>
      <c r="TTK83" s="547"/>
      <c r="TTL83" s="72"/>
      <c r="TTM83" s="72"/>
      <c r="TTY83" s="72"/>
      <c r="TTZ83" s="73"/>
      <c r="TUA83" s="547"/>
      <c r="TUB83" s="72"/>
      <c r="TUC83" s="72"/>
      <c r="TUO83" s="72"/>
      <c r="TUP83" s="73"/>
      <c r="TUQ83" s="547"/>
      <c r="TUR83" s="72"/>
      <c r="TUS83" s="72"/>
      <c r="TVE83" s="72"/>
      <c r="TVF83" s="73"/>
      <c r="TVG83" s="547"/>
      <c r="TVH83" s="72"/>
      <c r="TVI83" s="72"/>
      <c r="TVU83" s="72"/>
      <c r="TVV83" s="73"/>
      <c r="TVW83" s="547"/>
      <c r="TVX83" s="72"/>
      <c r="TVY83" s="72"/>
      <c r="TWK83" s="72"/>
      <c r="TWL83" s="73"/>
      <c r="TWM83" s="547"/>
      <c r="TWN83" s="72"/>
      <c r="TWO83" s="72"/>
      <c r="TXA83" s="72"/>
      <c r="TXB83" s="73"/>
      <c r="TXC83" s="547"/>
      <c r="TXD83" s="72"/>
      <c r="TXE83" s="72"/>
      <c r="TXQ83" s="72"/>
      <c r="TXR83" s="73"/>
      <c r="TXS83" s="547"/>
      <c r="TXT83" s="72"/>
      <c r="TXU83" s="72"/>
      <c r="TYG83" s="72"/>
      <c r="TYH83" s="73"/>
      <c r="TYI83" s="547"/>
      <c r="TYJ83" s="72"/>
      <c r="TYK83" s="72"/>
      <c r="TYW83" s="72"/>
      <c r="TYX83" s="73"/>
      <c r="TYY83" s="547"/>
      <c r="TYZ83" s="72"/>
      <c r="TZA83" s="72"/>
      <c r="TZM83" s="72"/>
      <c r="TZN83" s="73"/>
      <c r="TZO83" s="547"/>
      <c r="TZP83" s="72"/>
      <c r="TZQ83" s="72"/>
      <c r="UAC83" s="72"/>
      <c r="UAD83" s="73"/>
      <c r="UAE83" s="547"/>
      <c r="UAF83" s="72"/>
      <c r="UAG83" s="72"/>
      <c r="UAS83" s="72"/>
      <c r="UAT83" s="73"/>
      <c r="UAU83" s="547"/>
      <c r="UAV83" s="72"/>
      <c r="UAW83" s="72"/>
      <c r="UBI83" s="72"/>
      <c r="UBJ83" s="73"/>
      <c r="UBK83" s="547"/>
      <c r="UBL83" s="72"/>
      <c r="UBM83" s="72"/>
      <c r="UBY83" s="72"/>
      <c r="UBZ83" s="73"/>
      <c r="UCA83" s="547"/>
      <c r="UCB83" s="72"/>
      <c r="UCC83" s="72"/>
      <c r="UCO83" s="72"/>
      <c r="UCP83" s="73"/>
      <c r="UCQ83" s="547"/>
      <c r="UCR83" s="72"/>
      <c r="UCS83" s="72"/>
      <c r="UDE83" s="72"/>
      <c r="UDF83" s="73"/>
      <c r="UDG83" s="547"/>
      <c r="UDH83" s="72"/>
      <c r="UDI83" s="72"/>
      <c r="UDU83" s="72"/>
      <c r="UDV83" s="73"/>
      <c r="UDW83" s="547"/>
      <c r="UDX83" s="72"/>
      <c r="UDY83" s="72"/>
      <c r="UEK83" s="72"/>
      <c r="UEL83" s="73"/>
      <c r="UEM83" s="547"/>
      <c r="UEN83" s="72"/>
      <c r="UEO83" s="72"/>
      <c r="UFA83" s="72"/>
      <c r="UFB83" s="73"/>
      <c r="UFC83" s="547"/>
      <c r="UFD83" s="72"/>
      <c r="UFE83" s="72"/>
      <c r="UFQ83" s="72"/>
      <c r="UFR83" s="73"/>
      <c r="UFS83" s="547"/>
      <c r="UFT83" s="72"/>
      <c r="UFU83" s="72"/>
      <c r="UGG83" s="72"/>
      <c r="UGH83" s="73"/>
      <c r="UGI83" s="547"/>
      <c r="UGJ83" s="72"/>
      <c r="UGK83" s="72"/>
      <c r="UGW83" s="72"/>
      <c r="UGX83" s="73"/>
      <c r="UGY83" s="547"/>
      <c r="UGZ83" s="72"/>
      <c r="UHA83" s="72"/>
      <c r="UHM83" s="72"/>
      <c r="UHN83" s="73"/>
      <c r="UHO83" s="547"/>
      <c r="UHP83" s="72"/>
      <c r="UHQ83" s="72"/>
      <c r="UIC83" s="72"/>
      <c r="UID83" s="73"/>
      <c r="UIE83" s="547"/>
      <c r="UIF83" s="72"/>
      <c r="UIG83" s="72"/>
      <c r="UIS83" s="72"/>
      <c r="UIT83" s="73"/>
      <c r="UIU83" s="547"/>
      <c r="UIV83" s="72"/>
      <c r="UIW83" s="72"/>
      <c r="UJI83" s="72"/>
      <c r="UJJ83" s="73"/>
      <c r="UJK83" s="547"/>
      <c r="UJL83" s="72"/>
      <c r="UJM83" s="72"/>
      <c r="UJY83" s="72"/>
      <c r="UJZ83" s="73"/>
      <c r="UKA83" s="547"/>
      <c r="UKB83" s="72"/>
      <c r="UKC83" s="72"/>
      <c r="UKO83" s="72"/>
      <c r="UKP83" s="73"/>
      <c r="UKQ83" s="547"/>
      <c r="UKR83" s="72"/>
      <c r="UKS83" s="72"/>
      <c r="ULE83" s="72"/>
      <c r="ULF83" s="73"/>
      <c r="ULG83" s="547"/>
      <c r="ULH83" s="72"/>
      <c r="ULI83" s="72"/>
      <c r="ULU83" s="72"/>
      <c r="ULV83" s="73"/>
      <c r="ULW83" s="547"/>
      <c r="ULX83" s="72"/>
      <c r="ULY83" s="72"/>
      <c r="UMK83" s="72"/>
      <c r="UML83" s="73"/>
      <c r="UMM83" s="547"/>
      <c r="UMN83" s="72"/>
      <c r="UMO83" s="72"/>
      <c r="UNA83" s="72"/>
      <c r="UNB83" s="73"/>
      <c r="UNC83" s="547"/>
      <c r="UND83" s="72"/>
      <c r="UNE83" s="72"/>
      <c r="UNQ83" s="72"/>
      <c r="UNR83" s="73"/>
      <c r="UNS83" s="547"/>
      <c r="UNT83" s="72"/>
      <c r="UNU83" s="72"/>
      <c r="UOG83" s="72"/>
      <c r="UOH83" s="73"/>
      <c r="UOI83" s="547"/>
      <c r="UOJ83" s="72"/>
      <c r="UOK83" s="72"/>
      <c r="UOW83" s="72"/>
      <c r="UOX83" s="73"/>
      <c r="UOY83" s="547"/>
      <c r="UOZ83" s="72"/>
      <c r="UPA83" s="72"/>
      <c r="UPM83" s="72"/>
      <c r="UPN83" s="73"/>
      <c r="UPO83" s="547"/>
      <c r="UPP83" s="72"/>
      <c r="UPQ83" s="72"/>
      <c r="UQC83" s="72"/>
      <c r="UQD83" s="73"/>
      <c r="UQE83" s="547"/>
      <c r="UQF83" s="72"/>
      <c r="UQG83" s="72"/>
      <c r="UQS83" s="72"/>
      <c r="UQT83" s="73"/>
      <c r="UQU83" s="547"/>
      <c r="UQV83" s="72"/>
      <c r="UQW83" s="72"/>
      <c r="URI83" s="72"/>
      <c r="URJ83" s="73"/>
      <c r="URK83" s="547"/>
      <c r="URL83" s="72"/>
      <c r="URM83" s="72"/>
      <c r="URY83" s="72"/>
      <c r="URZ83" s="73"/>
      <c r="USA83" s="547"/>
      <c r="USB83" s="72"/>
      <c r="USC83" s="72"/>
      <c r="USO83" s="72"/>
      <c r="USP83" s="73"/>
      <c r="USQ83" s="547"/>
      <c r="USR83" s="72"/>
      <c r="USS83" s="72"/>
      <c r="UTE83" s="72"/>
      <c r="UTF83" s="73"/>
      <c r="UTG83" s="547"/>
      <c r="UTH83" s="72"/>
      <c r="UTI83" s="72"/>
      <c r="UTU83" s="72"/>
      <c r="UTV83" s="73"/>
      <c r="UTW83" s="547"/>
      <c r="UTX83" s="72"/>
      <c r="UTY83" s="72"/>
      <c r="UUK83" s="72"/>
      <c r="UUL83" s="73"/>
      <c r="UUM83" s="547"/>
      <c r="UUN83" s="72"/>
      <c r="UUO83" s="72"/>
      <c r="UVA83" s="72"/>
      <c r="UVB83" s="73"/>
      <c r="UVC83" s="547"/>
      <c r="UVD83" s="72"/>
      <c r="UVE83" s="72"/>
      <c r="UVQ83" s="72"/>
      <c r="UVR83" s="73"/>
      <c r="UVS83" s="547"/>
      <c r="UVT83" s="72"/>
      <c r="UVU83" s="72"/>
      <c r="UWG83" s="72"/>
      <c r="UWH83" s="73"/>
      <c r="UWI83" s="547"/>
      <c r="UWJ83" s="72"/>
      <c r="UWK83" s="72"/>
      <c r="UWW83" s="72"/>
      <c r="UWX83" s="73"/>
      <c r="UWY83" s="547"/>
      <c r="UWZ83" s="72"/>
      <c r="UXA83" s="72"/>
      <c r="UXM83" s="72"/>
      <c r="UXN83" s="73"/>
      <c r="UXO83" s="547"/>
      <c r="UXP83" s="72"/>
      <c r="UXQ83" s="72"/>
      <c r="UYC83" s="72"/>
      <c r="UYD83" s="73"/>
      <c r="UYE83" s="547"/>
      <c r="UYF83" s="72"/>
      <c r="UYG83" s="72"/>
      <c r="UYS83" s="72"/>
      <c r="UYT83" s="73"/>
      <c r="UYU83" s="547"/>
      <c r="UYV83" s="72"/>
      <c r="UYW83" s="72"/>
      <c r="UZI83" s="72"/>
      <c r="UZJ83" s="73"/>
      <c r="UZK83" s="547"/>
      <c r="UZL83" s="72"/>
      <c r="UZM83" s="72"/>
      <c r="UZY83" s="72"/>
      <c r="UZZ83" s="73"/>
      <c r="VAA83" s="547"/>
      <c r="VAB83" s="72"/>
      <c r="VAC83" s="72"/>
      <c r="VAO83" s="72"/>
      <c r="VAP83" s="73"/>
      <c r="VAQ83" s="547"/>
      <c r="VAR83" s="72"/>
      <c r="VAS83" s="72"/>
      <c r="VBE83" s="72"/>
      <c r="VBF83" s="73"/>
      <c r="VBG83" s="547"/>
      <c r="VBH83" s="72"/>
      <c r="VBI83" s="72"/>
      <c r="VBU83" s="72"/>
      <c r="VBV83" s="73"/>
      <c r="VBW83" s="547"/>
      <c r="VBX83" s="72"/>
      <c r="VBY83" s="72"/>
      <c r="VCK83" s="72"/>
      <c r="VCL83" s="73"/>
      <c r="VCM83" s="547"/>
      <c r="VCN83" s="72"/>
      <c r="VCO83" s="72"/>
      <c r="VDA83" s="72"/>
      <c r="VDB83" s="73"/>
      <c r="VDC83" s="547"/>
      <c r="VDD83" s="72"/>
      <c r="VDE83" s="72"/>
      <c r="VDQ83" s="72"/>
      <c r="VDR83" s="73"/>
      <c r="VDS83" s="547"/>
      <c r="VDT83" s="72"/>
      <c r="VDU83" s="72"/>
      <c r="VEG83" s="72"/>
      <c r="VEH83" s="73"/>
      <c r="VEI83" s="547"/>
      <c r="VEJ83" s="72"/>
      <c r="VEK83" s="72"/>
      <c r="VEW83" s="72"/>
      <c r="VEX83" s="73"/>
      <c r="VEY83" s="547"/>
      <c r="VEZ83" s="72"/>
      <c r="VFA83" s="72"/>
      <c r="VFM83" s="72"/>
      <c r="VFN83" s="73"/>
      <c r="VFO83" s="547"/>
      <c r="VFP83" s="72"/>
      <c r="VFQ83" s="72"/>
      <c r="VGC83" s="72"/>
      <c r="VGD83" s="73"/>
      <c r="VGE83" s="547"/>
      <c r="VGF83" s="72"/>
      <c r="VGG83" s="72"/>
      <c r="VGS83" s="72"/>
      <c r="VGT83" s="73"/>
      <c r="VGU83" s="547"/>
      <c r="VGV83" s="72"/>
      <c r="VGW83" s="72"/>
      <c r="VHI83" s="72"/>
      <c r="VHJ83" s="73"/>
      <c r="VHK83" s="547"/>
      <c r="VHL83" s="72"/>
      <c r="VHM83" s="72"/>
      <c r="VHY83" s="72"/>
      <c r="VHZ83" s="73"/>
      <c r="VIA83" s="547"/>
      <c r="VIB83" s="72"/>
      <c r="VIC83" s="72"/>
      <c r="VIO83" s="72"/>
      <c r="VIP83" s="73"/>
      <c r="VIQ83" s="547"/>
      <c r="VIR83" s="72"/>
      <c r="VIS83" s="72"/>
      <c r="VJE83" s="72"/>
      <c r="VJF83" s="73"/>
      <c r="VJG83" s="547"/>
      <c r="VJH83" s="72"/>
      <c r="VJI83" s="72"/>
      <c r="VJU83" s="72"/>
      <c r="VJV83" s="73"/>
      <c r="VJW83" s="547"/>
      <c r="VJX83" s="72"/>
      <c r="VJY83" s="72"/>
      <c r="VKK83" s="72"/>
      <c r="VKL83" s="73"/>
      <c r="VKM83" s="547"/>
      <c r="VKN83" s="72"/>
      <c r="VKO83" s="72"/>
      <c r="VLA83" s="72"/>
      <c r="VLB83" s="73"/>
      <c r="VLC83" s="547"/>
      <c r="VLD83" s="72"/>
      <c r="VLE83" s="72"/>
      <c r="VLQ83" s="72"/>
      <c r="VLR83" s="73"/>
      <c r="VLS83" s="547"/>
      <c r="VLT83" s="72"/>
      <c r="VLU83" s="72"/>
      <c r="VMG83" s="72"/>
      <c r="VMH83" s="73"/>
      <c r="VMI83" s="547"/>
      <c r="VMJ83" s="72"/>
      <c r="VMK83" s="72"/>
      <c r="VMW83" s="72"/>
      <c r="VMX83" s="73"/>
      <c r="VMY83" s="547"/>
      <c r="VMZ83" s="72"/>
      <c r="VNA83" s="72"/>
      <c r="VNM83" s="72"/>
      <c r="VNN83" s="73"/>
      <c r="VNO83" s="547"/>
      <c r="VNP83" s="72"/>
      <c r="VNQ83" s="72"/>
      <c r="VOC83" s="72"/>
      <c r="VOD83" s="73"/>
      <c r="VOE83" s="547"/>
      <c r="VOF83" s="72"/>
      <c r="VOG83" s="72"/>
      <c r="VOS83" s="72"/>
      <c r="VOT83" s="73"/>
      <c r="VOU83" s="547"/>
      <c r="VOV83" s="72"/>
      <c r="VOW83" s="72"/>
      <c r="VPI83" s="72"/>
      <c r="VPJ83" s="73"/>
      <c r="VPK83" s="547"/>
      <c r="VPL83" s="72"/>
      <c r="VPM83" s="72"/>
      <c r="VPY83" s="72"/>
      <c r="VPZ83" s="73"/>
      <c r="VQA83" s="547"/>
      <c r="VQB83" s="72"/>
      <c r="VQC83" s="72"/>
      <c r="VQO83" s="72"/>
      <c r="VQP83" s="73"/>
      <c r="VQQ83" s="547"/>
      <c r="VQR83" s="72"/>
      <c r="VQS83" s="72"/>
      <c r="VRE83" s="72"/>
      <c r="VRF83" s="73"/>
      <c r="VRG83" s="547"/>
      <c r="VRH83" s="72"/>
      <c r="VRI83" s="72"/>
      <c r="VRU83" s="72"/>
      <c r="VRV83" s="73"/>
      <c r="VRW83" s="547"/>
      <c r="VRX83" s="72"/>
      <c r="VRY83" s="72"/>
      <c r="VSK83" s="72"/>
      <c r="VSL83" s="73"/>
      <c r="VSM83" s="547"/>
      <c r="VSN83" s="72"/>
      <c r="VSO83" s="72"/>
      <c r="VTA83" s="72"/>
      <c r="VTB83" s="73"/>
      <c r="VTC83" s="547"/>
      <c r="VTD83" s="72"/>
      <c r="VTE83" s="72"/>
      <c r="VTQ83" s="72"/>
      <c r="VTR83" s="73"/>
      <c r="VTS83" s="547"/>
      <c r="VTT83" s="72"/>
      <c r="VTU83" s="72"/>
      <c r="VUG83" s="72"/>
      <c r="VUH83" s="73"/>
      <c r="VUI83" s="547"/>
      <c r="VUJ83" s="72"/>
      <c r="VUK83" s="72"/>
      <c r="VUW83" s="72"/>
      <c r="VUX83" s="73"/>
      <c r="VUY83" s="547"/>
      <c r="VUZ83" s="72"/>
      <c r="VVA83" s="72"/>
      <c r="VVM83" s="72"/>
      <c r="VVN83" s="73"/>
      <c r="VVO83" s="547"/>
      <c r="VVP83" s="72"/>
      <c r="VVQ83" s="72"/>
      <c r="VWC83" s="72"/>
      <c r="VWD83" s="73"/>
      <c r="VWE83" s="547"/>
      <c r="VWF83" s="72"/>
      <c r="VWG83" s="72"/>
      <c r="VWS83" s="72"/>
      <c r="VWT83" s="73"/>
      <c r="VWU83" s="547"/>
      <c r="VWV83" s="72"/>
      <c r="VWW83" s="72"/>
      <c r="VXI83" s="72"/>
      <c r="VXJ83" s="73"/>
      <c r="VXK83" s="547"/>
      <c r="VXL83" s="72"/>
      <c r="VXM83" s="72"/>
      <c r="VXY83" s="72"/>
      <c r="VXZ83" s="73"/>
      <c r="VYA83" s="547"/>
      <c r="VYB83" s="72"/>
      <c r="VYC83" s="72"/>
      <c r="VYO83" s="72"/>
      <c r="VYP83" s="73"/>
      <c r="VYQ83" s="547"/>
      <c r="VYR83" s="72"/>
      <c r="VYS83" s="72"/>
      <c r="VZE83" s="72"/>
      <c r="VZF83" s="73"/>
      <c r="VZG83" s="547"/>
      <c r="VZH83" s="72"/>
      <c r="VZI83" s="72"/>
      <c r="VZU83" s="72"/>
      <c r="VZV83" s="73"/>
      <c r="VZW83" s="547"/>
      <c r="VZX83" s="72"/>
      <c r="VZY83" s="72"/>
      <c r="WAK83" s="72"/>
      <c r="WAL83" s="73"/>
      <c r="WAM83" s="547"/>
      <c r="WAN83" s="72"/>
      <c r="WAO83" s="72"/>
      <c r="WBA83" s="72"/>
      <c r="WBB83" s="73"/>
      <c r="WBC83" s="547"/>
      <c r="WBD83" s="72"/>
      <c r="WBE83" s="72"/>
      <c r="WBQ83" s="72"/>
      <c r="WBR83" s="73"/>
      <c r="WBS83" s="547"/>
      <c r="WBT83" s="72"/>
      <c r="WBU83" s="72"/>
      <c r="WCG83" s="72"/>
      <c r="WCH83" s="73"/>
      <c r="WCI83" s="547"/>
      <c r="WCJ83" s="72"/>
      <c r="WCK83" s="72"/>
      <c r="WCW83" s="72"/>
      <c r="WCX83" s="73"/>
      <c r="WCY83" s="547"/>
      <c r="WCZ83" s="72"/>
      <c r="WDA83" s="72"/>
      <c r="WDM83" s="72"/>
      <c r="WDN83" s="73"/>
      <c r="WDO83" s="547"/>
      <c r="WDP83" s="72"/>
      <c r="WDQ83" s="72"/>
      <c r="WEC83" s="72"/>
      <c r="WED83" s="73"/>
      <c r="WEE83" s="547"/>
      <c r="WEF83" s="72"/>
      <c r="WEG83" s="72"/>
      <c r="WES83" s="72"/>
      <c r="WET83" s="73"/>
      <c r="WEU83" s="547"/>
      <c r="WEV83" s="72"/>
      <c r="WEW83" s="72"/>
      <c r="WFI83" s="72"/>
      <c r="WFJ83" s="73"/>
      <c r="WFK83" s="547"/>
      <c r="WFL83" s="72"/>
      <c r="WFM83" s="72"/>
      <c r="WFY83" s="72"/>
      <c r="WFZ83" s="73"/>
      <c r="WGA83" s="547"/>
      <c r="WGB83" s="72"/>
      <c r="WGC83" s="72"/>
      <c r="WGO83" s="72"/>
      <c r="WGP83" s="73"/>
      <c r="WGQ83" s="547"/>
      <c r="WGR83" s="72"/>
      <c r="WGS83" s="72"/>
      <c r="WHE83" s="72"/>
      <c r="WHF83" s="73"/>
      <c r="WHG83" s="547"/>
      <c r="WHH83" s="72"/>
      <c r="WHI83" s="72"/>
      <c r="WHU83" s="72"/>
      <c r="WHV83" s="73"/>
      <c r="WHW83" s="547"/>
      <c r="WHX83" s="72"/>
      <c r="WHY83" s="72"/>
      <c r="WIK83" s="72"/>
      <c r="WIL83" s="73"/>
      <c r="WIM83" s="547"/>
      <c r="WIN83" s="72"/>
      <c r="WIO83" s="72"/>
      <c r="WJA83" s="72"/>
      <c r="WJB83" s="73"/>
      <c r="WJC83" s="547"/>
      <c r="WJD83" s="72"/>
      <c r="WJE83" s="72"/>
      <c r="WJQ83" s="72"/>
      <c r="WJR83" s="73"/>
      <c r="WJS83" s="547"/>
      <c r="WJT83" s="72"/>
      <c r="WJU83" s="72"/>
      <c r="WKG83" s="72"/>
      <c r="WKH83" s="73"/>
      <c r="WKI83" s="547"/>
      <c r="WKJ83" s="72"/>
      <c r="WKK83" s="72"/>
      <c r="WKW83" s="72"/>
      <c r="WKX83" s="73"/>
      <c r="WKY83" s="547"/>
      <c r="WKZ83" s="72"/>
      <c r="WLA83" s="72"/>
      <c r="WLM83" s="72"/>
      <c r="WLN83" s="73"/>
      <c r="WLO83" s="547"/>
      <c r="WLP83" s="72"/>
      <c r="WLQ83" s="72"/>
      <c r="WMC83" s="72"/>
      <c r="WMD83" s="73"/>
      <c r="WME83" s="547"/>
      <c r="WMF83" s="72"/>
      <c r="WMG83" s="72"/>
      <c r="WMS83" s="72"/>
      <c r="WMT83" s="73"/>
      <c r="WMU83" s="547"/>
      <c r="WMV83" s="72"/>
      <c r="WMW83" s="72"/>
      <c r="WNI83" s="72"/>
      <c r="WNJ83" s="73"/>
      <c r="WNK83" s="547"/>
      <c r="WNL83" s="72"/>
      <c r="WNM83" s="72"/>
      <c r="WNY83" s="72"/>
      <c r="WNZ83" s="73"/>
      <c r="WOA83" s="547"/>
      <c r="WOB83" s="72"/>
      <c r="WOC83" s="72"/>
      <c r="WOO83" s="72"/>
      <c r="WOP83" s="73"/>
      <c r="WOQ83" s="547"/>
      <c r="WOR83" s="72"/>
      <c r="WOS83" s="72"/>
      <c r="WPE83" s="72"/>
      <c r="WPF83" s="73"/>
      <c r="WPG83" s="547"/>
      <c r="WPH83" s="72"/>
      <c r="WPI83" s="72"/>
      <c r="WPU83" s="72"/>
      <c r="WPV83" s="73"/>
      <c r="WPW83" s="547"/>
      <c r="WPX83" s="72"/>
      <c r="WPY83" s="72"/>
      <c r="WQK83" s="72"/>
      <c r="WQL83" s="73"/>
      <c r="WQM83" s="547"/>
      <c r="WQN83" s="72"/>
      <c r="WQO83" s="72"/>
      <c r="WRA83" s="72"/>
      <c r="WRB83" s="73"/>
      <c r="WRC83" s="547"/>
      <c r="WRD83" s="72"/>
      <c r="WRE83" s="72"/>
      <c r="WRQ83" s="72"/>
      <c r="WRR83" s="73"/>
      <c r="WRS83" s="547"/>
      <c r="WRT83" s="72"/>
      <c r="WRU83" s="72"/>
      <c r="WSG83" s="72"/>
      <c r="WSH83" s="73"/>
      <c r="WSI83" s="547"/>
      <c r="WSJ83" s="72"/>
      <c r="WSK83" s="72"/>
      <c r="WSW83" s="72"/>
      <c r="WSX83" s="73"/>
      <c r="WSY83" s="547"/>
      <c r="WSZ83" s="72"/>
      <c r="WTA83" s="72"/>
      <c r="WTM83" s="72"/>
      <c r="WTN83" s="73"/>
      <c r="WTO83" s="547"/>
      <c r="WTP83" s="72"/>
      <c r="WTQ83" s="72"/>
      <c r="WUC83" s="72"/>
      <c r="WUD83" s="73"/>
      <c r="WUE83" s="547"/>
      <c r="WUF83" s="72"/>
      <c r="WUG83" s="72"/>
      <c r="WUS83" s="72"/>
      <c r="WUT83" s="73"/>
      <c r="WUU83" s="547"/>
      <c r="WUV83" s="72"/>
      <c r="WUW83" s="72"/>
      <c r="WVI83" s="72"/>
      <c r="WVJ83" s="73"/>
      <c r="WVK83" s="547"/>
      <c r="WVL83" s="72"/>
      <c r="WVM83" s="72"/>
      <c r="WVY83" s="72"/>
      <c r="WVZ83" s="73"/>
      <c r="WWA83" s="547"/>
      <c r="WWB83" s="72"/>
      <c r="WWC83" s="72"/>
      <c r="WWO83" s="72"/>
      <c r="WWP83" s="73"/>
      <c r="WWQ83" s="547"/>
      <c r="WWR83" s="72"/>
      <c r="WWS83" s="72"/>
      <c r="WXE83" s="72"/>
      <c r="WXF83" s="73"/>
      <c r="WXG83" s="547"/>
      <c r="WXH83" s="72"/>
      <c r="WXI83" s="72"/>
      <c r="WXU83" s="72"/>
      <c r="WXV83" s="73"/>
      <c r="WXW83" s="547"/>
      <c r="WXX83" s="72"/>
      <c r="WXY83" s="72"/>
      <c r="WYK83" s="72"/>
      <c r="WYL83" s="73"/>
      <c r="WYM83" s="547"/>
      <c r="WYN83" s="72"/>
      <c r="WYO83" s="72"/>
      <c r="WZA83" s="72"/>
      <c r="WZB83" s="73"/>
      <c r="WZC83" s="547"/>
      <c r="WZD83" s="72"/>
      <c r="WZE83" s="72"/>
      <c r="WZQ83" s="72"/>
      <c r="WZR83" s="73"/>
      <c r="WZS83" s="547"/>
      <c r="WZT83" s="72"/>
      <c r="WZU83" s="72"/>
      <c r="XAG83" s="72"/>
      <c r="XAH83" s="73"/>
      <c r="XAI83" s="547"/>
      <c r="XAJ83" s="72"/>
      <c r="XAK83" s="72"/>
      <c r="XAW83" s="72"/>
      <c r="XAX83" s="73"/>
      <c r="XAY83" s="547"/>
      <c r="XAZ83" s="72"/>
      <c r="XBA83" s="72"/>
      <c r="XBM83" s="72"/>
      <c r="XBN83" s="73"/>
      <c r="XBO83" s="547"/>
      <c r="XBP83" s="72"/>
      <c r="XBQ83" s="72"/>
      <c r="XCC83" s="72"/>
      <c r="XCD83" s="73"/>
      <c r="XCE83" s="547"/>
      <c r="XCF83" s="72"/>
      <c r="XCG83" s="72"/>
      <c r="XCS83" s="72"/>
      <c r="XCT83" s="73"/>
      <c r="XCU83" s="547"/>
      <c r="XCV83" s="72"/>
      <c r="XCW83" s="72"/>
      <c r="XDI83" s="72"/>
      <c r="XDJ83" s="73"/>
      <c r="XDK83" s="547"/>
      <c r="XDL83" s="72"/>
      <c r="XDM83" s="72"/>
      <c r="XDY83" s="72"/>
      <c r="XDZ83" s="73"/>
      <c r="XEA83" s="547"/>
      <c r="XEB83" s="72"/>
      <c r="XEC83" s="72"/>
      <c r="XEO83" s="72"/>
      <c r="XEP83" s="73"/>
      <c r="XEQ83" s="547"/>
      <c r="XER83" s="72"/>
      <c r="XES83" s="72"/>
    </row>
    <row r="84" spans="1:1017 1025:2041 2049:3065 3073:4089 4097:5113 5121:6137 6145:7161 7169:8185 8193:9209 9217:10233 10241:11257 11265:12281 12289:13305 13313:14329 14337:15353 15361:16377" ht="39" customHeight="1" thickBot="1">
      <c r="A84" s="119"/>
      <c r="B84" s="96"/>
      <c r="C84" s="358" t="s">
        <v>563</v>
      </c>
      <c r="D84" s="130" t="str">
        <f>IFERROR(INDEX(D80:F82,MATCH(D68,C80:C82,0),MATCH(D76,D79:F79,0)),"Incomplete section")</f>
        <v>Incomplete section</v>
      </c>
      <c r="E84" s="81"/>
      <c r="FE84" s="74"/>
      <c r="FF84" s="669"/>
      <c r="FG84" s="669"/>
      <c r="FH84" s="114"/>
      <c r="FI84" s="74"/>
      <c r="FU84" s="74"/>
      <c r="FV84" s="669"/>
      <c r="FW84" s="669"/>
      <c r="FX84" s="114"/>
      <c r="FY84" s="74"/>
      <c r="GK84" s="74"/>
      <c r="GL84" s="669"/>
      <c r="GM84" s="669"/>
      <c r="GN84" s="114"/>
      <c r="GO84" s="74"/>
      <c r="HA84" s="74"/>
      <c r="HB84" s="669"/>
      <c r="HC84" s="669"/>
      <c r="HD84" s="114"/>
      <c r="HE84" s="74"/>
      <c r="HQ84" s="74"/>
      <c r="HR84" s="669"/>
      <c r="HS84" s="669"/>
      <c r="HT84" s="114"/>
      <c r="HU84" s="74"/>
      <c r="IG84" s="74"/>
      <c r="IH84" s="669"/>
      <c r="II84" s="669"/>
      <c r="IJ84" s="114"/>
      <c r="IK84" s="74"/>
      <c r="IW84" s="74"/>
      <c r="IX84" s="669"/>
      <c r="IY84" s="669"/>
      <c r="IZ84" s="114"/>
      <c r="JA84" s="74"/>
      <c r="JM84" s="74"/>
      <c r="JN84" s="669"/>
      <c r="JO84" s="669"/>
      <c r="JP84" s="114"/>
      <c r="JQ84" s="74"/>
      <c r="KC84" s="74"/>
      <c r="KD84" s="669"/>
      <c r="KE84" s="669"/>
      <c r="KF84" s="114"/>
      <c r="KG84" s="74"/>
      <c r="KS84" s="74"/>
      <c r="KT84" s="669"/>
      <c r="KU84" s="669"/>
      <c r="KV84" s="114"/>
      <c r="KW84" s="74"/>
      <c r="LI84" s="74"/>
      <c r="LJ84" s="669"/>
      <c r="LK84" s="669"/>
      <c r="LL84" s="114"/>
      <c r="LM84" s="74"/>
      <c r="LY84" s="74"/>
      <c r="LZ84" s="669"/>
      <c r="MA84" s="669"/>
      <c r="MB84" s="114"/>
      <c r="MC84" s="74"/>
      <c r="MO84" s="74"/>
      <c r="MP84" s="669"/>
      <c r="MQ84" s="669"/>
      <c r="MR84" s="114"/>
      <c r="MS84" s="74"/>
      <c r="NE84" s="74"/>
      <c r="NF84" s="669"/>
      <c r="NG84" s="669"/>
      <c r="NH84" s="114"/>
      <c r="NI84" s="74"/>
      <c r="NU84" s="74"/>
      <c r="NV84" s="669"/>
      <c r="NW84" s="669"/>
      <c r="NX84" s="114"/>
      <c r="NY84" s="74"/>
      <c r="OK84" s="74"/>
      <c r="OL84" s="669"/>
      <c r="OM84" s="669"/>
      <c r="ON84" s="114"/>
      <c r="OO84" s="74"/>
      <c r="PA84" s="74"/>
      <c r="PB84" s="669"/>
      <c r="PC84" s="669"/>
      <c r="PD84" s="114"/>
      <c r="PE84" s="74"/>
      <c r="PQ84" s="74"/>
      <c r="PR84" s="669"/>
      <c r="PS84" s="669"/>
      <c r="PT84" s="114"/>
      <c r="PU84" s="74"/>
      <c r="QG84" s="74"/>
      <c r="QH84" s="669"/>
      <c r="QI84" s="669"/>
      <c r="QJ84" s="114"/>
      <c r="QK84" s="74"/>
      <c r="QW84" s="74"/>
      <c r="QX84" s="669"/>
      <c r="QY84" s="669"/>
      <c r="QZ84" s="114"/>
      <c r="RA84" s="74"/>
      <c r="RM84" s="74"/>
      <c r="RN84" s="669"/>
      <c r="RO84" s="669"/>
      <c r="RP84" s="114"/>
      <c r="RQ84" s="74"/>
      <c r="SC84" s="74"/>
      <c r="SD84" s="669"/>
      <c r="SE84" s="669"/>
      <c r="SF84" s="114"/>
      <c r="SG84" s="74"/>
      <c r="SS84" s="74"/>
      <c r="ST84" s="669"/>
      <c r="SU84" s="669"/>
      <c r="SV84" s="114"/>
      <c r="SW84" s="74"/>
      <c r="TI84" s="74"/>
      <c r="TJ84" s="669"/>
      <c r="TK84" s="669"/>
      <c r="TL84" s="114"/>
      <c r="TM84" s="74"/>
      <c r="TY84" s="74"/>
      <c r="TZ84" s="669"/>
      <c r="UA84" s="669"/>
      <c r="UB84" s="114"/>
      <c r="UC84" s="74"/>
      <c r="UO84" s="74"/>
      <c r="UP84" s="669"/>
      <c r="UQ84" s="669"/>
      <c r="UR84" s="114"/>
      <c r="US84" s="74"/>
      <c r="VE84" s="74"/>
      <c r="VF84" s="669"/>
      <c r="VG84" s="669"/>
      <c r="VH84" s="114"/>
      <c r="VI84" s="74"/>
      <c r="VU84" s="74"/>
      <c r="VV84" s="669"/>
      <c r="VW84" s="669"/>
      <c r="VX84" s="114"/>
      <c r="VY84" s="74"/>
      <c r="WK84" s="74"/>
      <c r="WL84" s="669"/>
      <c r="WM84" s="669"/>
      <c r="WN84" s="114"/>
      <c r="WO84" s="74"/>
      <c r="XA84" s="74"/>
      <c r="XB84" s="669"/>
      <c r="XC84" s="669"/>
      <c r="XD84" s="114"/>
      <c r="XE84" s="74"/>
      <c r="XQ84" s="74"/>
      <c r="XR84" s="669"/>
      <c r="XS84" s="669"/>
      <c r="XT84" s="114"/>
      <c r="XU84" s="74"/>
      <c r="YG84" s="74"/>
      <c r="YH84" s="669"/>
      <c r="YI84" s="669"/>
      <c r="YJ84" s="114"/>
      <c r="YK84" s="74"/>
      <c r="YW84" s="74"/>
      <c r="YX84" s="669"/>
      <c r="YY84" s="669"/>
      <c r="YZ84" s="114"/>
      <c r="ZA84" s="74"/>
      <c r="ZM84" s="74"/>
      <c r="ZN84" s="669"/>
      <c r="ZO84" s="669"/>
      <c r="ZP84" s="114"/>
      <c r="ZQ84" s="74"/>
      <c r="AAC84" s="74"/>
      <c r="AAD84" s="669"/>
      <c r="AAE84" s="669"/>
      <c r="AAF84" s="114"/>
      <c r="AAG84" s="74"/>
      <c r="AAS84" s="74"/>
      <c r="AAT84" s="669"/>
      <c r="AAU84" s="669"/>
      <c r="AAV84" s="114"/>
      <c r="AAW84" s="74"/>
      <c r="ABI84" s="74"/>
      <c r="ABJ84" s="669"/>
      <c r="ABK84" s="669"/>
      <c r="ABL84" s="114"/>
      <c r="ABM84" s="74"/>
      <c r="ABY84" s="74"/>
      <c r="ABZ84" s="669"/>
      <c r="ACA84" s="669"/>
      <c r="ACB84" s="114"/>
      <c r="ACC84" s="74"/>
      <c r="ACO84" s="74"/>
      <c r="ACP84" s="669"/>
      <c r="ACQ84" s="669"/>
      <c r="ACR84" s="114"/>
      <c r="ACS84" s="74"/>
      <c r="ADE84" s="74"/>
      <c r="ADF84" s="669"/>
      <c r="ADG84" s="669"/>
      <c r="ADH84" s="114"/>
      <c r="ADI84" s="74"/>
      <c r="ADU84" s="74"/>
      <c r="ADV84" s="669"/>
      <c r="ADW84" s="669"/>
      <c r="ADX84" s="114"/>
      <c r="ADY84" s="74"/>
      <c r="AEK84" s="74"/>
      <c r="AEL84" s="669"/>
      <c r="AEM84" s="669"/>
      <c r="AEN84" s="114"/>
      <c r="AEO84" s="74"/>
      <c r="AFA84" s="74"/>
      <c r="AFB84" s="669"/>
      <c r="AFC84" s="669"/>
      <c r="AFD84" s="114"/>
      <c r="AFE84" s="74"/>
      <c r="AFQ84" s="74"/>
      <c r="AFR84" s="669"/>
      <c r="AFS84" s="669"/>
      <c r="AFT84" s="114"/>
      <c r="AFU84" s="74"/>
      <c r="AGG84" s="74"/>
      <c r="AGH84" s="669"/>
      <c r="AGI84" s="669"/>
      <c r="AGJ84" s="114"/>
      <c r="AGK84" s="74"/>
      <c r="AGW84" s="74"/>
      <c r="AGX84" s="669"/>
      <c r="AGY84" s="669"/>
      <c r="AGZ84" s="114"/>
      <c r="AHA84" s="74"/>
      <c r="AHM84" s="74"/>
      <c r="AHN84" s="669"/>
      <c r="AHO84" s="669"/>
      <c r="AHP84" s="114"/>
      <c r="AHQ84" s="74"/>
      <c r="AIC84" s="74"/>
      <c r="AID84" s="669"/>
      <c r="AIE84" s="669"/>
      <c r="AIF84" s="114"/>
      <c r="AIG84" s="74"/>
      <c r="AIS84" s="74"/>
      <c r="AIT84" s="669"/>
      <c r="AIU84" s="669"/>
      <c r="AIV84" s="114"/>
      <c r="AIW84" s="74"/>
      <c r="AJI84" s="74"/>
      <c r="AJJ84" s="669"/>
      <c r="AJK84" s="669"/>
      <c r="AJL84" s="114"/>
      <c r="AJM84" s="74"/>
      <c r="AJY84" s="74"/>
      <c r="AJZ84" s="669"/>
      <c r="AKA84" s="669"/>
      <c r="AKB84" s="114"/>
      <c r="AKC84" s="74"/>
      <c r="AKO84" s="74"/>
      <c r="AKP84" s="669"/>
      <c r="AKQ84" s="669"/>
      <c r="AKR84" s="114"/>
      <c r="AKS84" s="74"/>
      <c r="ALE84" s="74"/>
      <c r="ALF84" s="669"/>
      <c r="ALG84" s="669"/>
      <c r="ALH84" s="114"/>
      <c r="ALI84" s="74"/>
      <c r="ALU84" s="74"/>
      <c r="ALV84" s="669"/>
      <c r="ALW84" s="669"/>
      <c r="ALX84" s="114"/>
      <c r="ALY84" s="74"/>
      <c r="AMK84" s="74"/>
      <c r="AML84" s="669"/>
      <c r="AMM84" s="669"/>
      <c r="AMN84" s="114"/>
      <c r="AMO84" s="74"/>
      <c r="ANA84" s="74"/>
      <c r="ANB84" s="669"/>
      <c r="ANC84" s="669"/>
      <c r="AND84" s="114"/>
      <c r="ANE84" s="74"/>
      <c r="ANQ84" s="74"/>
      <c r="ANR84" s="669"/>
      <c r="ANS84" s="669"/>
      <c r="ANT84" s="114"/>
      <c r="ANU84" s="74"/>
      <c r="AOG84" s="74"/>
      <c r="AOH84" s="669"/>
      <c r="AOI84" s="669"/>
      <c r="AOJ84" s="114"/>
      <c r="AOK84" s="74"/>
      <c r="AOW84" s="74"/>
      <c r="AOX84" s="669"/>
      <c r="AOY84" s="669"/>
      <c r="AOZ84" s="114"/>
      <c r="APA84" s="74"/>
      <c r="APM84" s="74"/>
      <c r="APN84" s="669"/>
      <c r="APO84" s="669"/>
      <c r="APP84" s="114"/>
      <c r="APQ84" s="74"/>
      <c r="AQC84" s="74"/>
      <c r="AQD84" s="669"/>
      <c r="AQE84" s="669"/>
      <c r="AQF84" s="114"/>
      <c r="AQG84" s="74"/>
      <c r="AQS84" s="74"/>
      <c r="AQT84" s="669"/>
      <c r="AQU84" s="669"/>
      <c r="AQV84" s="114"/>
      <c r="AQW84" s="74"/>
      <c r="ARI84" s="74"/>
      <c r="ARJ84" s="669"/>
      <c r="ARK84" s="669"/>
      <c r="ARL84" s="114"/>
      <c r="ARM84" s="74"/>
      <c r="ARY84" s="74"/>
      <c r="ARZ84" s="669"/>
      <c r="ASA84" s="669"/>
      <c r="ASB84" s="114"/>
      <c r="ASC84" s="74"/>
      <c r="ASO84" s="74"/>
      <c r="ASP84" s="669"/>
      <c r="ASQ84" s="669"/>
      <c r="ASR84" s="114"/>
      <c r="ASS84" s="74"/>
      <c r="ATE84" s="74"/>
      <c r="ATF84" s="669"/>
      <c r="ATG84" s="669"/>
      <c r="ATH84" s="114"/>
      <c r="ATI84" s="74"/>
      <c r="ATU84" s="74"/>
      <c r="ATV84" s="669"/>
      <c r="ATW84" s="669"/>
      <c r="ATX84" s="114"/>
      <c r="ATY84" s="74"/>
      <c r="AUK84" s="74"/>
      <c r="AUL84" s="669"/>
      <c r="AUM84" s="669"/>
      <c r="AUN84" s="114"/>
      <c r="AUO84" s="74"/>
      <c r="AVA84" s="74"/>
      <c r="AVB84" s="669"/>
      <c r="AVC84" s="669"/>
      <c r="AVD84" s="114"/>
      <c r="AVE84" s="74"/>
      <c r="AVQ84" s="74"/>
      <c r="AVR84" s="669"/>
      <c r="AVS84" s="669"/>
      <c r="AVT84" s="114"/>
      <c r="AVU84" s="74"/>
      <c r="AWG84" s="74"/>
      <c r="AWH84" s="669"/>
      <c r="AWI84" s="669"/>
      <c r="AWJ84" s="114"/>
      <c r="AWK84" s="74"/>
      <c r="AWW84" s="74"/>
      <c r="AWX84" s="669"/>
      <c r="AWY84" s="669"/>
      <c r="AWZ84" s="114"/>
      <c r="AXA84" s="74"/>
      <c r="AXM84" s="74"/>
      <c r="AXN84" s="669"/>
      <c r="AXO84" s="669"/>
      <c r="AXP84" s="114"/>
      <c r="AXQ84" s="74"/>
      <c r="AYC84" s="74"/>
      <c r="AYD84" s="669"/>
      <c r="AYE84" s="669"/>
      <c r="AYF84" s="114"/>
      <c r="AYG84" s="74"/>
      <c r="AYS84" s="74"/>
      <c r="AYT84" s="669"/>
      <c r="AYU84" s="669"/>
      <c r="AYV84" s="114"/>
      <c r="AYW84" s="74"/>
      <c r="AZI84" s="74"/>
      <c r="AZJ84" s="669"/>
      <c r="AZK84" s="669"/>
      <c r="AZL84" s="114"/>
      <c r="AZM84" s="74"/>
      <c r="AZY84" s="74"/>
      <c r="AZZ84" s="669"/>
      <c r="BAA84" s="669"/>
      <c r="BAB84" s="114"/>
      <c r="BAC84" s="74"/>
      <c r="BAO84" s="74"/>
      <c r="BAP84" s="669"/>
      <c r="BAQ84" s="669"/>
      <c r="BAR84" s="114"/>
      <c r="BAS84" s="74"/>
      <c r="BBE84" s="74"/>
      <c r="BBF84" s="669"/>
      <c r="BBG84" s="669"/>
      <c r="BBH84" s="114"/>
      <c r="BBI84" s="74"/>
      <c r="BBU84" s="74"/>
      <c r="BBV84" s="669"/>
      <c r="BBW84" s="669"/>
      <c r="BBX84" s="114"/>
      <c r="BBY84" s="74"/>
      <c r="BCK84" s="74"/>
      <c r="BCL84" s="669"/>
      <c r="BCM84" s="669"/>
      <c r="BCN84" s="114"/>
      <c r="BCO84" s="74"/>
      <c r="BDA84" s="74"/>
      <c r="BDB84" s="669"/>
      <c r="BDC84" s="669"/>
      <c r="BDD84" s="114"/>
      <c r="BDE84" s="74"/>
      <c r="BDQ84" s="74"/>
      <c r="BDR84" s="669"/>
      <c r="BDS84" s="669"/>
      <c r="BDT84" s="114"/>
      <c r="BDU84" s="74"/>
      <c r="BEG84" s="74"/>
      <c r="BEH84" s="669"/>
      <c r="BEI84" s="669"/>
      <c r="BEJ84" s="114"/>
      <c r="BEK84" s="74"/>
      <c r="BEW84" s="74"/>
      <c r="BEX84" s="669"/>
      <c r="BEY84" s="669"/>
      <c r="BEZ84" s="114"/>
      <c r="BFA84" s="74"/>
      <c r="BFM84" s="74"/>
      <c r="BFN84" s="669"/>
      <c r="BFO84" s="669"/>
      <c r="BFP84" s="114"/>
      <c r="BFQ84" s="74"/>
      <c r="BGC84" s="74"/>
      <c r="BGD84" s="669"/>
      <c r="BGE84" s="669"/>
      <c r="BGF84" s="114"/>
      <c r="BGG84" s="74"/>
      <c r="BGS84" s="74"/>
      <c r="BGT84" s="669"/>
      <c r="BGU84" s="669"/>
      <c r="BGV84" s="114"/>
      <c r="BGW84" s="74"/>
      <c r="BHI84" s="74"/>
      <c r="BHJ84" s="669"/>
      <c r="BHK84" s="669"/>
      <c r="BHL84" s="114"/>
      <c r="BHM84" s="74"/>
      <c r="BHY84" s="74"/>
      <c r="BHZ84" s="669"/>
      <c r="BIA84" s="669"/>
      <c r="BIB84" s="114"/>
      <c r="BIC84" s="74"/>
      <c r="BIO84" s="74"/>
      <c r="BIP84" s="669"/>
      <c r="BIQ84" s="669"/>
      <c r="BIR84" s="114"/>
      <c r="BIS84" s="74"/>
      <c r="BJE84" s="74"/>
      <c r="BJF84" s="669"/>
      <c r="BJG84" s="669"/>
      <c r="BJH84" s="114"/>
      <c r="BJI84" s="74"/>
      <c r="BJU84" s="74"/>
      <c r="BJV84" s="669"/>
      <c r="BJW84" s="669"/>
      <c r="BJX84" s="114"/>
      <c r="BJY84" s="74"/>
      <c r="BKK84" s="74"/>
      <c r="BKL84" s="669"/>
      <c r="BKM84" s="669"/>
      <c r="BKN84" s="114"/>
      <c r="BKO84" s="74"/>
      <c r="BLA84" s="74"/>
      <c r="BLB84" s="669"/>
      <c r="BLC84" s="669"/>
      <c r="BLD84" s="114"/>
      <c r="BLE84" s="74"/>
      <c r="BLQ84" s="74"/>
      <c r="BLR84" s="669"/>
      <c r="BLS84" s="669"/>
      <c r="BLT84" s="114"/>
      <c r="BLU84" s="74"/>
      <c r="BMG84" s="74"/>
      <c r="BMH84" s="669"/>
      <c r="BMI84" s="669"/>
      <c r="BMJ84" s="114"/>
      <c r="BMK84" s="74"/>
      <c r="BMW84" s="74"/>
      <c r="BMX84" s="669"/>
      <c r="BMY84" s="669"/>
      <c r="BMZ84" s="114"/>
      <c r="BNA84" s="74"/>
      <c r="BNM84" s="74"/>
      <c r="BNN84" s="669"/>
      <c r="BNO84" s="669"/>
      <c r="BNP84" s="114"/>
      <c r="BNQ84" s="74"/>
      <c r="BOC84" s="74"/>
      <c r="BOD84" s="669"/>
      <c r="BOE84" s="669"/>
      <c r="BOF84" s="114"/>
      <c r="BOG84" s="74"/>
      <c r="BOS84" s="74"/>
      <c r="BOT84" s="669"/>
      <c r="BOU84" s="669"/>
      <c r="BOV84" s="114"/>
      <c r="BOW84" s="74"/>
      <c r="BPI84" s="74"/>
      <c r="BPJ84" s="669"/>
      <c r="BPK84" s="669"/>
      <c r="BPL84" s="114"/>
      <c r="BPM84" s="74"/>
      <c r="BPY84" s="74"/>
      <c r="BPZ84" s="669"/>
      <c r="BQA84" s="669"/>
      <c r="BQB84" s="114"/>
      <c r="BQC84" s="74"/>
      <c r="BQO84" s="74"/>
      <c r="BQP84" s="669"/>
      <c r="BQQ84" s="669"/>
      <c r="BQR84" s="114"/>
      <c r="BQS84" s="74"/>
      <c r="BRE84" s="74"/>
      <c r="BRF84" s="669"/>
      <c r="BRG84" s="669"/>
      <c r="BRH84" s="114"/>
      <c r="BRI84" s="74"/>
      <c r="BRU84" s="74"/>
      <c r="BRV84" s="669"/>
      <c r="BRW84" s="669"/>
      <c r="BRX84" s="114"/>
      <c r="BRY84" s="74"/>
      <c r="BSK84" s="74"/>
      <c r="BSL84" s="669"/>
      <c r="BSM84" s="669"/>
      <c r="BSN84" s="114"/>
      <c r="BSO84" s="74"/>
      <c r="BTA84" s="74"/>
      <c r="BTB84" s="669"/>
      <c r="BTC84" s="669"/>
      <c r="BTD84" s="114"/>
      <c r="BTE84" s="74"/>
      <c r="BTQ84" s="74"/>
      <c r="BTR84" s="669"/>
      <c r="BTS84" s="669"/>
      <c r="BTT84" s="114"/>
      <c r="BTU84" s="74"/>
      <c r="BUG84" s="74"/>
      <c r="BUH84" s="669"/>
      <c r="BUI84" s="669"/>
      <c r="BUJ84" s="114"/>
      <c r="BUK84" s="74"/>
      <c r="BUW84" s="74"/>
      <c r="BUX84" s="669"/>
      <c r="BUY84" s="669"/>
      <c r="BUZ84" s="114"/>
      <c r="BVA84" s="74"/>
      <c r="BVM84" s="74"/>
      <c r="BVN84" s="669"/>
      <c r="BVO84" s="669"/>
      <c r="BVP84" s="114"/>
      <c r="BVQ84" s="74"/>
      <c r="BWC84" s="74"/>
      <c r="BWD84" s="669"/>
      <c r="BWE84" s="669"/>
      <c r="BWF84" s="114"/>
      <c r="BWG84" s="74"/>
      <c r="BWS84" s="74"/>
      <c r="BWT84" s="669"/>
      <c r="BWU84" s="669"/>
      <c r="BWV84" s="114"/>
      <c r="BWW84" s="74"/>
      <c r="BXI84" s="74"/>
      <c r="BXJ84" s="669"/>
      <c r="BXK84" s="669"/>
      <c r="BXL84" s="114"/>
      <c r="BXM84" s="74"/>
      <c r="BXY84" s="74"/>
      <c r="BXZ84" s="669"/>
      <c r="BYA84" s="669"/>
      <c r="BYB84" s="114"/>
      <c r="BYC84" s="74"/>
      <c r="BYO84" s="74"/>
      <c r="BYP84" s="669"/>
      <c r="BYQ84" s="669"/>
      <c r="BYR84" s="114"/>
      <c r="BYS84" s="74"/>
      <c r="BZE84" s="74"/>
      <c r="BZF84" s="669"/>
      <c r="BZG84" s="669"/>
      <c r="BZH84" s="114"/>
      <c r="BZI84" s="74"/>
      <c r="BZU84" s="74"/>
      <c r="BZV84" s="669"/>
      <c r="BZW84" s="669"/>
      <c r="BZX84" s="114"/>
      <c r="BZY84" s="74"/>
      <c r="CAK84" s="74"/>
      <c r="CAL84" s="669"/>
      <c r="CAM84" s="669"/>
      <c r="CAN84" s="114"/>
      <c r="CAO84" s="74"/>
      <c r="CBA84" s="74"/>
      <c r="CBB84" s="669"/>
      <c r="CBC84" s="669"/>
      <c r="CBD84" s="114"/>
      <c r="CBE84" s="74"/>
      <c r="CBQ84" s="74"/>
      <c r="CBR84" s="669"/>
      <c r="CBS84" s="669"/>
      <c r="CBT84" s="114"/>
      <c r="CBU84" s="74"/>
      <c r="CCG84" s="74"/>
      <c r="CCH84" s="669"/>
      <c r="CCI84" s="669"/>
      <c r="CCJ84" s="114"/>
      <c r="CCK84" s="74"/>
      <c r="CCW84" s="74"/>
      <c r="CCX84" s="669"/>
      <c r="CCY84" s="669"/>
      <c r="CCZ84" s="114"/>
      <c r="CDA84" s="74"/>
      <c r="CDM84" s="74"/>
      <c r="CDN84" s="669"/>
      <c r="CDO84" s="669"/>
      <c r="CDP84" s="114"/>
      <c r="CDQ84" s="74"/>
      <c r="CEC84" s="74"/>
      <c r="CED84" s="669"/>
      <c r="CEE84" s="669"/>
      <c r="CEF84" s="114"/>
      <c r="CEG84" s="74"/>
      <c r="CES84" s="74"/>
      <c r="CET84" s="669"/>
      <c r="CEU84" s="669"/>
      <c r="CEV84" s="114"/>
      <c r="CEW84" s="74"/>
      <c r="CFI84" s="74"/>
      <c r="CFJ84" s="669"/>
      <c r="CFK84" s="669"/>
      <c r="CFL84" s="114"/>
      <c r="CFM84" s="74"/>
      <c r="CFY84" s="74"/>
      <c r="CFZ84" s="669"/>
      <c r="CGA84" s="669"/>
      <c r="CGB84" s="114"/>
      <c r="CGC84" s="74"/>
      <c r="CGO84" s="74"/>
      <c r="CGP84" s="669"/>
      <c r="CGQ84" s="669"/>
      <c r="CGR84" s="114"/>
      <c r="CGS84" s="74"/>
      <c r="CHE84" s="74"/>
      <c r="CHF84" s="669"/>
      <c r="CHG84" s="669"/>
      <c r="CHH84" s="114"/>
      <c r="CHI84" s="74"/>
      <c r="CHU84" s="74"/>
      <c r="CHV84" s="669"/>
      <c r="CHW84" s="669"/>
      <c r="CHX84" s="114"/>
      <c r="CHY84" s="74"/>
      <c r="CIK84" s="74"/>
      <c r="CIL84" s="669"/>
      <c r="CIM84" s="669"/>
      <c r="CIN84" s="114"/>
      <c r="CIO84" s="74"/>
      <c r="CJA84" s="74"/>
      <c r="CJB84" s="669"/>
      <c r="CJC84" s="669"/>
      <c r="CJD84" s="114"/>
      <c r="CJE84" s="74"/>
      <c r="CJQ84" s="74"/>
      <c r="CJR84" s="669"/>
      <c r="CJS84" s="669"/>
      <c r="CJT84" s="114"/>
      <c r="CJU84" s="74"/>
      <c r="CKG84" s="74"/>
      <c r="CKH84" s="669"/>
      <c r="CKI84" s="669"/>
      <c r="CKJ84" s="114"/>
      <c r="CKK84" s="74"/>
      <c r="CKW84" s="74"/>
      <c r="CKX84" s="669"/>
      <c r="CKY84" s="669"/>
      <c r="CKZ84" s="114"/>
      <c r="CLA84" s="74"/>
      <c r="CLM84" s="74"/>
      <c r="CLN84" s="669"/>
      <c r="CLO84" s="669"/>
      <c r="CLP84" s="114"/>
      <c r="CLQ84" s="74"/>
      <c r="CMC84" s="74"/>
      <c r="CMD84" s="669"/>
      <c r="CME84" s="669"/>
      <c r="CMF84" s="114"/>
      <c r="CMG84" s="74"/>
      <c r="CMS84" s="74"/>
      <c r="CMT84" s="669"/>
      <c r="CMU84" s="669"/>
      <c r="CMV84" s="114"/>
      <c r="CMW84" s="74"/>
      <c r="CNI84" s="74"/>
      <c r="CNJ84" s="669"/>
      <c r="CNK84" s="669"/>
      <c r="CNL84" s="114"/>
      <c r="CNM84" s="74"/>
      <c r="CNY84" s="74"/>
      <c r="CNZ84" s="669"/>
      <c r="COA84" s="669"/>
      <c r="COB84" s="114"/>
      <c r="COC84" s="74"/>
      <c r="COO84" s="74"/>
      <c r="COP84" s="669"/>
      <c r="COQ84" s="669"/>
      <c r="COR84" s="114"/>
      <c r="COS84" s="74"/>
      <c r="CPE84" s="74"/>
      <c r="CPF84" s="669"/>
      <c r="CPG84" s="669"/>
      <c r="CPH84" s="114"/>
      <c r="CPI84" s="74"/>
      <c r="CPU84" s="74"/>
      <c r="CPV84" s="669"/>
      <c r="CPW84" s="669"/>
      <c r="CPX84" s="114"/>
      <c r="CPY84" s="74"/>
      <c r="CQK84" s="74"/>
      <c r="CQL84" s="669"/>
      <c r="CQM84" s="669"/>
      <c r="CQN84" s="114"/>
      <c r="CQO84" s="74"/>
      <c r="CRA84" s="74"/>
      <c r="CRB84" s="669"/>
      <c r="CRC84" s="669"/>
      <c r="CRD84" s="114"/>
      <c r="CRE84" s="74"/>
      <c r="CRQ84" s="74"/>
      <c r="CRR84" s="669"/>
      <c r="CRS84" s="669"/>
      <c r="CRT84" s="114"/>
      <c r="CRU84" s="74"/>
      <c r="CSG84" s="74"/>
      <c r="CSH84" s="669"/>
      <c r="CSI84" s="669"/>
      <c r="CSJ84" s="114"/>
      <c r="CSK84" s="74"/>
      <c r="CSW84" s="74"/>
      <c r="CSX84" s="669"/>
      <c r="CSY84" s="669"/>
      <c r="CSZ84" s="114"/>
      <c r="CTA84" s="74"/>
      <c r="CTM84" s="74"/>
      <c r="CTN84" s="669"/>
      <c r="CTO84" s="669"/>
      <c r="CTP84" s="114"/>
      <c r="CTQ84" s="74"/>
      <c r="CUC84" s="74"/>
      <c r="CUD84" s="669"/>
      <c r="CUE84" s="669"/>
      <c r="CUF84" s="114"/>
      <c r="CUG84" s="74"/>
      <c r="CUS84" s="74"/>
      <c r="CUT84" s="669"/>
      <c r="CUU84" s="669"/>
      <c r="CUV84" s="114"/>
      <c r="CUW84" s="74"/>
      <c r="CVI84" s="74"/>
      <c r="CVJ84" s="669"/>
      <c r="CVK84" s="669"/>
      <c r="CVL84" s="114"/>
      <c r="CVM84" s="74"/>
      <c r="CVY84" s="74"/>
      <c r="CVZ84" s="669"/>
      <c r="CWA84" s="669"/>
      <c r="CWB84" s="114"/>
      <c r="CWC84" s="74"/>
      <c r="CWO84" s="74"/>
      <c r="CWP84" s="669"/>
      <c r="CWQ84" s="669"/>
      <c r="CWR84" s="114"/>
      <c r="CWS84" s="74"/>
      <c r="CXE84" s="74"/>
      <c r="CXF84" s="669"/>
      <c r="CXG84" s="669"/>
      <c r="CXH84" s="114"/>
      <c r="CXI84" s="74"/>
      <c r="CXU84" s="74"/>
      <c r="CXV84" s="669"/>
      <c r="CXW84" s="669"/>
      <c r="CXX84" s="114"/>
      <c r="CXY84" s="74"/>
      <c r="CYK84" s="74"/>
      <c r="CYL84" s="669"/>
      <c r="CYM84" s="669"/>
      <c r="CYN84" s="114"/>
      <c r="CYO84" s="74"/>
      <c r="CZA84" s="74"/>
      <c r="CZB84" s="669"/>
      <c r="CZC84" s="669"/>
      <c r="CZD84" s="114"/>
      <c r="CZE84" s="74"/>
      <c r="CZQ84" s="74"/>
      <c r="CZR84" s="669"/>
      <c r="CZS84" s="669"/>
      <c r="CZT84" s="114"/>
      <c r="CZU84" s="74"/>
      <c r="DAG84" s="74"/>
      <c r="DAH84" s="669"/>
      <c r="DAI84" s="669"/>
      <c r="DAJ84" s="114"/>
      <c r="DAK84" s="74"/>
      <c r="DAW84" s="74"/>
      <c r="DAX84" s="669"/>
      <c r="DAY84" s="669"/>
      <c r="DAZ84" s="114"/>
      <c r="DBA84" s="74"/>
      <c r="DBM84" s="74"/>
      <c r="DBN84" s="669"/>
      <c r="DBO84" s="669"/>
      <c r="DBP84" s="114"/>
      <c r="DBQ84" s="74"/>
      <c r="DCC84" s="74"/>
      <c r="DCD84" s="669"/>
      <c r="DCE84" s="669"/>
      <c r="DCF84" s="114"/>
      <c r="DCG84" s="74"/>
      <c r="DCS84" s="74"/>
      <c r="DCT84" s="669"/>
      <c r="DCU84" s="669"/>
      <c r="DCV84" s="114"/>
      <c r="DCW84" s="74"/>
      <c r="DDI84" s="74"/>
      <c r="DDJ84" s="669"/>
      <c r="DDK84" s="669"/>
      <c r="DDL84" s="114"/>
      <c r="DDM84" s="74"/>
      <c r="DDY84" s="74"/>
      <c r="DDZ84" s="669"/>
      <c r="DEA84" s="669"/>
      <c r="DEB84" s="114"/>
      <c r="DEC84" s="74"/>
      <c r="DEO84" s="74"/>
      <c r="DEP84" s="669"/>
      <c r="DEQ84" s="669"/>
      <c r="DER84" s="114"/>
      <c r="DES84" s="74"/>
      <c r="DFE84" s="74"/>
      <c r="DFF84" s="669"/>
      <c r="DFG84" s="669"/>
      <c r="DFH84" s="114"/>
      <c r="DFI84" s="74"/>
      <c r="DFU84" s="74"/>
      <c r="DFV84" s="669"/>
      <c r="DFW84" s="669"/>
      <c r="DFX84" s="114"/>
      <c r="DFY84" s="74"/>
      <c r="DGK84" s="74"/>
      <c r="DGL84" s="669"/>
      <c r="DGM84" s="669"/>
      <c r="DGN84" s="114"/>
      <c r="DGO84" s="74"/>
      <c r="DHA84" s="74"/>
      <c r="DHB84" s="669"/>
      <c r="DHC84" s="669"/>
      <c r="DHD84" s="114"/>
      <c r="DHE84" s="74"/>
      <c r="DHQ84" s="74"/>
      <c r="DHR84" s="669"/>
      <c r="DHS84" s="669"/>
      <c r="DHT84" s="114"/>
      <c r="DHU84" s="74"/>
      <c r="DIG84" s="74"/>
      <c r="DIH84" s="669"/>
      <c r="DII84" s="669"/>
      <c r="DIJ84" s="114"/>
      <c r="DIK84" s="74"/>
      <c r="DIW84" s="74"/>
      <c r="DIX84" s="669"/>
      <c r="DIY84" s="669"/>
      <c r="DIZ84" s="114"/>
      <c r="DJA84" s="74"/>
      <c r="DJM84" s="74"/>
      <c r="DJN84" s="669"/>
      <c r="DJO84" s="669"/>
      <c r="DJP84" s="114"/>
      <c r="DJQ84" s="74"/>
      <c r="DKC84" s="74"/>
      <c r="DKD84" s="669"/>
      <c r="DKE84" s="669"/>
      <c r="DKF84" s="114"/>
      <c r="DKG84" s="74"/>
      <c r="DKS84" s="74"/>
      <c r="DKT84" s="669"/>
      <c r="DKU84" s="669"/>
      <c r="DKV84" s="114"/>
      <c r="DKW84" s="74"/>
      <c r="DLI84" s="74"/>
      <c r="DLJ84" s="669"/>
      <c r="DLK84" s="669"/>
      <c r="DLL84" s="114"/>
      <c r="DLM84" s="74"/>
      <c r="DLY84" s="74"/>
      <c r="DLZ84" s="669"/>
      <c r="DMA84" s="669"/>
      <c r="DMB84" s="114"/>
      <c r="DMC84" s="74"/>
      <c r="DMO84" s="74"/>
      <c r="DMP84" s="669"/>
      <c r="DMQ84" s="669"/>
      <c r="DMR84" s="114"/>
      <c r="DMS84" s="74"/>
      <c r="DNE84" s="74"/>
      <c r="DNF84" s="669"/>
      <c r="DNG84" s="669"/>
      <c r="DNH84" s="114"/>
      <c r="DNI84" s="74"/>
      <c r="DNU84" s="74"/>
      <c r="DNV84" s="669"/>
      <c r="DNW84" s="669"/>
      <c r="DNX84" s="114"/>
      <c r="DNY84" s="74"/>
      <c r="DOK84" s="74"/>
      <c r="DOL84" s="669"/>
      <c r="DOM84" s="669"/>
      <c r="DON84" s="114"/>
      <c r="DOO84" s="74"/>
      <c r="DPA84" s="74"/>
      <c r="DPB84" s="669"/>
      <c r="DPC84" s="669"/>
      <c r="DPD84" s="114"/>
      <c r="DPE84" s="74"/>
      <c r="DPQ84" s="74"/>
      <c r="DPR84" s="669"/>
      <c r="DPS84" s="669"/>
      <c r="DPT84" s="114"/>
      <c r="DPU84" s="74"/>
      <c r="DQG84" s="74"/>
      <c r="DQH84" s="669"/>
      <c r="DQI84" s="669"/>
      <c r="DQJ84" s="114"/>
      <c r="DQK84" s="74"/>
      <c r="DQW84" s="74"/>
      <c r="DQX84" s="669"/>
      <c r="DQY84" s="669"/>
      <c r="DQZ84" s="114"/>
      <c r="DRA84" s="74"/>
      <c r="DRM84" s="74"/>
      <c r="DRN84" s="669"/>
      <c r="DRO84" s="669"/>
      <c r="DRP84" s="114"/>
      <c r="DRQ84" s="74"/>
      <c r="DSC84" s="74"/>
      <c r="DSD84" s="669"/>
      <c r="DSE84" s="669"/>
      <c r="DSF84" s="114"/>
      <c r="DSG84" s="74"/>
      <c r="DSS84" s="74"/>
      <c r="DST84" s="669"/>
      <c r="DSU84" s="669"/>
      <c r="DSV84" s="114"/>
      <c r="DSW84" s="74"/>
      <c r="DTI84" s="74"/>
      <c r="DTJ84" s="669"/>
      <c r="DTK84" s="669"/>
      <c r="DTL84" s="114"/>
      <c r="DTM84" s="74"/>
      <c r="DTY84" s="74"/>
      <c r="DTZ84" s="669"/>
      <c r="DUA84" s="669"/>
      <c r="DUB84" s="114"/>
      <c r="DUC84" s="74"/>
      <c r="DUO84" s="74"/>
      <c r="DUP84" s="669"/>
      <c r="DUQ84" s="669"/>
      <c r="DUR84" s="114"/>
      <c r="DUS84" s="74"/>
      <c r="DVE84" s="74"/>
      <c r="DVF84" s="669"/>
      <c r="DVG84" s="669"/>
      <c r="DVH84" s="114"/>
      <c r="DVI84" s="74"/>
      <c r="DVU84" s="74"/>
      <c r="DVV84" s="669"/>
      <c r="DVW84" s="669"/>
      <c r="DVX84" s="114"/>
      <c r="DVY84" s="74"/>
      <c r="DWK84" s="74"/>
      <c r="DWL84" s="669"/>
      <c r="DWM84" s="669"/>
      <c r="DWN84" s="114"/>
      <c r="DWO84" s="74"/>
      <c r="DXA84" s="74"/>
      <c r="DXB84" s="669"/>
      <c r="DXC84" s="669"/>
      <c r="DXD84" s="114"/>
      <c r="DXE84" s="74"/>
      <c r="DXQ84" s="74"/>
      <c r="DXR84" s="669"/>
      <c r="DXS84" s="669"/>
      <c r="DXT84" s="114"/>
      <c r="DXU84" s="74"/>
      <c r="DYG84" s="74"/>
      <c r="DYH84" s="669"/>
      <c r="DYI84" s="669"/>
      <c r="DYJ84" s="114"/>
      <c r="DYK84" s="74"/>
      <c r="DYW84" s="74"/>
      <c r="DYX84" s="669"/>
      <c r="DYY84" s="669"/>
      <c r="DYZ84" s="114"/>
      <c r="DZA84" s="74"/>
      <c r="DZM84" s="74"/>
      <c r="DZN84" s="669"/>
      <c r="DZO84" s="669"/>
      <c r="DZP84" s="114"/>
      <c r="DZQ84" s="74"/>
      <c r="EAC84" s="74"/>
      <c r="EAD84" s="669"/>
      <c r="EAE84" s="669"/>
      <c r="EAF84" s="114"/>
      <c r="EAG84" s="74"/>
      <c r="EAS84" s="74"/>
      <c r="EAT84" s="669"/>
      <c r="EAU84" s="669"/>
      <c r="EAV84" s="114"/>
      <c r="EAW84" s="74"/>
      <c r="EBI84" s="74"/>
      <c r="EBJ84" s="669"/>
      <c r="EBK84" s="669"/>
      <c r="EBL84" s="114"/>
      <c r="EBM84" s="74"/>
      <c r="EBY84" s="74"/>
      <c r="EBZ84" s="669"/>
      <c r="ECA84" s="669"/>
      <c r="ECB84" s="114"/>
      <c r="ECC84" s="74"/>
      <c r="ECO84" s="74"/>
      <c r="ECP84" s="669"/>
      <c r="ECQ84" s="669"/>
      <c r="ECR84" s="114"/>
      <c r="ECS84" s="74"/>
      <c r="EDE84" s="74"/>
      <c r="EDF84" s="669"/>
      <c r="EDG84" s="669"/>
      <c r="EDH84" s="114"/>
      <c r="EDI84" s="74"/>
      <c r="EDU84" s="74"/>
      <c r="EDV84" s="669"/>
      <c r="EDW84" s="669"/>
      <c r="EDX84" s="114"/>
      <c r="EDY84" s="74"/>
      <c r="EEK84" s="74"/>
      <c r="EEL84" s="669"/>
      <c r="EEM84" s="669"/>
      <c r="EEN84" s="114"/>
      <c r="EEO84" s="74"/>
      <c r="EFA84" s="74"/>
      <c r="EFB84" s="669"/>
      <c r="EFC84" s="669"/>
      <c r="EFD84" s="114"/>
      <c r="EFE84" s="74"/>
      <c r="EFQ84" s="74"/>
      <c r="EFR84" s="669"/>
      <c r="EFS84" s="669"/>
      <c r="EFT84" s="114"/>
      <c r="EFU84" s="74"/>
      <c r="EGG84" s="74"/>
      <c r="EGH84" s="669"/>
      <c r="EGI84" s="669"/>
      <c r="EGJ84" s="114"/>
      <c r="EGK84" s="74"/>
      <c r="EGW84" s="74"/>
      <c r="EGX84" s="669"/>
      <c r="EGY84" s="669"/>
      <c r="EGZ84" s="114"/>
      <c r="EHA84" s="74"/>
      <c r="EHM84" s="74"/>
      <c r="EHN84" s="669"/>
      <c r="EHO84" s="669"/>
      <c r="EHP84" s="114"/>
      <c r="EHQ84" s="74"/>
      <c r="EIC84" s="74"/>
      <c r="EID84" s="669"/>
      <c r="EIE84" s="669"/>
      <c r="EIF84" s="114"/>
      <c r="EIG84" s="74"/>
      <c r="EIS84" s="74"/>
      <c r="EIT84" s="669"/>
      <c r="EIU84" s="669"/>
      <c r="EIV84" s="114"/>
      <c r="EIW84" s="74"/>
      <c r="EJI84" s="74"/>
      <c r="EJJ84" s="669"/>
      <c r="EJK84" s="669"/>
      <c r="EJL84" s="114"/>
      <c r="EJM84" s="74"/>
      <c r="EJY84" s="74"/>
      <c r="EJZ84" s="669"/>
      <c r="EKA84" s="669"/>
      <c r="EKB84" s="114"/>
      <c r="EKC84" s="74"/>
      <c r="EKO84" s="74"/>
      <c r="EKP84" s="669"/>
      <c r="EKQ84" s="669"/>
      <c r="EKR84" s="114"/>
      <c r="EKS84" s="74"/>
      <c r="ELE84" s="74"/>
      <c r="ELF84" s="669"/>
      <c r="ELG84" s="669"/>
      <c r="ELH84" s="114"/>
      <c r="ELI84" s="74"/>
      <c r="ELU84" s="74"/>
      <c r="ELV84" s="669"/>
      <c r="ELW84" s="669"/>
      <c r="ELX84" s="114"/>
      <c r="ELY84" s="74"/>
      <c r="EMK84" s="74"/>
      <c r="EML84" s="669"/>
      <c r="EMM84" s="669"/>
      <c r="EMN84" s="114"/>
      <c r="EMO84" s="74"/>
      <c r="ENA84" s="74"/>
      <c r="ENB84" s="669"/>
      <c r="ENC84" s="669"/>
      <c r="END84" s="114"/>
      <c r="ENE84" s="74"/>
      <c r="ENQ84" s="74"/>
      <c r="ENR84" s="669"/>
      <c r="ENS84" s="669"/>
      <c r="ENT84" s="114"/>
      <c r="ENU84" s="74"/>
      <c r="EOG84" s="74"/>
      <c r="EOH84" s="669"/>
      <c r="EOI84" s="669"/>
      <c r="EOJ84" s="114"/>
      <c r="EOK84" s="74"/>
      <c r="EOW84" s="74"/>
      <c r="EOX84" s="669"/>
      <c r="EOY84" s="669"/>
      <c r="EOZ84" s="114"/>
      <c r="EPA84" s="74"/>
      <c r="EPM84" s="74"/>
      <c r="EPN84" s="669"/>
      <c r="EPO84" s="669"/>
      <c r="EPP84" s="114"/>
      <c r="EPQ84" s="74"/>
      <c r="EQC84" s="74"/>
      <c r="EQD84" s="669"/>
      <c r="EQE84" s="669"/>
      <c r="EQF84" s="114"/>
      <c r="EQG84" s="74"/>
      <c r="EQS84" s="74"/>
      <c r="EQT84" s="669"/>
      <c r="EQU84" s="669"/>
      <c r="EQV84" s="114"/>
      <c r="EQW84" s="74"/>
      <c r="ERI84" s="74"/>
      <c r="ERJ84" s="669"/>
      <c r="ERK84" s="669"/>
      <c r="ERL84" s="114"/>
      <c r="ERM84" s="74"/>
      <c r="ERY84" s="74"/>
      <c r="ERZ84" s="669"/>
      <c r="ESA84" s="669"/>
      <c r="ESB84" s="114"/>
      <c r="ESC84" s="74"/>
      <c r="ESO84" s="74"/>
      <c r="ESP84" s="669"/>
      <c r="ESQ84" s="669"/>
      <c r="ESR84" s="114"/>
      <c r="ESS84" s="74"/>
      <c r="ETE84" s="74"/>
      <c r="ETF84" s="669"/>
      <c r="ETG84" s="669"/>
      <c r="ETH84" s="114"/>
      <c r="ETI84" s="74"/>
      <c r="ETU84" s="74"/>
      <c r="ETV84" s="669"/>
      <c r="ETW84" s="669"/>
      <c r="ETX84" s="114"/>
      <c r="ETY84" s="74"/>
      <c r="EUK84" s="74"/>
      <c r="EUL84" s="669"/>
      <c r="EUM84" s="669"/>
      <c r="EUN84" s="114"/>
      <c r="EUO84" s="74"/>
      <c r="EVA84" s="74"/>
      <c r="EVB84" s="669"/>
      <c r="EVC84" s="669"/>
      <c r="EVD84" s="114"/>
      <c r="EVE84" s="74"/>
      <c r="EVQ84" s="74"/>
      <c r="EVR84" s="669"/>
      <c r="EVS84" s="669"/>
      <c r="EVT84" s="114"/>
      <c r="EVU84" s="74"/>
      <c r="EWG84" s="74"/>
      <c r="EWH84" s="669"/>
      <c r="EWI84" s="669"/>
      <c r="EWJ84" s="114"/>
      <c r="EWK84" s="74"/>
      <c r="EWW84" s="74"/>
      <c r="EWX84" s="669"/>
      <c r="EWY84" s="669"/>
      <c r="EWZ84" s="114"/>
      <c r="EXA84" s="74"/>
      <c r="EXM84" s="74"/>
      <c r="EXN84" s="669"/>
      <c r="EXO84" s="669"/>
      <c r="EXP84" s="114"/>
      <c r="EXQ84" s="74"/>
      <c r="EYC84" s="74"/>
      <c r="EYD84" s="669"/>
      <c r="EYE84" s="669"/>
      <c r="EYF84" s="114"/>
      <c r="EYG84" s="74"/>
      <c r="EYS84" s="74"/>
      <c r="EYT84" s="669"/>
      <c r="EYU84" s="669"/>
      <c r="EYV84" s="114"/>
      <c r="EYW84" s="74"/>
      <c r="EZI84" s="74"/>
      <c r="EZJ84" s="669"/>
      <c r="EZK84" s="669"/>
      <c r="EZL84" s="114"/>
      <c r="EZM84" s="74"/>
      <c r="EZY84" s="74"/>
      <c r="EZZ84" s="669"/>
      <c r="FAA84" s="669"/>
      <c r="FAB84" s="114"/>
      <c r="FAC84" s="74"/>
      <c r="FAO84" s="74"/>
      <c r="FAP84" s="669"/>
      <c r="FAQ84" s="669"/>
      <c r="FAR84" s="114"/>
      <c r="FAS84" s="74"/>
      <c r="FBE84" s="74"/>
      <c r="FBF84" s="669"/>
      <c r="FBG84" s="669"/>
      <c r="FBH84" s="114"/>
      <c r="FBI84" s="74"/>
      <c r="FBU84" s="74"/>
      <c r="FBV84" s="669"/>
      <c r="FBW84" s="669"/>
      <c r="FBX84" s="114"/>
      <c r="FBY84" s="74"/>
      <c r="FCK84" s="74"/>
      <c r="FCL84" s="669"/>
      <c r="FCM84" s="669"/>
      <c r="FCN84" s="114"/>
      <c r="FCO84" s="74"/>
      <c r="FDA84" s="74"/>
      <c r="FDB84" s="669"/>
      <c r="FDC84" s="669"/>
      <c r="FDD84" s="114"/>
      <c r="FDE84" s="74"/>
      <c r="FDQ84" s="74"/>
      <c r="FDR84" s="669"/>
      <c r="FDS84" s="669"/>
      <c r="FDT84" s="114"/>
      <c r="FDU84" s="74"/>
      <c r="FEG84" s="74"/>
      <c r="FEH84" s="669"/>
      <c r="FEI84" s="669"/>
      <c r="FEJ84" s="114"/>
      <c r="FEK84" s="74"/>
      <c r="FEW84" s="74"/>
      <c r="FEX84" s="669"/>
      <c r="FEY84" s="669"/>
      <c r="FEZ84" s="114"/>
      <c r="FFA84" s="74"/>
      <c r="FFM84" s="74"/>
      <c r="FFN84" s="669"/>
      <c r="FFO84" s="669"/>
      <c r="FFP84" s="114"/>
      <c r="FFQ84" s="74"/>
      <c r="FGC84" s="74"/>
      <c r="FGD84" s="669"/>
      <c r="FGE84" s="669"/>
      <c r="FGF84" s="114"/>
      <c r="FGG84" s="74"/>
      <c r="FGS84" s="74"/>
      <c r="FGT84" s="669"/>
      <c r="FGU84" s="669"/>
      <c r="FGV84" s="114"/>
      <c r="FGW84" s="74"/>
      <c r="FHI84" s="74"/>
      <c r="FHJ84" s="669"/>
      <c r="FHK84" s="669"/>
      <c r="FHL84" s="114"/>
      <c r="FHM84" s="74"/>
      <c r="FHY84" s="74"/>
      <c r="FHZ84" s="669"/>
      <c r="FIA84" s="669"/>
      <c r="FIB84" s="114"/>
      <c r="FIC84" s="74"/>
      <c r="FIO84" s="74"/>
      <c r="FIP84" s="669"/>
      <c r="FIQ84" s="669"/>
      <c r="FIR84" s="114"/>
      <c r="FIS84" s="74"/>
      <c r="FJE84" s="74"/>
      <c r="FJF84" s="669"/>
      <c r="FJG84" s="669"/>
      <c r="FJH84" s="114"/>
      <c r="FJI84" s="74"/>
      <c r="FJU84" s="74"/>
      <c r="FJV84" s="669"/>
      <c r="FJW84" s="669"/>
      <c r="FJX84" s="114"/>
      <c r="FJY84" s="74"/>
      <c r="FKK84" s="74"/>
      <c r="FKL84" s="669"/>
      <c r="FKM84" s="669"/>
      <c r="FKN84" s="114"/>
      <c r="FKO84" s="74"/>
      <c r="FLA84" s="74"/>
      <c r="FLB84" s="669"/>
      <c r="FLC84" s="669"/>
      <c r="FLD84" s="114"/>
      <c r="FLE84" s="74"/>
      <c r="FLQ84" s="74"/>
      <c r="FLR84" s="669"/>
      <c r="FLS84" s="669"/>
      <c r="FLT84" s="114"/>
      <c r="FLU84" s="74"/>
      <c r="FMG84" s="74"/>
      <c r="FMH84" s="669"/>
      <c r="FMI84" s="669"/>
      <c r="FMJ84" s="114"/>
      <c r="FMK84" s="74"/>
      <c r="FMW84" s="74"/>
      <c r="FMX84" s="669"/>
      <c r="FMY84" s="669"/>
      <c r="FMZ84" s="114"/>
      <c r="FNA84" s="74"/>
      <c r="FNM84" s="74"/>
      <c r="FNN84" s="669"/>
      <c r="FNO84" s="669"/>
      <c r="FNP84" s="114"/>
      <c r="FNQ84" s="74"/>
      <c r="FOC84" s="74"/>
      <c r="FOD84" s="669"/>
      <c r="FOE84" s="669"/>
      <c r="FOF84" s="114"/>
      <c r="FOG84" s="74"/>
      <c r="FOS84" s="74"/>
      <c r="FOT84" s="669"/>
      <c r="FOU84" s="669"/>
      <c r="FOV84" s="114"/>
      <c r="FOW84" s="74"/>
      <c r="FPI84" s="74"/>
      <c r="FPJ84" s="669"/>
      <c r="FPK84" s="669"/>
      <c r="FPL84" s="114"/>
      <c r="FPM84" s="74"/>
      <c r="FPY84" s="74"/>
      <c r="FPZ84" s="669"/>
      <c r="FQA84" s="669"/>
      <c r="FQB84" s="114"/>
      <c r="FQC84" s="74"/>
      <c r="FQO84" s="74"/>
      <c r="FQP84" s="669"/>
      <c r="FQQ84" s="669"/>
      <c r="FQR84" s="114"/>
      <c r="FQS84" s="74"/>
      <c r="FRE84" s="74"/>
      <c r="FRF84" s="669"/>
      <c r="FRG84" s="669"/>
      <c r="FRH84" s="114"/>
      <c r="FRI84" s="74"/>
      <c r="FRU84" s="74"/>
      <c r="FRV84" s="669"/>
      <c r="FRW84" s="669"/>
      <c r="FRX84" s="114"/>
      <c r="FRY84" s="74"/>
      <c r="FSK84" s="74"/>
      <c r="FSL84" s="669"/>
      <c r="FSM84" s="669"/>
      <c r="FSN84" s="114"/>
      <c r="FSO84" s="74"/>
      <c r="FTA84" s="74"/>
      <c r="FTB84" s="669"/>
      <c r="FTC84" s="669"/>
      <c r="FTD84" s="114"/>
      <c r="FTE84" s="74"/>
      <c r="FTQ84" s="74"/>
      <c r="FTR84" s="669"/>
      <c r="FTS84" s="669"/>
      <c r="FTT84" s="114"/>
      <c r="FTU84" s="74"/>
      <c r="FUG84" s="74"/>
      <c r="FUH84" s="669"/>
      <c r="FUI84" s="669"/>
      <c r="FUJ84" s="114"/>
      <c r="FUK84" s="74"/>
      <c r="FUW84" s="74"/>
      <c r="FUX84" s="669"/>
      <c r="FUY84" s="669"/>
      <c r="FUZ84" s="114"/>
      <c r="FVA84" s="74"/>
      <c r="FVM84" s="74"/>
      <c r="FVN84" s="669"/>
      <c r="FVO84" s="669"/>
      <c r="FVP84" s="114"/>
      <c r="FVQ84" s="74"/>
      <c r="FWC84" s="74"/>
      <c r="FWD84" s="669"/>
      <c r="FWE84" s="669"/>
      <c r="FWF84" s="114"/>
      <c r="FWG84" s="74"/>
      <c r="FWS84" s="74"/>
      <c r="FWT84" s="669"/>
      <c r="FWU84" s="669"/>
      <c r="FWV84" s="114"/>
      <c r="FWW84" s="74"/>
      <c r="FXI84" s="74"/>
      <c r="FXJ84" s="669"/>
      <c r="FXK84" s="669"/>
      <c r="FXL84" s="114"/>
      <c r="FXM84" s="74"/>
      <c r="FXY84" s="74"/>
      <c r="FXZ84" s="669"/>
      <c r="FYA84" s="669"/>
      <c r="FYB84" s="114"/>
      <c r="FYC84" s="74"/>
      <c r="FYO84" s="74"/>
      <c r="FYP84" s="669"/>
      <c r="FYQ84" s="669"/>
      <c r="FYR84" s="114"/>
      <c r="FYS84" s="74"/>
      <c r="FZE84" s="74"/>
      <c r="FZF84" s="669"/>
      <c r="FZG84" s="669"/>
      <c r="FZH84" s="114"/>
      <c r="FZI84" s="74"/>
      <c r="FZU84" s="74"/>
      <c r="FZV84" s="669"/>
      <c r="FZW84" s="669"/>
      <c r="FZX84" s="114"/>
      <c r="FZY84" s="74"/>
      <c r="GAK84" s="74"/>
      <c r="GAL84" s="669"/>
      <c r="GAM84" s="669"/>
      <c r="GAN84" s="114"/>
      <c r="GAO84" s="74"/>
      <c r="GBA84" s="74"/>
      <c r="GBB84" s="669"/>
      <c r="GBC84" s="669"/>
      <c r="GBD84" s="114"/>
      <c r="GBE84" s="74"/>
      <c r="GBQ84" s="74"/>
      <c r="GBR84" s="669"/>
      <c r="GBS84" s="669"/>
      <c r="GBT84" s="114"/>
      <c r="GBU84" s="74"/>
      <c r="GCG84" s="74"/>
      <c r="GCH84" s="669"/>
      <c r="GCI84" s="669"/>
      <c r="GCJ84" s="114"/>
      <c r="GCK84" s="74"/>
      <c r="GCW84" s="74"/>
      <c r="GCX84" s="669"/>
      <c r="GCY84" s="669"/>
      <c r="GCZ84" s="114"/>
      <c r="GDA84" s="74"/>
      <c r="GDM84" s="74"/>
      <c r="GDN84" s="669"/>
      <c r="GDO84" s="669"/>
      <c r="GDP84" s="114"/>
      <c r="GDQ84" s="74"/>
      <c r="GEC84" s="74"/>
      <c r="GED84" s="669"/>
      <c r="GEE84" s="669"/>
      <c r="GEF84" s="114"/>
      <c r="GEG84" s="74"/>
      <c r="GES84" s="74"/>
      <c r="GET84" s="669"/>
      <c r="GEU84" s="669"/>
      <c r="GEV84" s="114"/>
      <c r="GEW84" s="74"/>
      <c r="GFI84" s="74"/>
      <c r="GFJ84" s="669"/>
      <c r="GFK84" s="669"/>
      <c r="GFL84" s="114"/>
      <c r="GFM84" s="74"/>
      <c r="GFY84" s="74"/>
      <c r="GFZ84" s="669"/>
      <c r="GGA84" s="669"/>
      <c r="GGB84" s="114"/>
      <c r="GGC84" s="74"/>
      <c r="GGO84" s="74"/>
      <c r="GGP84" s="669"/>
      <c r="GGQ84" s="669"/>
      <c r="GGR84" s="114"/>
      <c r="GGS84" s="74"/>
      <c r="GHE84" s="74"/>
      <c r="GHF84" s="669"/>
      <c r="GHG84" s="669"/>
      <c r="GHH84" s="114"/>
      <c r="GHI84" s="74"/>
      <c r="GHU84" s="74"/>
      <c r="GHV84" s="669"/>
      <c r="GHW84" s="669"/>
      <c r="GHX84" s="114"/>
      <c r="GHY84" s="74"/>
      <c r="GIK84" s="74"/>
      <c r="GIL84" s="669"/>
      <c r="GIM84" s="669"/>
      <c r="GIN84" s="114"/>
      <c r="GIO84" s="74"/>
      <c r="GJA84" s="74"/>
      <c r="GJB84" s="669"/>
      <c r="GJC84" s="669"/>
      <c r="GJD84" s="114"/>
      <c r="GJE84" s="74"/>
      <c r="GJQ84" s="74"/>
      <c r="GJR84" s="669"/>
      <c r="GJS84" s="669"/>
      <c r="GJT84" s="114"/>
      <c r="GJU84" s="74"/>
      <c r="GKG84" s="74"/>
      <c r="GKH84" s="669"/>
      <c r="GKI84" s="669"/>
      <c r="GKJ84" s="114"/>
      <c r="GKK84" s="74"/>
      <c r="GKW84" s="74"/>
      <c r="GKX84" s="669"/>
      <c r="GKY84" s="669"/>
      <c r="GKZ84" s="114"/>
      <c r="GLA84" s="74"/>
      <c r="GLM84" s="74"/>
      <c r="GLN84" s="669"/>
      <c r="GLO84" s="669"/>
      <c r="GLP84" s="114"/>
      <c r="GLQ84" s="74"/>
      <c r="GMC84" s="74"/>
      <c r="GMD84" s="669"/>
      <c r="GME84" s="669"/>
      <c r="GMF84" s="114"/>
      <c r="GMG84" s="74"/>
      <c r="GMS84" s="74"/>
      <c r="GMT84" s="669"/>
      <c r="GMU84" s="669"/>
      <c r="GMV84" s="114"/>
      <c r="GMW84" s="74"/>
      <c r="GNI84" s="74"/>
      <c r="GNJ84" s="669"/>
      <c r="GNK84" s="669"/>
      <c r="GNL84" s="114"/>
      <c r="GNM84" s="74"/>
      <c r="GNY84" s="74"/>
      <c r="GNZ84" s="669"/>
      <c r="GOA84" s="669"/>
      <c r="GOB84" s="114"/>
      <c r="GOC84" s="74"/>
      <c r="GOO84" s="74"/>
      <c r="GOP84" s="669"/>
      <c r="GOQ84" s="669"/>
      <c r="GOR84" s="114"/>
      <c r="GOS84" s="74"/>
      <c r="GPE84" s="74"/>
      <c r="GPF84" s="669"/>
      <c r="GPG84" s="669"/>
      <c r="GPH84" s="114"/>
      <c r="GPI84" s="74"/>
      <c r="GPU84" s="74"/>
      <c r="GPV84" s="669"/>
      <c r="GPW84" s="669"/>
      <c r="GPX84" s="114"/>
      <c r="GPY84" s="74"/>
      <c r="GQK84" s="74"/>
      <c r="GQL84" s="669"/>
      <c r="GQM84" s="669"/>
      <c r="GQN84" s="114"/>
      <c r="GQO84" s="74"/>
      <c r="GRA84" s="74"/>
      <c r="GRB84" s="669"/>
      <c r="GRC84" s="669"/>
      <c r="GRD84" s="114"/>
      <c r="GRE84" s="74"/>
      <c r="GRQ84" s="74"/>
      <c r="GRR84" s="669"/>
      <c r="GRS84" s="669"/>
      <c r="GRT84" s="114"/>
      <c r="GRU84" s="74"/>
      <c r="GSG84" s="74"/>
      <c r="GSH84" s="669"/>
      <c r="GSI84" s="669"/>
      <c r="GSJ84" s="114"/>
      <c r="GSK84" s="74"/>
      <c r="GSW84" s="74"/>
      <c r="GSX84" s="669"/>
      <c r="GSY84" s="669"/>
      <c r="GSZ84" s="114"/>
      <c r="GTA84" s="74"/>
      <c r="GTM84" s="74"/>
      <c r="GTN84" s="669"/>
      <c r="GTO84" s="669"/>
      <c r="GTP84" s="114"/>
      <c r="GTQ84" s="74"/>
      <c r="GUC84" s="74"/>
      <c r="GUD84" s="669"/>
      <c r="GUE84" s="669"/>
      <c r="GUF84" s="114"/>
      <c r="GUG84" s="74"/>
      <c r="GUS84" s="74"/>
      <c r="GUT84" s="669"/>
      <c r="GUU84" s="669"/>
      <c r="GUV84" s="114"/>
      <c r="GUW84" s="74"/>
      <c r="GVI84" s="74"/>
      <c r="GVJ84" s="669"/>
      <c r="GVK84" s="669"/>
      <c r="GVL84" s="114"/>
      <c r="GVM84" s="74"/>
      <c r="GVY84" s="74"/>
      <c r="GVZ84" s="669"/>
      <c r="GWA84" s="669"/>
      <c r="GWB84" s="114"/>
      <c r="GWC84" s="74"/>
      <c r="GWO84" s="74"/>
      <c r="GWP84" s="669"/>
      <c r="GWQ84" s="669"/>
      <c r="GWR84" s="114"/>
      <c r="GWS84" s="74"/>
      <c r="GXE84" s="74"/>
      <c r="GXF84" s="669"/>
      <c r="GXG84" s="669"/>
      <c r="GXH84" s="114"/>
      <c r="GXI84" s="74"/>
      <c r="GXU84" s="74"/>
      <c r="GXV84" s="669"/>
      <c r="GXW84" s="669"/>
      <c r="GXX84" s="114"/>
      <c r="GXY84" s="74"/>
      <c r="GYK84" s="74"/>
      <c r="GYL84" s="669"/>
      <c r="GYM84" s="669"/>
      <c r="GYN84" s="114"/>
      <c r="GYO84" s="74"/>
      <c r="GZA84" s="74"/>
      <c r="GZB84" s="669"/>
      <c r="GZC84" s="669"/>
      <c r="GZD84" s="114"/>
      <c r="GZE84" s="74"/>
      <c r="GZQ84" s="74"/>
      <c r="GZR84" s="669"/>
      <c r="GZS84" s="669"/>
      <c r="GZT84" s="114"/>
      <c r="GZU84" s="74"/>
      <c r="HAG84" s="74"/>
      <c r="HAH84" s="669"/>
      <c r="HAI84" s="669"/>
      <c r="HAJ84" s="114"/>
      <c r="HAK84" s="74"/>
      <c r="HAW84" s="74"/>
      <c r="HAX84" s="669"/>
      <c r="HAY84" s="669"/>
      <c r="HAZ84" s="114"/>
      <c r="HBA84" s="74"/>
      <c r="HBM84" s="74"/>
      <c r="HBN84" s="669"/>
      <c r="HBO84" s="669"/>
      <c r="HBP84" s="114"/>
      <c r="HBQ84" s="74"/>
      <c r="HCC84" s="74"/>
      <c r="HCD84" s="669"/>
      <c r="HCE84" s="669"/>
      <c r="HCF84" s="114"/>
      <c r="HCG84" s="74"/>
      <c r="HCS84" s="74"/>
      <c r="HCT84" s="669"/>
      <c r="HCU84" s="669"/>
      <c r="HCV84" s="114"/>
      <c r="HCW84" s="74"/>
      <c r="HDI84" s="74"/>
      <c r="HDJ84" s="669"/>
      <c r="HDK84" s="669"/>
      <c r="HDL84" s="114"/>
      <c r="HDM84" s="74"/>
      <c r="HDY84" s="74"/>
      <c r="HDZ84" s="669"/>
      <c r="HEA84" s="669"/>
      <c r="HEB84" s="114"/>
      <c r="HEC84" s="74"/>
      <c r="HEO84" s="74"/>
      <c r="HEP84" s="669"/>
      <c r="HEQ84" s="669"/>
      <c r="HER84" s="114"/>
      <c r="HES84" s="74"/>
      <c r="HFE84" s="74"/>
      <c r="HFF84" s="669"/>
      <c r="HFG84" s="669"/>
      <c r="HFH84" s="114"/>
      <c r="HFI84" s="74"/>
      <c r="HFU84" s="74"/>
      <c r="HFV84" s="669"/>
      <c r="HFW84" s="669"/>
      <c r="HFX84" s="114"/>
      <c r="HFY84" s="74"/>
      <c r="HGK84" s="74"/>
      <c r="HGL84" s="669"/>
      <c r="HGM84" s="669"/>
      <c r="HGN84" s="114"/>
      <c r="HGO84" s="74"/>
      <c r="HHA84" s="74"/>
      <c r="HHB84" s="669"/>
      <c r="HHC84" s="669"/>
      <c r="HHD84" s="114"/>
      <c r="HHE84" s="74"/>
      <c r="HHQ84" s="74"/>
      <c r="HHR84" s="669"/>
      <c r="HHS84" s="669"/>
      <c r="HHT84" s="114"/>
      <c r="HHU84" s="74"/>
      <c r="HIG84" s="74"/>
      <c r="HIH84" s="669"/>
      <c r="HII84" s="669"/>
      <c r="HIJ84" s="114"/>
      <c r="HIK84" s="74"/>
      <c r="HIW84" s="74"/>
      <c r="HIX84" s="669"/>
      <c r="HIY84" s="669"/>
      <c r="HIZ84" s="114"/>
      <c r="HJA84" s="74"/>
      <c r="HJM84" s="74"/>
      <c r="HJN84" s="669"/>
      <c r="HJO84" s="669"/>
      <c r="HJP84" s="114"/>
      <c r="HJQ84" s="74"/>
      <c r="HKC84" s="74"/>
      <c r="HKD84" s="669"/>
      <c r="HKE84" s="669"/>
      <c r="HKF84" s="114"/>
      <c r="HKG84" s="74"/>
      <c r="HKS84" s="74"/>
      <c r="HKT84" s="669"/>
      <c r="HKU84" s="669"/>
      <c r="HKV84" s="114"/>
      <c r="HKW84" s="74"/>
      <c r="HLI84" s="74"/>
      <c r="HLJ84" s="669"/>
      <c r="HLK84" s="669"/>
      <c r="HLL84" s="114"/>
      <c r="HLM84" s="74"/>
      <c r="HLY84" s="74"/>
      <c r="HLZ84" s="669"/>
      <c r="HMA84" s="669"/>
      <c r="HMB84" s="114"/>
      <c r="HMC84" s="74"/>
      <c r="HMO84" s="74"/>
      <c r="HMP84" s="669"/>
      <c r="HMQ84" s="669"/>
      <c r="HMR84" s="114"/>
      <c r="HMS84" s="74"/>
      <c r="HNE84" s="74"/>
      <c r="HNF84" s="669"/>
      <c r="HNG84" s="669"/>
      <c r="HNH84" s="114"/>
      <c r="HNI84" s="74"/>
      <c r="HNU84" s="74"/>
      <c r="HNV84" s="669"/>
      <c r="HNW84" s="669"/>
      <c r="HNX84" s="114"/>
      <c r="HNY84" s="74"/>
      <c r="HOK84" s="74"/>
      <c r="HOL84" s="669"/>
      <c r="HOM84" s="669"/>
      <c r="HON84" s="114"/>
      <c r="HOO84" s="74"/>
      <c r="HPA84" s="74"/>
      <c r="HPB84" s="669"/>
      <c r="HPC84" s="669"/>
      <c r="HPD84" s="114"/>
      <c r="HPE84" s="74"/>
      <c r="HPQ84" s="74"/>
      <c r="HPR84" s="669"/>
      <c r="HPS84" s="669"/>
      <c r="HPT84" s="114"/>
      <c r="HPU84" s="74"/>
      <c r="HQG84" s="74"/>
      <c r="HQH84" s="669"/>
      <c r="HQI84" s="669"/>
      <c r="HQJ84" s="114"/>
      <c r="HQK84" s="74"/>
      <c r="HQW84" s="74"/>
      <c r="HQX84" s="669"/>
      <c r="HQY84" s="669"/>
      <c r="HQZ84" s="114"/>
      <c r="HRA84" s="74"/>
      <c r="HRM84" s="74"/>
      <c r="HRN84" s="669"/>
      <c r="HRO84" s="669"/>
      <c r="HRP84" s="114"/>
      <c r="HRQ84" s="74"/>
      <c r="HSC84" s="74"/>
      <c r="HSD84" s="669"/>
      <c r="HSE84" s="669"/>
      <c r="HSF84" s="114"/>
      <c r="HSG84" s="74"/>
      <c r="HSS84" s="74"/>
      <c r="HST84" s="669"/>
      <c r="HSU84" s="669"/>
      <c r="HSV84" s="114"/>
      <c r="HSW84" s="74"/>
      <c r="HTI84" s="74"/>
      <c r="HTJ84" s="669"/>
      <c r="HTK84" s="669"/>
      <c r="HTL84" s="114"/>
      <c r="HTM84" s="74"/>
      <c r="HTY84" s="74"/>
      <c r="HTZ84" s="669"/>
      <c r="HUA84" s="669"/>
      <c r="HUB84" s="114"/>
      <c r="HUC84" s="74"/>
      <c r="HUO84" s="74"/>
      <c r="HUP84" s="669"/>
      <c r="HUQ84" s="669"/>
      <c r="HUR84" s="114"/>
      <c r="HUS84" s="74"/>
      <c r="HVE84" s="74"/>
      <c r="HVF84" s="669"/>
      <c r="HVG84" s="669"/>
      <c r="HVH84" s="114"/>
      <c r="HVI84" s="74"/>
      <c r="HVU84" s="74"/>
      <c r="HVV84" s="669"/>
      <c r="HVW84" s="669"/>
      <c r="HVX84" s="114"/>
      <c r="HVY84" s="74"/>
      <c r="HWK84" s="74"/>
      <c r="HWL84" s="669"/>
      <c r="HWM84" s="669"/>
      <c r="HWN84" s="114"/>
      <c r="HWO84" s="74"/>
      <c r="HXA84" s="74"/>
      <c r="HXB84" s="669"/>
      <c r="HXC84" s="669"/>
      <c r="HXD84" s="114"/>
      <c r="HXE84" s="74"/>
      <c r="HXQ84" s="74"/>
      <c r="HXR84" s="669"/>
      <c r="HXS84" s="669"/>
      <c r="HXT84" s="114"/>
      <c r="HXU84" s="74"/>
      <c r="HYG84" s="74"/>
      <c r="HYH84" s="669"/>
      <c r="HYI84" s="669"/>
      <c r="HYJ84" s="114"/>
      <c r="HYK84" s="74"/>
      <c r="HYW84" s="74"/>
      <c r="HYX84" s="669"/>
      <c r="HYY84" s="669"/>
      <c r="HYZ84" s="114"/>
      <c r="HZA84" s="74"/>
      <c r="HZM84" s="74"/>
      <c r="HZN84" s="669"/>
      <c r="HZO84" s="669"/>
      <c r="HZP84" s="114"/>
      <c r="HZQ84" s="74"/>
      <c r="IAC84" s="74"/>
      <c r="IAD84" s="669"/>
      <c r="IAE84" s="669"/>
      <c r="IAF84" s="114"/>
      <c r="IAG84" s="74"/>
      <c r="IAS84" s="74"/>
      <c r="IAT84" s="669"/>
      <c r="IAU84" s="669"/>
      <c r="IAV84" s="114"/>
      <c r="IAW84" s="74"/>
      <c r="IBI84" s="74"/>
      <c r="IBJ84" s="669"/>
      <c r="IBK84" s="669"/>
      <c r="IBL84" s="114"/>
      <c r="IBM84" s="74"/>
      <c r="IBY84" s="74"/>
      <c r="IBZ84" s="669"/>
      <c r="ICA84" s="669"/>
      <c r="ICB84" s="114"/>
      <c r="ICC84" s="74"/>
      <c r="ICO84" s="74"/>
      <c r="ICP84" s="669"/>
      <c r="ICQ84" s="669"/>
      <c r="ICR84" s="114"/>
      <c r="ICS84" s="74"/>
      <c r="IDE84" s="74"/>
      <c r="IDF84" s="669"/>
      <c r="IDG84" s="669"/>
      <c r="IDH84" s="114"/>
      <c r="IDI84" s="74"/>
      <c r="IDU84" s="74"/>
      <c r="IDV84" s="669"/>
      <c r="IDW84" s="669"/>
      <c r="IDX84" s="114"/>
      <c r="IDY84" s="74"/>
      <c r="IEK84" s="74"/>
      <c r="IEL84" s="669"/>
      <c r="IEM84" s="669"/>
      <c r="IEN84" s="114"/>
      <c r="IEO84" s="74"/>
      <c r="IFA84" s="74"/>
      <c r="IFB84" s="669"/>
      <c r="IFC84" s="669"/>
      <c r="IFD84" s="114"/>
      <c r="IFE84" s="74"/>
      <c r="IFQ84" s="74"/>
      <c r="IFR84" s="669"/>
      <c r="IFS84" s="669"/>
      <c r="IFT84" s="114"/>
      <c r="IFU84" s="74"/>
      <c r="IGG84" s="74"/>
      <c r="IGH84" s="669"/>
      <c r="IGI84" s="669"/>
      <c r="IGJ84" s="114"/>
      <c r="IGK84" s="74"/>
      <c r="IGW84" s="74"/>
      <c r="IGX84" s="669"/>
      <c r="IGY84" s="669"/>
      <c r="IGZ84" s="114"/>
      <c r="IHA84" s="74"/>
      <c r="IHM84" s="74"/>
      <c r="IHN84" s="669"/>
      <c r="IHO84" s="669"/>
      <c r="IHP84" s="114"/>
      <c r="IHQ84" s="74"/>
      <c r="IIC84" s="74"/>
      <c r="IID84" s="669"/>
      <c r="IIE84" s="669"/>
      <c r="IIF84" s="114"/>
      <c r="IIG84" s="74"/>
      <c r="IIS84" s="74"/>
      <c r="IIT84" s="669"/>
      <c r="IIU84" s="669"/>
      <c r="IIV84" s="114"/>
      <c r="IIW84" s="74"/>
      <c r="IJI84" s="74"/>
      <c r="IJJ84" s="669"/>
      <c r="IJK84" s="669"/>
      <c r="IJL84" s="114"/>
      <c r="IJM84" s="74"/>
      <c r="IJY84" s="74"/>
      <c r="IJZ84" s="669"/>
      <c r="IKA84" s="669"/>
      <c r="IKB84" s="114"/>
      <c r="IKC84" s="74"/>
      <c r="IKO84" s="74"/>
      <c r="IKP84" s="669"/>
      <c r="IKQ84" s="669"/>
      <c r="IKR84" s="114"/>
      <c r="IKS84" s="74"/>
      <c r="ILE84" s="74"/>
      <c r="ILF84" s="669"/>
      <c r="ILG84" s="669"/>
      <c r="ILH84" s="114"/>
      <c r="ILI84" s="74"/>
      <c r="ILU84" s="74"/>
      <c r="ILV84" s="669"/>
      <c r="ILW84" s="669"/>
      <c r="ILX84" s="114"/>
      <c r="ILY84" s="74"/>
      <c r="IMK84" s="74"/>
      <c r="IML84" s="669"/>
      <c r="IMM84" s="669"/>
      <c r="IMN84" s="114"/>
      <c r="IMO84" s="74"/>
      <c r="INA84" s="74"/>
      <c r="INB84" s="669"/>
      <c r="INC84" s="669"/>
      <c r="IND84" s="114"/>
      <c r="INE84" s="74"/>
      <c r="INQ84" s="74"/>
      <c r="INR84" s="669"/>
      <c r="INS84" s="669"/>
      <c r="INT84" s="114"/>
      <c r="INU84" s="74"/>
      <c r="IOG84" s="74"/>
      <c r="IOH84" s="669"/>
      <c r="IOI84" s="669"/>
      <c r="IOJ84" s="114"/>
      <c r="IOK84" s="74"/>
      <c r="IOW84" s="74"/>
      <c r="IOX84" s="669"/>
      <c r="IOY84" s="669"/>
      <c r="IOZ84" s="114"/>
      <c r="IPA84" s="74"/>
      <c r="IPM84" s="74"/>
      <c r="IPN84" s="669"/>
      <c r="IPO84" s="669"/>
      <c r="IPP84" s="114"/>
      <c r="IPQ84" s="74"/>
      <c r="IQC84" s="74"/>
      <c r="IQD84" s="669"/>
      <c r="IQE84" s="669"/>
      <c r="IQF84" s="114"/>
      <c r="IQG84" s="74"/>
      <c r="IQS84" s="74"/>
      <c r="IQT84" s="669"/>
      <c r="IQU84" s="669"/>
      <c r="IQV84" s="114"/>
      <c r="IQW84" s="74"/>
      <c r="IRI84" s="74"/>
      <c r="IRJ84" s="669"/>
      <c r="IRK84" s="669"/>
      <c r="IRL84" s="114"/>
      <c r="IRM84" s="74"/>
      <c r="IRY84" s="74"/>
      <c r="IRZ84" s="669"/>
      <c r="ISA84" s="669"/>
      <c r="ISB84" s="114"/>
      <c r="ISC84" s="74"/>
      <c r="ISO84" s="74"/>
      <c r="ISP84" s="669"/>
      <c r="ISQ84" s="669"/>
      <c r="ISR84" s="114"/>
      <c r="ISS84" s="74"/>
      <c r="ITE84" s="74"/>
      <c r="ITF84" s="669"/>
      <c r="ITG84" s="669"/>
      <c r="ITH84" s="114"/>
      <c r="ITI84" s="74"/>
      <c r="ITU84" s="74"/>
      <c r="ITV84" s="669"/>
      <c r="ITW84" s="669"/>
      <c r="ITX84" s="114"/>
      <c r="ITY84" s="74"/>
      <c r="IUK84" s="74"/>
      <c r="IUL84" s="669"/>
      <c r="IUM84" s="669"/>
      <c r="IUN84" s="114"/>
      <c r="IUO84" s="74"/>
      <c r="IVA84" s="74"/>
      <c r="IVB84" s="669"/>
      <c r="IVC84" s="669"/>
      <c r="IVD84" s="114"/>
      <c r="IVE84" s="74"/>
      <c r="IVQ84" s="74"/>
      <c r="IVR84" s="669"/>
      <c r="IVS84" s="669"/>
      <c r="IVT84" s="114"/>
      <c r="IVU84" s="74"/>
      <c r="IWG84" s="74"/>
      <c r="IWH84" s="669"/>
      <c r="IWI84" s="669"/>
      <c r="IWJ84" s="114"/>
      <c r="IWK84" s="74"/>
      <c r="IWW84" s="74"/>
      <c r="IWX84" s="669"/>
      <c r="IWY84" s="669"/>
      <c r="IWZ84" s="114"/>
      <c r="IXA84" s="74"/>
      <c r="IXM84" s="74"/>
      <c r="IXN84" s="669"/>
      <c r="IXO84" s="669"/>
      <c r="IXP84" s="114"/>
      <c r="IXQ84" s="74"/>
      <c r="IYC84" s="74"/>
      <c r="IYD84" s="669"/>
      <c r="IYE84" s="669"/>
      <c r="IYF84" s="114"/>
      <c r="IYG84" s="74"/>
      <c r="IYS84" s="74"/>
      <c r="IYT84" s="669"/>
      <c r="IYU84" s="669"/>
      <c r="IYV84" s="114"/>
      <c r="IYW84" s="74"/>
      <c r="IZI84" s="74"/>
      <c r="IZJ84" s="669"/>
      <c r="IZK84" s="669"/>
      <c r="IZL84" s="114"/>
      <c r="IZM84" s="74"/>
      <c r="IZY84" s="74"/>
      <c r="IZZ84" s="669"/>
      <c r="JAA84" s="669"/>
      <c r="JAB84" s="114"/>
      <c r="JAC84" s="74"/>
      <c r="JAO84" s="74"/>
      <c r="JAP84" s="669"/>
      <c r="JAQ84" s="669"/>
      <c r="JAR84" s="114"/>
      <c r="JAS84" s="74"/>
      <c r="JBE84" s="74"/>
      <c r="JBF84" s="669"/>
      <c r="JBG84" s="669"/>
      <c r="JBH84" s="114"/>
      <c r="JBI84" s="74"/>
      <c r="JBU84" s="74"/>
      <c r="JBV84" s="669"/>
      <c r="JBW84" s="669"/>
      <c r="JBX84" s="114"/>
      <c r="JBY84" s="74"/>
      <c r="JCK84" s="74"/>
      <c r="JCL84" s="669"/>
      <c r="JCM84" s="669"/>
      <c r="JCN84" s="114"/>
      <c r="JCO84" s="74"/>
      <c r="JDA84" s="74"/>
      <c r="JDB84" s="669"/>
      <c r="JDC84" s="669"/>
      <c r="JDD84" s="114"/>
      <c r="JDE84" s="74"/>
      <c r="JDQ84" s="74"/>
      <c r="JDR84" s="669"/>
      <c r="JDS84" s="669"/>
      <c r="JDT84" s="114"/>
      <c r="JDU84" s="74"/>
      <c r="JEG84" s="74"/>
      <c r="JEH84" s="669"/>
      <c r="JEI84" s="669"/>
      <c r="JEJ84" s="114"/>
      <c r="JEK84" s="74"/>
      <c r="JEW84" s="74"/>
      <c r="JEX84" s="669"/>
      <c r="JEY84" s="669"/>
      <c r="JEZ84" s="114"/>
      <c r="JFA84" s="74"/>
      <c r="JFM84" s="74"/>
      <c r="JFN84" s="669"/>
      <c r="JFO84" s="669"/>
      <c r="JFP84" s="114"/>
      <c r="JFQ84" s="74"/>
      <c r="JGC84" s="74"/>
      <c r="JGD84" s="669"/>
      <c r="JGE84" s="669"/>
      <c r="JGF84" s="114"/>
      <c r="JGG84" s="74"/>
      <c r="JGS84" s="74"/>
      <c r="JGT84" s="669"/>
      <c r="JGU84" s="669"/>
      <c r="JGV84" s="114"/>
      <c r="JGW84" s="74"/>
      <c r="JHI84" s="74"/>
      <c r="JHJ84" s="669"/>
      <c r="JHK84" s="669"/>
      <c r="JHL84" s="114"/>
      <c r="JHM84" s="74"/>
      <c r="JHY84" s="74"/>
      <c r="JHZ84" s="669"/>
      <c r="JIA84" s="669"/>
      <c r="JIB84" s="114"/>
      <c r="JIC84" s="74"/>
      <c r="JIO84" s="74"/>
      <c r="JIP84" s="669"/>
      <c r="JIQ84" s="669"/>
      <c r="JIR84" s="114"/>
      <c r="JIS84" s="74"/>
      <c r="JJE84" s="74"/>
      <c r="JJF84" s="669"/>
      <c r="JJG84" s="669"/>
      <c r="JJH84" s="114"/>
      <c r="JJI84" s="74"/>
      <c r="JJU84" s="74"/>
      <c r="JJV84" s="669"/>
      <c r="JJW84" s="669"/>
      <c r="JJX84" s="114"/>
      <c r="JJY84" s="74"/>
      <c r="JKK84" s="74"/>
      <c r="JKL84" s="669"/>
      <c r="JKM84" s="669"/>
      <c r="JKN84" s="114"/>
      <c r="JKO84" s="74"/>
      <c r="JLA84" s="74"/>
      <c r="JLB84" s="669"/>
      <c r="JLC84" s="669"/>
      <c r="JLD84" s="114"/>
      <c r="JLE84" s="74"/>
      <c r="JLQ84" s="74"/>
      <c r="JLR84" s="669"/>
      <c r="JLS84" s="669"/>
      <c r="JLT84" s="114"/>
      <c r="JLU84" s="74"/>
      <c r="JMG84" s="74"/>
      <c r="JMH84" s="669"/>
      <c r="JMI84" s="669"/>
      <c r="JMJ84" s="114"/>
      <c r="JMK84" s="74"/>
      <c r="JMW84" s="74"/>
      <c r="JMX84" s="669"/>
      <c r="JMY84" s="669"/>
      <c r="JMZ84" s="114"/>
      <c r="JNA84" s="74"/>
      <c r="JNM84" s="74"/>
      <c r="JNN84" s="669"/>
      <c r="JNO84" s="669"/>
      <c r="JNP84" s="114"/>
      <c r="JNQ84" s="74"/>
      <c r="JOC84" s="74"/>
      <c r="JOD84" s="669"/>
      <c r="JOE84" s="669"/>
      <c r="JOF84" s="114"/>
      <c r="JOG84" s="74"/>
      <c r="JOS84" s="74"/>
      <c r="JOT84" s="669"/>
      <c r="JOU84" s="669"/>
      <c r="JOV84" s="114"/>
      <c r="JOW84" s="74"/>
      <c r="JPI84" s="74"/>
      <c r="JPJ84" s="669"/>
      <c r="JPK84" s="669"/>
      <c r="JPL84" s="114"/>
      <c r="JPM84" s="74"/>
      <c r="JPY84" s="74"/>
      <c r="JPZ84" s="669"/>
      <c r="JQA84" s="669"/>
      <c r="JQB84" s="114"/>
      <c r="JQC84" s="74"/>
      <c r="JQO84" s="74"/>
      <c r="JQP84" s="669"/>
      <c r="JQQ84" s="669"/>
      <c r="JQR84" s="114"/>
      <c r="JQS84" s="74"/>
      <c r="JRE84" s="74"/>
      <c r="JRF84" s="669"/>
      <c r="JRG84" s="669"/>
      <c r="JRH84" s="114"/>
      <c r="JRI84" s="74"/>
      <c r="JRU84" s="74"/>
      <c r="JRV84" s="669"/>
      <c r="JRW84" s="669"/>
      <c r="JRX84" s="114"/>
      <c r="JRY84" s="74"/>
      <c r="JSK84" s="74"/>
      <c r="JSL84" s="669"/>
      <c r="JSM84" s="669"/>
      <c r="JSN84" s="114"/>
      <c r="JSO84" s="74"/>
      <c r="JTA84" s="74"/>
      <c r="JTB84" s="669"/>
      <c r="JTC84" s="669"/>
      <c r="JTD84" s="114"/>
      <c r="JTE84" s="74"/>
      <c r="JTQ84" s="74"/>
      <c r="JTR84" s="669"/>
      <c r="JTS84" s="669"/>
      <c r="JTT84" s="114"/>
      <c r="JTU84" s="74"/>
      <c r="JUG84" s="74"/>
      <c r="JUH84" s="669"/>
      <c r="JUI84" s="669"/>
      <c r="JUJ84" s="114"/>
      <c r="JUK84" s="74"/>
      <c r="JUW84" s="74"/>
      <c r="JUX84" s="669"/>
      <c r="JUY84" s="669"/>
      <c r="JUZ84" s="114"/>
      <c r="JVA84" s="74"/>
      <c r="JVM84" s="74"/>
      <c r="JVN84" s="669"/>
      <c r="JVO84" s="669"/>
      <c r="JVP84" s="114"/>
      <c r="JVQ84" s="74"/>
      <c r="JWC84" s="74"/>
      <c r="JWD84" s="669"/>
      <c r="JWE84" s="669"/>
      <c r="JWF84" s="114"/>
      <c r="JWG84" s="74"/>
      <c r="JWS84" s="74"/>
      <c r="JWT84" s="669"/>
      <c r="JWU84" s="669"/>
      <c r="JWV84" s="114"/>
      <c r="JWW84" s="74"/>
      <c r="JXI84" s="74"/>
      <c r="JXJ84" s="669"/>
      <c r="JXK84" s="669"/>
      <c r="JXL84" s="114"/>
      <c r="JXM84" s="74"/>
      <c r="JXY84" s="74"/>
      <c r="JXZ84" s="669"/>
      <c r="JYA84" s="669"/>
      <c r="JYB84" s="114"/>
      <c r="JYC84" s="74"/>
      <c r="JYO84" s="74"/>
      <c r="JYP84" s="669"/>
      <c r="JYQ84" s="669"/>
      <c r="JYR84" s="114"/>
      <c r="JYS84" s="74"/>
      <c r="JZE84" s="74"/>
      <c r="JZF84" s="669"/>
      <c r="JZG84" s="669"/>
      <c r="JZH84" s="114"/>
      <c r="JZI84" s="74"/>
      <c r="JZU84" s="74"/>
      <c r="JZV84" s="669"/>
      <c r="JZW84" s="669"/>
      <c r="JZX84" s="114"/>
      <c r="JZY84" s="74"/>
      <c r="KAK84" s="74"/>
      <c r="KAL84" s="669"/>
      <c r="KAM84" s="669"/>
      <c r="KAN84" s="114"/>
      <c r="KAO84" s="74"/>
      <c r="KBA84" s="74"/>
      <c r="KBB84" s="669"/>
      <c r="KBC84" s="669"/>
      <c r="KBD84" s="114"/>
      <c r="KBE84" s="74"/>
      <c r="KBQ84" s="74"/>
      <c r="KBR84" s="669"/>
      <c r="KBS84" s="669"/>
      <c r="KBT84" s="114"/>
      <c r="KBU84" s="74"/>
      <c r="KCG84" s="74"/>
      <c r="KCH84" s="669"/>
      <c r="KCI84" s="669"/>
      <c r="KCJ84" s="114"/>
      <c r="KCK84" s="74"/>
      <c r="KCW84" s="74"/>
      <c r="KCX84" s="669"/>
      <c r="KCY84" s="669"/>
      <c r="KCZ84" s="114"/>
      <c r="KDA84" s="74"/>
      <c r="KDM84" s="74"/>
      <c r="KDN84" s="669"/>
      <c r="KDO84" s="669"/>
      <c r="KDP84" s="114"/>
      <c r="KDQ84" s="74"/>
      <c r="KEC84" s="74"/>
      <c r="KED84" s="669"/>
      <c r="KEE84" s="669"/>
      <c r="KEF84" s="114"/>
      <c r="KEG84" s="74"/>
      <c r="KES84" s="74"/>
      <c r="KET84" s="669"/>
      <c r="KEU84" s="669"/>
      <c r="KEV84" s="114"/>
      <c r="KEW84" s="74"/>
      <c r="KFI84" s="74"/>
      <c r="KFJ84" s="669"/>
      <c r="KFK84" s="669"/>
      <c r="KFL84" s="114"/>
      <c r="KFM84" s="74"/>
      <c r="KFY84" s="74"/>
      <c r="KFZ84" s="669"/>
      <c r="KGA84" s="669"/>
      <c r="KGB84" s="114"/>
      <c r="KGC84" s="74"/>
      <c r="KGO84" s="74"/>
      <c r="KGP84" s="669"/>
      <c r="KGQ84" s="669"/>
      <c r="KGR84" s="114"/>
      <c r="KGS84" s="74"/>
      <c r="KHE84" s="74"/>
      <c r="KHF84" s="669"/>
      <c r="KHG84" s="669"/>
      <c r="KHH84" s="114"/>
      <c r="KHI84" s="74"/>
      <c r="KHU84" s="74"/>
      <c r="KHV84" s="669"/>
      <c r="KHW84" s="669"/>
      <c r="KHX84" s="114"/>
      <c r="KHY84" s="74"/>
      <c r="KIK84" s="74"/>
      <c r="KIL84" s="669"/>
      <c r="KIM84" s="669"/>
      <c r="KIN84" s="114"/>
      <c r="KIO84" s="74"/>
      <c r="KJA84" s="74"/>
      <c r="KJB84" s="669"/>
      <c r="KJC84" s="669"/>
      <c r="KJD84" s="114"/>
      <c r="KJE84" s="74"/>
      <c r="KJQ84" s="74"/>
      <c r="KJR84" s="669"/>
      <c r="KJS84" s="669"/>
      <c r="KJT84" s="114"/>
      <c r="KJU84" s="74"/>
      <c r="KKG84" s="74"/>
      <c r="KKH84" s="669"/>
      <c r="KKI84" s="669"/>
      <c r="KKJ84" s="114"/>
      <c r="KKK84" s="74"/>
      <c r="KKW84" s="74"/>
      <c r="KKX84" s="669"/>
      <c r="KKY84" s="669"/>
      <c r="KKZ84" s="114"/>
      <c r="KLA84" s="74"/>
      <c r="KLM84" s="74"/>
      <c r="KLN84" s="669"/>
      <c r="KLO84" s="669"/>
      <c r="KLP84" s="114"/>
      <c r="KLQ84" s="74"/>
      <c r="KMC84" s="74"/>
      <c r="KMD84" s="669"/>
      <c r="KME84" s="669"/>
      <c r="KMF84" s="114"/>
      <c r="KMG84" s="74"/>
      <c r="KMS84" s="74"/>
      <c r="KMT84" s="669"/>
      <c r="KMU84" s="669"/>
      <c r="KMV84" s="114"/>
      <c r="KMW84" s="74"/>
      <c r="KNI84" s="74"/>
      <c r="KNJ84" s="669"/>
      <c r="KNK84" s="669"/>
      <c r="KNL84" s="114"/>
      <c r="KNM84" s="74"/>
      <c r="KNY84" s="74"/>
      <c r="KNZ84" s="669"/>
      <c r="KOA84" s="669"/>
      <c r="KOB84" s="114"/>
      <c r="KOC84" s="74"/>
      <c r="KOO84" s="74"/>
      <c r="KOP84" s="669"/>
      <c r="KOQ84" s="669"/>
      <c r="KOR84" s="114"/>
      <c r="KOS84" s="74"/>
      <c r="KPE84" s="74"/>
      <c r="KPF84" s="669"/>
      <c r="KPG84" s="669"/>
      <c r="KPH84" s="114"/>
      <c r="KPI84" s="74"/>
      <c r="KPU84" s="74"/>
      <c r="KPV84" s="669"/>
      <c r="KPW84" s="669"/>
      <c r="KPX84" s="114"/>
      <c r="KPY84" s="74"/>
      <c r="KQK84" s="74"/>
      <c r="KQL84" s="669"/>
      <c r="KQM84" s="669"/>
      <c r="KQN84" s="114"/>
      <c r="KQO84" s="74"/>
      <c r="KRA84" s="74"/>
      <c r="KRB84" s="669"/>
      <c r="KRC84" s="669"/>
      <c r="KRD84" s="114"/>
      <c r="KRE84" s="74"/>
      <c r="KRQ84" s="74"/>
      <c r="KRR84" s="669"/>
      <c r="KRS84" s="669"/>
      <c r="KRT84" s="114"/>
      <c r="KRU84" s="74"/>
      <c r="KSG84" s="74"/>
      <c r="KSH84" s="669"/>
      <c r="KSI84" s="669"/>
      <c r="KSJ84" s="114"/>
      <c r="KSK84" s="74"/>
      <c r="KSW84" s="74"/>
      <c r="KSX84" s="669"/>
      <c r="KSY84" s="669"/>
      <c r="KSZ84" s="114"/>
      <c r="KTA84" s="74"/>
      <c r="KTM84" s="74"/>
      <c r="KTN84" s="669"/>
      <c r="KTO84" s="669"/>
      <c r="KTP84" s="114"/>
      <c r="KTQ84" s="74"/>
      <c r="KUC84" s="74"/>
      <c r="KUD84" s="669"/>
      <c r="KUE84" s="669"/>
      <c r="KUF84" s="114"/>
      <c r="KUG84" s="74"/>
      <c r="KUS84" s="74"/>
      <c r="KUT84" s="669"/>
      <c r="KUU84" s="669"/>
      <c r="KUV84" s="114"/>
      <c r="KUW84" s="74"/>
      <c r="KVI84" s="74"/>
      <c r="KVJ84" s="669"/>
      <c r="KVK84" s="669"/>
      <c r="KVL84" s="114"/>
      <c r="KVM84" s="74"/>
      <c r="KVY84" s="74"/>
      <c r="KVZ84" s="669"/>
      <c r="KWA84" s="669"/>
      <c r="KWB84" s="114"/>
      <c r="KWC84" s="74"/>
      <c r="KWO84" s="74"/>
      <c r="KWP84" s="669"/>
      <c r="KWQ84" s="669"/>
      <c r="KWR84" s="114"/>
      <c r="KWS84" s="74"/>
      <c r="KXE84" s="74"/>
      <c r="KXF84" s="669"/>
      <c r="KXG84" s="669"/>
      <c r="KXH84" s="114"/>
      <c r="KXI84" s="74"/>
      <c r="KXU84" s="74"/>
      <c r="KXV84" s="669"/>
      <c r="KXW84" s="669"/>
      <c r="KXX84" s="114"/>
      <c r="KXY84" s="74"/>
      <c r="KYK84" s="74"/>
      <c r="KYL84" s="669"/>
      <c r="KYM84" s="669"/>
      <c r="KYN84" s="114"/>
      <c r="KYO84" s="74"/>
      <c r="KZA84" s="74"/>
      <c r="KZB84" s="669"/>
      <c r="KZC84" s="669"/>
      <c r="KZD84" s="114"/>
      <c r="KZE84" s="74"/>
      <c r="KZQ84" s="74"/>
      <c r="KZR84" s="669"/>
      <c r="KZS84" s="669"/>
      <c r="KZT84" s="114"/>
      <c r="KZU84" s="74"/>
      <c r="LAG84" s="74"/>
      <c r="LAH84" s="669"/>
      <c r="LAI84" s="669"/>
      <c r="LAJ84" s="114"/>
      <c r="LAK84" s="74"/>
      <c r="LAW84" s="74"/>
      <c r="LAX84" s="669"/>
      <c r="LAY84" s="669"/>
      <c r="LAZ84" s="114"/>
      <c r="LBA84" s="74"/>
      <c r="LBM84" s="74"/>
      <c r="LBN84" s="669"/>
      <c r="LBO84" s="669"/>
      <c r="LBP84" s="114"/>
      <c r="LBQ84" s="74"/>
      <c r="LCC84" s="74"/>
      <c r="LCD84" s="669"/>
      <c r="LCE84" s="669"/>
      <c r="LCF84" s="114"/>
      <c r="LCG84" s="74"/>
      <c r="LCS84" s="74"/>
      <c r="LCT84" s="669"/>
      <c r="LCU84" s="669"/>
      <c r="LCV84" s="114"/>
      <c r="LCW84" s="74"/>
      <c r="LDI84" s="74"/>
      <c r="LDJ84" s="669"/>
      <c r="LDK84" s="669"/>
      <c r="LDL84" s="114"/>
      <c r="LDM84" s="74"/>
      <c r="LDY84" s="74"/>
      <c r="LDZ84" s="669"/>
      <c r="LEA84" s="669"/>
      <c r="LEB84" s="114"/>
      <c r="LEC84" s="74"/>
      <c r="LEO84" s="74"/>
      <c r="LEP84" s="669"/>
      <c r="LEQ84" s="669"/>
      <c r="LER84" s="114"/>
      <c r="LES84" s="74"/>
      <c r="LFE84" s="74"/>
      <c r="LFF84" s="669"/>
      <c r="LFG84" s="669"/>
      <c r="LFH84" s="114"/>
      <c r="LFI84" s="74"/>
      <c r="LFU84" s="74"/>
      <c r="LFV84" s="669"/>
      <c r="LFW84" s="669"/>
      <c r="LFX84" s="114"/>
      <c r="LFY84" s="74"/>
      <c r="LGK84" s="74"/>
      <c r="LGL84" s="669"/>
      <c r="LGM84" s="669"/>
      <c r="LGN84" s="114"/>
      <c r="LGO84" s="74"/>
      <c r="LHA84" s="74"/>
      <c r="LHB84" s="669"/>
      <c r="LHC84" s="669"/>
      <c r="LHD84" s="114"/>
      <c r="LHE84" s="74"/>
      <c r="LHQ84" s="74"/>
      <c r="LHR84" s="669"/>
      <c r="LHS84" s="669"/>
      <c r="LHT84" s="114"/>
      <c r="LHU84" s="74"/>
      <c r="LIG84" s="74"/>
      <c r="LIH84" s="669"/>
      <c r="LII84" s="669"/>
      <c r="LIJ84" s="114"/>
      <c r="LIK84" s="74"/>
      <c r="LIW84" s="74"/>
      <c r="LIX84" s="669"/>
      <c r="LIY84" s="669"/>
      <c r="LIZ84" s="114"/>
      <c r="LJA84" s="74"/>
      <c r="LJM84" s="74"/>
      <c r="LJN84" s="669"/>
      <c r="LJO84" s="669"/>
      <c r="LJP84" s="114"/>
      <c r="LJQ84" s="74"/>
      <c r="LKC84" s="74"/>
      <c r="LKD84" s="669"/>
      <c r="LKE84" s="669"/>
      <c r="LKF84" s="114"/>
      <c r="LKG84" s="74"/>
      <c r="LKS84" s="74"/>
      <c r="LKT84" s="669"/>
      <c r="LKU84" s="669"/>
      <c r="LKV84" s="114"/>
      <c r="LKW84" s="74"/>
      <c r="LLI84" s="74"/>
      <c r="LLJ84" s="669"/>
      <c r="LLK84" s="669"/>
      <c r="LLL84" s="114"/>
      <c r="LLM84" s="74"/>
      <c r="LLY84" s="74"/>
      <c r="LLZ84" s="669"/>
      <c r="LMA84" s="669"/>
      <c r="LMB84" s="114"/>
      <c r="LMC84" s="74"/>
      <c r="LMO84" s="74"/>
      <c r="LMP84" s="669"/>
      <c r="LMQ84" s="669"/>
      <c r="LMR84" s="114"/>
      <c r="LMS84" s="74"/>
      <c r="LNE84" s="74"/>
      <c r="LNF84" s="669"/>
      <c r="LNG84" s="669"/>
      <c r="LNH84" s="114"/>
      <c r="LNI84" s="74"/>
      <c r="LNU84" s="74"/>
      <c r="LNV84" s="669"/>
      <c r="LNW84" s="669"/>
      <c r="LNX84" s="114"/>
      <c r="LNY84" s="74"/>
      <c r="LOK84" s="74"/>
      <c r="LOL84" s="669"/>
      <c r="LOM84" s="669"/>
      <c r="LON84" s="114"/>
      <c r="LOO84" s="74"/>
      <c r="LPA84" s="74"/>
      <c r="LPB84" s="669"/>
      <c r="LPC84" s="669"/>
      <c r="LPD84" s="114"/>
      <c r="LPE84" s="74"/>
      <c r="LPQ84" s="74"/>
      <c r="LPR84" s="669"/>
      <c r="LPS84" s="669"/>
      <c r="LPT84" s="114"/>
      <c r="LPU84" s="74"/>
      <c r="LQG84" s="74"/>
      <c r="LQH84" s="669"/>
      <c r="LQI84" s="669"/>
      <c r="LQJ84" s="114"/>
      <c r="LQK84" s="74"/>
      <c r="LQW84" s="74"/>
      <c r="LQX84" s="669"/>
      <c r="LQY84" s="669"/>
      <c r="LQZ84" s="114"/>
      <c r="LRA84" s="74"/>
      <c r="LRM84" s="74"/>
      <c r="LRN84" s="669"/>
      <c r="LRO84" s="669"/>
      <c r="LRP84" s="114"/>
      <c r="LRQ84" s="74"/>
      <c r="LSC84" s="74"/>
      <c r="LSD84" s="669"/>
      <c r="LSE84" s="669"/>
      <c r="LSF84" s="114"/>
      <c r="LSG84" s="74"/>
      <c r="LSS84" s="74"/>
      <c r="LST84" s="669"/>
      <c r="LSU84" s="669"/>
      <c r="LSV84" s="114"/>
      <c r="LSW84" s="74"/>
      <c r="LTI84" s="74"/>
      <c r="LTJ84" s="669"/>
      <c r="LTK84" s="669"/>
      <c r="LTL84" s="114"/>
      <c r="LTM84" s="74"/>
      <c r="LTY84" s="74"/>
      <c r="LTZ84" s="669"/>
      <c r="LUA84" s="669"/>
      <c r="LUB84" s="114"/>
      <c r="LUC84" s="74"/>
      <c r="LUO84" s="74"/>
      <c r="LUP84" s="669"/>
      <c r="LUQ84" s="669"/>
      <c r="LUR84" s="114"/>
      <c r="LUS84" s="74"/>
      <c r="LVE84" s="74"/>
      <c r="LVF84" s="669"/>
      <c r="LVG84" s="669"/>
      <c r="LVH84" s="114"/>
      <c r="LVI84" s="74"/>
      <c r="LVU84" s="74"/>
      <c r="LVV84" s="669"/>
      <c r="LVW84" s="669"/>
      <c r="LVX84" s="114"/>
      <c r="LVY84" s="74"/>
      <c r="LWK84" s="74"/>
      <c r="LWL84" s="669"/>
      <c r="LWM84" s="669"/>
      <c r="LWN84" s="114"/>
      <c r="LWO84" s="74"/>
      <c r="LXA84" s="74"/>
      <c r="LXB84" s="669"/>
      <c r="LXC84" s="669"/>
      <c r="LXD84" s="114"/>
      <c r="LXE84" s="74"/>
      <c r="LXQ84" s="74"/>
      <c r="LXR84" s="669"/>
      <c r="LXS84" s="669"/>
      <c r="LXT84" s="114"/>
      <c r="LXU84" s="74"/>
      <c r="LYG84" s="74"/>
      <c r="LYH84" s="669"/>
      <c r="LYI84" s="669"/>
      <c r="LYJ84" s="114"/>
      <c r="LYK84" s="74"/>
      <c r="LYW84" s="74"/>
      <c r="LYX84" s="669"/>
      <c r="LYY84" s="669"/>
      <c r="LYZ84" s="114"/>
      <c r="LZA84" s="74"/>
      <c r="LZM84" s="74"/>
      <c r="LZN84" s="669"/>
      <c r="LZO84" s="669"/>
      <c r="LZP84" s="114"/>
      <c r="LZQ84" s="74"/>
      <c r="MAC84" s="74"/>
      <c r="MAD84" s="669"/>
      <c r="MAE84" s="669"/>
      <c r="MAF84" s="114"/>
      <c r="MAG84" s="74"/>
      <c r="MAS84" s="74"/>
      <c r="MAT84" s="669"/>
      <c r="MAU84" s="669"/>
      <c r="MAV84" s="114"/>
      <c r="MAW84" s="74"/>
      <c r="MBI84" s="74"/>
      <c r="MBJ84" s="669"/>
      <c r="MBK84" s="669"/>
      <c r="MBL84" s="114"/>
      <c r="MBM84" s="74"/>
      <c r="MBY84" s="74"/>
      <c r="MBZ84" s="669"/>
      <c r="MCA84" s="669"/>
      <c r="MCB84" s="114"/>
      <c r="MCC84" s="74"/>
      <c r="MCO84" s="74"/>
      <c r="MCP84" s="669"/>
      <c r="MCQ84" s="669"/>
      <c r="MCR84" s="114"/>
      <c r="MCS84" s="74"/>
      <c r="MDE84" s="74"/>
      <c r="MDF84" s="669"/>
      <c r="MDG84" s="669"/>
      <c r="MDH84" s="114"/>
      <c r="MDI84" s="74"/>
      <c r="MDU84" s="74"/>
      <c r="MDV84" s="669"/>
      <c r="MDW84" s="669"/>
      <c r="MDX84" s="114"/>
      <c r="MDY84" s="74"/>
      <c r="MEK84" s="74"/>
      <c r="MEL84" s="669"/>
      <c r="MEM84" s="669"/>
      <c r="MEN84" s="114"/>
      <c r="MEO84" s="74"/>
      <c r="MFA84" s="74"/>
      <c r="MFB84" s="669"/>
      <c r="MFC84" s="669"/>
      <c r="MFD84" s="114"/>
      <c r="MFE84" s="74"/>
      <c r="MFQ84" s="74"/>
      <c r="MFR84" s="669"/>
      <c r="MFS84" s="669"/>
      <c r="MFT84" s="114"/>
      <c r="MFU84" s="74"/>
      <c r="MGG84" s="74"/>
      <c r="MGH84" s="669"/>
      <c r="MGI84" s="669"/>
      <c r="MGJ84" s="114"/>
      <c r="MGK84" s="74"/>
      <c r="MGW84" s="74"/>
      <c r="MGX84" s="669"/>
      <c r="MGY84" s="669"/>
      <c r="MGZ84" s="114"/>
      <c r="MHA84" s="74"/>
      <c r="MHM84" s="74"/>
      <c r="MHN84" s="669"/>
      <c r="MHO84" s="669"/>
      <c r="MHP84" s="114"/>
      <c r="MHQ84" s="74"/>
      <c r="MIC84" s="74"/>
      <c r="MID84" s="669"/>
      <c r="MIE84" s="669"/>
      <c r="MIF84" s="114"/>
      <c r="MIG84" s="74"/>
      <c r="MIS84" s="74"/>
      <c r="MIT84" s="669"/>
      <c r="MIU84" s="669"/>
      <c r="MIV84" s="114"/>
      <c r="MIW84" s="74"/>
      <c r="MJI84" s="74"/>
      <c r="MJJ84" s="669"/>
      <c r="MJK84" s="669"/>
      <c r="MJL84" s="114"/>
      <c r="MJM84" s="74"/>
      <c r="MJY84" s="74"/>
      <c r="MJZ84" s="669"/>
      <c r="MKA84" s="669"/>
      <c r="MKB84" s="114"/>
      <c r="MKC84" s="74"/>
      <c r="MKO84" s="74"/>
      <c r="MKP84" s="669"/>
      <c r="MKQ84" s="669"/>
      <c r="MKR84" s="114"/>
      <c r="MKS84" s="74"/>
      <c r="MLE84" s="74"/>
      <c r="MLF84" s="669"/>
      <c r="MLG84" s="669"/>
      <c r="MLH84" s="114"/>
      <c r="MLI84" s="74"/>
      <c r="MLU84" s="74"/>
      <c r="MLV84" s="669"/>
      <c r="MLW84" s="669"/>
      <c r="MLX84" s="114"/>
      <c r="MLY84" s="74"/>
      <c r="MMK84" s="74"/>
      <c r="MML84" s="669"/>
      <c r="MMM84" s="669"/>
      <c r="MMN84" s="114"/>
      <c r="MMO84" s="74"/>
      <c r="MNA84" s="74"/>
      <c r="MNB84" s="669"/>
      <c r="MNC84" s="669"/>
      <c r="MND84" s="114"/>
      <c r="MNE84" s="74"/>
      <c r="MNQ84" s="74"/>
      <c r="MNR84" s="669"/>
      <c r="MNS84" s="669"/>
      <c r="MNT84" s="114"/>
      <c r="MNU84" s="74"/>
      <c r="MOG84" s="74"/>
      <c r="MOH84" s="669"/>
      <c r="MOI84" s="669"/>
      <c r="MOJ84" s="114"/>
      <c r="MOK84" s="74"/>
      <c r="MOW84" s="74"/>
      <c r="MOX84" s="669"/>
      <c r="MOY84" s="669"/>
      <c r="MOZ84" s="114"/>
      <c r="MPA84" s="74"/>
      <c r="MPM84" s="74"/>
      <c r="MPN84" s="669"/>
      <c r="MPO84" s="669"/>
      <c r="MPP84" s="114"/>
      <c r="MPQ84" s="74"/>
      <c r="MQC84" s="74"/>
      <c r="MQD84" s="669"/>
      <c r="MQE84" s="669"/>
      <c r="MQF84" s="114"/>
      <c r="MQG84" s="74"/>
      <c r="MQS84" s="74"/>
      <c r="MQT84" s="669"/>
      <c r="MQU84" s="669"/>
      <c r="MQV84" s="114"/>
      <c r="MQW84" s="74"/>
      <c r="MRI84" s="74"/>
      <c r="MRJ84" s="669"/>
      <c r="MRK84" s="669"/>
      <c r="MRL84" s="114"/>
      <c r="MRM84" s="74"/>
      <c r="MRY84" s="74"/>
      <c r="MRZ84" s="669"/>
      <c r="MSA84" s="669"/>
      <c r="MSB84" s="114"/>
      <c r="MSC84" s="74"/>
      <c r="MSO84" s="74"/>
      <c r="MSP84" s="669"/>
      <c r="MSQ84" s="669"/>
      <c r="MSR84" s="114"/>
      <c r="MSS84" s="74"/>
      <c r="MTE84" s="74"/>
      <c r="MTF84" s="669"/>
      <c r="MTG84" s="669"/>
      <c r="MTH84" s="114"/>
      <c r="MTI84" s="74"/>
      <c r="MTU84" s="74"/>
      <c r="MTV84" s="669"/>
      <c r="MTW84" s="669"/>
      <c r="MTX84" s="114"/>
      <c r="MTY84" s="74"/>
      <c r="MUK84" s="74"/>
      <c r="MUL84" s="669"/>
      <c r="MUM84" s="669"/>
      <c r="MUN84" s="114"/>
      <c r="MUO84" s="74"/>
      <c r="MVA84" s="74"/>
      <c r="MVB84" s="669"/>
      <c r="MVC84" s="669"/>
      <c r="MVD84" s="114"/>
      <c r="MVE84" s="74"/>
      <c r="MVQ84" s="74"/>
      <c r="MVR84" s="669"/>
      <c r="MVS84" s="669"/>
      <c r="MVT84" s="114"/>
      <c r="MVU84" s="74"/>
      <c r="MWG84" s="74"/>
      <c r="MWH84" s="669"/>
      <c r="MWI84" s="669"/>
      <c r="MWJ84" s="114"/>
      <c r="MWK84" s="74"/>
      <c r="MWW84" s="74"/>
      <c r="MWX84" s="669"/>
      <c r="MWY84" s="669"/>
      <c r="MWZ84" s="114"/>
      <c r="MXA84" s="74"/>
      <c r="MXM84" s="74"/>
      <c r="MXN84" s="669"/>
      <c r="MXO84" s="669"/>
      <c r="MXP84" s="114"/>
      <c r="MXQ84" s="74"/>
      <c r="MYC84" s="74"/>
      <c r="MYD84" s="669"/>
      <c r="MYE84" s="669"/>
      <c r="MYF84" s="114"/>
      <c r="MYG84" s="74"/>
      <c r="MYS84" s="74"/>
      <c r="MYT84" s="669"/>
      <c r="MYU84" s="669"/>
      <c r="MYV84" s="114"/>
      <c r="MYW84" s="74"/>
      <c r="MZI84" s="74"/>
      <c r="MZJ84" s="669"/>
      <c r="MZK84" s="669"/>
      <c r="MZL84" s="114"/>
      <c r="MZM84" s="74"/>
      <c r="MZY84" s="74"/>
      <c r="MZZ84" s="669"/>
      <c r="NAA84" s="669"/>
      <c r="NAB84" s="114"/>
      <c r="NAC84" s="74"/>
      <c r="NAO84" s="74"/>
      <c r="NAP84" s="669"/>
      <c r="NAQ84" s="669"/>
      <c r="NAR84" s="114"/>
      <c r="NAS84" s="74"/>
      <c r="NBE84" s="74"/>
      <c r="NBF84" s="669"/>
      <c r="NBG84" s="669"/>
      <c r="NBH84" s="114"/>
      <c r="NBI84" s="74"/>
      <c r="NBU84" s="74"/>
      <c r="NBV84" s="669"/>
      <c r="NBW84" s="669"/>
      <c r="NBX84" s="114"/>
      <c r="NBY84" s="74"/>
      <c r="NCK84" s="74"/>
      <c r="NCL84" s="669"/>
      <c r="NCM84" s="669"/>
      <c r="NCN84" s="114"/>
      <c r="NCO84" s="74"/>
      <c r="NDA84" s="74"/>
      <c r="NDB84" s="669"/>
      <c r="NDC84" s="669"/>
      <c r="NDD84" s="114"/>
      <c r="NDE84" s="74"/>
      <c r="NDQ84" s="74"/>
      <c r="NDR84" s="669"/>
      <c r="NDS84" s="669"/>
      <c r="NDT84" s="114"/>
      <c r="NDU84" s="74"/>
      <c r="NEG84" s="74"/>
      <c r="NEH84" s="669"/>
      <c r="NEI84" s="669"/>
      <c r="NEJ84" s="114"/>
      <c r="NEK84" s="74"/>
      <c r="NEW84" s="74"/>
      <c r="NEX84" s="669"/>
      <c r="NEY84" s="669"/>
      <c r="NEZ84" s="114"/>
      <c r="NFA84" s="74"/>
      <c r="NFM84" s="74"/>
      <c r="NFN84" s="669"/>
      <c r="NFO84" s="669"/>
      <c r="NFP84" s="114"/>
      <c r="NFQ84" s="74"/>
      <c r="NGC84" s="74"/>
      <c r="NGD84" s="669"/>
      <c r="NGE84" s="669"/>
      <c r="NGF84" s="114"/>
      <c r="NGG84" s="74"/>
      <c r="NGS84" s="74"/>
      <c r="NGT84" s="669"/>
      <c r="NGU84" s="669"/>
      <c r="NGV84" s="114"/>
      <c r="NGW84" s="74"/>
      <c r="NHI84" s="74"/>
      <c r="NHJ84" s="669"/>
      <c r="NHK84" s="669"/>
      <c r="NHL84" s="114"/>
      <c r="NHM84" s="74"/>
      <c r="NHY84" s="74"/>
      <c r="NHZ84" s="669"/>
      <c r="NIA84" s="669"/>
      <c r="NIB84" s="114"/>
      <c r="NIC84" s="74"/>
      <c r="NIO84" s="74"/>
      <c r="NIP84" s="669"/>
      <c r="NIQ84" s="669"/>
      <c r="NIR84" s="114"/>
      <c r="NIS84" s="74"/>
      <c r="NJE84" s="74"/>
      <c r="NJF84" s="669"/>
      <c r="NJG84" s="669"/>
      <c r="NJH84" s="114"/>
      <c r="NJI84" s="74"/>
      <c r="NJU84" s="74"/>
      <c r="NJV84" s="669"/>
      <c r="NJW84" s="669"/>
      <c r="NJX84" s="114"/>
      <c r="NJY84" s="74"/>
      <c r="NKK84" s="74"/>
      <c r="NKL84" s="669"/>
      <c r="NKM84" s="669"/>
      <c r="NKN84" s="114"/>
      <c r="NKO84" s="74"/>
      <c r="NLA84" s="74"/>
      <c r="NLB84" s="669"/>
      <c r="NLC84" s="669"/>
      <c r="NLD84" s="114"/>
      <c r="NLE84" s="74"/>
      <c r="NLQ84" s="74"/>
      <c r="NLR84" s="669"/>
      <c r="NLS84" s="669"/>
      <c r="NLT84" s="114"/>
      <c r="NLU84" s="74"/>
      <c r="NMG84" s="74"/>
      <c r="NMH84" s="669"/>
      <c r="NMI84" s="669"/>
      <c r="NMJ84" s="114"/>
      <c r="NMK84" s="74"/>
      <c r="NMW84" s="74"/>
      <c r="NMX84" s="669"/>
      <c r="NMY84" s="669"/>
      <c r="NMZ84" s="114"/>
      <c r="NNA84" s="74"/>
      <c r="NNM84" s="74"/>
      <c r="NNN84" s="669"/>
      <c r="NNO84" s="669"/>
      <c r="NNP84" s="114"/>
      <c r="NNQ84" s="74"/>
      <c r="NOC84" s="74"/>
      <c r="NOD84" s="669"/>
      <c r="NOE84" s="669"/>
      <c r="NOF84" s="114"/>
      <c r="NOG84" s="74"/>
      <c r="NOS84" s="74"/>
      <c r="NOT84" s="669"/>
      <c r="NOU84" s="669"/>
      <c r="NOV84" s="114"/>
      <c r="NOW84" s="74"/>
      <c r="NPI84" s="74"/>
      <c r="NPJ84" s="669"/>
      <c r="NPK84" s="669"/>
      <c r="NPL84" s="114"/>
      <c r="NPM84" s="74"/>
      <c r="NPY84" s="74"/>
      <c r="NPZ84" s="669"/>
      <c r="NQA84" s="669"/>
      <c r="NQB84" s="114"/>
      <c r="NQC84" s="74"/>
      <c r="NQO84" s="74"/>
      <c r="NQP84" s="669"/>
      <c r="NQQ84" s="669"/>
      <c r="NQR84" s="114"/>
      <c r="NQS84" s="74"/>
      <c r="NRE84" s="74"/>
      <c r="NRF84" s="669"/>
      <c r="NRG84" s="669"/>
      <c r="NRH84" s="114"/>
      <c r="NRI84" s="74"/>
      <c r="NRU84" s="74"/>
      <c r="NRV84" s="669"/>
      <c r="NRW84" s="669"/>
      <c r="NRX84" s="114"/>
      <c r="NRY84" s="74"/>
      <c r="NSK84" s="74"/>
      <c r="NSL84" s="669"/>
      <c r="NSM84" s="669"/>
      <c r="NSN84" s="114"/>
      <c r="NSO84" s="74"/>
      <c r="NTA84" s="74"/>
      <c r="NTB84" s="669"/>
      <c r="NTC84" s="669"/>
      <c r="NTD84" s="114"/>
      <c r="NTE84" s="74"/>
      <c r="NTQ84" s="74"/>
      <c r="NTR84" s="669"/>
      <c r="NTS84" s="669"/>
      <c r="NTT84" s="114"/>
      <c r="NTU84" s="74"/>
      <c r="NUG84" s="74"/>
      <c r="NUH84" s="669"/>
      <c r="NUI84" s="669"/>
      <c r="NUJ84" s="114"/>
      <c r="NUK84" s="74"/>
      <c r="NUW84" s="74"/>
      <c r="NUX84" s="669"/>
      <c r="NUY84" s="669"/>
      <c r="NUZ84" s="114"/>
      <c r="NVA84" s="74"/>
      <c r="NVM84" s="74"/>
      <c r="NVN84" s="669"/>
      <c r="NVO84" s="669"/>
      <c r="NVP84" s="114"/>
      <c r="NVQ84" s="74"/>
      <c r="NWC84" s="74"/>
      <c r="NWD84" s="669"/>
      <c r="NWE84" s="669"/>
      <c r="NWF84" s="114"/>
      <c r="NWG84" s="74"/>
      <c r="NWS84" s="74"/>
      <c r="NWT84" s="669"/>
      <c r="NWU84" s="669"/>
      <c r="NWV84" s="114"/>
      <c r="NWW84" s="74"/>
      <c r="NXI84" s="74"/>
      <c r="NXJ84" s="669"/>
      <c r="NXK84" s="669"/>
      <c r="NXL84" s="114"/>
      <c r="NXM84" s="74"/>
      <c r="NXY84" s="74"/>
      <c r="NXZ84" s="669"/>
      <c r="NYA84" s="669"/>
      <c r="NYB84" s="114"/>
      <c r="NYC84" s="74"/>
      <c r="NYO84" s="74"/>
      <c r="NYP84" s="669"/>
      <c r="NYQ84" s="669"/>
      <c r="NYR84" s="114"/>
      <c r="NYS84" s="74"/>
      <c r="NZE84" s="74"/>
      <c r="NZF84" s="669"/>
      <c r="NZG84" s="669"/>
      <c r="NZH84" s="114"/>
      <c r="NZI84" s="74"/>
      <c r="NZU84" s="74"/>
      <c r="NZV84" s="669"/>
      <c r="NZW84" s="669"/>
      <c r="NZX84" s="114"/>
      <c r="NZY84" s="74"/>
      <c r="OAK84" s="74"/>
      <c r="OAL84" s="669"/>
      <c r="OAM84" s="669"/>
      <c r="OAN84" s="114"/>
      <c r="OAO84" s="74"/>
      <c r="OBA84" s="74"/>
      <c r="OBB84" s="669"/>
      <c r="OBC84" s="669"/>
      <c r="OBD84" s="114"/>
      <c r="OBE84" s="74"/>
      <c r="OBQ84" s="74"/>
      <c r="OBR84" s="669"/>
      <c r="OBS84" s="669"/>
      <c r="OBT84" s="114"/>
      <c r="OBU84" s="74"/>
      <c r="OCG84" s="74"/>
      <c r="OCH84" s="669"/>
      <c r="OCI84" s="669"/>
      <c r="OCJ84" s="114"/>
      <c r="OCK84" s="74"/>
      <c r="OCW84" s="74"/>
      <c r="OCX84" s="669"/>
      <c r="OCY84" s="669"/>
      <c r="OCZ84" s="114"/>
      <c r="ODA84" s="74"/>
      <c r="ODM84" s="74"/>
      <c r="ODN84" s="669"/>
      <c r="ODO84" s="669"/>
      <c r="ODP84" s="114"/>
      <c r="ODQ84" s="74"/>
      <c r="OEC84" s="74"/>
      <c r="OED84" s="669"/>
      <c r="OEE84" s="669"/>
      <c r="OEF84" s="114"/>
      <c r="OEG84" s="74"/>
      <c r="OES84" s="74"/>
      <c r="OET84" s="669"/>
      <c r="OEU84" s="669"/>
      <c r="OEV84" s="114"/>
      <c r="OEW84" s="74"/>
      <c r="OFI84" s="74"/>
      <c r="OFJ84" s="669"/>
      <c r="OFK84" s="669"/>
      <c r="OFL84" s="114"/>
      <c r="OFM84" s="74"/>
      <c r="OFY84" s="74"/>
      <c r="OFZ84" s="669"/>
      <c r="OGA84" s="669"/>
      <c r="OGB84" s="114"/>
      <c r="OGC84" s="74"/>
      <c r="OGO84" s="74"/>
      <c r="OGP84" s="669"/>
      <c r="OGQ84" s="669"/>
      <c r="OGR84" s="114"/>
      <c r="OGS84" s="74"/>
      <c r="OHE84" s="74"/>
      <c r="OHF84" s="669"/>
      <c r="OHG84" s="669"/>
      <c r="OHH84" s="114"/>
      <c r="OHI84" s="74"/>
      <c r="OHU84" s="74"/>
      <c r="OHV84" s="669"/>
      <c r="OHW84" s="669"/>
      <c r="OHX84" s="114"/>
      <c r="OHY84" s="74"/>
      <c r="OIK84" s="74"/>
      <c r="OIL84" s="669"/>
      <c r="OIM84" s="669"/>
      <c r="OIN84" s="114"/>
      <c r="OIO84" s="74"/>
      <c r="OJA84" s="74"/>
      <c r="OJB84" s="669"/>
      <c r="OJC84" s="669"/>
      <c r="OJD84" s="114"/>
      <c r="OJE84" s="74"/>
      <c r="OJQ84" s="74"/>
      <c r="OJR84" s="669"/>
      <c r="OJS84" s="669"/>
      <c r="OJT84" s="114"/>
      <c r="OJU84" s="74"/>
      <c r="OKG84" s="74"/>
      <c r="OKH84" s="669"/>
      <c r="OKI84" s="669"/>
      <c r="OKJ84" s="114"/>
      <c r="OKK84" s="74"/>
      <c r="OKW84" s="74"/>
      <c r="OKX84" s="669"/>
      <c r="OKY84" s="669"/>
      <c r="OKZ84" s="114"/>
      <c r="OLA84" s="74"/>
      <c r="OLM84" s="74"/>
      <c r="OLN84" s="669"/>
      <c r="OLO84" s="669"/>
      <c r="OLP84" s="114"/>
      <c r="OLQ84" s="74"/>
      <c r="OMC84" s="74"/>
      <c r="OMD84" s="669"/>
      <c r="OME84" s="669"/>
      <c r="OMF84" s="114"/>
      <c r="OMG84" s="74"/>
      <c r="OMS84" s="74"/>
      <c r="OMT84" s="669"/>
      <c r="OMU84" s="669"/>
      <c r="OMV84" s="114"/>
      <c r="OMW84" s="74"/>
      <c r="ONI84" s="74"/>
      <c r="ONJ84" s="669"/>
      <c r="ONK84" s="669"/>
      <c r="ONL84" s="114"/>
      <c r="ONM84" s="74"/>
      <c r="ONY84" s="74"/>
      <c r="ONZ84" s="669"/>
      <c r="OOA84" s="669"/>
      <c r="OOB84" s="114"/>
      <c r="OOC84" s="74"/>
      <c r="OOO84" s="74"/>
      <c r="OOP84" s="669"/>
      <c r="OOQ84" s="669"/>
      <c r="OOR84" s="114"/>
      <c r="OOS84" s="74"/>
      <c r="OPE84" s="74"/>
      <c r="OPF84" s="669"/>
      <c r="OPG84" s="669"/>
      <c r="OPH84" s="114"/>
      <c r="OPI84" s="74"/>
      <c r="OPU84" s="74"/>
      <c r="OPV84" s="669"/>
      <c r="OPW84" s="669"/>
      <c r="OPX84" s="114"/>
      <c r="OPY84" s="74"/>
      <c r="OQK84" s="74"/>
      <c r="OQL84" s="669"/>
      <c r="OQM84" s="669"/>
      <c r="OQN84" s="114"/>
      <c r="OQO84" s="74"/>
      <c r="ORA84" s="74"/>
      <c r="ORB84" s="669"/>
      <c r="ORC84" s="669"/>
      <c r="ORD84" s="114"/>
      <c r="ORE84" s="74"/>
      <c r="ORQ84" s="74"/>
      <c r="ORR84" s="669"/>
      <c r="ORS84" s="669"/>
      <c r="ORT84" s="114"/>
      <c r="ORU84" s="74"/>
      <c r="OSG84" s="74"/>
      <c r="OSH84" s="669"/>
      <c r="OSI84" s="669"/>
      <c r="OSJ84" s="114"/>
      <c r="OSK84" s="74"/>
      <c r="OSW84" s="74"/>
      <c r="OSX84" s="669"/>
      <c r="OSY84" s="669"/>
      <c r="OSZ84" s="114"/>
      <c r="OTA84" s="74"/>
      <c r="OTM84" s="74"/>
      <c r="OTN84" s="669"/>
      <c r="OTO84" s="669"/>
      <c r="OTP84" s="114"/>
      <c r="OTQ84" s="74"/>
      <c r="OUC84" s="74"/>
      <c r="OUD84" s="669"/>
      <c r="OUE84" s="669"/>
      <c r="OUF84" s="114"/>
      <c r="OUG84" s="74"/>
      <c r="OUS84" s="74"/>
      <c r="OUT84" s="669"/>
      <c r="OUU84" s="669"/>
      <c r="OUV84" s="114"/>
      <c r="OUW84" s="74"/>
      <c r="OVI84" s="74"/>
      <c r="OVJ84" s="669"/>
      <c r="OVK84" s="669"/>
      <c r="OVL84" s="114"/>
      <c r="OVM84" s="74"/>
      <c r="OVY84" s="74"/>
      <c r="OVZ84" s="669"/>
      <c r="OWA84" s="669"/>
      <c r="OWB84" s="114"/>
      <c r="OWC84" s="74"/>
      <c r="OWO84" s="74"/>
      <c r="OWP84" s="669"/>
      <c r="OWQ84" s="669"/>
      <c r="OWR84" s="114"/>
      <c r="OWS84" s="74"/>
      <c r="OXE84" s="74"/>
      <c r="OXF84" s="669"/>
      <c r="OXG84" s="669"/>
      <c r="OXH84" s="114"/>
      <c r="OXI84" s="74"/>
      <c r="OXU84" s="74"/>
      <c r="OXV84" s="669"/>
      <c r="OXW84" s="669"/>
      <c r="OXX84" s="114"/>
      <c r="OXY84" s="74"/>
      <c r="OYK84" s="74"/>
      <c r="OYL84" s="669"/>
      <c r="OYM84" s="669"/>
      <c r="OYN84" s="114"/>
      <c r="OYO84" s="74"/>
      <c r="OZA84" s="74"/>
      <c r="OZB84" s="669"/>
      <c r="OZC84" s="669"/>
      <c r="OZD84" s="114"/>
      <c r="OZE84" s="74"/>
      <c r="OZQ84" s="74"/>
      <c r="OZR84" s="669"/>
      <c r="OZS84" s="669"/>
      <c r="OZT84" s="114"/>
      <c r="OZU84" s="74"/>
      <c r="PAG84" s="74"/>
      <c r="PAH84" s="669"/>
      <c r="PAI84" s="669"/>
      <c r="PAJ84" s="114"/>
      <c r="PAK84" s="74"/>
      <c r="PAW84" s="74"/>
      <c r="PAX84" s="669"/>
      <c r="PAY84" s="669"/>
      <c r="PAZ84" s="114"/>
      <c r="PBA84" s="74"/>
      <c r="PBM84" s="74"/>
      <c r="PBN84" s="669"/>
      <c r="PBO84" s="669"/>
      <c r="PBP84" s="114"/>
      <c r="PBQ84" s="74"/>
      <c r="PCC84" s="74"/>
      <c r="PCD84" s="669"/>
      <c r="PCE84" s="669"/>
      <c r="PCF84" s="114"/>
      <c r="PCG84" s="74"/>
      <c r="PCS84" s="74"/>
      <c r="PCT84" s="669"/>
      <c r="PCU84" s="669"/>
      <c r="PCV84" s="114"/>
      <c r="PCW84" s="74"/>
      <c r="PDI84" s="74"/>
      <c r="PDJ84" s="669"/>
      <c r="PDK84" s="669"/>
      <c r="PDL84" s="114"/>
      <c r="PDM84" s="74"/>
      <c r="PDY84" s="74"/>
      <c r="PDZ84" s="669"/>
      <c r="PEA84" s="669"/>
      <c r="PEB84" s="114"/>
      <c r="PEC84" s="74"/>
      <c r="PEO84" s="74"/>
      <c r="PEP84" s="669"/>
      <c r="PEQ84" s="669"/>
      <c r="PER84" s="114"/>
      <c r="PES84" s="74"/>
      <c r="PFE84" s="74"/>
      <c r="PFF84" s="669"/>
      <c r="PFG84" s="669"/>
      <c r="PFH84" s="114"/>
      <c r="PFI84" s="74"/>
      <c r="PFU84" s="74"/>
      <c r="PFV84" s="669"/>
      <c r="PFW84" s="669"/>
      <c r="PFX84" s="114"/>
      <c r="PFY84" s="74"/>
      <c r="PGK84" s="74"/>
      <c r="PGL84" s="669"/>
      <c r="PGM84" s="669"/>
      <c r="PGN84" s="114"/>
      <c r="PGO84" s="74"/>
      <c r="PHA84" s="74"/>
      <c r="PHB84" s="669"/>
      <c r="PHC84" s="669"/>
      <c r="PHD84" s="114"/>
      <c r="PHE84" s="74"/>
      <c r="PHQ84" s="74"/>
      <c r="PHR84" s="669"/>
      <c r="PHS84" s="669"/>
      <c r="PHT84" s="114"/>
      <c r="PHU84" s="74"/>
      <c r="PIG84" s="74"/>
      <c r="PIH84" s="669"/>
      <c r="PII84" s="669"/>
      <c r="PIJ84" s="114"/>
      <c r="PIK84" s="74"/>
      <c r="PIW84" s="74"/>
      <c r="PIX84" s="669"/>
      <c r="PIY84" s="669"/>
      <c r="PIZ84" s="114"/>
      <c r="PJA84" s="74"/>
      <c r="PJM84" s="74"/>
      <c r="PJN84" s="669"/>
      <c r="PJO84" s="669"/>
      <c r="PJP84" s="114"/>
      <c r="PJQ84" s="74"/>
      <c r="PKC84" s="74"/>
      <c r="PKD84" s="669"/>
      <c r="PKE84" s="669"/>
      <c r="PKF84" s="114"/>
      <c r="PKG84" s="74"/>
      <c r="PKS84" s="74"/>
      <c r="PKT84" s="669"/>
      <c r="PKU84" s="669"/>
      <c r="PKV84" s="114"/>
      <c r="PKW84" s="74"/>
      <c r="PLI84" s="74"/>
      <c r="PLJ84" s="669"/>
      <c r="PLK84" s="669"/>
      <c r="PLL84" s="114"/>
      <c r="PLM84" s="74"/>
      <c r="PLY84" s="74"/>
      <c r="PLZ84" s="669"/>
      <c r="PMA84" s="669"/>
      <c r="PMB84" s="114"/>
      <c r="PMC84" s="74"/>
      <c r="PMO84" s="74"/>
      <c r="PMP84" s="669"/>
      <c r="PMQ84" s="669"/>
      <c r="PMR84" s="114"/>
      <c r="PMS84" s="74"/>
      <c r="PNE84" s="74"/>
      <c r="PNF84" s="669"/>
      <c r="PNG84" s="669"/>
      <c r="PNH84" s="114"/>
      <c r="PNI84" s="74"/>
      <c r="PNU84" s="74"/>
      <c r="PNV84" s="669"/>
      <c r="PNW84" s="669"/>
      <c r="PNX84" s="114"/>
      <c r="PNY84" s="74"/>
      <c r="POK84" s="74"/>
      <c r="POL84" s="669"/>
      <c r="POM84" s="669"/>
      <c r="PON84" s="114"/>
      <c r="POO84" s="74"/>
      <c r="PPA84" s="74"/>
      <c r="PPB84" s="669"/>
      <c r="PPC84" s="669"/>
      <c r="PPD84" s="114"/>
      <c r="PPE84" s="74"/>
      <c r="PPQ84" s="74"/>
      <c r="PPR84" s="669"/>
      <c r="PPS84" s="669"/>
      <c r="PPT84" s="114"/>
      <c r="PPU84" s="74"/>
      <c r="PQG84" s="74"/>
      <c r="PQH84" s="669"/>
      <c r="PQI84" s="669"/>
      <c r="PQJ84" s="114"/>
      <c r="PQK84" s="74"/>
      <c r="PQW84" s="74"/>
      <c r="PQX84" s="669"/>
      <c r="PQY84" s="669"/>
      <c r="PQZ84" s="114"/>
      <c r="PRA84" s="74"/>
      <c r="PRM84" s="74"/>
      <c r="PRN84" s="669"/>
      <c r="PRO84" s="669"/>
      <c r="PRP84" s="114"/>
      <c r="PRQ84" s="74"/>
      <c r="PSC84" s="74"/>
      <c r="PSD84" s="669"/>
      <c r="PSE84" s="669"/>
      <c r="PSF84" s="114"/>
      <c r="PSG84" s="74"/>
      <c r="PSS84" s="74"/>
      <c r="PST84" s="669"/>
      <c r="PSU84" s="669"/>
      <c r="PSV84" s="114"/>
      <c r="PSW84" s="74"/>
      <c r="PTI84" s="74"/>
      <c r="PTJ84" s="669"/>
      <c r="PTK84" s="669"/>
      <c r="PTL84" s="114"/>
      <c r="PTM84" s="74"/>
      <c r="PTY84" s="74"/>
      <c r="PTZ84" s="669"/>
      <c r="PUA84" s="669"/>
      <c r="PUB84" s="114"/>
      <c r="PUC84" s="74"/>
      <c r="PUO84" s="74"/>
      <c r="PUP84" s="669"/>
      <c r="PUQ84" s="669"/>
      <c r="PUR84" s="114"/>
      <c r="PUS84" s="74"/>
      <c r="PVE84" s="74"/>
      <c r="PVF84" s="669"/>
      <c r="PVG84" s="669"/>
      <c r="PVH84" s="114"/>
      <c r="PVI84" s="74"/>
      <c r="PVU84" s="74"/>
      <c r="PVV84" s="669"/>
      <c r="PVW84" s="669"/>
      <c r="PVX84" s="114"/>
      <c r="PVY84" s="74"/>
      <c r="PWK84" s="74"/>
      <c r="PWL84" s="669"/>
      <c r="PWM84" s="669"/>
      <c r="PWN84" s="114"/>
      <c r="PWO84" s="74"/>
      <c r="PXA84" s="74"/>
      <c r="PXB84" s="669"/>
      <c r="PXC84" s="669"/>
      <c r="PXD84" s="114"/>
      <c r="PXE84" s="74"/>
      <c r="PXQ84" s="74"/>
      <c r="PXR84" s="669"/>
      <c r="PXS84" s="669"/>
      <c r="PXT84" s="114"/>
      <c r="PXU84" s="74"/>
      <c r="PYG84" s="74"/>
      <c r="PYH84" s="669"/>
      <c r="PYI84" s="669"/>
      <c r="PYJ84" s="114"/>
      <c r="PYK84" s="74"/>
      <c r="PYW84" s="74"/>
      <c r="PYX84" s="669"/>
      <c r="PYY84" s="669"/>
      <c r="PYZ84" s="114"/>
      <c r="PZA84" s="74"/>
      <c r="PZM84" s="74"/>
      <c r="PZN84" s="669"/>
      <c r="PZO84" s="669"/>
      <c r="PZP84" s="114"/>
      <c r="PZQ84" s="74"/>
      <c r="QAC84" s="74"/>
      <c r="QAD84" s="669"/>
      <c r="QAE84" s="669"/>
      <c r="QAF84" s="114"/>
      <c r="QAG84" s="74"/>
      <c r="QAS84" s="74"/>
      <c r="QAT84" s="669"/>
      <c r="QAU84" s="669"/>
      <c r="QAV84" s="114"/>
      <c r="QAW84" s="74"/>
      <c r="QBI84" s="74"/>
      <c r="QBJ84" s="669"/>
      <c r="QBK84" s="669"/>
      <c r="QBL84" s="114"/>
      <c r="QBM84" s="74"/>
      <c r="QBY84" s="74"/>
      <c r="QBZ84" s="669"/>
      <c r="QCA84" s="669"/>
      <c r="QCB84" s="114"/>
      <c r="QCC84" s="74"/>
      <c r="QCO84" s="74"/>
      <c r="QCP84" s="669"/>
      <c r="QCQ84" s="669"/>
      <c r="QCR84" s="114"/>
      <c r="QCS84" s="74"/>
      <c r="QDE84" s="74"/>
      <c r="QDF84" s="669"/>
      <c r="QDG84" s="669"/>
      <c r="QDH84" s="114"/>
      <c r="QDI84" s="74"/>
      <c r="QDU84" s="74"/>
      <c r="QDV84" s="669"/>
      <c r="QDW84" s="669"/>
      <c r="QDX84" s="114"/>
      <c r="QDY84" s="74"/>
      <c r="QEK84" s="74"/>
      <c r="QEL84" s="669"/>
      <c r="QEM84" s="669"/>
      <c r="QEN84" s="114"/>
      <c r="QEO84" s="74"/>
      <c r="QFA84" s="74"/>
      <c r="QFB84" s="669"/>
      <c r="QFC84" s="669"/>
      <c r="QFD84" s="114"/>
      <c r="QFE84" s="74"/>
      <c r="QFQ84" s="74"/>
      <c r="QFR84" s="669"/>
      <c r="QFS84" s="669"/>
      <c r="QFT84" s="114"/>
      <c r="QFU84" s="74"/>
      <c r="QGG84" s="74"/>
      <c r="QGH84" s="669"/>
      <c r="QGI84" s="669"/>
      <c r="QGJ84" s="114"/>
      <c r="QGK84" s="74"/>
      <c r="QGW84" s="74"/>
      <c r="QGX84" s="669"/>
      <c r="QGY84" s="669"/>
      <c r="QGZ84" s="114"/>
      <c r="QHA84" s="74"/>
      <c r="QHM84" s="74"/>
      <c r="QHN84" s="669"/>
      <c r="QHO84" s="669"/>
      <c r="QHP84" s="114"/>
      <c r="QHQ84" s="74"/>
      <c r="QIC84" s="74"/>
      <c r="QID84" s="669"/>
      <c r="QIE84" s="669"/>
      <c r="QIF84" s="114"/>
      <c r="QIG84" s="74"/>
      <c r="QIS84" s="74"/>
      <c r="QIT84" s="669"/>
      <c r="QIU84" s="669"/>
      <c r="QIV84" s="114"/>
      <c r="QIW84" s="74"/>
      <c r="QJI84" s="74"/>
      <c r="QJJ84" s="669"/>
      <c r="QJK84" s="669"/>
      <c r="QJL84" s="114"/>
      <c r="QJM84" s="74"/>
      <c r="QJY84" s="74"/>
      <c r="QJZ84" s="669"/>
      <c r="QKA84" s="669"/>
      <c r="QKB84" s="114"/>
      <c r="QKC84" s="74"/>
      <c r="QKO84" s="74"/>
      <c r="QKP84" s="669"/>
      <c r="QKQ84" s="669"/>
      <c r="QKR84" s="114"/>
      <c r="QKS84" s="74"/>
      <c r="QLE84" s="74"/>
      <c r="QLF84" s="669"/>
      <c r="QLG84" s="669"/>
      <c r="QLH84" s="114"/>
      <c r="QLI84" s="74"/>
      <c r="QLU84" s="74"/>
      <c r="QLV84" s="669"/>
      <c r="QLW84" s="669"/>
      <c r="QLX84" s="114"/>
      <c r="QLY84" s="74"/>
      <c r="QMK84" s="74"/>
      <c r="QML84" s="669"/>
      <c r="QMM84" s="669"/>
      <c r="QMN84" s="114"/>
      <c r="QMO84" s="74"/>
      <c r="QNA84" s="74"/>
      <c r="QNB84" s="669"/>
      <c r="QNC84" s="669"/>
      <c r="QND84" s="114"/>
      <c r="QNE84" s="74"/>
      <c r="QNQ84" s="74"/>
      <c r="QNR84" s="669"/>
      <c r="QNS84" s="669"/>
      <c r="QNT84" s="114"/>
      <c r="QNU84" s="74"/>
      <c r="QOG84" s="74"/>
      <c r="QOH84" s="669"/>
      <c r="QOI84" s="669"/>
      <c r="QOJ84" s="114"/>
      <c r="QOK84" s="74"/>
      <c r="QOW84" s="74"/>
      <c r="QOX84" s="669"/>
      <c r="QOY84" s="669"/>
      <c r="QOZ84" s="114"/>
      <c r="QPA84" s="74"/>
      <c r="QPM84" s="74"/>
      <c r="QPN84" s="669"/>
      <c r="QPO84" s="669"/>
      <c r="QPP84" s="114"/>
      <c r="QPQ84" s="74"/>
      <c r="QQC84" s="74"/>
      <c r="QQD84" s="669"/>
      <c r="QQE84" s="669"/>
      <c r="QQF84" s="114"/>
      <c r="QQG84" s="74"/>
      <c r="QQS84" s="74"/>
      <c r="QQT84" s="669"/>
      <c r="QQU84" s="669"/>
      <c r="QQV84" s="114"/>
      <c r="QQW84" s="74"/>
      <c r="QRI84" s="74"/>
      <c r="QRJ84" s="669"/>
      <c r="QRK84" s="669"/>
      <c r="QRL84" s="114"/>
      <c r="QRM84" s="74"/>
      <c r="QRY84" s="74"/>
      <c r="QRZ84" s="669"/>
      <c r="QSA84" s="669"/>
      <c r="QSB84" s="114"/>
      <c r="QSC84" s="74"/>
      <c r="QSO84" s="74"/>
      <c r="QSP84" s="669"/>
      <c r="QSQ84" s="669"/>
      <c r="QSR84" s="114"/>
      <c r="QSS84" s="74"/>
      <c r="QTE84" s="74"/>
      <c r="QTF84" s="669"/>
      <c r="QTG84" s="669"/>
      <c r="QTH84" s="114"/>
      <c r="QTI84" s="74"/>
      <c r="QTU84" s="74"/>
      <c r="QTV84" s="669"/>
      <c r="QTW84" s="669"/>
      <c r="QTX84" s="114"/>
      <c r="QTY84" s="74"/>
      <c r="QUK84" s="74"/>
      <c r="QUL84" s="669"/>
      <c r="QUM84" s="669"/>
      <c r="QUN84" s="114"/>
      <c r="QUO84" s="74"/>
      <c r="QVA84" s="74"/>
      <c r="QVB84" s="669"/>
      <c r="QVC84" s="669"/>
      <c r="QVD84" s="114"/>
      <c r="QVE84" s="74"/>
      <c r="QVQ84" s="74"/>
      <c r="QVR84" s="669"/>
      <c r="QVS84" s="669"/>
      <c r="QVT84" s="114"/>
      <c r="QVU84" s="74"/>
      <c r="QWG84" s="74"/>
      <c r="QWH84" s="669"/>
      <c r="QWI84" s="669"/>
      <c r="QWJ84" s="114"/>
      <c r="QWK84" s="74"/>
      <c r="QWW84" s="74"/>
      <c r="QWX84" s="669"/>
      <c r="QWY84" s="669"/>
      <c r="QWZ84" s="114"/>
      <c r="QXA84" s="74"/>
      <c r="QXM84" s="74"/>
      <c r="QXN84" s="669"/>
      <c r="QXO84" s="669"/>
      <c r="QXP84" s="114"/>
      <c r="QXQ84" s="74"/>
      <c r="QYC84" s="74"/>
      <c r="QYD84" s="669"/>
      <c r="QYE84" s="669"/>
      <c r="QYF84" s="114"/>
      <c r="QYG84" s="74"/>
      <c r="QYS84" s="74"/>
      <c r="QYT84" s="669"/>
      <c r="QYU84" s="669"/>
      <c r="QYV84" s="114"/>
      <c r="QYW84" s="74"/>
      <c r="QZI84" s="74"/>
      <c r="QZJ84" s="669"/>
      <c r="QZK84" s="669"/>
      <c r="QZL84" s="114"/>
      <c r="QZM84" s="74"/>
      <c r="QZY84" s="74"/>
      <c r="QZZ84" s="669"/>
      <c r="RAA84" s="669"/>
      <c r="RAB84" s="114"/>
      <c r="RAC84" s="74"/>
      <c r="RAO84" s="74"/>
      <c r="RAP84" s="669"/>
      <c r="RAQ84" s="669"/>
      <c r="RAR84" s="114"/>
      <c r="RAS84" s="74"/>
      <c r="RBE84" s="74"/>
      <c r="RBF84" s="669"/>
      <c r="RBG84" s="669"/>
      <c r="RBH84" s="114"/>
      <c r="RBI84" s="74"/>
      <c r="RBU84" s="74"/>
      <c r="RBV84" s="669"/>
      <c r="RBW84" s="669"/>
      <c r="RBX84" s="114"/>
      <c r="RBY84" s="74"/>
      <c r="RCK84" s="74"/>
      <c r="RCL84" s="669"/>
      <c r="RCM84" s="669"/>
      <c r="RCN84" s="114"/>
      <c r="RCO84" s="74"/>
      <c r="RDA84" s="74"/>
      <c r="RDB84" s="669"/>
      <c r="RDC84" s="669"/>
      <c r="RDD84" s="114"/>
      <c r="RDE84" s="74"/>
      <c r="RDQ84" s="74"/>
      <c r="RDR84" s="669"/>
      <c r="RDS84" s="669"/>
      <c r="RDT84" s="114"/>
      <c r="RDU84" s="74"/>
      <c r="REG84" s="74"/>
      <c r="REH84" s="669"/>
      <c r="REI84" s="669"/>
      <c r="REJ84" s="114"/>
      <c r="REK84" s="74"/>
      <c r="REW84" s="74"/>
      <c r="REX84" s="669"/>
      <c r="REY84" s="669"/>
      <c r="REZ84" s="114"/>
      <c r="RFA84" s="74"/>
      <c r="RFM84" s="74"/>
      <c r="RFN84" s="669"/>
      <c r="RFO84" s="669"/>
      <c r="RFP84" s="114"/>
      <c r="RFQ84" s="74"/>
      <c r="RGC84" s="74"/>
      <c r="RGD84" s="669"/>
      <c r="RGE84" s="669"/>
      <c r="RGF84" s="114"/>
      <c r="RGG84" s="74"/>
      <c r="RGS84" s="74"/>
      <c r="RGT84" s="669"/>
      <c r="RGU84" s="669"/>
      <c r="RGV84" s="114"/>
      <c r="RGW84" s="74"/>
      <c r="RHI84" s="74"/>
      <c r="RHJ84" s="669"/>
      <c r="RHK84" s="669"/>
      <c r="RHL84" s="114"/>
      <c r="RHM84" s="74"/>
      <c r="RHY84" s="74"/>
      <c r="RHZ84" s="669"/>
      <c r="RIA84" s="669"/>
      <c r="RIB84" s="114"/>
      <c r="RIC84" s="74"/>
      <c r="RIO84" s="74"/>
      <c r="RIP84" s="669"/>
      <c r="RIQ84" s="669"/>
      <c r="RIR84" s="114"/>
      <c r="RIS84" s="74"/>
      <c r="RJE84" s="74"/>
      <c r="RJF84" s="669"/>
      <c r="RJG84" s="669"/>
      <c r="RJH84" s="114"/>
      <c r="RJI84" s="74"/>
      <c r="RJU84" s="74"/>
      <c r="RJV84" s="669"/>
      <c r="RJW84" s="669"/>
      <c r="RJX84" s="114"/>
      <c r="RJY84" s="74"/>
      <c r="RKK84" s="74"/>
      <c r="RKL84" s="669"/>
      <c r="RKM84" s="669"/>
      <c r="RKN84" s="114"/>
      <c r="RKO84" s="74"/>
      <c r="RLA84" s="74"/>
      <c r="RLB84" s="669"/>
      <c r="RLC84" s="669"/>
      <c r="RLD84" s="114"/>
      <c r="RLE84" s="74"/>
      <c r="RLQ84" s="74"/>
      <c r="RLR84" s="669"/>
      <c r="RLS84" s="669"/>
      <c r="RLT84" s="114"/>
      <c r="RLU84" s="74"/>
      <c r="RMG84" s="74"/>
      <c r="RMH84" s="669"/>
      <c r="RMI84" s="669"/>
      <c r="RMJ84" s="114"/>
      <c r="RMK84" s="74"/>
      <c r="RMW84" s="74"/>
      <c r="RMX84" s="669"/>
      <c r="RMY84" s="669"/>
      <c r="RMZ84" s="114"/>
      <c r="RNA84" s="74"/>
      <c r="RNM84" s="74"/>
      <c r="RNN84" s="669"/>
      <c r="RNO84" s="669"/>
      <c r="RNP84" s="114"/>
      <c r="RNQ84" s="74"/>
      <c r="ROC84" s="74"/>
      <c r="ROD84" s="669"/>
      <c r="ROE84" s="669"/>
      <c r="ROF84" s="114"/>
      <c r="ROG84" s="74"/>
      <c r="ROS84" s="74"/>
      <c r="ROT84" s="669"/>
      <c r="ROU84" s="669"/>
      <c r="ROV84" s="114"/>
      <c r="ROW84" s="74"/>
      <c r="RPI84" s="74"/>
      <c r="RPJ84" s="669"/>
      <c r="RPK84" s="669"/>
      <c r="RPL84" s="114"/>
      <c r="RPM84" s="74"/>
      <c r="RPY84" s="74"/>
      <c r="RPZ84" s="669"/>
      <c r="RQA84" s="669"/>
      <c r="RQB84" s="114"/>
      <c r="RQC84" s="74"/>
      <c r="RQO84" s="74"/>
      <c r="RQP84" s="669"/>
      <c r="RQQ84" s="669"/>
      <c r="RQR84" s="114"/>
      <c r="RQS84" s="74"/>
      <c r="RRE84" s="74"/>
      <c r="RRF84" s="669"/>
      <c r="RRG84" s="669"/>
      <c r="RRH84" s="114"/>
      <c r="RRI84" s="74"/>
      <c r="RRU84" s="74"/>
      <c r="RRV84" s="669"/>
      <c r="RRW84" s="669"/>
      <c r="RRX84" s="114"/>
      <c r="RRY84" s="74"/>
      <c r="RSK84" s="74"/>
      <c r="RSL84" s="669"/>
      <c r="RSM84" s="669"/>
      <c r="RSN84" s="114"/>
      <c r="RSO84" s="74"/>
      <c r="RTA84" s="74"/>
      <c r="RTB84" s="669"/>
      <c r="RTC84" s="669"/>
      <c r="RTD84" s="114"/>
      <c r="RTE84" s="74"/>
      <c r="RTQ84" s="74"/>
      <c r="RTR84" s="669"/>
      <c r="RTS84" s="669"/>
      <c r="RTT84" s="114"/>
      <c r="RTU84" s="74"/>
      <c r="RUG84" s="74"/>
      <c r="RUH84" s="669"/>
      <c r="RUI84" s="669"/>
      <c r="RUJ84" s="114"/>
      <c r="RUK84" s="74"/>
      <c r="RUW84" s="74"/>
      <c r="RUX84" s="669"/>
      <c r="RUY84" s="669"/>
      <c r="RUZ84" s="114"/>
      <c r="RVA84" s="74"/>
      <c r="RVM84" s="74"/>
      <c r="RVN84" s="669"/>
      <c r="RVO84" s="669"/>
      <c r="RVP84" s="114"/>
      <c r="RVQ84" s="74"/>
      <c r="RWC84" s="74"/>
      <c r="RWD84" s="669"/>
      <c r="RWE84" s="669"/>
      <c r="RWF84" s="114"/>
      <c r="RWG84" s="74"/>
      <c r="RWS84" s="74"/>
      <c r="RWT84" s="669"/>
      <c r="RWU84" s="669"/>
      <c r="RWV84" s="114"/>
      <c r="RWW84" s="74"/>
      <c r="RXI84" s="74"/>
      <c r="RXJ84" s="669"/>
      <c r="RXK84" s="669"/>
      <c r="RXL84" s="114"/>
      <c r="RXM84" s="74"/>
      <c r="RXY84" s="74"/>
      <c r="RXZ84" s="669"/>
      <c r="RYA84" s="669"/>
      <c r="RYB84" s="114"/>
      <c r="RYC84" s="74"/>
      <c r="RYO84" s="74"/>
      <c r="RYP84" s="669"/>
      <c r="RYQ84" s="669"/>
      <c r="RYR84" s="114"/>
      <c r="RYS84" s="74"/>
      <c r="RZE84" s="74"/>
      <c r="RZF84" s="669"/>
      <c r="RZG84" s="669"/>
      <c r="RZH84" s="114"/>
      <c r="RZI84" s="74"/>
      <c r="RZU84" s="74"/>
      <c r="RZV84" s="669"/>
      <c r="RZW84" s="669"/>
      <c r="RZX84" s="114"/>
      <c r="RZY84" s="74"/>
      <c r="SAK84" s="74"/>
      <c r="SAL84" s="669"/>
      <c r="SAM84" s="669"/>
      <c r="SAN84" s="114"/>
      <c r="SAO84" s="74"/>
      <c r="SBA84" s="74"/>
      <c r="SBB84" s="669"/>
      <c r="SBC84" s="669"/>
      <c r="SBD84" s="114"/>
      <c r="SBE84" s="74"/>
      <c r="SBQ84" s="74"/>
      <c r="SBR84" s="669"/>
      <c r="SBS84" s="669"/>
      <c r="SBT84" s="114"/>
      <c r="SBU84" s="74"/>
      <c r="SCG84" s="74"/>
      <c r="SCH84" s="669"/>
      <c r="SCI84" s="669"/>
      <c r="SCJ84" s="114"/>
      <c r="SCK84" s="74"/>
      <c r="SCW84" s="74"/>
      <c r="SCX84" s="669"/>
      <c r="SCY84" s="669"/>
      <c r="SCZ84" s="114"/>
      <c r="SDA84" s="74"/>
      <c r="SDM84" s="74"/>
      <c r="SDN84" s="669"/>
      <c r="SDO84" s="669"/>
      <c r="SDP84" s="114"/>
      <c r="SDQ84" s="74"/>
      <c r="SEC84" s="74"/>
      <c r="SED84" s="669"/>
      <c r="SEE84" s="669"/>
      <c r="SEF84" s="114"/>
      <c r="SEG84" s="74"/>
      <c r="SES84" s="74"/>
      <c r="SET84" s="669"/>
      <c r="SEU84" s="669"/>
      <c r="SEV84" s="114"/>
      <c r="SEW84" s="74"/>
      <c r="SFI84" s="74"/>
      <c r="SFJ84" s="669"/>
      <c r="SFK84" s="669"/>
      <c r="SFL84" s="114"/>
      <c r="SFM84" s="74"/>
      <c r="SFY84" s="74"/>
      <c r="SFZ84" s="669"/>
      <c r="SGA84" s="669"/>
      <c r="SGB84" s="114"/>
      <c r="SGC84" s="74"/>
      <c r="SGO84" s="74"/>
      <c r="SGP84" s="669"/>
      <c r="SGQ84" s="669"/>
      <c r="SGR84" s="114"/>
      <c r="SGS84" s="74"/>
      <c r="SHE84" s="74"/>
      <c r="SHF84" s="669"/>
      <c r="SHG84" s="669"/>
      <c r="SHH84" s="114"/>
      <c r="SHI84" s="74"/>
      <c r="SHU84" s="74"/>
      <c r="SHV84" s="669"/>
      <c r="SHW84" s="669"/>
      <c r="SHX84" s="114"/>
      <c r="SHY84" s="74"/>
      <c r="SIK84" s="74"/>
      <c r="SIL84" s="669"/>
      <c r="SIM84" s="669"/>
      <c r="SIN84" s="114"/>
      <c r="SIO84" s="74"/>
      <c r="SJA84" s="74"/>
      <c r="SJB84" s="669"/>
      <c r="SJC84" s="669"/>
      <c r="SJD84" s="114"/>
      <c r="SJE84" s="74"/>
      <c r="SJQ84" s="74"/>
      <c r="SJR84" s="669"/>
      <c r="SJS84" s="669"/>
      <c r="SJT84" s="114"/>
      <c r="SJU84" s="74"/>
      <c r="SKG84" s="74"/>
      <c r="SKH84" s="669"/>
      <c r="SKI84" s="669"/>
      <c r="SKJ84" s="114"/>
      <c r="SKK84" s="74"/>
      <c r="SKW84" s="74"/>
      <c r="SKX84" s="669"/>
      <c r="SKY84" s="669"/>
      <c r="SKZ84" s="114"/>
      <c r="SLA84" s="74"/>
      <c r="SLM84" s="74"/>
      <c r="SLN84" s="669"/>
      <c r="SLO84" s="669"/>
      <c r="SLP84" s="114"/>
      <c r="SLQ84" s="74"/>
      <c r="SMC84" s="74"/>
      <c r="SMD84" s="669"/>
      <c r="SME84" s="669"/>
      <c r="SMF84" s="114"/>
      <c r="SMG84" s="74"/>
      <c r="SMS84" s="74"/>
      <c r="SMT84" s="669"/>
      <c r="SMU84" s="669"/>
      <c r="SMV84" s="114"/>
      <c r="SMW84" s="74"/>
      <c r="SNI84" s="74"/>
      <c r="SNJ84" s="669"/>
      <c r="SNK84" s="669"/>
      <c r="SNL84" s="114"/>
      <c r="SNM84" s="74"/>
      <c r="SNY84" s="74"/>
      <c r="SNZ84" s="669"/>
      <c r="SOA84" s="669"/>
      <c r="SOB84" s="114"/>
      <c r="SOC84" s="74"/>
      <c r="SOO84" s="74"/>
      <c r="SOP84" s="669"/>
      <c r="SOQ84" s="669"/>
      <c r="SOR84" s="114"/>
      <c r="SOS84" s="74"/>
      <c r="SPE84" s="74"/>
      <c r="SPF84" s="669"/>
      <c r="SPG84" s="669"/>
      <c r="SPH84" s="114"/>
      <c r="SPI84" s="74"/>
      <c r="SPU84" s="74"/>
      <c r="SPV84" s="669"/>
      <c r="SPW84" s="669"/>
      <c r="SPX84" s="114"/>
      <c r="SPY84" s="74"/>
      <c r="SQK84" s="74"/>
      <c r="SQL84" s="669"/>
      <c r="SQM84" s="669"/>
      <c r="SQN84" s="114"/>
      <c r="SQO84" s="74"/>
      <c r="SRA84" s="74"/>
      <c r="SRB84" s="669"/>
      <c r="SRC84" s="669"/>
      <c r="SRD84" s="114"/>
      <c r="SRE84" s="74"/>
      <c r="SRQ84" s="74"/>
      <c r="SRR84" s="669"/>
      <c r="SRS84" s="669"/>
      <c r="SRT84" s="114"/>
      <c r="SRU84" s="74"/>
      <c r="SSG84" s="74"/>
      <c r="SSH84" s="669"/>
      <c r="SSI84" s="669"/>
      <c r="SSJ84" s="114"/>
      <c r="SSK84" s="74"/>
      <c r="SSW84" s="74"/>
      <c r="SSX84" s="669"/>
      <c r="SSY84" s="669"/>
      <c r="SSZ84" s="114"/>
      <c r="STA84" s="74"/>
      <c r="STM84" s="74"/>
      <c r="STN84" s="669"/>
      <c r="STO84" s="669"/>
      <c r="STP84" s="114"/>
      <c r="STQ84" s="74"/>
      <c r="SUC84" s="74"/>
      <c r="SUD84" s="669"/>
      <c r="SUE84" s="669"/>
      <c r="SUF84" s="114"/>
      <c r="SUG84" s="74"/>
      <c r="SUS84" s="74"/>
      <c r="SUT84" s="669"/>
      <c r="SUU84" s="669"/>
      <c r="SUV84" s="114"/>
      <c r="SUW84" s="74"/>
      <c r="SVI84" s="74"/>
      <c r="SVJ84" s="669"/>
      <c r="SVK84" s="669"/>
      <c r="SVL84" s="114"/>
      <c r="SVM84" s="74"/>
      <c r="SVY84" s="74"/>
      <c r="SVZ84" s="669"/>
      <c r="SWA84" s="669"/>
      <c r="SWB84" s="114"/>
      <c r="SWC84" s="74"/>
      <c r="SWO84" s="74"/>
      <c r="SWP84" s="669"/>
      <c r="SWQ84" s="669"/>
      <c r="SWR84" s="114"/>
      <c r="SWS84" s="74"/>
      <c r="SXE84" s="74"/>
      <c r="SXF84" s="669"/>
      <c r="SXG84" s="669"/>
      <c r="SXH84" s="114"/>
      <c r="SXI84" s="74"/>
      <c r="SXU84" s="74"/>
      <c r="SXV84" s="669"/>
      <c r="SXW84" s="669"/>
      <c r="SXX84" s="114"/>
      <c r="SXY84" s="74"/>
      <c r="SYK84" s="74"/>
      <c r="SYL84" s="669"/>
      <c r="SYM84" s="669"/>
      <c r="SYN84" s="114"/>
      <c r="SYO84" s="74"/>
      <c r="SZA84" s="74"/>
      <c r="SZB84" s="669"/>
      <c r="SZC84" s="669"/>
      <c r="SZD84" s="114"/>
      <c r="SZE84" s="74"/>
      <c r="SZQ84" s="74"/>
      <c r="SZR84" s="669"/>
      <c r="SZS84" s="669"/>
      <c r="SZT84" s="114"/>
      <c r="SZU84" s="74"/>
      <c r="TAG84" s="74"/>
      <c r="TAH84" s="669"/>
      <c r="TAI84" s="669"/>
      <c r="TAJ84" s="114"/>
      <c r="TAK84" s="74"/>
      <c r="TAW84" s="74"/>
      <c r="TAX84" s="669"/>
      <c r="TAY84" s="669"/>
      <c r="TAZ84" s="114"/>
      <c r="TBA84" s="74"/>
      <c r="TBM84" s="74"/>
      <c r="TBN84" s="669"/>
      <c r="TBO84" s="669"/>
      <c r="TBP84" s="114"/>
      <c r="TBQ84" s="74"/>
      <c r="TCC84" s="74"/>
      <c r="TCD84" s="669"/>
      <c r="TCE84" s="669"/>
      <c r="TCF84" s="114"/>
      <c r="TCG84" s="74"/>
      <c r="TCS84" s="74"/>
      <c r="TCT84" s="669"/>
      <c r="TCU84" s="669"/>
      <c r="TCV84" s="114"/>
      <c r="TCW84" s="74"/>
      <c r="TDI84" s="74"/>
      <c r="TDJ84" s="669"/>
      <c r="TDK84" s="669"/>
      <c r="TDL84" s="114"/>
      <c r="TDM84" s="74"/>
      <c r="TDY84" s="74"/>
      <c r="TDZ84" s="669"/>
      <c r="TEA84" s="669"/>
      <c r="TEB84" s="114"/>
      <c r="TEC84" s="74"/>
      <c r="TEO84" s="74"/>
      <c r="TEP84" s="669"/>
      <c r="TEQ84" s="669"/>
      <c r="TER84" s="114"/>
      <c r="TES84" s="74"/>
      <c r="TFE84" s="74"/>
      <c r="TFF84" s="669"/>
      <c r="TFG84" s="669"/>
      <c r="TFH84" s="114"/>
      <c r="TFI84" s="74"/>
      <c r="TFU84" s="74"/>
      <c r="TFV84" s="669"/>
      <c r="TFW84" s="669"/>
      <c r="TFX84" s="114"/>
      <c r="TFY84" s="74"/>
      <c r="TGK84" s="74"/>
      <c r="TGL84" s="669"/>
      <c r="TGM84" s="669"/>
      <c r="TGN84" s="114"/>
      <c r="TGO84" s="74"/>
      <c r="THA84" s="74"/>
      <c r="THB84" s="669"/>
      <c r="THC84" s="669"/>
      <c r="THD84" s="114"/>
      <c r="THE84" s="74"/>
      <c r="THQ84" s="74"/>
      <c r="THR84" s="669"/>
      <c r="THS84" s="669"/>
      <c r="THT84" s="114"/>
      <c r="THU84" s="74"/>
      <c r="TIG84" s="74"/>
      <c r="TIH84" s="669"/>
      <c r="TII84" s="669"/>
      <c r="TIJ84" s="114"/>
      <c r="TIK84" s="74"/>
      <c r="TIW84" s="74"/>
      <c r="TIX84" s="669"/>
      <c r="TIY84" s="669"/>
      <c r="TIZ84" s="114"/>
      <c r="TJA84" s="74"/>
      <c r="TJM84" s="74"/>
      <c r="TJN84" s="669"/>
      <c r="TJO84" s="669"/>
      <c r="TJP84" s="114"/>
      <c r="TJQ84" s="74"/>
      <c r="TKC84" s="74"/>
      <c r="TKD84" s="669"/>
      <c r="TKE84" s="669"/>
      <c r="TKF84" s="114"/>
      <c r="TKG84" s="74"/>
      <c r="TKS84" s="74"/>
      <c r="TKT84" s="669"/>
      <c r="TKU84" s="669"/>
      <c r="TKV84" s="114"/>
      <c r="TKW84" s="74"/>
      <c r="TLI84" s="74"/>
      <c r="TLJ84" s="669"/>
      <c r="TLK84" s="669"/>
      <c r="TLL84" s="114"/>
      <c r="TLM84" s="74"/>
      <c r="TLY84" s="74"/>
      <c r="TLZ84" s="669"/>
      <c r="TMA84" s="669"/>
      <c r="TMB84" s="114"/>
      <c r="TMC84" s="74"/>
      <c r="TMO84" s="74"/>
      <c r="TMP84" s="669"/>
      <c r="TMQ84" s="669"/>
      <c r="TMR84" s="114"/>
      <c r="TMS84" s="74"/>
      <c r="TNE84" s="74"/>
      <c r="TNF84" s="669"/>
      <c r="TNG84" s="669"/>
      <c r="TNH84" s="114"/>
      <c r="TNI84" s="74"/>
      <c r="TNU84" s="74"/>
      <c r="TNV84" s="669"/>
      <c r="TNW84" s="669"/>
      <c r="TNX84" s="114"/>
      <c r="TNY84" s="74"/>
      <c r="TOK84" s="74"/>
      <c r="TOL84" s="669"/>
      <c r="TOM84" s="669"/>
      <c r="TON84" s="114"/>
      <c r="TOO84" s="74"/>
      <c r="TPA84" s="74"/>
      <c r="TPB84" s="669"/>
      <c r="TPC84" s="669"/>
      <c r="TPD84" s="114"/>
      <c r="TPE84" s="74"/>
      <c r="TPQ84" s="74"/>
      <c r="TPR84" s="669"/>
      <c r="TPS84" s="669"/>
      <c r="TPT84" s="114"/>
      <c r="TPU84" s="74"/>
      <c r="TQG84" s="74"/>
      <c r="TQH84" s="669"/>
      <c r="TQI84" s="669"/>
      <c r="TQJ84" s="114"/>
      <c r="TQK84" s="74"/>
      <c r="TQW84" s="74"/>
      <c r="TQX84" s="669"/>
      <c r="TQY84" s="669"/>
      <c r="TQZ84" s="114"/>
      <c r="TRA84" s="74"/>
      <c r="TRM84" s="74"/>
      <c r="TRN84" s="669"/>
      <c r="TRO84" s="669"/>
      <c r="TRP84" s="114"/>
      <c r="TRQ84" s="74"/>
      <c r="TSC84" s="74"/>
      <c r="TSD84" s="669"/>
      <c r="TSE84" s="669"/>
      <c r="TSF84" s="114"/>
      <c r="TSG84" s="74"/>
      <c r="TSS84" s="74"/>
      <c r="TST84" s="669"/>
      <c r="TSU84" s="669"/>
      <c r="TSV84" s="114"/>
      <c r="TSW84" s="74"/>
      <c r="TTI84" s="74"/>
      <c r="TTJ84" s="669"/>
      <c r="TTK84" s="669"/>
      <c r="TTL84" s="114"/>
      <c r="TTM84" s="74"/>
      <c r="TTY84" s="74"/>
      <c r="TTZ84" s="669"/>
      <c r="TUA84" s="669"/>
      <c r="TUB84" s="114"/>
      <c r="TUC84" s="74"/>
      <c r="TUO84" s="74"/>
      <c r="TUP84" s="669"/>
      <c r="TUQ84" s="669"/>
      <c r="TUR84" s="114"/>
      <c r="TUS84" s="74"/>
      <c r="TVE84" s="74"/>
      <c r="TVF84" s="669"/>
      <c r="TVG84" s="669"/>
      <c r="TVH84" s="114"/>
      <c r="TVI84" s="74"/>
      <c r="TVU84" s="74"/>
      <c r="TVV84" s="669"/>
      <c r="TVW84" s="669"/>
      <c r="TVX84" s="114"/>
      <c r="TVY84" s="74"/>
      <c r="TWK84" s="74"/>
      <c r="TWL84" s="669"/>
      <c r="TWM84" s="669"/>
      <c r="TWN84" s="114"/>
      <c r="TWO84" s="74"/>
      <c r="TXA84" s="74"/>
      <c r="TXB84" s="669"/>
      <c r="TXC84" s="669"/>
      <c r="TXD84" s="114"/>
      <c r="TXE84" s="74"/>
      <c r="TXQ84" s="74"/>
      <c r="TXR84" s="669"/>
      <c r="TXS84" s="669"/>
      <c r="TXT84" s="114"/>
      <c r="TXU84" s="74"/>
      <c r="TYG84" s="74"/>
      <c r="TYH84" s="669"/>
      <c r="TYI84" s="669"/>
      <c r="TYJ84" s="114"/>
      <c r="TYK84" s="74"/>
      <c r="TYW84" s="74"/>
      <c r="TYX84" s="669"/>
      <c r="TYY84" s="669"/>
      <c r="TYZ84" s="114"/>
      <c r="TZA84" s="74"/>
      <c r="TZM84" s="74"/>
      <c r="TZN84" s="669"/>
      <c r="TZO84" s="669"/>
      <c r="TZP84" s="114"/>
      <c r="TZQ84" s="74"/>
      <c r="UAC84" s="74"/>
      <c r="UAD84" s="669"/>
      <c r="UAE84" s="669"/>
      <c r="UAF84" s="114"/>
      <c r="UAG84" s="74"/>
      <c r="UAS84" s="74"/>
      <c r="UAT84" s="669"/>
      <c r="UAU84" s="669"/>
      <c r="UAV84" s="114"/>
      <c r="UAW84" s="74"/>
      <c r="UBI84" s="74"/>
      <c r="UBJ84" s="669"/>
      <c r="UBK84" s="669"/>
      <c r="UBL84" s="114"/>
      <c r="UBM84" s="74"/>
      <c r="UBY84" s="74"/>
      <c r="UBZ84" s="669"/>
      <c r="UCA84" s="669"/>
      <c r="UCB84" s="114"/>
      <c r="UCC84" s="74"/>
      <c r="UCO84" s="74"/>
      <c r="UCP84" s="669"/>
      <c r="UCQ84" s="669"/>
      <c r="UCR84" s="114"/>
      <c r="UCS84" s="74"/>
      <c r="UDE84" s="74"/>
      <c r="UDF84" s="669"/>
      <c r="UDG84" s="669"/>
      <c r="UDH84" s="114"/>
      <c r="UDI84" s="74"/>
      <c r="UDU84" s="74"/>
      <c r="UDV84" s="669"/>
      <c r="UDW84" s="669"/>
      <c r="UDX84" s="114"/>
      <c r="UDY84" s="74"/>
      <c r="UEK84" s="74"/>
      <c r="UEL84" s="669"/>
      <c r="UEM84" s="669"/>
      <c r="UEN84" s="114"/>
      <c r="UEO84" s="74"/>
      <c r="UFA84" s="74"/>
      <c r="UFB84" s="669"/>
      <c r="UFC84" s="669"/>
      <c r="UFD84" s="114"/>
      <c r="UFE84" s="74"/>
      <c r="UFQ84" s="74"/>
      <c r="UFR84" s="669"/>
      <c r="UFS84" s="669"/>
      <c r="UFT84" s="114"/>
      <c r="UFU84" s="74"/>
      <c r="UGG84" s="74"/>
      <c r="UGH84" s="669"/>
      <c r="UGI84" s="669"/>
      <c r="UGJ84" s="114"/>
      <c r="UGK84" s="74"/>
      <c r="UGW84" s="74"/>
      <c r="UGX84" s="669"/>
      <c r="UGY84" s="669"/>
      <c r="UGZ84" s="114"/>
      <c r="UHA84" s="74"/>
      <c r="UHM84" s="74"/>
      <c r="UHN84" s="669"/>
      <c r="UHO84" s="669"/>
      <c r="UHP84" s="114"/>
      <c r="UHQ84" s="74"/>
      <c r="UIC84" s="74"/>
      <c r="UID84" s="669"/>
      <c r="UIE84" s="669"/>
      <c r="UIF84" s="114"/>
      <c r="UIG84" s="74"/>
      <c r="UIS84" s="74"/>
      <c r="UIT84" s="669"/>
      <c r="UIU84" s="669"/>
      <c r="UIV84" s="114"/>
      <c r="UIW84" s="74"/>
      <c r="UJI84" s="74"/>
      <c r="UJJ84" s="669"/>
      <c r="UJK84" s="669"/>
      <c r="UJL84" s="114"/>
      <c r="UJM84" s="74"/>
      <c r="UJY84" s="74"/>
      <c r="UJZ84" s="669"/>
      <c r="UKA84" s="669"/>
      <c r="UKB84" s="114"/>
      <c r="UKC84" s="74"/>
      <c r="UKO84" s="74"/>
      <c r="UKP84" s="669"/>
      <c r="UKQ84" s="669"/>
      <c r="UKR84" s="114"/>
      <c r="UKS84" s="74"/>
      <c r="ULE84" s="74"/>
      <c r="ULF84" s="669"/>
      <c r="ULG84" s="669"/>
      <c r="ULH84" s="114"/>
      <c r="ULI84" s="74"/>
      <c r="ULU84" s="74"/>
      <c r="ULV84" s="669"/>
      <c r="ULW84" s="669"/>
      <c r="ULX84" s="114"/>
      <c r="ULY84" s="74"/>
      <c r="UMK84" s="74"/>
      <c r="UML84" s="669"/>
      <c r="UMM84" s="669"/>
      <c r="UMN84" s="114"/>
      <c r="UMO84" s="74"/>
      <c r="UNA84" s="74"/>
      <c r="UNB84" s="669"/>
      <c r="UNC84" s="669"/>
      <c r="UND84" s="114"/>
      <c r="UNE84" s="74"/>
      <c r="UNQ84" s="74"/>
      <c r="UNR84" s="669"/>
      <c r="UNS84" s="669"/>
      <c r="UNT84" s="114"/>
      <c r="UNU84" s="74"/>
      <c r="UOG84" s="74"/>
      <c r="UOH84" s="669"/>
      <c r="UOI84" s="669"/>
      <c r="UOJ84" s="114"/>
      <c r="UOK84" s="74"/>
      <c r="UOW84" s="74"/>
      <c r="UOX84" s="669"/>
      <c r="UOY84" s="669"/>
      <c r="UOZ84" s="114"/>
      <c r="UPA84" s="74"/>
      <c r="UPM84" s="74"/>
      <c r="UPN84" s="669"/>
      <c r="UPO84" s="669"/>
      <c r="UPP84" s="114"/>
      <c r="UPQ84" s="74"/>
      <c r="UQC84" s="74"/>
      <c r="UQD84" s="669"/>
      <c r="UQE84" s="669"/>
      <c r="UQF84" s="114"/>
      <c r="UQG84" s="74"/>
      <c r="UQS84" s="74"/>
      <c r="UQT84" s="669"/>
      <c r="UQU84" s="669"/>
      <c r="UQV84" s="114"/>
      <c r="UQW84" s="74"/>
      <c r="URI84" s="74"/>
      <c r="URJ84" s="669"/>
      <c r="URK84" s="669"/>
      <c r="URL84" s="114"/>
      <c r="URM84" s="74"/>
      <c r="URY84" s="74"/>
      <c r="URZ84" s="669"/>
      <c r="USA84" s="669"/>
      <c r="USB84" s="114"/>
      <c r="USC84" s="74"/>
      <c r="USO84" s="74"/>
      <c r="USP84" s="669"/>
      <c r="USQ84" s="669"/>
      <c r="USR84" s="114"/>
      <c r="USS84" s="74"/>
      <c r="UTE84" s="74"/>
      <c r="UTF84" s="669"/>
      <c r="UTG84" s="669"/>
      <c r="UTH84" s="114"/>
      <c r="UTI84" s="74"/>
      <c r="UTU84" s="74"/>
      <c r="UTV84" s="669"/>
      <c r="UTW84" s="669"/>
      <c r="UTX84" s="114"/>
      <c r="UTY84" s="74"/>
      <c r="UUK84" s="74"/>
      <c r="UUL84" s="669"/>
      <c r="UUM84" s="669"/>
      <c r="UUN84" s="114"/>
      <c r="UUO84" s="74"/>
      <c r="UVA84" s="74"/>
      <c r="UVB84" s="669"/>
      <c r="UVC84" s="669"/>
      <c r="UVD84" s="114"/>
      <c r="UVE84" s="74"/>
      <c r="UVQ84" s="74"/>
      <c r="UVR84" s="669"/>
      <c r="UVS84" s="669"/>
      <c r="UVT84" s="114"/>
      <c r="UVU84" s="74"/>
      <c r="UWG84" s="74"/>
      <c r="UWH84" s="669"/>
      <c r="UWI84" s="669"/>
      <c r="UWJ84" s="114"/>
      <c r="UWK84" s="74"/>
      <c r="UWW84" s="74"/>
      <c r="UWX84" s="669"/>
      <c r="UWY84" s="669"/>
      <c r="UWZ84" s="114"/>
      <c r="UXA84" s="74"/>
      <c r="UXM84" s="74"/>
      <c r="UXN84" s="669"/>
      <c r="UXO84" s="669"/>
      <c r="UXP84" s="114"/>
      <c r="UXQ84" s="74"/>
      <c r="UYC84" s="74"/>
      <c r="UYD84" s="669"/>
      <c r="UYE84" s="669"/>
      <c r="UYF84" s="114"/>
      <c r="UYG84" s="74"/>
      <c r="UYS84" s="74"/>
      <c r="UYT84" s="669"/>
      <c r="UYU84" s="669"/>
      <c r="UYV84" s="114"/>
      <c r="UYW84" s="74"/>
      <c r="UZI84" s="74"/>
      <c r="UZJ84" s="669"/>
      <c r="UZK84" s="669"/>
      <c r="UZL84" s="114"/>
      <c r="UZM84" s="74"/>
      <c r="UZY84" s="74"/>
      <c r="UZZ84" s="669"/>
      <c r="VAA84" s="669"/>
      <c r="VAB84" s="114"/>
      <c r="VAC84" s="74"/>
      <c r="VAO84" s="74"/>
      <c r="VAP84" s="669"/>
      <c r="VAQ84" s="669"/>
      <c r="VAR84" s="114"/>
      <c r="VAS84" s="74"/>
      <c r="VBE84" s="74"/>
      <c r="VBF84" s="669"/>
      <c r="VBG84" s="669"/>
      <c r="VBH84" s="114"/>
      <c r="VBI84" s="74"/>
      <c r="VBU84" s="74"/>
      <c r="VBV84" s="669"/>
      <c r="VBW84" s="669"/>
      <c r="VBX84" s="114"/>
      <c r="VBY84" s="74"/>
      <c r="VCK84" s="74"/>
      <c r="VCL84" s="669"/>
      <c r="VCM84" s="669"/>
      <c r="VCN84" s="114"/>
      <c r="VCO84" s="74"/>
      <c r="VDA84" s="74"/>
      <c r="VDB84" s="669"/>
      <c r="VDC84" s="669"/>
      <c r="VDD84" s="114"/>
      <c r="VDE84" s="74"/>
      <c r="VDQ84" s="74"/>
      <c r="VDR84" s="669"/>
      <c r="VDS84" s="669"/>
      <c r="VDT84" s="114"/>
      <c r="VDU84" s="74"/>
      <c r="VEG84" s="74"/>
      <c r="VEH84" s="669"/>
      <c r="VEI84" s="669"/>
      <c r="VEJ84" s="114"/>
      <c r="VEK84" s="74"/>
      <c r="VEW84" s="74"/>
      <c r="VEX84" s="669"/>
      <c r="VEY84" s="669"/>
      <c r="VEZ84" s="114"/>
      <c r="VFA84" s="74"/>
      <c r="VFM84" s="74"/>
      <c r="VFN84" s="669"/>
      <c r="VFO84" s="669"/>
      <c r="VFP84" s="114"/>
      <c r="VFQ84" s="74"/>
      <c r="VGC84" s="74"/>
      <c r="VGD84" s="669"/>
      <c r="VGE84" s="669"/>
      <c r="VGF84" s="114"/>
      <c r="VGG84" s="74"/>
      <c r="VGS84" s="74"/>
      <c r="VGT84" s="669"/>
      <c r="VGU84" s="669"/>
      <c r="VGV84" s="114"/>
      <c r="VGW84" s="74"/>
      <c r="VHI84" s="74"/>
      <c r="VHJ84" s="669"/>
      <c r="VHK84" s="669"/>
      <c r="VHL84" s="114"/>
      <c r="VHM84" s="74"/>
      <c r="VHY84" s="74"/>
      <c r="VHZ84" s="669"/>
      <c r="VIA84" s="669"/>
      <c r="VIB84" s="114"/>
      <c r="VIC84" s="74"/>
      <c r="VIO84" s="74"/>
      <c r="VIP84" s="669"/>
      <c r="VIQ84" s="669"/>
      <c r="VIR84" s="114"/>
      <c r="VIS84" s="74"/>
      <c r="VJE84" s="74"/>
      <c r="VJF84" s="669"/>
      <c r="VJG84" s="669"/>
      <c r="VJH84" s="114"/>
      <c r="VJI84" s="74"/>
      <c r="VJU84" s="74"/>
      <c r="VJV84" s="669"/>
      <c r="VJW84" s="669"/>
      <c r="VJX84" s="114"/>
      <c r="VJY84" s="74"/>
      <c r="VKK84" s="74"/>
      <c r="VKL84" s="669"/>
      <c r="VKM84" s="669"/>
      <c r="VKN84" s="114"/>
      <c r="VKO84" s="74"/>
      <c r="VLA84" s="74"/>
      <c r="VLB84" s="669"/>
      <c r="VLC84" s="669"/>
      <c r="VLD84" s="114"/>
      <c r="VLE84" s="74"/>
      <c r="VLQ84" s="74"/>
      <c r="VLR84" s="669"/>
      <c r="VLS84" s="669"/>
      <c r="VLT84" s="114"/>
      <c r="VLU84" s="74"/>
      <c r="VMG84" s="74"/>
      <c r="VMH84" s="669"/>
      <c r="VMI84" s="669"/>
      <c r="VMJ84" s="114"/>
      <c r="VMK84" s="74"/>
      <c r="VMW84" s="74"/>
      <c r="VMX84" s="669"/>
      <c r="VMY84" s="669"/>
      <c r="VMZ84" s="114"/>
      <c r="VNA84" s="74"/>
      <c r="VNM84" s="74"/>
      <c r="VNN84" s="669"/>
      <c r="VNO84" s="669"/>
      <c r="VNP84" s="114"/>
      <c r="VNQ84" s="74"/>
      <c r="VOC84" s="74"/>
      <c r="VOD84" s="669"/>
      <c r="VOE84" s="669"/>
      <c r="VOF84" s="114"/>
      <c r="VOG84" s="74"/>
      <c r="VOS84" s="74"/>
      <c r="VOT84" s="669"/>
      <c r="VOU84" s="669"/>
      <c r="VOV84" s="114"/>
      <c r="VOW84" s="74"/>
      <c r="VPI84" s="74"/>
      <c r="VPJ84" s="669"/>
      <c r="VPK84" s="669"/>
      <c r="VPL84" s="114"/>
      <c r="VPM84" s="74"/>
      <c r="VPY84" s="74"/>
      <c r="VPZ84" s="669"/>
      <c r="VQA84" s="669"/>
      <c r="VQB84" s="114"/>
      <c r="VQC84" s="74"/>
      <c r="VQO84" s="74"/>
      <c r="VQP84" s="669"/>
      <c r="VQQ84" s="669"/>
      <c r="VQR84" s="114"/>
      <c r="VQS84" s="74"/>
      <c r="VRE84" s="74"/>
      <c r="VRF84" s="669"/>
      <c r="VRG84" s="669"/>
      <c r="VRH84" s="114"/>
      <c r="VRI84" s="74"/>
      <c r="VRU84" s="74"/>
      <c r="VRV84" s="669"/>
      <c r="VRW84" s="669"/>
      <c r="VRX84" s="114"/>
      <c r="VRY84" s="74"/>
      <c r="VSK84" s="74"/>
      <c r="VSL84" s="669"/>
      <c r="VSM84" s="669"/>
      <c r="VSN84" s="114"/>
      <c r="VSO84" s="74"/>
      <c r="VTA84" s="74"/>
      <c r="VTB84" s="669"/>
      <c r="VTC84" s="669"/>
      <c r="VTD84" s="114"/>
      <c r="VTE84" s="74"/>
      <c r="VTQ84" s="74"/>
      <c r="VTR84" s="669"/>
      <c r="VTS84" s="669"/>
      <c r="VTT84" s="114"/>
      <c r="VTU84" s="74"/>
      <c r="VUG84" s="74"/>
      <c r="VUH84" s="669"/>
      <c r="VUI84" s="669"/>
      <c r="VUJ84" s="114"/>
      <c r="VUK84" s="74"/>
      <c r="VUW84" s="74"/>
      <c r="VUX84" s="669"/>
      <c r="VUY84" s="669"/>
      <c r="VUZ84" s="114"/>
      <c r="VVA84" s="74"/>
      <c r="VVM84" s="74"/>
      <c r="VVN84" s="669"/>
      <c r="VVO84" s="669"/>
      <c r="VVP84" s="114"/>
      <c r="VVQ84" s="74"/>
      <c r="VWC84" s="74"/>
      <c r="VWD84" s="669"/>
      <c r="VWE84" s="669"/>
      <c r="VWF84" s="114"/>
      <c r="VWG84" s="74"/>
      <c r="VWS84" s="74"/>
      <c r="VWT84" s="669"/>
      <c r="VWU84" s="669"/>
      <c r="VWV84" s="114"/>
      <c r="VWW84" s="74"/>
      <c r="VXI84" s="74"/>
      <c r="VXJ84" s="669"/>
      <c r="VXK84" s="669"/>
      <c r="VXL84" s="114"/>
      <c r="VXM84" s="74"/>
      <c r="VXY84" s="74"/>
      <c r="VXZ84" s="669"/>
      <c r="VYA84" s="669"/>
      <c r="VYB84" s="114"/>
      <c r="VYC84" s="74"/>
      <c r="VYO84" s="74"/>
      <c r="VYP84" s="669"/>
      <c r="VYQ84" s="669"/>
      <c r="VYR84" s="114"/>
      <c r="VYS84" s="74"/>
      <c r="VZE84" s="74"/>
      <c r="VZF84" s="669"/>
      <c r="VZG84" s="669"/>
      <c r="VZH84" s="114"/>
      <c r="VZI84" s="74"/>
      <c r="VZU84" s="74"/>
      <c r="VZV84" s="669"/>
      <c r="VZW84" s="669"/>
      <c r="VZX84" s="114"/>
      <c r="VZY84" s="74"/>
      <c r="WAK84" s="74"/>
      <c r="WAL84" s="669"/>
      <c r="WAM84" s="669"/>
      <c r="WAN84" s="114"/>
      <c r="WAO84" s="74"/>
      <c r="WBA84" s="74"/>
      <c r="WBB84" s="669"/>
      <c r="WBC84" s="669"/>
      <c r="WBD84" s="114"/>
      <c r="WBE84" s="74"/>
      <c r="WBQ84" s="74"/>
      <c r="WBR84" s="669"/>
      <c r="WBS84" s="669"/>
      <c r="WBT84" s="114"/>
      <c r="WBU84" s="74"/>
      <c r="WCG84" s="74"/>
      <c r="WCH84" s="669"/>
      <c r="WCI84" s="669"/>
      <c r="WCJ84" s="114"/>
      <c r="WCK84" s="74"/>
      <c r="WCW84" s="74"/>
      <c r="WCX84" s="669"/>
      <c r="WCY84" s="669"/>
      <c r="WCZ84" s="114"/>
      <c r="WDA84" s="74"/>
      <c r="WDM84" s="74"/>
      <c r="WDN84" s="669"/>
      <c r="WDO84" s="669"/>
      <c r="WDP84" s="114"/>
      <c r="WDQ84" s="74"/>
      <c r="WEC84" s="74"/>
      <c r="WED84" s="669"/>
      <c r="WEE84" s="669"/>
      <c r="WEF84" s="114"/>
      <c r="WEG84" s="74"/>
      <c r="WES84" s="74"/>
      <c r="WET84" s="669"/>
      <c r="WEU84" s="669"/>
      <c r="WEV84" s="114"/>
      <c r="WEW84" s="74"/>
      <c r="WFI84" s="74"/>
      <c r="WFJ84" s="669"/>
      <c r="WFK84" s="669"/>
      <c r="WFL84" s="114"/>
      <c r="WFM84" s="74"/>
      <c r="WFY84" s="74"/>
      <c r="WFZ84" s="669"/>
      <c r="WGA84" s="669"/>
      <c r="WGB84" s="114"/>
      <c r="WGC84" s="74"/>
      <c r="WGO84" s="74"/>
      <c r="WGP84" s="669"/>
      <c r="WGQ84" s="669"/>
      <c r="WGR84" s="114"/>
      <c r="WGS84" s="74"/>
      <c r="WHE84" s="74"/>
      <c r="WHF84" s="669"/>
      <c r="WHG84" s="669"/>
      <c r="WHH84" s="114"/>
      <c r="WHI84" s="74"/>
      <c r="WHU84" s="74"/>
      <c r="WHV84" s="669"/>
      <c r="WHW84" s="669"/>
      <c r="WHX84" s="114"/>
      <c r="WHY84" s="74"/>
      <c r="WIK84" s="74"/>
      <c r="WIL84" s="669"/>
      <c r="WIM84" s="669"/>
      <c r="WIN84" s="114"/>
      <c r="WIO84" s="74"/>
      <c r="WJA84" s="74"/>
      <c r="WJB84" s="669"/>
      <c r="WJC84" s="669"/>
      <c r="WJD84" s="114"/>
      <c r="WJE84" s="74"/>
      <c r="WJQ84" s="74"/>
      <c r="WJR84" s="669"/>
      <c r="WJS84" s="669"/>
      <c r="WJT84" s="114"/>
      <c r="WJU84" s="74"/>
      <c r="WKG84" s="74"/>
      <c r="WKH84" s="669"/>
      <c r="WKI84" s="669"/>
      <c r="WKJ84" s="114"/>
      <c r="WKK84" s="74"/>
      <c r="WKW84" s="74"/>
      <c r="WKX84" s="669"/>
      <c r="WKY84" s="669"/>
      <c r="WKZ84" s="114"/>
      <c r="WLA84" s="74"/>
      <c r="WLM84" s="74"/>
      <c r="WLN84" s="669"/>
      <c r="WLO84" s="669"/>
      <c r="WLP84" s="114"/>
      <c r="WLQ84" s="74"/>
      <c r="WMC84" s="74"/>
      <c r="WMD84" s="669"/>
      <c r="WME84" s="669"/>
      <c r="WMF84" s="114"/>
      <c r="WMG84" s="74"/>
      <c r="WMS84" s="74"/>
      <c r="WMT84" s="669"/>
      <c r="WMU84" s="669"/>
      <c r="WMV84" s="114"/>
      <c r="WMW84" s="74"/>
      <c r="WNI84" s="74"/>
      <c r="WNJ84" s="669"/>
      <c r="WNK84" s="669"/>
      <c r="WNL84" s="114"/>
      <c r="WNM84" s="74"/>
      <c r="WNY84" s="74"/>
      <c r="WNZ84" s="669"/>
      <c r="WOA84" s="669"/>
      <c r="WOB84" s="114"/>
      <c r="WOC84" s="74"/>
      <c r="WOO84" s="74"/>
      <c r="WOP84" s="669"/>
      <c r="WOQ84" s="669"/>
      <c r="WOR84" s="114"/>
      <c r="WOS84" s="74"/>
      <c r="WPE84" s="74"/>
      <c r="WPF84" s="669"/>
      <c r="WPG84" s="669"/>
      <c r="WPH84" s="114"/>
      <c r="WPI84" s="74"/>
      <c r="WPU84" s="74"/>
      <c r="WPV84" s="669"/>
      <c r="WPW84" s="669"/>
      <c r="WPX84" s="114"/>
      <c r="WPY84" s="74"/>
      <c r="WQK84" s="74"/>
      <c r="WQL84" s="669"/>
      <c r="WQM84" s="669"/>
      <c r="WQN84" s="114"/>
      <c r="WQO84" s="74"/>
      <c r="WRA84" s="74"/>
      <c r="WRB84" s="669"/>
      <c r="WRC84" s="669"/>
      <c r="WRD84" s="114"/>
      <c r="WRE84" s="74"/>
      <c r="WRQ84" s="74"/>
      <c r="WRR84" s="669"/>
      <c r="WRS84" s="669"/>
      <c r="WRT84" s="114"/>
      <c r="WRU84" s="74"/>
      <c r="WSG84" s="74"/>
      <c r="WSH84" s="669"/>
      <c r="WSI84" s="669"/>
      <c r="WSJ84" s="114"/>
      <c r="WSK84" s="74"/>
      <c r="WSW84" s="74"/>
      <c r="WSX84" s="669"/>
      <c r="WSY84" s="669"/>
      <c r="WSZ84" s="114"/>
      <c r="WTA84" s="74"/>
      <c r="WTM84" s="74"/>
      <c r="WTN84" s="669"/>
      <c r="WTO84" s="669"/>
      <c r="WTP84" s="114"/>
      <c r="WTQ84" s="74"/>
      <c r="WUC84" s="74"/>
      <c r="WUD84" s="669"/>
      <c r="WUE84" s="669"/>
      <c r="WUF84" s="114"/>
      <c r="WUG84" s="74"/>
      <c r="WUS84" s="74"/>
      <c r="WUT84" s="669"/>
      <c r="WUU84" s="669"/>
      <c r="WUV84" s="114"/>
      <c r="WUW84" s="74"/>
      <c r="WVI84" s="74"/>
      <c r="WVJ84" s="669"/>
      <c r="WVK84" s="669"/>
      <c r="WVL84" s="114"/>
      <c r="WVM84" s="74"/>
      <c r="WVY84" s="74"/>
      <c r="WVZ84" s="669"/>
      <c r="WWA84" s="669"/>
      <c r="WWB84" s="114"/>
      <c r="WWC84" s="74"/>
      <c r="WWO84" s="74"/>
      <c r="WWP84" s="669"/>
      <c r="WWQ84" s="669"/>
      <c r="WWR84" s="114"/>
      <c r="WWS84" s="74"/>
      <c r="WXE84" s="74"/>
      <c r="WXF84" s="669"/>
      <c r="WXG84" s="669"/>
      <c r="WXH84" s="114"/>
      <c r="WXI84" s="74"/>
      <c r="WXU84" s="74"/>
      <c r="WXV84" s="669"/>
      <c r="WXW84" s="669"/>
      <c r="WXX84" s="114"/>
      <c r="WXY84" s="74"/>
      <c r="WYK84" s="74"/>
      <c r="WYL84" s="669"/>
      <c r="WYM84" s="669"/>
      <c r="WYN84" s="114"/>
      <c r="WYO84" s="74"/>
      <c r="WZA84" s="74"/>
      <c r="WZB84" s="669"/>
      <c r="WZC84" s="669"/>
      <c r="WZD84" s="114"/>
      <c r="WZE84" s="74"/>
      <c r="WZQ84" s="74"/>
      <c r="WZR84" s="669"/>
      <c r="WZS84" s="669"/>
      <c r="WZT84" s="114"/>
      <c r="WZU84" s="74"/>
      <c r="XAG84" s="74"/>
      <c r="XAH84" s="669"/>
      <c r="XAI84" s="669"/>
      <c r="XAJ84" s="114"/>
      <c r="XAK84" s="74"/>
      <c r="XAW84" s="74"/>
      <c r="XAX84" s="669"/>
      <c r="XAY84" s="669"/>
      <c r="XAZ84" s="114"/>
      <c r="XBA84" s="74"/>
      <c r="XBM84" s="74"/>
      <c r="XBN84" s="669"/>
      <c r="XBO84" s="669"/>
      <c r="XBP84" s="114"/>
      <c r="XBQ84" s="74"/>
      <c r="XCC84" s="74"/>
      <c r="XCD84" s="669"/>
      <c r="XCE84" s="669"/>
      <c r="XCF84" s="114"/>
      <c r="XCG84" s="74"/>
      <c r="XCS84" s="74"/>
      <c r="XCT84" s="669"/>
      <c r="XCU84" s="669"/>
      <c r="XCV84" s="114"/>
      <c r="XCW84" s="74"/>
      <c r="XDI84" s="74"/>
      <c r="XDJ84" s="669"/>
      <c r="XDK84" s="669"/>
      <c r="XDL84" s="114"/>
      <c r="XDM84" s="74"/>
      <c r="XDY84" s="74"/>
      <c r="XDZ84" s="669"/>
      <c r="XEA84" s="669"/>
      <c r="XEB84" s="114"/>
      <c r="XEC84" s="74"/>
      <c r="XEO84" s="74"/>
      <c r="XEP84" s="669"/>
      <c r="XEQ84" s="669"/>
      <c r="XER84" s="114"/>
      <c r="XES84" s="74"/>
    </row>
    <row r="85" spans="1:1017 1025:2041 2049:3065 3073:4089 4097:5113 5121:6137 6145:7161 7169:8185 8193:9209 9217:10233 10241:11257 11265:12281 12289:13305 13313:14329 14337:15353 15361:16377" ht="23.1" customHeight="1">
      <c r="B85" s="549"/>
      <c r="C85" s="140"/>
      <c r="D85" s="140"/>
      <c r="E85" s="140"/>
    </row>
    <row r="86" spans="1:1017 1025:2041 2049:3065 3073:4089 4097:5113 5121:6137 6145:7161 7169:8185 8193:9209 9217:10233 10241:11257 11265:12281 12289:13305 13313:14329 14337:15353 15361:16377" ht="23.25" customHeight="1">
      <c r="A86" s="134" t="s">
        <v>564</v>
      </c>
      <c r="B86" s="135"/>
      <c r="C86" s="136"/>
      <c r="D86" s="137"/>
      <c r="E86" s="137"/>
      <c r="F86" s="137"/>
      <c r="G86" s="137"/>
    </row>
    <row r="87" spans="1:1017 1025:2041 2049:3065 3073:4089 4097:5113 5121:6137 6145:7161 7169:8185 8193:9209 9217:10233 10241:11257 11265:12281 12289:13305 13313:14329 14337:15353 15361:16377" ht="23.1" customHeight="1">
      <c r="A87" s="138" t="s">
        <v>430</v>
      </c>
      <c r="B87" s="139" t="s">
        <v>431</v>
      </c>
      <c r="C87" s="139" t="s">
        <v>432</v>
      </c>
      <c r="D87" s="138" t="s">
        <v>31</v>
      </c>
      <c r="E87" s="138" t="s">
        <v>433</v>
      </c>
      <c r="F87" s="685" t="s">
        <v>434</v>
      </c>
      <c r="G87" s="685"/>
    </row>
    <row r="88" spans="1:1017 1025:2041 2049:3065 3073:4089 4097:5113 5121:6137 6145:7161 7169:8185 8193:9209 9217:10233 10241:11257 11265:12281 12289:13305 13313:14329 14337:15353 15361:16377" ht="23.1" customHeight="1">
      <c r="A88" s="140"/>
      <c r="B88" s="689" t="s">
        <v>565</v>
      </c>
      <c r="C88" s="689"/>
      <c r="D88" s="141"/>
      <c r="E88" s="142"/>
      <c r="F88" s="76"/>
      <c r="G88" s="76"/>
    </row>
    <row r="89" spans="1:1017 1025:2041 2049:3065 3073:4089 4097:5113 5121:6137 6145:7161 7169:8185 8193:9209 9217:10233 10241:11257 11265:12281 12289:13305 13313:14329 14337:15353 15361:16377" ht="28.8">
      <c r="A89" s="140">
        <v>15</v>
      </c>
      <c r="B89" s="149" t="s">
        <v>439</v>
      </c>
      <c r="C89" s="150" t="str">
        <f>IF(ISBLANK('AA DATA ENTRY'!$C$19),"Complete Question 15",'AA DATA ENTRY'!$C$19)</f>
        <v>Complete Question 15</v>
      </c>
      <c r="D89" s="160" t="str" cm="1">
        <f t="array" ref="D89">IF(ISBLANK('AA DATA ENTRY'!$C$19),"-",_xlfn.IFNA(_xlfn.IFS('AA DATA ENTRY'!C19=tables!A49,"Continue",'AA DATA ENTRY'!C19=tables!A50,"Continue",'AA DATA ENTRY'!C19=tables!A51,"Continue"),"Stop"))</f>
        <v>-</v>
      </c>
      <c r="E89" s="174" t="s">
        <v>566</v>
      </c>
      <c r="F89" s="695" t="s">
        <v>567</v>
      </c>
      <c r="G89" s="695"/>
    </row>
    <row r="90" spans="1:1017 1025:2041 2049:3065 3073:4089 4097:5113 5121:6137 6145:7161 7169:8185 8193:9209 9217:10233 10241:11257 11265:12281 12289:13305 13313:14329 14337:15353 15361:16377" ht="26.85" customHeight="1">
      <c r="A90" s="148">
        <v>30</v>
      </c>
      <c r="B90" s="149" t="s">
        <v>568</v>
      </c>
      <c r="C90" s="150" t="str">
        <f>IF(ISBLANK('AA DATA ENTRY'!$C$48),"Complete Question 24",IF(OR('AA DATA ENTRY'!$C$48=tables!A108,'AA DATA ENTRY'!$C$48=tables!A109),IF(ISBLANK('AA DATA ENTRY'!$C$54),"Complete Question 30",'AA DATA ENTRY'!$C$54)))</f>
        <v>Complete Question 24</v>
      </c>
      <c r="D90" s="145" t="str">
        <f>IFERROR(VLOOKUP(C90,Table17[],2,FALSE),"-")</f>
        <v>-</v>
      </c>
      <c r="E90" s="146">
        <v>50</v>
      </c>
      <c r="F90" s="691" t="s">
        <v>569</v>
      </c>
      <c r="G90" s="691"/>
    </row>
    <row r="91" spans="1:1017 1025:2041 2049:3065 3073:4089 4097:5113 5121:6137 6145:7161 7169:8185 8193:9209 9217:10233 10241:11257 11265:12281 12289:13305 13313:14329 14337:15353 15361:16377" ht="37.5" customHeight="1" thickBot="1">
      <c r="A91" s="148">
        <v>31</v>
      </c>
      <c r="B91" s="149" t="s">
        <v>570</v>
      </c>
      <c r="C91" s="150" t="str">
        <f>IF(ISBLANK('AA DATA ENTRY'!$C$48),"Complete Question 24",IF(OR('AA DATA ENTRY'!$C$48="Yes, river, stream, or ditch",'AA DATA ENTRY'!$C$48="Yes, lake"),IF(ISBLANK('AA DATA ENTRY'!$C$55),"Complete Question 31",'AA DATA ENTRY'!$C$55),"Not applicable"))</f>
        <v>Complete Question 24</v>
      </c>
      <c r="D91" s="145" t="str">
        <f>IFERROR(VLOOKUP(C91,Slope_Degrees[],2,FALSE),"-")</f>
        <v>-</v>
      </c>
      <c r="E91" s="146">
        <v>50</v>
      </c>
      <c r="F91" s="702" t="s">
        <v>571</v>
      </c>
      <c r="G91" s="702"/>
    </row>
    <row r="92" spans="1:1017 1025:2041 2049:3065 3073:4089 4097:5113 5121:6137 6145:7161 7169:8185 8193:9209 9217:10233 10241:11257 11265:12281 12289:13305 13313:14329 14337:15353 15361:16377" ht="29.85" customHeight="1" thickBot="1">
      <c r="A92" s="99"/>
      <c r="B92" s="90"/>
      <c r="C92" s="91" t="s">
        <v>456</v>
      </c>
      <c r="D92" s="132" t="str">
        <f>IF(C89="Complete Question 15","-",IF(D89="Stop","-",SUM(D89:D91)))</f>
        <v>-</v>
      </c>
      <c r="E92" s="132">
        <v>100</v>
      </c>
      <c r="F92" s="99"/>
      <c r="G92" s="99"/>
    </row>
    <row r="93" spans="1:1017 1025:2041 2049:3065 3073:4089 4097:5113 5121:6137 6145:7161 7169:8185 8193:9209 9217:10233 10241:11257 11265:12281 12289:13305 13313:14329 14337:15353 15361:16377" ht="23.1" customHeight="1" thickBot="1">
      <c r="A93" s="99"/>
      <c r="B93" s="549"/>
      <c r="C93" s="91" t="s">
        <v>438</v>
      </c>
      <c r="D93" s="664" t="str" cm="1">
        <f t="array" ref="D93">IF(C89="Complete Question 15","Incomplete section",IF(D92="-","Not Applicable",(_xlfn.IFS(AND(D92&lt;=70,D92&gt;30),"Moderate",D92&gt;70,"Higher",D92&lt;=30,"Lower"))))</f>
        <v>Incomplete section</v>
      </c>
      <c r="E93" s="664"/>
      <c r="G93" s="99"/>
    </row>
    <row r="94" spans="1:1017 1025:2041 2049:3065 3073:4089 4097:5113 5121:6137 6145:7161 7169:8185 8193:9209 9217:10233 10241:11257 11265:12281 12289:13305 13313:14329 14337:15353 15361:16377" ht="23.1" customHeight="1">
      <c r="A94" s="99"/>
      <c r="B94" s="549"/>
      <c r="C94" s="175"/>
      <c r="D94" s="176"/>
      <c r="E94" s="176"/>
      <c r="G94" s="99"/>
    </row>
    <row r="95" spans="1:1017 1025:2041 2049:3065 3073:4089 4097:5113 5121:6137 6145:7161 7169:8185 8193:9209 9217:10233 10241:11257 11265:12281 12289:13305 13313:14329 14337:15353 15361:16377" ht="23.1" customHeight="1">
      <c r="A95" s="99"/>
      <c r="C95" s="140"/>
      <c r="D95" s="140"/>
      <c r="E95" s="140"/>
      <c r="G95" s="99"/>
    </row>
    <row r="98" spans="1:8" ht="30" customHeight="1">
      <c r="A98" s="69" t="s">
        <v>572</v>
      </c>
      <c r="B98" s="69"/>
      <c r="C98" s="69"/>
      <c r="D98" s="69"/>
      <c r="E98" s="69"/>
      <c r="F98" s="69"/>
      <c r="G98" s="69"/>
    </row>
    <row r="99" spans="1:8" ht="23.1" customHeight="1">
      <c r="A99" s="138" t="s">
        <v>430</v>
      </c>
      <c r="B99" s="139" t="s">
        <v>431</v>
      </c>
      <c r="C99" s="139" t="s">
        <v>432</v>
      </c>
      <c r="D99" s="138" t="s">
        <v>31</v>
      </c>
      <c r="E99" s="177" t="s">
        <v>433</v>
      </c>
      <c r="F99" s="696" t="s">
        <v>434</v>
      </c>
      <c r="G99" s="696"/>
    </row>
    <row r="100" spans="1:8" ht="23.1" customHeight="1">
      <c r="A100" s="138"/>
      <c r="B100" s="682" t="s">
        <v>573</v>
      </c>
      <c r="C100" s="682"/>
      <c r="D100" s="75"/>
      <c r="E100" s="178"/>
      <c r="F100" s="75"/>
      <c r="G100" s="75"/>
    </row>
    <row r="101" spans="1:8" ht="34.5" customHeight="1">
      <c r="A101" s="74">
        <v>24</v>
      </c>
      <c r="B101" s="77" t="s">
        <v>574</v>
      </c>
      <c r="C101" s="179" t="str">
        <f>IF(ISBLANK('AA DATA ENTRY'!$C$48),"Complete Question 24",'AA DATA ENTRY'!$C$48)</f>
        <v>Complete Question 24</v>
      </c>
      <c r="D101" s="180" t="str">
        <f>IF(ISBLANK('AA DATA ENTRY'!$C$48),"-",IF('AA DATA ENTRY'!$C$48="Yes, river, stream, or ditch","Continue","Stop"))</f>
        <v>-</v>
      </c>
      <c r="E101" s="181" t="s">
        <v>566</v>
      </c>
      <c r="F101" s="182" t="s">
        <v>575</v>
      </c>
      <c r="G101" s="183"/>
    </row>
    <row r="102" spans="1:8" ht="55.5" customHeight="1">
      <c r="A102" s="74">
        <v>15</v>
      </c>
      <c r="B102" s="77" t="s">
        <v>439</v>
      </c>
      <c r="C102" s="179" t="str">
        <f>IF(ISBLANK('AA DATA ENTRY'!$C$19),"Complete Question 15",'AA DATA ENTRY'!$C$19)</f>
        <v>Complete Question 15</v>
      </c>
      <c r="D102" s="180" t="str">
        <f>IFERROR(VLOOKUP(C102,AA_Catchment_Ratio[],8,FALSE),"-")</f>
        <v>-</v>
      </c>
      <c r="E102" s="184">
        <v>25</v>
      </c>
      <c r="F102" s="697" t="s">
        <v>576</v>
      </c>
      <c r="G102" s="698"/>
      <c r="H102" s="81"/>
    </row>
    <row r="103" spans="1:8" ht="39" customHeight="1">
      <c r="A103" s="74">
        <v>29</v>
      </c>
      <c r="B103" s="77" t="s">
        <v>577</v>
      </c>
      <c r="C103" s="185" t="str">
        <f>IF(ISBLANK('AA DATA ENTRY'!$C$53),"Complete Question 29",'AA DATA ENTRY'!$C$53)</f>
        <v>Complete Question 29</v>
      </c>
      <c r="D103" s="186" t="str" cm="1">
        <f t="array" ref="D103">IFERROR(_xlfn.IFS(OR(C103="1st or 2nd order"),25,C103="3rd order",15,C103="4th order or greater",0),"-")</f>
        <v>-</v>
      </c>
      <c r="E103" s="187">
        <v>25</v>
      </c>
      <c r="F103" s="697" t="s">
        <v>578</v>
      </c>
      <c r="G103" s="698"/>
      <c r="H103" s="81"/>
    </row>
    <row r="104" spans="1:8" ht="35.25" customHeight="1">
      <c r="A104" s="74">
        <v>38</v>
      </c>
      <c r="B104" s="81" t="s">
        <v>579</v>
      </c>
      <c r="C104" s="171" t="str">
        <f>IF(AND(ISBLANK('AA DATA ENTRY'!C82),ISBLANK('AA DATA ENTRY'!C83),ISBLANK('AA DATA ENTRY'!C84),ISBLANK('AA DATA ENTRY'!C85),ISBLANK('AA DATA ENTRY'!C86)),"Complete question 38",SUM('AA DATA ENTRY'!C82:C83))</f>
        <v>Complete question 38</v>
      </c>
      <c r="D104" s="186" t="str" cm="1">
        <f t="array" ref="D104">_xlfn.IFS(C104="Complete question 38","-",C104&gt;=0.7,25,AND(C104&lt;0.7,C104&gt;=0.5),10,C104&lt;0.5,0)</f>
        <v>-</v>
      </c>
      <c r="E104" s="188">
        <v>25</v>
      </c>
      <c r="F104" s="699" t="s">
        <v>580</v>
      </c>
      <c r="G104" s="699"/>
    </row>
    <row r="105" spans="1:8" ht="42.75" customHeight="1">
      <c r="A105" s="84">
        <v>23</v>
      </c>
      <c r="B105" s="77" t="s">
        <v>581</v>
      </c>
      <c r="C105" s="189" t="str">
        <f>IF(ISBLANK('AA DATA ENTRY'!C47),"Complete Question 23",'AA DATA ENTRY'!C47)</f>
        <v>Complete Question 23</v>
      </c>
      <c r="D105" s="189" t="str" cm="1">
        <f t="array" ref="D105">IFERROR(_xlfn.IFS(C105="Yes",25,C105="No",0),"-")</f>
        <v>-</v>
      </c>
      <c r="E105" s="186">
        <v>25</v>
      </c>
      <c r="F105" s="700" t="s">
        <v>527</v>
      </c>
      <c r="G105" s="701"/>
      <c r="H105" s="129"/>
    </row>
    <row r="106" spans="1:8" ht="29.85" customHeight="1" thickBot="1">
      <c r="C106" s="190" t="s">
        <v>520</v>
      </c>
      <c r="D106" s="191" t="str">
        <f>IF(D101="Stop","Not Applicable",IF(AND(ISNUMBER(D102),ISNUMBER(D103),ISNUMBER(D104),ISNUMBER(D105)),SUM(D102:D105),"-"))</f>
        <v>-</v>
      </c>
      <c r="E106" s="191">
        <v>100</v>
      </c>
      <c r="F106" s="192"/>
    </row>
    <row r="107" spans="1:8" ht="23.1" customHeight="1" thickBot="1">
      <c r="C107" s="91" t="s">
        <v>438</v>
      </c>
      <c r="D107" s="664" t="str" cm="1">
        <f t="array" ref="D107">IF(D101="Stop","Not Applicable",IF(ISNUMBER(D106),_xlfn.IFS(AND(D106&lt;=70,D106&gt;30),"Moderate",D106&gt;70,"Higher",D106&lt;=30,"Lower"),"Incomplete section"))</f>
        <v>Incomplete section</v>
      </c>
      <c r="E107" s="665"/>
    </row>
  </sheetData>
  <sheetProtection algorithmName="SHA-512" hashValue="Xdpr3Oe0sO2X9DuE1d0emBmpt0u2q1u8nGN/dMBgsT2hf1MVedVpkb+rzwnW7JvDjGZk2QfmpTGvqtUkLxkZhw==" saltValue="6Aqf0vpAcwWJ+VEfuDyr9A==" spinCount="100000" sheet="1" objects="1" scenarios="1"/>
  <mergeCells count="3105">
    <mergeCell ref="F34:G34"/>
    <mergeCell ref="F62:G62"/>
    <mergeCell ref="D107:E107"/>
    <mergeCell ref="F16:G16"/>
    <mergeCell ref="F38:G38"/>
    <mergeCell ref="F45:G45"/>
    <mergeCell ref="F99:G99"/>
    <mergeCell ref="B100:C100"/>
    <mergeCell ref="F102:G102"/>
    <mergeCell ref="F103:G103"/>
    <mergeCell ref="F104:G104"/>
    <mergeCell ref="F105:G105"/>
    <mergeCell ref="F90:G90"/>
    <mergeCell ref="F91:G91"/>
    <mergeCell ref="D93:E93"/>
    <mergeCell ref="XDJ84:XDK84"/>
    <mergeCell ref="XDZ84:XEA84"/>
    <mergeCell ref="WNJ84:WNK84"/>
    <mergeCell ref="WNZ84:WOA84"/>
    <mergeCell ref="WHF84:WHG84"/>
    <mergeCell ref="WHV84:WHW84"/>
    <mergeCell ref="WIL84:WIM84"/>
    <mergeCell ref="WJB84:WJC84"/>
    <mergeCell ref="WJR84:WJS84"/>
    <mergeCell ref="WKH84:WKI84"/>
    <mergeCell ref="WDN84:WDO84"/>
    <mergeCell ref="WED84:WEE84"/>
    <mergeCell ref="WET84:WEU84"/>
    <mergeCell ref="WFJ84:WFK84"/>
    <mergeCell ref="WFZ84:WGA84"/>
    <mergeCell ref="WGP84:WGQ84"/>
    <mergeCell ref="VZV84:VZW84"/>
    <mergeCell ref="XEP84:XEQ84"/>
    <mergeCell ref="F87:G87"/>
    <mergeCell ref="B88:C88"/>
    <mergeCell ref="F89:G89"/>
    <mergeCell ref="WZR84:WZS84"/>
    <mergeCell ref="XAH84:XAI84"/>
    <mergeCell ref="XAX84:XAY84"/>
    <mergeCell ref="XBN84:XBO84"/>
    <mergeCell ref="XCD84:XCE84"/>
    <mergeCell ref="XCT84:XCU84"/>
    <mergeCell ref="WVZ84:WWA84"/>
    <mergeCell ref="WWP84:WWQ84"/>
    <mergeCell ref="WXF84:WXG84"/>
    <mergeCell ref="WXV84:WXW84"/>
    <mergeCell ref="WYL84:WYM84"/>
    <mergeCell ref="WZB84:WZC84"/>
    <mergeCell ref="WSH84:WSI84"/>
    <mergeCell ref="WSX84:WSY84"/>
    <mergeCell ref="WTN84:WTO84"/>
    <mergeCell ref="WUD84:WUE84"/>
    <mergeCell ref="WUT84:WUU84"/>
    <mergeCell ref="WVJ84:WVK84"/>
    <mergeCell ref="WOP84:WOQ84"/>
    <mergeCell ref="WPF84:WPG84"/>
    <mergeCell ref="WPV84:WPW84"/>
    <mergeCell ref="WQL84:WQM84"/>
    <mergeCell ref="WRB84:WRC84"/>
    <mergeCell ref="WRR84:WRS84"/>
    <mergeCell ref="WKX84:WKY84"/>
    <mergeCell ref="WLN84:WLO84"/>
    <mergeCell ref="WMD84:WME84"/>
    <mergeCell ref="WMT84:WMU84"/>
    <mergeCell ref="WAL84:WAM84"/>
    <mergeCell ref="WBB84:WBC84"/>
    <mergeCell ref="WBR84:WBS84"/>
    <mergeCell ref="WCH84:WCI84"/>
    <mergeCell ref="WCX84:WCY84"/>
    <mergeCell ref="VWD84:VWE84"/>
    <mergeCell ref="VWT84:VWU84"/>
    <mergeCell ref="VXJ84:VXK84"/>
    <mergeCell ref="VXZ84:VYA84"/>
    <mergeCell ref="VYP84:VYQ84"/>
    <mergeCell ref="VZF84:VZG84"/>
    <mergeCell ref="VSL84:VSM84"/>
    <mergeCell ref="VTB84:VTC84"/>
    <mergeCell ref="VTR84:VTS84"/>
    <mergeCell ref="VUH84:VUI84"/>
    <mergeCell ref="VUX84:VUY84"/>
    <mergeCell ref="VVN84:VVO84"/>
    <mergeCell ref="VOT84:VOU84"/>
    <mergeCell ref="VPJ84:VPK84"/>
    <mergeCell ref="VPZ84:VQA84"/>
    <mergeCell ref="VQP84:VQQ84"/>
    <mergeCell ref="VRF84:VRG84"/>
    <mergeCell ref="VRV84:VRW84"/>
    <mergeCell ref="VLB84:VLC84"/>
    <mergeCell ref="VLR84:VLS84"/>
    <mergeCell ref="VMH84:VMI84"/>
    <mergeCell ref="VMX84:VMY84"/>
    <mergeCell ref="VNN84:VNO84"/>
    <mergeCell ref="VOD84:VOE84"/>
    <mergeCell ref="VHJ84:VHK84"/>
    <mergeCell ref="VHZ84:VIA84"/>
    <mergeCell ref="VIP84:VIQ84"/>
    <mergeCell ref="VJF84:VJG84"/>
    <mergeCell ref="VJV84:VJW84"/>
    <mergeCell ref="VKL84:VKM84"/>
    <mergeCell ref="VDR84:VDS84"/>
    <mergeCell ref="VEH84:VEI84"/>
    <mergeCell ref="VEX84:VEY84"/>
    <mergeCell ref="VFN84:VFO84"/>
    <mergeCell ref="VGD84:VGE84"/>
    <mergeCell ref="VGT84:VGU84"/>
    <mergeCell ref="UZZ84:VAA84"/>
    <mergeCell ref="VAP84:VAQ84"/>
    <mergeCell ref="VBF84:VBG84"/>
    <mergeCell ref="VBV84:VBW84"/>
    <mergeCell ref="VCL84:VCM84"/>
    <mergeCell ref="VDB84:VDC84"/>
    <mergeCell ref="UWH84:UWI84"/>
    <mergeCell ref="UWX84:UWY84"/>
    <mergeCell ref="UXN84:UXO84"/>
    <mergeCell ref="UYD84:UYE84"/>
    <mergeCell ref="UYT84:UYU84"/>
    <mergeCell ref="UZJ84:UZK84"/>
    <mergeCell ref="USP84:USQ84"/>
    <mergeCell ref="UTF84:UTG84"/>
    <mergeCell ref="UTV84:UTW84"/>
    <mergeCell ref="UUL84:UUM84"/>
    <mergeCell ref="UVB84:UVC84"/>
    <mergeCell ref="UVR84:UVS84"/>
    <mergeCell ref="UOX84:UOY84"/>
    <mergeCell ref="UPN84:UPO84"/>
    <mergeCell ref="UQD84:UQE84"/>
    <mergeCell ref="UQT84:UQU84"/>
    <mergeCell ref="URJ84:URK84"/>
    <mergeCell ref="URZ84:USA84"/>
    <mergeCell ref="ULF84:ULG84"/>
    <mergeCell ref="ULV84:ULW84"/>
    <mergeCell ref="UML84:UMM84"/>
    <mergeCell ref="UNB84:UNC84"/>
    <mergeCell ref="UNR84:UNS84"/>
    <mergeCell ref="UOH84:UOI84"/>
    <mergeCell ref="UHN84:UHO84"/>
    <mergeCell ref="UID84:UIE84"/>
    <mergeCell ref="UIT84:UIU84"/>
    <mergeCell ref="UJJ84:UJK84"/>
    <mergeCell ref="UJZ84:UKA84"/>
    <mergeCell ref="UKP84:UKQ84"/>
    <mergeCell ref="UDV84:UDW84"/>
    <mergeCell ref="UEL84:UEM84"/>
    <mergeCell ref="UFB84:UFC84"/>
    <mergeCell ref="UFR84:UFS84"/>
    <mergeCell ref="UGH84:UGI84"/>
    <mergeCell ref="UGX84:UGY84"/>
    <mergeCell ref="UAD84:UAE84"/>
    <mergeCell ref="UAT84:UAU84"/>
    <mergeCell ref="UBJ84:UBK84"/>
    <mergeCell ref="UBZ84:UCA84"/>
    <mergeCell ref="UCP84:UCQ84"/>
    <mergeCell ref="UDF84:UDG84"/>
    <mergeCell ref="TWL84:TWM84"/>
    <mergeCell ref="TXB84:TXC84"/>
    <mergeCell ref="TXR84:TXS84"/>
    <mergeCell ref="TYH84:TYI84"/>
    <mergeCell ref="TYX84:TYY84"/>
    <mergeCell ref="TZN84:TZO84"/>
    <mergeCell ref="TST84:TSU84"/>
    <mergeCell ref="TTJ84:TTK84"/>
    <mergeCell ref="TTZ84:TUA84"/>
    <mergeCell ref="TUP84:TUQ84"/>
    <mergeCell ref="TVF84:TVG84"/>
    <mergeCell ref="TVV84:TVW84"/>
    <mergeCell ref="TPB84:TPC84"/>
    <mergeCell ref="TPR84:TPS84"/>
    <mergeCell ref="TQH84:TQI84"/>
    <mergeCell ref="TQX84:TQY84"/>
    <mergeCell ref="TRN84:TRO84"/>
    <mergeCell ref="TSD84:TSE84"/>
    <mergeCell ref="TLJ84:TLK84"/>
    <mergeCell ref="TLZ84:TMA84"/>
    <mergeCell ref="TMP84:TMQ84"/>
    <mergeCell ref="TNF84:TNG84"/>
    <mergeCell ref="TNV84:TNW84"/>
    <mergeCell ref="TOL84:TOM84"/>
    <mergeCell ref="THR84:THS84"/>
    <mergeCell ref="TIH84:TII84"/>
    <mergeCell ref="TIX84:TIY84"/>
    <mergeCell ref="TJN84:TJO84"/>
    <mergeCell ref="TKD84:TKE84"/>
    <mergeCell ref="TKT84:TKU84"/>
    <mergeCell ref="TDZ84:TEA84"/>
    <mergeCell ref="TEP84:TEQ84"/>
    <mergeCell ref="TFF84:TFG84"/>
    <mergeCell ref="TFV84:TFW84"/>
    <mergeCell ref="TGL84:TGM84"/>
    <mergeCell ref="THB84:THC84"/>
    <mergeCell ref="TAH84:TAI84"/>
    <mergeCell ref="TAX84:TAY84"/>
    <mergeCell ref="TBN84:TBO84"/>
    <mergeCell ref="TCD84:TCE84"/>
    <mergeCell ref="TCT84:TCU84"/>
    <mergeCell ref="TDJ84:TDK84"/>
    <mergeCell ref="SWP84:SWQ84"/>
    <mergeCell ref="SXF84:SXG84"/>
    <mergeCell ref="SXV84:SXW84"/>
    <mergeCell ref="SYL84:SYM84"/>
    <mergeCell ref="SZB84:SZC84"/>
    <mergeCell ref="SZR84:SZS84"/>
    <mergeCell ref="SSX84:SSY84"/>
    <mergeCell ref="STN84:STO84"/>
    <mergeCell ref="SUD84:SUE84"/>
    <mergeCell ref="SUT84:SUU84"/>
    <mergeCell ref="SVJ84:SVK84"/>
    <mergeCell ref="SVZ84:SWA84"/>
    <mergeCell ref="SPF84:SPG84"/>
    <mergeCell ref="SPV84:SPW84"/>
    <mergeCell ref="SQL84:SQM84"/>
    <mergeCell ref="SRB84:SRC84"/>
    <mergeCell ref="SRR84:SRS84"/>
    <mergeCell ref="SSH84:SSI84"/>
    <mergeCell ref="SLN84:SLO84"/>
    <mergeCell ref="SMD84:SME84"/>
    <mergeCell ref="SMT84:SMU84"/>
    <mergeCell ref="SNJ84:SNK84"/>
    <mergeCell ref="SNZ84:SOA84"/>
    <mergeCell ref="SOP84:SOQ84"/>
    <mergeCell ref="SHV84:SHW84"/>
    <mergeCell ref="SIL84:SIM84"/>
    <mergeCell ref="SJB84:SJC84"/>
    <mergeCell ref="SJR84:SJS84"/>
    <mergeCell ref="SKH84:SKI84"/>
    <mergeCell ref="SKX84:SKY84"/>
    <mergeCell ref="SED84:SEE84"/>
    <mergeCell ref="SET84:SEU84"/>
    <mergeCell ref="SFJ84:SFK84"/>
    <mergeCell ref="SFZ84:SGA84"/>
    <mergeCell ref="SGP84:SGQ84"/>
    <mergeCell ref="SHF84:SHG84"/>
    <mergeCell ref="SAL84:SAM84"/>
    <mergeCell ref="SBB84:SBC84"/>
    <mergeCell ref="SBR84:SBS84"/>
    <mergeCell ref="SCH84:SCI84"/>
    <mergeCell ref="SCX84:SCY84"/>
    <mergeCell ref="SDN84:SDO84"/>
    <mergeCell ref="RWT84:RWU84"/>
    <mergeCell ref="RXJ84:RXK84"/>
    <mergeCell ref="RXZ84:RYA84"/>
    <mergeCell ref="RYP84:RYQ84"/>
    <mergeCell ref="RZF84:RZG84"/>
    <mergeCell ref="RZV84:RZW84"/>
    <mergeCell ref="RTB84:RTC84"/>
    <mergeCell ref="RTR84:RTS84"/>
    <mergeCell ref="RUH84:RUI84"/>
    <mergeCell ref="RUX84:RUY84"/>
    <mergeCell ref="RVN84:RVO84"/>
    <mergeCell ref="RWD84:RWE84"/>
    <mergeCell ref="RPJ84:RPK84"/>
    <mergeCell ref="RPZ84:RQA84"/>
    <mergeCell ref="RQP84:RQQ84"/>
    <mergeCell ref="RRF84:RRG84"/>
    <mergeCell ref="RRV84:RRW84"/>
    <mergeCell ref="RSL84:RSM84"/>
    <mergeCell ref="RLR84:RLS84"/>
    <mergeCell ref="RMH84:RMI84"/>
    <mergeCell ref="RMX84:RMY84"/>
    <mergeCell ref="RNN84:RNO84"/>
    <mergeCell ref="ROD84:ROE84"/>
    <mergeCell ref="ROT84:ROU84"/>
    <mergeCell ref="RHZ84:RIA84"/>
    <mergeCell ref="RIP84:RIQ84"/>
    <mergeCell ref="RJF84:RJG84"/>
    <mergeCell ref="RJV84:RJW84"/>
    <mergeCell ref="RKL84:RKM84"/>
    <mergeCell ref="RLB84:RLC84"/>
    <mergeCell ref="REH84:REI84"/>
    <mergeCell ref="REX84:REY84"/>
    <mergeCell ref="RFN84:RFO84"/>
    <mergeCell ref="RGD84:RGE84"/>
    <mergeCell ref="RGT84:RGU84"/>
    <mergeCell ref="RHJ84:RHK84"/>
    <mergeCell ref="RAP84:RAQ84"/>
    <mergeCell ref="RBF84:RBG84"/>
    <mergeCell ref="RBV84:RBW84"/>
    <mergeCell ref="RCL84:RCM84"/>
    <mergeCell ref="RDB84:RDC84"/>
    <mergeCell ref="RDR84:RDS84"/>
    <mergeCell ref="QWX84:QWY84"/>
    <mergeCell ref="QXN84:QXO84"/>
    <mergeCell ref="QYD84:QYE84"/>
    <mergeCell ref="QYT84:QYU84"/>
    <mergeCell ref="QZJ84:QZK84"/>
    <mergeCell ref="QZZ84:RAA84"/>
    <mergeCell ref="QTF84:QTG84"/>
    <mergeCell ref="QTV84:QTW84"/>
    <mergeCell ref="QUL84:QUM84"/>
    <mergeCell ref="QVB84:QVC84"/>
    <mergeCell ref="QVR84:QVS84"/>
    <mergeCell ref="QWH84:QWI84"/>
    <mergeCell ref="QPN84:QPO84"/>
    <mergeCell ref="QQD84:QQE84"/>
    <mergeCell ref="QQT84:QQU84"/>
    <mergeCell ref="QRJ84:QRK84"/>
    <mergeCell ref="QRZ84:QSA84"/>
    <mergeCell ref="QSP84:QSQ84"/>
    <mergeCell ref="QLV84:QLW84"/>
    <mergeCell ref="QML84:QMM84"/>
    <mergeCell ref="QNB84:QNC84"/>
    <mergeCell ref="QNR84:QNS84"/>
    <mergeCell ref="QOH84:QOI84"/>
    <mergeCell ref="QOX84:QOY84"/>
    <mergeCell ref="QID84:QIE84"/>
    <mergeCell ref="QIT84:QIU84"/>
    <mergeCell ref="QJJ84:QJK84"/>
    <mergeCell ref="QJZ84:QKA84"/>
    <mergeCell ref="QKP84:QKQ84"/>
    <mergeCell ref="QLF84:QLG84"/>
    <mergeCell ref="QEL84:QEM84"/>
    <mergeCell ref="QFB84:QFC84"/>
    <mergeCell ref="QFR84:QFS84"/>
    <mergeCell ref="QGH84:QGI84"/>
    <mergeCell ref="QGX84:QGY84"/>
    <mergeCell ref="QHN84:QHO84"/>
    <mergeCell ref="QAT84:QAU84"/>
    <mergeCell ref="QBJ84:QBK84"/>
    <mergeCell ref="QBZ84:QCA84"/>
    <mergeCell ref="QCP84:QCQ84"/>
    <mergeCell ref="QDF84:QDG84"/>
    <mergeCell ref="QDV84:QDW84"/>
    <mergeCell ref="PXB84:PXC84"/>
    <mergeCell ref="PXR84:PXS84"/>
    <mergeCell ref="PYH84:PYI84"/>
    <mergeCell ref="PYX84:PYY84"/>
    <mergeCell ref="PZN84:PZO84"/>
    <mergeCell ref="QAD84:QAE84"/>
    <mergeCell ref="PTJ84:PTK84"/>
    <mergeCell ref="PTZ84:PUA84"/>
    <mergeCell ref="PUP84:PUQ84"/>
    <mergeCell ref="PVF84:PVG84"/>
    <mergeCell ref="PVV84:PVW84"/>
    <mergeCell ref="PWL84:PWM84"/>
    <mergeCell ref="PPR84:PPS84"/>
    <mergeCell ref="PQH84:PQI84"/>
    <mergeCell ref="PQX84:PQY84"/>
    <mergeCell ref="PRN84:PRO84"/>
    <mergeCell ref="PSD84:PSE84"/>
    <mergeCell ref="PST84:PSU84"/>
    <mergeCell ref="PLZ84:PMA84"/>
    <mergeCell ref="PMP84:PMQ84"/>
    <mergeCell ref="PNF84:PNG84"/>
    <mergeCell ref="PNV84:PNW84"/>
    <mergeCell ref="POL84:POM84"/>
    <mergeCell ref="PPB84:PPC84"/>
    <mergeCell ref="PIH84:PII84"/>
    <mergeCell ref="PIX84:PIY84"/>
    <mergeCell ref="PJN84:PJO84"/>
    <mergeCell ref="PKD84:PKE84"/>
    <mergeCell ref="PKT84:PKU84"/>
    <mergeCell ref="PLJ84:PLK84"/>
    <mergeCell ref="PEP84:PEQ84"/>
    <mergeCell ref="PFF84:PFG84"/>
    <mergeCell ref="PFV84:PFW84"/>
    <mergeCell ref="PGL84:PGM84"/>
    <mergeCell ref="PHB84:PHC84"/>
    <mergeCell ref="PHR84:PHS84"/>
    <mergeCell ref="PAX84:PAY84"/>
    <mergeCell ref="PBN84:PBO84"/>
    <mergeCell ref="PCD84:PCE84"/>
    <mergeCell ref="PCT84:PCU84"/>
    <mergeCell ref="PDJ84:PDK84"/>
    <mergeCell ref="PDZ84:PEA84"/>
    <mergeCell ref="OXF84:OXG84"/>
    <mergeCell ref="OXV84:OXW84"/>
    <mergeCell ref="OYL84:OYM84"/>
    <mergeCell ref="OZB84:OZC84"/>
    <mergeCell ref="OZR84:OZS84"/>
    <mergeCell ref="PAH84:PAI84"/>
    <mergeCell ref="OTN84:OTO84"/>
    <mergeCell ref="OUD84:OUE84"/>
    <mergeCell ref="OUT84:OUU84"/>
    <mergeCell ref="OVJ84:OVK84"/>
    <mergeCell ref="OVZ84:OWA84"/>
    <mergeCell ref="OWP84:OWQ84"/>
    <mergeCell ref="OPV84:OPW84"/>
    <mergeCell ref="OQL84:OQM84"/>
    <mergeCell ref="ORB84:ORC84"/>
    <mergeCell ref="ORR84:ORS84"/>
    <mergeCell ref="OSH84:OSI84"/>
    <mergeCell ref="OSX84:OSY84"/>
    <mergeCell ref="OMD84:OME84"/>
    <mergeCell ref="OMT84:OMU84"/>
    <mergeCell ref="ONJ84:ONK84"/>
    <mergeCell ref="ONZ84:OOA84"/>
    <mergeCell ref="OOP84:OOQ84"/>
    <mergeCell ref="OPF84:OPG84"/>
    <mergeCell ref="OIL84:OIM84"/>
    <mergeCell ref="OJB84:OJC84"/>
    <mergeCell ref="OJR84:OJS84"/>
    <mergeCell ref="OKH84:OKI84"/>
    <mergeCell ref="OKX84:OKY84"/>
    <mergeCell ref="OLN84:OLO84"/>
    <mergeCell ref="OET84:OEU84"/>
    <mergeCell ref="OFJ84:OFK84"/>
    <mergeCell ref="OFZ84:OGA84"/>
    <mergeCell ref="OGP84:OGQ84"/>
    <mergeCell ref="OHF84:OHG84"/>
    <mergeCell ref="OHV84:OHW84"/>
    <mergeCell ref="OBB84:OBC84"/>
    <mergeCell ref="OBR84:OBS84"/>
    <mergeCell ref="OCH84:OCI84"/>
    <mergeCell ref="OCX84:OCY84"/>
    <mergeCell ref="ODN84:ODO84"/>
    <mergeCell ref="OED84:OEE84"/>
    <mergeCell ref="NXJ84:NXK84"/>
    <mergeCell ref="NXZ84:NYA84"/>
    <mergeCell ref="NYP84:NYQ84"/>
    <mergeCell ref="NZF84:NZG84"/>
    <mergeCell ref="NZV84:NZW84"/>
    <mergeCell ref="OAL84:OAM84"/>
    <mergeCell ref="NTR84:NTS84"/>
    <mergeCell ref="NUH84:NUI84"/>
    <mergeCell ref="NUX84:NUY84"/>
    <mergeCell ref="NVN84:NVO84"/>
    <mergeCell ref="NWD84:NWE84"/>
    <mergeCell ref="NWT84:NWU84"/>
    <mergeCell ref="NPZ84:NQA84"/>
    <mergeCell ref="NQP84:NQQ84"/>
    <mergeCell ref="NRF84:NRG84"/>
    <mergeCell ref="NRV84:NRW84"/>
    <mergeCell ref="NSL84:NSM84"/>
    <mergeCell ref="NTB84:NTC84"/>
    <mergeCell ref="NMH84:NMI84"/>
    <mergeCell ref="NMX84:NMY84"/>
    <mergeCell ref="NNN84:NNO84"/>
    <mergeCell ref="NOD84:NOE84"/>
    <mergeCell ref="NOT84:NOU84"/>
    <mergeCell ref="NPJ84:NPK84"/>
    <mergeCell ref="NIP84:NIQ84"/>
    <mergeCell ref="NJF84:NJG84"/>
    <mergeCell ref="NJV84:NJW84"/>
    <mergeCell ref="NKL84:NKM84"/>
    <mergeCell ref="NLB84:NLC84"/>
    <mergeCell ref="NLR84:NLS84"/>
    <mergeCell ref="NEX84:NEY84"/>
    <mergeCell ref="NFN84:NFO84"/>
    <mergeCell ref="NGD84:NGE84"/>
    <mergeCell ref="NGT84:NGU84"/>
    <mergeCell ref="NHJ84:NHK84"/>
    <mergeCell ref="NHZ84:NIA84"/>
    <mergeCell ref="NBF84:NBG84"/>
    <mergeCell ref="NBV84:NBW84"/>
    <mergeCell ref="NCL84:NCM84"/>
    <mergeCell ref="NDB84:NDC84"/>
    <mergeCell ref="NDR84:NDS84"/>
    <mergeCell ref="NEH84:NEI84"/>
    <mergeCell ref="MXN84:MXO84"/>
    <mergeCell ref="MYD84:MYE84"/>
    <mergeCell ref="MYT84:MYU84"/>
    <mergeCell ref="MZJ84:MZK84"/>
    <mergeCell ref="MZZ84:NAA84"/>
    <mergeCell ref="NAP84:NAQ84"/>
    <mergeCell ref="MTV84:MTW84"/>
    <mergeCell ref="MUL84:MUM84"/>
    <mergeCell ref="MVB84:MVC84"/>
    <mergeCell ref="MVR84:MVS84"/>
    <mergeCell ref="MWH84:MWI84"/>
    <mergeCell ref="MWX84:MWY84"/>
    <mergeCell ref="MQD84:MQE84"/>
    <mergeCell ref="MQT84:MQU84"/>
    <mergeCell ref="MRJ84:MRK84"/>
    <mergeCell ref="MRZ84:MSA84"/>
    <mergeCell ref="MSP84:MSQ84"/>
    <mergeCell ref="MTF84:MTG84"/>
    <mergeCell ref="MML84:MMM84"/>
    <mergeCell ref="MNB84:MNC84"/>
    <mergeCell ref="MNR84:MNS84"/>
    <mergeCell ref="MOH84:MOI84"/>
    <mergeCell ref="MOX84:MOY84"/>
    <mergeCell ref="MPN84:MPO84"/>
    <mergeCell ref="MIT84:MIU84"/>
    <mergeCell ref="MJJ84:MJK84"/>
    <mergeCell ref="MJZ84:MKA84"/>
    <mergeCell ref="MKP84:MKQ84"/>
    <mergeCell ref="MLF84:MLG84"/>
    <mergeCell ref="MLV84:MLW84"/>
    <mergeCell ref="MFB84:MFC84"/>
    <mergeCell ref="MFR84:MFS84"/>
    <mergeCell ref="MGH84:MGI84"/>
    <mergeCell ref="MGX84:MGY84"/>
    <mergeCell ref="MHN84:MHO84"/>
    <mergeCell ref="MID84:MIE84"/>
    <mergeCell ref="MBJ84:MBK84"/>
    <mergeCell ref="MBZ84:MCA84"/>
    <mergeCell ref="MCP84:MCQ84"/>
    <mergeCell ref="MDF84:MDG84"/>
    <mergeCell ref="MDV84:MDW84"/>
    <mergeCell ref="MEL84:MEM84"/>
    <mergeCell ref="LXR84:LXS84"/>
    <mergeCell ref="LYH84:LYI84"/>
    <mergeCell ref="LYX84:LYY84"/>
    <mergeCell ref="LZN84:LZO84"/>
    <mergeCell ref="MAD84:MAE84"/>
    <mergeCell ref="MAT84:MAU84"/>
    <mergeCell ref="LTZ84:LUA84"/>
    <mergeCell ref="LUP84:LUQ84"/>
    <mergeCell ref="LVF84:LVG84"/>
    <mergeCell ref="LVV84:LVW84"/>
    <mergeCell ref="LWL84:LWM84"/>
    <mergeCell ref="LXB84:LXC84"/>
    <mergeCell ref="LQH84:LQI84"/>
    <mergeCell ref="LQX84:LQY84"/>
    <mergeCell ref="LRN84:LRO84"/>
    <mergeCell ref="LSD84:LSE84"/>
    <mergeCell ref="LST84:LSU84"/>
    <mergeCell ref="LTJ84:LTK84"/>
    <mergeCell ref="LMP84:LMQ84"/>
    <mergeCell ref="LNF84:LNG84"/>
    <mergeCell ref="LNV84:LNW84"/>
    <mergeCell ref="LOL84:LOM84"/>
    <mergeCell ref="LPB84:LPC84"/>
    <mergeCell ref="LPR84:LPS84"/>
    <mergeCell ref="LIX84:LIY84"/>
    <mergeCell ref="LJN84:LJO84"/>
    <mergeCell ref="LKD84:LKE84"/>
    <mergeCell ref="LKT84:LKU84"/>
    <mergeCell ref="LLJ84:LLK84"/>
    <mergeCell ref="LLZ84:LMA84"/>
    <mergeCell ref="LFF84:LFG84"/>
    <mergeCell ref="LFV84:LFW84"/>
    <mergeCell ref="LGL84:LGM84"/>
    <mergeCell ref="LHB84:LHC84"/>
    <mergeCell ref="LHR84:LHS84"/>
    <mergeCell ref="LIH84:LII84"/>
    <mergeCell ref="LBN84:LBO84"/>
    <mergeCell ref="LCD84:LCE84"/>
    <mergeCell ref="LCT84:LCU84"/>
    <mergeCell ref="LDJ84:LDK84"/>
    <mergeCell ref="LDZ84:LEA84"/>
    <mergeCell ref="LEP84:LEQ84"/>
    <mergeCell ref="KXV84:KXW84"/>
    <mergeCell ref="KYL84:KYM84"/>
    <mergeCell ref="KZB84:KZC84"/>
    <mergeCell ref="KZR84:KZS84"/>
    <mergeCell ref="LAH84:LAI84"/>
    <mergeCell ref="LAX84:LAY84"/>
    <mergeCell ref="KUD84:KUE84"/>
    <mergeCell ref="KUT84:KUU84"/>
    <mergeCell ref="KVJ84:KVK84"/>
    <mergeCell ref="KVZ84:KWA84"/>
    <mergeCell ref="KWP84:KWQ84"/>
    <mergeCell ref="KXF84:KXG84"/>
    <mergeCell ref="KQL84:KQM84"/>
    <mergeCell ref="KRB84:KRC84"/>
    <mergeCell ref="KRR84:KRS84"/>
    <mergeCell ref="KSH84:KSI84"/>
    <mergeCell ref="KSX84:KSY84"/>
    <mergeCell ref="KTN84:KTO84"/>
    <mergeCell ref="KMT84:KMU84"/>
    <mergeCell ref="KNJ84:KNK84"/>
    <mergeCell ref="KNZ84:KOA84"/>
    <mergeCell ref="KOP84:KOQ84"/>
    <mergeCell ref="KPF84:KPG84"/>
    <mergeCell ref="KPV84:KPW84"/>
    <mergeCell ref="KJB84:KJC84"/>
    <mergeCell ref="KJR84:KJS84"/>
    <mergeCell ref="KKH84:KKI84"/>
    <mergeCell ref="KKX84:KKY84"/>
    <mergeCell ref="KLN84:KLO84"/>
    <mergeCell ref="KMD84:KME84"/>
    <mergeCell ref="KFJ84:KFK84"/>
    <mergeCell ref="KFZ84:KGA84"/>
    <mergeCell ref="KGP84:KGQ84"/>
    <mergeCell ref="KHF84:KHG84"/>
    <mergeCell ref="KHV84:KHW84"/>
    <mergeCell ref="KIL84:KIM84"/>
    <mergeCell ref="KBR84:KBS84"/>
    <mergeCell ref="KCH84:KCI84"/>
    <mergeCell ref="KCX84:KCY84"/>
    <mergeCell ref="KDN84:KDO84"/>
    <mergeCell ref="KED84:KEE84"/>
    <mergeCell ref="KET84:KEU84"/>
    <mergeCell ref="JXZ84:JYA84"/>
    <mergeCell ref="JYP84:JYQ84"/>
    <mergeCell ref="JZF84:JZG84"/>
    <mergeCell ref="JZV84:JZW84"/>
    <mergeCell ref="KAL84:KAM84"/>
    <mergeCell ref="KBB84:KBC84"/>
    <mergeCell ref="JUH84:JUI84"/>
    <mergeCell ref="JUX84:JUY84"/>
    <mergeCell ref="JVN84:JVO84"/>
    <mergeCell ref="JWD84:JWE84"/>
    <mergeCell ref="JWT84:JWU84"/>
    <mergeCell ref="JXJ84:JXK84"/>
    <mergeCell ref="JQP84:JQQ84"/>
    <mergeCell ref="JRF84:JRG84"/>
    <mergeCell ref="JRV84:JRW84"/>
    <mergeCell ref="JSL84:JSM84"/>
    <mergeCell ref="JTB84:JTC84"/>
    <mergeCell ref="JTR84:JTS84"/>
    <mergeCell ref="JMX84:JMY84"/>
    <mergeCell ref="JNN84:JNO84"/>
    <mergeCell ref="JOD84:JOE84"/>
    <mergeCell ref="JOT84:JOU84"/>
    <mergeCell ref="JPJ84:JPK84"/>
    <mergeCell ref="JPZ84:JQA84"/>
    <mergeCell ref="JJF84:JJG84"/>
    <mergeCell ref="JJV84:JJW84"/>
    <mergeCell ref="JKL84:JKM84"/>
    <mergeCell ref="JLB84:JLC84"/>
    <mergeCell ref="JLR84:JLS84"/>
    <mergeCell ref="JMH84:JMI84"/>
    <mergeCell ref="JFN84:JFO84"/>
    <mergeCell ref="JGD84:JGE84"/>
    <mergeCell ref="JGT84:JGU84"/>
    <mergeCell ref="JHJ84:JHK84"/>
    <mergeCell ref="JHZ84:JIA84"/>
    <mergeCell ref="JIP84:JIQ84"/>
    <mergeCell ref="JBV84:JBW84"/>
    <mergeCell ref="JCL84:JCM84"/>
    <mergeCell ref="JDB84:JDC84"/>
    <mergeCell ref="JDR84:JDS84"/>
    <mergeCell ref="JEH84:JEI84"/>
    <mergeCell ref="JEX84:JEY84"/>
    <mergeCell ref="IYD84:IYE84"/>
    <mergeCell ref="IYT84:IYU84"/>
    <mergeCell ref="IZJ84:IZK84"/>
    <mergeCell ref="IZZ84:JAA84"/>
    <mergeCell ref="JAP84:JAQ84"/>
    <mergeCell ref="JBF84:JBG84"/>
    <mergeCell ref="IUL84:IUM84"/>
    <mergeCell ref="IVB84:IVC84"/>
    <mergeCell ref="IVR84:IVS84"/>
    <mergeCell ref="IWH84:IWI84"/>
    <mergeCell ref="IWX84:IWY84"/>
    <mergeCell ref="IXN84:IXO84"/>
    <mergeCell ref="IQT84:IQU84"/>
    <mergeCell ref="IRJ84:IRK84"/>
    <mergeCell ref="IRZ84:ISA84"/>
    <mergeCell ref="ISP84:ISQ84"/>
    <mergeCell ref="ITF84:ITG84"/>
    <mergeCell ref="ITV84:ITW84"/>
    <mergeCell ref="INB84:INC84"/>
    <mergeCell ref="INR84:INS84"/>
    <mergeCell ref="IOH84:IOI84"/>
    <mergeCell ref="IOX84:IOY84"/>
    <mergeCell ref="IPN84:IPO84"/>
    <mergeCell ref="IQD84:IQE84"/>
    <mergeCell ref="IJJ84:IJK84"/>
    <mergeCell ref="IJZ84:IKA84"/>
    <mergeCell ref="IKP84:IKQ84"/>
    <mergeCell ref="ILF84:ILG84"/>
    <mergeCell ref="ILV84:ILW84"/>
    <mergeCell ref="IML84:IMM84"/>
    <mergeCell ref="IFR84:IFS84"/>
    <mergeCell ref="IGH84:IGI84"/>
    <mergeCell ref="IGX84:IGY84"/>
    <mergeCell ref="IHN84:IHO84"/>
    <mergeCell ref="IID84:IIE84"/>
    <mergeCell ref="IIT84:IIU84"/>
    <mergeCell ref="IBZ84:ICA84"/>
    <mergeCell ref="ICP84:ICQ84"/>
    <mergeCell ref="IDF84:IDG84"/>
    <mergeCell ref="IDV84:IDW84"/>
    <mergeCell ref="IEL84:IEM84"/>
    <mergeCell ref="IFB84:IFC84"/>
    <mergeCell ref="HYH84:HYI84"/>
    <mergeCell ref="HYX84:HYY84"/>
    <mergeCell ref="HZN84:HZO84"/>
    <mergeCell ref="IAD84:IAE84"/>
    <mergeCell ref="IAT84:IAU84"/>
    <mergeCell ref="IBJ84:IBK84"/>
    <mergeCell ref="HUP84:HUQ84"/>
    <mergeCell ref="HVF84:HVG84"/>
    <mergeCell ref="HVV84:HVW84"/>
    <mergeCell ref="HWL84:HWM84"/>
    <mergeCell ref="HXB84:HXC84"/>
    <mergeCell ref="HXR84:HXS84"/>
    <mergeCell ref="HQX84:HQY84"/>
    <mergeCell ref="HRN84:HRO84"/>
    <mergeCell ref="HSD84:HSE84"/>
    <mergeCell ref="HST84:HSU84"/>
    <mergeCell ref="HTJ84:HTK84"/>
    <mergeCell ref="HTZ84:HUA84"/>
    <mergeCell ref="HNF84:HNG84"/>
    <mergeCell ref="HNV84:HNW84"/>
    <mergeCell ref="HOL84:HOM84"/>
    <mergeCell ref="HPB84:HPC84"/>
    <mergeCell ref="HPR84:HPS84"/>
    <mergeCell ref="HQH84:HQI84"/>
    <mergeCell ref="HJN84:HJO84"/>
    <mergeCell ref="HKD84:HKE84"/>
    <mergeCell ref="HKT84:HKU84"/>
    <mergeCell ref="HLJ84:HLK84"/>
    <mergeCell ref="HLZ84:HMA84"/>
    <mergeCell ref="HMP84:HMQ84"/>
    <mergeCell ref="HFV84:HFW84"/>
    <mergeCell ref="HGL84:HGM84"/>
    <mergeCell ref="HHB84:HHC84"/>
    <mergeCell ref="HHR84:HHS84"/>
    <mergeCell ref="HIH84:HII84"/>
    <mergeCell ref="HIX84:HIY84"/>
    <mergeCell ref="HCD84:HCE84"/>
    <mergeCell ref="HCT84:HCU84"/>
    <mergeCell ref="HDJ84:HDK84"/>
    <mergeCell ref="HDZ84:HEA84"/>
    <mergeCell ref="HEP84:HEQ84"/>
    <mergeCell ref="HFF84:HFG84"/>
    <mergeCell ref="GYL84:GYM84"/>
    <mergeCell ref="GZB84:GZC84"/>
    <mergeCell ref="GZR84:GZS84"/>
    <mergeCell ref="HAH84:HAI84"/>
    <mergeCell ref="HAX84:HAY84"/>
    <mergeCell ref="HBN84:HBO84"/>
    <mergeCell ref="GUT84:GUU84"/>
    <mergeCell ref="GVJ84:GVK84"/>
    <mergeCell ref="GVZ84:GWA84"/>
    <mergeCell ref="GWP84:GWQ84"/>
    <mergeCell ref="GXF84:GXG84"/>
    <mergeCell ref="GXV84:GXW84"/>
    <mergeCell ref="GRB84:GRC84"/>
    <mergeCell ref="GRR84:GRS84"/>
    <mergeCell ref="GSH84:GSI84"/>
    <mergeCell ref="GSX84:GSY84"/>
    <mergeCell ref="GTN84:GTO84"/>
    <mergeCell ref="GUD84:GUE84"/>
    <mergeCell ref="GNJ84:GNK84"/>
    <mergeCell ref="GNZ84:GOA84"/>
    <mergeCell ref="GOP84:GOQ84"/>
    <mergeCell ref="GPF84:GPG84"/>
    <mergeCell ref="GPV84:GPW84"/>
    <mergeCell ref="GQL84:GQM84"/>
    <mergeCell ref="GJR84:GJS84"/>
    <mergeCell ref="GKH84:GKI84"/>
    <mergeCell ref="GKX84:GKY84"/>
    <mergeCell ref="GLN84:GLO84"/>
    <mergeCell ref="GMD84:GME84"/>
    <mergeCell ref="GMT84:GMU84"/>
    <mergeCell ref="GFZ84:GGA84"/>
    <mergeCell ref="GGP84:GGQ84"/>
    <mergeCell ref="GHF84:GHG84"/>
    <mergeCell ref="GHV84:GHW84"/>
    <mergeCell ref="GIL84:GIM84"/>
    <mergeCell ref="GJB84:GJC84"/>
    <mergeCell ref="GCH84:GCI84"/>
    <mergeCell ref="GCX84:GCY84"/>
    <mergeCell ref="GDN84:GDO84"/>
    <mergeCell ref="GED84:GEE84"/>
    <mergeCell ref="GET84:GEU84"/>
    <mergeCell ref="GFJ84:GFK84"/>
    <mergeCell ref="FYP84:FYQ84"/>
    <mergeCell ref="FZF84:FZG84"/>
    <mergeCell ref="FZV84:FZW84"/>
    <mergeCell ref="GAL84:GAM84"/>
    <mergeCell ref="GBB84:GBC84"/>
    <mergeCell ref="GBR84:GBS84"/>
    <mergeCell ref="FUX84:FUY84"/>
    <mergeCell ref="FVN84:FVO84"/>
    <mergeCell ref="FWD84:FWE84"/>
    <mergeCell ref="FWT84:FWU84"/>
    <mergeCell ref="FXJ84:FXK84"/>
    <mergeCell ref="FXZ84:FYA84"/>
    <mergeCell ref="FRF84:FRG84"/>
    <mergeCell ref="FRV84:FRW84"/>
    <mergeCell ref="FSL84:FSM84"/>
    <mergeCell ref="FTB84:FTC84"/>
    <mergeCell ref="FTR84:FTS84"/>
    <mergeCell ref="FUH84:FUI84"/>
    <mergeCell ref="FNN84:FNO84"/>
    <mergeCell ref="FOD84:FOE84"/>
    <mergeCell ref="FOT84:FOU84"/>
    <mergeCell ref="FPJ84:FPK84"/>
    <mergeCell ref="FPZ84:FQA84"/>
    <mergeCell ref="FQP84:FQQ84"/>
    <mergeCell ref="FJV84:FJW84"/>
    <mergeCell ref="FKL84:FKM84"/>
    <mergeCell ref="FLB84:FLC84"/>
    <mergeCell ref="FLR84:FLS84"/>
    <mergeCell ref="FMH84:FMI84"/>
    <mergeCell ref="FMX84:FMY84"/>
    <mergeCell ref="FGD84:FGE84"/>
    <mergeCell ref="FGT84:FGU84"/>
    <mergeCell ref="FHJ84:FHK84"/>
    <mergeCell ref="FHZ84:FIA84"/>
    <mergeCell ref="FIP84:FIQ84"/>
    <mergeCell ref="FJF84:FJG84"/>
    <mergeCell ref="FCL84:FCM84"/>
    <mergeCell ref="FDB84:FDC84"/>
    <mergeCell ref="FDR84:FDS84"/>
    <mergeCell ref="FEH84:FEI84"/>
    <mergeCell ref="FEX84:FEY84"/>
    <mergeCell ref="FFN84:FFO84"/>
    <mergeCell ref="EYT84:EYU84"/>
    <mergeCell ref="EZJ84:EZK84"/>
    <mergeCell ref="EZZ84:FAA84"/>
    <mergeCell ref="FAP84:FAQ84"/>
    <mergeCell ref="FBF84:FBG84"/>
    <mergeCell ref="FBV84:FBW84"/>
    <mergeCell ref="EVB84:EVC84"/>
    <mergeCell ref="EVR84:EVS84"/>
    <mergeCell ref="EWH84:EWI84"/>
    <mergeCell ref="EWX84:EWY84"/>
    <mergeCell ref="EXN84:EXO84"/>
    <mergeCell ref="EYD84:EYE84"/>
    <mergeCell ref="ERJ84:ERK84"/>
    <mergeCell ref="ERZ84:ESA84"/>
    <mergeCell ref="ESP84:ESQ84"/>
    <mergeCell ref="ETF84:ETG84"/>
    <mergeCell ref="ETV84:ETW84"/>
    <mergeCell ref="EUL84:EUM84"/>
    <mergeCell ref="ENR84:ENS84"/>
    <mergeCell ref="EOH84:EOI84"/>
    <mergeCell ref="EOX84:EOY84"/>
    <mergeCell ref="EPN84:EPO84"/>
    <mergeCell ref="EQD84:EQE84"/>
    <mergeCell ref="EQT84:EQU84"/>
    <mergeCell ref="EJZ84:EKA84"/>
    <mergeCell ref="EKP84:EKQ84"/>
    <mergeCell ref="ELF84:ELG84"/>
    <mergeCell ref="ELV84:ELW84"/>
    <mergeCell ref="EML84:EMM84"/>
    <mergeCell ref="ENB84:ENC84"/>
    <mergeCell ref="EGH84:EGI84"/>
    <mergeCell ref="EGX84:EGY84"/>
    <mergeCell ref="EHN84:EHO84"/>
    <mergeCell ref="EID84:EIE84"/>
    <mergeCell ref="EIT84:EIU84"/>
    <mergeCell ref="EJJ84:EJK84"/>
    <mergeCell ref="ECP84:ECQ84"/>
    <mergeCell ref="EDF84:EDG84"/>
    <mergeCell ref="EDV84:EDW84"/>
    <mergeCell ref="EEL84:EEM84"/>
    <mergeCell ref="EFB84:EFC84"/>
    <mergeCell ref="EFR84:EFS84"/>
    <mergeCell ref="DYX84:DYY84"/>
    <mergeCell ref="DZN84:DZO84"/>
    <mergeCell ref="EAD84:EAE84"/>
    <mergeCell ref="EAT84:EAU84"/>
    <mergeCell ref="EBJ84:EBK84"/>
    <mergeCell ref="EBZ84:ECA84"/>
    <mergeCell ref="DVF84:DVG84"/>
    <mergeCell ref="DVV84:DVW84"/>
    <mergeCell ref="DWL84:DWM84"/>
    <mergeCell ref="DXB84:DXC84"/>
    <mergeCell ref="DXR84:DXS84"/>
    <mergeCell ref="DYH84:DYI84"/>
    <mergeCell ref="DRN84:DRO84"/>
    <mergeCell ref="DSD84:DSE84"/>
    <mergeCell ref="DST84:DSU84"/>
    <mergeCell ref="DTJ84:DTK84"/>
    <mergeCell ref="DTZ84:DUA84"/>
    <mergeCell ref="DUP84:DUQ84"/>
    <mergeCell ref="DNV84:DNW84"/>
    <mergeCell ref="DOL84:DOM84"/>
    <mergeCell ref="DPB84:DPC84"/>
    <mergeCell ref="DPR84:DPS84"/>
    <mergeCell ref="DQH84:DQI84"/>
    <mergeCell ref="DQX84:DQY84"/>
    <mergeCell ref="DKD84:DKE84"/>
    <mergeCell ref="DKT84:DKU84"/>
    <mergeCell ref="DLJ84:DLK84"/>
    <mergeCell ref="DLZ84:DMA84"/>
    <mergeCell ref="DMP84:DMQ84"/>
    <mergeCell ref="DNF84:DNG84"/>
    <mergeCell ref="DGL84:DGM84"/>
    <mergeCell ref="DHB84:DHC84"/>
    <mergeCell ref="DHR84:DHS84"/>
    <mergeCell ref="DIH84:DII84"/>
    <mergeCell ref="DIX84:DIY84"/>
    <mergeCell ref="DJN84:DJO84"/>
    <mergeCell ref="DCT84:DCU84"/>
    <mergeCell ref="DDJ84:DDK84"/>
    <mergeCell ref="DDZ84:DEA84"/>
    <mergeCell ref="DEP84:DEQ84"/>
    <mergeCell ref="DFF84:DFG84"/>
    <mergeCell ref="DFV84:DFW84"/>
    <mergeCell ref="CZB84:CZC84"/>
    <mergeCell ref="CZR84:CZS84"/>
    <mergeCell ref="DAH84:DAI84"/>
    <mergeCell ref="DAX84:DAY84"/>
    <mergeCell ref="DBN84:DBO84"/>
    <mergeCell ref="DCD84:DCE84"/>
    <mergeCell ref="CVJ84:CVK84"/>
    <mergeCell ref="CVZ84:CWA84"/>
    <mergeCell ref="CWP84:CWQ84"/>
    <mergeCell ref="CXF84:CXG84"/>
    <mergeCell ref="CXV84:CXW84"/>
    <mergeCell ref="CYL84:CYM84"/>
    <mergeCell ref="CRR84:CRS84"/>
    <mergeCell ref="CSH84:CSI84"/>
    <mergeCell ref="CSX84:CSY84"/>
    <mergeCell ref="CTN84:CTO84"/>
    <mergeCell ref="CUD84:CUE84"/>
    <mergeCell ref="CUT84:CUU84"/>
    <mergeCell ref="CNZ84:COA84"/>
    <mergeCell ref="COP84:COQ84"/>
    <mergeCell ref="CPF84:CPG84"/>
    <mergeCell ref="CPV84:CPW84"/>
    <mergeCell ref="CQL84:CQM84"/>
    <mergeCell ref="CRB84:CRC84"/>
    <mergeCell ref="CKH84:CKI84"/>
    <mergeCell ref="CKX84:CKY84"/>
    <mergeCell ref="CLN84:CLO84"/>
    <mergeCell ref="CMD84:CME84"/>
    <mergeCell ref="CMT84:CMU84"/>
    <mergeCell ref="CNJ84:CNK84"/>
    <mergeCell ref="CGP84:CGQ84"/>
    <mergeCell ref="CHF84:CHG84"/>
    <mergeCell ref="CHV84:CHW84"/>
    <mergeCell ref="CIL84:CIM84"/>
    <mergeCell ref="CJB84:CJC84"/>
    <mergeCell ref="CJR84:CJS84"/>
    <mergeCell ref="CCX84:CCY84"/>
    <mergeCell ref="CDN84:CDO84"/>
    <mergeCell ref="CED84:CEE84"/>
    <mergeCell ref="CET84:CEU84"/>
    <mergeCell ref="CFJ84:CFK84"/>
    <mergeCell ref="CFZ84:CGA84"/>
    <mergeCell ref="BZF84:BZG84"/>
    <mergeCell ref="BZV84:BZW84"/>
    <mergeCell ref="CAL84:CAM84"/>
    <mergeCell ref="CBB84:CBC84"/>
    <mergeCell ref="CBR84:CBS84"/>
    <mergeCell ref="CCH84:CCI84"/>
    <mergeCell ref="BVN84:BVO84"/>
    <mergeCell ref="BWD84:BWE84"/>
    <mergeCell ref="BWT84:BWU84"/>
    <mergeCell ref="BXJ84:BXK84"/>
    <mergeCell ref="BXZ84:BYA84"/>
    <mergeCell ref="BYP84:BYQ84"/>
    <mergeCell ref="BRV84:BRW84"/>
    <mergeCell ref="BSL84:BSM84"/>
    <mergeCell ref="BTB84:BTC84"/>
    <mergeCell ref="BTR84:BTS84"/>
    <mergeCell ref="BUH84:BUI84"/>
    <mergeCell ref="BUX84:BUY84"/>
    <mergeCell ref="BOD84:BOE84"/>
    <mergeCell ref="BOT84:BOU84"/>
    <mergeCell ref="BPJ84:BPK84"/>
    <mergeCell ref="BPZ84:BQA84"/>
    <mergeCell ref="BQP84:BQQ84"/>
    <mergeCell ref="BRF84:BRG84"/>
    <mergeCell ref="BKL84:BKM84"/>
    <mergeCell ref="BLB84:BLC84"/>
    <mergeCell ref="BLR84:BLS84"/>
    <mergeCell ref="BMH84:BMI84"/>
    <mergeCell ref="BMX84:BMY84"/>
    <mergeCell ref="BNN84:BNO84"/>
    <mergeCell ref="BGT84:BGU84"/>
    <mergeCell ref="BHJ84:BHK84"/>
    <mergeCell ref="BHZ84:BIA84"/>
    <mergeCell ref="BIP84:BIQ84"/>
    <mergeCell ref="BJF84:BJG84"/>
    <mergeCell ref="BJV84:BJW84"/>
    <mergeCell ref="BDB84:BDC84"/>
    <mergeCell ref="BDR84:BDS84"/>
    <mergeCell ref="BEH84:BEI84"/>
    <mergeCell ref="BEX84:BEY84"/>
    <mergeCell ref="BFN84:BFO84"/>
    <mergeCell ref="BGD84:BGE84"/>
    <mergeCell ref="AZJ84:AZK84"/>
    <mergeCell ref="AZZ84:BAA84"/>
    <mergeCell ref="BAP84:BAQ84"/>
    <mergeCell ref="BBF84:BBG84"/>
    <mergeCell ref="BBV84:BBW84"/>
    <mergeCell ref="BCL84:BCM84"/>
    <mergeCell ref="AVR84:AVS84"/>
    <mergeCell ref="AWH84:AWI84"/>
    <mergeCell ref="AWX84:AWY84"/>
    <mergeCell ref="AXN84:AXO84"/>
    <mergeCell ref="AYD84:AYE84"/>
    <mergeCell ref="AYT84:AYU84"/>
    <mergeCell ref="ARZ84:ASA84"/>
    <mergeCell ref="ASP84:ASQ84"/>
    <mergeCell ref="ATF84:ATG84"/>
    <mergeCell ref="ATV84:ATW84"/>
    <mergeCell ref="AUL84:AUM84"/>
    <mergeCell ref="AVB84:AVC84"/>
    <mergeCell ref="AOH84:AOI84"/>
    <mergeCell ref="AOX84:AOY84"/>
    <mergeCell ref="APN84:APO84"/>
    <mergeCell ref="AQD84:AQE84"/>
    <mergeCell ref="AQT84:AQU84"/>
    <mergeCell ref="ARJ84:ARK84"/>
    <mergeCell ref="AKP84:AKQ84"/>
    <mergeCell ref="ALF84:ALG84"/>
    <mergeCell ref="ALV84:ALW84"/>
    <mergeCell ref="AML84:AMM84"/>
    <mergeCell ref="ANB84:ANC84"/>
    <mergeCell ref="ANR84:ANS84"/>
    <mergeCell ref="AGX84:AGY84"/>
    <mergeCell ref="AHN84:AHO84"/>
    <mergeCell ref="AID84:AIE84"/>
    <mergeCell ref="AIT84:AIU84"/>
    <mergeCell ref="AJJ84:AJK84"/>
    <mergeCell ref="AJZ84:AKA84"/>
    <mergeCell ref="ADF84:ADG84"/>
    <mergeCell ref="ADV84:ADW84"/>
    <mergeCell ref="AEL84:AEM84"/>
    <mergeCell ref="AFB84:AFC84"/>
    <mergeCell ref="AFR84:AFS84"/>
    <mergeCell ref="AGH84:AGI84"/>
    <mergeCell ref="ZN84:ZO84"/>
    <mergeCell ref="AAD84:AAE84"/>
    <mergeCell ref="AAT84:AAU84"/>
    <mergeCell ref="ABJ84:ABK84"/>
    <mergeCell ref="ABZ84:ACA84"/>
    <mergeCell ref="ACP84:ACQ84"/>
    <mergeCell ref="VV84:VW84"/>
    <mergeCell ref="WL84:WM84"/>
    <mergeCell ref="XB84:XC84"/>
    <mergeCell ref="XR84:XS84"/>
    <mergeCell ref="YH84:YI84"/>
    <mergeCell ref="YX84:YY84"/>
    <mergeCell ref="SD84:SE84"/>
    <mergeCell ref="ST84:SU84"/>
    <mergeCell ref="TJ84:TK84"/>
    <mergeCell ref="TZ84:UA84"/>
    <mergeCell ref="UP84:UQ84"/>
    <mergeCell ref="VF84:VG84"/>
    <mergeCell ref="OL84:OM84"/>
    <mergeCell ref="PB84:PC84"/>
    <mergeCell ref="PR84:PS84"/>
    <mergeCell ref="QH84:QI84"/>
    <mergeCell ref="QX84:QY84"/>
    <mergeCell ref="RN84:RO84"/>
    <mergeCell ref="KT84:KU84"/>
    <mergeCell ref="LJ84:LK84"/>
    <mergeCell ref="LZ84:MA84"/>
    <mergeCell ref="MP84:MQ84"/>
    <mergeCell ref="NF84:NG84"/>
    <mergeCell ref="NV84:NW84"/>
    <mergeCell ref="HB84:HC84"/>
    <mergeCell ref="HR84:HS84"/>
    <mergeCell ref="IH84:II84"/>
    <mergeCell ref="IX84:IY84"/>
    <mergeCell ref="JN84:JO84"/>
    <mergeCell ref="KD84:KE84"/>
    <mergeCell ref="F73:G73"/>
    <mergeCell ref="D76:E76"/>
    <mergeCell ref="B80:B82"/>
    <mergeCell ref="FF84:FG84"/>
    <mergeCell ref="FV84:FW84"/>
    <mergeCell ref="GL84:GM84"/>
    <mergeCell ref="F65:G65"/>
    <mergeCell ref="D68:E68"/>
    <mergeCell ref="B70:C70"/>
    <mergeCell ref="F71:G71"/>
    <mergeCell ref="F72:G72"/>
    <mergeCell ref="F74:G74"/>
    <mergeCell ref="F61:G61"/>
    <mergeCell ref="F63:G63"/>
    <mergeCell ref="F64:G64"/>
    <mergeCell ref="F66:G66"/>
    <mergeCell ref="XCT56:XCU56"/>
    <mergeCell ref="XDJ56:XDK56"/>
    <mergeCell ref="XDZ56:XEA56"/>
    <mergeCell ref="XEP56:XEQ56"/>
    <mergeCell ref="F59:G59"/>
    <mergeCell ref="B60:C60"/>
    <mergeCell ref="WZB56:WZC56"/>
    <mergeCell ref="WZR56:WZS56"/>
    <mergeCell ref="XAH56:XAI56"/>
    <mergeCell ref="XAX56:XAY56"/>
    <mergeCell ref="XBN56:XBO56"/>
    <mergeCell ref="XCD56:XCE56"/>
    <mergeCell ref="WVJ56:WVK56"/>
    <mergeCell ref="WVZ56:WWA56"/>
    <mergeCell ref="WWP56:WWQ56"/>
    <mergeCell ref="WXF56:WXG56"/>
    <mergeCell ref="WXV56:WXW56"/>
    <mergeCell ref="WYL56:WYM56"/>
    <mergeCell ref="WRR56:WRS56"/>
    <mergeCell ref="WSH56:WSI56"/>
    <mergeCell ref="WSX56:WSY56"/>
    <mergeCell ref="WTN56:WTO56"/>
    <mergeCell ref="WUD56:WUE56"/>
    <mergeCell ref="WUT56:WUU56"/>
    <mergeCell ref="WNZ56:WOA56"/>
    <mergeCell ref="WOP56:WOQ56"/>
    <mergeCell ref="WPF56:WPG56"/>
    <mergeCell ref="WPV56:WPW56"/>
    <mergeCell ref="WQL56:WQM56"/>
    <mergeCell ref="WRB56:WRC56"/>
    <mergeCell ref="WKH56:WKI56"/>
    <mergeCell ref="WKX56:WKY56"/>
    <mergeCell ref="WLN56:WLO56"/>
    <mergeCell ref="WMD56:WME56"/>
    <mergeCell ref="WMT56:WMU56"/>
    <mergeCell ref="WNJ56:WNK56"/>
    <mergeCell ref="WGP56:WGQ56"/>
    <mergeCell ref="WHF56:WHG56"/>
    <mergeCell ref="WHV56:WHW56"/>
    <mergeCell ref="WIL56:WIM56"/>
    <mergeCell ref="WJB56:WJC56"/>
    <mergeCell ref="WJR56:WJS56"/>
    <mergeCell ref="WCX56:WCY56"/>
    <mergeCell ref="WDN56:WDO56"/>
    <mergeCell ref="WED56:WEE56"/>
    <mergeCell ref="WET56:WEU56"/>
    <mergeCell ref="WFJ56:WFK56"/>
    <mergeCell ref="WFZ56:WGA56"/>
    <mergeCell ref="VZF56:VZG56"/>
    <mergeCell ref="VZV56:VZW56"/>
    <mergeCell ref="WAL56:WAM56"/>
    <mergeCell ref="WBB56:WBC56"/>
    <mergeCell ref="WBR56:WBS56"/>
    <mergeCell ref="WCH56:WCI56"/>
    <mergeCell ref="VVN56:VVO56"/>
    <mergeCell ref="VWD56:VWE56"/>
    <mergeCell ref="VWT56:VWU56"/>
    <mergeCell ref="VXJ56:VXK56"/>
    <mergeCell ref="VXZ56:VYA56"/>
    <mergeCell ref="VYP56:VYQ56"/>
    <mergeCell ref="VRV56:VRW56"/>
    <mergeCell ref="VSL56:VSM56"/>
    <mergeCell ref="VTB56:VTC56"/>
    <mergeCell ref="VTR56:VTS56"/>
    <mergeCell ref="VUH56:VUI56"/>
    <mergeCell ref="VUX56:VUY56"/>
    <mergeCell ref="VOD56:VOE56"/>
    <mergeCell ref="VOT56:VOU56"/>
    <mergeCell ref="VPJ56:VPK56"/>
    <mergeCell ref="VPZ56:VQA56"/>
    <mergeCell ref="VQP56:VQQ56"/>
    <mergeCell ref="VRF56:VRG56"/>
    <mergeCell ref="VKL56:VKM56"/>
    <mergeCell ref="VLB56:VLC56"/>
    <mergeCell ref="VLR56:VLS56"/>
    <mergeCell ref="VMH56:VMI56"/>
    <mergeCell ref="VMX56:VMY56"/>
    <mergeCell ref="VNN56:VNO56"/>
    <mergeCell ref="VGT56:VGU56"/>
    <mergeCell ref="VHJ56:VHK56"/>
    <mergeCell ref="VHZ56:VIA56"/>
    <mergeCell ref="VIP56:VIQ56"/>
    <mergeCell ref="VJF56:VJG56"/>
    <mergeCell ref="VJV56:VJW56"/>
    <mergeCell ref="VDB56:VDC56"/>
    <mergeCell ref="VDR56:VDS56"/>
    <mergeCell ref="VEH56:VEI56"/>
    <mergeCell ref="VEX56:VEY56"/>
    <mergeCell ref="VFN56:VFO56"/>
    <mergeCell ref="VGD56:VGE56"/>
    <mergeCell ref="UZJ56:UZK56"/>
    <mergeCell ref="UZZ56:VAA56"/>
    <mergeCell ref="VAP56:VAQ56"/>
    <mergeCell ref="VBF56:VBG56"/>
    <mergeCell ref="VBV56:VBW56"/>
    <mergeCell ref="VCL56:VCM56"/>
    <mergeCell ref="UVR56:UVS56"/>
    <mergeCell ref="UWH56:UWI56"/>
    <mergeCell ref="UWX56:UWY56"/>
    <mergeCell ref="UXN56:UXO56"/>
    <mergeCell ref="UYD56:UYE56"/>
    <mergeCell ref="UYT56:UYU56"/>
    <mergeCell ref="URZ56:USA56"/>
    <mergeCell ref="USP56:USQ56"/>
    <mergeCell ref="UTF56:UTG56"/>
    <mergeCell ref="UTV56:UTW56"/>
    <mergeCell ref="UUL56:UUM56"/>
    <mergeCell ref="UVB56:UVC56"/>
    <mergeCell ref="UOH56:UOI56"/>
    <mergeCell ref="UOX56:UOY56"/>
    <mergeCell ref="UPN56:UPO56"/>
    <mergeCell ref="UQD56:UQE56"/>
    <mergeCell ref="UQT56:UQU56"/>
    <mergeCell ref="URJ56:URK56"/>
    <mergeCell ref="UKP56:UKQ56"/>
    <mergeCell ref="ULF56:ULG56"/>
    <mergeCell ref="ULV56:ULW56"/>
    <mergeCell ref="UML56:UMM56"/>
    <mergeCell ref="UNB56:UNC56"/>
    <mergeCell ref="UNR56:UNS56"/>
    <mergeCell ref="UGX56:UGY56"/>
    <mergeCell ref="UHN56:UHO56"/>
    <mergeCell ref="UID56:UIE56"/>
    <mergeCell ref="UIT56:UIU56"/>
    <mergeCell ref="UJJ56:UJK56"/>
    <mergeCell ref="UJZ56:UKA56"/>
    <mergeCell ref="UDF56:UDG56"/>
    <mergeCell ref="UDV56:UDW56"/>
    <mergeCell ref="UEL56:UEM56"/>
    <mergeCell ref="UFB56:UFC56"/>
    <mergeCell ref="UFR56:UFS56"/>
    <mergeCell ref="UGH56:UGI56"/>
    <mergeCell ref="TZN56:TZO56"/>
    <mergeCell ref="UAD56:UAE56"/>
    <mergeCell ref="UAT56:UAU56"/>
    <mergeCell ref="UBJ56:UBK56"/>
    <mergeCell ref="UBZ56:UCA56"/>
    <mergeCell ref="UCP56:UCQ56"/>
    <mergeCell ref="TVV56:TVW56"/>
    <mergeCell ref="TWL56:TWM56"/>
    <mergeCell ref="TXB56:TXC56"/>
    <mergeCell ref="TXR56:TXS56"/>
    <mergeCell ref="TYH56:TYI56"/>
    <mergeCell ref="TYX56:TYY56"/>
    <mergeCell ref="TSD56:TSE56"/>
    <mergeCell ref="TST56:TSU56"/>
    <mergeCell ref="TTJ56:TTK56"/>
    <mergeCell ref="TTZ56:TUA56"/>
    <mergeCell ref="TUP56:TUQ56"/>
    <mergeCell ref="TVF56:TVG56"/>
    <mergeCell ref="TOL56:TOM56"/>
    <mergeCell ref="TPB56:TPC56"/>
    <mergeCell ref="TPR56:TPS56"/>
    <mergeCell ref="TQH56:TQI56"/>
    <mergeCell ref="TQX56:TQY56"/>
    <mergeCell ref="TRN56:TRO56"/>
    <mergeCell ref="TKT56:TKU56"/>
    <mergeCell ref="TLJ56:TLK56"/>
    <mergeCell ref="TLZ56:TMA56"/>
    <mergeCell ref="TMP56:TMQ56"/>
    <mergeCell ref="TNF56:TNG56"/>
    <mergeCell ref="TNV56:TNW56"/>
    <mergeCell ref="THB56:THC56"/>
    <mergeCell ref="THR56:THS56"/>
    <mergeCell ref="TIH56:TII56"/>
    <mergeCell ref="TIX56:TIY56"/>
    <mergeCell ref="TJN56:TJO56"/>
    <mergeCell ref="TKD56:TKE56"/>
    <mergeCell ref="TDJ56:TDK56"/>
    <mergeCell ref="TDZ56:TEA56"/>
    <mergeCell ref="TEP56:TEQ56"/>
    <mergeCell ref="TFF56:TFG56"/>
    <mergeCell ref="TFV56:TFW56"/>
    <mergeCell ref="TGL56:TGM56"/>
    <mergeCell ref="SZR56:SZS56"/>
    <mergeCell ref="TAH56:TAI56"/>
    <mergeCell ref="TAX56:TAY56"/>
    <mergeCell ref="TBN56:TBO56"/>
    <mergeCell ref="TCD56:TCE56"/>
    <mergeCell ref="TCT56:TCU56"/>
    <mergeCell ref="SVZ56:SWA56"/>
    <mergeCell ref="SWP56:SWQ56"/>
    <mergeCell ref="SXF56:SXG56"/>
    <mergeCell ref="SXV56:SXW56"/>
    <mergeCell ref="SYL56:SYM56"/>
    <mergeCell ref="SZB56:SZC56"/>
    <mergeCell ref="SSH56:SSI56"/>
    <mergeCell ref="SSX56:SSY56"/>
    <mergeCell ref="STN56:STO56"/>
    <mergeCell ref="SUD56:SUE56"/>
    <mergeCell ref="SUT56:SUU56"/>
    <mergeCell ref="SVJ56:SVK56"/>
    <mergeCell ref="SOP56:SOQ56"/>
    <mergeCell ref="SPF56:SPG56"/>
    <mergeCell ref="SPV56:SPW56"/>
    <mergeCell ref="SQL56:SQM56"/>
    <mergeCell ref="SRB56:SRC56"/>
    <mergeCell ref="SRR56:SRS56"/>
    <mergeCell ref="SKX56:SKY56"/>
    <mergeCell ref="SLN56:SLO56"/>
    <mergeCell ref="SMD56:SME56"/>
    <mergeCell ref="SMT56:SMU56"/>
    <mergeCell ref="SNJ56:SNK56"/>
    <mergeCell ref="SNZ56:SOA56"/>
    <mergeCell ref="SHF56:SHG56"/>
    <mergeCell ref="SHV56:SHW56"/>
    <mergeCell ref="SIL56:SIM56"/>
    <mergeCell ref="SJB56:SJC56"/>
    <mergeCell ref="SJR56:SJS56"/>
    <mergeCell ref="SKH56:SKI56"/>
    <mergeCell ref="SDN56:SDO56"/>
    <mergeCell ref="SED56:SEE56"/>
    <mergeCell ref="SET56:SEU56"/>
    <mergeCell ref="SFJ56:SFK56"/>
    <mergeCell ref="SFZ56:SGA56"/>
    <mergeCell ref="SGP56:SGQ56"/>
    <mergeCell ref="RZV56:RZW56"/>
    <mergeCell ref="SAL56:SAM56"/>
    <mergeCell ref="SBB56:SBC56"/>
    <mergeCell ref="SBR56:SBS56"/>
    <mergeCell ref="SCH56:SCI56"/>
    <mergeCell ref="SCX56:SCY56"/>
    <mergeCell ref="RWD56:RWE56"/>
    <mergeCell ref="RWT56:RWU56"/>
    <mergeCell ref="RXJ56:RXK56"/>
    <mergeCell ref="RXZ56:RYA56"/>
    <mergeCell ref="RYP56:RYQ56"/>
    <mergeCell ref="RZF56:RZG56"/>
    <mergeCell ref="RSL56:RSM56"/>
    <mergeCell ref="RTB56:RTC56"/>
    <mergeCell ref="RTR56:RTS56"/>
    <mergeCell ref="RUH56:RUI56"/>
    <mergeCell ref="RUX56:RUY56"/>
    <mergeCell ref="RVN56:RVO56"/>
    <mergeCell ref="ROT56:ROU56"/>
    <mergeCell ref="RPJ56:RPK56"/>
    <mergeCell ref="RPZ56:RQA56"/>
    <mergeCell ref="RQP56:RQQ56"/>
    <mergeCell ref="RRF56:RRG56"/>
    <mergeCell ref="RRV56:RRW56"/>
    <mergeCell ref="RLB56:RLC56"/>
    <mergeCell ref="RLR56:RLS56"/>
    <mergeCell ref="RMH56:RMI56"/>
    <mergeCell ref="RMX56:RMY56"/>
    <mergeCell ref="RNN56:RNO56"/>
    <mergeCell ref="ROD56:ROE56"/>
    <mergeCell ref="RHJ56:RHK56"/>
    <mergeCell ref="RHZ56:RIA56"/>
    <mergeCell ref="RIP56:RIQ56"/>
    <mergeCell ref="RJF56:RJG56"/>
    <mergeCell ref="RJV56:RJW56"/>
    <mergeCell ref="RKL56:RKM56"/>
    <mergeCell ref="RDR56:RDS56"/>
    <mergeCell ref="REH56:REI56"/>
    <mergeCell ref="REX56:REY56"/>
    <mergeCell ref="RFN56:RFO56"/>
    <mergeCell ref="RGD56:RGE56"/>
    <mergeCell ref="RGT56:RGU56"/>
    <mergeCell ref="QZZ56:RAA56"/>
    <mergeCell ref="RAP56:RAQ56"/>
    <mergeCell ref="RBF56:RBG56"/>
    <mergeCell ref="RBV56:RBW56"/>
    <mergeCell ref="RCL56:RCM56"/>
    <mergeCell ref="RDB56:RDC56"/>
    <mergeCell ref="QWH56:QWI56"/>
    <mergeCell ref="QWX56:QWY56"/>
    <mergeCell ref="QXN56:QXO56"/>
    <mergeCell ref="QYD56:QYE56"/>
    <mergeCell ref="QYT56:QYU56"/>
    <mergeCell ref="QZJ56:QZK56"/>
    <mergeCell ref="QSP56:QSQ56"/>
    <mergeCell ref="QTF56:QTG56"/>
    <mergeCell ref="QTV56:QTW56"/>
    <mergeCell ref="QUL56:QUM56"/>
    <mergeCell ref="QVB56:QVC56"/>
    <mergeCell ref="QVR56:QVS56"/>
    <mergeCell ref="QOX56:QOY56"/>
    <mergeCell ref="QPN56:QPO56"/>
    <mergeCell ref="QQD56:QQE56"/>
    <mergeCell ref="QQT56:QQU56"/>
    <mergeCell ref="QRJ56:QRK56"/>
    <mergeCell ref="QRZ56:QSA56"/>
    <mergeCell ref="QLF56:QLG56"/>
    <mergeCell ref="QLV56:QLW56"/>
    <mergeCell ref="QML56:QMM56"/>
    <mergeCell ref="QNB56:QNC56"/>
    <mergeCell ref="QNR56:QNS56"/>
    <mergeCell ref="QOH56:QOI56"/>
    <mergeCell ref="QHN56:QHO56"/>
    <mergeCell ref="QID56:QIE56"/>
    <mergeCell ref="QIT56:QIU56"/>
    <mergeCell ref="QJJ56:QJK56"/>
    <mergeCell ref="QJZ56:QKA56"/>
    <mergeCell ref="QKP56:QKQ56"/>
    <mergeCell ref="QDV56:QDW56"/>
    <mergeCell ref="QEL56:QEM56"/>
    <mergeCell ref="QFB56:QFC56"/>
    <mergeCell ref="QFR56:QFS56"/>
    <mergeCell ref="QGH56:QGI56"/>
    <mergeCell ref="QGX56:QGY56"/>
    <mergeCell ref="QAD56:QAE56"/>
    <mergeCell ref="QAT56:QAU56"/>
    <mergeCell ref="QBJ56:QBK56"/>
    <mergeCell ref="QBZ56:QCA56"/>
    <mergeCell ref="QCP56:QCQ56"/>
    <mergeCell ref="QDF56:QDG56"/>
    <mergeCell ref="PWL56:PWM56"/>
    <mergeCell ref="PXB56:PXC56"/>
    <mergeCell ref="PXR56:PXS56"/>
    <mergeCell ref="PYH56:PYI56"/>
    <mergeCell ref="PYX56:PYY56"/>
    <mergeCell ref="PZN56:PZO56"/>
    <mergeCell ref="PST56:PSU56"/>
    <mergeCell ref="PTJ56:PTK56"/>
    <mergeCell ref="PTZ56:PUA56"/>
    <mergeCell ref="PUP56:PUQ56"/>
    <mergeCell ref="PVF56:PVG56"/>
    <mergeCell ref="PVV56:PVW56"/>
    <mergeCell ref="PPB56:PPC56"/>
    <mergeCell ref="PPR56:PPS56"/>
    <mergeCell ref="PQH56:PQI56"/>
    <mergeCell ref="PQX56:PQY56"/>
    <mergeCell ref="PRN56:PRO56"/>
    <mergeCell ref="PSD56:PSE56"/>
    <mergeCell ref="PLJ56:PLK56"/>
    <mergeCell ref="PLZ56:PMA56"/>
    <mergeCell ref="PMP56:PMQ56"/>
    <mergeCell ref="PNF56:PNG56"/>
    <mergeCell ref="PNV56:PNW56"/>
    <mergeCell ref="POL56:POM56"/>
    <mergeCell ref="PHR56:PHS56"/>
    <mergeCell ref="PIH56:PII56"/>
    <mergeCell ref="PIX56:PIY56"/>
    <mergeCell ref="PJN56:PJO56"/>
    <mergeCell ref="PKD56:PKE56"/>
    <mergeCell ref="PKT56:PKU56"/>
    <mergeCell ref="PDZ56:PEA56"/>
    <mergeCell ref="PEP56:PEQ56"/>
    <mergeCell ref="PFF56:PFG56"/>
    <mergeCell ref="PFV56:PFW56"/>
    <mergeCell ref="PGL56:PGM56"/>
    <mergeCell ref="PHB56:PHC56"/>
    <mergeCell ref="PAH56:PAI56"/>
    <mergeCell ref="PAX56:PAY56"/>
    <mergeCell ref="PBN56:PBO56"/>
    <mergeCell ref="PCD56:PCE56"/>
    <mergeCell ref="PCT56:PCU56"/>
    <mergeCell ref="PDJ56:PDK56"/>
    <mergeCell ref="OWP56:OWQ56"/>
    <mergeCell ref="OXF56:OXG56"/>
    <mergeCell ref="OXV56:OXW56"/>
    <mergeCell ref="OYL56:OYM56"/>
    <mergeCell ref="OZB56:OZC56"/>
    <mergeCell ref="OZR56:OZS56"/>
    <mergeCell ref="OSX56:OSY56"/>
    <mergeCell ref="OTN56:OTO56"/>
    <mergeCell ref="OUD56:OUE56"/>
    <mergeCell ref="OUT56:OUU56"/>
    <mergeCell ref="OVJ56:OVK56"/>
    <mergeCell ref="OVZ56:OWA56"/>
    <mergeCell ref="OPF56:OPG56"/>
    <mergeCell ref="OPV56:OPW56"/>
    <mergeCell ref="OQL56:OQM56"/>
    <mergeCell ref="ORB56:ORC56"/>
    <mergeCell ref="ORR56:ORS56"/>
    <mergeCell ref="OSH56:OSI56"/>
    <mergeCell ref="OLN56:OLO56"/>
    <mergeCell ref="OMD56:OME56"/>
    <mergeCell ref="OMT56:OMU56"/>
    <mergeCell ref="ONJ56:ONK56"/>
    <mergeCell ref="ONZ56:OOA56"/>
    <mergeCell ref="OOP56:OOQ56"/>
    <mergeCell ref="OHV56:OHW56"/>
    <mergeCell ref="OIL56:OIM56"/>
    <mergeCell ref="OJB56:OJC56"/>
    <mergeCell ref="OJR56:OJS56"/>
    <mergeCell ref="OKH56:OKI56"/>
    <mergeCell ref="OKX56:OKY56"/>
    <mergeCell ref="OED56:OEE56"/>
    <mergeCell ref="OET56:OEU56"/>
    <mergeCell ref="OFJ56:OFK56"/>
    <mergeCell ref="OFZ56:OGA56"/>
    <mergeCell ref="OGP56:OGQ56"/>
    <mergeCell ref="OHF56:OHG56"/>
    <mergeCell ref="OAL56:OAM56"/>
    <mergeCell ref="OBB56:OBC56"/>
    <mergeCell ref="OBR56:OBS56"/>
    <mergeCell ref="OCH56:OCI56"/>
    <mergeCell ref="OCX56:OCY56"/>
    <mergeCell ref="ODN56:ODO56"/>
    <mergeCell ref="NWT56:NWU56"/>
    <mergeCell ref="NXJ56:NXK56"/>
    <mergeCell ref="NXZ56:NYA56"/>
    <mergeCell ref="NYP56:NYQ56"/>
    <mergeCell ref="NZF56:NZG56"/>
    <mergeCell ref="NZV56:NZW56"/>
    <mergeCell ref="NTB56:NTC56"/>
    <mergeCell ref="NTR56:NTS56"/>
    <mergeCell ref="NUH56:NUI56"/>
    <mergeCell ref="NUX56:NUY56"/>
    <mergeCell ref="NVN56:NVO56"/>
    <mergeCell ref="NWD56:NWE56"/>
    <mergeCell ref="NPJ56:NPK56"/>
    <mergeCell ref="NPZ56:NQA56"/>
    <mergeCell ref="NQP56:NQQ56"/>
    <mergeCell ref="NRF56:NRG56"/>
    <mergeCell ref="NRV56:NRW56"/>
    <mergeCell ref="NSL56:NSM56"/>
    <mergeCell ref="NLR56:NLS56"/>
    <mergeCell ref="NMH56:NMI56"/>
    <mergeCell ref="NMX56:NMY56"/>
    <mergeCell ref="NNN56:NNO56"/>
    <mergeCell ref="NOD56:NOE56"/>
    <mergeCell ref="NOT56:NOU56"/>
    <mergeCell ref="NHZ56:NIA56"/>
    <mergeCell ref="NIP56:NIQ56"/>
    <mergeCell ref="NJF56:NJG56"/>
    <mergeCell ref="NJV56:NJW56"/>
    <mergeCell ref="NKL56:NKM56"/>
    <mergeCell ref="NLB56:NLC56"/>
    <mergeCell ref="NEH56:NEI56"/>
    <mergeCell ref="NEX56:NEY56"/>
    <mergeCell ref="NFN56:NFO56"/>
    <mergeCell ref="NGD56:NGE56"/>
    <mergeCell ref="NGT56:NGU56"/>
    <mergeCell ref="NHJ56:NHK56"/>
    <mergeCell ref="NAP56:NAQ56"/>
    <mergeCell ref="NBF56:NBG56"/>
    <mergeCell ref="NBV56:NBW56"/>
    <mergeCell ref="NCL56:NCM56"/>
    <mergeCell ref="NDB56:NDC56"/>
    <mergeCell ref="NDR56:NDS56"/>
    <mergeCell ref="MWX56:MWY56"/>
    <mergeCell ref="MXN56:MXO56"/>
    <mergeCell ref="MYD56:MYE56"/>
    <mergeCell ref="MYT56:MYU56"/>
    <mergeCell ref="MZJ56:MZK56"/>
    <mergeCell ref="MZZ56:NAA56"/>
    <mergeCell ref="MTF56:MTG56"/>
    <mergeCell ref="MTV56:MTW56"/>
    <mergeCell ref="MUL56:MUM56"/>
    <mergeCell ref="MVB56:MVC56"/>
    <mergeCell ref="MVR56:MVS56"/>
    <mergeCell ref="MWH56:MWI56"/>
    <mergeCell ref="MPN56:MPO56"/>
    <mergeCell ref="MQD56:MQE56"/>
    <mergeCell ref="MQT56:MQU56"/>
    <mergeCell ref="MRJ56:MRK56"/>
    <mergeCell ref="MRZ56:MSA56"/>
    <mergeCell ref="MSP56:MSQ56"/>
    <mergeCell ref="MLV56:MLW56"/>
    <mergeCell ref="MML56:MMM56"/>
    <mergeCell ref="MNB56:MNC56"/>
    <mergeCell ref="MNR56:MNS56"/>
    <mergeCell ref="MOH56:MOI56"/>
    <mergeCell ref="MOX56:MOY56"/>
    <mergeCell ref="MID56:MIE56"/>
    <mergeCell ref="MIT56:MIU56"/>
    <mergeCell ref="MJJ56:MJK56"/>
    <mergeCell ref="MJZ56:MKA56"/>
    <mergeCell ref="MKP56:MKQ56"/>
    <mergeCell ref="MLF56:MLG56"/>
    <mergeCell ref="MEL56:MEM56"/>
    <mergeCell ref="MFB56:MFC56"/>
    <mergeCell ref="MFR56:MFS56"/>
    <mergeCell ref="MGH56:MGI56"/>
    <mergeCell ref="MGX56:MGY56"/>
    <mergeCell ref="MHN56:MHO56"/>
    <mergeCell ref="MAT56:MAU56"/>
    <mergeCell ref="MBJ56:MBK56"/>
    <mergeCell ref="MBZ56:MCA56"/>
    <mergeCell ref="MCP56:MCQ56"/>
    <mergeCell ref="MDF56:MDG56"/>
    <mergeCell ref="MDV56:MDW56"/>
    <mergeCell ref="LXB56:LXC56"/>
    <mergeCell ref="LXR56:LXS56"/>
    <mergeCell ref="LYH56:LYI56"/>
    <mergeCell ref="LYX56:LYY56"/>
    <mergeCell ref="LZN56:LZO56"/>
    <mergeCell ref="MAD56:MAE56"/>
    <mergeCell ref="LTJ56:LTK56"/>
    <mergeCell ref="LTZ56:LUA56"/>
    <mergeCell ref="LUP56:LUQ56"/>
    <mergeCell ref="LVF56:LVG56"/>
    <mergeCell ref="LVV56:LVW56"/>
    <mergeCell ref="LWL56:LWM56"/>
    <mergeCell ref="LPR56:LPS56"/>
    <mergeCell ref="LQH56:LQI56"/>
    <mergeCell ref="LQX56:LQY56"/>
    <mergeCell ref="LRN56:LRO56"/>
    <mergeCell ref="LSD56:LSE56"/>
    <mergeCell ref="LST56:LSU56"/>
    <mergeCell ref="LLZ56:LMA56"/>
    <mergeCell ref="LMP56:LMQ56"/>
    <mergeCell ref="LNF56:LNG56"/>
    <mergeCell ref="LNV56:LNW56"/>
    <mergeCell ref="LOL56:LOM56"/>
    <mergeCell ref="LPB56:LPC56"/>
    <mergeCell ref="LIH56:LII56"/>
    <mergeCell ref="LIX56:LIY56"/>
    <mergeCell ref="LJN56:LJO56"/>
    <mergeCell ref="LKD56:LKE56"/>
    <mergeCell ref="LKT56:LKU56"/>
    <mergeCell ref="LLJ56:LLK56"/>
    <mergeCell ref="LEP56:LEQ56"/>
    <mergeCell ref="LFF56:LFG56"/>
    <mergeCell ref="LFV56:LFW56"/>
    <mergeCell ref="LGL56:LGM56"/>
    <mergeCell ref="LHB56:LHC56"/>
    <mergeCell ref="LHR56:LHS56"/>
    <mergeCell ref="LAX56:LAY56"/>
    <mergeCell ref="LBN56:LBO56"/>
    <mergeCell ref="LCD56:LCE56"/>
    <mergeCell ref="LCT56:LCU56"/>
    <mergeCell ref="LDJ56:LDK56"/>
    <mergeCell ref="LDZ56:LEA56"/>
    <mergeCell ref="KXF56:KXG56"/>
    <mergeCell ref="KXV56:KXW56"/>
    <mergeCell ref="KYL56:KYM56"/>
    <mergeCell ref="KZB56:KZC56"/>
    <mergeCell ref="KZR56:KZS56"/>
    <mergeCell ref="LAH56:LAI56"/>
    <mergeCell ref="KTN56:KTO56"/>
    <mergeCell ref="KUD56:KUE56"/>
    <mergeCell ref="KUT56:KUU56"/>
    <mergeCell ref="KVJ56:KVK56"/>
    <mergeCell ref="KVZ56:KWA56"/>
    <mergeCell ref="KWP56:KWQ56"/>
    <mergeCell ref="KPV56:KPW56"/>
    <mergeCell ref="KQL56:KQM56"/>
    <mergeCell ref="KRB56:KRC56"/>
    <mergeCell ref="KRR56:KRS56"/>
    <mergeCell ref="KSH56:KSI56"/>
    <mergeCell ref="KSX56:KSY56"/>
    <mergeCell ref="KMD56:KME56"/>
    <mergeCell ref="KMT56:KMU56"/>
    <mergeCell ref="KNJ56:KNK56"/>
    <mergeCell ref="KNZ56:KOA56"/>
    <mergeCell ref="KOP56:KOQ56"/>
    <mergeCell ref="KPF56:KPG56"/>
    <mergeCell ref="KIL56:KIM56"/>
    <mergeCell ref="KJB56:KJC56"/>
    <mergeCell ref="KJR56:KJS56"/>
    <mergeCell ref="KKH56:KKI56"/>
    <mergeCell ref="KKX56:KKY56"/>
    <mergeCell ref="KLN56:KLO56"/>
    <mergeCell ref="KET56:KEU56"/>
    <mergeCell ref="KFJ56:KFK56"/>
    <mergeCell ref="KFZ56:KGA56"/>
    <mergeCell ref="KGP56:KGQ56"/>
    <mergeCell ref="KHF56:KHG56"/>
    <mergeCell ref="KHV56:KHW56"/>
    <mergeCell ref="KBB56:KBC56"/>
    <mergeCell ref="KBR56:KBS56"/>
    <mergeCell ref="KCH56:KCI56"/>
    <mergeCell ref="KCX56:KCY56"/>
    <mergeCell ref="KDN56:KDO56"/>
    <mergeCell ref="KED56:KEE56"/>
    <mergeCell ref="JXJ56:JXK56"/>
    <mergeCell ref="JXZ56:JYA56"/>
    <mergeCell ref="JYP56:JYQ56"/>
    <mergeCell ref="JZF56:JZG56"/>
    <mergeCell ref="JZV56:JZW56"/>
    <mergeCell ref="KAL56:KAM56"/>
    <mergeCell ref="JTR56:JTS56"/>
    <mergeCell ref="JUH56:JUI56"/>
    <mergeCell ref="JUX56:JUY56"/>
    <mergeCell ref="JVN56:JVO56"/>
    <mergeCell ref="JWD56:JWE56"/>
    <mergeCell ref="JWT56:JWU56"/>
    <mergeCell ref="JPZ56:JQA56"/>
    <mergeCell ref="JQP56:JQQ56"/>
    <mergeCell ref="JRF56:JRG56"/>
    <mergeCell ref="JRV56:JRW56"/>
    <mergeCell ref="JSL56:JSM56"/>
    <mergeCell ref="JTB56:JTC56"/>
    <mergeCell ref="JMH56:JMI56"/>
    <mergeCell ref="JMX56:JMY56"/>
    <mergeCell ref="JNN56:JNO56"/>
    <mergeCell ref="JOD56:JOE56"/>
    <mergeCell ref="JOT56:JOU56"/>
    <mergeCell ref="JPJ56:JPK56"/>
    <mergeCell ref="JIP56:JIQ56"/>
    <mergeCell ref="JJF56:JJG56"/>
    <mergeCell ref="JJV56:JJW56"/>
    <mergeCell ref="JKL56:JKM56"/>
    <mergeCell ref="JLB56:JLC56"/>
    <mergeCell ref="JLR56:JLS56"/>
    <mergeCell ref="JEX56:JEY56"/>
    <mergeCell ref="JFN56:JFO56"/>
    <mergeCell ref="JGD56:JGE56"/>
    <mergeCell ref="JGT56:JGU56"/>
    <mergeCell ref="JHJ56:JHK56"/>
    <mergeCell ref="JHZ56:JIA56"/>
    <mergeCell ref="JBF56:JBG56"/>
    <mergeCell ref="JBV56:JBW56"/>
    <mergeCell ref="JCL56:JCM56"/>
    <mergeCell ref="JDB56:JDC56"/>
    <mergeCell ref="JDR56:JDS56"/>
    <mergeCell ref="JEH56:JEI56"/>
    <mergeCell ref="IXN56:IXO56"/>
    <mergeCell ref="IYD56:IYE56"/>
    <mergeCell ref="IYT56:IYU56"/>
    <mergeCell ref="IZJ56:IZK56"/>
    <mergeCell ref="IZZ56:JAA56"/>
    <mergeCell ref="JAP56:JAQ56"/>
    <mergeCell ref="ITV56:ITW56"/>
    <mergeCell ref="IUL56:IUM56"/>
    <mergeCell ref="IVB56:IVC56"/>
    <mergeCell ref="IVR56:IVS56"/>
    <mergeCell ref="IWH56:IWI56"/>
    <mergeCell ref="IWX56:IWY56"/>
    <mergeCell ref="IQD56:IQE56"/>
    <mergeCell ref="IQT56:IQU56"/>
    <mergeCell ref="IRJ56:IRK56"/>
    <mergeCell ref="IRZ56:ISA56"/>
    <mergeCell ref="ISP56:ISQ56"/>
    <mergeCell ref="ITF56:ITG56"/>
    <mergeCell ref="IML56:IMM56"/>
    <mergeCell ref="INB56:INC56"/>
    <mergeCell ref="INR56:INS56"/>
    <mergeCell ref="IOH56:IOI56"/>
    <mergeCell ref="IOX56:IOY56"/>
    <mergeCell ref="IPN56:IPO56"/>
    <mergeCell ref="IIT56:IIU56"/>
    <mergeCell ref="IJJ56:IJK56"/>
    <mergeCell ref="IJZ56:IKA56"/>
    <mergeCell ref="IKP56:IKQ56"/>
    <mergeCell ref="ILF56:ILG56"/>
    <mergeCell ref="ILV56:ILW56"/>
    <mergeCell ref="IFB56:IFC56"/>
    <mergeCell ref="IFR56:IFS56"/>
    <mergeCell ref="IGH56:IGI56"/>
    <mergeCell ref="IGX56:IGY56"/>
    <mergeCell ref="IHN56:IHO56"/>
    <mergeCell ref="IID56:IIE56"/>
    <mergeCell ref="IBJ56:IBK56"/>
    <mergeCell ref="IBZ56:ICA56"/>
    <mergeCell ref="ICP56:ICQ56"/>
    <mergeCell ref="IDF56:IDG56"/>
    <mergeCell ref="IDV56:IDW56"/>
    <mergeCell ref="IEL56:IEM56"/>
    <mergeCell ref="HXR56:HXS56"/>
    <mergeCell ref="HYH56:HYI56"/>
    <mergeCell ref="HYX56:HYY56"/>
    <mergeCell ref="HZN56:HZO56"/>
    <mergeCell ref="IAD56:IAE56"/>
    <mergeCell ref="IAT56:IAU56"/>
    <mergeCell ref="HTZ56:HUA56"/>
    <mergeCell ref="HUP56:HUQ56"/>
    <mergeCell ref="HVF56:HVG56"/>
    <mergeCell ref="HVV56:HVW56"/>
    <mergeCell ref="HWL56:HWM56"/>
    <mergeCell ref="HXB56:HXC56"/>
    <mergeCell ref="HQH56:HQI56"/>
    <mergeCell ref="HQX56:HQY56"/>
    <mergeCell ref="HRN56:HRO56"/>
    <mergeCell ref="HSD56:HSE56"/>
    <mergeCell ref="HST56:HSU56"/>
    <mergeCell ref="HTJ56:HTK56"/>
    <mergeCell ref="HMP56:HMQ56"/>
    <mergeCell ref="HNF56:HNG56"/>
    <mergeCell ref="HNV56:HNW56"/>
    <mergeCell ref="HOL56:HOM56"/>
    <mergeCell ref="HPB56:HPC56"/>
    <mergeCell ref="HPR56:HPS56"/>
    <mergeCell ref="HIX56:HIY56"/>
    <mergeCell ref="HJN56:HJO56"/>
    <mergeCell ref="HKD56:HKE56"/>
    <mergeCell ref="HKT56:HKU56"/>
    <mergeCell ref="HLJ56:HLK56"/>
    <mergeCell ref="HLZ56:HMA56"/>
    <mergeCell ref="HFF56:HFG56"/>
    <mergeCell ref="HFV56:HFW56"/>
    <mergeCell ref="HGL56:HGM56"/>
    <mergeCell ref="HHB56:HHC56"/>
    <mergeCell ref="HHR56:HHS56"/>
    <mergeCell ref="HIH56:HII56"/>
    <mergeCell ref="HBN56:HBO56"/>
    <mergeCell ref="HCD56:HCE56"/>
    <mergeCell ref="HCT56:HCU56"/>
    <mergeCell ref="HDJ56:HDK56"/>
    <mergeCell ref="HDZ56:HEA56"/>
    <mergeCell ref="HEP56:HEQ56"/>
    <mergeCell ref="GXV56:GXW56"/>
    <mergeCell ref="GYL56:GYM56"/>
    <mergeCell ref="GZB56:GZC56"/>
    <mergeCell ref="GZR56:GZS56"/>
    <mergeCell ref="HAH56:HAI56"/>
    <mergeCell ref="HAX56:HAY56"/>
    <mergeCell ref="GUD56:GUE56"/>
    <mergeCell ref="GUT56:GUU56"/>
    <mergeCell ref="GVJ56:GVK56"/>
    <mergeCell ref="GVZ56:GWA56"/>
    <mergeCell ref="GWP56:GWQ56"/>
    <mergeCell ref="GXF56:GXG56"/>
    <mergeCell ref="GQL56:GQM56"/>
    <mergeCell ref="GRB56:GRC56"/>
    <mergeCell ref="GRR56:GRS56"/>
    <mergeCell ref="GSH56:GSI56"/>
    <mergeCell ref="GSX56:GSY56"/>
    <mergeCell ref="GTN56:GTO56"/>
    <mergeCell ref="GMT56:GMU56"/>
    <mergeCell ref="GNJ56:GNK56"/>
    <mergeCell ref="GNZ56:GOA56"/>
    <mergeCell ref="GOP56:GOQ56"/>
    <mergeCell ref="GPF56:GPG56"/>
    <mergeCell ref="GPV56:GPW56"/>
    <mergeCell ref="GJB56:GJC56"/>
    <mergeCell ref="GJR56:GJS56"/>
    <mergeCell ref="GKH56:GKI56"/>
    <mergeCell ref="GKX56:GKY56"/>
    <mergeCell ref="GLN56:GLO56"/>
    <mergeCell ref="GMD56:GME56"/>
    <mergeCell ref="GFJ56:GFK56"/>
    <mergeCell ref="GFZ56:GGA56"/>
    <mergeCell ref="GGP56:GGQ56"/>
    <mergeCell ref="GHF56:GHG56"/>
    <mergeCell ref="GHV56:GHW56"/>
    <mergeCell ref="GIL56:GIM56"/>
    <mergeCell ref="GBR56:GBS56"/>
    <mergeCell ref="GCH56:GCI56"/>
    <mergeCell ref="GCX56:GCY56"/>
    <mergeCell ref="GDN56:GDO56"/>
    <mergeCell ref="GED56:GEE56"/>
    <mergeCell ref="GET56:GEU56"/>
    <mergeCell ref="FXZ56:FYA56"/>
    <mergeCell ref="FYP56:FYQ56"/>
    <mergeCell ref="FZF56:FZG56"/>
    <mergeCell ref="FZV56:FZW56"/>
    <mergeCell ref="GAL56:GAM56"/>
    <mergeCell ref="GBB56:GBC56"/>
    <mergeCell ref="FUH56:FUI56"/>
    <mergeCell ref="FUX56:FUY56"/>
    <mergeCell ref="FVN56:FVO56"/>
    <mergeCell ref="FWD56:FWE56"/>
    <mergeCell ref="FWT56:FWU56"/>
    <mergeCell ref="FXJ56:FXK56"/>
    <mergeCell ref="FQP56:FQQ56"/>
    <mergeCell ref="FRF56:FRG56"/>
    <mergeCell ref="FRV56:FRW56"/>
    <mergeCell ref="FSL56:FSM56"/>
    <mergeCell ref="FTB56:FTC56"/>
    <mergeCell ref="FTR56:FTS56"/>
    <mergeCell ref="FMX56:FMY56"/>
    <mergeCell ref="FNN56:FNO56"/>
    <mergeCell ref="FOD56:FOE56"/>
    <mergeCell ref="FOT56:FOU56"/>
    <mergeCell ref="FPJ56:FPK56"/>
    <mergeCell ref="FPZ56:FQA56"/>
    <mergeCell ref="FJF56:FJG56"/>
    <mergeCell ref="FJV56:FJW56"/>
    <mergeCell ref="FKL56:FKM56"/>
    <mergeCell ref="FLB56:FLC56"/>
    <mergeCell ref="FLR56:FLS56"/>
    <mergeCell ref="FMH56:FMI56"/>
    <mergeCell ref="FFN56:FFO56"/>
    <mergeCell ref="FGD56:FGE56"/>
    <mergeCell ref="FGT56:FGU56"/>
    <mergeCell ref="FHJ56:FHK56"/>
    <mergeCell ref="FHZ56:FIA56"/>
    <mergeCell ref="FIP56:FIQ56"/>
    <mergeCell ref="FBV56:FBW56"/>
    <mergeCell ref="FCL56:FCM56"/>
    <mergeCell ref="FDB56:FDC56"/>
    <mergeCell ref="FDR56:FDS56"/>
    <mergeCell ref="FEH56:FEI56"/>
    <mergeCell ref="FEX56:FEY56"/>
    <mergeCell ref="EYD56:EYE56"/>
    <mergeCell ref="EYT56:EYU56"/>
    <mergeCell ref="EZJ56:EZK56"/>
    <mergeCell ref="EZZ56:FAA56"/>
    <mergeCell ref="FAP56:FAQ56"/>
    <mergeCell ref="FBF56:FBG56"/>
    <mergeCell ref="EUL56:EUM56"/>
    <mergeCell ref="EVB56:EVC56"/>
    <mergeCell ref="EVR56:EVS56"/>
    <mergeCell ref="EWH56:EWI56"/>
    <mergeCell ref="EWX56:EWY56"/>
    <mergeCell ref="EXN56:EXO56"/>
    <mergeCell ref="EQT56:EQU56"/>
    <mergeCell ref="ERJ56:ERK56"/>
    <mergeCell ref="ERZ56:ESA56"/>
    <mergeCell ref="ESP56:ESQ56"/>
    <mergeCell ref="ETF56:ETG56"/>
    <mergeCell ref="ETV56:ETW56"/>
    <mergeCell ref="ENB56:ENC56"/>
    <mergeCell ref="ENR56:ENS56"/>
    <mergeCell ref="EOH56:EOI56"/>
    <mergeCell ref="EOX56:EOY56"/>
    <mergeCell ref="EPN56:EPO56"/>
    <mergeCell ref="EQD56:EQE56"/>
    <mergeCell ref="EJJ56:EJK56"/>
    <mergeCell ref="EJZ56:EKA56"/>
    <mergeCell ref="EKP56:EKQ56"/>
    <mergeCell ref="ELF56:ELG56"/>
    <mergeCell ref="ELV56:ELW56"/>
    <mergeCell ref="EML56:EMM56"/>
    <mergeCell ref="EFR56:EFS56"/>
    <mergeCell ref="EGH56:EGI56"/>
    <mergeCell ref="EGX56:EGY56"/>
    <mergeCell ref="EHN56:EHO56"/>
    <mergeCell ref="EID56:EIE56"/>
    <mergeCell ref="EIT56:EIU56"/>
    <mergeCell ref="EBZ56:ECA56"/>
    <mergeCell ref="ECP56:ECQ56"/>
    <mergeCell ref="EDF56:EDG56"/>
    <mergeCell ref="EDV56:EDW56"/>
    <mergeCell ref="EEL56:EEM56"/>
    <mergeCell ref="EFB56:EFC56"/>
    <mergeCell ref="DYH56:DYI56"/>
    <mergeCell ref="DYX56:DYY56"/>
    <mergeCell ref="DZN56:DZO56"/>
    <mergeCell ref="EAD56:EAE56"/>
    <mergeCell ref="EAT56:EAU56"/>
    <mergeCell ref="EBJ56:EBK56"/>
    <mergeCell ref="DUP56:DUQ56"/>
    <mergeCell ref="DVF56:DVG56"/>
    <mergeCell ref="DVV56:DVW56"/>
    <mergeCell ref="DWL56:DWM56"/>
    <mergeCell ref="DXB56:DXC56"/>
    <mergeCell ref="DXR56:DXS56"/>
    <mergeCell ref="DQX56:DQY56"/>
    <mergeCell ref="DRN56:DRO56"/>
    <mergeCell ref="DSD56:DSE56"/>
    <mergeCell ref="DST56:DSU56"/>
    <mergeCell ref="DTJ56:DTK56"/>
    <mergeCell ref="DTZ56:DUA56"/>
    <mergeCell ref="DNF56:DNG56"/>
    <mergeCell ref="DNV56:DNW56"/>
    <mergeCell ref="DOL56:DOM56"/>
    <mergeCell ref="DPB56:DPC56"/>
    <mergeCell ref="DPR56:DPS56"/>
    <mergeCell ref="DQH56:DQI56"/>
    <mergeCell ref="DJN56:DJO56"/>
    <mergeCell ref="DKD56:DKE56"/>
    <mergeCell ref="DKT56:DKU56"/>
    <mergeCell ref="DLJ56:DLK56"/>
    <mergeCell ref="DLZ56:DMA56"/>
    <mergeCell ref="DMP56:DMQ56"/>
    <mergeCell ref="DFV56:DFW56"/>
    <mergeCell ref="DGL56:DGM56"/>
    <mergeCell ref="DHB56:DHC56"/>
    <mergeCell ref="DHR56:DHS56"/>
    <mergeCell ref="DIH56:DII56"/>
    <mergeCell ref="DIX56:DIY56"/>
    <mergeCell ref="DCD56:DCE56"/>
    <mergeCell ref="DCT56:DCU56"/>
    <mergeCell ref="DDJ56:DDK56"/>
    <mergeCell ref="DDZ56:DEA56"/>
    <mergeCell ref="DEP56:DEQ56"/>
    <mergeCell ref="DFF56:DFG56"/>
    <mergeCell ref="CYL56:CYM56"/>
    <mergeCell ref="CZB56:CZC56"/>
    <mergeCell ref="CZR56:CZS56"/>
    <mergeCell ref="DAH56:DAI56"/>
    <mergeCell ref="DAX56:DAY56"/>
    <mergeCell ref="DBN56:DBO56"/>
    <mergeCell ref="CUT56:CUU56"/>
    <mergeCell ref="CVJ56:CVK56"/>
    <mergeCell ref="CVZ56:CWA56"/>
    <mergeCell ref="CWP56:CWQ56"/>
    <mergeCell ref="CXF56:CXG56"/>
    <mergeCell ref="CXV56:CXW56"/>
    <mergeCell ref="CRB56:CRC56"/>
    <mergeCell ref="CRR56:CRS56"/>
    <mergeCell ref="CSH56:CSI56"/>
    <mergeCell ref="CSX56:CSY56"/>
    <mergeCell ref="CTN56:CTO56"/>
    <mergeCell ref="CUD56:CUE56"/>
    <mergeCell ref="CNJ56:CNK56"/>
    <mergeCell ref="CNZ56:COA56"/>
    <mergeCell ref="COP56:COQ56"/>
    <mergeCell ref="CPF56:CPG56"/>
    <mergeCell ref="CPV56:CPW56"/>
    <mergeCell ref="CQL56:CQM56"/>
    <mergeCell ref="CJR56:CJS56"/>
    <mergeCell ref="CKH56:CKI56"/>
    <mergeCell ref="CKX56:CKY56"/>
    <mergeCell ref="CLN56:CLO56"/>
    <mergeCell ref="CMD56:CME56"/>
    <mergeCell ref="CMT56:CMU56"/>
    <mergeCell ref="CFZ56:CGA56"/>
    <mergeCell ref="CGP56:CGQ56"/>
    <mergeCell ref="CHF56:CHG56"/>
    <mergeCell ref="CHV56:CHW56"/>
    <mergeCell ref="CIL56:CIM56"/>
    <mergeCell ref="CJB56:CJC56"/>
    <mergeCell ref="CCH56:CCI56"/>
    <mergeCell ref="CCX56:CCY56"/>
    <mergeCell ref="CDN56:CDO56"/>
    <mergeCell ref="CED56:CEE56"/>
    <mergeCell ref="CET56:CEU56"/>
    <mergeCell ref="CFJ56:CFK56"/>
    <mergeCell ref="BYP56:BYQ56"/>
    <mergeCell ref="BZF56:BZG56"/>
    <mergeCell ref="BZV56:BZW56"/>
    <mergeCell ref="CAL56:CAM56"/>
    <mergeCell ref="CBB56:CBC56"/>
    <mergeCell ref="CBR56:CBS56"/>
    <mergeCell ref="BUX56:BUY56"/>
    <mergeCell ref="BVN56:BVO56"/>
    <mergeCell ref="BWD56:BWE56"/>
    <mergeCell ref="BWT56:BWU56"/>
    <mergeCell ref="BXJ56:BXK56"/>
    <mergeCell ref="BXZ56:BYA56"/>
    <mergeCell ref="BRF56:BRG56"/>
    <mergeCell ref="BRV56:BRW56"/>
    <mergeCell ref="BSL56:BSM56"/>
    <mergeCell ref="BTB56:BTC56"/>
    <mergeCell ref="BTR56:BTS56"/>
    <mergeCell ref="BUH56:BUI56"/>
    <mergeCell ref="BNN56:BNO56"/>
    <mergeCell ref="BOD56:BOE56"/>
    <mergeCell ref="BOT56:BOU56"/>
    <mergeCell ref="BPJ56:BPK56"/>
    <mergeCell ref="BPZ56:BQA56"/>
    <mergeCell ref="BQP56:BQQ56"/>
    <mergeCell ref="BJV56:BJW56"/>
    <mergeCell ref="BKL56:BKM56"/>
    <mergeCell ref="BLB56:BLC56"/>
    <mergeCell ref="BLR56:BLS56"/>
    <mergeCell ref="BMH56:BMI56"/>
    <mergeCell ref="BMX56:BMY56"/>
    <mergeCell ref="BGD56:BGE56"/>
    <mergeCell ref="BGT56:BGU56"/>
    <mergeCell ref="BHJ56:BHK56"/>
    <mergeCell ref="BHZ56:BIA56"/>
    <mergeCell ref="BIP56:BIQ56"/>
    <mergeCell ref="BJF56:BJG56"/>
    <mergeCell ref="BCL56:BCM56"/>
    <mergeCell ref="BDB56:BDC56"/>
    <mergeCell ref="BDR56:BDS56"/>
    <mergeCell ref="BEH56:BEI56"/>
    <mergeCell ref="BEX56:BEY56"/>
    <mergeCell ref="BFN56:BFO56"/>
    <mergeCell ref="AYT56:AYU56"/>
    <mergeCell ref="AZJ56:AZK56"/>
    <mergeCell ref="AZZ56:BAA56"/>
    <mergeCell ref="BAP56:BAQ56"/>
    <mergeCell ref="BBF56:BBG56"/>
    <mergeCell ref="BBV56:BBW56"/>
    <mergeCell ref="AVB56:AVC56"/>
    <mergeCell ref="AVR56:AVS56"/>
    <mergeCell ref="AWH56:AWI56"/>
    <mergeCell ref="AWX56:AWY56"/>
    <mergeCell ref="AXN56:AXO56"/>
    <mergeCell ref="AYD56:AYE56"/>
    <mergeCell ref="ARJ56:ARK56"/>
    <mergeCell ref="ARZ56:ASA56"/>
    <mergeCell ref="ASP56:ASQ56"/>
    <mergeCell ref="ATF56:ATG56"/>
    <mergeCell ref="ATV56:ATW56"/>
    <mergeCell ref="AUL56:AUM56"/>
    <mergeCell ref="ANR56:ANS56"/>
    <mergeCell ref="AOH56:AOI56"/>
    <mergeCell ref="AOX56:AOY56"/>
    <mergeCell ref="APN56:APO56"/>
    <mergeCell ref="AQD56:AQE56"/>
    <mergeCell ref="AQT56:AQU56"/>
    <mergeCell ref="AJZ56:AKA56"/>
    <mergeCell ref="AKP56:AKQ56"/>
    <mergeCell ref="ALF56:ALG56"/>
    <mergeCell ref="ALV56:ALW56"/>
    <mergeCell ref="AML56:AMM56"/>
    <mergeCell ref="ANB56:ANC56"/>
    <mergeCell ref="AGH56:AGI56"/>
    <mergeCell ref="AGX56:AGY56"/>
    <mergeCell ref="AHN56:AHO56"/>
    <mergeCell ref="AID56:AIE56"/>
    <mergeCell ref="AIT56:AIU56"/>
    <mergeCell ref="AJJ56:AJK56"/>
    <mergeCell ref="ACP56:ACQ56"/>
    <mergeCell ref="ADF56:ADG56"/>
    <mergeCell ref="ADV56:ADW56"/>
    <mergeCell ref="AEL56:AEM56"/>
    <mergeCell ref="AFB56:AFC56"/>
    <mergeCell ref="AFR56:AFS56"/>
    <mergeCell ref="YX56:YY56"/>
    <mergeCell ref="ZN56:ZO56"/>
    <mergeCell ref="AAD56:AAE56"/>
    <mergeCell ref="AAT56:AAU56"/>
    <mergeCell ref="ABJ56:ABK56"/>
    <mergeCell ref="ABZ56:ACA56"/>
    <mergeCell ref="VF56:VG56"/>
    <mergeCell ref="VV56:VW56"/>
    <mergeCell ref="WL56:WM56"/>
    <mergeCell ref="XB56:XC56"/>
    <mergeCell ref="XR56:XS56"/>
    <mergeCell ref="YH56:YI56"/>
    <mergeCell ref="RN56:RO56"/>
    <mergeCell ref="SD56:SE56"/>
    <mergeCell ref="ST56:SU56"/>
    <mergeCell ref="TJ56:TK56"/>
    <mergeCell ref="TZ56:UA56"/>
    <mergeCell ref="UP56:UQ56"/>
    <mergeCell ref="NV56:NW56"/>
    <mergeCell ref="OL56:OM56"/>
    <mergeCell ref="PB56:PC56"/>
    <mergeCell ref="PR56:PS56"/>
    <mergeCell ref="QH56:QI56"/>
    <mergeCell ref="QX56:QY56"/>
    <mergeCell ref="KD56:KE56"/>
    <mergeCell ref="KT56:KU56"/>
    <mergeCell ref="LJ56:LK56"/>
    <mergeCell ref="LZ56:MA56"/>
    <mergeCell ref="MP56:MQ56"/>
    <mergeCell ref="NF56:NG56"/>
    <mergeCell ref="GL56:GM56"/>
    <mergeCell ref="HB56:HC56"/>
    <mergeCell ref="HR56:HS56"/>
    <mergeCell ref="IH56:II56"/>
    <mergeCell ref="IX56:IY56"/>
    <mergeCell ref="JN56:JO56"/>
    <mergeCell ref="F46:G46"/>
    <mergeCell ref="F43:G43"/>
    <mergeCell ref="D48:E48"/>
    <mergeCell ref="B52:B54"/>
    <mergeCell ref="FF56:FG56"/>
    <mergeCell ref="FV56:FW56"/>
    <mergeCell ref="F35:G35"/>
    <mergeCell ref="F36:G36"/>
    <mergeCell ref="F37:G37"/>
    <mergeCell ref="D40:E40"/>
    <mergeCell ref="B42:C42"/>
    <mergeCell ref="F44:G44"/>
    <mergeCell ref="XEP27:XEQ27"/>
    <mergeCell ref="F30:G30"/>
    <mergeCell ref="B31:C31"/>
    <mergeCell ref="F32:G32"/>
    <mergeCell ref="F33:G33"/>
    <mergeCell ref="XAX27:XAY27"/>
    <mergeCell ref="XBN27:XBO27"/>
    <mergeCell ref="XCD27:XCE27"/>
    <mergeCell ref="XCT27:XCU27"/>
    <mergeCell ref="XDJ27:XDK27"/>
    <mergeCell ref="XDZ27:XEA27"/>
    <mergeCell ref="WXF27:WXG27"/>
    <mergeCell ref="WXV27:WXW27"/>
    <mergeCell ref="WYL27:WYM27"/>
    <mergeCell ref="WZB27:WZC27"/>
    <mergeCell ref="WZR27:WZS27"/>
    <mergeCell ref="XAH27:XAI27"/>
    <mergeCell ref="WTN27:WTO27"/>
    <mergeCell ref="WUD27:WUE27"/>
    <mergeCell ref="WUT27:WUU27"/>
    <mergeCell ref="WVJ27:WVK27"/>
    <mergeCell ref="WVZ27:WWA27"/>
    <mergeCell ref="WWP27:WWQ27"/>
    <mergeCell ref="WPV27:WPW27"/>
    <mergeCell ref="WQL27:WQM27"/>
    <mergeCell ref="WRB27:WRC27"/>
    <mergeCell ref="WRR27:WRS27"/>
    <mergeCell ref="WSH27:WSI27"/>
    <mergeCell ref="WSX27:WSY27"/>
    <mergeCell ref="WMD27:WME27"/>
    <mergeCell ref="WMT27:WMU27"/>
    <mergeCell ref="WNJ27:WNK27"/>
    <mergeCell ref="WNZ27:WOA27"/>
    <mergeCell ref="WOP27:WOQ27"/>
    <mergeCell ref="WPF27:WPG27"/>
    <mergeCell ref="WIL27:WIM27"/>
    <mergeCell ref="WJB27:WJC27"/>
    <mergeCell ref="WJR27:WJS27"/>
    <mergeCell ref="WKH27:WKI27"/>
    <mergeCell ref="WKX27:WKY27"/>
    <mergeCell ref="WLN27:WLO27"/>
    <mergeCell ref="WET27:WEU27"/>
    <mergeCell ref="WFJ27:WFK27"/>
    <mergeCell ref="WFZ27:WGA27"/>
    <mergeCell ref="WGP27:WGQ27"/>
    <mergeCell ref="WHF27:WHG27"/>
    <mergeCell ref="WHV27:WHW27"/>
    <mergeCell ref="WBB27:WBC27"/>
    <mergeCell ref="WBR27:WBS27"/>
    <mergeCell ref="WCH27:WCI27"/>
    <mergeCell ref="WCX27:WCY27"/>
    <mergeCell ref="WDN27:WDO27"/>
    <mergeCell ref="WED27:WEE27"/>
    <mergeCell ref="VXJ27:VXK27"/>
    <mergeCell ref="VXZ27:VYA27"/>
    <mergeCell ref="VYP27:VYQ27"/>
    <mergeCell ref="VZF27:VZG27"/>
    <mergeCell ref="VZV27:VZW27"/>
    <mergeCell ref="WAL27:WAM27"/>
    <mergeCell ref="VTR27:VTS27"/>
    <mergeCell ref="VUH27:VUI27"/>
    <mergeCell ref="VUX27:VUY27"/>
    <mergeCell ref="VVN27:VVO27"/>
    <mergeCell ref="VWD27:VWE27"/>
    <mergeCell ref="VWT27:VWU27"/>
    <mergeCell ref="VPZ27:VQA27"/>
    <mergeCell ref="VQP27:VQQ27"/>
    <mergeCell ref="VRF27:VRG27"/>
    <mergeCell ref="VRV27:VRW27"/>
    <mergeCell ref="VSL27:VSM27"/>
    <mergeCell ref="VTB27:VTC27"/>
    <mergeCell ref="VMH27:VMI27"/>
    <mergeCell ref="VMX27:VMY27"/>
    <mergeCell ref="VNN27:VNO27"/>
    <mergeCell ref="VOD27:VOE27"/>
    <mergeCell ref="VOT27:VOU27"/>
    <mergeCell ref="VPJ27:VPK27"/>
    <mergeCell ref="VIP27:VIQ27"/>
    <mergeCell ref="VJF27:VJG27"/>
    <mergeCell ref="VJV27:VJW27"/>
    <mergeCell ref="VKL27:VKM27"/>
    <mergeCell ref="VLB27:VLC27"/>
    <mergeCell ref="VLR27:VLS27"/>
    <mergeCell ref="VEX27:VEY27"/>
    <mergeCell ref="VFN27:VFO27"/>
    <mergeCell ref="VGD27:VGE27"/>
    <mergeCell ref="VGT27:VGU27"/>
    <mergeCell ref="VHJ27:VHK27"/>
    <mergeCell ref="VHZ27:VIA27"/>
    <mergeCell ref="VBF27:VBG27"/>
    <mergeCell ref="VBV27:VBW27"/>
    <mergeCell ref="VCL27:VCM27"/>
    <mergeCell ref="VDB27:VDC27"/>
    <mergeCell ref="VDR27:VDS27"/>
    <mergeCell ref="VEH27:VEI27"/>
    <mergeCell ref="UXN27:UXO27"/>
    <mergeCell ref="UYD27:UYE27"/>
    <mergeCell ref="UYT27:UYU27"/>
    <mergeCell ref="UZJ27:UZK27"/>
    <mergeCell ref="UZZ27:VAA27"/>
    <mergeCell ref="VAP27:VAQ27"/>
    <mergeCell ref="UTV27:UTW27"/>
    <mergeCell ref="UUL27:UUM27"/>
    <mergeCell ref="UVB27:UVC27"/>
    <mergeCell ref="UVR27:UVS27"/>
    <mergeCell ref="UWH27:UWI27"/>
    <mergeCell ref="UWX27:UWY27"/>
    <mergeCell ref="UQD27:UQE27"/>
    <mergeCell ref="UQT27:UQU27"/>
    <mergeCell ref="URJ27:URK27"/>
    <mergeCell ref="URZ27:USA27"/>
    <mergeCell ref="USP27:USQ27"/>
    <mergeCell ref="UTF27:UTG27"/>
    <mergeCell ref="UML27:UMM27"/>
    <mergeCell ref="UNB27:UNC27"/>
    <mergeCell ref="UNR27:UNS27"/>
    <mergeCell ref="UOH27:UOI27"/>
    <mergeCell ref="UOX27:UOY27"/>
    <mergeCell ref="UPN27:UPO27"/>
    <mergeCell ref="UIT27:UIU27"/>
    <mergeCell ref="UJJ27:UJK27"/>
    <mergeCell ref="UJZ27:UKA27"/>
    <mergeCell ref="UKP27:UKQ27"/>
    <mergeCell ref="ULF27:ULG27"/>
    <mergeCell ref="ULV27:ULW27"/>
    <mergeCell ref="UFB27:UFC27"/>
    <mergeCell ref="UFR27:UFS27"/>
    <mergeCell ref="UGH27:UGI27"/>
    <mergeCell ref="UGX27:UGY27"/>
    <mergeCell ref="UHN27:UHO27"/>
    <mergeCell ref="UID27:UIE27"/>
    <mergeCell ref="UBJ27:UBK27"/>
    <mergeCell ref="UBZ27:UCA27"/>
    <mergeCell ref="UCP27:UCQ27"/>
    <mergeCell ref="UDF27:UDG27"/>
    <mergeCell ref="UDV27:UDW27"/>
    <mergeCell ref="UEL27:UEM27"/>
    <mergeCell ref="TXR27:TXS27"/>
    <mergeCell ref="TYH27:TYI27"/>
    <mergeCell ref="TYX27:TYY27"/>
    <mergeCell ref="TZN27:TZO27"/>
    <mergeCell ref="UAD27:UAE27"/>
    <mergeCell ref="UAT27:UAU27"/>
    <mergeCell ref="TTZ27:TUA27"/>
    <mergeCell ref="TUP27:TUQ27"/>
    <mergeCell ref="TVF27:TVG27"/>
    <mergeCell ref="TVV27:TVW27"/>
    <mergeCell ref="TWL27:TWM27"/>
    <mergeCell ref="TXB27:TXC27"/>
    <mergeCell ref="TQH27:TQI27"/>
    <mergeCell ref="TQX27:TQY27"/>
    <mergeCell ref="TRN27:TRO27"/>
    <mergeCell ref="TSD27:TSE27"/>
    <mergeCell ref="TST27:TSU27"/>
    <mergeCell ref="TTJ27:TTK27"/>
    <mergeCell ref="TMP27:TMQ27"/>
    <mergeCell ref="TNF27:TNG27"/>
    <mergeCell ref="TNV27:TNW27"/>
    <mergeCell ref="TOL27:TOM27"/>
    <mergeCell ref="TPB27:TPC27"/>
    <mergeCell ref="TPR27:TPS27"/>
    <mergeCell ref="TIX27:TIY27"/>
    <mergeCell ref="TJN27:TJO27"/>
    <mergeCell ref="TKD27:TKE27"/>
    <mergeCell ref="TKT27:TKU27"/>
    <mergeCell ref="TLJ27:TLK27"/>
    <mergeCell ref="TLZ27:TMA27"/>
    <mergeCell ref="TFF27:TFG27"/>
    <mergeCell ref="TFV27:TFW27"/>
    <mergeCell ref="TGL27:TGM27"/>
    <mergeCell ref="THB27:THC27"/>
    <mergeCell ref="THR27:THS27"/>
    <mergeCell ref="TIH27:TII27"/>
    <mergeCell ref="TBN27:TBO27"/>
    <mergeCell ref="TCD27:TCE27"/>
    <mergeCell ref="TCT27:TCU27"/>
    <mergeCell ref="TDJ27:TDK27"/>
    <mergeCell ref="TDZ27:TEA27"/>
    <mergeCell ref="TEP27:TEQ27"/>
    <mergeCell ref="SXV27:SXW27"/>
    <mergeCell ref="SYL27:SYM27"/>
    <mergeCell ref="SZB27:SZC27"/>
    <mergeCell ref="SZR27:SZS27"/>
    <mergeCell ref="TAH27:TAI27"/>
    <mergeCell ref="TAX27:TAY27"/>
    <mergeCell ref="SUD27:SUE27"/>
    <mergeCell ref="SUT27:SUU27"/>
    <mergeCell ref="SVJ27:SVK27"/>
    <mergeCell ref="SVZ27:SWA27"/>
    <mergeCell ref="SWP27:SWQ27"/>
    <mergeCell ref="SXF27:SXG27"/>
    <mergeCell ref="SQL27:SQM27"/>
    <mergeCell ref="SRB27:SRC27"/>
    <mergeCell ref="SRR27:SRS27"/>
    <mergeCell ref="SSH27:SSI27"/>
    <mergeCell ref="SSX27:SSY27"/>
    <mergeCell ref="STN27:STO27"/>
    <mergeCell ref="SMT27:SMU27"/>
    <mergeCell ref="SNJ27:SNK27"/>
    <mergeCell ref="SNZ27:SOA27"/>
    <mergeCell ref="SOP27:SOQ27"/>
    <mergeCell ref="SPF27:SPG27"/>
    <mergeCell ref="SPV27:SPW27"/>
    <mergeCell ref="SJB27:SJC27"/>
    <mergeCell ref="SJR27:SJS27"/>
    <mergeCell ref="SKH27:SKI27"/>
    <mergeCell ref="SKX27:SKY27"/>
    <mergeCell ref="SLN27:SLO27"/>
    <mergeCell ref="SMD27:SME27"/>
    <mergeCell ref="SFJ27:SFK27"/>
    <mergeCell ref="SFZ27:SGA27"/>
    <mergeCell ref="SGP27:SGQ27"/>
    <mergeCell ref="SHF27:SHG27"/>
    <mergeCell ref="SHV27:SHW27"/>
    <mergeCell ref="SIL27:SIM27"/>
    <mergeCell ref="SBR27:SBS27"/>
    <mergeCell ref="SCH27:SCI27"/>
    <mergeCell ref="SCX27:SCY27"/>
    <mergeCell ref="SDN27:SDO27"/>
    <mergeCell ref="SED27:SEE27"/>
    <mergeCell ref="SET27:SEU27"/>
    <mergeCell ref="RXZ27:RYA27"/>
    <mergeCell ref="RYP27:RYQ27"/>
    <mergeCell ref="RZF27:RZG27"/>
    <mergeCell ref="RZV27:RZW27"/>
    <mergeCell ref="SAL27:SAM27"/>
    <mergeCell ref="SBB27:SBC27"/>
    <mergeCell ref="RUH27:RUI27"/>
    <mergeCell ref="RUX27:RUY27"/>
    <mergeCell ref="RVN27:RVO27"/>
    <mergeCell ref="RWD27:RWE27"/>
    <mergeCell ref="RWT27:RWU27"/>
    <mergeCell ref="RXJ27:RXK27"/>
    <mergeCell ref="RQP27:RQQ27"/>
    <mergeCell ref="RRF27:RRG27"/>
    <mergeCell ref="RRV27:RRW27"/>
    <mergeCell ref="RSL27:RSM27"/>
    <mergeCell ref="RTB27:RTC27"/>
    <mergeCell ref="RTR27:RTS27"/>
    <mergeCell ref="RMX27:RMY27"/>
    <mergeCell ref="RNN27:RNO27"/>
    <mergeCell ref="ROD27:ROE27"/>
    <mergeCell ref="ROT27:ROU27"/>
    <mergeCell ref="RPJ27:RPK27"/>
    <mergeCell ref="RPZ27:RQA27"/>
    <mergeCell ref="RJF27:RJG27"/>
    <mergeCell ref="RJV27:RJW27"/>
    <mergeCell ref="RKL27:RKM27"/>
    <mergeCell ref="RLB27:RLC27"/>
    <mergeCell ref="RLR27:RLS27"/>
    <mergeCell ref="RMH27:RMI27"/>
    <mergeCell ref="RFN27:RFO27"/>
    <mergeCell ref="RGD27:RGE27"/>
    <mergeCell ref="RGT27:RGU27"/>
    <mergeCell ref="RHJ27:RHK27"/>
    <mergeCell ref="RHZ27:RIA27"/>
    <mergeCell ref="RIP27:RIQ27"/>
    <mergeCell ref="RBV27:RBW27"/>
    <mergeCell ref="RCL27:RCM27"/>
    <mergeCell ref="RDB27:RDC27"/>
    <mergeCell ref="RDR27:RDS27"/>
    <mergeCell ref="REH27:REI27"/>
    <mergeCell ref="REX27:REY27"/>
    <mergeCell ref="QYD27:QYE27"/>
    <mergeCell ref="QYT27:QYU27"/>
    <mergeCell ref="QZJ27:QZK27"/>
    <mergeCell ref="QZZ27:RAA27"/>
    <mergeCell ref="RAP27:RAQ27"/>
    <mergeCell ref="RBF27:RBG27"/>
    <mergeCell ref="QUL27:QUM27"/>
    <mergeCell ref="QVB27:QVC27"/>
    <mergeCell ref="QVR27:QVS27"/>
    <mergeCell ref="QWH27:QWI27"/>
    <mergeCell ref="QWX27:QWY27"/>
    <mergeCell ref="QXN27:QXO27"/>
    <mergeCell ref="QQT27:QQU27"/>
    <mergeCell ref="QRJ27:QRK27"/>
    <mergeCell ref="QRZ27:QSA27"/>
    <mergeCell ref="QSP27:QSQ27"/>
    <mergeCell ref="QTF27:QTG27"/>
    <mergeCell ref="QTV27:QTW27"/>
    <mergeCell ref="QNB27:QNC27"/>
    <mergeCell ref="QNR27:QNS27"/>
    <mergeCell ref="QOH27:QOI27"/>
    <mergeCell ref="QOX27:QOY27"/>
    <mergeCell ref="QPN27:QPO27"/>
    <mergeCell ref="QQD27:QQE27"/>
    <mergeCell ref="QJJ27:QJK27"/>
    <mergeCell ref="QJZ27:QKA27"/>
    <mergeCell ref="QKP27:QKQ27"/>
    <mergeCell ref="QLF27:QLG27"/>
    <mergeCell ref="QLV27:QLW27"/>
    <mergeCell ref="QML27:QMM27"/>
    <mergeCell ref="QFR27:QFS27"/>
    <mergeCell ref="QGH27:QGI27"/>
    <mergeCell ref="QGX27:QGY27"/>
    <mergeCell ref="QHN27:QHO27"/>
    <mergeCell ref="QID27:QIE27"/>
    <mergeCell ref="QIT27:QIU27"/>
    <mergeCell ref="QBZ27:QCA27"/>
    <mergeCell ref="QCP27:QCQ27"/>
    <mergeCell ref="QDF27:QDG27"/>
    <mergeCell ref="QDV27:QDW27"/>
    <mergeCell ref="QEL27:QEM27"/>
    <mergeCell ref="QFB27:QFC27"/>
    <mergeCell ref="PYH27:PYI27"/>
    <mergeCell ref="PYX27:PYY27"/>
    <mergeCell ref="PZN27:PZO27"/>
    <mergeCell ref="QAD27:QAE27"/>
    <mergeCell ref="QAT27:QAU27"/>
    <mergeCell ref="QBJ27:QBK27"/>
    <mergeCell ref="PUP27:PUQ27"/>
    <mergeCell ref="PVF27:PVG27"/>
    <mergeCell ref="PVV27:PVW27"/>
    <mergeCell ref="PWL27:PWM27"/>
    <mergeCell ref="PXB27:PXC27"/>
    <mergeCell ref="PXR27:PXS27"/>
    <mergeCell ref="PQX27:PQY27"/>
    <mergeCell ref="PRN27:PRO27"/>
    <mergeCell ref="PSD27:PSE27"/>
    <mergeCell ref="PST27:PSU27"/>
    <mergeCell ref="PTJ27:PTK27"/>
    <mergeCell ref="PTZ27:PUA27"/>
    <mergeCell ref="PNF27:PNG27"/>
    <mergeCell ref="PNV27:PNW27"/>
    <mergeCell ref="POL27:POM27"/>
    <mergeCell ref="PPB27:PPC27"/>
    <mergeCell ref="PPR27:PPS27"/>
    <mergeCell ref="PQH27:PQI27"/>
    <mergeCell ref="PJN27:PJO27"/>
    <mergeCell ref="PKD27:PKE27"/>
    <mergeCell ref="PKT27:PKU27"/>
    <mergeCell ref="PLJ27:PLK27"/>
    <mergeCell ref="PLZ27:PMA27"/>
    <mergeCell ref="PMP27:PMQ27"/>
    <mergeCell ref="PFV27:PFW27"/>
    <mergeCell ref="PGL27:PGM27"/>
    <mergeCell ref="PHB27:PHC27"/>
    <mergeCell ref="PHR27:PHS27"/>
    <mergeCell ref="PIH27:PII27"/>
    <mergeCell ref="PIX27:PIY27"/>
    <mergeCell ref="PCD27:PCE27"/>
    <mergeCell ref="PCT27:PCU27"/>
    <mergeCell ref="PDJ27:PDK27"/>
    <mergeCell ref="PDZ27:PEA27"/>
    <mergeCell ref="PEP27:PEQ27"/>
    <mergeCell ref="PFF27:PFG27"/>
    <mergeCell ref="OYL27:OYM27"/>
    <mergeCell ref="OZB27:OZC27"/>
    <mergeCell ref="OZR27:OZS27"/>
    <mergeCell ref="PAH27:PAI27"/>
    <mergeCell ref="PAX27:PAY27"/>
    <mergeCell ref="PBN27:PBO27"/>
    <mergeCell ref="OUT27:OUU27"/>
    <mergeCell ref="OVJ27:OVK27"/>
    <mergeCell ref="OVZ27:OWA27"/>
    <mergeCell ref="OWP27:OWQ27"/>
    <mergeCell ref="OXF27:OXG27"/>
    <mergeCell ref="OXV27:OXW27"/>
    <mergeCell ref="ORB27:ORC27"/>
    <mergeCell ref="ORR27:ORS27"/>
    <mergeCell ref="OSH27:OSI27"/>
    <mergeCell ref="OSX27:OSY27"/>
    <mergeCell ref="OTN27:OTO27"/>
    <mergeCell ref="OUD27:OUE27"/>
    <mergeCell ref="ONJ27:ONK27"/>
    <mergeCell ref="ONZ27:OOA27"/>
    <mergeCell ref="OOP27:OOQ27"/>
    <mergeCell ref="OPF27:OPG27"/>
    <mergeCell ref="OPV27:OPW27"/>
    <mergeCell ref="OQL27:OQM27"/>
    <mergeCell ref="OJR27:OJS27"/>
    <mergeCell ref="OKH27:OKI27"/>
    <mergeCell ref="OKX27:OKY27"/>
    <mergeCell ref="OLN27:OLO27"/>
    <mergeCell ref="OMD27:OME27"/>
    <mergeCell ref="OMT27:OMU27"/>
    <mergeCell ref="OFZ27:OGA27"/>
    <mergeCell ref="OGP27:OGQ27"/>
    <mergeCell ref="OHF27:OHG27"/>
    <mergeCell ref="OHV27:OHW27"/>
    <mergeCell ref="OIL27:OIM27"/>
    <mergeCell ref="OJB27:OJC27"/>
    <mergeCell ref="OCH27:OCI27"/>
    <mergeCell ref="OCX27:OCY27"/>
    <mergeCell ref="ODN27:ODO27"/>
    <mergeCell ref="OED27:OEE27"/>
    <mergeCell ref="OET27:OEU27"/>
    <mergeCell ref="OFJ27:OFK27"/>
    <mergeCell ref="NYP27:NYQ27"/>
    <mergeCell ref="NZF27:NZG27"/>
    <mergeCell ref="NZV27:NZW27"/>
    <mergeCell ref="OAL27:OAM27"/>
    <mergeCell ref="OBB27:OBC27"/>
    <mergeCell ref="OBR27:OBS27"/>
    <mergeCell ref="NUX27:NUY27"/>
    <mergeCell ref="NVN27:NVO27"/>
    <mergeCell ref="NWD27:NWE27"/>
    <mergeCell ref="NWT27:NWU27"/>
    <mergeCell ref="NXJ27:NXK27"/>
    <mergeCell ref="NXZ27:NYA27"/>
    <mergeCell ref="NRF27:NRG27"/>
    <mergeCell ref="NRV27:NRW27"/>
    <mergeCell ref="NSL27:NSM27"/>
    <mergeCell ref="NTB27:NTC27"/>
    <mergeCell ref="NTR27:NTS27"/>
    <mergeCell ref="NUH27:NUI27"/>
    <mergeCell ref="NNN27:NNO27"/>
    <mergeCell ref="NOD27:NOE27"/>
    <mergeCell ref="NOT27:NOU27"/>
    <mergeCell ref="NPJ27:NPK27"/>
    <mergeCell ref="NPZ27:NQA27"/>
    <mergeCell ref="NQP27:NQQ27"/>
    <mergeCell ref="NJV27:NJW27"/>
    <mergeCell ref="NKL27:NKM27"/>
    <mergeCell ref="NLB27:NLC27"/>
    <mergeCell ref="NLR27:NLS27"/>
    <mergeCell ref="NMH27:NMI27"/>
    <mergeCell ref="NMX27:NMY27"/>
    <mergeCell ref="NGD27:NGE27"/>
    <mergeCell ref="NGT27:NGU27"/>
    <mergeCell ref="NHJ27:NHK27"/>
    <mergeCell ref="NHZ27:NIA27"/>
    <mergeCell ref="NIP27:NIQ27"/>
    <mergeCell ref="NJF27:NJG27"/>
    <mergeCell ref="NCL27:NCM27"/>
    <mergeCell ref="NDB27:NDC27"/>
    <mergeCell ref="NDR27:NDS27"/>
    <mergeCell ref="NEH27:NEI27"/>
    <mergeCell ref="NEX27:NEY27"/>
    <mergeCell ref="NFN27:NFO27"/>
    <mergeCell ref="MYT27:MYU27"/>
    <mergeCell ref="MZJ27:MZK27"/>
    <mergeCell ref="MZZ27:NAA27"/>
    <mergeCell ref="NAP27:NAQ27"/>
    <mergeCell ref="NBF27:NBG27"/>
    <mergeCell ref="NBV27:NBW27"/>
    <mergeCell ref="MVB27:MVC27"/>
    <mergeCell ref="MVR27:MVS27"/>
    <mergeCell ref="MWH27:MWI27"/>
    <mergeCell ref="MWX27:MWY27"/>
    <mergeCell ref="MXN27:MXO27"/>
    <mergeCell ref="MYD27:MYE27"/>
    <mergeCell ref="MRJ27:MRK27"/>
    <mergeCell ref="MRZ27:MSA27"/>
    <mergeCell ref="MSP27:MSQ27"/>
    <mergeCell ref="MTF27:MTG27"/>
    <mergeCell ref="MTV27:MTW27"/>
    <mergeCell ref="MUL27:MUM27"/>
    <mergeCell ref="MNR27:MNS27"/>
    <mergeCell ref="MOH27:MOI27"/>
    <mergeCell ref="MOX27:MOY27"/>
    <mergeCell ref="MPN27:MPO27"/>
    <mergeCell ref="MQD27:MQE27"/>
    <mergeCell ref="MQT27:MQU27"/>
    <mergeCell ref="MJZ27:MKA27"/>
    <mergeCell ref="MKP27:MKQ27"/>
    <mergeCell ref="MLF27:MLG27"/>
    <mergeCell ref="MLV27:MLW27"/>
    <mergeCell ref="MML27:MMM27"/>
    <mergeCell ref="MNB27:MNC27"/>
    <mergeCell ref="MGH27:MGI27"/>
    <mergeCell ref="MGX27:MGY27"/>
    <mergeCell ref="MHN27:MHO27"/>
    <mergeCell ref="MID27:MIE27"/>
    <mergeCell ref="MIT27:MIU27"/>
    <mergeCell ref="MJJ27:MJK27"/>
    <mergeCell ref="MCP27:MCQ27"/>
    <mergeCell ref="MDF27:MDG27"/>
    <mergeCell ref="MDV27:MDW27"/>
    <mergeCell ref="MEL27:MEM27"/>
    <mergeCell ref="MFB27:MFC27"/>
    <mergeCell ref="MFR27:MFS27"/>
    <mergeCell ref="LYX27:LYY27"/>
    <mergeCell ref="LZN27:LZO27"/>
    <mergeCell ref="MAD27:MAE27"/>
    <mergeCell ref="MAT27:MAU27"/>
    <mergeCell ref="MBJ27:MBK27"/>
    <mergeCell ref="MBZ27:MCA27"/>
    <mergeCell ref="LVF27:LVG27"/>
    <mergeCell ref="LVV27:LVW27"/>
    <mergeCell ref="LWL27:LWM27"/>
    <mergeCell ref="LXB27:LXC27"/>
    <mergeCell ref="LXR27:LXS27"/>
    <mergeCell ref="LYH27:LYI27"/>
    <mergeCell ref="LRN27:LRO27"/>
    <mergeCell ref="LSD27:LSE27"/>
    <mergeCell ref="LST27:LSU27"/>
    <mergeCell ref="LTJ27:LTK27"/>
    <mergeCell ref="LTZ27:LUA27"/>
    <mergeCell ref="LUP27:LUQ27"/>
    <mergeCell ref="LNV27:LNW27"/>
    <mergeCell ref="LOL27:LOM27"/>
    <mergeCell ref="LPB27:LPC27"/>
    <mergeCell ref="LPR27:LPS27"/>
    <mergeCell ref="LQH27:LQI27"/>
    <mergeCell ref="LQX27:LQY27"/>
    <mergeCell ref="LKD27:LKE27"/>
    <mergeCell ref="LKT27:LKU27"/>
    <mergeCell ref="LLJ27:LLK27"/>
    <mergeCell ref="LLZ27:LMA27"/>
    <mergeCell ref="LMP27:LMQ27"/>
    <mergeCell ref="LNF27:LNG27"/>
    <mergeCell ref="LGL27:LGM27"/>
    <mergeCell ref="LHB27:LHC27"/>
    <mergeCell ref="LHR27:LHS27"/>
    <mergeCell ref="LIH27:LII27"/>
    <mergeCell ref="LIX27:LIY27"/>
    <mergeCell ref="LJN27:LJO27"/>
    <mergeCell ref="LCT27:LCU27"/>
    <mergeCell ref="LDJ27:LDK27"/>
    <mergeCell ref="LDZ27:LEA27"/>
    <mergeCell ref="LEP27:LEQ27"/>
    <mergeCell ref="LFF27:LFG27"/>
    <mergeCell ref="LFV27:LFW27"/>
    <mergeCell ref="KZB27:KZC27"/>
    <mergeCell ref="KZR27:KZS27"/>
    <mergeCell ref="LAH27:LAI27"/>
    <mergeCell ref="LAX27:LAY27"/>
    <mergeCell ref="LBN27:LBO27"/>
    <mergeCell ref="LCD27:LCE27"/>
    <mergeCell ref="KVJ27:KVK27"/>
    <mergeCell ref="KVZ27:KWA27"/>
    <mergeCell ref="KWP27:KWQ27"/>
    <mergeCell ref="KXF27:KXG27"/>
    <mergeCell ref="KXV27:KXW27"/>
    <mergeCell ref="KYL27:KYM27"/>
    <mergeCell ref="KRR27:KRS27"/>
    <mergeCell ref="KSH27:KSI27"/>
    <mergeCell ref="KSX27:KSY27"/>
    <mergeCell ref="KTN27:KTO27"/>
    <mergeCell ref="KUD27:KUE27"/>
    <mergeCell ref="KUT27:KUU27"/>
    <mergeCell ref="KNZ27:KOA27"/>
    <mergeCell ref="KOP27:KOQ27"/>
    <mergeCell ref="KPF27:KPG27"/>
    <mergeCell ref="KPV27:KPW27"/>
    <mergeCell ref="KQL27:KQM27"/>
    <mergeCell ref="KRB27:KRC27"/>
    <mergeCell ref="KKH27:KKI27"/>
    <mergeCell ref="KKX27:KKY27"/>
    <mergeCell ref="KLN27:KLO27"/>
    <mergeCell ref="KMD27:KME27"/>
    <mergeCell ref="KMT27:KMU27"/>
    <mergeCell ref="KNJ27:KNK27"/>
    <mergeCell ref="KGP27:KGQ27"/>
    <mergeCell ref="KHF27:KHG27"/>
    <mergeCell ref="KHV27:KHW27"/>
    <mergeCell ref="KIL27:KIM27"/>
    <mergeCell ref="KJB27:KJC27"/>
    <mergeCell ref="KJR27:KJS27"/>
    <mergeCell ref="KCX27:KCY27"/>
    <mergeCell ref="KDN27:KDO27"/>
    <mergeCell ref="KED27:KEE27"/>
    <mergeCell ref="KET27:KEU27"/>
    <mergeCell ref="KFJ27:KFK27"/>
    <mergeCell ref="KFZ27:KGA27"/>
    <mergeCell ref="JZF27:JZG27"/>
    <mergeCell ref="JZV27:JZW27"/>
    <mergeCell ref="KAL27:KAM27"/>
    <mergeCell ref="KBB27:KBC27"/>
    <mergeCell ref="KBR27:KBS27"/>
    <mergeCell ref="KCH27:KCI27"/>
    <mergeCell ref="JVN27:JVO27"/>
    <mergeCell ref="JWD27:JWE27"/>
    <mergeCell ref="JWT27:JWU27"/>
    <mergeCell ref="JXJ27:JXK27"/>
    <mergeCell ref="JXZ27:JYA27"/>
    <mergeCell ref="JYP27:JYQ27"/>
    <mergeCell ref="JRV27:JRW27"/>
    <mergeCell ref="JSL27:JSM27"/>
    <mergeCell ref="JTB27:JTC27"/>
    <mergeCell ref="JTR27:JTS27"/>
    <mergeCell ref="JUH27:JUI27"/>
    <mergeCell ref="JUX27:JUY27"/>
    <mergeCell ref="JOD27:JOE27"/>
    <mergeCell ref="JOT27:JOU27"/>
    <mergeCell ref="JPJ27:JPK27"/>
    <mergeCell ref="JPZ27:JQA27"/>
    <mergeCell ref="JQP27:JQQ27"/>
    <mergeCell ref="JRF27:JRG27"/>
    <mergeCell ref="JKL27:JKM27"/>
    <mergeCell ref="JLB27:JLC27"/>
    <mergeCell ref="JLR27:JLS27"/>
    <mergeCell ref="JMH27:JMI27"/>
    <mergeCell ref="JMX27:JMY27"/>
    <mergeCell ref="JNN27:JNO27"/>
    <mergeCell ref="JGT27:JGU27"/>
    <mergeCell ref="JHJ27:JHK27"/>
    <mergeCell ref="JHZ27:JIA27"/>
    <mergeCell ref="JIP27:JIQ27"/>
    <mergeCell ref="JJF27:JJG27"/>
    <mergeCell ref="JJV27:JJW27"/>
    <mergeCell ref="JDB27:JDC27"/>
    <mergeCell ref="JDR27:JDS27"/>
    <mergeCell ref="JEH27:JEI27"/>
    <mergeCell ref="JEX27:JEY27"/>
    <mergeCell ref="JFN27:JFO27"/>
    <mergeCell ref="JGD27:JGE27"/>
    <mergeCell ref="IZJ27:IZK27"/>
    <mergeCell ref="IZZ27:JAA27"/>
    <mergeCell ref="JAP27:JAQ27"/>
    <mergeCell ref="JBF27:JBG27"/>
    <mergeCell ref="JBV27:JBW27"/>
    <mergeCell ref="JCL27:JCM27"/>
    <mergeCell ref="IVR27:IVS27"/>
    <mergeCell ref="IWH27:IWI27"/>
    <mergeCell ref="IWX27:IWY27"/>
    <mergeCell ref="IXN27:IXO27"/>
    <mergeCell ref="IYD27:IYE27"/>
    <mergeCell ref="IYT27:IYU27"/>
    <mergeCell ref="IRZ27:ISA27"/>
    <mergeCell ref="ISP27:ISQ27"/>
    <mergeCell ref="ITF27:ITG27"/>
    <mergeCell ref="ITV27:ITW27"/>
    <mergeCell ref="IUL27:IUM27"/>
    <mergeCell ref="IVB27:IVC27"/>
    <mergeCell ref="IOH27:IOI27"/>
    <mergeCell ref="IOX27:IOY27"/>
    <mergeCell ref="IPN27:IPO27"/>
    <mergeCell ref="IQD27:IQE27"/>
    <mergeCell ref="IQT27:IQU27"/>
    <mergeCell ref="IRJ27:IRK27"/>
    <mergeCell ref="IKP27:IKQ27"/>
    <mergeCell ref="ILF27:ILG27"/>
    <mergeCell ref="ILV27:ILW27"/>
    <mergeCell ref="IML27:IMM27"/>
    <mergeCell ref="INB27:INC27"/>
    <mergeCell ref="INR27:INS27"/>
    <mergeCell ref="IGX27:IGY27"/>
    <mergeCell ref="IHN27:IHO27"/>
    <mergeCell ref="IID27:IIE27"/>
    <mergeCell ref="IIT27:IIU27"/>
    <mergeCell ref="IJJ27:IJK27"/>
    <mergeCell ref="IJZ27:IKA27"/>
    <mergeCell ref="IDF27:IDG27"/>
    <mergeCell ref="IDV27:IDW27"/>
    <mergeCell ref="IEL27:IEM27"/>
    <mergeCell ref="IFB27:IFC27"/>
    <mergeCell ref="IFR27:IFS27"/>
    <mergeCell ref="IGH27:IGI27"/>
    <mergeCell ref="HZN27:HZO27"/>
    <mergeCell ref="IAD27:IAE27"/>
    <mergeCell ref="IAT27:IAU27"/>
    <mergeCell ref="IBJ27:IBK27"/>
    <mergeCell ref="IBZ27:ICA27"/>
    <mergeCell ref="ICP27:ICQ27"/>
    <mergeCell ref="HVV27:HVW27"/>
    <mergeCell ref="HWL27:HWM27"/>
    <mergeCell ref="HXB27:HXC27"/>
    <mergeCell ref="HXR27:HXS27"/>
    <mergeCell ref="HYH27:HYI27"/>
    <mergeCell ref="HYX27:HYY27"/>
    <mergeCell ref="HSD27:HSE27"/>
    <mergeCell ref="HST27:HSU27"/>
    <mergeCell ref="HTJ27:HTK27"/>
    <mergeCell ref="HTZ27:HUA27"/>
    <mergeCell ref="HUP27:HUQ27"/>
    <mergeCell ref="HVF27:HVG27"/>
    <mergeCell ref="HOL27:HOM27"/>
    <mergeCell ref="HPB27:HPC27"/>
    <mergeCell ref="HPR27:HPS27"/>
    <mergeCell ref="HQH27:HQI27"/>
    <mergeCell ref="HQX27:HQY27"/>
    <mergeCell ref="HRN27:HRO27"/>
    <mergeCell ref="HKT27:HKU27"/>
    <mergeCell ref="HLJ27:HLK27"/>
    <mergeCell ref="HLZ27:HMA27"/>
    <mergeCell ref="HMP27:HMQ27"/>
    <mergeCell ref="HNF27:HNG27"/>
    <mergeCell ref="HNV27:HNW27"/>
    <mergeCell ref="HHB27:HHC27"/>
    <mergeCell ref="HHR27:HHS27"/>
    <mergeCell ref="HIH27:HII27"/>
    <mergeCell ref="HIX27:HIY27"/>
    <mergeCell ref="HJN27:HJO27"/>
    <mergeCell ref="HKD27:HKE27"/>
    <mergeCell ref="HDJ27:HDK27"/>
    <mergeCell ref="HDZ27:HEA27"/>
    <mergeCell ref="HEP27:HEQ27"/>
    <mergeCell ref="HFF27:HFG27"/>
    <mergeCell ref="HFV27:HFW27"/>
    <mergeCell ref="HGL27:HGM27"/>
    <mergeCell ref="GZR27:GZS27"/>
    <mergeCell ref="HAH27:HAI27"/>
    <mergeCell ref="HAX27:HAY27"/>
    <mergeCell ref="HBN27:HBO27"/>
    <mergeCell ref="HCD27:HCE27"/>
    <mergeCell ref="HCT27:HCU27"/>
    <mergeCell ref="GVZ27:GWA27"/>
    <mergeCell ref="GWP27:GWQ27"/>
    <mergeCell ref="GXF27:GXG27"/>
    <mergeCell ref="GXV27:GXW27"/>
    <mergeCell ref="GYL27:GYM27"/>
    <mergeCell ref="GZB27:GZC27"/>
    <mergeCell ref="GSH27:GSI27"/>
    <mergeCell ref="GSX27:GSY27"/>
    <mergeCell ref="GTN27:GTO27"/>
    <mergeCell ref="GUD27:GUE27"/>
    <mergeCell ref="GUT27:GUU27"/>
    <mergeCell ref="GVJ27:GVK27"/>
    <mergeCell ref="GOP27:GOQ27"/>
    <mergeCell ref="GPF27:GPG27"/>
    <mergeCell ref="GPV27:GPW27"/>
    <mergeCell ref="GQL27:GQM27"/>
    <mergeCell ref="GRB27:GRC27"/>
    <mergeCell ref="GRR27:GRS27"/>
    <mergeCell ref="GKX27:GKY27"/>
    <mergeCell ref="GLN27:GLO27"/>
    <mergeCell ref="GMD27:GME27"/>
    <mergeCell ref="GMT27:GMU27"/>
    <mergeCell ref="GNJ27:GNK27"/>
    <mergeCell ref="GNZ27:GOA27"/>
    <mergeCell ref="GHF27:GHG27"/>
    <mergeCell ref="GHV27:GHW27"/>
    <mergeCell ref="GIL27:GIM27"/>
    <mergeCell ref="GJB27:GJC27"/>
    <mergeCell ref="GJR27:GJS27"/>
    <mergeCell ref="GKH27:GKI27"/>
    <mergeCell ref="GDN27:GDO27"/>
    <mergeCell ref="GED27:GEE27"/>
    <mergeCell ref="GET27:GEU27"/>
    <mergeCell ref="GFJ27:GFK27"/>
    <mergeCell ref="GFZ27:GGA27"/>
    <mergeCell ref="GGP27:GGQ27"/>
    <mergeCell ref="FZV27:FZW27"/>
    <mergeCell ref="GAL27:GAM27"/>
    <mergeCell ref="GBB27:GBC27"/>
    <mergeCell ref="GBR27:GBS27"/>
    <mergeCell ref="GCH27:GCI27"/>
    <mergeCell ref="GCX27:GCY27"/>
    <mergeCell ref="FWD27:FWE27"/>
    <mergeCell ref="FWT27:FWU27"/>
    <mergeCell ref="FXJ27:FXK27"/>
    <mergeCell ref="FXZ27:FYA27"/>
    <mergeCell ref="FYP27:FYQ27"/>
    <mergeCell ref="FZF27:FZG27"/>
    <mergeCell ref="FSL27:FSM27"/>
    <mergeCell ref="FTB27:FTC27"/>
    <mergeCell ref="FTR27:FTS27"/>
    <mergeCell ref="FUH27:FUI27"/>
    <mergeCell ref="FUX27:FUY27"/>
    <mergeCell ref="FVN27:FVO27"/>
    <mergeCell ref="FOT27:FOU27"/>
    <mergeCell ref="FPJ27:FPK27"/>
    <mergeCell ref="FPZ27:FQA27"/>
    <mergeCell ref="FQP27:FQQ27"/>
    <mergeCell ref="FRF27:FRG27"/>
    <mergeCell ref="FRV27:FRW27"/>
    <mergeCell ref="FLB27:FLC27"/>
    <mergeCell ref="FLR27:FLS27"/>
    <mergeCell ref="FMH27:FMI27"/>
    <mergeCell ref="FMX27:FMY27"/>
    <mergeCell ref="FNN27:FNO27"/>
    <mergeCell ref="FOD27:FOE27"/>
    <mergeCell ref="FHJ27:FHK27"/>
    <mergeCell ref="FHZ27:FIA27"/>
    <mergeCell ref="FIP27:FIQ27"/>
    <mergeCell ref="FJF27:FJG27"/>
    <mergeCell ref="FJV27:FJW27"/>
    <mergeCell ref="FKL27:FKM27"/>
    <mergeCell ref="FDR27:FDS27"/>
    <mergeCell ref="FEH27:FEI27"/>
    <mergeCell ref="FEX27:FEY27"/>
    <mergeCell ref="FFN27:FFO27"/>
    <mergeCell ref="FGD27:FGE27"/>
    <mergeCell ref="FGT27:FGU27"/>
    <mergeCell ref="EZZ27:FAA27"/>
    <mergeCell ref="FAP27:FAQ27"/>
    <mergeCell ref="FBF27:FBG27"/>
    <mergeCell ref="FBV27:FBW27"/>
    <mergeCell ref="FCL27:FCM27"/>
    <mergeCell ref="FDB27:FDC27"/>
    <mergeCell ref="EWH27:EWI27"/>
    <mergeCell ref="EWX27:EWY27"/>
    <mergeCell ref="EXN27:EXO27"/>
    <mergeCell ref="EYD27:EYE27"/>
    <mergeCell ref="EYT27:EYU27"/>
    <mergeCell ref="EZJ27:EZK27"/>
    <mergeCell ref="ESP27:ESQ27"/>
    <mergeCell ref="ETF27:ETG27"/>
    <mergeCell ref="ETV27:ETW27"/>
    <mergeCell ref="EUL27:EUM27"/>
    <mergeCell ref="EVB27:EVC27"/>
    <mergeCell ref="EVR27:EVS27"/>
    <mergeCell ref="EOX27:EOY27"/>
    <mergeCell ref="EPN27:EPO27"/>
    <mergeCell ref="EQD27:EQE27"/>
    <mergeCell ref="EQT27:EQU27"/>
    <mergeCell ref="ERJ27:ERK27"/>
    <mergeCell ref="ERZ27:ESA27"/>
    <mergeCell ref="ELF27:ELG27"/>
    <mergeCell ref="ELV27:ELW27"/>
    <mergeCell ref="EML27:EMM27"/>
    <mergeCell ref="ENB27:ENC27"/>
    <mergeCell ref="ENR27:ENS27"/>
    <mergeCell ref="EOH27:EOI27"/>
    <mergeCell ref="EHN27:EHO27"/>
    <mergeCell ref="EID27:EIE27"/>
    <mergeCell ref="EIT27:EIU27"/>
    <mergeCell ref="EJJ27:EJK27"/>
    <mergeCell ref="EJZ27:EKA27"/>
    <mergeCell ref="EKP27:EKQ27"/>
    <mergeCell ref="EDV27:EDW27"/>
    <mergeCell ref="EEL27:EEM27"/>
    <mergeCell ref="EFB27:EFC27"/>
    <mergeCell ref="EFR27:EFS27"/>
    <mergeCell ref="EGH27:EGI27"/>
    <mergeCell ref="EGX27:EGY27"/>
    <mergeCell ref="EAD27:EAE27"/>
    <mergeCell ref="EAT27:EAU27"/>
    <mergeCell ref="EBJ27:EBK27"/>
    <mergeCell ref="EBZ27:ECA27"/>
    <mergeCell ref="ECP27:ECQ27"/>
    <mergeCell ref="EDF27:EDG27"/>
    <mergeCell ref="DWL27:DWM27"/>
    <mergeCell ref="DXB27:DXC27"/>
    <mergeCell ref="DXR27:DXS27"/>
    <mergeCell ref="DYH27:DYI27"/>
    <mergeCell ref="DYX27:DYY27"/>
    <mergeCell ref="DZN27:DZO27"/>
    <mergeCell ref="DST27:DSU27"/>
    <mergeCell ref="DTJ27:DTK27"/>
    <mergeCell ref="DTZ27:DUA27"/>
    <mergeCell ref="DUP27:DUQ27"/>
    <mergeCell ref="DVF27:DVG27"/>
    <mergeCell ref="DVV27:DVW27"/>
    <mergeCell ref="DPB27:DPC27"/>
    <mergeCell ref="DPR27:DPS27"/>
    <mergeCell ref="DQH27:DQI27"/>
    <mergeCell ref="DQX27:DQY27"/>
    <mergeCell ref="DRN27:DRO27"/>
    <mergeCell ref="DSD27:DSE27"/>
    <mergeCell ref="DLJ27:DLK27"/>
    <mergeCell ref="DLZ27:DMA27"/>
    <mergeCell ref="DMP27:DMQ27"/>
    <mergeCell ref="DNF27:DNG27"/>
    <mergeCell ref="DNV27:DNW27"/>
    <mergeCell ref="DOL27:DOM27"/>
    <mergeCell ref="DHR27:DHS27"/>
    <mergeCell ref="DIH27:DII27"/>
    <mergeCell ref="DIX27:DIY27"/>
    <mergeCell ref="DJN27:DJO27"/>
    <mergeCell ref="DKD27:DKE27"/>
    <mergeCell ref="DKT27:DKU27"/>
    <mergeCell ref="DDZ27:DEA27"/>
    <mergeCell ref="DEP27:DEQ27"/>
    <mergeCell ref="DFF27:DFG27"/>
    <mergeCell ref="DFV27:DFW27"/>
    <mergeCell ref="DGL27:DGM27"/>
    <mergeCell ref="DHB27:DHC27"/>
    <mergeCell ref="DAH27:DAI27"/>
    <mergeCell ref="DAX27:DAY27"/>
    <mergeCell ref="DBN27:DBO27"/>
    <mergeCell ref="DCD27:DCE27"/>
    <mergeCell ref="DCT27:DCU27"/>
    <mergeCell ref="DDJ27:DDK27"/>
    <mergeCell ref="CWP27:CWQ27"/>
    <mergeCell ref="CXF27:CXG27"/>
    <mergeCell ref="CXV27:CXW27"/>
    <mergeCell ref="CYL27:CYM27"/>
    <mergeCell ref="CZB27:CZC27"/>
    <mergeCell ref="CZR27:CZS27"/>
    <mergeCell ref="CSX27:CSY27"/>
    <mergeCell ref="CTN27:CTO27"/>
    <mergeCell ref="CUD27:CUE27"/>
    <mergeCell ref="CUT27:CUU27"/>
    <mergeCell ref="CVJ27:CVK27"/>
    <mergeCell ref="CVZ27:CWA27"/>
    <mergeCell ref="CPF27:CPG27"/>
    <mergeCell ref="CPV27:CPW27"/>
    <mergeCell ref="CQL27:CQM27"/>
    <mergeCell ref="CRB27:CRC27"/>
    <mergeCell ref="CRR27:CRS27"/>
    <mergeCell ref="CSH27:CSI27"/>
    <mergeCell ref="CLN27:CLO27"/>
    <mergeCell ref="CMD27:CME27"/>
    <mergeCell ref="CMT27:CMU27"/>
    <mergeCell ref="CNJ27:CNK27"/>
    <mergeCell ref="CNZ27:COA27"/>
    <mergeCell ref="COP27:COQ27"/>
    <mergeCell ref="CHV27:CHW27"/>
    <mergeCell ref="CIL27:CIM27"/>
    <mergeCell ref="CJB27:CJC27"/>
    <mergeCell ref="CJR27:CJS27"/>
    <mergeCell ref="CKH27:CKI27"/>
    <mergeCell ref="CKX27:CKY27"/>
    <mergeCell ref="CED27:CEE27"/>
    <mergeCell ref="CET27:CEU27"/>
    <mergeCell ref="CFJ27:CFK27"/>
    <mergeCell ref="CFZ27:CGA27"/>
    <mergeCell ref="CGP27:CGQ27"/>
    <mergeCell ref="CHF27:CHG27"/>
    <mergeCell ref="CAL27:CAM27"/>
    <mergeCell ref="CBB27:CBC27"/>
    <mergeCell ref="CBR27:CBS27"/>
    <mergeCell ref="CCH27:CCI27"/>
    <mergeCell ref="CCX27:CCY27"/>
    <mergeCell ref="CDN27:CDO27"/>
    <mergeCell ref="BWT27:BWU27"/>
    <mergeCell ref="BXJ27:BXK27"/>
    <mergeCell ref="BXZ27:BYA27"/>
    <mergeCell ref="BYP27:BYQ27"/>
    <mergeCell ref="BZF27:BZG27"/>
    <mergeCell ref="BZV27:BZW27"/>
    <mergeCell ref="BTB27:BTC27"/>
    <mergeCell ref="BTR27:BTS27"/>
    <mergeCell ref="BUH27:BUI27"/>
    <mergeCell ref="BUX27:BUY27"/>
    <mergeCell ref="BVN27:BVO27"/>
    <mergeCell ref="BWD27:BWE27"/>
    <mergeCell ref="BPJ27:BPK27"/>
    <mergeCell ref="BPZ27:BQA27"/>
    <mergeCell ref="BQP27:BQQ27"/>
    <mergeCell ref="BRF27:BRG27"/>
    <mergeCell ref="BRV27:BRW27"/>
    <mergeCell ref="BSL27:BSM27"/>
    <mergeCell ref="BLR27:BLS27"/>
    <mergeCell ref="BMH27:BMI27"/>
    <mergeCell ref="BMX27:BMY27"/>
    <mergeCell ref="BNN27:BNO27"/>
    <mergeCell ref="BOD27:BOE27"/>
    <mergeCell ref="BOT27:BOU27"/>
    <mergeCell ref="BHZ27:BIA27"/>
    <mergeCell ref="BIP27:BIQ27"/>
    <mergeCell ref="BJF27:BJG27"/>
    <mergeCell ref="BJV27:BJW27"/>
    <mergeCell ref="BKL27:BKM27"/>
    <mergeCell ref="BLB27:BLC27"/>
    <mergeCell ref="BEH27:BEI27"/>
    <mergeCell ref="BEX27:BEY27"/>
    <mergeCell ref="BFN27:BFO27"/>
    <mergeCell ref="BGD27:BGE27"/>
    <mergeCell ref="BGT27:BGU27"/>
    <mergeCell ref="BHJ27:BHK27"/>
    <mergeCell ref="BAP27:BAQ27"/>
    <mergeCell ref="BBF27:BBG27"/>
    <mergeCell ref="BBV27:BBW27"/>
    <mergeCell ref="BCL27:BCM27"/>
    <mergeCell ref="BDB27:BDC27"/>
    <mergeCell ref="BDR27:BDS27"/>
    <mergeCell ref="AWX27:AWY27"/>
    <mergeCell ref="AXN27:AXO27"/>
    <mergeCell ref="AYD27:AYE27"/>
    <mergeCell ref="AYT27:AYU27"/>
    <mergeCell ref="AZJ27:AZK27"/>
    <mergeCell ref="AZZ27:BAA27"/>
    <mergeCell ref="ATF27:ATG27"/>
    <mergeCell ref="ATV27:ATW27"/>
    <mergeCell ref="AUL27:AUM27"/>
    <mergeCell ref="AVB27:AVC27"/>
    <mergeCell ref="AVR27:AVS27"/>
    <mergeCell ref="AWH27:AWI27"/>
    <mergeCell ref="APN27:APO27"/>
    <mergeCell ref="AQD27:AQE27"/>
    <mergeCell ref="AQT27:AQU27"/>
    <mergeCell ref="ARJ27:ARK27"/>
    <mergeCell ref="ARZ27:ASA27"/>
    <mergeCell ref="ASP27:ASQ27"/>
    <mergeCell ref="ALV27:ALW27"/>
    <mergeCell ref="AML27:AMM27"/>
    <mergeCell ref="ANB27:ANC27"/>
    <mergeCell ref="ANR27:ANS27"/>
    <mergeCell ref="AOH27:AOI27"/>
    <mergeCell ref="AOX27:AOY27"/>
    <mergeCell ref="AIT27:AIU27"/>
    <mergeCell ref="AJJ27:AJK27"/>
    <mergeCell ref="AJZ27:AKA27"/>
    <mergeCell ref="AKP27:AKQ27"/>
    <mergeCell ref="ALF27:ALG27"/>
    <mergeCell ref="AEL27:AEM27"/>
    <mergeCell ref="AFB27:AFC27"/>
    <mergeCell ref="AFR27:AFS27"/>
    <mergeCell ref="AGH27:AGI27"/>
    <mergeCell ref="AGX27:AGY27"/>
    <mergeCell ref="AHN27:AHO27"/>
    <mergeCell ref="AID27:AIE27"/>
    <mergeCell ref="AAT27:AAU27"/>
    <mergeCell ref="ABJ27:ABK27"/>
    <mergeCell ref="ABZ27:ACA27"/>
    <mergeCell ref="ACP27:ACQ27"/>
    <mergeCell ref="ADF27:ADG27"/>
    <mergeCell ref="ADV27:ADW27"/>
    <mergeCell ref="YH27:YI27"/>
    <mergeCell ref="YX27:YY27"/>
    <mergeCell ref="ZN27:ZO27"/>
    <mergeCell ref="AAD27:AAE27"/>
    <mergeCell ref="TJ27:TK27"/>
    <mergeCell ref="TZ27:UA27"/>
    <mergeCell ref="UP27:UQ27"/>
    <mergeCell ref="VF27:VG27"/>
    <mergeCell ref="VV27:VW27"/>
    <mergeCell ref="WL27:WM27"/>
    <mergeCell ref="PR27:PS27"/>
    <mergeCell ref="QH27:QI27"/>
    <mergeCell ref="QX27:QY27"/>
    <mergeCell ref="RN27:RO27"/>
    <mergeCell ref="SD27:SE27"/>
    <mergeCell ref="ST27:SU27"/>
    <mergeCell ref="NV27:NW27"/>
    <mergeCell ref="OL27:OM27"/>
    <mergeCell ref="PB27:PC27"/>
    <mergeCell ref="IH27:II27"/>
    <mergeCell ref="IX27:IY27"/>
    <mergeCell ref="JN27:JO27"/>
    <mergeCell ref="KD27:KE27"/>
    <mergeCell ref="KT27:KU27"/>
    <mergeCell ref="LJ27:LK27"/>
    <mergeCell ref="B23:B25"/>
    <mergeCell ref="FF27:FG27"/>
    <mergeCell ref="FV27:FW27"/>
    <mergeCell ref="GL27:GM27"/>
    <mergeCell ref="HB27:HC27"/>
    <mergeCell ref="HR27:HS27"/>
    <mergeCell ref="XB27:XC27"/>
    <mergeCell ref="XR27:XS27"/>
    <mergeCell ref="J3:L3"/>
    <mergeCell ref="J4:K4"/>
    <mergeCell ref="D11:E11"/>
    <mergeCell ref="B13:C13"/>
    <mergeCell ref="F15:G15"/>
    <mergeCell ref="F17:G17"/>
    <mergeCell ref="F14:G14"/>
    <mergeCell ref="D19:E19"/>
    <mergeCell ref="F3:G3"/>
    <mergeCell ref="B4:C4"/>
    <mergeCell ref="F5:G5"/>
    <mergeCell ref="F6:G6"/>
    <mergeCell ref="F8:G8"/>
    <mergeCell ref="F9:G9"/>
    <mergeCell ref="LZ27:MA27"/>
    <mergeCell ref="MP27:MQ27"/>
    <mergeCell ref="NF27:NG27"/>
    <mergeCell ref="F7:G7"/>
  </mergeCells>
  <conditionalFormatting sqref="B90:E91">
    <cfRule type="expression" dxfId="31" priority="1">
      <formula>$D$89="Stop"</formula>
    </cfRule>
  </conditionalFormatting>
  <conditionalFormatting sqref="B102:E105">
    <cfRule type="expression" dxfId="30" priority="2">
      <formula>$D$101="Stop"</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5" id="{661EE13F-8BE6-4E77-A243-92C93A0AB861}">
            <xm:f>Carbon!#REF!&gt;1</xm:f>
            <x14:dxf>
              <fill>
                <patternFill>
                  <bgColor theme="1" tint="0.14996795556505021"/>
                </patternFill>
              </fill>
            </x14:dxf>
          </x14:cfRule>
          <xm:sqref>B21</xm:sqref>
        </x14:conditionalFormatting>
        <x14:conditionalFormatting xmlns:xm="http://schemas.microsoft.com/office/excel/2006/main">
          <x14:cfRule type="expression" priority="6" id="{54B734C8-51D0-44FA-80F1-04EEB7423CB3}">
            <xm:f>Carbon!#REF!&gt;1</xm:f>
            <x14:dxf>
              <fill>
                <patternFill>
                  <bgColor theme="1" tint="0.14996795556505021"/>
                </patternFill>
              </fill>
            </x14:dxf>
          </x14:cfRule>
          <xm:sqref>B50</xm:sqref>
        </x14:conditionalFormatting>
        <x14:conditionalFormatting xmlns:xm="http://schemas.microsoft.com/office/excel/2006/main">
          <x14:cfRule type="expression" priority="4" id="{775EC720-EA9F-4F5F-8935-871B9578652C}">
            <xm:f>Carbon!#REF!&gt;1</xm:f>
            <x14:dxf>
              <fill>
                <patternFill>
                  <bgColor theme="1" tint="0.14996795556505021"/>
                </patternFill>
              </fill>
            </x14:dxf>
          </x14:cfRule>
          <xm:sqref>B78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0698B-0D4D-4DE4-BD8F-8A55447296A5}">
  <sheetPr>
    <tabColor theme="4"/>
  </sheetPr>
  <dimension ref="A1:BK87"/>
  <sheetViews>
    <sheetView workbookViewId="0">
      <selection activeCell="F6" sqref="F6"/>
    </sheetView>
  </sheetViews>
  <sheetFormatPr defaultColWidth="8.77734375" defaultRowHeight="14.4"/>
  <cols>
    <col min="1" max="1" width="6.44140625" style="68" customWidth="1"/>
    <col min="2" max="2" width="66.44140625" style="129" customWidth="1"/>
    <col min="3" max="3" width="21.77734375" style="68" customWidth="1"/>
    <col min="4" max="4" width="18.44140625" style="68" bestFit="1" customWidth="1"/>
    <col min="5" max="5" width="14" style="74" customWidth="1"/>
    <col min="6" max="6" width="13.21875" style="68" customWidth="1"/>
    <col min="7" max="8" width="11.21875" style="68" customWidth="1"/>
    <col min="9" max="9" width="11.5546875" style="68" customWidth="1"/>
    <col min="10" max="16384" width="8.77734375" style="68"/>
  </cols>
  <sheetData>
    <row r="1" spans="1:8" ht="36.75" customHeight="1">
      <c r="A1" s="193" t="s">
        <v>582</v>
      </c>
      <c r="B1" s="71"/>
      <c r="C1" s="194"/>
      <c r="D1" s="195"/>
      <c r="E1" s="196"/>
      <c r="F1" s="196"/>
    </row>
    <row r="2" spans="1:8" ht="23.1" customHeight="1">
      <c r="A2" s="72" t="s">
        <v>430</v>
      </c>
      <c r="B2" s="73" t="s">
        <v>431</v>
      </c>
      <c r="D2" s="547" t="s">
        <v>432</v>
      </c>
      <c r="E2" s="703" t="s">
        <v>583</v>
      </c>
      <c r="F2" s="703"/>
      <c r="G2" s="547"/>
      <c r="H2" s="547"/>
    </row>
    <row r="3" spans="1:8" s="200" customFormat="1" ht="23.1" customHeight="1">
      <c r="A3" s="197"/>
      <c r="B3" s="198" t="s">
        <v>584</v>
      </c>
      <c r="C3" s="199"/>
      <c r="D3" s="76"/>
      <c r="E3" s="76"/>
      <c r="F3" s="76"/>
      <c r="H3" s="68"/>
    </row>
    <row r="4" spans="1:8" ht="50.25" customHeight="1">
      <c r="A4" s="359">
        <v>39</v>
      </c>
      <c r="B4" s="550" t="s">
        <v>585</v>
      </c>
      <c r="C4" s="202"/>
      <c r="D4" s="215" t="str">
        <f>IF(ISBLANK('AA DATA ENTRY'!$C$88),"Complete question 39",'AA DATA ENTRY'!$C$88)</f>
        <v>Complete question 39</v>
      </c>
      <c r="E4" s="704"/>
      <c r="F4" s="704"/>
    </row>
    <row r="5" spans="1:8" ht="23.1" customHeight="1">
      <c r="A5" s="74"/>
      <c r="B5" s="204"/>
      <c r="C5" s="204"/>
      <c r="D5" s="204"/>
      <c r="E5" s="204"/>
      <c r="F5" s="204"/>
      <c r="G5" s="204"/>
      <c r="H5" s="205"/>
    </row>
    <row r="6" spans="1:8" ht="23.1" customHeight="1">
      <c r="B6" s="206" t="s">
        <v>586</v>
      </c>
      <c r="C6" s="102"/>
      <c r="D6" s="76"/>
      <c r="E6" s="76"/>
      <c r="F6" s="76"/>
      <c r="G6" s="204"/>
    </row>
    <row r="7" spans="1:8" ht="17.850000000000001" customHeight="1">
      <c r="B7" s="705" t="s">
        <v>587</v>
      </c>
      <c r="C7" s="551" t="s">
        <v>124</v>
      </c>
      <c r="D7" s="207" t="s">
        <v>447</v>
      </c>
      <c r="E7" s="676" t="s">
        <v>588</v>
      </c>
      <c r="F7" s="677"/>
    </row>
    <row r="8" spans="1:8" ht="17.850000000000001" customHeight="1">
      <c r="B8" s="706"/>
      <c r="C8" s="551" t="s">
        <v>125</v>
      </c>
      <c r="D8" s="207" t="s">
        <v>447</v>
      </c>
      <c r="E8" s="709"/>
      <c r="F8" s="710"/>
    </row>
    <row r="9" spans="1:8" ht="17.850000000000001" customHeight="1">
      <c r="B9" s="706"/>
      <c r="C9" s="208" t="s">
        <v>126</v>
      </c>
      <c r="D9" s="209" t="s">
        <v>121</v>
      </c>
      <c r="E9" s="709"/>
      <c r="F9" s="710"/>
    </row>
    <row r="10" spans="1:8" ht="17.850000000000001" customHeight="1">
      <c r="B10" s="707"/>
      <c r="C10" s="106" t="s">
        <v>127</v>
      </c>
      <c r="D10" s="108" t="s">
        <v>441</v>
      </c>
      <c r="E10" s="709"/>
      <c r="F10" s="710"/>
    </row>
    <row r="11" spans="1:8" ht="17.850000000000001" customHeight="1">
      <c r="B11" s="708"/>
      <c r="C11" s="210" t="s">
        <v>128</v>
      </c>
      <c r="D11" s="211" t="s">
        <v>441</v>
      </c>
      <c r="E11" s="711"/>
      <c r="F11" s="712"/>
    </row>
    <row r="12" spans="1:8" ht="14.85" customHeight="1" thickBot="1"/>
    <row r="13" spans="1:8" ht="39" customHeight="1" thickBot="1">
      <c r="C13" s="358" t="s">
        <v>589</v>
      </c>
      <c r="D13" s="130" t="str">
        <f>IFERROR(INDEX(D7:D11,MATCH(D4,C7:C11,0)),"Incomplete section")</f>
        <v>Incomplete section</v>
      </c>
      <c r="E13" s="212" cm="1">
        <f t="array" ref="E13">_xlfn.IFNA(_xlfn.IFS(D13="Higher",3,D13="Moderate",2,D13="Lower",1,D13="Absent",0),0)</f>
        <v>0</v>
      </c>
    </row>
    <row r="14" spans="1:8" ht="23.1" customHeight="1">
      <c r="E14" s="68"/>
    </row>
    <row r="15" spans="1:8" ht="23.1" customHeight="1">
      <c r="B15" s="213" t="s">
        <v>590</v>
      </c>
      <c r="C15" s="199"/>
      <c r="D15" s="76"/>
      <c r="E15" s="76"/>
      <c r="F15" s="74"/>
    </row>
    <row r="16" spans="1:8" ht="28.8">
      <c r="A16" s="74">
        <v>39</v>
      </c>
      <c r="B16" s="201" t="s">
        <v>585</v>
      </c>
      <c r="C16" s="202"/>
      <c r="D16" s="215" t="str">
        <f>IF(ISBLANK('AA DATA ENTRY'!$C$88),"Complete question 39",'AA DATA ENTRY'!$C$88)</f>
        <v>Complete question 39</v>
      </c>
      <c r="E16" s="214"/>
      <c r="F16" s="74"/>
    </row>
    <row r="17" spans="1:63" ht="28.8">
      <c r="A17" s="74">
        <v>38</v>
      </c>
      <c r="B17" s="550" t="s">
        <v>591</v>
      </c>
      <c r="C17" s="183"/>
      <c r="D17" s="215" t="str">
        <f>IF(AND(ISBLANK('AA DATA ENTRY'!C82),ISBLANK('AA DATA ENTRY'!C83),ISBLANK('AA DATA ENTRY'!C84),ISBLANK('AA DATA ENTRY'!C85),ISBLANK('AA DATA ENTRY'!C86)),"Complete Question 38",COUNTIF('AA DATA ENTRY'!$C$82:$C$86,"&gt;0"))</f>
        <v>Complete Question 38</v>
      </c>
      <c r="E17" s="408" t="str">
        <f>IF(AND(ISBLANK('AA DATA ENTRY'!C82),ISBLANK('AA DATA ENTRY'!C83),ISBLANK('AA DATA ENTRY'!C84),ISBLANK('AA DATA ENTRY'!C85),ISBLANK('AA DATA ENTRY'!C86)),"-",IF(D17&gt;1,"&gt;1","1"))</f>
        <v>-</v>
      </c>
    </row>
    <row r="18" spans="1:63" ht="49.35" customHeight="1">
      <c r="A18" s="74">
        <v>41</v>
      </c>
      <c r="B18" s="546" t="s">
        <v>592</v>
      </c>
      <c r="C18" s="183"/>
      <c r="D18" s="215" t="str">
        <f>IF(ISBLANK('AA DATA ENTRY'!$C$90),"Complete question 41",'AA DATA ENTRY'!$C$90)</f>
        <v>Complete question 41</v>
      </c>
      <c r="E18" s="216"/>
    </row>
    <row r="19" spans="1:63" ht="36.75" customHeight="1">
      <c r="A19" s="74">
        <v>40</v>
      </c>
      <c r="B19" s="713" t="s">
        <v>593</v>
      </c>
      <c r="C19" s="714"/>
      <c r="D19" s="215" t="str">
        <f>IF(ISBLANK('AA DATA ENTRY'!$C$89),"Complete question 40",'AA DATA ENTRY'!$C$89)</f>
        <v>Complete question 40</v>
      </c>
      <c r="E19" s="217"/>
    </row>
    <row r="20" spans="1:63" ht="23.1" customHeight="1">
      <c r="C20" s="129"/>
      <c r="D20" s="129"/>
      <c r="E20" s="129"/>
      <c r="F20" s="129"/>
      <c r="G20" s="129"/>
      <c r="H20" s="129"/>
    </row>
    <row r="21" spans="1:63" ht="23.1" customHeight="1">
      <c r="B21" s="101" t="s">
        <v>594</v>
      </c>
      <c r="C21" s="102"/>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row>
    <row r="22" spans="1:63" ht="36" customHeight="1">
      <c r="B22" s="218"/>
      <c r="C22" s="105" t="s">
        <v>595</v>
      </c>
      <c r="D22" s="344" t="s">
        <v>124</v>
      </c>
      <c r="E22" s="344" t="s">
        <v>124</v>
      </c>
      <c r="F22" s="344" t="s">
        <v>124</v>
      </c>
      <c r="G22" s="344" t="s">
        <v>124</v>
      </c>
      <c r="H22" s="344" t="s">
        <v>124</v>
      </c>
      <c r="I22" s="344" t="s">
        <v>124</v>
      </c>
      <c r="J22" s="355" t="s">
        <v>125</v>
      </c>
      <c r="K22" s="355" t="s">
        <v>125</v>
      </c>
      <c r="L22" s="355" t="s">
        <v>125</v>
      </c>
      <c r="M22" s="355" t="s">
        <v>125</v>
      </c>
      <c r="N22" s="355" t="s">
        <v>125</v>
      </c>
      <c r="O22" s="355" t="s">
        <v>125</v>
      </c>
      <c r="P22" s="355" t="s">
        <v>126</v>
      </c>
      <c r="Q22" s="356" t="s">
        <v>127</v>
      </c>
      <c r="R22" s="356" t="s">
        <v>128</v>
      </c>
      <c r="S22" s="356" t="s">
        <v>126</v>
      </c>
      <c r="T22" s="355" t="s">
        <v>127</v>
      </c>
      <c r="U22" s="355" t="s">
        <v>128</v>
      </c>
      <c r="V22" s="356" t="s">
        <v>126</v>
      </c>
      <c r="W22" s="355" t="s">
        <v>127</v>
      </c>
      <c r="X22" s="355" t="s">
        <v>128</v>
      </c>
      <c r="Y22" s="355" t="s">
        <v>126</v>
      </c>
      <c r="Z22" s="356" t="s">
        <v>127</v>
      </c>
      <c r="AA22" s="356" t="s">
        <v>128</v>
      </c>
      <c r="AB22" s="355" t="s">
        <v>126</v>
      </c>
      <c r="AC22" s="356" t="s">
        <v>127</v>
      </c>
      <c r="AD22" s="356" t="s">
        <v>128</v>
      </c>
      <c r="AE22" s="355" t="s">
        <v>126</v>
      </c>
      <c r="AF22" s="356" t="s">
        <v>127</v>
      </c>
      <c r="AG22" s="357" t="s">
        <v>128</v>
      </c>
    </row>
    <row r="23" spans="1:63">
      <c r="B23" s="218"/>
      <c r="C23" s="105" t="s">
        <v>596</v>
      </c>
      <c r="D23" s="344" t="s">
        <v>132</v>
      </c>
      <c r="E23" s="344" t="s">
        <v>132</v>
      </c>
      <c r="F23" s="344" t="s">
        <v>131</v>
      </c>
      <c r="G23" s="344" t="s">
        <v>131</v>
      </c>
      <c r="H23" s="344" t="s">
        <v>47</v>
      </c>
      <c r="I23" s="344" t="s">
        <v>47</v>
      </c>
      <c r="J23" s="344" t="s">
        <v>132</v>
      </c>
      <c r="K23" s="344" t="s">
        <v>132</v>
      </c>
      <c r="L23" s="344" t="s">
        <v>131</v>
      </c>
      <c r="M23" s="344" t="s">
        <v>131</v>
      </c>
      <c r="N23" s="344" t="s">
        <v>47</v>
      </c>
      <c r="O23" s="344" t="s">
        <v>47</v>
      </c>
      <c r="P23" s="350" t="s">
        <v>132</v>
      </c>
      <c r="Q23" s="351" t="s">
        <v>132</v>
      </c>
      <c r="R23" s="351" t="s">
        <v>132</v>
      </c>
      <c r="S23" s="351" t="s">
        <v>132</v>
      </c>
      <c r="T23" s="350" t="s">
        <v>132</v>
      </c>
      <c r="U23" s="350" t="s">
        <v>132</v>
      </c>
      <c r="V23" s="351" t="s">
        <v>131</v>
      </c>
      <c r="W23" s="351" t="s">
        <v>131</v>
      </c>
      <c r="X23" s="351" t="s">
        <v>131</v>
      </c>
      <c r="Y23" s="350" t="s">
        <v>131</v>
      </c>
      <c r="Z23" s="351" t="s">
        <v>131</v>
      </c>
      <c r="AA23" s="351" t="s">
        <v>131</v>
      </c>
      <c r="AB23" s="350" t="s">
        <v>47</v>
      </c>
      <c r="AC23" s="351" t="s">
        <v>47</v>
      </c>
      <c r="AD23" s="351" t="s">
        <v>47</v>
      </c>
      <c r="AE23" s="350" t="s">
        <v>47</v>
      </c>
      <c r="AF23" s="351" t="s">
        <v>47</v>
      </c>
      <c r="AG23" s="352" t="s">
        <v>47</v>
      </c>
    </row>
    <row r="24" spans="1:63" ht="28.8">
      <c r="B24" s="104"/>
      <c r="C24" s="105" t="s">
        <v>597</v>
      </c>
      <c r="D24" s="344" t="s">
        <v>598</v>
      </c>
      <c r="E24" s="344">
        <v>1</v>
      </c>
      <c r="F24" s="344" t="s">
        <v>598</v>
      </c>
      <c r="G24" s="344">
        <v>1</v>
      </c>
      <c r="H24" s="344" t="s">
        <v>598</v>
      </c>
      <c r="I24" s="344">
        <v>1</v>
      </c>
      <c r="J24" s="344" t="s">
        <v>598</v>
      </c>
      <c r="K24" s="344">
        <v>1</v>
      </c>
      <c r="L24" s="344" t="s">
        <v>598</v>
      </c>
      <c r="M24" s="344">
        <v>1</v>
      </c>
      <c r="N24" s="344" t="s">
        <v>598</v>
      </c>
      <c r="O24" s="344">
        <v>1</v>
      </c>
      <c r="P24" s="350" t="s">
        <v>598</v>
      </c>
      <c r="Q24" s="351" t="s">
        <v>598</v>
      </c>
      <c r="R24" s="351" t="s">
        <v>598</v>
      </c>
      <c r="S24" s="353">
        <v>1</v>
      </c>
      <c r="T24" s="354">
        <v>1</v>
      </c>
      <c r="U24" s="354">
        <v>1</v>
      </c>
      <c r="V24" s="351" t="s">
        <v>598</v>
      </c>
      <c r="W24" s="351" t="s">
        <v>598</v>
      </c>
      <c r="X24" s="351" t="s">
        <v>598</v>
      </c>
      <c r="Y24" s="354">
        <v>1</v>
      </c>
      <c r="Z24" s="353">
        <v>1</v>
      </c>
      <c r="AA24" s="353">
        <v>1</v>
      </c>
      <c r="AB24" s="350" t="s">
        <v>598</v>
      </c>
      <c r="AC24" s="351" t="s">
        <v>598</v>
      </c>
      <c r="AD24" s="351" t="s">
        <v>598</v>
      </c>
      <c r="AE24" s="350">
        <v>1</v>
      </c>
      <c r="AF24" s="351">
        <v>1</v>
      </c>
      <c r="AG24" s="352">
        <v>1</v>
      </c>
    </row>
    <row r="25" spans="1:63">
      <c r="B25" s="666" t="s">
        <v>599</v>
      </c>
      <c r="C25" s="106" t="s">
        <v>37</v>
      </c>
      <c r="D25" s="345" t="s">
        <v>447</v>
      </c>
      <c r="E25" s="345" t="s">
        <v>447</v>
      </c>
      <c r="F25" s="345" t="s">
        <v>447</v>
      </c>
      <c r="G25" s="345" t="s">
        <v>447</v>
      </c>
      <c r="H25" s="345" t="s">
        <v>447</v>
      </c>
      <c r="I25" s="345" t="s">
        <v>447</v>
      </c>
      <c r="J25" s="345" t="s">
        <v>447</v>
      </c>
      <c r="K25" s="345" t="s">
        <v>447</v>
      </c>
      <c r="L25" s="345" t="s">
        <v>447</v>
      </c>
      <c r="M25" s="345" t="s">
        <v>447</v>
      </c>
      <c r="N25" s="345" t="s">
        <v>447</v>
      </c>
      <c r="O25" s="345" t="s">
        <v>447</v>
      </c>
      <c r="P25" s="345" t="s">
        <v>447</v>
      </c>
      <c r="Q25" s="346" t="s">
        <v>447</v>
      </c>
      <c r="R25" s="347" t="s">
        <v>447</v>
      </c>
      <c r="S25" s="347" t="s">
        <v>600</v>
      </c>
      <c r="T25" s="347" t="s">
        <v>600</v>
      </c>
      <c r="U25" s="347" t="s">
        <v>600</v>
      </c>
      <c r="V25" s="347" t="s">
        <v>447</v>
      </c>
      <c r="W25" s="347" t="s">
        <v>447</v>
      </c>
      <c r="X25" s="347" t="s">
        <v>447</v>
      </c>
      <c r="Y25" s="347" t="s">
        <v>600</v>
      </c>
      <c r="Z25" s="348" t="s">
        <v>600</v>
      </c>
      <c r="AA25" s="348" t="s">
        <v>600</v>
      </c>
      <c r="AB25" s="348" t="s">
        <v>447</v>
      </c>
      <c r="AC25" s="348" t="s">
        <v>447</v>
      </c>
      <c r="AD25" s="348" t="s">
        <v>447</v>
      </c>
      <c r="AE25" s="348" t="s">
        <v>600</v>
      </c>
      <c r="AF25" s="348" t="s">
        <v>600</v>
      </c>
      <c r="AG25" s="349" t="s">
        <v>600</v>
      </c>
    </row>
    <row r="26" spans="1:63">
      <c r="B26" s="667"/>
      <c r="C26" s="106" t="s">
        <v>121</v>
      </c>
      <c r="D26" s="345" t="s">
        <v>447</v>
      </c>
      <c r="E26" s="345" t="s">
        <v>447</v>
      </c>
      <c r="F26" s="345" t="s">
        <v>447</v>
      </c>
      <c r="G26" s="345" t="s">
        <v>447</v>
      </c>
      <c r="H26" s="345" t="s">
        <v>447</v>
      </c>
      <c r="I26" s="345" t="s">
        <v>447</v>
      </c>
      <c r="J26" s="345" t="s">
        <v>447</v>
      </c>
      <c r="K26" s="345" t="s">
        <v>447</v>
      </c>
      <c r="L26" s="345" t="s">
        <v>447</v>
      </c>
      <c r="M26" s="345" t="s">
        <v>447</v>
      </c>
      <c r="N26" s="345" t="s">
        <v>447</v>
      </c>
      <c r="O26" s="345" t="s">
        <v>447</v>
      </c>
      <c r="P26" s="345" t="s">
        <v>447</v>
      </c>
      <c r="Q26" s="346" t="s">
        <v>447</v>
      </c>
      <c r="R26" s="347" t="s">
        <v>447</v>
      </c>
      <c r="S26" s="347" t="s">
        <v>600</v>
      </c>
      <c r="T26" s="347" t="s">
        <v>600</v>
      </c>
      <c r="U26" s="347" t="s">
        <v>600</v>
      </c>
      <c r="V26" s="347" t="s">
        <v>447</v>
      </c>
      <c r="W26" s="347" t="s">
        <v>121</v>
      </c>
      <c r="X26" s="347" t="s">
        <v>121</v>
      </c>
      <c r="Y26" s="347" t="s">
        <v>600</v>
      </c>
      <c r="Z26" s="348" t="s">
        <v>600</v>
      </c>
      <c r="AA26" s="348" t="s">
        <v>600</v>
      </c>
      <c r="AB26" s="348" t="s">
        <v>447</v>
      </c>
      <c r="AC26" s="348" t="s">
        <v>447</v>
      </c>
      <c r="AD26" s="348" t="s">
        <v>447</v>
      </c>
      <c r="AE26" s="348" t="s">
        <v>600</v>
      </c>
      <c r="AF26" s="348" t="s">
        <v>600</v>
      </c>
      <c r="AG26" s="349" t="s">
        <v>600</v>
      </c>
    </row>
    <row r="27" spans="1:63">
      <c r="B27" s="668"/>
      <c r="C27" s="106" t="s">
        <v>36</v>
      </c>
      <c r="D27" s="345" t="s">
        <v>447</v>
      </c>
      <c r="E27" s="345" t="s">
        <v>447</v>
      </c>
      <c r="F27" s="345" t="s">
        <v>447</v>
      </c>
      <c r="G27" s="345" t="s">
        <v>447</v>
      </c>
      <c r="H27" s="345" t="s">
        <v>447</v>
      </c>
      <c r="I27" s="345" t="s">
        <v>447</v>
      </c>
      <c r="J27" s="345" t="s">
        <v>447</v>
      </c>
      <c r="K27" s="345" t="s">
        <v>447</v>
      </c>
      <c r="L27" s="345" t="s">
        <v>447</v>
      </c>
      <c r="M27" s="345" t="s">
        <v>447</v>
      </c>
      <c r="N27" s="345" t="s">
        <v>447</v>
      </c>
      <c r="O27" s="345" t="s">
        <v>447</v>
      </c>
      <c r="P27" s="345" t="s">
        <v>447</v>
      </c>
      <c r="Q27" s="346" t="s">
        <v>447</v>
      </c>
      <c r="R27" s="347" t="s">
        <v>447</v>
      </c>
      <c r="S27" s="347" t="s">
        <v>121</v>
      </c>
      <c r="T27" s="347" t="s">
        <v>121</v>
      </c>
      <c r="U27" s="347" t="s">
        <v>121</v>
      </c>
      <c r="V27" s="347" t="s">
        <v>121</v>
      </c>
      <c r="W27" s="347" t="s">
        <v>121</v>
      </c>
      <c r="X27" s="347" t="s">
        <v>121</v>
      </c>
      <c r="Y27" s="347" t="s">
        <v>601</v>
      </c>
      <c r="Z27" s="348" t="s">
        <v>601</v>
      </c>
      <c r="AA27" s="348" t="s">
        <v>601</v>
      </c>
      <c r="AB27" s="348" t="s">
        <v>121</v>
      </c>
      <c r="AC27" s="348" t="s">
        <v>121</v>
      </c>
      <c r="AD27" s="348" t="s">
        <v>121</v>
      </c>
      <c r="AE27" s="348" t="s">
        <v>36</v>
      </c>
      <c r="AF27" s="348" t="s">
        <v>36</v>
      </c>
      <c r="AG27" s="349" t="s">
        <v>36</v>
      </c>
    </row>
    <row r="28" spans="1:63" ht="15" thickBot="1">
      <c r="B28" s="219"/>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row>
    <row r="29" spans="1:63" ht="39" customHeight="1" thickBot="1">
      <c r="B29" s="219"/>
      <c r="C29" s="358" t="s">
        <v>594</v>
      </c>
      <c r="D29" s="113" t="str" cm="1">
        <f t="array" ref="D29">IFERROR(INDEX(D25:AG27,MATCH($D$19,C25:C27,0),MATCH($D$16&amp;$D$18&amp;$E$17,D22:AG22&amp;D23:AG23&amp;D24:AG24,0)),"Incomplete section")</f>
        <v>Incomplete section</v>
      </c>
    </row>
    <row r="30" spans="1:63" ht="23.1" customHeight="1">
      <c r="B30" s="219"/>
      <c r="C30" s="220"/>
      <c r="D30" s="219"/>
      <c r="E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row>
    <row r="31" spans="1:63" ht="23.1" customHeight="1">
      <c r="B31" s="101" t="s">
        <v>602</v>
      </c>
      <c r="C31" s="102"/>
      <c r="D31" s="390"/>
      <c r="E31" s="361"/>
      <c r="F31" s="361"/>
    </row>
    <row r="32" spans="1:63" ht="28.8">
      <c r="A32" s="359">
        <v>16</v>
      </c>
      <c r="B32" s="409" t="s">
        <v>603</v>
      </c>
      <c r="C32" s="320"/>
      <c r="D32" s="391" t="str">
        <f>IF(ISBLANK('AA DATA ENTRY'!C25),"Complete Question 16",'AA DATA ENTRY'!C25)</f>
        <v>Complete Question 16</v>
      </c>
      <c r="E32" s="117"/>
      <c r="F32" s="360"/>
    </row>
    <row r="33" spans="1:9" ht="28.95" customHeight="1">
      <c r="A33" s="74">
        <v>17</v>
      </c>
      <c r="B33" s="550" t="s">
        <v>604</v>
      </c>
      <c r="C33" s="152"/>
      <c r="D33" s="215" t="str">
        <f>IF(ISBLANK('AA DATA ENTRY'!C27),"Complete question 17",'AA DATA ENTRY'!C27)</f>
        <v>Complete question 17</v>
      </c>
      <c r="E33" s="368"/>
      <c r="F33" s="360"/>
    </row>
    <row r="34" spans="1:9" ht="20.25" customHeight="1">
      <c r="A34" s="74">
        <v>18</v>
      </c>
      <c r="B34" s="550" t="s">
        <v>605</v>
      </c>
      <c r="C34" s="152"/>
      <c r="D34" s="215" t="str">
        <f>IF(ISBLANK('AA DATA ENTRY'!C28),"Complete question 18",'AA DATA ENTRY'!C28)</f>
        <v>Complete question 18</v>
      </c>
    </row>
    <row r="35" spans="1:9" ht="23.1" customHeight="1"/>
    <row r="36" spans="1:9" ht="23.1" customHeight="1">
      <c r="B36" s="101" t="s">
        <v>606</v>
      </c>
      <c r="C36" s="102"/>
      <c r="D36" s="102"/>
      <c r="E36" s="102"/>
      <c r="F36" s="76"/>
      <c r="G36" s="76"/>
      <c r="H36" s="76"/>
      <c r="I36" s="76"/>
    </row>
    <row r="37" spans="1:9">
      <c r="B37" s="218"/>
      <c r="C37" s="105" t="s">
        <v>607</v>
      </c>
      <c r="D37" s="106" t="s">
        <v>28</v>
      </c>
      <c r="E37" s="106" t="s">
        <v>28</v>
      </c>
      <c r="F37" s="106" t="s">
        <v>28</v>
      </c>
      <c r="G37" s="106" t="s">
        <v>29</v>
      </c>
      <c r="H37" s="106" t="s">
        <v>29</v>
      </c>
      <c r="I37" s="106" t="s">
        <v>29</v>
      </c>
    </row>
    <row r="38" spans="1:9">
      <c r="B38" s="104"/>
      <c r="C38" s="105" t="s">
        <v>608</v>
      </c>
      <c r="D38" s="106" t="s">
        <v>44</v>
      </c>
      <c r="E38" s="106" t="s">
        <v>220</v>
      </c>
      <c r="F38" s="106" t="s">
        <v>41</v>
      </c>
      <c r="G38" s="106" t="s">
        <v>44</v>
      </c>
      <c r="H38" s="106" t="s">
        <v>220</v>
      </c>
      <c r="I38" s="106" t="s">
        <v>41</v>
      </c>
    </row>
    <row r="39" spans="1:9">
      <c r="B39" s="666" t="s">
        <v>609</v>
      </c>
      <c r="C39" s="106" t="s">
        <v>34</v>
      </c>
      <c r="D39" s="108" t="s">
        <v>447</v>
      </c>
      <c r="E39" s="108" t="s">
        <v>447</v>
      </c>
      <c r="F39" s="108" t="s">
        <v>447</v>
      </c>
      <c r="G39" s="108" t="s">
        <v>121</v>
      </c>
      <c r="H39" s="108" t="s">
        <v>121</v>
      </c>
      <c r="I39" s="108" t="s">
        <v>121</v>
      </c>
    </row>
    <row r="40" spans="1:9">
      <c r="B40" s="667"/>
      <c r="C40" s="106" t="s">
        <v>206</v>
      </c>
      <c r="D40" s="108" t="s">
        <v>447</v>
      </c>
      <c r="E40" s="108" t="s">
        <v>447</v>
      </c>
      <c r="F40" s="108" t="s">
        <v>121</v>
      </c>
      <c r="G40" s="108" t="s">
        <v>121</v>
      </c>
      <c r="H40" s="108" t="s">
        <v>121</v>
      </c>
      <c r="I40" s="108" t="s">
        <v>441</v>
      </c>
    </row>
    <row r="41" spans="1:9">
      <c r="B41" s="668"/>
      <c r="C41" s="106" t="s">
        <v>205</v>
      </c>
      <c r="D41" s="108" t="s">
        <v>121</v>
      </c>
      <c r="E41" s="108" t="s">
        <v>121</v>
      </c>
      <c r="F41" s="108" t="s">
        <v>441</v>
      </c>
      <c r="G41" s="108" t="s">
        <v>441</v>
      </c>
      <c r="H41" s="108" t="s">
        <v>441</v>
      </c>
      <c r="I41" s="108" t="s">
        <v>441</v>
      </c>
    </row>
    <row r="42" spans="1:9" ht="15" thickBot="1">
      <c r="B42" s="219"/>
      <c r="C42" s="220"/>
      <c r="D42" s="220"/>
      <c r="E42" s="220"/>
      <c r="F42" s="220"/>
      <c r="G42" s="220"/>
      <c r="H42" s="220"/>
      <c r="I42" s="220"/>
    </row>
    <row r="43" spans="1:9" ht="39" customHeight="1" thickBot="1">
      <c r="B43" s="219"/>
      <c r="C43" s="358" t="s">
        <v>606</v>
      </c>
      <c r="D43" s="130" t="str" cm="1">
        <f t="array" ref="D43">IFERROR(INDEX(D39:I41,MATCH(D32,C39:C41,0),MATCH($D$33&amp;$D$34,D37:I37&amp;D38:I38,0)),"Incomplete section")</f>
        <v>Incomplete section</v>
      </c>
      <c r="G43" s="129"/>
      <c r="H43" s="129"/>
      <c r="I43" s="129"/>
    </row>
    <row r="44" spans="1:9" ht="23.1" customHeight="1">
      <c r="B44" s="219"/>
      <c r="C44" s="220"/>
      <c r="D44" s="129"/>
      <c r="E44" s="129"/>
      <c r="F44" s="129"/>
      <c r="G44" s="129"/>
      <c r="H44" s="129"/>
      <c r="I44" s="129"/>
    </row>
    <row r="45" spans="1:9" ht="23.1" customHeight="1">
      <c r="B45" s="101" t="s">
        <v>610</v>
      </c>
      <c r="C45" s="102"/>
      <c r="D45" s="102"/>
      <c r="E45" s="102"/>
      <c r="F45" s="76"/>
      <c r="G45" s="129"/>
      <c r="H45" s="200"/>
    </row>
    <row r="46" spans="1:9">
      <c r="B46" s="104"/>
      <c r="C46" s="105" t="s">
        <v>467</v>
      </c>
      <c r="D46" s="106" t="s">
        <v>447</v>
      </c>
      <c r="E46" s="106" t="s">
        <v>121</v>
      </c>
      <c r="F46" s="106" t="s">
        <v>441</v>
      </c>
      <c r="G46" s="129"/>
    </row>
    <row r="47" spans="1:9">
      <c r="B47" s="666" t="s">
        <v>468</v>
      </c>
      <c r="C47" s="106" t="s">
        <v>447</v>
      </c>
      <c r="D47" s="108" t="s">
        <v>447</v>
      </c>
      <c r="E47" s="108" t="s">
        <v>447</v>
      </c>
      <c r="F47" s="108" t="s">
        <v>447</v>
      </c>
      <c r="G47" s="129"/>
    </row>
    <row r="48" spans="1:9">
      <c r="B48" s="667"/>
      <c r="C48" s="106" t="s">
        <v>121</v>
      </c>
      <c r="D48" s="108" t="s">
        <v>447</v>
      </c>
      <c r="E48" s="108" t="s">
        <v>121</v>
      </c>
      <c r="F48" s="108" t="s">
        <v>121</v>
      </c>
      <c r="G48" s="129"/>
    </row>
    <row r="49" spans="1:8" ht="18" customHeight="1">
      <c r="B49" s="668"/>
      <c r="C49" s="106" t="s">
        <v>441</v>
      </c>
      <c r="D49" s="108" t="s">
        <v>447</v>
      </c>
      <c r="E49" s="108" t="s">
        <v>441</v>
      </c>
      <c r="F49" s="108" t="s">
        <v>441</v>
      </c>
      <c r="G49" s="129"/>
    </row>
    <row r="50" spans="1:8" ht="15" thickBot="1">
      <c r="C50" s="221"/>
      <c r="D50" s="222"/>
      <c r="E50" s="222"/>
      <c r="G50" s="129"/>
    </row>
    <row r="51" spans="1:8" ht="39" customHeight="1" thickBot="1">
      <c r="B51" s="68"/>
      <c r="C51" s="358" t="s">
        <v>611</v>
      </c>
      <c r="D51" s="130" t="str">
        <f>IFERROR(INDEX(D47:F49,MATCH(D29,C47:C49,0),MATCH(D43,D46:F46,0)),"Incomplete section")</f>
        <v>Incomplete section</v>
      </c>
      <c r="E51" s="223" cm="1">
        <f t="array" ref="E51">_xlfn.IFNA(_xlfn.IFS(D51="Higher",3,D51="Moderate",2,D51="Lower",1,D51="Absent",0),0)</f>
        <v>0</v>
      </c>
      <c r="G51" s="129"/>
    </row>
    <row r="52" spans="1:8" ht="23.1" customHeight="1">
      <c r="G52" s="129"/>
    </row>
    <row r="53" spans="1:8" ht="23.1" customHeight="1">
      <c r="B53" s="101" t="s">
        <v>612</v>
      </c>
      <c r="C53" s="102"/>
      <c r="D53" s="102"/>
      <c r="E53" s="102"/>
      <c r="F53" s="102"/>
      <c r="G53" s="129"/>
      <c r="H53" s="200"/>
    </row>
    <row r="54" spans="1:8" ht="36.6" customHeight="1">
      <c r="A54" s="74">
        <v>45</v>
      </c>
      <c r="B54" s="713" t="s">
        <v>613</v>
      </c>
      <c r="C54" s="714"/>
      <c r="D54" s="215" t="str">
        <f>IF(OR('AA DATA ENTRY'!$C$94="",'AA DATA ENTRY'!$C$94="No"),"Not Applicable",IF('AA DATA ENTRY'!$C$96="","Complete question 45",'AA DATA ENTRY'!$C$96))</f>
        <v>Not Applicable</v>
      </c>
      <c r="E54" s="676"/>
      <c r="F54" s="677"/>
      <c r="G54" s="129"/>
    </row>
    <row r="55" spans="1:8" ht="61.35" customHeight="1">
      <c r="A55" s="84">
        <v>44</v>
      </c>
      <c r="B55" s="716" t="s">
        <v>614</v>
      </c>
      <c r="C55" s="717"/>
      <c r="D55" s="215" t="str">
        <f>IF(OR('AA DATA ENTRY'!$C$94="",'AA DATA ENTRY'!$C$94="No"),"Not Applicable",IF('AA DATA ENTRY'!$C$95="","Complete question 44",'AA DATA ENTRY'!$C$95))</f>
        <v>Not Applicable</v>
      </c>
      <c r="E55" s="711"/>
      <c r="F55" s="712"/>
    </row>
    <row r="56" spans="1:8" ht="23.1" customHeight="1"/>
    <row r="57" spans="1:8" ht="23.1" customHeight="1">
      <c r="B57" s="101" t="s">
        <v>615</v>
      </c>
      <c r="C57" s="102"/>
      <c r="D57" s="102"/>
      <c r="E57" s="102"/>
      <c r="F57" s="76"/>
    </row>
    <row r="58" spans="1:8">
      <c r="B58" s="104"/>
      <c r="C58" s="105" t="s">
        <v>616</v>
      </c>
      <c r="D58" s="106" t="s">
        <v>34</v>
      </c>
      <c r="E58" s="106" t="s">
        <v>33</v>
      </c>
      <c r="F58" s="106" t="s">
        <v>32</v>
      </c>
    </row>
    <row r="59" spans="1:8">
      <c r="B59" s="666" t="s">
        <v>617</v>
      </c>
      <c r="C59" s="106" t="s">
        <v>34</v>
      </c>
      <c r="D59" s="108" t="s">
        <v>447</v>
      </c>
      <c r="E59" s="108" t="s">
        <v>618</v>
      </c>
      <c r="F59" s="108" t="s">
        <v>121</v>
      </c>
    </row>
    <row r="60" spans="1:8">
      <c r="B60" s="667"/>
      <c r="C60" s="106" t="s">
        <v>33</v>
      </c>
      <c r="D60" s="108" t="s">
        <v>447</v>
      </c>
      <c r="E60" s="108" t="s">
        <v>121</v>
      </c>
      <c r="F60" s="108" t="s">
        <v>441</v>
      </c>
    </row>
    <row r="61" spans="1:8">
      <c r="B61" s="668"/>
      <c r="C61" s="106" t="s">
        <v>32</v>
      </c>
      <c r="D61" s="108" t="s">
        <v>121</v>
      </c>
      <c r="E61" s="108" t="s">
        <v>121</v>
      </c>
      <c r="F61" s="108" t="s">
        <v>441</v>
      </c>
    </row>
    <row r="62" spans="1:8" ht="15" thickBot="1">
      <c r="B62" s="219"/>
      <c r="C62" s="220"/>
      <c r="D62" s="220"/>
      <c r="E62" s="220"/>
      <c r="F62" s="220"/>
    </row>
    <row r="63" spans="1:8" ht="39" customHeight="1" thickBot="1">
      <c r="B63" s="219"/>
      <c r="C63" s="358" t="s">
        <v>615</v>
      </c>
      <c r="D63" s="113" t="str">
        <f>IFERROR(IF('AA DATA ENTRY'!C94="No","Not Applicable",(INDEX(D59:F61,MATCH(D55,C59:C61,0),MATCH(D54,D58:F58,0)))),"Incomplete section")</f>
        <v>Incomplete section</v>
      </c>
    </row>
    <row r="64" spans="1:8" ht="23.1" customHeight="1">
      <c r="D64" s="220"/>
      <c r="E64" s="220"/>
      <c r="F64" s="220"/>
    </row>
    <row r="65" spans="1:11" ht="23.1" customHeight="1">
      <c r="B65" s="101" t="s">
        <v>619</v>
      </c>
      <c r="C65" s="102"/>
      <c r="D65" s="102"/>
      <c r="E65" s="76"/>
      <c r="F65" s="76"/>
    </row>
    <row r="66" spans="1:11" ht="42" customHeight="1">
      <c r="A66" s="74">
        <v>46</v>
      </c>
      <c r="B66" s="224" t="s">
        <v>620</v>
      </c>
      <c r="C66" s="225"/>
      <c r="D66" s="215" t="str">
        <f>IF(OR('AA DATA ENTRY'!$C$94="",'AA DATA ENTRY'!$C$94="No"),"Not Applicable",IF(ISBLANK('AA DATA ENTRY'!C97),"Complete question 46",'AA DATA ENTRY'!C97))</f>
        <v>Not Applicable</v>
      </c>
      <c r="E66" s="704"/>
      <c r="F66" s="704"/>
      <c r="H66" s="219"/>
      <c r="I66" s="219"/>
    </row>
    <row r="67" spans="1:11" ht="23.1" customHeight="1"/>
    <row r="68" spans="1:11" ht="23.1" customHeight="1">
      <c r="B68" s="101" t="s">
        <v>621</v>
      </c>
      <c r="C68" s="102"/>
      <c r="D68" s="102"/>
      <c r="E68" s="102"/>
      <c r="F68" s="76"/>
    </row>
    <row r="69" spans="1:11" ht="23.1" customHeight="1">
      <c r="B69" s="666" t="s">
        <v>622</v>
      </c>
      <c r="C69" s="106" t="s">
        <v>623</v>
      </c>
      <c r="D69" s="108" t="s">
        <v>447</v>
      </c>
    </row>
    <row r="70" spans="1:11" ht="28.8">
      <c r="B70" s="667"/>
      <c r="C70" s="106" t="s">
        <v>146</v>
      </c>
      <c r="D70" s="108" t="s">
        <v>121</v>
      </c>
    </row>
    <row r="71" spans="1:11">
      <c r="B71" s="668"/>
      <c r="C71" s="106" t="s">
        <v>147</v>
      </c>
      <c r="D71" s="108" t="s">
        <v>441</v>
      </c>
    </row>
    <row r="72" spans="1:11" ht="15" thickBot="1">
      <c r="B72" s="219"/>
      <c r="C72" s="220"/>
      <c r="D72" s="219"/>
    </row>
    <row r="73" spans="1:11" ht="39" customHeight="1" thickBot="1">
      <c r="B73" s="219"/>
      <c r="C73" s="358" t="s">
        <v>621</v>
      </c>
      <c r="D73" s="113" t="str">
        <f>IFERROR(IF('AA DATA ENTRY'!C94="No","Not Applicable",(INDEX(D69:D71,MATCH(D66,C69:C71,0)))),"Incomplete section")</f>
        <v>Incomplete section</v>
      </c>
    </row>
    <row r="75" spans="1:11" ht="18">
      <c r="B75" s="101" t="s">
        <v>624</v>
      </c>
      <c r="C75" s="102"/>
      <c r="D75" s="102"/>
      <c r="E75" s="102"/>
      <c r="F75" s="76"/>
    </row>
    <row r="76" spans="1:11" ht="18">
      <c r="B76" s="104"/>
      <c r="C76" s="105" t="s">
        <v>467</v>
      </c>
      <c r="D76" s="106" t="s">
        <v>447</v>
      </c>
      <c r="E76" s="106" t="s">
        <v>121</v>
      </c>
      <c r="F76" s="106" t="s">
        <v>441</v>
      </c>
      <c r="K76" s="200"/>
    </row>
    <row r="77" spans="1:11">
      <c r="B77" s="666" t="s">
        <v>468</v>
      </c>
      <c r="C77" s="106" t="s">
        <v>447</v>
      </c>
      <c r="D77" s="108" t="s">
        <v>447</v>
      </c>
      <c r="E77" s="108" t="s">
        <v>447</v>
      </c>
      <c r="F77" s="108" t="s">
        <v>121</v>
      </c>
    </row>
    <row r="78" spans="1:11">
      <c r="B78" s="667"/>
      <c r="C78" s="106" t="s">
        <v>121</v>
      </c>
      <c r="D78" s="108" t="s">
        <v>447</v>
      </c>
      <c r="E78" s="108" t="s">
        <v>121</v>
      </c>
      <c r="F78" s="108" t="s">
        <v>121</v>
      </c>
    </row>
    <row r="79" spans="1:11">
      <c r="B79" s="668"/>
      <c r="C79" s="106" t="s">
        <v>441</v>
      </c>
      <c r="D79" s="108" t="s">
        <v>121</v>
      </c>
      <c r="E79" s="108" t="s">
        <v>441</v>
      </c>
      <c r="F79" s="108" t="s">
        <v>441</v>
      </c>
    </row>
    <row r="80" spans="1:11" ht="15" thickBot="1"/>
    <row r="81" spans="2:8" ht="39" customHeight="1" thickBot="1">
      <c r="B81" s="128"/>
      <c r="C81" s="358" t="s">
        <v>624</v>
      </c>
      <c r="D81" s="113" t="str">
        <f>IFERROR(IF('AA DATA ENTRY'!C94="No","Not Applicable",(INDEX(D77:F79,MATCH(D63,C77:C79,0),MATCH(D73,D76:F76,0)))),"Incomplete section")</f>
        <v>Incomplete section</v>
      </c>
      <c r="E81" s="223" cm="1">
        <f t="array" ref="E81">_xlfn.IFNA(_xlfn.IFS(D81="Higher",3,D81="Moderate",2,D81="Lower",1,D81="Absent",0),0)</f>
        <v>0</v>
      </c>
    </row>
    <row r="82" spans="2:8" ht="18">
      <c r="H82" s="200"/>
    </row>
    <row r="83" spans="2:8" ht="39" customHeight="1">
      <c r="B83" s="226"/>
      <c r="C83" s="175"/>
      <c r="D83" s="552"/>
      <c r="E83" s="715"/>
      <c r="F83" s="715"/>
      <c r="G83" s="715"/>
    </row>
    <row r="84" spans="2:8">
      <c r="B84" s="226"/>
      <c r="C84" s="192"/>
      <c r="D84" s="192"/>
      <c r="E84" s="227"/>
      <c r="F84" s="192"/>
      <c r="G84" s="192"/>
    </row>
    <row r="85" spans="2:8">
      <c r="B85" s="226"/>
      <c r="C85" s="192"/>
      <c r="D85" s="192"/>
      <c r="E85" s="227"/>
      <c r="F85" s="192"/>
      <c r="G85" s="192"/>
    </row>
    <row r="86" spans="2:8">
      <c r="B86" s="226"/>
      <c r="C86" s="192"/>
      <c r="D86" s="192"/>
      <c r="E86" s="227"/>
      <c r="F86" s="192"/>
      <c r="G86" s="192"/>
    </row>
    <row r="87" spans="2:8" ht="18">
      <c r="B87" s="226"/>
      <c r="C87" s="192"/>
      <c r="D87" s="192"/>
      <c r="E87" s="227"/>
      <c r="F87" s="192"/>
      <c r="G87" s="192"/>
      <c r="H87" s="200"/>
    </row>
  </sheetData>
  <sheetProtection algorithmName="SHA-512" hashValue="65zsHf60ibwXkxPvmFsnk3I6bixLY5haJFKIhPYrKZ4cO3Y9kA2z6/w1/0Pk4NZfYcam+ZGBNG2/6y3Gv9xEUg==" saltValue="EZOnsqfs0P979o391AS6mQ==" spinCount="100000" sheet="1" objects="1" scenarios="1"/>
  <mergeCells count="16">
    <mergeCell ref="B77:B79"/>
    <mergeCell ref="E83:G83"/>
    <mergeCell ref="B39:B41"/>
    <mergeCell ref="B47:B49"/>
    <mergeCell ref="E54:F55"/>
    <mergeCell ref="B59:B61"/>
    <mergeCell ref="E66:F66"/>
    <mergeCell ref="B69:B71"/>
    <mergeCell ref="B54:C54"/>
    <mergeCell ref="B55:C55"/>
    <mergeCell ref="E2:F2"/>
    <mergeCell ref="E4:F4"/>
    <mergeCell ref="B7:B11"/>
    <mergeCell ref="E7:F11"/>
    <mergeCell ref="B25:B27"/>
    <mergeCell ref="B19:C19"/>
  </mergeCells>
  <conditionalFormatting sqref="B54">
    <cfRule type="expression" dxfId="23" priority="8">
      <formula>#REF!=2</formula>
    </cfRule>
  </conditionalFormatting>
  <conditionalFormatting sqref="B55">
    <cfRule type="expression" dxfId="21" priority="7">
      <formula>AND($C$41&lt;0.001,#REF!&lt;0.001,#REF!&lt;0.001,#REF!&lt;0.001)</formula>
    </cfRule>
  </conditionalFormatting>
  <conditionalFormatting sqref="B66:C66">
    <cfRule type="expression" dxfId="16" priority="3">
      <formula>#REF!=2</formula>
    </cfRule>
  </conditionalFormatting>
  <pageMargins left="0.7" right="0.7" top="0.75" bottom="0.75" header="0.3" footer="0.3"/>
  <pageSetup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14" id="{88370FBF-F10C-4D5C-9F3E-527B95638762}">
            <xm:f>Carbon!#REF!&gt;1</xm:f>
            <x14:dxf>
              <fill>
                <patternFill>
                  <bgColor theme="1" tint="0.14996795556505021"/>
                </patternFill>
              </fill>
            </x14:dxf>
          </x14:cfRule>
          <xm:sqref>B6</xm:sqref>
        </x14:conditionalFormatting>
        <x14:conditionalFormatting xmlns:xm="http://schemas.microsoft.com/office/excel/2006/main">
          <x14:cfRule type="expression" priority="16" id="{A7FD55C0-ED3F-4049-9F43-BB14C26EDCF0}">
            <xm:f>Carbon!#REF!&gt;1</xm:f>
            <x14:dxf>
              <fill>
                <patternFill>
                  <bgColor theme="1" tint="0.14996795556505021"/>
                </patternFill>
              </fill>
            </x14:dxf>
          </x14:cfRule>
          <xm:sqref>B21</xm:sqref>
        </x14:conditionalFormatting>
        <x14:conditionalFormatting xmlns:xm="http://schemas.microsoft.com/office/excel/2006/main">
          <x14:cfRule type="expression" priority="11" id="{4F65E45B-D8D8-478D-A356-03C9204C2EE2}">
            <xm:f>Carbon!#REF!&gt;1</xm:f>
            <x14:dxf>
              <fill>
                <patternFill>
                  <bgColor theme="1" tint="0.14996795556505021"/>
                </patternFill>
              </fill>
            </x14:dxf>
          </x14:cfRule>
          <xm:sqref>B31</xm:sqref>
        </x14:conditionalFormatting>
        <x14:conditionalFormatting xmlns:xm="http://schemas.microsoft.com/office/excel/2006/main">
          <x14:cfRule type="expression" priority="13" id="{B66A1B69-A717-4813-987C-20728E35025F}">
            <xm:f>Carbon!#REF!&gt;1</xm:f>
            <x14:dxf>
              <fill>
                <patternFill>
                  <bgColor theme="1" tint="0.14996795556505021"/>
                </patternFill>
              </fill>
            </x14:dxf>
          </x14:cfRule>
          <xm:sqref>B36</xm:sqref>
        </x14:conditionalFormatting>
        <x14:conditionalFormatting xmlns:xm="http://schemas.microsoft.com/office/excel/2006/main">
          <x14:cfRule type="expression" priority="1" id="{15CCE5C3-1B54-4F5D-BC67-36C77C2171D9}">
            <xm:f>Carbon!#REF!&gt;1</xm:f>
            <x14:dxf>
              <fill>
                <patternFill>
                  <bgColor theme="1" tint="0.14996795556505021"/>
                </patternFill>
              </fill>
            </x14:dxf>
          </x14:cfRule>
          <xm:sqref>B45</xm:sqref>
        </x14:conditionalFormatting>
        <x14:conditionalFormatting xmlns:xm="http://schemas.microsoft.com/office/excel/2006/main">
          <x14:cfRule type="expression" priority="10" id="{0B97355F-7C65-460F-8AA2-E378AAECE793}">
            <xm:f>Carbon!#REF!&gt;1</xm:f>
            <x14:dxf>
              <fill>
                <patternFill>
                  <bgColor theme="1" tint="0.14996795556505021"/>
                </patternFill>
              </fill>
            </x14:dxf>
          </x14:cfRule>
          <xm:sqref>B53</xm:sqref>
        </x14:conditionalFormatting>
        <x14:conditionalFormatting xmlns:xm="http://schemas.microsoft.com/office/excel/2006/main">
          <x14:cfRule type="expression" priority="9" id="{37D94826-BBCF-456A-BB35-C7E7DB65C655}">
            <xm:f>OR(#REF!=2,'AA DATA ENTRY'!#REF!&lt;&gt;TRUE)</xm:f>
            <x14:dxf>
              <fill>
                <patternFill>
                  <bgColor theme="2" tint="-0.89996032593768116"/>
                </patternFill>
              </fill>
            </x14:dxf>
          </x14:cfRule>
          <xm:sqref>B54</xm:sqref>
        </x14:conditionalFormatting>
        <x14:conditionalFormatting xmlns:xm="http://schemas.microsoft.com/office/excel/2006/main">
          <x14:cfRule type="expression" priority="17" id="{119E8DA4-BD58-4810-8088-C2DB59627C82}">
            <xm:f>Carbon!#REF!&gt;1</xm:f>
            <x14:dxf>
              <fill>
                <patternFill>
                  <bgColor theme="1" tint="0.14996795556505021"/>
                </patternFill>
              </fill>
            </x14:dxf>
          </x14:cfRule>
          <xm:sqref>B57</xm:sqref>
        </x14:conditionalFormatting>
        <x14:conditionalFormatting xmlns:xm="http://schemas.microsoft.com/office/excel/2006/main">
          <x14:cfRule type="expression" priority="2" id="{265AAFC5-B7BB-4129-BD26-3A4F7DCBBE48}">
            <xm:f>Carbon!#REF!&gt;1</xm:f>
            <x14:dxf>
              <fill>
                <patternFill>
                  <bgColor theme="1" tint="0.14996795556505021"/>
                </patternFill>
              </fill>
            </x14:dxf>
          </x14:cfRule>
          <xm:sqref>B65</xm:sqref>
        </x14:conditionalFormatting>
        <x14:conditionalFormatting xmlns:xm="http://schemas.microsoft.com/office/excel/2006/main">
          <x14:cfRule type="expression" priority="15" id="{3266916C-16EE-42DE-B003-05ECDBCACEA7}">
            <xm:f>Carbon!#REF!&gt;1</xm:f>
            <x14:dxf>
              <fill>
                <patternFill>
                  <bgColor theme="1" tint="0.14996795556505021"/>
                </patternFill>
              </fill>
            </x14:dxf>
          </x14:cfRule>
          <xm:sqref>B68</xm:sqref>
        </x14:conditionalFormatting>
        <x14:conditionalFormatting xmlns:xm="http://schemas.microsoft.com/office/excel/2006/main">
          <x14:cfRule type="expression" priority="12" id="{BB59C7B0-F83F-44B1-BF56-12541F3C3C50}">
            <xm:f>Carbon!#REF!&gt;1</xm:f>
            <x14:dxf>
              <fill>
                <patternFill>
                  <bgColor theme="1" tint="0.14996795556505021"/>
                </patternFill>
              </fill>
            </x14:dxf>
          </x14:cfRule>
          <xm:sqref>B75</xm:sqref>
        </x14:conditionalFormatting>
        <x14:conditionalFormatting xmlns:xm="http://schemas.microsoft.com/office/excel/2006/main">
          <x14:cfRule type="expression" priority="5" id="{8605459D-1237-495C-AC30-447B0A87CE6B}">
            <xm:f>OR(#REF!=2,'AA DATA ENTRY'!#REF!&lt;&gt;TRUE)</xm:f>
            <x14:dxf>
              <fill>
                <patternFill>
                  <bgColor theme="2" tint="-0.89996032593768116"/>
                </patternFill>
              </fill>
            </x14:dxf>
          </x14:cfRule>
          <xm:sqref>B66:C66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5103-FA03-41B5-9E97-9DDE6BA451DA}">
  <sheetPr>
    <tabColor theme="4"/>
  </sheetPr>
  <dimension ref="A1:O32"/>
  <sheetViews>
    <sheetView workbookViewId="0">
      <selection activeCell="L11" sqref="L11"/>
    </sheetView>
  </sheetViews>
  <sheetFormatPr defaultColWidth="8.77734375" defaultRowHeight="14.4"/>
  <cols>
    <col min="1" max="1" width="4.44140625" style="68" customWidth="1"/>
    <col min="2" max="2" width="58.21875" style="129" customWidth="1"/>
    <col min="3" max="3" width="13.77734375" style="128" customWidth="1"/>
    <col min="4" max="4" width="15.44140625" style="128" customWidth="1"/>
    <col min="5" max="5" width="18.77734375" style="128" customWidth="1"/>
    <col min="6" max="6" width="12" style="212" customWidth="1"/>
    <col min="7" max="7" width="11.77734375" style="74" customWidth="1"/>
    <col min="8" max="9" width="16.77734375" style="68" customWidth="1"/>
    <col min="10" max="10" width="11.77734375" style="68" customWidth="1"/>
    <col min="11" max="15" width="12.21875" style="68" customWidth="1"/>
    <col min="16" max="16" width="13.44140625" style="68" customWidth="1"/>
    <col min="17" max="17" width="12.21875" style="68" customWidth="1"/>
    <col min="18" max="16384" width="8.77734375" style="68"/>
  </cols>
  <sheetData>
    <row r="1" spans="1:15" ht="37.5" customHeight="1">
      <c r="A1" s="193" t="s">
        <v>625</v>
      </c>
      <c r="B1" s="71"/>
      <c r="C1" s="194"/>
      <c r="D1" s="194"/>
      <c r="E1" s="195"/>
      <c r="F1" s="194"/>
      <c r="G1" s="228"/>
      <c r="H1" s="67"/>
      <c r="I1" s="67"/>
    </row>
    <row r="2" spans="1:15" ht="28.8">
      <c r="A2" s="229" t="s">
        <v>430</v>
      </c>
      <c r="B2" s="73" t="s">
        <v>431</v>
      </c>
      <c r="C2" s="68"/>
      <c r="E2" s="72" t="s">
        <v>432</v>
      </c>
      <c r="F2" s="72" t="s">
        <v>31</v>
      </c>
      <c r="G2" s="556" t="s">
        <v>433</v>
      </c>
      <c r="H2" s="685" t="s">
        <v>434</v>
      </c>
      <c r="I2" s="685"/>
      <c r="L2" s="662" t="s">
        <v>435</v>
      </c>
      <c r="M2" s="662"/>
      <c r="N2" s="662"/>
    </row>
    <row r="3" spans="1:15" s="197" customFormat="1" ht="18" customHeight="1">
      <c r="B3" s="555" t="s">
        <v>626</v>
      </c>
      <c r="C3" s="230"/>
      <c r="D3" s="230"/>
      <c r="E3" s="230"/>
      <c r="F3" s="230"/>
      <c r="G3" s="230"/>
      <c r="H3" s="76"/>
      <c r="I3" s="76"/>
      <c r="L3" s="663" t="s">
        <v>437</v>
      </c>
      <c r="M3" s="663"/>
      <c r="N3" s="554" t="s">
        <v>438</v>
      </c>
    </row>
    <row r="4" spans="1:15" ht="33.75" customHeight="1">
      <c r="A4" s="74">
        <v>36</v>
      </c>
      <c r="B4" s="558" t="s">
        <v>627</v>
      </c>
      <c r="C4" s="231"/>
      <c r="D4" s="232"/>
      <c r="E4" s="83" t="str">
        <f>IF(OR(ISBLANK('AA DATA ENTRY'!C64),ISBLANK('AA DATA ENTRY'!D64)),"Complete Question 36",'AA DATA ENTRY'!D69)</f>
        <v>Complete Question 36</v>
      </c>
      <c r="F4" s="233" t="str">
        <f>IFERROR(VLOOKUP(E4,Soil_OM[[Soil_OM]:[Score]],2,FALSE),"-")</f>
        <v>-</v>
      </c>
      <c r="G4" s="80">
        <v>35</v>
      </c>
      <c r="H4" s="722" t="s">
        <v>628</v>
      </c>
      <c r="I4" s="723"/>
      <c r="J4" s="220"/>
      <c r="K4" s="197"/>
      <c r="L4" s="214">
        <v>0</v>
      </c>
      <c r="M4" s="214">
        <v>30</v>
      </c>
      <c r="N4" s="214" t="s">
        <v>441</v>
      </c>
    </row>
    <row r="5" spans="1:15" ht="44.85" customHeight="1">
      <c r="A5" s="74">
        <v>38</v>
      </c>
      <c r="B5" s="713" t="s">
        <v>629</v>
      </c>
      <c r="C5" s="724"/>
      <c r="D5" s="724"/>
      <c r="E5" s="236" t="str">
        <f>IF(AND(ISBLANK('AA DATA ENTRY'!C82),ISBLANK('AA DATA ENTRY'!C83),ISBLANK('AA DATA ENTRY'!C84),ISBLANK('AA DATA ENTRY'!C85),ISBLANK('AA DATA ENTRY'!C86)),"Complete question 38",SUM('AA DATA ENTRY'!C82:C83))</f>
        <v>Complete question 38</v>
      </c>
      <c r="F5" s="233" t="str">
        <f>IF(ISNUMBER(E5),G5*E5,"-")</f>
        <v>-</v>
      </c>
      <c r="G5" s="238">
        <v>35</v>
      </c>
      <c r="H5" s="722" t="s">
        <v>630</v>
      </c>
      <c r="I5" s="723"/>
      <c r="J5" s="220"/>
      <c r="K5" s="197"/>
      <c r="L5" s="214">
        <v>30.1</v>
      </c>
      <c r="M5" s="214">
        <v>70</v>
      </c>
      <c r="N5" s="214" t="s">
        <v>121</v>
      </c>
    </row>
    <row r="6" spans="1:15" ht="44.85" customHeight="1" thickBot="1">
      <c r="A6" s="74">
        <v>42</v>
      </c>
      <c r="B6" s="239" t="s">
        <v>631</v>
      </c>
      <c r="C6" s="234"/>
      <c r="D6" s="235"/>
      <c r="E6" s="240" t="str">
        <f>IF(ISBLANK('AA DATA ENTRY'!C91),"Complete Question 42",'AA DATA ENTRY'!C91)</f>
        <v>Complete Question 42</v>
      </c>
      <c r="F6" s="237" t="str">
        <f>IFERROR(VLOOKUP(E6,Table31[],2,FALSE),"-")</f>
        <v>-</v>
      </c>
      <c r="G6" s="238">
        <v>30</v>
      </c>
      <c r="H6" s="722" t="s">
        <v>632</v>
      </c>
      <c r="I6" s="723"/>
      <c r="J6" s="74"/>
      <c r="K6" s="197"/>
      <c r="L6" s="214">
        <v>70.099999999999994</v>
      </c>
      <c r="M6" s="214">
        <v>100</v>
      </c>
      <c r="N6" s="214" t="s">
        <v>447</v>
      </c>
    </row>
    <row r="7" spans="1:15" ht="23.1" customHeight="1" thickBot="1">
      <c r="A7" s="74"/>
      <c r="B7" s="81"/>
      <c r="D7" s="74"/>
      <c r="E7" s="91" t="s">
        <v>456</v>
      </c>
      <c r="F7" s="241" t="str">
        <f>IF(AND(F4="-",F5="-",F6="-"),"-",(SUM(F4:F6)))</f>
        <v>-</v>
      </c>
      <c r="G7" s="242">
        <f>SUM(G4:G6)</f>
        <v>100</v>
      </c>
      <c r="I7" s="81"/>
      <c r="J7" s="74"/>
      <c r="K7" s="197"/>
    </row>
    <row r="8" spans="1:15" ht="23.1" customHeight="1" thickBot="1">
      <c r="A8" s="74"/>
      <c r="B8" s="81"/>
      <c r="D8" s="74"/>
      <c r="E8" s="91" t="s">
        <v>438</v>
      </c>
      <c r="F8" s="718" t="str">
        <f>IF(AND(ISNUMBER(F4),ISNUMBER(F6)),IFERROR(VLOOKUP(F7,$L$3:$N$6,3,TRUE),"Incomplete section"),"Incomplete section")</f>
        <v>Incomplete section</v>
      </c>
      <c r="G8" s="719"/>
      <c r="I8" s="81"/>
      <c r="J8" s="74"/>
      <c r="K8" s="197"/>
      <c r="L8" s="74"/>
      <c r="M8" s="74"/>
      <c r="N8" s="74"/>
      <c r="O8" s="74"/>
    </row>
    <row r="9" spans="1:15" ht="23.1" customHeight="1">
      <c r="A9" s="74"/>
      <c r="B9" s="81"/>
      <c r="D9" s="74"/>
      <c r="E9" s="74"/>
      <c r="F9" s="74"/>
      <c r="I9" s="81"/>
      <c r="J9" s="74"/>
      <c r="K9" s="74"/>
      <c r="L9" s="74"/>
      <c r="M9" s="74"/>
      <c r="N9" s="74"/>
      <c r="O9" s="74"/>
    </row>
    <row r="10" spans="1:15" s="200" customFormat="1" ht="18">
      <c r="A10" s="243"/>
      <c r="B10" s="101" t="s">
        <v>633</v>
      </c>
      <c r="C10" s="102"/>
      <c r="D10" s="102"/>
      <c r="E10" s="102"/>
      <c r="F10" s="103"/>
      <c r="G10" s="103"/>
      <c r="H10" s="76"/>
      <c r="I10" s="76"/>
    </row>
    <row r="11" spans="1:15" ht="40.35" customHeight="1">
      <c r="A11" s="74">
        <v>14</v>
      </c>
      <c r="B11" s="713" t="s">
        <v>634</v>
      </c>
      <c r="C11" s="725"/>
      <c r="D11" s="726"/>
      <c r="E11" s="244" t="str">
        <f>'AA DATA ENTRY'!C18</f>
        <v/>
      </c>
      <c r="F11" s="245" t="str" cm="1">
        <f t="array" ref="F11">IF(ISNUMBER(E11),_xlfn.IFS(E11 &gt;0.2,40,E11 &lt;=0.2,20),"-")</f>
        <v>-</v>
      </c>
      <c r="G11" s="203">
        <v>40</v>
      </c>
      <c r="H11" s="722" t="s">
        <v>635</v>
      </c>
      <c r="I11" s="723"/>
    </row>
    <row r="12" spans="1:15" ht="40.35" customHeight="1">
      <c r="A12" s="74">
        <v>19</v>
      </c>
      <c r="B12" s="558" t="s">
        <v>636</v>
      </c>
      <c r="C12" s="246"/>
      <c r="D12" s="246"/>
      <c r="E12" s="247" t="str">
        <f>IF(ISBLANK('AA DATA ENTRY'!C31),"Complete Question 19",'AA DATA ENTRY'!C31)</f>
        <v>Complete Question 19</v>
      </c>
      <c r="F12" s="245" t="str" cm="1">
        <f t="array" ref="F12">IFERROR(_xlfn.IFS($E$12="&lt;2%",0,$E$12="2-6%",10,$E$12="&gt;6%",20),"-")</f>
        <v>-</v>
      </c>
      <c r="G12" s="248">
        <v>20</v>
      </c>
      <c r="H12" s="722" t="s">
        <v>637</v>
      </c>
      <c r="I12" s="723"/>
    </row>
    <row r="13" spans="1:15" ht="51.6" customHeight="1" thickBot="1">
      <c r="A13" s="359">
        <v>16</v>
      </c>
      <c r="B13" s="713" t="s">
        <v>638</v>
      </c>
      <c r="C13" s="725"/>
      <c r="D13" s="726"/>
      <c r="E13" s="244" t="str">
        <f>IF(ISBLANK('AA DATA ENTRY'!C24),"Complete Question 16",'AA DATA ENTRY'!C24)</f>
        <v>Complete Question 16</v>
      </c>
      <c r="F13" s="245" t="str" cm="1">
        <f t="array" ref="F13">IFERROR(_xlfn.IFS($E$13="&lt;33%",40,$E$13="33-50%",25,$E$13="&gt;50%",10),"-")</f>
        <v>-</v>
      </c>
      <c r="G13" s="215">
        <v>40</v>
      </c>
      <c r="H13" s="722" t="s">
        <v>639</v>
      </c>
      <c r="I13" s="723"/>
    </row>
    <row r="14" spans="1:15" ht="23.1" customHeight="1" thickBot="1">
      <c r="A14" s="74"/>
      <c r="B14" s="96"/>
      <c r="C14" s="96"/>
      <c r="D14" s="96"/>
      <c r="E14" s="91" t="s">
        <v>456</v>
      </c>
      <c r="F14" s="250" t="str">
        <f>IF(AND(F11="-",F12="-",F13="-"),"-",(SUM(F11:F13)))</f>
        <v>-</v>
      </c>
      <c r="G14" s="251">
        <f>SUM(G11:G13)</f>
        <v>100</v>
      </c>
    </row>
    <row r="15" spans="1:15" ht="23.1" customHeight="1" thickBot="1">
      <c r="A15" s="74"/>
      <c r="B15" s="96"/>
      <c r="C15" s="96"/>
      <c r="D15" s="96"/>
      <c r="E15" s="91" t="s">
        <v>438</v>
      </c>
      <c r="F15" s="718" t="str">
        <f>IF(AND(ISNUMBER(F11),ISNUMBER(F12),ISNUMBER(F13)),IFERROR(VLOOKUP(F14,$L$3:$N$6,3,TRUE),"Incomplete section"),"Incomplete section")</f>
        <v>Incomplete section</v>
      </c>
      <c r="G15" s="719"/>
    </row>
    <row r="16" spans="1:15" ht="23.1" customHeight="1">
      <c r="A16" s="74"/>
      <c r="B16" s="96"/>
      <c r="C16" s="96"/>
      <c r="D16" s="96"/>
      <c r="E16" s="96"/>
      <c r="F16" s="96"/>
      <c r="G16" s="96"/>
    </row>
    <row r="17" spans="1:12" s="200" customFormat="1" ht="18">
      <c r="A17" s="243"/>
      <c r="B17" s="101" t="s">
        <v>640</v>
      </c>
      <c r="C17" s="102"/>
      <c r="D17" s="102"/>
      <c r="E17" s="102"/>
      <c r="F17" s="103"/>
      <c r="G17" s="103"/>
      <c r="H17" s="76"/>
      <c r="I17" s="76"/>
    </row>
    <row r="18" spans="1:12" ht="51" customHeight="1">
      <c r="A18" s="74">
        <v>39</v>
      </c>
      <c r="B18" s="713" t="s">
        <v>641</v>
      </c>
      <c r="C18" s="724"/>
      <c r="D18" s="727"/>
      <c r="E18" s="305" t="str">
        <f>IF(ISBLANK('AA DATA ENTRY'!C88),"Complete Question 39",'AA DATA ENTRY'!C88)</f>
        <v>Complete Question 39</v>
      </c>
      <c r="F18" s="252" t="str">
        <f>IF(ISBLANK('AA DATA ENTRY'!C88),"-",VLOOKUP(E18,FQA[],3,FALSE))</f>
        <v>-</v>
      </c>
      <c r="G18" s="203">
        <v>30</v>
      </c>
      <c r="H18" s="722" t="s">
        <v>642</v>
      </c>
      <c r="I18" s="723"/>
    </row>
    <row r="19" spans="1:12" ht="48.75" customHeight="1" thickBot="1">
      <c r="A19" s="74">
        <v>21</v>
      </c>
      <c r="B19" s="713" t="s">
        <v>643</v>
      </c>
      <c r="C19" s="724"/>
      <c r="D19" s="727"/>
      <c r="E19" s="343" t="str">
        <f>IF(AND(ISBLANK('AA DATA ENTRY'!C37),ISBLANK('AA DATA ENTRY'!C38),ISBLANK('AA DATA ENTRY'!C39),ISBLANK('AA DATA ENTRY'!C40),ISBLANK('AA DATA ENTRY'!C41),ISBLANK('AA DATA ENTRY'!C42),ISBLANK('AA DATA ENTRY'!C43),ISBLANK('AA DATA ENTRY'!C44)),"Complete question 21",SUM('AA DATA ENTRY'!$C$39))</f>
        <v>Complete question 21</v>
      </c>
      <c r="F19" s="253" t="str">
        <f>IF(E19="Complete question 21","-",G19*E19)</f>
        <v>-</v>
      </c>
      <c r="G19" s="203">
        <v>70</v>
      </c>
      <c r="H19" s="722" t="s">
        <v>630</v>
      </c>
      <c r="I19" s="723"/>
    </row>
    <row r="20" spans="1:12" ht="23.1" customHeight="1" thickBot="1">
      <c r="E20" s="91" t="s">
        <v>456</v>
      </c>
      <c r="F20" s="250" t="str">
        <f>IF(AND(F18="-",F19="-"),"-",(SUM(F18:F19)))</f>
        <v>-</v>
      </c>
      <c r="G20" s="251">
        <f>SUM(G18:G19)</f>
        <v>100</v>
      </c>
      <c r="I20" s="254"/>
    </row>
    <row r="21" spans="1:12" ht="23.1" customHeight="1" thickBot="1">
      <c r="E21" s="91" t="s">
        <v>438</v>
      </c>
      <c r="F21" s="720" t="str">
        <f>IF(AND(ISNUMBER(F18),ISNUMBER(F19)),IFERROR(VLOOKUP(F20,$L$3:$N$6,3,TRUE),"-"),"Incomplete section")</f>
        <v>Incomplete section</v>
      </c>
      <c r="G21" s="721"/>
    </row>
    <row r="22" spans="1:12" ht="23.1" customHeight="1"/>
    <row r="23" spans="1:12" s="200" customFormat="1" ht="18">
      <c r="A23" s="243"/>
      <c r="B23" s="101" t="s">
        <v>644</v>
      </c>
      <c r="C23" s="102"/>
      <c r="D23" s="102"/>
      <c r="E23" s="102"/>
      <c r="F23" s="103"/>
      <c r="G23" s="103"/>
      <c r="H23" s="103"/>
      <c r="I23" s="103"/>
      <c r="J23" s="103"/>
      <c r="K23" s="103"/>
      <c r="L23" s="103"/>
    </row>
    <row r="24" spans="1:12" ht="28.8">
      <c r="B24" s="218"/>
      <c r="C24" s="105" t="s">
        <v>645</v>
      </c>
      <c r="D24" s="106" t="s">
        <v>447</v>
      </c>
      <c r="E24" s="106" t="s">
        <v>447</v>
      </c>
      <c r="F24" s="106" t="s">
        <v>447</v>
      </c>
      <c r="G24" s="106" t="s">
        <v>121</v>
      </c>
      <c r="H24" s="106" t="s">
        <v>121</v>
      </c>
      <c r="I24" s="106" t="s">
        <v>121</v>
      </c>
      <c r="J24" s="106" t="s">
        <v>441</v>
      </c>
      <c r="K24" s="106" t="s">
        <v>441</v>
      </c>
      <c r="L24" s="106" t="s">
        <v>441</v>
      </c>
    </row>
    <row r="25" spans="1:12" ht="28.8">
      <c r="B25" s="104"/>
      <c r="C25" s="105" t="s">
        <v>646</v>
      </c>
      <c r="D25" s="106" t="s">
        <v>447</v>
      </c>
      <c r="E25" s="106" t="s">
        <v>121</v>
      </c>
      <c r="F25" s="106" t="s">
        <v>441</v>
      </c>
      <c r="G25" s="106" t="s">
        <v>447</v>
      </c>
      <c r="H25" s="106" t="s">
        <v>121</v>
      </c>
      <c r="I25" s="106" t="s">
        <v>441</v>
      </c>
      <c r="J25" s="106" t="s">
        <v>447</v>
      </c>
      <c r="K25" s="106" t="s">
        <v>121</v>
      </c>
      <c r="L25" s="106" t="s">
        <v>441</v>
      </c>
    </row>
    <row r="26" spans="1:12">
      <c r="B26" s="666" t="s">
        <v>647</v>
      </c>
      <c r="C26" s="106" t="s">
        <v>447</v>
      </c>
      <c r="D26" s="108" t="s">
        <v>447</v>
      </c>
      <c r="E26" s="108" t="s">
        <v>447</v>
      </c>
      <c r="F26" s="108" t="s">
        <v>447</v>
      </c>
      <c r="G26" s="108" t="s">
        <v>447</v>
      </c>
      <c r="H26" s="108" t="s">
        <v>121</v>
      </c>
      <c r="I26" s="108" t="s">
        <v>121</v>
      </c>
      <c r="J26" s="108" t="s">
        <v>121</v>
      </c>
      <c r="K26" s="108" t="s">
        <v>441</v>
      </c>
      <c r="L26" s="108" t="s">
        <v>441</v>
      </c>
    </row>
    <row r="27" spans="1:12">
      <c r="B27" s="667"/>
      <c r="C27" s="106" t="s">
        <v>121</v>
      </c>
      <c r="D27" s="108" t="s">
        <v>447</v>
      </c>
      <c r="E27" s="108" t="s">
        <v>447</v>
      </c>
      <c r="F27" s="108" t="s">
        <v>447</v>
      </c>
      <c r="G27" s="108" t="s">
        <v>121</v>
      </c>
      <c r="H27" s="108" t="s">
        <v>121</v>
      </c>
      <c r="I27" s="108" t="s">
        <v>441</v>
      </c>
      <c r="J27" s="108" t="s">
        <v>441</v>
      </c>
      <c r="K27" s="108" t="s">
        <v>441</v>
      </c>
      <c r="L27" s="108" t="s">
        <v>441</v>
      </c>
    </row>
    <row r="28" spans="1:12">
      <c r="B28" s="668"/>
      <c r="C28" s="106" t="s">
        <v>441</v>
      </c>
      <c r="D28" s="108" t="s">
        <v>447</v>
      </c>
      <c r="E28" s="108" t="s">
        <v>121</v>
      </c>
      <c r="F28" s="108" t="s">
        <v>121</v>
      </c>
      <c r="G28" s="108" t="s">
        <v>121</v>
      </c>
      <c r="H28" s="108" t="s">
        <v>121</v>
      </c>
      <c r="I28" s="108" t="s">
        <v>441</v>
      </c>
      <c r="J28" s="108" t="s">
        <v>441</v>
      </c>
      <c r="K28" s="108" t="s">
        <v>441</v>
      </c>
      <c r="L28" s="108" t="s">
        <v>441</v>
      </c>
    </row>
    <row r="29" spans="1:12" ht="15" thickBot="1"/>
    <row r="30" spans="1:12" ht="38.85" customHeight="1" thickBot="1">
      <c r="E30" s="410" t="s">
        <v>644</v>
      </c>
      <c r="F30" s="130" t="str" cm="1">
        <f t="array" ref="F30">IFERROR(INDEX($D$26:$L$28,MATCH(F8,$C$26:$C$28,0),MATCH($F$21&amp;$F$15,$D$24:$L$24&amp;$D$25:$L$25,0)),"Incomplete section")</f>
        <v>Incomplete section</v>
      </c>
      <c r="G30" s="68"/>
    </row>
    <row r="32" spans="1:12">
      <c r="C32" s="119"/>
    </row>
  </sheetData>
  <sheetProtection algorithmName="SHA-512" hashValue="gFtkftR+cMrS+vWtOlK0y1zquOjQq2PksxQUQmpB48HPTpqiryvrW76mMqSdNnRZglE3vtsrDpaUvyFJRL5hTg==" saltValue="oOVfD6p4p4dIoNl+Fvp35g==" spinCount="100000" sheet="1" formatColumns="0" formatRows="0"/>
  <mergeCells count="20">
    <mergeCell ref="B13:D13"/>
    <mergeCell ref="B18:D18"/>
    <mergeCell ref="B19:D19"/>
    <mergeCell ref="L3:M3"/>
    <mergeCell ref="L2:N2"/>
    <mergeCell ref="B26:B28"/>
    <mergeCell ref="F8:G8"/>
    <mergeCell ref="F15:G15"/>
    <mergeCell ref="F21:G21"/>
    <mergeCell ref="H2:I2"/>
    <mergeCell ref="H4:I4"/>
    <mergeCell ref="H5:I5"/>
    <mergeCell ref="H6:I6"/>
    <mergeCell ref="H11:I11"/>
    <mergeCell ref="H12:I12"/>
    <mergeCell ref="H13:I13"/>
    <mergeCell ref="H18:I18"/>
    <mergeCell ref="H19:I19"/>
    <mergeCell ref="B5:D5"/>
    <mergeCell ref="B11:D11"/>
  </mergeCells>
  <conditionalFormatting sqref="B3 B10">
    <cfRule type="expression" dxfId="14" priority="5">
      <formula>#REF!&gt;1</formula>
    </cfRule>
  </conditionalFormatting>
  <conditionalFormatting sqref="B17">
    <cfRule type="expression" dxfId="13" priority="4">
      <formula>#REF!&gt;1</formula>
    </cfRule>
  </conditionalFormatting>
  <conditionalFormatting sqref="B23">
    <cfRule type="expression" dxfId="12" priority="1">
      <formula>#REF!&gt;1</formula>
    </cfRule>
  </conditionalFormatting>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B3A8A-91D4-45CF-9433-6AD36184A8CC}">
  <sheetPr>
    <tabColor theme="4"/>
  </sheetPr>
  <dimension ref="A1:H46"/>
  <sheetViews>
    <sheetView workbookViewId="0">
      <selection activeCell="F6" sqref="F6"/>
    </sheetView>
  </sheetViews>
  <sheetFormatPr defaultColWidth="8.77734375" defaultRowHeight="14.4"/>
  <cols>
    <col min="1" max="1" width="6.5546875" style="128" customWidth="1"/>
    <col min="2" max="2" width="68.77734375" style="129" customWidth="1"/>
    <col min="3" max="3" width="22.77734375" style="275" customWidth="1"/>
    <col min="4" max="4" width="18.44140625" style="74" customWidth="1"/>
    <col min="5" max="5" width="14" style="68" customWidth="1"/>
    <col min="6" max="6" width="16.44140625" style="68" customWidth="1"/>
    <col min="7" max="7" width="10.77734375" style="68" customWidth="1"/>
    <col min="8" max="16384" width="8.77734375" style="68"/>
  </cols>
  <sheetData>
    <row r="1" spans="1:8" ht="36.75" customHeight="1">
      <c r="A1" s="193" t="s">
        <v>648</v>
      </c>
      <c r="B1" s="71"/>
      <c r="C1" s="195"/>
      <c r="D1" s="196"/>
      <c r="E1" s="196"/>
      <c r="F1" s="196"/>
    </row>
    <row r="2" spans="1:8" ht="23.1" customHeight="1">
      <c r="A2" s="72" t="s">
        <v>430</v>
      </c>
      <c r="B2" s="73" t="s">
        <v>431</v>
      </c>
      <c r="C2" s="68"/>
      <c r="D2" s="556" t="s">
        <v>432</v>
      </c>
      <c r="E2" s="703" t="s">
        <v>583</v>
      </c>
      <c r="F2" s="703"/>
      <c r="G2" s="556"/>
      <c r="H2" s="556"/>
    </row>
    <row r="3" spans="1:8" ht="23.1" customHeight="1">
      <c r="A3" s="72"/>
      <c r="B3" s="101" t="s">
        <v>649</v>
      </c>
      <c r="C3" s="102"/>
      <c r="D3" s="102"/>
      <c r="E3" s="102"/>
      <c r="F3" s="102"/>
    </row>
    <row r="4" spans="1:8" ht="58.35" customHeight="1">
      <c r="A4" s="74">
        <v>47</v>
      </c>
      <c r="B4" s="255" t="s">
        <v>387</v>
      </c>
      <c r="C4" s="215" t="str">
        <f>IF(ISBLANK('AA DATA ENTRY'!C100),"Complete Question 47",'AA DATA ENTRY'!C100)</f>
        <v>Complete Question 47</v>
      </c>
      <c r="D4" s="256" t="str" cm="1">
        <f t="array" ref="D4">_xlfn.IFS(C4="Yes","Higher",C4="No","Not Applicable",C4="Complete Question 47","-")</f>
        <v>-</v>
      </c>
      <c r="E4" s="704" t="s">
        <v>650</v>
      </c>
      <c r="F4" s="704"/>
    </row>
    <row r="5" spans="1:8" ht="23.1" customHeight="1">
      <c r="A5" s="72"/>
      <c r="B5" s="73"/>
      <c r="C5" s="556"/>
      <c r="D5" s="72"/>
      <c r="E5" s="72"/>
    </row>
    <row r="6" spans="1:8" ht="23.1" customHeight="1">
      <c r="A6" s="72"/>
      <c r="B6" s="101" t="s">
        <v>651</v>
      </c>
      <c r="C6" s="102"/>
      <c r="D6" s="102"/>
      <c r="E6" s="102"/>
      <c r="F6" s="102"/>
    </row>
    <row r="7" spans="1:8" ht="46.5" customHeight="1">
      <c r="A7" s="74">
        <v>48</v>
      </c>
      <c r="B7" s="257" t="s">
        <v>652</v>
      </c>
      <c r="C7" s="215" t="str">
        <f>IF(ISBLANK('AA DATA ENTRY'!C101),"Complete Question 48",'AA DATA ENTRY'!C101)</f>
        <v>Complete Question 48</v>
      </c>
      <c r="D7" s="256" t="str" cm="1">
        <f t="array" ref="D7">_xlfn.IFS(C7="Yes","Higher",C7="No","Not Applicable",C7="Complete Question 48","-")</f>
        <v>-</v>
      </c>
      <c r="E7" s="704" t="s">
        <v>650</v>
      </c>
      <c r="F7" s="704"/>
    </row>
    <row r="8" spans="1:8" s="364" customFormat="1" ht="22.95" customHeight="1">
      <c r="A8" s="369"/>
      <c r="B8" s="370"/>
      <c r="C8" s="371"/>
      <c r="D8" s="372"/>
      <c r="E8" s="373"/>
      <c r="F8" s="373"/>
    </row>
    <row r="9" spans="1:8" ht="23.1" customHeight="1">
      <c r="A9" s="74"/>
      <c r="B9" s="366" t="s">
        <v>653</v>
      </c>
      <c r="C9" s="367"/>
      <c r="D9" s="367"/>
      <c r="E9" s="367"/>
    </row>
    <row r="10" spans="1:8" ht="21.75" customHeight="1">
      <c r="A10" s="74">
        <v>49</v>
      </c>
      <c r="B10" s="255" t="s">
        <v>654</v>
      </c>
      <c r="C10" s="215" t="str">
        <f>IF(ISBLANK('AA DATA ENTRY'!C102),"Complete Question 49",'AA DATA ENTRY'!C102)</f>
        <v>Complete Question 49</v>
      </c>
      <c r="D10" s="676"/>
      <c r="E10" s="677"/>
    </row>
    <row r="11" spans="1:8" s="200" customFormat="1" ht="57.6">
      <c r="A11" s="74">
        <v>50</v>
      </c>
      <c r="B11" s="255" t="s">
        <v>394</v>
      </c>
      <c r="C11" s="215" t="str">
        <f>IF(ISBLANK('AA DATA ENTRY'!C103),"Complete Question 50",'AA DATA ENTRY'!C103)</f>
        <v>Complete Question 50</v>
      </c>
      <c r="D11" s="711"/>
      <c r="E11" s="712"/>
    </row>
    <row r="12" spans="1:8" ht="23.1" customHeight="1">
      <c r="A12" s="243"/>
      <c r="B12" s="269"/>
      <c r="C12" s="84"/>
      <c r="E12" s="268"/>
    </row>
    <row r="13" spans="1:8" ht="23.1" customHeight="1">
      <c r="A13" s="74"/>
      <c r="B13" s="101" t="s">
        <v>655</v>
      </c>
      <c r="C13" s="102"/>
      <c r="D13" s="102"/>
      <c r="E13" s="102"/>
      <c r="F13" s="361"/>
      <c r="G13" s="361"/>
    </row>
    <row r="14" spans="1:8" s="200" customFormat="1" ht="37.200000000000003" customHeight="1">
      <c r="A14" s="74"/>
      <c r="B14" s="693" t="s">
        <v>656</v>
      </c>
      <c r="C14" s="693"/>
      <c r="D14" s="106" t="s">
        <v>28</v>
      </c>
      <c r="E14" s="106" t="s">
        <v>29</v>
      </c>
      <c r="F14" s="362"/>
      <c r="G14" s="363"/>
    </row>
    <row r="15" spans="1:8" ht="19.350000000000001" customHeight="1">
      <c r="A15" s="74"/>
      <c r="B15" s="666" t="s">
        <v>657</v>
      </c>
      <c r="C15" s="106" t="s">
        <v>28</v>
      </c>
      <c r="D15" s="108" t="s">
        <v>447</v>
      </c>
      <c r="E15" s="108" t="s">
        <v>121</v>
      </c>
      <c r="F15" s="364"/>
      <c r="G15" s="365"/>
    </row>
    <row r="16" spans="1:8" ht="19.350000000000001" customHeight="1">
      <c r="A16" s="74"/>
      <c r="B16" s="668"/>
      <c r="C16" s="106" t="s">
        <v>29</v>
      </c>
      <c r="D16" s="108" t="s">
        <v>121</v>
      </c>
      <c r="E16" s="108" t="s">
        <v>441</v>
      </c>
      <c r="F16" s="364"/>
      <c r="G16" s="365"/>
    </row>
    <row r="17" spans="1:7" s="200" customFormat="1" ht="14.1" customHeight="1" thickBot="1">
      <c r="A17" s="262"/>
      <c r="C17" s="175"/>
      <c r="D17" s="270"/>
      <c r="E17" s="271"/>
    </row>
    <row r="18" spans="1:7" ht="39" customHeight="1" thickBot="1">
      <c r="C18" s="358" t="s">
        <v>655</v>
      </c>
      <c r="D18" s="113" t="str">
        <f>IFERROR(INDEX(D15:E16,MATCH(C10,C15:C16,0),MATCH(C11,D14:E14)),"Incomplete section")</f>
        <v>Incomplete section</v>
      </c>
      <c r="E18" s="272"/>
      <c r="F18" s="273"/>
    </row>
    <row r="19" spans="1:7" s="380" customFormat="1" ht="22.95" customHeight="1">
      <c r="A19" s="374"/>
      <c r="B19" s="375"/>
      <c r="C19" s="376"/>
      <c r="D19" s="377"/>
      <c r="E19" s="378"/>
      <c r="F19" s="379"/>
    </row>
    <row r="20" spans="1:7" s="119" customFormat="1" ht="23.1" customHeight="1">
      <c r="A20" s="74"/>
      <c r="B20" s="101" t="s">
        <v>658</v>
      </c>
      <c r="C20" s="102"/>
      <c r="D20" s="102"/>
      <c r="E20" s="102"/>
      <c r="F20" s="102"/>
    </row>
    <row r="21" spans="1:7" ht="35.1" customHeight="1">
      <c r="A21" s="128">
        <v>51</v>
      </c>
      <c r="B21" s="255" t="s">
        <v>396</v>
      </c>
      <c r="C21" s="215" t="str">
        <f>IF(ISBLANK('AA DATA ENTRY'!C104),"Complete Question 51",'AA DATA ENTRY'!C104)</f>
        <v>Complete Question 51</v>
      </c>
      <c r="D21" s="274" t="str" cm="1">
        <f t="array" ref="D21">IFERROR(_xlfn.IFS(C21="Yes","Continue to table",C21="No","Lower"),"Complete Question 52")</f>
        <v>Complete Question 52</v>
      </c>
      <c r="E21" s="676" t="s">
        <v>659</v>
      </c>
      <c r="F21" s="677"/>
    </row>
    <row r="22" spans="1:7" ht="35.1" customHeight="1">
      <c r="A22" s="128">
        <v>52</v>
      </c>
      <c r="B22" s="255" t="s">
        <v>660</v>
      </c>
      <c r="C22" s="215" t="str">
        <f>IF(ISBLANK('AA DATA ENTRY'!C105),"Complete Question 52",'AA DATA ENTRY'!C105)</f>
        <v>Complete Question 52</v>
      </c>
      <c r="D22" s="72"/>
      <c r="E22" s="709"/>
      <c r="F22" s="710"/>
    </row>
    <row r="23" spans="1:7" ht="35.1" customHeight="1">
      <c r="A23" s="128">
        <v>53</v>
      </c>
      <c r="B23" s="255" t="s">
        <v>400</v>
      </c>
      <c r="C23" s="215" t="str">
        <f>IF(ISBLANK('AA DATA ENTRY'!C106),"Complete Question 53",'AA DATA ENTRY'!C106)</f>
        <v>Complete Question 53</v>
      </c>
      <c r="D23" s="261"/>
      <c r="E23" s="711"/>
      <c r="F23" s="712"/>
    </row>
    <row r="24" spans="1:7" ht="23.1" customHeight="1">
      <c r="C24" s="557"/>
      <c r="D24" s="68"/>
    </row>
    <row r="25" spans="1:7" s="119" customFormat="1" ht="23.1" customHeight="1">
      <c r="A25" s="74"/>
      <c r="B25" s="101" t="s">
        <v>661</v>
      </c>
      <c r="C25" s="102"/>
      <c r="D25" s="102"/>
      <c r="E25" s="102"/>
      <c r="F25" s="68"/>
      <c r="G25" s="68"/>
    </row>
    <row r="26" spans="1:7" s="119" customFormat="1" ht="37.35" customHeight="1">
      <c r="A26" s="74"/>
      <c r="B26" s="728" t="s">
        <v>662</v>
      </c>
      <c r="C26" s="729"/>
      <c r="D26" s="106" t="s">
        <v>28</v>
      </c>
      <c r="E26" s="106" t="s">
        <v>29</v>
      </c>
    </row>
    <row r="27" spans="1:7" s="119" customFormat="1" ht="20.100000000000001" customHeight="1">
      <c r="A27" s="74"/>
      <c r="B27" s="666" t="s">
        <v>663</v>
      </c>
      <c r="C27" s="106" t="s">
        <v>28</v>
      </c>
      <c r="D27" s="108" t="s">
        <v>447</v>
      </c>
      <c r="E27" s="108" t="s">
        <v>121</v>
      </c>
    </row>
    <row r="28" spans="1:7" s="119" customFormat="1" ht="20.100000000000001" customHeight="1">
      <c r="A28" s="74"/>
      <c r="B28" s="668"/>
      <c r="C28" s="106" t="s">
        <v>29</v>
      </c>
      <c r="D28" s="108" t="s">
        <v>447</v>
      </c>
      <c r="E28" s="108" t="s">
        <v>441</v>
      </c>
    </row>
    <row r="29" spans="1:7" ht="15" thickBot="1"/>
    <row r="30" spans="1:7" ht="39" customHeight="1" thickBot="1">
      <c r="C30" s="358" t="s">
        <v>661</v>
      </c>
      <c r="D30" s="113" t="str">
        <f>IFERROR(IF(D21="Lower","Lower",(INDEX(D27:E28,MATCH(C22,C27:C28,0),MATCH(C23,D26:E26,0)))),"Incomplete section")</f>
        <v>Incomplete section</v>
      </c>
    </row>
    <row r="31" spans="1:7" ht="23.1" customHeight="1">
      <c r="A31" s="72"/>
      <c r="B31" s="73"/>
      <c r="C31" s="556"/>
      <c r="D31" s="72"/>
      <c r="E31" s="72"/>
    </row>
    <row r="32" spans="1:7" ht="23.1" customHeight="1">
      <c r="A32" s="74"/>
      <c r="B32" s="101" t="s">
        <v>664</v>
      </c>
      <c r="C32" s="102"/>
      <c r="D32" s="102"/>
      <c r="E32" s="102"/>
      <c r="F32" s="102"/>
    </row>
    <row r="33" spans="1:7" ht="32.85" customHeight="1">
      <c r="A33" s="74">
        <v>54</v>
      </c>
      <c r="B33" s="558" t="s">
        <v>402</v>
      </c>
      <c r="C33" s="215" t="str">
        <f>IF(ISBLANK('AA DATA ENTRY'!C107),"Complete Question 54",'AA DATA ENTRY'!C107)</f>
        <v>Complete Question 54</v>
      </c>
      <c r="D33" s="258" t="str">
        <f>IF(C33="Yes","Higher","Continue to table")</f>
        <v>Continue to table</v>
      </c>
      <c r="E33" s="676" t="s">
        <v>665</v>
      </c>
      <c r="F33" s="677"/>
    </row>
    <row r="34" spans="1:7" ht="32.85" customHeight="1">
      <c r="A34" s="74">
        <v>55</v>
      </c>
      <c r="B34" s="558" t="s">
        <v>405</v>
      </c>
      <c r="C34" s="215" t="str">
        <f>IF(ISBLANK('AA DATA ENTRY'!C108),"Complete Question 55",'AA DATA ENTRY'!C108)</f>
        <v>Complete Question 55</v>
      </c>
      <c r="D34" s="259"/>
      <c r="E34" s="709"/>
      <c r="F34" s="710"/>
    </row>
    <row r="35" spans="1:7" ht="32.85" customHeight="1">
      <c r="A35" s="74">
        <v>56</v>
      </c>
      <c r="B35" s="249" t="s">
        <v>407</v>
      </c>
      <c r="C35" s="215" t="str">
        <f>IF(ISBLANK('AA DATA ENTRY'!C109),"Complete Question 56",'AA DATA ENTRY'!C109)</f>
        <v>Complete Question 56</v>
      </c>
      <c r="D35" s="260"/>
      <c r="E35" s="709"/>
      <c r="F35" s="710"/>
    </row>
    <row r="36" spans="1:7" ht="50.85" customHeight="1">
      <c r="A36" s="74">
        <v>57</v>
      </c>
      <c r="B36" s="558" t="s">
        <v>409</v>
      </c>
      <c r="C36" s="215" t="str">
        <f>IF(ISBLANK('AA DATA ENTRY'!C110),"Complete Question 57",'AA DATA ENTRY'!C110)</f>
        <v>Complete Question 57</v>
      </c>
      <c r="D36" s="261"/>
      <c r="E36" s="711"/>
      <c r="F36" s="712"/>
    </row>
    <row r="37" spans="1:7" s="200" customFormat="1" ht="23.1" customHeight="1">
      <c r="A37" s="262"/>
      <c r="C37" s="263"/>
      <c r="D37" s="264"/>
      <c r="E37" s="264"/>
    </row>
    <row r="38" spans="1:7" ht="23.1" customHeight="1">
      <c r="A38" s="74"/>
      <c r="B38" s="101" t="s">
        <v>666</v>
      </c>
      <c r="C38" s="102"/>
      <c r="D38" s="102"/>
      <c r="E38" s="102"/>
      <c r="F38" s="102"/>
      <c r="G38" s="102"/>
    </row>
    <row r="39" spans="1:7" ht="20.100000000000001" customHeight="1">
      <c r="A39" s="74"/>
      <c r="B39" s="265"/>
      <c r="C39" s="266" t="s">
        <v>667</v>
      </c>
      <c r="D39" s="106" t="s">
        <v>28</v>
      </c>
      <c r="E39" s="106" t="s">
        <v>28</v>
      </c>
      <c r="F39" s="106" t="s">
        <v>29</v>
      </c>
      <c r="G39" s="106" t="s">
        <v>29</v>
      </c>
    </row>
    <row r="40" spans="1:7" ht="20.100000000000001" customHeight="1">
      <c r="A40" s="243"/>
      <c r="B40" s="267"/>
      <c r="C40" s="266" t="s">
        <v>668</v>
      </c>
      <c r="D40" s="106" t="s">
        <v>28</v>
      </c>
      <c r="E40" s="106" t="s">
        <v>29</v>
      </c>
      <c r="F40" s="106" t="s">
        <v>28</v>
      </c>
      <c r="G40" s="106" t="s">
        <v>29</v>
      </c>
    </row>
    <row r="41" spans="1:7" ht="20.100000000000001" customHeight="1">
      <c r="A41" s="74"/>
      <c r="B41" s="666" t="s">
        <v>669</v>
      </c>
      <c r="C41" s="106" t="s">
        <v>28</v>
      </c>
      <c r="D41" s="108" t="s">
        <v>447</v>
      </c>
      <c r="E41" s="108" t="s">
        <v>441</v>
      </c>
      <c r="F41" s="108" t="s">
        <v>121</v>
      </c>
      <c r="G41" s="108" t="s">
        <v>441</v>
      </c>
    </row>
    <row r="42" spans="1:7" ht="20.100000000000001" customHeight="1">
      <c r="A42" s="74"/>
      <c r="B42" s="668"/>
      <c r="C42" s="106" t="s">
        <v>29</v>
      </c>
      <c r="D42" s="108" t="s">
        <v>121</v>
      </c>
      <c r="E42" s="108" t="s">
        <v>441</v>
      </c>
      <c r="F42" s="108" t="s">
        <v>441</v>
      </c>
      <c r="G42" s="108" t="s">
        <v>441</v>
      </c>
    </row>
    <row r="43" spans="1:7" ht="15" thickBot="1">
      <c r="A43" s="74"/>
      <c r="B43" s="96"/>
      <c r="C43" s="84"/>
      <c r="E43" s="268"/>
    </row>
    <row r="44" spans="1:7" ht="39" customHeight="1" thickBot="1">
      <c r="A44" s="243"/>
      <c r="B44" s="269"/>
      <c r="C44" s="358" t="s">
        <v>666</v>
      </c>
      <c r="D44" s="113" t="str" cm="1">
        <f t="array" ref="D44">IF(D33="Higher","Higher",IFERROR(INDEX(D41:G42,MATCH(C35,C41:C42,0),MATCH(C34&amp;C36,D39:G39&amp;D40:G40,0)),"Incomplete section"))</f>
        <v>Incomplete section</v>
      </c>
      <c r="E44" s="268"/>
    </row>
    <row r="45" spans="1:7" ht="23.1" customHeight="1">
      <c r="A45" s="74"/>
      <c r="B45" s="96"/>
      <c r="C45" s="84"/>
      <c r="E45" s="268"/>
    </row>
    <row r="46" spans="1:7" ht="23.1" customHeight="1">
      <c r="C46" s="175"/>
      <c r="D46" s="730"/>
      <c r="E46" s="730"/>
    </row>
  </sheetData>
  <sheetProtection algorithmName="SHA-512" hashValue="1TRAQNcVHX+sTs2qdTuWsagkeu1Du6CXKSHCOaVfi7Lcx99FyaIQdO93aLIRPnZ/XPQrp0DZpcXBBYiA1etClA==" saltValue="ET8v3bfvRzbEoW9W40nNlw==" spinCount="100000" sheet="1" objects="1" scenarios="1"/>
  <mergeCells count="12">
    <mergeCell ref="E2:F2"/>
    <mergeCell ref="E4:F4"/>
    <mergeCell ref="E7:F7"/>
    <mergeCell ref="E33:F36"/>
    <mergeCell ref="D46:E46"/>
    <mergeCell ref="B41:B42"/>
    <mergeCell ref="B15:B16"/>
    <mergeCell ref="B27:B28"/>
    <mergeCell ref="D10:E11"/>
    <mergeCell ref="B26:C26"/>
    <mergeCell ref="E21:F23"/>
    <mergeCell ref="B14:C14"/>
  </mergeCells>
  <conditionalFormatting sqref="B10:B11 B43:B45">
    <cfRule type="expression" dxfId="8" priority="16">
      <formula>#REF!&gt;1</formula>
    </cfRule>
  </conditionalFormatting>
  <conditionalFormatting sqref="B23">
    <cfRule type="expression" dxfId="5" priority="1">
      <formula>$C$126="No"</formula>
    </cfRule>
  </conditionalFormatting>
  <conditionalFormatting sqref="B33:B36">
    <cfRule type="expression" dxfId="2" priority="4">
      <formula>$C$131="No"</formula>
    </cfRule>
  </conditionalFormatting>
  <conditionalFormatting sqref="B36">
    <cfRule type="expression" dxfId="1" priority="5">
      <formula>#REF!&gt;1</formula>
    </cfRule>
  </conditionalFormatting>
  <pageMargins left="0.7" right="0.7" top="0.75" bottom="0.75" header="0.3" footer="0.3"/>
  <pageSetup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11" id="{1A677E86-161D-4D09-AD88-AC5B905E977A}">
            <xm:f>Carbon!#REF!&gt;1</xm:f>
            <x14:dxf>
              <fill>
                <patternFill>
                  <bgColor theme="1" tint="0.14996795556505021"/>
                </patternFill>
              </fill>
            </x14:dxf>
          </x14:cfRule>
          <xm:sqref>B3</xm:sqref>
        </x14:conditionalFormatting>
        <x14:conditionalFormatting xmlns:xm="http://schemas.microsoft.com/office/excel/2006/main">
          <x14:cfRule type="expression" priority="10" id="{D680FA31-9039-4B77-A8A2-B664E1263D51}">
            <xm:f>Carbon!#REF!&gt;1</xm:f>
            <x14:dxf>
              <fill>
                <patternFill>
                  <bgColor theme="1" tint="0.14996795556505021"/>
                </patternFill>
              </fill>
            </x14:dxf>
          </x14:cfRule>
          <xm:sqref>B6</xm:sqref>
        </x14:conditionalFormatting>
        <x14:conditionalFormatting xmlns:xm="http://schemas.microsoft.com/office/excel/2006/main">
          <x14:cfRule type="expression" priority="3" id="{FB19CF68-9EAE-4896-BA76-F185CFCA2865}">
            <xm:f>Carbon!#REF!&gt;1</xm:f>
            <x14:dxf>
              <fill>
                <patternFill>
                  <bgColor theme="1" tint="0.14996795556505021"/>
                </patternFill>
              </fill>
            </x14:dxf>
          </x14:cfRule>
          <xm:sqref>B9</xm:sqref>
        </x14:conditionalFormatting>
        <x14:conditionalFormatting xmlns:xm="http://schemas.microsoft.com/office/excel/2006/main">
          <x14:cfRule type="expression" priority="13" id="{3EFFD2E5-86A4-44A3-ACF9-C50884A11A84}">
            <xm:f>Carbon!#REF!&gt;1</xm:f>
            <x14:dxf>
              <fill>
                <patternFill>
                  <bgColor theme="1" tint="0.14996795556505021"/>
                </patternFill>
              </fill>
            </x14:dxf>
          </x14:cfRule>
          <xm:sqref>B13</xm:sqref>
        </x14:conditionalFormatting>
        <x14:conditionalFormatting xmlns:xm="http://schemas.microsoft.com/office/excel/2006/main">
          <x14:cfRule type="expression" priority="2" id="{68729575-A052-4993-9E1B-C25408517E51}">
            <xm:f>Carbon!#REF!&gt;1</xm:f>
            <x14:dxf>
              <fill>
                <patternFill>
                  <bgColor theme="1" tint="0.14996795556505021"/>
                </patternFill>
              </fill>
            </x14:dxf>
          </x14:cfRule>
          <xm:sqref>B20</xm:sqref>
        </x14:conditionalFormatting>
        <x14:conditionalFormatting xmlns:xm="http://schemas.microsoft.com/office/excel/2006/main">
          <x14:cfRule type="expression" priority="12" id="{09880E3F-9BAE-4B63-872B-450255C5E192}">
            <xm:f>Carbon!#REF!&gt;1</xm:f>
            <x14:dxf>
              <fill>
                <patternFill>
                  <bgColor theme="1" tint="0.14996795556505021"/>
                </patternFill>
              </fill>
            </x14:dxf>
          </x14:cfRule>
          <xm:sqref>B25</xm:sqref>
        </x14:conditionalFormatting>
        <x14:conditionalFormatting xmlns:xm="http://schemas.microsoft.com/office/excel/2006/main">
          <x14:cfRule type="expression" priority="9" id="{39F88166-21B4-4001-B400-74EAA3B10ED1}">
            <xm:f>Carbon!#REF!&gt;1</xm:f>
            <x14:dxf>
              <fill>
                <patternFill>
                  <bgColor theme="1" tint="0.14996795556505021"/>
                </patternFill>
              </fill>
            </x14:dxf>
          </x14:cfRule>
          <xm:sqref>B32</xm:sqref>
        </x14:conditionalFormatting>
        <x14:conditionalFormatting xmlns:xm="http://schemas.microsoft.com/office/excel/2006/main">
          <x14:cfRule type="expression" priority="14" id="{DF54AC56-F475-4912-B4F3-CE1F416CEDB3}">
            <xm:f>Carbon!#REF!&gt;1</xm:f>
            <x14:dxf>
              <fill>
                <patternFill>
                  <bgColor theme="1" tint="0.14996795556505021"/>
                </patternFill>
              </fill>
            </x14:dxf>
          </x14:cfRule>
          <xm:sqref>B38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A32471E7758048938BE2CA6CD4A7BD" ma:contentTypeVersion="7" ma:contentTypeDescription="Create a new document." ma:contentTypeScope="" ma:versionID="13e5c337ef175ac9560dcfb2258f922f">
  <xsd:schema xmlns:xsd="http://www.w3.org/2001/XMLSchema" xmlns:xs="http://www.w3.org/2001/XMLSchema" xmlns:p="http://schemas.microsoft.com/office/2006/metadata/properties" xmlns:ns2="6bff6001-d5ff-44e3-871c-49c02fbf4e7b" targetNamespace="http://schemas.microsoft.com/office/2006/metadata/properties" ma:root="true" ma:fieldsID="39c75d7869589713579671d6909dc448" ns2:_="">
    <xsd:import namespace="6bff6001-d5ff-44e3-871c-49c02fbf4e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ff6001-d5ff-44e3-871c-49c02fbf4e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E77D3C-EBF3-4398-B932-E67F08D54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ff6001-d5ff-44e3-871c-49c02fbf4e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BCC884-8D3D-4EF3-B305-06840D84AE0F}">
  <ds:schemaRefs>
    <ds:schemaRef ds:uri="6bff6001-d5ff-44e3-871c-49c02fbf4e7b"/>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E6AAA5D-12D1-4842-A837-4FC5D20CC3BC}">
  <ds:schemaRefs>
    <ds:schemaRef ds:uri="http://schemas.microsoft.com/sharepoint/v3/contenttype/forms"/>
  </ds:schemaRefs>
</ds:datastoreItem>
</file>

<file path=docMetadata/LabelInfo.xml><?xml version="1.0" encoding="utf-8"?>
<clbl:labelList xmlns:clbl="http://schemas.microsoft.com/office/2020/mipLabelMetadata">
  <clbl:label id="{413c6f2c-219a-4692-97d3-f2b4d80281e7}" enabled="0" method="" siteId="{413c6f2c-219a-4692-97d3-f2b4d80281e7}" removed="1"/>
  <clbl:label id="{f4e2d11c-fae4-453b-b6c0-2964663779aa}" enabled="0" method="" siteId="{f4e2d11c-fae4-453b-b6c0-2964663779a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32</vt:i4>
      </vt:variant>
    </vt:vector>
  </HeadingPairs>
  <TitlesOfParts>
    <vt:vector size="42" baseType="lpstr">
      <vt:lpstr>Info</vt:lpstr>
      <vt:lpstr>tables</vt:lpstr>
      <vt:lpstr>AA DATA ENTRY</vt:lpstr>
      <vt:lpstr>User Notes &amp; Screenshots</vt:lpstr>
      <vt:lpstr>Hydro</vt:lpstr>
      <vt:lpstr>WtrQlty</vt:lpstr>
      <vt:lpstr>Eco</vt:lpstr>
      <vt:lpstr>Carbon</vt:lpstr>
      <vt:lpstr>Anthro</vt:lpstr>
      <vt:lpstr>Results Summary</vt:lpstr>
      <vt:lpstr>Eco!AA_to_Catchment_Ratio</vt:lpstr>
      <vt:lpstr>'Results Summary'!AA_to_Catchment_Ratio</vt:lpstr>
      <vt:lpstr>AA_to_Catchment_Ratio</vt:lpstr>
      <vt:lpstr>AA_to_Receiving</vt:lpstr>
      <vt:lpstr>Eco!aaconnection</vt:lpstr>
      <vt:lpstr>'Results Summary'!aaconnection</vt:lpstr>
      <vt:lpstr>aaconnection</vt:lpstr>
      <vt:lpstr>Bare_Ground</vt:lpstr>
      <vt:lpstr>Barriers</vt:lpstr>
      <vt:lpstr>Cowardin_Regime</vt:lpstr>
      <vt:lpstr>Debris</vt:lpstr>
      <vt:lpstr>Dominant_Water_Regime</vt:lpstr>
      <vt:lpstr>Eco!Flow_into_AA</vt:lpstr>
      <vt:lpstr>'Results Summary'!Flow_into_AA</vt:lpstr>
      <vt:lpstr>Flow_into_AA</vt:lpstr>
      <vt:lpstr>Eco!flow_out</vt:lpstr>
      <vt:lpstr>'Results Summary'!flow_out</vt:lpstr>
      <vt:lpstr>flow_out</vt:lpstr>
      <vt:lpstr>Flow_through_Vegetation_score</vt:lpstr>
      <vt:lpstr>flow_val</vt:lpstr>
      <vt:lpstr>HGM</vt:lpstr>
      <vt:lpstr>HGM_score</vt:lpstr>
      <vt:lpstr>Percent_Bare_Ground</vt:lpstr>
      <vt:lpstr>Percent_Bare_Ground_score</vt:lpstr>
      <vt:lpstr>Percent_Flooded</vt:lpstr>
      <vt:lpstr>Permeability_Class_score</vt:lpstr>
      <vt:lpstr>'Results Summary'!Print_Area</vt:lpstr>
      <vt:lpstr>Slope_score</vt:lpstr>
      <vt:lpstr>Sphagnum</vt:lpstr>
      <vt:lpstr>Surface_Water_Connection_score</vt:lpstr>
      <vt:lpstr>Wetland_Connection_score</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Danielson, Elli</dc:creator>
  <cp:keywords/>
  <dc:description/>
  <cp:lastModifiedBy>Jarosz, Sarah G - DNR (Sally)</cp:lastModifiedBy>
  <cp:revision/>
  <dcterms:created xsi:type="dcterms:W3CDTF">2023-05-09T13:50:28Z</dcterms:created>
  <dcterms:modified xsi:type="dcterms:W3CDTF">2026-08-17T15:45:09Z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0x01010083A32471E7758048938BE2CA6CD4A7BD</vt:lpwstr>
  </property>
</Properties>
</file>