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rortve\Desktop\"/>
    </mc:Choice>
  </mc:AlternateContent>
  <xr:revisionPtr revIDLastSave="0" documentId="13_ncr:1_{4E741FE2-C2BE-4136-93F7-25DA6844AE4F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TSS Adjustment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3" l="1"/>
  <c r="C25" i="3" s="1"/>
  <c r="C20" i="3"/>
  <c r="C21" i="3" s="1"/>
  <c r="C17" i="3"/>
  <c r="C19" i="3" l="1"/>
  <c r="C22" i="3" s="1"/>
  <c r="C23" i="3" l="1"/>
  <c r="C26" i="3" l="1"/>
  <c r="C27" i="3" s="1"/>
  <c r="C28" i="3" l="1"/>
  <c r="C30" i="3" s="1"/>
</calcChain>
</file>

<file path=xl/sharedStrings.xml><?xml version="1.0" encoding="utf-8"?>
<sst xmlns="http://schemas.openxmlformats.org/spreadsheetml/2006/main" count="47" uniqueCount="46">
  <si>
    <t>&lt; 4</t>
  </si>
  <si>
    <t>4 – 62.5</t>
  </si>
  <si>
    <t>&gt; 62.5</t>
  </si>
  <si>
    <t>Particle Size</t>
  </si>
  <si>
    <t>(microns)</t>
  </si>
  <si>
    <t>NURP PSD</t>
  </si>
  <si>
    <t>Average Influent PSD</t>
  </si>
  <si>
    <t xml:space="preserve">  (% by mass)</t>
  </si>
  <si>
    <t xml:space="preserve">Sum =  </t>
  </si>
  <si>
    <t>X =</t>
  </si>
  <si>
    <t>Y =</t>
  </si>
  <si>
    <t xml:space="preserve">Yellow cells are automatically updated. </t>
  </si>
  <si>
    <t>&lt; 4 microns % carry over =</t>
  </si>
  <si>
    <t>PSDs</t>
  </si>
  <si>
    <t>Safety Factor</t>
  </si>
  <si>
    <t xml:space="preserve">       Lookup Table</t>
  </si>
  <si>
    <t>Column C</t>
  </si>
  <si>
    <t>Effluent PSD events measured =</t>
  </si>
  <si>
    <t>Influent PSD events measured =</t>
  </si>
  <si>
    <r>
      <t xml:space="preserve">X  </t>
    </r>
    <r>
      <rPr>
        <u/>
        <sz val="12"/>
        <color rgb="FF000000"/>
        <rFont val="Calibri"/>
        <family val="2"/>
        <scheme val="minor"/>
      </rPr>
      <t>&lt;</t>
    </r>
    <r>
      <rPr>
        <sz val="12"/>
        <color rgb="FF000000"/>
        <rFont val="Calibri"/>
        <family val="2"/>
        <scheme val="minor"/>
      </rPr>
      <t xml:space="preserve"> 29%</t>
    </r>
  </si>
  <si>
    <r>
      <t xml:space="preserve">Y </t>
    </r>
    <r>
      <rPr>
        <u/>
        <sz val="12"/>
        <color rgb="FF000000"/>
        <rFont val="Calibri"/>
        <family val="2"/>
        <scheme val="minor"/>
      </rPr>
      <t>&lt;</t>
    </r>
    <r>
      <rPr>
        <sz val="12"/>
        <color rgb="FF000000"/>
        <rFont val="Calibri"/>
        <family val="2"/>
        <scheme val="minor"/>
      </rPr>
      <t xml:space="preserve"> 58%</t>
    </r>
  </si>
  <si>
    <t xml:space="preserve">TAPE GULD overall efficiency for TSS = </t>
  </si>
  <si>
    <t>Lower value of influent or effluent PSD events measured =</t>
  </si>
  <si>
    <t>Limit value to maximum of 80%</t>
  </si>
  <si>
    <t>Limit value to minimum of 50%</t>
  </si>
  <si>
    <t>Adjusted for safety factor</t>
  </si>
  <si>
    <t>Overall Adjusted TSS Filter Efficiency =</t>
  </si>
  <si>
    <t>Overall Adjusted TSS Filter Efficiency Calculation</t>
  </si>
  <si>
    <t>Update data in the blue shaded cells based on TAPE GULD report data.</t>
  </si>
  <si>
    <t>Formulas Used in</t>
  </si>
  <si>
    <t>Safety Factor =</t>
  </si>
  <si>
    <t>NURP % Adj. Factor =</t>
  </si>
  <si>
    <t>NURP-Adjusted Efficiency =</t>
  </si>
  <si>
    <t>Proprietary Storm Water Filtration Devices (Technical Standard 1010)</t>
  </si>
  <si>
    <t>IF(C14+C15+C16&gt;1,"Error: Sum exceeds 100%",C14+C15+C16)</t>
  </si>
  <si>
    <t>IF(C14&gt;B14,B14,C14)</t>
  </si>
  <si>
    <t>IF(C14&gt;B14,C14-B14,0)</t>
  </si>
  <si>
    <t>IF(C15+C20&gt;B15,B15,C15+C20)</t>
  </si>
  <si>
    <t>C19+C21+0.13</t>
  </si>
  <si>
    <t>C8*C22</t>
  </si>
  <si>
    <t>IF(C9&gt;C10,C10,C9)</t>
  </si>
  <si>
    <t>LOOKUP(C24,F14:F26,G14:G26)</t>
  </si>
  <si>
    <t>C23*C25</t>
  </si>
  <si>
    <t>IF(C26&gt;0.8,0.8,C26)</t>
  </si>
  <si>
    <t>IF(C27&lt;0.5,0.5,C27)</t>
  </si>
  <si>
    <t>C28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</si>
</sst>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9" fontId="2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9" fontId="5" fillId="0" borderId="0" xfId="1" applyNumberFormat="1" applyFont="1" applyAlignment="1">
      <alignment horizontal="center" vertical="center" readingOrder="1"/>
    </xf>
    <xf numFmtId="0" fontId="5" fillId="0" borderId="0" xfId="0" applyFont="1" applyAlignment="1">
      <alignment horizontal="left" vertical="center" readingOrder="1"/>
    </xf>
    <xf numFmtId="9" fontId="2" fillId="2" borderId="0" xfId="0" quotePrefix="1" applyNumberFormat="1" applyFont="1" applyFill="1" applyAlignment="1">
      <alignment horizont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9" fontId="3" fillId="0" borderId="0" xfId="0" applyNumberFormat="1" applyFont="1" applyFill="1"/>
    <xf numFmtId="9" fontId="3" fillId="2" borderId="0" xfId="0" quotePrefix="1" applyNumberFormat="1" applyFont="1" applyFill="1" applyAlignment="1">
      <alignment horizontal="center"/>
    </xf>
    <xf numFmtId="9" fontId="3" fillId="0" borderId="0" xfId="0" quotePrefix="1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7" fillId="2" borderId="0" xfId="0" applyFont="1" applyFill="1"/>
    <xf numFmtId="9" fontId="8" fillId="3" borderId="0" xfId="0" applyNumberFormat="1" applyFont="1" applyFill="1" applyAlignment="1">
      <alignment horizontal="center"/>
    </xf>
    <xf numFmtId="0" fontId="7" fillId="3" borderId="0" xfId="0" applyFont="1" applyFill="1"/>
    <xf numFmtId="9" fontId="3" fillId="0" borderId="0" xfId="0" quotePrefix="1" applyNumberFormat="1" applyFont="1" applyAlignment="1">
      <alignment horizontal="left"/>
    </xf>
    <xf numFmtId="1" fontId="8" fillId="3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quotePrefix="1"/>
    <xf numFmtId="0" fontId="0" fillId="0" borderId="0" xfId="0" applyFill="1" applyAlignment="1">
      <alignment horizontal="center"/>
    </xf>
    <xf numFmtId="1" fontId="3" fillId="2" borderId="0" xfId="0" quotePrefix="1" applyNumberFormat="1" applyFont="1" applyFill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quotePrefix="1" applyFill="1"/>
    <xf numFmtId="0" fontId="3" fillId="3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9" fontId="14" fillId="2" borderId="0" xfId="0" applyNumberFormat="1" applyFont="1" applyFill="1" applyAlignment="1">
      <alignment horizontal="center"/>
    </xf>
    <xf numFmtId="9" fontId="14" fillId="0" borderId="0" xfId="0" applyNumberFormat="1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2" borderId="0" xfId="0" quotePrefix="1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0" borderId="0" xfId="0" applyFont="1" applyAlignment="1">
      <alignment horizontal="left" vertical="center" indent="1" readingOrder="1"/>
    </xf>
    <xf numFmtId="0" fontId="5" fillId="0" borderId="0" xfId="0" applyFont="1" applyFill="1" applyAlignment="1">
      <alignment horizontal="left" vertical="center" indent="1" readingOrder="1"/>
    </xf>
    <xf numFmtId="9" fontId="5" fillId="0" borderId="0" xfId="1" applyNumberFormat="1" applyFont="1" applyFill="1" applyAlignment="1">
      <alignment horizontal="left" vertical="center" indent="1" readingOrder="1"/>
    </xf>
    <xf numFmtId="0" fontId="12" fillId="0" borderId="0" xfId="0" applyFont="1" applyAlignment="1">
      <alignment horizontal="left" indent="1"/>
    </xf>
    <xf numFmtId="0" fontId="12" fillId="0" borderId="0" xfId="0" quotePrefix="1" applyFont="1" applyAlignment="1">
      <alignment horizontal="left" indent="1"/>
    </xf>
    <xf numFmtId="0" fontId="10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Safety Factor Determined</a:t>
            </a:r>
            <a:r>
              <a:rPr lang="en-US" baseline="0"/>
              <a:t> from the Number of Measured PSD Sets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'TSS Adjustments'!$E$14:$E$26</c:f>
              <c:numCache>
                <c:formatCode>General</c:formatCod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</c:numCache>
            </c:numRef>
          </c:xVal>
          <c:yVal>
            <c:numRef>
              <c:f>'TSS Adjustments'!$F$14:$F$26</c:f>
              <c:numCache>
                <c:formatCode>0.00</c:formatCode>
                <c:ptCount val="1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0.94</c:v>
                </c:pt>
                <c:pt idx="4">
                  <c:v>0.94</c:v>
                </c:pt>
                <c:pt idx="5">
                  <c:v>0.94</c:v>
                </c:pt>
                <c:pt idx="6">
                  <c:v>0.96</c:v>
                </c:pt>
                <c:pt idx="7">
                  <c:v>0.96</c:v>
                </c:pt>
                <c:pt idx="8">
                  <c:v>0.96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F5-48BD-BF86-B3DE52031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411104"/>
        <c:axId val="536413848"/>
      </c:scatterChart>
      <c:valAx>
        <c:axId val="53641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Measured PSD Sets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413848"/>
        <c:crosses val="autoZero"/>
        <c:crossBetween val="midCat"/>
      </c:valAx>
      <c:valAx>
        <c:axId val="536413848"/>
        <c:scaling>
          <c:orientation val="minMax"/>
          <c:max val="1.02"/>
          <c:min val="0.880000000000000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Safety Factor</a:t>
                </a:r>
              </a:p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41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188595</xdr:colOff>
      <xdr:row>11</xdr:row>
      <xdr:rowOff>7620</xdr:rowOff>
    </xdr:from>
    <xdr:to>
      <xdr:col>14</xdr:col>
      <xdr:colOff>571500</xdr:colOff>
      <xdr:row>30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="90" zoomScaleNormal="90" workbookViewId="0">
      <selection sqref="A1:C1"/>
    </sheetView>
  </sheetViews>
  <sheetFormatPr defaultColWidth="9.140625" defaultRowHeight="15.75" x14ac:dyDescent="0.25"/>
  <cols>
    <col min="1" max="1" width="55.28515625" style="1" customWidth="1"/>
    <col min="2" max="2" width="22.7109375" style="1" customWidth="1"/>
    <col min="3" max="3" width="22.7109375" style="2" customWidth="1"/>
    <col min="4" max="4" width="60.140625" style="1" customWidth="1"/>
    <col min="5" max="5" width="8.7109375" style="1" customWidth="1"/>
    <col min="6" max="7" width="12.42578125" style="1" bestFit="1" customWidth="1"/>
    <col min="8" max="16384" width="9.140625" style="1"/>
  </cols>
  <sheetData>
    <row r="1" spans="1:8" ht="18.75" x14ac:dyDescent="0.3">
      <c r="A1" s="51" t="s">
        <v>33</v>
      </c>
      <c r="B1" s="51"/>
      <c r="C1" s="51"/>
    </row>
    <row r="2" spans="1:8" x14ac:dyDescent="0.25">
      <c r="A2" s="29"/>
      <c r="D2" s="14"/>
      <c r="E2" s="14"/>
    </row>
    <row r="3" spans="1:8" ht="18.75" x14ac:dyDescent="0.3">
      <c r="A3" s="51" t="s">
        <v>27</v>
      </c>
      <c r="B3" s="51"/>
      <c r="C3" s="51"/>
      <c r="D3" s="14"/>
      <c r="E3" s="25"/>
      <c r="F3"/>
      <c r="G3"/>
      <c r="H3"/>
    </row>
    <row r="4" spans="1:8" ht="18.75" x14ac:dyDescent="0.3">
      <c r="A4" s="33"/>
      <c r="D4" s="14"/>
      <c r="E4" s="25"/>
      <c r="F4"/>
      <c r="G4"/>
      <c r="H4"/>
    </row>
    <row r="5" spans="1:8" ht="18.75" x14ac:dyDescent="0.3">
      <c r="A5" s="22" t="s">
        <v>28</v>
      </c>
      <c r="B5" s="35"/>
      <c r="C5" s="19"/>
      <c r="D5" s="14"/>
      <c r="E5" s="34"/>
      <c r="F5" s="26"/>
      <c r="G5"/>
      <c r="H5"/>
    </row>
    <row r="6" spans="1:8" ht="18.75" x14ac:dyDescent="0.3">
      <c r="A6" s="20" t="s">
        <v>11</v>
      </c>
      <c r="B6" s="45"/>
      <c r="C6" s="19"/>
      <c r="D6" s="14"/>
      <c r="E6" s="25"/>
      <c r="F6" s="26"/>
      <c r="G6"/>
      <c r="H6"/>
    </row>
    <row r="7" spans="1:8" x14ac:dyDescent="0.25">
      <c r="A7" s="15"/>
      <c r="B7" s="19"/>
      <c r="C7" s="19"/>
      <c r="D7" s="14"/>
      <c r="E7" s="25"/>
      <c r="F7"/>
      <c r="G7"/>
      <c r="H7"/>
    </row>
    <row r="8" spans="1:8" x14ac:dyDescent="0.25">
      <c r="A8" s="14" t="s">
        <v>21</v>
      </c>
      <c r="B8" s="16"/>
      <c r="C8" s="21">
        <v>0.82</v>
      </c>
      <c r="G8"/>
      <c r="H8"/>
    </row>
    <row r="9" spans="1:8" x14ac:dyDescent="0.25">
      <c r="A9" s="14" t="s">
        <v>18</v>
      </c>
      <c r="B9" s="16"/>
      <c r="C9" s="24">
        <v>3</v>
      </c>
      <c r="G9"/>
      <c r="H9"/>
    </row>
    <row r="10" spans="1:8" x14ac:dyDescent="0.25">
      <c r="A10" s="14" t="s">
        <v>17</v>
      </c>
      <c r="B10" s="16"/>
      <c r="C10" s="24">
        <v>12</v>
      </c>
      <c r="G10" s="18"/>
      <c r="H10" s="25"/>
    </row>
    <row r="11" spans="1:8" x14ac:dyDescent="0.25">
      <c r="A11" s="14"/>
      <c r="B11" s="13"/>
      <c r="C11" s="13"/>
      <c r="G11" s="25"/>
      <c r="H11" s="25"/>
    </row>
    <row r="12" spans="1:8" x14ac:dyDescent="0.25">
      <c r="A12" s="11" t="s">
        <v>3</v>
      </c>
      <c r="B12" s="11" t="s">
        <v>5</v>
      </c>
      <c r="C12" s="10" t="s">
        <v>6</v>
      </c>
      <c r="D12" s="36" t="s">
        <v>29</v>
      </c>
      <c r="E12" s="29" t="s">
        <v>15</v>
      </c>
      <c r="H12" s="25"/>
    </row>
    <row r="13" spans="1:8" x14ac:dyDescent="0.25">
      <c r="A13" s="4" t="s">
        <v>4</v>
      </c>
      <c r="B13" s="4" t="s">
        <v>7</v>
      </c>
      <c r="C13" s="4" t="s">
        <v>7</v>
      </c>
      <c r="D13" s="36" t="s">
        <v>16</v>
      </c>
      <c r="E13" s="31" t="s">
        <v>13</v>
      </c>
      <c r="F13" s="31" t="s">
        <v>14</v>
      </c>
      <c r="H13"/>
    </row>
    <row r="14" spans="1:8" x14ac:dyDescent="0.25">
      <c r="A14" s="5" t="s">
        <v>0</v>
      </c>
      <c r="B14" s="6">
        <v>0.28999999999999998</v>
      </c>
      <c r="C14" s="3">
        <v>0.23</v>
      </c>
      <c r="D14" s="37"/>
      <c r="E14" s="30">
        <v>3</v>
      </c>
      <c r="F14" s="40">
        <v>0.9</v>
      </c>
      <c r="H14"/>
    </row>
    <row r="15" spans="1:8" x14ac:dyDescent="0.25">
      <c r="A15" s="5" t="s">
        <v>1</v>
      </c>
      <c r="B15" s="6">
        <v>0.57999999999999996</v>
      </c>
      <c r="C15" s="3">
        <v>0.62</v>
      </c>
      <c r="D15" s="37"/>
      <c r="E15" s="27">
        <v>4</v>
      </c>
      <c r="F15" s="41">
        <v>0.9</v>
      </c>
      <c r="H15"/>
    </row>
    <row r="16" spans="1:8" x14ac:dyDescent="0.25">
      <c r="A16" s="5" t="s">
        <v>2</v>
      </c>
      <c r="B16" s="6">
        <v>0.13</v>
      </c>
      <c r="C16" s="3">
        <v>0.15</v>
      </c>
      <c r="D16" s="37"/>
      <c r="E16" s="27">
        <v>5</v>
      </c>
      <c r="F16" s="42">
        <v>0.9</v>
      </c>
      <c r="H16"/>
    </row>
    <row r="17" spans="1:8" x14ac:dyDescent="0.25">
      <c r="B17" s="6" t="s">
        <v>8</v>
      </c>
      <c r="C17" s="17">
        <f>IF(C14+C15+C16&gt;1,"Error: Sum exceeds 100%",C14+C15+C16)</f>
        <v>1</v>
      </c>
      <c r="D17" s="49" t="s">
        <v>34</v>
      </c>
      <c r="E17" s="27">
        <v>6</v>
      </c>
      <c r="F17" s="42">
        <v>0.94</v>
      </c>
      <c r="H17"/>
    </row>
    <row r="18" spans="1:8" x14ac:dyDescent="0.25">
      <c r="B18" s="6"/>
      <c r="C18" s="23"/>
      <c r="D18" s="49"/>
      <c r="E18" s="27">
        <v>7</v>
      </c>
      <c r="F18" s="42">
        <v>0.94</v>
      </c>
      <c r="H18"/>
    </row>
    <row r="19" spans="1:8" x14ac:dyDescent="0.25">
      <c r="A19" s="46" t="s">
        <v>19</v>
      </c>
      <c r="B19" s="6" t="s">
        <v>9</v>
      </c>
      <c r="C19" s="17">
        <f>IF(C14&gt;B14,B14,C14)</f>
        <v>0.23</v>
      </c>
      <c r="D19" s="49" t="s">
        <v>35</v>
      </c>
      <c r="E19" s="27">
        <v>8</v>
      </c>
      <c r="F19" s="42">
        <v>0.94</v>
      </c>
      <c r="H19"/>
    </row>
    <row r="20" spans="1:8" x14ac:dyDescent="0.25">
      <c r="A20" s="46" t="s">
        <v>12</v>
      </c>
      <c r="B20" s="6"/>
      <c r="C20" s="17">
        <f>IF(C14&gt;B14,C14-B14,0)</f>
        <v>0</v>
      </c>
      <c r="D20" s="49" t="s">
        <v>36</v>
      </c>
      <c r="E20" s="27">
        <v>9</v>
      </c>
      <c r="F20" s="42">
        <v>0.96</v>
      </c>
      <c r="H20"/>
    </row>
    <row r="21" spans="1:8" x14ac:dyDescent="0.25">
      <c r="A21" s="46" t="s">
        <v>20</v>
      </c>
      <c r="B21" s="5" t="s">
        <v>10</v>
      </c>
      <c r="C21" s="17">
        <f>IF(C15+C20&gt;B15,B15,C15+C20)</f>
        <v>0.57999999999999996</v>
      </c>
      <c r="D21" s="49" t="s">
        <v>37</v>
      </c>
      <c r="E21" s="27">
        <v>10</v>
      </c>
      <c r="F21" s="42">
        <v>0.96</v>
      </c>
    </row>
    <row r="22" spans="1:8" x14ac:dyDescent="0.25">
      <c r="A22" s="46" t="s">
        <v>31</v>
      </c>
      <c r="B22" s="5"/>
      <c r="C22" s="17">
        <f>C19+C21+0.13</f>
        <v>0.94</v>
      </c>
      <c r="D22" s="49" t="s">
        <v>38</v>
      </c>
      <c r="E22" s="27">
        <v>11</v>
      </c>
      <c r="F22" s="42">
        <v>0.96</v>
      </c>
    </row>
    <row r="23" spans="1:8" x14ac:dyDescent="0.25">
      <c r="A23" s="47" t="s">
        <v>32</v>
      </c>
      <c r="C23" s="17">
        <f>C8*C22</f>
        <v>0.77079999999999993</v>
      </c>
      <c r="D23" s="49" t="s">
        <v>39</v>
      </c>
      <c r="E23" s="27">
        <v>12</v>
      </c>
      <c r="F23" s="42">
        <v>0.98</v>
      </c>
    </row>
    <row r="24" spans="1:8" x14ac:dyDescent="0.25">
      <c r="A24" s="47" t="s">
        <v>22</v>
      </c>
      <c r="C24" s="28">
        <f>IF(C9&gt;C10,C10,C9)</f>
        <v>3</v>
      </c>
      <c r="D24" s="49" t="s">
        <v>40</v>
      </c>
      <c r="E24" s="27">
        <v>13</v>
      </c>
      <c r="F24" s="42">
        <v>0.98</v>
      </c>
    </row>
    <row r="25" spans="1:8" x14ac:dyDescent="0.25">
      <c r="A25" s="48" t="s">
        <v>30</v>
      </c>
      <c r="C25" s="44">
        <f>LOOKUP(C24,E14:E26,F14:F26)</f>
        <v>0.9</v>
      </c>
      <c r="D25" s="50" t="s">
        <v>41</v>
      </c>
      <c r="E25" s="27">
        <v>14</v>
      </c>
      <c r="F25" s="42">
        <v>0.98</v>
      </c>
    </row>
    <row r="26" spans="1:8" x14ac:dyDescent="0.25">
      <c r="A26" s="46" t="s">
        <v>25</v>
      </c>
      <c r="C26" s="17">
        <f>C23*C25</f>
        <v>0.69372</v>
      </c>
      <c r="D26" s="49" t="s">
        <v>42</v>
      </c>
      <c r="E26" s="2">
        <v>15</v>
      </c>
      <c r="F26" s="43">
        <v>1</v>
      </c>
    </row>
    <row r="27" spans="1:8" x14ac:dyDescent="0.25">
      <c r="A27" s="46" t="s">
        <v>23</v>
      </c>
      <c r="C27" s="38">
        <f>IF(C26&gt;0.8,0.8,C26)</f>
        <v>0.69372</v>
      </c>
      <c r="D27" s="49" t="s">
        <v>43</v>
      </c>
      <c r="E27" s="2"/>
      <c r="F27" s="32"/>
    </row>
    <row r="28" spans="1:8" x14ac:dyDescent="0.25">
      <c r="A28" s="46" t="s">
        <v>24</v>
      </c>
      <c r="C28" s="38">
        <f>IF(C27&lt;0.5,0.5,C27)</f>
        <v>0.69372</v>
      </c>
      <c r="D28" s="49" t="s">
        <v>44</v>
      </c>
    </row>
    <row r="29" spans="1:8" x14ac:dyDescent="0.25">
      <c r="A29" s="7"/>
      <c r="C29" s="39"/>
      <c r="D29" s="49"/>
    </row>
    <row r="30" spans="1:8" x14ac:dyDescent="0.25">
      <c r="A30" s="9" t="s">
        <v>26</v>
      </c>
      <c r="C30" s="8">
        <f>C28</f>
        <v>0.69372</v>
      </c>
      <c r="D30" s="49" t="s">
        <v>45</v>
      </c>
    </row>
    <row r="31" spans="1:8" x14ac:dyDescent="0.25">
      <c r="A31" s="9"/>
      <c r="C31" s="12"/>
    </row>
  </sheetData>
  <sheetProtection sheet="1" objects="1" scenarios="1"/>
  <protectedRanges>
    <protectedRange sqref="C14:C16 C8:C10" name="User input"/>
  </protectedRanges>
  <mergeCells count="2">
    <mergeCell ref="A1:C1"/>
    <mergeCell ref="A3:C3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TSS 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Rortvedt, Eric</cp:lastModifiedBy>
  <cp:lastPrinted>2019-05-16T18:17:38Z</cp:lastPrinted>
  <dcterms:created xsi:type="dcterms:W3CDTF">2019-03-20T17:51:47Z</dcterms:created>
  <dcterms:modified xsi:type="dcterms:W3CDTF">2020-09-04T15:00:35Z</dcterms:modified>
</cp:coreProperties>
</file>