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S:\Lab Cert\Resources &amp; Training\Resources\Bench Sheets\"/>
    </mc:Choice>
  </mc:AlternateContent>
  <xr:revisionPtr revIDLastSave="0" documentId="13_ncr:1_{DCC1048E-7CBC-4304-8A82-75827E5518DF}" xr6:coauthVersionLast="47" xr6:coauthVersionMax="47" xr10:uidLastSave="{00000000-0000-0000-0000-000000000000}"/>
  <bookViews>
    <workbookView xWindow="-110" yWindow="-110" windowWidth="19420" windowHeight="11620" tabRatio="760" xr2:uid="{00000000-000D-0000-FFFF-FFFF00000000}"/>
  </bookViews>
  <sheets>
    <sheet name="Benchsheet" sheetId="4" r:id="rId1"/>
    <sheet name="Standards Prep" sheetId="5" r:id="rId2"/>
    <sheet name="IDC" sheetId="6" r:id="rId3"/>
    <sheet name="Rev Record" sheetId="7" state="hidden" r:id="rId4"/>
  </sheets>
  <definedNames>
    <definedName name="_xlnm.Print_Area" localSheetId="0">Benchsheet!$B$1:$N$63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3" i="4" l="1"/>
  <c r="I31" i="4"/>
  <c r="K16" i="4"/>
  <c r="K15" i="4"/>
  <c r="B37" i="6"/>
  <c r="B36" i="6"/>
  <c r="C35" i="6"/>
  <c r="C34" i="6"/>
  <c r="C33" i="6"/>
  <c r="C32" i="6"/>
  <c r="M16" i="4" l="1"/>
  <c r="B38" i="6"/>
  <c r="C37" i="6"/>
  <c r="C36" i="6"/>
  <c r="D36" i="6" s="1"/>
  <c r="C38" i="6" l="1"/>
  <c r="D38" i="6" s="1"/>
  <c r="F55" i="4" l="1"/>
  <c r="F31" i="4"/>
  <c r="F29" i="4"/>
  <c r="F36" i="4"/>
  <c r="N64" i="4" l="1"/>
  <c r="F62" i="4" l="1"/>
  <c r="N67" i="4"/>
  <c r="F37" i="4"/>
  <c r="F38" i="4"/>
  <c r="F39" i="4"/>
  <c r="F40" i="4"/>
  <c r="F41" i="4"/>
  <c r="F42" i="4"/>
  <c r="F43" i="4"/>
  <c r="F44" i="4"/>
  <c r="F45" i="4"/>
  <c r="F46" i="4"/>
  <c r="F47" i="4"/>
  <c r="F48" i="4"/>
  <c r="F49" i="4"/>
  <c r="F50" i="4"/>
  <c r="F51" i="4"/>
  <c r="F52" i="4"/>
  <c r="F53" i="4"/>
  <c r="F54" i="4"/>
  <c r="F35" i="4"/>
  <c r="H57" i="4" l="1"/>
  <c r="B24" i="6" l="1"/>
  <c r="B23" i="6"/>
  <c r="C22" i="6"/>
  <c r="C21" i="6"/>
  <c r="C20" i="6"/>
  <c r="C19" i="6"/>
  <c r="C6" i="6"/>
  <c r="C7" i="6"/>
  <c r="C8" i="6"/>
  <c r="C9" i="6"/>
  <c r="B11" i="6"/>
  <c r="B10" i="6"/>
  <c r="C23" i="6" l="1"/>
  <c r="D23" i="6" s="1"/>
  <c r="B25" i="6"/>
  <c r="C24" i="6"/>
  <c r="C25" i="6" s="1"/>
  <c r="D25" i="6" s="1"/>
  <c r="C11" i="6"/>
  <c r="C10" i="6"/>
  <c r="D10" i="6" s="1"/>
  <c r="B12" i="6"/>
  <c r="C12" i="6" l="1"/>
  <c r="D12" i="6" s="1"/>
  <c r="F60" i="4" l="1"/>
  <c r="F58" i="4"/>
  <c r="D14" i="5" l="1"/>
  <c r="E14" i="5" s="1"/>
  <c r="D13" i="5"/>
  <c r="E13" i="5" s="1"/>
  <c r="D12" i="5"/>
  <c r="E12" i="5" s="1"/>
  <c r="D11" i="5"/>
  <c r="E11" i="5" s="1"/>
  <c r="D10" i="5"/>
  <c r="E10" i="5" s="1"/>
  <c r="D9" i="5"/>
  <c r="E9" i="5" s="1"/>
  <c r="D8" i="5"/>
  <c r="E8" i="5" s="1"/>
  <c r="D7" i="5"/>
  <c r="E7" i="5" s="1"/>
  <c r="K14" i="4" l="1"/>
  <c r="L14" i="4" s="1"/>
  <c r="J28" i="4"/>
  <c r="J27" i="4"/>
  <c r="J26" i="4"/>
  <c r="J25" i="4"/>
  <c r="L15" i="4" l="1"/>
  <c r="H55" i="4"/>
  <c r="I55" i="4" s="1"/>
  <c r="H52" i="4"/>
  <c r="H48" i="4"/>
  <c r="H51" i="4"/>
  <c r="H53" i="4"/>
  <c r="H47" i="4"/>
  <c r="H50" i="4"/>
  <c r="H54" i="4"/>
  <c r="H46" i="4"/>
  <c r="H44" i="4"/>
  <c r="H45" i="4"/>
  <c r="H49" i="4"/>
  <c r="H39" i="4"/>
  <c r="H43" i="4"/>
  <c r="H41" i="4"/>
  <c r="H42" i="4"/>
  <c r="H36" i="4"/>
  <c r="H40" i="4"/>
  <c r="H37" i="4"/>
  <c r="H38" i="4"/>
  <c r="H35" i="4"/>
  <c r="H58" i="4"/>
  <c r="I58" i="4" s="1"/>
  <c r="H60" i="4"/>
  <c r="I60" i="4" s="1"/>
  <c r="H25" i="4"/>
  <c r="H31" i="4"/>
  <c r="H29" i="4"/>
  <c r="H27" i="4"/>
  <c r="H26" i="4"/>
  <c r="H33" i="4"/>
  <c r="H28" i="4"/>
  <c r="J21" i="4"/>
  <c r="H21" i="4"/>
  <c r="H22" i="4"/>
  <c r="H23" i="4"/>
  <c r="H24" i="4"/>
  <c r="J22" i="4"/>
  <c r="J23" i="4"/>
  <c r="J24" i="4"/>
  <c r="I54" i="4" l="1"/>
  <c r="I53" i="4"/>
  <c r="I52" i="4"/>
  <c r="I51" i="4"/>
  <c r="I50" i="4"/>
  <c r="I49" i="4"/>
  <c r="I45" i="4"/>
  <c r="I44" i="4"/>
  <c r="I46" i="4"/>
  <c r="I47" i="4"/>
  <c r="I48" i="4"/>
  <c r="I43" i="4"/>
  <c r="I42" i="4"/>
  <c r="I41" i="4"/>
  <c r="I40" i="4"/>
  <c r="I39" i="4"/>
  <c r="I38" i="4"/>
  <c r="I37" i="4"/>
  <c r="I36" i="4"/>
  <c r="I35" i="4"/>
  <c r="I62" i="4" s="1"/>
  <c r="N65" i="4" s="1"/>
  <c r="M60" i="4"/>
  <c r="M61" i="4" s="1"/>
  <c r="I29" i="4"/>
  <c r="M29" i="4" s="1"/>
  <c r="M30" i="4" s="1"/>
  <c r="M33" i="4" l="1"/>
  <c r="M58" i="4"/>
  <c r="M59" i="4" s="1"/>
  <c r="M55" i="4"/>
  <c r="M56" i="4" s="1"/>
  <c r="M27" i="4" l="1"/>
  <c r="M28" i="4"/>
  <c r="M23" i="4" l="1"/>
  <c r="M24" i="4"/>
  <c r="M22" i="4"/>
  <c r="M25" i="4"/>
  <c r="M26" i="4"/>
  <c r="M31" i="4" l="1"/>
  <c r="M32" i="4" s="1"/>
  <c r="M21" i="4" l="1"/>
  <c r="H20" i="4" l="1"/>
  <c r="K54" i="4" l="1"/>
  <c r="M54" i="4" s="1"/>
  <c r="K49" i="4"/>
  <c r="M49" i="4" s="1"/>
  <c r="K51" i="4"/>
  <c r="M51" i="4" s="1"/>
  <c r="K45" i="4"/>
  <c r="M45" i="4" s="1"/>
  <c r="K50" i="4"/>
  <c r="M50" i="4" s="1"/>
  <c r="K48" i="4"/>
  <c r="M48" i="4" s="1"/>
  <c r="K52" i="4"/>
  <c r="M52" i="4" s="1"/>
  <c r="K47" i="4"/>
  <c r="M47" i="4" s="1"/>
  <c r="K44" i="4"/>
  <c r="M44" i="4" s="1"/>
  <c r="K53" i="4"/>
  <c r="M53" i="4" s="1"/>
  <c r="K46" i="4"/>
  <c r="M46" i="4" s="1"/>
  <c r="K37" i="4"/>
  <c r="M37" i="4" s="1"/>
  <c r="K42" i="4"/>
  <c r="M42" i="4" s="1"/>
  <c r="K40" i="4"/>
  <c r="M40" i="4" s="1"/>
  <c r="K36" i="4"/>
  <c r="M36" i="4" s="1"/>
  <c r="K35" i="4"/>
  <c r="M35" i="4" s="1"/>
  <c r="K39" i="4"/>
  <c r="M39" i="4" s="1"/>
  <c r="K41" i="4"/>
  <c r="M41" i="4" s="1"/>
  <c r="K38" i="4"/>
  <c r="M38" i="4" s="1"/>
  <c r="K43" i="4"/>
  <c r="M43" i="4" s="1"/>
</calcChain>
</file>

<file path=xl/sharedStrings.xml><?xml version="1.0" encoding="utf-8"?>
<sst xmlns="http://schemas.openxmlformats.org/spreadsheetml/2006/main" count="146" uniqueCount="104">
  <si>
    <t>Absorbance</t>
  </si>
  <si>
    <t>Sample</t>
  </si>
  <si>
    <t>Slope=</t>
  </si>
  <si>
    <t>LOD=</t>
  </si>
  <si>
    <t>Quality Control</t>
  </si>
  <si>
    <t>Standard 1</t>
  </si>
  <si>
    <t>Standard 2</t>
  </si>
  <si>
    <t>Standard 3</t>
  </si>
  <si>
    <t>Criteria: 90-110%</t>
  </si>
  <si>
    <t>Standard 4</t>
  </si>
  <si>
    <t>Standard 5</t>
  </si>
  <si>
    <t>Standard 6</t>
  </si>
  <si>
    <t>Method Blank</t>
  </si>
  <si>
    <t>Criteria</t>
  </si>
  <si>
    <t>Standard 8</t>
  </si>
  <si>
    <t>Correlation (r)=</t>
  </si>
  <si>
    <t>Standard 7</t>
  </si>
  <si>
    <t>ICV</t>
  </si>
  <si>
    <t>Sample Vol. (mLs)</t>
  </si>
  <si>
    <t>Sample + DI Vol. (mLs)</t>
  </si>
  <si>
    <t>Laboratory:</t>
  </si>
  <si>
    <t>Calibration Parameters</t>
  </si>
  <si>
    <t>Expiration Date</t>
  </si>
  <si>
    <t>True Value 
(mg/L)</t>
  </si>
  <si>
    <t>Dilution Factor</t>
  </si>
  <si>
    <t>Chemical Traceability</t>
  </si>
  <si>
    <t>Analysis Method:</t>
  </si>
  <si>
    <t>Analyst:</t>
  </si>
  <si>
    <t>*** Fill in green shaded cells. ***</t>
  </si>
  <si>
    <r>
      <rPr>
        <sz val="12"/>
        <rFont val="Calibri"/>
        <family val="2"/>
      </rPr>
      <t>≥</t>
    </r>
    <r>
      <rPr>
        <sz val="12"/>
        <rFont val="Arial"/>
        <family val="2"/>
      </rPr>
      <t>0.995</t>
    </r>
  </si>
  <si>
    <r>
      <t xml:space="preserve">•  The expiration dates will turn </t>
    </r>
    <r>
      <rPr>
        <b/>
        <sz val="12"/>
        <color rgb="FFFF0000"/>
        <rFont val="Arial"/>
        <family val="2"/>
      </rPr>
      <t>red</t>
    </r>
    <r>
      <rPr>
        <sz val="12"/>
        <rFont val="Arial"/>
        <family val="2"/>
      </rPr>
      <t xml:space="preserve"> if the chemical is expired.</t>
    </r>
  </si>
  <si>
    <r>
      <t xml:space="preserve">•  The absorbance value entered will turn </t>
    </r>
    <r>
      <rPr>
        <b/>
        <sz val="12"/>
        <color rgb="FFFF0000"/>
        <rFont val="Arial"/>
        <family val="2"/>
      </rPr>
      <t>red</t>
    </r>
    <r>
      <rPr>
        <sz val="12"/>
        <rFont val="Arial"/>
        <family val="2"/>
      </rPr>
      <t xml:space="preserve"> if it is above the calibration range.  The sample must then be diluted and re-run.</t>
    </r>
  </si>
  <si>
    <t>mg/L</t>
  </si>
  <si>
    <t>mg/L = ppm = ug/mL</t>
  </si>
  <si>
    <t>Concentration of Standard to prepare (mg/L)</t>
  </si>
  <si>
    <t>Final volume
(mL)</t>
  </si>
  <si>
    <t>Amount of stock standard to pipete (mL)</t>
  </si>
  <si>
    <t>Amount of DI water to add (mL)</t>
  </si>
  <si>
    <t>Hach 10206</t>
  </si>
  <si>
    <t>•  Hach Method 835 uses up to 1 mL of sample and the final volume must be 1 mL.  Any difference between sample and final volume must be made up with reagent water.</t>
  </si>
  <si>
    <r>
      <t>NO</t>
    </r>
    <r>
      <rPr>
        <b/>
        <vertAlign val="subscript"/>
        <sz val="12"/>
        <rFont val="Arial"/>
        <family val="2"/>
      </rPr>
      <t>3</t>
    </r>
    <r>
      <rPr>
        <b/>
        <sz val="12"/>
        <rFont val="Arial"/>
        <family val="2"/>
      </rPr>
      <t>-N
(mg/L)</t>
    </r>
  </si>
  <si>
    <r>
      <t>Final
NO</t>
    </r>
    <r>
      <rPr>
        <b/>
        <vertAlign val="subscript"/>
        <sz val="12"/>
        <rFont val="Arial"/>
        <family val="2"/>
      </rPr>
      <t>3</t>
    </r>
    <r>
      <rPr>
        <b/>
        <sz val="12"/>
        <rFont val="Arial"/>
        <family val="2"/>
      </rPr>
      <t>-N
(mg/L)</t>
    </r>
  </si>
  <si>
    <t xml:space="preserve">•  The ICV must be run immediately after generating the calibration curve.  </t>
  </si>
  <si>
    <t>•  On non-calibration days, the CCV must be run first, followed by the method blank.</t>
  </si>
  <si>
    <t>Lab Sample Result:</t>
  </si>
  <si>
    <t xml:space="preserve">Criteria: </t>
  </si>
  <si>
    <t>Criteria: 20% RPD</t>
  </si>
  <si>
    <t>Concentration of the stock nitrate standard:</t>
  </si>
  <si>
    <t>•  The order of analysis is from the top to bottom except the MS and MSD are analyzed immediately following the sample that was spiked.</t>
  </si>
  <si>
    <t>Lot/ID #</t>
  </si>
  <si>
    <t>Concentration (mg/L)</t>
  </si>
  <si>
    <t>Spike Volume Used (mL):</t>
  </si>
  <si>
    <t>Final Volume (mL):</t>
  </si>
  <si>
    <t>Spiked Sample ID:</t>
  </si>
  <si>
    <t>Average:</t>
  </si>
  <si>
    <t>Standard Deviation:</t>
  </si>
  <si>
    <t>RSD:</t>
  </si>
  <si>
    <t>90 - 110%</t>
  </si>
  <si>
    <t>Limit</t>
  </si>
  <si>
    <t>&lt;10%</t>
  </si>
  <si>
    <t>Result (mg/L)</t>
  </si>
  <si>
    <t>Recovery
(%)</t>
  </si>
  <si>
    <t>5.0 mg/L IPR Std #1</t>
  </si>
  <si>
    <t>5.0 mg/L IPR Std #2</t>
  </si>
  <si>
    <t>5.0 mg/L IPR Std #3</t>
  </si>
  <si>
    <t>5.0 mg/L IPR Std #4</t>
  </si>
  <si>
    <t>Date of analysis:</t>
  </si>
  <si>
    <t>•  The method blank must be less than the highest of:  limit of detection, 5% of the regulatory limit (10 mg/L), or 10% of sample concentration.</t>
  </si>
  <si>
    <r>
      <t>Criteria:  &lt;LOD</t>
    </r>
    <r>
      <rPr>
        <sz val="14"/>
        <rFont val="Calibri"/>
        <family val="2"/>
      </rPr>
      <t xml:space="preserve"> or</t>
    </r>
    <r>
      <rPr>
        <sz val="14"/>
        <rFont val="Arial"/>
        <family val="2"/>
      </rPr>
      <t xml:space="preserve"> &lt;0.5 mg/L </t>
    </r>
  </si>
  <si>
    <t>Standard 0 (Cal. Blank)</t>
  </si>
  <si>
    <t>CCV 1 (low)</t>
  </si>
  <si>
    <t>LCS/CCV 2 (mid/high)</t>
  </si>
  <si>
    <t>Criteria: 85-115%</t>
  </si>
  <si>
    <t>Matrix Spike</t>
  </si>
  <si>
    <t>Matrix Spike Duplicate</t>
  </si>
  <si>
    <t>Revision Record</t>
  </si>
  <si>
    <t>Date</t>
  </si>
  <si>
    <t>Initials</t>
  </si>
  <si>
    <t>Changes</t>
  </si>
  <si>
    <t>ARF</t>
  </si>
  <si>
    <t>pH adjust to 6-8?</t>
  </si>
  <si>
    <t>y intercept=</t>
  </si>
  <si>
    <t>x intercept=</t>
  </si>
  <si>
    <t>Date of LOD calc'n:</t>
  </si>
  <si>
    <t>Date of calibration curve:</t>
  </si>
  <si>
    <t>Hach Vials:</t>
  </si>
  <si>
    <t>Stock Standard (for curve):</t>
  </si>
  <si>
    <t>Stock Standard for CCV:</t>
  </si>
  <si>
    <t>Second Source for ICV:</t>
  </si>
  <si>
    <t>Matrix Spike Standard:</t>
  </si>
  <si>
    <t>Analysis Date:</t>
  </si>
  <si>
    <t>Analysis Time:</t>
  </si>
  <si>
    <t>•  You don't have to make 8 standards, but you have to make at least 3. At least 5 standards are recommended.</t>
  </si>
  <si>
    <t>•  Because the Hach vials used can range from 0.23 - 13.5 mg/L, standard 1 should be a concentration of about 0.2 mg/L and the highest standard must be no higher than 13.5 mg/L.</t>
  </si>
  <si>
    <t>•  Prepare the standards in volumetric flasks.  Depending on what size of volumetric flasks you have and what size pipettes you have, you may have to play around to get pipette volumes that match what you have in your lab.  You don't have to measure out the amount of DI water to add if you make up the solutions in volumetric flasks--just fill up to the line with DI water.</t>
  </si>
  <si>
    <t>•  This spreadsheet is designed for using an IPR of 5 mg/L.  If a lower concentration is used, contact Lab Cert.</t>
  </si>
  <si>
    <t>•  The LOD calculation date will turn red as a warning if it is more than one year past the analysis date.  Make sure LODs are calculated every 13 months.</t>
  </si>
  <si>
    <t>Added tab for revision record.  Added revision dates to IDC and Stds Prep tabs.  Fixed equations for alerting to enter in the LOD value. Added a column to record neutralization and added a comment at the bottom.  Added x-intercept calculation and note if &gt;LOD.  Added LOD calculation date and warning.  Editorial revisions.</t>
  </si>
  <si>
    <t>Merged the "Spiked Sample ID" cell so only one cell has the drop down.  Formulas were not affected.</t>
  </si>
  <si>
    <r>
      <rPr>
        <b/>
        <sz val="16"/>
        <rFont val="Arial"/>
        <family val="2"/>
      </rPr>
      <t xml:space="preserve">Hach 10206 IDC </t>
    </r>
    <r>
      <rPr>
        <sz val="10"/>
        <rFont val="Arial"/>
        <family val="2"/>
      </rPr>
      <t>[version 6/19/24]</t>
    </r>
  </si>
  <si>
    <r>
      <t xml:space="preserve">Calibration Standards Preparation </t>
    </r>
    <r>
      <rPr>
        <sz val="8"/>
        <rFont val="Arial"/>
        <family val="2"/>
      </rPr>
      <t>[version 6/19/24]</t>
    </r>
  </si>
  <si>
    <r>
      <t xml:space="preserve">Nitrate Benchsheet (Colorimetry) </t>
    </r>
    <r>
      <rPr>
        <sz val="11"/>
        <rFont val="Arial"/>
        <family val="2"/>
      </rPr>
      <t>[version 6/19/2024]</t>
    </r>
  </si>
  <si>
    <t>•  If samples were acid preserved, must report result as nitrate+nitrite.</t>
  </si>
  <si>
    <t>Fixed the date format on IDC tab.  Added equation to show the adjusted LOD for all dilutions.  Removed part of note indicating neutralization was required for preserved samples.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</si>
</sst>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000"/>
    <numFmt numFmtId="165" formatCode="0.000"/>
    <numFmt numFmtId="166" formatCode="0.0"/>
    <numFmt numFmtId="167" formatCode="0.0%"/>
    <numFmt numFmtId="168" formatCode="0.0000"/>
    <numFmt numFmtId="169" formatCode="m/d/yy;@"/>
    <numFmt numFmtId="170" formatCode="mm/dd/yy;@"/>
  </numFmts>
  <fonts count="35" x14ac:knownFonts="1">
    <font>
      <sz val="10"/>
      <name val="Arial"/>
    </font>
    <font>
      <b/>
      <sz val="10"/>
      <name val="Arial"/>
      <family val="2"/>
    </font>
    <font>
      <sz val="10"/>
      <name val="Arial"/>
      <family val="2"/>
    </font>
    <font>
      <sz val="8"/>
      <name val="Arial"/>
      <family val="2"/>
    </font>
    <font>
      <u/>
      <sz val="10"/>
      <name val="Arial"/>
      <family val="2"/>
    </font>
    <font>
      <b/>
      <sz val="12"/>
      <name val="Arial"/>
      <family val="2"/>
    </font>
    <font>
      <sz val="18"/>
      <name val="Arial"/>
      <family val="2"/>
    </font>
    <font>
      <sz val="14"/>
      <name val="Arial"/>
      <family val="2"/>
    </font>
    <font>
      <b/>
      <sz val="14"/>
      <name val="Arial"/>
      <family val="2"/>
    </font>
    <font>
      <b/>
      <sz val="14"/>
      <color indexed="10"/>
      <name val="Arial"/>
      <family val="2"/>
    </font>
    <font>
      <b/>
      <sz val="20"/>
      <name val="Arial"/>
      <family val="2"/>
    </font>
    <font>
      <sz val="11"/>
      <name val="Arial"/>
      <family val="2"/>
    </font>
    <font>
      <b/>
      <u/>
      <sz val="10"/>
      <name val="Arial"/>
      <family val="2"/>
    </font>
    <font>
      <sz val="10"/>
      <color rgb="FFFF0000"/>
      <name val="Arial"/>
      <family val="2"/>
    </font>
    <font>
      <b/>
      <i/>
      <sz val="14"/>
      <name val="Arial"/>
      <family val="2"/>
    </font>
    <font>
      <i/>
      <sz val="14"/>
      <name val="Arial"/>
      <family val="2"/>
    </font>
    <font>
      <b/>
      <i/>
      <sz val="14"/>
      <color theme="3" tint="0.39997558519241921"/>
      <name val="Arial"/>
      <family val="2"/>
    </font>
    <font>
      <sz val="12"/>
      <name val="Arial"/>
      <family val="2"/>
    </font>
    <font>
      <b/>
      <i/>
      <sz val="14"/>
      <color rgb="FF00B050"/>
      <name val="Arial"/>
      <family val="2"/>
    </font>
    <font>
      <b/>
      <sz val="16"/>
      <name val="Arial"/>
      <family val="2"/>
    </font>
    <font>
      <i/>
      <sz val="12"/>
      <color rgb="FFFF0000"/>
      <name val="Arial"/>
      <family val="2"/>
    </font>
    <font>
      <b/>
      <u/>
      <sz val="12"/>
      <name val="Arial"/>
      <family val="2"/>
    </font>
    <font>
      <b/>
      <sz val="12"/>
      <color indexed="10"/>
      <name val="Arial"/>
      <family val="2"/>
    </font>
    <font>
      <sz val="12"/>
      <name val="Calibri"/>
      <family val="2"/>
    </font>
    <font>
      <b/>
      <sz val="12"/>
      <color rgb="FFFF0000"/>
      <name val="Arial"/>
      <family val="2"/>
    </font>
    <font>
      <sz val="10"/>
      <name val="Arial"/>
      <family val="2"/>
    </font>
    <font>
      <b/>
      <vertAlign val="subscript"/>
      <sz val="12"/>
      <name val="Arial"/>
      <family val="2"/>
    </font>
    <font>
      <sz val="14"/>
      <name val="Calibri"/>
      <family val="2"/>
    </font>
    <font>
      <i/>
      <sz val="10"/>
      <name val="Arial"/>
      <family val="2"/>
    </font>
    <font>
      <i/>
      <sz val="10"/>
      <color rgb="FF00B050"/>
      <name val="Arial"/>
      <family val="2"/>
    </font>
    <font>
      <b/>
      <sz val="16"/>
      <color rgb="FFFF0000"/>
      <name val="Arial"/>
      <family val="2"/>
    </font>
    <font>
      <sz val="10"/>
      <color theme="0"/>
      <name val="Arial"/>
      <family val="2"/>
    </font>
    <font>
      <b/>
      <sz val="18"/>
      <name val="Arial"/>
      <family val="2"/>
    </font>
    <font>
      <sz val="9"/>
      <name val="Arial"/>
      <family val="2"/>
    </font>
    <font>
      <b/>
      <sz val="12"/>
      <color theme="9" tint="-0.249977111117893"/>
      <name val="Arial"/>
      <family val="2"/>
    </font>
  </fonts>
  <fills count="10">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66FF99"/>
        <bgColor indexed="64"/>
      </patternFill>
    </fill>
    <fill>
      <patternFill patternType="solid">
        <fgColor rgb="FFA3FFC2"/>
        <bgColor indexed="64"/>
      </patternFill>
    </fill>
    <fill>
      <patternFill patternType="solid">
        <fgColor theme="4" tint="0.59999389629810485"/>
        <bgColor indexed="64"/>
      </patternFill>
    </fill>
    <fill>
      <patternFill patternType="solid">
        <fgColor rgb="FFFFFF99"/>
        <bgColor indexed="64"/>
      </patternFill>
    </fill>
    <fill>
      <patternFill patternType="solid">
        <fgColor theme="0"/>
        <bgColor indexed="64"/>
      </patternFill>
    </fill>
  </fills>
  <borders count="10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ck">
        <color indexed="64"/>
      </bottom>
      <diagonal/>
    </border>
    <border>
      <left style="medium">
        <color indexed="64"/>
      </left>
      <right style="thin">
        <color indexed="64"/>
      </right>
      <top style="thin">
        <color indexed="64"/>
      </top>
      <bottom style="thick">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right style="medium">
        <color indexed="64"/>
      </right>
      <top/>
      <bottom style="thick">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ck">
        <color indexed="64"/>
      </left>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diagonal/>
    </border>
    <border>
      <left/>
      <right style="thick">
        <color indexed="64"/>
      </right>
      <top/>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top style="thick">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style="thick">
        <color indexed="64"/>
      </top>
      <bottom style="thin">
        <color indexed="64"/>
      </bottom>
      <diagonal/>
    </border>
    <border>
      <left/>
      <right style="thin">
        <color indexed="64"/>
      </right>
      <top/>
      <bottom style="thin">
        <color indexed="64"/>
      </bottom>
      <diagonal/>
    </border>
    <border>
      <left/>
      <right/>
      <top style="thick">
        <color indexed="64"/>
      </top>
      <bottom style="thin">
        <color indexed="64"/>
      </bottom>
      <diagonal/>
    </border>
    <border>
      <left/>
      <right style="thin">
        <color indexed="64"/>
      </right>
      <top style="thick">
        <color indexed="64"/>
      </top>
      <bottom/>
      <diagonal/>
    </border>
    <border>
      <left/>
      <right style="thin">
        <color indexed="64"/>
      </right>
      <top style="thin">
        <color indexed="64"/>
      </top>
      <bottom style="medium">
        <color indexed="64"/>
      </bottom>
      <diagonal/>
    </border>
    <border>
      <left style="thick">
        <color indexed="64"/>
      </left>
      <right/>
      <top/>
      <bottom style="thin">
        <color indexed="64"/>
      </bottom>
      <diagonal/>
    </border>
    <border>
      <left/>
      <right style="thick">
        <color indexed="64"/>
      </right>
      <top/>
      <bottom style="thin">
        <color indexed="64"/>
      </bottom>
      <diagonal/>
    </border>
    <border>
      <left/>
      <right/>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ck">
        <color indexed="64"/>
      </left>
      <right/>
      <top style="thin">
        <color indexed="64"/>
      </top>
      <bottom/>
      <diagonal/>
    </border>
    <border>
      <left/>
      <right style="thin">
        <color indexed="64"/>
      </right>
      <top/>
      <bottom style="thick">
        <color indexed="64"/>
      </bottom>
      <diagonal/>
    </border>
    <border>
      <left style="medium">
        <color indexed="64"/>
      </left>
      <right/>
      <top style="thick">
        <color indexed="64"/>
      </top>
      <bottom/>
      <diagonal/>
    </border>
    <border>
      <left style="thin">
        <color indexed="64"/>
      </left>
      <right style="thin">
        <color indexed="64"/>
      </right>
      <top style="thick">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s>
  <cellStyleXfs count="5">
    <xf numFmtId="0" fontId="0" fillId="0" borderId="0"/>
    <xf numFmtId="2" fontId="2" fillId="0" borderId="0" applyFill="0" applyBorder="0" applyAlignment="0" applyProtection="0"/>
    <xf numFmtId="9" fontId="2" fillId="0" borderId="0" applyFont="0" applyFill="0" applyBorder="0" applyAlignment="0" applyProtection="0"/>
    <xf numFmtId="44" fontId="25" fillId="0" borderId="0" applyFont="0" applyFill="0" applyBorder="0" applyAlignment="0" applyProtection="0"/>
    <xf numFmtId="0" fontId="2" fillId="0" borderId="0"/>
  </cellStyleXfs>
  <cellXfs count="372">
    <xf numFmtId="0" fontId="0" fillId="0" borderId="0" xfId="0"/>
    <xf numFmtId="0" fontId="2" fillId="0" borderId="0" xfId="0" applyFont="1"/>
    <xf numFmtId="0" fontId="0" fillId="0" borderId="0" xfId="0" applyBorder="1"/>
    <xf numFmtId="0" fontId="11" fillId="0" borderId="0" xfId="0" applyFont="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center"/>
    </xf>
    <xf numFmtId="0" fontId="0" fillId="0" borderId="0" xfId="0" applyFill="1" applyBorder="1"/>
    <xf numFmtId="0" fontId="4" fillId="0" borderId="0" xfId="0" applyFont="1" applyFill="1" applyBorder="1" applyAlignment="1">
      <alignment horizontal="left"/>
    </xf>
    <xf numFmtId="0" fontId="7" fillId="0" borderId="0" xfId="0" applyFont="1" applyFill="1" applyBorder="1"/>
    <xf numFmtId="0" fontId="0" fillId="0" borderId="0" xfId="0" applyProtection="1"/>
    <xf numFmtId="0" fontId="16" fillId="0" borderId="0" xfId="0" applyFont="1" applyAlignment="1" applyProtection="1">
      <alignment horizontal="center" vertical="top"/>
    </xf>
    <xf numFmtId="0" fontId="7" fillId="0" borderId="0" xfId="0" applyFont="1" applyAlignment="1" applyProtection="1">
      <alignment horizontal="right"/>
    </xf>
    <xf numFmtId="0" fontId="16" fillId="0" borderId="0" xfId="0" applyFont="1" applyFill="1" applyAlignment="1" applyProtection="1">
      <alignment horizontal="center" vertical="top"/>
    </xf>
    <xf numFmtId="0" fontId="7" fillId="0" borderId="0" xfId="0" applyFont="1" applyAlignment="1" applyProtection="1"/>
    <xf numFmtId="0" fontId="17" fillId="0" borderId="0" xfId="0" applyFont="1" applyFill="1" applyBorder="1" applyAlignment="1" applyProtection="1">
      <alignment horizontal="right" vertical="center"/>
    </xf>
    <xf numFmtId="0" fontId="7" fillId="0" borderId="2" xfId="0" applyFont="1" applyBorder="1" applyAlignment="1" applyProtection="1"/>
    <xf numFmtId="0" fontId="6" fillId="0" borderId="0" xfId="0" applyFont="1" applyFill="1" applyAlignment="1" applyProtection="1">
      <alignment horizontal="left" vertical="center"/>
    </xf>
    <xf numFmtId="0" fontId="0" fillId="0" borderId="0" xfId="0" applyFill="1" applyAlignment="1" applyProtection="1">
      <alignment vertical="center"/>
    </xf>
    <xf numFmtId="0" fontId="0" fillId="0" borderId="0" xfId="0" applyAlignment="1" applyProtection="1">
      <alignment vertical="center"/>
    </xf>
    <xf numFmtId="0" fontId="2" fillId="0" borderId="0" xfId="0" applyFont="1" applyAlignment="1" applyProtection="1">
      <alignment vertical="center"/>
    </xf>
    <xf numFmtId="14" fontId="2" fillId="0" borderId="0" xfId="0" applyNumberFormat="1" applyFont="1" applyFill="1" applyBorder="1" applyAlignment="1" applyProtection="1">
      <alignment horizontal="center" vertical="center"/>
    </xf>
    <xf numFmtId="0" fontId="0" fillId="0" borderId="0" xfId="0" applyFill="1" applyBorder="1" applyProtection="1"/>
    <xf numFmtId="0" fontId="1" fillId="0" borderId="0" xfId="0" applyFont="1" applyBorder="1" applyAlignment="1" applyProtection="1">
      <alignment vertical="center"/>
    </xf>
    <xf numFmtId="0" fontId="6" fillId="0" borderId="0" xfId="0" applyFont="1" applyBorder="1" applyAlignment="1" applyProtection="1">
      <alignment horizontal="left" indent="6"/>
    </xf>
    <xf numFmtId="0" fontId="0" fillId="0" borderId="0" xfId="0" applyBorder="1" applyProtection="1"/>
    <xf numFmtId="0" fontId="13" fillId="0" borderId="40" xfId="0" applyFont="1" applyFill="1" applyBorder="1" applyAlignment="1" applyProtection="1">
      <alignment horizontal="right"/>
    </xf>
    <xf numFmtId="0" fontId="12" fillId="0" borderId="0" xfId="0" applyFont="1" applyBorder="1" applyProtection="1"/>
    <xf numFmtId="0" fontId="7" fillId="0" borderId="0" xfId="0" applyFont="1" applyProtection="1"/>
    <xf numFmtId="0" fontId="8" fillId="0" borderId="0" xfId="0" applyFont="1" applyProtection="1"/>
    <xf numFmtId="0" fontId="12" fillId="0" borderId="24" xfId="0" applyFont="1" applyBorder="1" applyProtection="1"/>
    <xf numFmtId="0" fontId="1" fillId="3" borderId="30" xfId="0" applyFont="1" applyFill="1" applyBorder="1" applyAlignment="1" applyProtection="1">
      <alignment vertical="center"/>
    </xf>
    <xf numFmtId="0" fontId="12" fillId="3" borderId="31" xfId="0" applyFont="1" applyFill="1" applyBorder="1" applyProtection="1"/>
    <xf numFmtId="0" fontId="0" fillId="3" borderId="31" xfId="0" applyFill="1" applyBorder="1" applyProtection="1"/>
    <xf numFmtId="0" fontId="0" fillId="3" borderId="32" xfId="0" applyFill="1" applyBorder="1" applyProtection="1"/>
    <xf numFmtId="0" fontId="1" fillId="4" borderId="35" xfId="0" applyFont="1" applyFill="1" applyBorder="1" applyAlignment="1" applyProtection="1">
      <alignment vertical="center"/>
    </xf>
    <xf numFmtId="0" fontId="7" fillId="6" borderId="10" xfId="0" applyFont="1" applyFill="1" applyBorder="1" applyAlignment="1" applyProtection="1">
      <alignment horizontal="center"/>
      <protection locked="0"/>
    </xf>
    <xf numFmtId="0" fontId="7" fillId="6" borderId="8" xfId="0" applyFont="1" applyFill="1" applyBorder="1" applyAlignment="1" applyProtection="1">
      <alignment horizontal="center"/>
      <protection locked="0"/>
    </xf>
    <xf numFmtId="165" fontId="8" fillId="6" borderId="5" xfId="0" applyNumberFormat="1" applyFont="1" applyFill="1" applyBorder="1" applyAlignment="1" applyProtection="1">
      <alignment horizontal="center"/>
      <protection locked="0"/>
    </xf>
    <xf numFmtId="0" fontId="7" fillId="4" borderId="18" xfId="0" applyFont="1" applyFill="1" applyBorder="1" applyAlignment="1" applyProtection="1">
      <alignment horizontal="center" wrapText="1"/>
    </xf>
    <xf numFmtId="0" fontId="7" fillId="4" borderId="0" xfId="0" applyFont="1" applyFill="1" applyBorder="1" applyAlignment="1" applyProtection="1">
      <alignment horizontal="center" wrapText="1"/>
    </xf>
    <xf numFmtId="2" fontId="14" fillId="4" borderId="10" xfId="0" applyNumberFormat="1" applyFont="1" applyFill="1" applyBorder="1" applyAlignment="1" applyProtection="1">
      <alignment horizontal="center"/>
    </xf>
    <xf numFmtId="2" fontId="14" fillId="4" borderId="18" xfId="0" applyNumberFormat="1" applyFont="1" applyFill="1" applyBorder="1" applyAlignment="1" applyProtection="1">
      <alignment horizontal="center"/>
    </xf>
    <xf numFmtId="2" fontId="14" fillId="4" borderId="14" xfId="0" applyNumberFormat="1" applyFont="1" applyFill="1" applyBorder="1" applyAlignment="1" applyProtection="1">
      <alignment horizontal="center"/>
    </xf>
    <xf numFmtId="2" fontId="14" fillId="4" borderId="8" xfId="0" applyNumberFormat="1" applyFont="1" applyFill="1" applyBorder="1" applyAlignment="1" applyProtection="1">
      <alignment horizontal="center"/>
    </xf>
    <xf numFmtId="2" fontId="14" fillId="4" borderId="0" xfId="0" applyNumberFormat="1" applyFont="1" applyFill="1" applyBorder="1" applyAlignment="1" applyProtection="1">
      <alignment horizontal="center"/>
    </xf>
    <xf numFmtId="2" fontId="15" fillId="4" borderId="16" xfId="0" applyNumberFormat="1" applyFont="1" applyFill="1" applyBorder="1" applyAlignment="1" applyProtection="1">
      <alignment horizontal="left"/>
    </xf>
    <xf numFmtId="0" fontId="7" fillId="4" borderId="1" xfId="0" applyFont="1" applyFill="1" applyBorder="1" applyProtection="1"/>
    <xf numFmtId="0" fontId="17" fillId="4" borderId="36" xfId="0" applyFont="1" applyFill="1" applyBorder="1" applyAlignment="1" applyProtection="1">
      <alignment horizontal="right" vertical="center"/>
    </xf>
    <xf numFmtId="164" fontId="17" fillId="4" borderId="2" xfId="0" applyNumberFormat="1" applyFont="1" applyFill="1" applyBorder="1" applyAlignment="1" applyProtection="1">
      <alignment horizontal="right" vertical="center"/>
    </xf>
    <xf numFmtId="168" fontId="17" fillId="4" borderId="2" xfId="0" applyNumberFormat="1" applyFont="1" applyFill="1" applyBorder="1" applyAlignment="1" applyProtection="1">
      <alignment horizontal="right" vertical="center"/>
    </xf>
    <xf numFmtId="0" fontId="5" fillId="6" borderId="21" xfId="0" applyFont="1" applyFill="1" applyBorder="1" applyAlignment="1" applyProtection="1">
      <alignment horizontal="right" vertical="center"/>
      <protection locked="0"/>
    </xf>
    <xf numFmtId="0" fontId="21" fillId="0" borderId="0" xfId="0" applyFont="1" applyBorder="1" applyProtection="1"/>
    <xf numFmtId="0" fontId="17" fillId="0" borderId="0" xfId="0" applyFont="1" applyBorder="1" applyProtection="1"/>
    <xf numFmtId="0" fontId="17" fillId="0" borderId="16" xfId="0" applyFont="1" applyBorder="1" applyAlignment="1" applyProtection="1">
      <alignment horizontal="center"/>
    </xf>
    <xf numFmtId="0" fontId="17" fillId="4" borderId="20" xfId="0" applyFont="1" applyFill="1" applyBorder="1" applyAlignment="1" applyProtection="1">
      <alignment horizontal="center" vertical="center"/>
    </xf>
    <xf numFmtId="0" fontId="17" fillId="0" borderId="0" xfId="0" applyFont="1" applyBorder="1" applyAlignment="1" applyProtection="1">
      <alignment horizontal="left"/>
    </xf>
    <xf numFmtId="0" fontId="17" fillId="0" borderId="16" xfId="0" applyFont="1" applyBorder="1" applyProtection="1"/>
    <xf numFmtId="0" fontId="17" fillId="0" borderId="0" xfId="0" applyFont="1" applyProtection="1"/>
    <xf numFmtId="0" fontId="17" fillId="0" borderId="0" xfId="0" applyFont="1"/>
    <xf numFmtId="0" fontId="0" fillId="5" borderId="2" xfId="0" applyFill="1" applyBorder="1" applyAlignment="1" applyProtection="1">
      <alignment horizontal="center" vertical="center"/>
      <protection locked="0"/>
    </xf>
    <xf numFmtId="0" fontId="2" fillId="7" borderId="2" xfId="0" applyFont="1" applyFill="1" applyBorder="1" applyProtection="1"/>
    <xf numFmtId="0" fontId="1" fillId="0" borderId="0" xfId="0" applyFont="1" applyAlignment="1" applyProtection="1">
      <alignment horizontal="center"/>
    </xf>
    <xf numFmtId="0" fontId="1" fillId="0" borderId="0" xfId="0" applyFont="1" applyAlignment="1" applyProtection="1">
      <alignment horizontal="right"/>
    </xf>
    <xf numFmtId="0" fontId="2" fillId="7" borderId="2" xfId="0" applyFont="1" applyFill="1" applyBorder="1" applyAlignment="1" applyProtection="1">
      <alignment horizontal="center"/>
    </xf>
    <xf numFmtId="2" fontId="0" fillId="0" borderId="2" xfId="3" applyNumberFormat="1" applyFont="1" applyBorder="1" applyAlignment="1" applyProtection="1">
      <alignment horizontal="center" vertical="center"/>
    </xf>
    <xf numFmtId="2" fontId="0" fillId="0" borderId="2" xfId="0" applyNumberFormat="1" applyBorder="1" applyAlignment="1" applyProtection="1">
      <alignment horizontal="center" vertical="center"/>
    </xf>
    <xf numFmtId="0" fontId="28" fillId="7" borderId="2" xfId="0" applyFont="1" applyFill="1" applyBorder="1" applyAlignment="1" applyProtection="1">
      <alignment horizontal="center"/>
    </xf>
    <xf numFmtId="0" fontId="11" fillId="4" borderId="49" xfId="0" applyFont="1" applyFill="1" applyBorder="1" applyAlignment="1" applyProtection="1">
      <alignment horizontal="center" vertical="center" wrapText="1"/>
    </xf>
    <xf numFmtId="168" fontId="0" fillId="0" borderId="0" xfId="0" applyNumberFormat="1"/>
    <xf numFmtId="166" fontId="0" fillId="0" borderId="0" xfId="0" applyNumberFormat="1"/>
    <xf numFmtId="0" fontId="11" fillId="4" borderId="51" xfId="0" applyFont="1" applyFill="1" applyBorder="1" applyAlignment="1" applyProtection="1">
      <alignment horizontal="center" vertical="center" wrapText="1"/>
    </xf>
    <xf numFmtId="0" fontId="11" fillId="4" borderId="52" xfId="0" applyFont="1" applyFill="1" applyBorder="1" applyAlignment="1" applyProtection="1">
      <alignment horizontal="center" vertical="center" wrapText="1"/>
    </xf>
    <xf numFmtId="0" fontId="11" fillId="4" borderId="53" xfId="0" applyFont="1" applyFill="1" applyBorder="1" applyAlignment="1" applyProtection="1">
      <alignment horizontal="center" vertical="center" wrapText="1"/>
    </xf>
    <xf numFmtId="0" fontId="11" fillId="4" borderId="54" xfId="0" applyFont="1" applyFill="1" applyBorder="1" applyAlignment="1" applyProtection="1">
      <alignment horizontal="center" vertical="center" wrapText="1"/>
    </xf>
    <xf numFmtId="0" fontId="11" fillId="4" borderId="50" xfId="0" applyFont="1" applyFill="1" applyBorder="1" applyAlignment="1" applyProtection="1">
      <alignment horizontal="center" vertical="center" wrapText="1"/>
    </xf>
    <xf numFmtId="0" fontId="11" fillId="4" borderId="52" xfId="0" applyFont="1" applyFill="1" applyBorder="1" applyAlignment="1" applyProtection="1">
      <alignment horizontal="right" vertical="center" wrapText="1"/>
    </xf>
    <xf numFmtId="0" fontId="11" fillId="4" borderId="53" xfId="0" applyFont="1" applyFill="1" applyBorder="1" applyAlignment="1" applyProtection="1">
      <alignment horizontal="right" vertical="center" wrapText="1"/>
    </xf>
    <xf numFmtId="0" fontId="11" fillId="4" borderId="54" xfId="0" applyFont="1" applyFill="1" applyBorder="1" applyAlignment="1" applyProtection="1">
      <alignment horizontal="right" vertical="center" wrapText="1"/>
    </xf>
    <xf numFmtId="0" fontId="2" fillId="0" borderId="0" xfId="0" applyFont="1" applyProtection="1"/>
    <xf numFmtId="166" fontId="0" fillId="0" borderId="0" xfId="0" applyNumberFormat="1" applyProtection="1"/>
    <xf numFmtId="0" fontId="17" fillId="0" borderId="52" xfId="0" applyFont="1" applyBorder="1" applyAlignment="1" applyProtection="1">
      <alignment horizontal="center" vertical="center"/>
    </xf>
    <xf numFmtId="168" fontId="17" fillId="4" borderId="53" xfId="0" applyNumberFormat="1" applyFont="1" applyFill="1" applyBorder="1" applyAlignment="1" applyProtection="1">
      <alignment horizontal="center" vertical="center"/>
    </xf>
    <xf numFmtId="0" fontId="17" fillId="0" borderId="54" xfId="0" applyFont="1" applyBorder="1" applyAlignment="1" applyProtection="1">
      <alignment horizontal="center" vertical="center"/>
    </xf>
    <xf numFmtId="165" fontId="30" fillId="0" borderId="0" xfId="0" applyNumberFormat="1" applyFont="1" applyFill="1" applyBorder="1" applyAlignment="1" applyProtection="1">
      <alignment vertical="center"/>
    </xf>
    <xf numFmtId="0" fontId="11" fillId="4" borderId="56" xfId="0" applyFont="1" applyFill="1" applyBorder="1" applyAlignment="1" applyProtection="1">
      <alignment horizontal="center" vertical="center" wrapText="1"/>
    </xf>
    <xf numFmtId="0" fontId="5" fillId="7" borderId="42" xfId="0" applyFont="1" applyFill="1" applyBorder="1" applyAlignment="1" applyProtection="1">
      <alignment horizontal="center" vertical="center" wrapText="1"/>
    </xf>
    <xf numFmtId="2" fontId="17" fillId="5" borderId="43" xfId="0" applyNumberFormat="1" applyFont="1" applyFill="1" applyBorder="1" applyAlignment="1" applyProtection="1">
      <alignment horizontal="center" vertical="center"/>
      <protection locked="0"/>
    </xf>
    <xf numFmtId="2" fontId="17" fillId="5" borderId="17" xfId="0" applyNumberFormat="1" applyFont="1" applyFill="1" applyBorder="1" applyAlignment="1" applyProtection="1">
      <alignment horizontal="center" vertical="center"/>
      <protection locked="0"/>
    </xf>
    <xf numFmtId="2" fontId="17" fillId="5" borderId="57" xfId="0" applyNumberFormat="1" applyFont="1" applyFill="1" applyBorder="1" applyAlignment="1" applyProtection="1">
      <alignment horizontal="center" vertical="center"/>
      <protection locked="0"/>
    </xf>
    <xf numFmtId="2" fontId="17" fillId="4" borderId="43" xfId="0" applyNumberFormat="1" applyFont="1" applyFill="1" applyBorder="1" applyAlignment="1" applyProtection="1">
      <alignment horizontal="center" vertical="center"/>
    </xf>
    <xf numFmtId="2" fontId="17" fillId="4" borderId="17" xfId="0" applyNumberFormat="1" applyFont="1" applyFill="1" applyBorder="1" applyAlignment="1" applyProtection="1">
      <alignment horizontal="center" vertical="center"/>
    </xf>
    <xf numFmtId="2" fontId="17" fillId="4" borderId="48" xfId="0" applyNumberFormat="1" applyFont="1" applyFill="1" applyBorder="1" applyAlignment="1" applyProtection="1">
      <alignment horizontal="center" vertical="center"/>
    </xf>
    <xf numFmtId="0" fontId="5" fillId="7" borderId="50" xfId="0" applyFont="1" applyFill="1" applyBorder="1" applyAlignment="1" applyProtection="1">
      <alignment horizontal="center" vertical="center" wrapText="1"/>
    </xf>
    <xf numFmtId="166" fontId="17" fillId="4" borderId="52" xfId="0" applyNumberFormat="1" applyFont="1" applyFill="1" applyBorder="1" applyAlignment="1" applyProtection="1">
      <alignment horizontal="center" vertical="center"/>
    </xf>
    <xf numFmtId="166" fontId="17" fillId="4" borderId="53" xfId="0" applyNumberFormat="1" applyFont="1" applyFill="1" applyBorder="1" applyAlignment="1" applyProtection="1">
      <alignment horizontal="center" vertical="center"/>
    </xf>
    <xf numFmtId="166" fontId="17" fillId="4" borderId="55" xfId="0" applyNumberFormat="1" applyFont="1" applyFill="1" applyBorder="1" applyAlignment="1" applyProtection="1">
      <alignment horizontal="center" vertical="center"/>
    </xf>
    <xf numFmtId="166" fontId="5" fillId="8" borderId="52" xfId="0" applyNumberFormat="1" applyFont="1" applyFill="1" applyBorder="1" applyAlignment="1" applyProtection="1">
      <alignment horizontal="center" vertical="center"/>
    </xf>
    <xf numFmtId="2" fontId="5" fillId="8" borderId="54" xfId="0" applyNumberFormat="1" applyFont="1" applyFill="1" applyBorder="1" applyAlignment="1" applyProtection="1">
      <alignment horizontal="center" vertical="center"/>
    </xf>
    <xf numFmtId="0" fontId="2" fillId="0" borderId="12" xfId="0" applyFont="1" applyBorder="1" applyProtection="1"/>
    <xf numFmtId="0" fontId="0" fillId="0" borderId="16" xfId="0" applyBorder="1" applyProtection="1"/>
    <xf numFmtId="166" fontId="0" fillId="0" borderId="0" xfId="0" applyNumberFormat="1" applyBorder="1" applyProtection="1"/>
    <xf numFmtId="166" fontId="17" fillId="0" borderId="0" xfId="0" applyNumberFormat="1" applyFont="1" applyBorder="1" applyAlignment="1" applyProtection="1">
      <alignment horizontal="center" vertical="center"/>
    </xf>
    <xf numFmtId="0" fontId="11" fillId="4" borderId="50" xfId="0" applyFont="1" applyFill="1" applyBorder="1" applyAlignment="1" applyProtection="1">
      <alignment horizontal="right" vertical="center" wrapText="1"/>
    </xf>
    <xf numFmtId="0" fontId="11" fillId="4" borderId="50" xfId="0" applyFont="1" applyFill="1" applyBorder="1" applyAlignment="1" applyProtection="1">
      <alignment horizontal="right" vertical="center"/>
    </xf>
    <xf numFmtId="2" fontId="17" fillId="5" borderId="42" xfId="0" applyNumberFormat="1"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165" fontId="7" fillId="5" borderId="2" xfId="0" applyNumberFormat="1" applyFont="1" applyFill="1" applyBorder="1" applyAlignment="1" applyProtection="1">
      <alignment horizontal="center" vertical="center"/>
      <protection locked="0"/>
    </xf>
    <xf numFmtId="165" fontId="7" fillId="4" borderId="2" xfId="0" applyNumberFormat="1" applyFont="1" applyFill="1" applyBorder="1" applyAlignment="1" applyProtection="1">
      <alignment horizontal="center" vertical="center"/>
    </xf>
    <xf numFmtId="0" fontId="7" fillId="5" borderId="41" xfId="0" applyNumberFormat="1" applyFont="1" applyFill="1" applyBorder="1" applyAlignment="1" applyProtection="1">
      <alignment vertical="center" wrapText="1"/>
      <protection locked="0"/>
    </xf>
    <xf numFmtId="0" fontId="5" fillId="7" borderId="64" xfId="0" applyFont="1" applyFill="1" applyBorder="1" applyAlignment="1" applyProtection="1">
      <alignment vertical="center"/>
    </xf>
    <xf numFmtId="0" fontId="5" fillId="7" borderId="65" xfId="0" applyFont="1" applyFill="1" applyBorder="1" applyAlignment="1" applyProtection="1">
      <alignment horizontal="center" vertical="center" wrapText="1"/>
    </xf>
    <xf numFmtId="0" fontId="5" fillId="7" borderId="65" xfId="0" applyFont="1" applyFill="1" applyBorder="1" applyAlignment="1" applyProtection="1">
      <alignment horizontal="center" vertical="center"/>
    </xf>
    <xf numFmtId="0" fontId="5" fillId="7" borderId="66" xfId="0" applyFont="1" applyFill="1" applyBorder="1" applyAlignment="1" applyProtection="1">
      <alignment horizontal="center" vertical="center" wrapText="1"/>
    </xf>
    <xf numFmtId="0" fontId="7" fillId="5" borderId="49" xfId="0" applyFont="1" applyFill="1" applyBorder="1" applyAlignment="1" applyProtection="1">
      <alignment horizontal="center" vertical="center"/>
      <protection locked="0"/>
    </xf>
    <xf numFmtId="0" fontId="7" fillId="4" borderId="49" xfId="0" applyFont="1" applyFill="1" applyBorder="1" applyAlignment="1" applyProtection="1">
      <alignment horizontal="center" vertical="center"/>
    </xf>
    <xf numFmtId="165" fontId="7" fillId="5" borderId="49" xfId="0" applyNumberFormat="1" applyFont="1" applyFill="1" applyBorder="1" applyAlignment="1" applyProtection="1">
      <alignment horizontal="center" vertical="center"/>
      <protection locked="0"/>
    </xf>
    <xf numFmtId="165" fontId="7" fillId="4" borderId="49" xfId="0" applyNumberFormat="1" applyFont="1" applyFill="1" applyBorder="1" applyAlignment="1" applyProtection="1">
      <alignment horizontal="center" vertical="center"/>
    </xf>
    <xf numFmtId="0" fontId="7" fillId="5" borderId="20" xfId="0" applyFont="1" applyFill="1" applyBorder="1" applyAlignment="1" applyProtection="1">
      <alignment horizontal="center"/>
      <protection locked="0"/>
    </xf>
    <xf numFmtId="0" fontId="7" fillId="5" borderId="22" xfId="0" applyFont="1" applyFill="1" applyBorder="1" applyAlignment="1" applyProtection="1">
      <alignment horizontal="center"/>
      <protection locked="0"/>
    </xf>
    <xf numFmtId="165" fontId="7" fillId="0" borderId="0" xfId="0" applyNumberFormat="1" applyFont="1" applyFill="1" applyBorder="1" applyAlignment="1" applyProtection="1">
      <alignment vertical="center"/>
      <protection locked="0"/>
    </xf>
    <xf numFmtId="165" fontId="7" fillId="0" borderId="0" xfId="0" applyNumberFormat="1" applyFont="1" applyFill="1" applyBorder="1" applyAlignment="1" applyProtection="1">
      <alignment vertical="center"/>
    </xf>
    <xf numFmtId="0" fontId="7" fillId="5" borderId="49" xfId="0" applyFont="1" applyFill="1" applyBorder="1" applyAlignment="1" applyProtection="1">
      <alignment horizontal="center" vertical="center"/>
      <protection locked="0"/>
    </xf>
    <xf numFmtId="0" fontId="7" fillId="4" borderId="49" xfId="0" applyFont="1" applyFill="1" applyBorder="1" applyAlignment="1" applyProtection="1">
      <alignment horizontal="center" vertical="center"/>
    </xf>
    <xf numFmtId="0" fontId="7" fillId="5" borderId="33" xfId="0" applyNumberFormat="1" applyFont="1" applyFill="1" applyBorder="1" applyAlignment="1" applyProtection="1">
      <alignment vertical="center" wrapText="1"/>
      <protection locked="0"/>
    </xf>
    <xf numFmtId="0" fontId="31" fillId="0" borderId="0" xfId="0" applyFont="1"/>
    <xf numFmtId="0" fontId="7" fillId="6" borderId="49" xfId="0" applyFont="1" applyFill="1" applyBorder="1" applyAlignment="1" applyProtection="1">
      <alignment horizontal="center"/>
      <protection locked="0"/>
    </xf>
    <xf numFmtId="0" fontId="7" fillId="4" borderId="83" xfId="0" applyFont="1" applyFill="1" applyBorder="1" applyAlignment="1" applyProtection="1">
      <alignment horizontal="center" wrapText="1"/>
    </xf>
    <xf numFmtId="165" fontId="8" fillId="6" borderId="80" xfId="0" applyNumberFormat="1" applyFont="1" applyFill="1" applyBorder="1" applyAlignment="1" applyProtection="1">
      <alignment horizontal="center"/>
      <protection locked="0"/>
    </xf>
    <xf numFmtId="2" fontId="14" fillId="4" borderId="49" xfId="0" applyNumberFormat="1" applyFont="1" applyFill="1" applyBorder="1" applyAlignment="1" applyProtection="1">
      <alignment horizontal="center"/>
    </xf>
    <xf numFmtId="2" fontId="14" fillId="4" borderId="83" xfId="0" applyNumberFormat="1" applyFont="1" applyFill="1" applyBorder="1" applyAlignment="1" applyProtection="1">
      <alignment horizontal="center"/>
    </xf>
    <xf numFmtId="2" fontId="7" fillId="4" borderId="60" xfId="0" applyNumberFormat="1" applyFont="1" applyFill="1" applyBorder="1" applyAlignment="1" applyProtection="1">
      <alignment horizontal="left"/>
    </xf>
    <xf numFmtId="0" fontId="17" fillId="0" borderId="0" xfId="0" applyFont="1" applyAlignment="1" applyProtection="1">
      <alignment horizontal="left" vertical="top"/>
      <protection locked="0"/>
    </xf>
    <xf numFmtId="0" fontId="7" fillId="5" borderId="2" xfId="0" applyFont="1" applyFill="1" applyBorder="1" applyAlignment="1" applyProtection="1">
      <alignment horizontal="center" vertical="center"/>
      <protection locked="0"/>
    </xf>
    <xf numFmtId="0" fontId="7" fillId="5" borderId="49" xfId="0" applyFont="1" applyFill="1" applyBorder="1" applyAlignment="1" applyProtection="1">
      <alignment horizontal="center" vertical="center"/>
      <protection locked="0"/>
    </xf>
    <xf numFmtId="49" fontId="17" fillId="5" borderId="4" xfId="0" applyNumberFormat="1" applyFont="1" applyFill="1" applyBorder="1" applyAlignment="1" applyProtection="1">
      <alignment horizontal="center" vertical="center"/>
      <protection locked="0"/>
    </xf>
    <xf numFmtId="49" fontId="17" fillId="5" borderId="2" xfId="0" applyNumberFormat="1" applyFont="1" applyFill="1" applyBorder="1" applyAlignment="1" applyProtection="1">
      <alignment horizontal="center" vertical="center"/>
      <protection locked="0"/>
    </xf>
    <xf numFmtId="49" fontId="17" fillId="5" borderId="21" xfId="0" applyNumberFormat="1" applyFont="1" applyFill="1" applyBorder="1" applyAlignment="1" applyProtection="1">
      <alignment horizontal="center" vertical="center"/>
      <protection locked="0"/>
    </xf>
    <xf numFmtId="0" fontId="32" fillId="0" borderId="0" xfId="4" applyFont="1" applyAlignment="1">
      <alignment vertical="center"/>
    </xf>
    <xf numFmtId="0" fontId="2" fillId="0" borderId="0" xfId="4"/>
    <xf numFmtId="0" fontId="1" fillId="4" borderId="92" xfId="4" applyFont="1" applyFill="1" applyBorder="1" applyAlignment="1">
      <alignment horizontal="center" vertical="center"/>
    </xf>
    <xf numFmtId="0" fontId="1" fillId="4" borderId="93" xfId="4" applyFont="1" applyFill="1" applyBorder="1" applyAlignment="1">
      <alignment horizontal="center" vertical="center"/>
    </xf>
    <xf numFmtId="0" fontId="1" fillId="4" borderId="94" xfId="4" applyFont="1" applyFill="1" applyBorder="1" applyAlignment="1">
      <alignment vertical="center"/>
    </xf>
    <xf numFmtId="169" fontId="2" fillId="0" borderId="49" xfId="4" applyNumberFormat="1" applyBorder="1" applyAlignment="1">
      <alignment horizontal="center" vertical="center" wrapText="1"/>
    </xf>
    <xf numFmtId="0" fontId="2" fillId="0" borderId="49" xfId="4" applyBorder="1" applyAlignment="1">
      <alignment horizontal="center" vertical="center" wrapText="1"/>
    </xf>
    <xf numFmtId="0" fontId="2" fillId="0" borderId="49" xfId="4" applyBorder="1" applyAlignment="1">
      <alignment vertical="center" wrapText="1"/>
    </xf>
    <xf numFmtId="0" fontId="2" fillId="0" borderId="0" xfId="4" applyAlignment="1">
      <alignment wrapText="1"/>
    </xf>
    <xf numFmtId="169" fontId="2" fillId="0" borderId="2" xfId="4" applyNumberFormat="1" applyBorder="1" applyAlignment="1" applyProtection="1">
      <alignment horizontal="center" vertical="center" wrapText="1"/>
      <protection locked="0"/>
    </xf>
    <xf numFmtId="0" fontId="2" fillId="0" borderId="2" xfId="4" applyBorder="1" applyAlignment="1" applyProtection="1">
      <alignment horizontal="center" vertical="center" wrapText="1"/>
      <protection locked="0"/>
    </xf>
    <xf numFmtId="0" fontId="2" fillId="0" borderId="2" xfId="4" applyBorder="1" applyAlignment="1" applyProtection="1">
      <alignment vertical="center" wrapText="1"/>
      <protection locked="0"/>
    </xf>
    <xf numFmtId="169" fontId="2" fillId="0" borderId="0" xfId="4" applyNumberFormat="1" applyAlignment="1" applyProtection="1">
      <alignment horizontal="center" vertical="center"/>
      <protection locked="0"/>
    </xf>
    <xf numFmtId="0" fontId="2" fillId="0" borderId="0" xfId="4" applyAlignment="1" applyProtection="1">
      <alignment horizontal="center" vertical="center"/>
      <protection locked="0"/>
    </xf>
    <xf numFmtId="0" fontId="2" fillId="0" borderId="0" xfId="4" applyAlignment="1" applyProtection="1">
      <alignment vertical="center"/>
      <protection locked="0"/>
    </xf>
    <xf numFmtId="0" fontId="2" fillId="0" borderId="0" xfId="4" applyAlignment="1" applyProtection="1">
      <alignment horizontal="center"/>
      <protection locked="0"/>
    </xf>
    <xf numFmtId="0" fontId="2" fillId="0" borderId="0" xfId="4" applyProtection="1">
      <protection locked="0"/>
    </xf>
    <xf numFmtId="0" fontId="7" fillId="5" borderId="85" xfId="0" applyNumberFormat="1" applyFont="1" applyFill="1" applyBorder="1" applyAlignment="1" applyProtection="1">
      <alignment vertical="center" wrapText="1"/>
      <protection locked="0"/>
    </xf>
    <xf numFmtId="0" fontId="7" fillId="5" borderId="4" xfId="0" applyNumberFormat="1" applyFont="1" applyFill="1" applyBorder="1" applyAlignment="1" applyProtection="1">
      <alignment vertical="center" wrapText="1"/>
      <protection locked="0"/>
    </xf>
    <xf numFmtId="0" fontId="33" fillId="7" borderId="65" xfId="0" applyFont="1" applyFill="1" applyBorder="1" applyAlignment="1" applyProtection="1">
      <alignment horizontal="center" vertical="center" textRotation="90"/>
    </xf>
    <xf numFmtId="0" fontId="17" fillId="4" borderId="41" xfId="0" applyFont="1" applyFill="1" applyBorder="1" applyAlignment="1" applyProtection="1">
      <alignment horizontal="right" vertical="center"/>
    </xf>
    <xf numFmtId="168" fontId="34" fillId="0" borderId="0" xfId="0" applyNumberFormat="1" applyFont="1" applyFill="1" applyBorder="1" applyProtection="1"/>
    <xf numFmtId="0" fontId="34" fillId="0" borderId="23" xfId="0" applyFont="1" applyFill="1" applyBorder="1" applyAlignment="1" applyProtection="1">
      <alignment horizontal="center" vertical="center"/>
    </xf>
    <xf numFmtId="0" fontId="5" fillId="4" borderId="15" xfId="0" applyFont="1" applyFill="1" applyBorder="1" applyAlignment="1" applyProtection="1">
      <alignment horizontal="right" vertical="center"/>
    </xf>
    <xf numFmtId="0" fontId="17" fillId="0" borderId="0" xfId="0" applyFont="1" applyFill="1" applyBorder="1" applyAlignment="1" applyProtection="1">
      <alignment vertical="center"/>
      <protection locked="0"/>
    </xf>
    <xf numFmtId="14" fontId="17" fillId="6" borderId="22" xfId="0" applyNumberFormat="1" applyFont="1" applyFill="1" applyBorder="1" applyAlignment="1" applyProtection="1">
      <alignment vertical="center"/>
      <protection locked="0"/>
    </xf>
    <xf numFmtId="0" fontId="2" fillId="0" borderId="0" xfId="0" applyFont="1" applyBorder="1" applyAlignment="1" applyProtection="1">
      <alignment vertical="center" wrapText="1"/>
    </xf>
    <xf numFmtId="0" fontId="5" fillId="0" borderId="0" xfId="0" applyFont="1"/>
    <xf numFmtId="170" fontId="7" fillId="5" borderId="2" xfId="0" applyNumberFormat="1" applyFont="1" applyFill="1" applyBorder="1" applyAlignment="1" applyProtection="1">
      <alignment vertical="center"/>
      <protection locked="0"/>
    </xf>
    <xf numFmtId="168" fontId="17" fillId="4" borderId="3" xfId="0" applyNumberFormat="1" applyFont="1" applyFill="1" applyBorder="1" applyAlignment="1" applyProtection="1">
      <alignment horizontal="right" vertical="center"/>
    </xf>
    <xf numFmtId="168" fontId="17" fillId="4" borderId="4" xfId="0" applyNumberFormat="1" applyFont="1" applyFill="1" applyBorder="1" applyAlignment="1" applyProtection="1">
      <alignment horizontal="right" vertical="center"/>
    </xf>
    <xf numFmtId="0" fontId="11" fillId="4" borderId="2" xfId="0" applyFont="1" applyFill="1" applyBorder="1" applyAlignment="1" applyProtection="1">
      <alignment horizontal="right" vertical="center"/>
    </xf>
    <xf numFmtId="0" fontId="8" fillId="4" borderId="79" xfId="0" applyFont="1" applyFill="1" applyBorder="1" applyAlignment="1" applyProtection="1">
      <alignment horizontal="right" vertical="center" wrapText="1"/>
    </xf>
    <xf numFmtId="0" fontId="8" fillId="4" borderId="82" xfId="0" applyFont="1" applyFill="1" applyBorder="1" applyAlignment="1" applyProtection="1">
      <alignment horizontal="right" vertical="center" wrapText="1"/>
    </xf>
    <xf numFmtId="0" fontId="8" fillId="4" borderId="6" xfId="0" applyFont="1" applyFill="1" applyBorder="1" applyAlignment="1" applyProtection="1">
      <alignment horizontal="right" vertical="center" wrapText="1"/>
    </xf>
    <xf numFmtId="0" fontId="8" fillId="4" borderId="11" xfId="0" applyFont="1" applyFill="1" applyBorder="1" applyAlignment="1" applyProtection="1">
      <alignment horizontal="right" vertical="center" wrapText="1"/>
    </xf>
    <xf numFmtId="0" fontId="8" fillId="4" borderId="77" xfId="0" applyFont="1" applyFill="1" applyBorder="1" applyAlignment="1" applyProtection="1">
      <alignment horizontal="center" vertical="center" wrapText="1"/>
    </xf>
    <xf numFmtId="0" fontId="8" fillId="4" borderId="9" xfId="0" applyFont="1" applyFill="1" applyBorder="1" applyAlignment="1" applyProtection="1">
      <alignment horizontal="center" vertical="center" wrapText="1"/>
    </xf>
    <xf numFmtId="0" fontId="8" fillId="5" borderId="77" xfId="0" applyFont="1" applyFill="1" applyBorder="1" applyAlignment="1" applyProtection="1">
      <alignment horizontal="center" vertical="center" wrapText="1"/>
      <protection locked="0"/>
    </xf>
    <xf numFmtId="0" fontId="8" fillId="5" borderId="49" xfId="0" applyFont="1" applyFill="1" applyBorder="1" applyAlignment="1" applyProtection="1">
      <alignment horizontal="center" vertical="center" wrapText="1"/>
      <protection locked="0"/>
    </xf>
    <xf numFmtId="0" fontId="7" fillId="4" borderId="61" xfId="0" applyFont="1" applyFill="1" applyBorder="1" applyAlignment="1" applyProtection="1">
      <alignment horizontal="center" vertical="center"/>
    </xf>
    <xf numFmtId="0" fontId="7" fillId="4" borderId="2" xfId="0" applyFont="1" applyFill="1" applyBorder="1" applyAlignment="1" applyProtection="1">
      <alignment horizontal="center" vertical="center"/>
    </xf>
    <xf numFmtId="0" fontId="8" fillId="5" borderId="10" xfId="0" applyFont="1" applyFill="1" applyBorder="1" applyAlignment="1" applyProtection="1">
      <alignment horizontal="center" vertical="center" wrapText="1"/>
      <protection locked="0"/>
    </xf>
    <xf numFmtId="0" fontId="7" fillId="5" borderId="10" xfId="0" applyFont="1" applyFill="1" applyBorder="1" applyAlignment="1" applyProtection="1">
      <alignment horizontal="center" vertical="center"/>
      <protection locked="0"/>
    </xf>
    <xf numFmtId="0" fontId="7" fillId="5" borderId="49" xfId="0" applyFont="1" applyFill="1" applyBorder="1" applyAlignment="1" applyProtection="1">
      <alignment horizontal="center" vertical="center"/>
      <protection locked="0"/>
    </xf>
    <xf numFmtId="0" fontId="7" fillId="5" borderId="61"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165" fontId="7" fillId="4" borderId="61" xfId="0" applyNumberFormat="1" applyFont="1" applyFill="1" applyBorder="1" applyAlignment="1" applyProtection="1">
      <alignment horizontal="center" vertical="center"/>
    </xf>
    <xf numFmtId="165" fontId="7" fillId="4" borderId="2" xfId="0" applyNumberFormat="1" applyFont="1" applyFill="1" applyBorder="1" applyAlignment="1" applyProtection="1">
      <alignment horizontal="center" vertical="center"/>
    </xf>
    <xf numFmtId="165" fontId="19" fillId="8" borderId="61" xfId="0" applyNumberFormat="1" applyFont="1" applyFill="1" applyBorder="1" applyAlignment="1" applyProtection="1">
      <alignment horizontal="center" vertical="center"/>
    </xf>
    <xf numFmtId="165" fontId="19" fillId="8" borderId="2" xfId="0" applyNumberFormat="1" applyFont="1" applyFill="1" applyBorder="1" applyAlignment="1" applyProtection="1">
      <alignment horizontal="center" vertical="center"/>
    </xf>
    <xf numFmtId="0" fontId="7" fillId="5" borderId="77" xfId="0" applyFont="1" applyFill="1" applyBorder="1" applyAlignment="1" applyProtection="1">
      <alignment horizontal="center" vertical="center"/>
      <protection locked="0"/>
    </xf>
    <xf numFmtId="0" fontId="7" fillId="5" borderId="79" xfId="0" applyFont="1" applyFill="1" applyBorder="1" applyAlignment="1" applyProtection="1">
      <alignment horizontal="center" vertical="center"/>
      <protection locked="0"/>
    </xf>
    <xf numFmtId="0" fontId="7" fillId="5" borderId="82" xfId="0" applyFont="1" applyFill="1" applyBorder="1" applyAlignment="1" applyProtection="1">
      <alignment horizontal="center" vertical="center"/>
      <protection locked="0"/>
    </xf>
    <xf numFmtId="0" fontId="7" fillId="5" borderId="6" xfId="0" applyFont="1" applyFill="1" applyBorder="1" applyAlignment="1" applyProtection="1">
      <alignment horizontal="center" vertical="center"/>
      <protection locked="0"/>
    </xf>
    <xf numFmtId="0" fontId="7" fillId="5" borderId="11" xfId="0" applyFont="1" applyFill="1" applyBorder="1" applyAlignment="1" applyProtection="1">
      <alignment horizontal="center" vertical="center"/>
      <protection locked="0"/>
    </xf>
    <xf numFmtId="167" fontId="9" fillId="2" borderId="2" xfId="0" applyNumberFormat="1" applyFont="1" applyFill="1" applyBorder="1" applyAlignment="1" applyProtection="1">
      <alignment horizontal="center" vertical="center"/>
    </xf>
    <xf numFmtId="167" fontId="9" fillId="2" borderId="20" xfId="0" applyNumberFormat="1" applyFont="1" applyFill="1" applyBorder="1" applyAlignment="1" applyProtection="1">
      <alignment horizontal="center" vertical="center"/>
    </xf>
    <xf numFmtId="165" fontId="7" fillId="4" borderId="79" xfId="0" applyNumberFormat="1" applyFont="1" applyFill="1" applyBorder="1" applyAlignment="1" applyProtection="1">
      <alignment horizontal="center" vertical="center"/>
    </xf>
    <xf numFmtId="165" fontId="7" fillId="4" borderId="80" xfId="0" applyNumberFormat="1" applyFont="1" applyFill="1" applyBorder="1" applyAlignment="1" applyProtection="1">
      <alignment horizontal="center" vertical="center"/>
    </xf>
    <xf numFmtId="165" fontId="7" fillId="5" borderId="77" xfId="0" applyNumberFormat="1" applyFont="1" applyFill="1" applyBorder="1" applyAlignment="1" applyProtection="1">
      <alignment horizontal="center" vertical="center"/>
      <protection locked="0"/>
    </xf>
    <xf numFmtId="165" fontId="7" fillId="5" borderId="49" xfId="0" applyNumberFormat="1" applyFont="1" applyFill="1" applyBorder="1" applyAlignment="1" applyProtection="1">
      <alignment horizontal="center" vertical="center"/>
      <protection locked="0"/>
    </xf>
    <xf numFmtId="167" fontId="9" fillId="2" borderId="61" xfId="0" applyNumberFormat="1" applyFont="1" applyFill="1" applyBorder="1" applyAlignment="1" applyProtection="1">
      <alignment horizontal="center" vertical="center"/>
    </xf>
    <xf numFmtId="167" fontId="9" fillId="2" borderId="25" xfId="0" applyNumberFormat="1"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20" xfId="0" applyFont="1" applyFill="1" applyBorder="1" applyAlignment="1" applyProtection="1">
      <alignment horizontal="center" vertical="center"/>
    </xf>
    <xf numFmtId="0" fontId="7" fillId="5" borderId="5" xfId="0" applyFont="1" applyFill="1" applyBorder="1" applyAlignment="1" applyProtection="1">
      <alignment horizontal="center" vertical="center"/>
      <protection locked="0"/>
    </xf>
    <xf numFmtId="165" fontId="7" fillId="4" borderId="5" xfId="0" applyNumberFormat="1" applyFont="1" applyFill="1" applyBorder="1" applyAlignment="1" applyProtection="1">
      <alignment horizontal="center" vertical="center"/>
    </xf>
    <xf numFmtId="165" fontId="7" fillId="4" borderId="6" xfId="0" applyNumberFormat="1" applyFont="1" applyFill="1" applyBorder="1" applyAlignment="1" applyProtection="1">
      <alignment horizontal="center" vertical="center"/>
    </xf>
    <xf numFmtId="165" fontId="7" fillId="5" borderId="58" xfId="0" applyNumberFormat="1" applyFont="1" applyFill="1" applyBorder="1" applyAlignment="1" applyProtection="1">
      <alignment horizontal="center" vertical="center"/>
      <protection locked="0"/>
    </xf>
    <xf numFmtId="165" fontId="7" fillId="5" borderId="11" xfId="0" applyNumberFormat="1"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xf>
    <xf numFmtId="0" fontId="7" fillId="4" borderId="9" xfId="0" applyFont="1" applyFill="1" applyBorder="1" applyAlignment="1" applyProtection="1">
      <alignment horizontal="center" vertical="center"/>
    </xf>
    <xf numFmtId="0" fontId="7" fillId="5" borderId="9" xfId="0" applyFont="1" applyFill="1" applyBorder="1" applyAlignment="1" applyProtection="1">
      <alignment horizontal="center" vertical="center"/>
      <protection locked="0"/>
    </xf>
    <xf numFmtId="0" fontId="7" fillId="4" borderId="77" xfId="0" applyFont="1" applyFill="1" applyBorder="1" applyAlignment="1" applyProtection="1">
      <alignment horizontal="center" vertical="center"/>
    </xf>
    <xf numFmtId="0" fontId="7" fillId="4" borderId="49" xfId="0" applyFont="1" applyFill="1" applyBorder="1" applyAlignment="1" applyProtection="1">
      <alignment horizontal="center" vertical="center"/>
    </xf>
    <xf numFmtId="0" fontId="20" fillId="0" borderId="2" xfId="0" applyFont="1" applyFill="1" applyBorder="1" applyAlignment="1" applyProtection="1">
      <alignment horizontal="center" vertical="center" wrapText="1"/>
    </xf>
    <xf numFmtId="165" fontId="19" fillId="8" borderId="49" xfId="0" applyNumberFormat="1" applyFont="1" applyFill="1" applyBorder="1" applyAlignment="1" applyProtection="1">
      <alignment horizontal="center" vertical="center"/>
    </xf>
    <xf numFmtId="0" fontId="10" fillId="0" borderId="0" xfId="0" applyFont="1" applyAlignment="1" applyProtection="1">
      <alignment horizontal="center" vertical="top"/>
    </xf>
    <xf numFmtId="0" fontId="5" fillId="7" borderId="67" xfId="0" applyFont="1" applyFill="1" applyBorder="1" applyAlignment="1" applyProtection="1">
      <alignment horizontal="center" vertical="center" wrapText="1"/>
    </xf>
    <xf numFmtId="0" fontId="5" fillId="7" borderId="69" xfId="0" applyFont="1" applyFill="1" applyBorder="1" applyAlignment="1" applyProtection="1">
      <alignment horizontal="center" vertical="center" wrapText="1"/>
    </xf>
    <xf numFmtId="167" fontId="8" fillId="4" borderId="13" xfId="2" applyNumberFormat="1" applyFont="1" applyFill="1" applyBorder="1" applyAlignment="1" applyProtection="1">
      <alignment horizontal="center"/>
    </xf>
    <xf numFmtId="167" fontId="8" fillId="4" borderId="71" xfId="2" applyNumberFormat="1" applyFont="1" applyFill="1" applyBorder="1" applyAlignment="1" applyProtection="1">
      <alignment horizontal="center"/>
    </xf>
    <xf numFmtId="167" fontId="7" fillId="4" borderId="12" xfId="2" applyNumberFormat="1" applyFont="1" applyFill="1" applyBorder="1" applyAlignment="1" applyProtection="1">
      <alignment horizontal="center"/>
    </xf>
    <xf numFmtId="167" fontId="7" fillId="4" borderId="73" xfId="2" applyNumberFormat="1" applyFont="1" applyFill="1" applyBorder="1" applyAlignment="1" applyProtection="1">
      <alignment horizontal="center"/>
    </xf>
    <xf numFmtId="0" fontId="18" fillId="0" borderId="0" xfId="0" applyFont="1" applyAlignment="1" applyProtection="1">
      <alignment horizontal="center" vertical="top"/>
    </xf>
    <xf numFmtId="169" fontId="17" fillId="5" borderId="45" xfId="0" applyNumberFormat="1" applyFont="1" applyFill="1" applyBorder="1" applyAlignment="1" applyProtection="1">
      <alignment horizontal="center" vertical="center"/>
      <protection locked="0"/>
    </xf>
    <xf numFmtId="169" fontId="17" fillId="5" borderId="88" xfId="0" applyNumberFormat="1" applyFont="1" applyFill="1" applyBorder="1" applyAlignment="1" applyProtection="1">
      <alignment horizontal="center" vertical="center"/>
      <protection locked="0"/>
    </xf>
    <xf numFmtId="0" fontId="7" fillId="6" borderId="3" xfId="0" applyFont="1" applyFill="1" applyBorder="1" applyAlignment="1" applyProtection="1">
      <alignment horizontal="center" vertical="center"/>
      <protection locked="0"/>
    </xf>
    <xf numFmtId="0" fontId="7" fillId="6" borderId="17" xfId="0"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7" fillId="5" borderId="3" xfId="0" applyFont="1" applyFill="1" applyBorder="1" applyAlignment="1" applyProtection="1">
      <alignment horizontal="center" vertical="center"/>
      <protection locked="0"/>
    </xf>
    <xf numFmtId="0" fontId="7" fillId="5" borderId="17"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2" fontId="8" fillId="6" borderId="12" xfId="0" applyNumberFormat="1" applyFont="1" applyFill="1" applyBorder="1" applyAlignment="1" applyProtection="1">
      <alignment horizontal="center" wrapText="1"/>
      <protection locked="0"/>
    </xf>
    <xf numFmtId="2" fontId="8" fillId="6" borderId="16" xfId="0" applyNumberFormat="1" applyFont="1" applyFill="1" applyBorder="1" applyAlignment="1" applyProtection="1">
      <alignment horizontal="center" wrapText="1"/>
      <protection locked="0"/>
    </xf>
    <xf numFmtId="0" fontId="17" fillId="4" borderId="49" xfId="0" applyFont="1" applyFill="1" applyBorder="1" applyAlignment="1" applyProtection="1">
      <alignment horizontal="center" vertical="center"/>
    </xf>
    <xf numFmtId="169" fontId="17" fillId="5" borderId="3" xfId="0" applyNumberFormat="1" applyFont="1" applyFill="1" applyBorder="1" applyAlignment="1" applyProtection="1">
      <alignment horizontal="center" vertical="center"/>
      <protection locked="0"/>
    </xf>
    <xf numFmtId="169" fontId="17" fillId="5" borderId="4" xfId="0" applyNumberFormat="1" applyFont="1" applyFill="1" applyBorder="1" applyAlignment="1" applyProtection="1">
      <alignment horizontal="center" vertical="center"/>
      <protection locked="0"/>
    </xf>
    <xf numFmtId="0" fontId="5" fillId="7" borderId="68" xfId="0" applyFont="1" applyFill="1" applyBorder="1" applyAlignment="1" applyProtection="1">
      <alignment horizontal="center" vertical="center" wrapText="1"/>
    </xf>
    <xf numFmtId="2" fontId="8" fillId="6" borderId="13" xfId="0" applyNumberFormat="1" applyFont="1" applyFill="1" applyBorder="1" applyAlignment="1" applyProtection="1">
      <alignment horizontal="center" wrapText="1"/>
      <protection locked="0"/>
    </xf>
    <xf numFmtId="2" fontId="8" fillId="6" borderId="14" xfId="0" applyNumberFormat="1" applyFont="1" applyFill="1" applyBorder="1" applyAlignment="1" applyProtection="1">
      <alignment horizontal="center" wrapText="1"/>
      <protection locked="0"/>
    </xf>
    <xf numFmtId="0" fontId="17" fillId="4" borderId="49" xfId="0" applyFont="1" applyFill="1" applyBorder="1" applyAlignment="1" applyProtection="1">
      <alignment horizontal="center" vertical="center" wrapText="1"/>
    </xf>
    <xf numFmtId="0" fontId="17" fillId="4" borderId="23" xfId="0" applyFont="1" applyFill="1" applyBorder="1" applyAlignment="1" applyProtection="1">
      <alignment horizontal="center" vertical="center" wrapText="1"/>
    </xf>
    <xf numFmtId="166" fontId="17" fillId="9" borderId="17" xfId="0" applyNumberFormat="1" applyFont="1" applyFill="1" applyBorder="1" applyAlignment="1" applyProtection="1">
      <alignment horizontal="center" vertical="center"/>
      <protection locked="0"/>
    </xf>
    <xf numFmtId="166" fontId="17" fillId="9" borderId="46" xfId="0" applyNumberFormat="1" applyFont="1" applyFill="1" applyBorder="1" applyAlignment="1" applyProtection="1">
      <alignment horizontal="center" vertical="center"/>
      <protection locked="0"/>
    </xf>
    <xf numFmtId="0" fontId="17" fillId="4" borderId="3" xfId="0" applyFont="1" applyFill="1" applyBorder="1" applyAlignment="1" applyProtection="1">
      <alignment horizontal="center" vertical="center"/>
    </xf>
    <xf numFmtId="0" fontId="17" fillId="4" borderId="4" xfId="0" applyFont="1" applyFill="1" applyBorder="1" applyAlignment="1" applyProtection="1">
      <alignment horizontal="center" vertical="center"/>
    </xf>
    <xf numFmtId="0" fontId="22" fillId="0" borderId="3" xfId="0" applyFont="1" applyBorder="1" applyAlignment="1" applyProtection="1">
      <alignment horizontal="center" vertical="center"/>
    </xf>
    <xf numFmtId="0" fontId="22" fillId="0" borderId="4" xfId="0" applyFont="1" applyBorder="1" applyAlignment="1" applyProtection="1">
      <alignment horizontal="center" vertical="center"/>
    </xf>
    <xf numFmtId="165" fontId="7" fillId="5" borderId="8" xfId="0" applyNumberFormat="1" applyFont="1" applyFill="1" applyBorder="1" applyAlignment="1" applyProtection="1">
      <alignment horizontal="center" vertical="center"/>
      <protection locked="0"/>
    </xf>
    <xf numFmtId="167" fontId="9" fillId="2" borderId="81" xfId="0" applyNumberFormat="1" applyFont="1" applyFill="1" applyBorder="1" applyAlignment="1" applyProtection="1">
      <alignment horizontal="center" vertical="center"/>
    </xf>
    <xf numFmtId="165" fontId="19" fillId="8" borderId="78" xfId="0" applyNumberFormat="1" applyFont="1" applyFill="1" applyBorder="1" applyAlignment="1" applyProtection="1">
      <alignment horizontal="center" vertical="center"/>
    </xf>
    <xf numFmtId="165" fontId="19" fillId="8" borderId="87" xfId="0" applyNumberFormat="1" applyFont="1" applyFill="1" applyBorder="1" applyAlignment="1" applyProtection="1">
      <alignment horizontal="center" vertical="center"/>
    </xf>
    <xf numFmtId="165" fontId="19" fillId="8" borderId="5" xfId="0" applyNumberFormat="1" applyFont="1" applyFill="1" applyBorder="1" applyAlignment="1" applyProtection="1">
      <alignment horizontal="center" vertical="center"/>
    </xf>
    <xf numFmtId="165" fontId="19" fillId="8" borderId="58" xfId="0" applyNumberFormat="1" applyFont="1" applyFill="1" applyBorder="1" applyAlignment="1" applyProtection="1">
      <alignment horizontal="center" vertical="center"/>
    </xf>
    <xf numFmtId="165" fontId="19" fillId="8" borderId="79" xfId="0" applyNumberFormat="1" applyFont="1" applyFill="1" applyBorder="1" applyAlignment="1" applyProtection="1">
      <alignment horizontal="center" vertical="center"/>
    </xf>
    <xf numFmtId="165" fontId="19" fillId="8" borderId="82" xfId="0" applyNumberFormat="1" applyFont="1" applyFill="1" applyBorder="1" applyAlignment="1" applyProtection="1">
      <alignment horizontal="center" vertical="center"/>
    </xf>
    <xf numFmtId="165" fontId="19" fillId="8" borderId="80" xfId="0" applyNumberFormat="1" applyFont="1" applyFill="1" applyBorder="1" applyAlignment="1" applyProtection="1">
      <alignment horizontal="center" vertical="center"/>
    </xf>
    <xf numFmtId="165" fontId="19" fillId="8" borderId="85" xfId="0" applyNumberFormat="1" applyFont="1" applyFill="1" applyBorder="1" applyAlignment="1" applyProtection="1">
      <alignment horizontal="center" vertical="center"/>
    </xf>
    <xf numFmtId="167" fontId="9" fillId="2" borderId="57" xfId="0" applyNumberFormat="1" applyFont="1" applyFill="1" applyBorder="1" applyAlignment="1" applyProtection="1">
      <alignment horizontal="center" vertical="center"/>
    </xf>
    <xf numFmtId="167" fontId="9" fillId="2" borderId="63" xfId="0" applyNumberFormat="1" applyFont="1" applyFill="1" applyBorder="1" applyAlignment="1" applyProtection="1">
      <alignment horizontal="center" vertical="center"/>
    </xf>
    <xf numFmtId="167" fontId="9" fillId="2" borderId="83" xfId="0" applyNumberFormat="1" applyFont="1" applyFill="1" applyBorder="1" applyAlignment="1" applyProtection="1">
      <alignment horizontal="center" vertical="center"/>
    </xf>
    <xf numFmtId="167" fontId="9" fillId="2" borderId="60" xfId="0" applyNumberFormat="1" applyFont="1" applyFill="1" applyBorder="1" applyAlignment="1" applyProtection="1">
      <alignment horizontal="center" vertical="center"/>
    </xf>
    <xf numFmtId="0" fontId="7" fillId="6" borderId="59" xfId="0" applyFont="1" applyFill="1" applyBorder="1" applyAlignment="1" applyProtection="1">
      <alignment horizontal="center"/>
      <protection locked="0"/>
    </xf>
    <xf numFmtId="0" fontId="7" fillId="6" borderId="60" xfId="0" applyFont="1" applyFill="1" applyBorder="1" applyAlignment="1" applyProtection="1">
      <alignment horizontal="center"/>
      <protection locked="0"/>
    </xf>
    <xf numFmtId="0" fontId="7" fillId="4" borderId="57" xfId="0" applyFont="1" applyFill="1" applyBorder="1" applyAlignment="1" applyProtection="1">
      <alignment horizontal="center" vertical="center" wrapText="1"/>
    </xf>
    <xf numFmtId="0" fontId="7" fillId="4" borderId="82" xfId="0" applyFont="1" applyFill="1" applyBorder="1" applyAlignment="1" applyProtection="1">
      <alignment horizontal="center" vertical="center" wrapText="1"/>
    </xf>
    <xf numFmtId="0" fontId="7" fillId="4" borderId="83" xfId="0" applyFont="1" applyFill="1" applyBorder="1" applyAlignment="1" applyProtection="1">
      <alignment horizontal="center" vertical="center" wrapText="1"/>
    </xf>
    <xf numFmtId="0" fontId="7" fillId="4" borderId="85" xfId="0" applyFont="1" applyFill="1" applyBorder="1" applyAlignment="1" applyProtection="1">
      <alignment horizontal="center" vertical="center" wrapText="1"/>
    </xf>
    <xf numFmtId="165" fontId="19" fillId="8" borderId="0" xfId="0" applyNumberFormat="1" applyFont="1" applyFill="1" applyBorder="1" applyAlignment="1" applyProtection="1">
      <alignment horizontal="center" vertical="center"/>
    </xf>
    <xf numFmtId="165" fontId="19" fillId="8" borderId="16" xfId="0" applyNumberFormat="1" applyFont="1" applyFill="1" applyBorder="1" applyAlignment="1" applyProtection="1">
      <alignment horizontal="center" vertical="center"/>
    </xf>
    <xf numFmtId="165" fontId="19" fillId="8" borderId="91" xfId="0" applyNumberFormat="1" applyFont="1" applyFill="1" applyBorder="1" applyAlignment="1" applyProtection="1">
      <alignment horizontal="center" vertical="center"/>
    </xf>
    <xf numFmtId="165" fontId="19" fillId="8" borderId="34" xfId="0" applyNumberFormat="1" applyFont="1" applyFill="1" applyBorder="1" applyAlignment="1" applyProtection="1">
      <alignment horizontal="center" vertical="center"/>
    </xf>
    <xf numFmtId="165" fontId="7" fillId="4" borderId="78" xfId="0" applyNumberFormat="1" applyFont="1" applyFill="1" applyBorder="1" applyAlignment="1" applyProtection="1">
      <alignment horizontal="center" vertical="center"/>
    </xf>
    <xf numFmtId="14" fontId="7" fillId="6" borderId="37" xfId="0" applyNumberFormat="1" applyFont="1" applyFill="1" applyBorder="1" applyAlignment="1" applyProtection="1">
      <alignment horizontal="center" vertical="center"/>
      <protection locked="0"/>
    </xf>
    <xf numFmtId="0" fontId="7" fillId="6" borderId="36" xfId="0" applyFont="1" applyFill="1" applyBorder="1" applyAlignment="1" applyProtection="1">
      <alignment horizontal="center" vertical="center"/>
      <protection locked="0"/>
    </xf>
    <xf numFmtId="2" fontId="8" fillId="6" borderId="59" xfId="0" applyNumberFormat="1" applyFont="1" applyFill="1" applyBorder="1" applyAlignment="1" applyProtection="1">
      <alignment horizontal="center" wrapText="1"/>
      <protection locked="0"/>
    </xf>
    <xf numFmtId="2" fontId="8" fillId="6" borderId="60" xfId="0" applyNumberFormat="1" applyFont="1" applyFill="1" applyBorder="1" applyAlignment="1" applyProtection="1">
      <alignment horizontal="center" wrapText="1"/>
      <protection locked="0"/>
    </xf>
    <xf numFmtId="167" fontId="7" fillId="4" borderId="59" xfId="2" applyNumberFormat="1" applyFont="1" applyFill="1" applyBorder="1" applyAlignment="1" applyProtection="1">
      <alignment horizontal="center"/>
    </xf>
    <xf numFmtId="167" fontId="7" fillId="4" borderId="90" xfId="2" applyNumberFormat="1" applyFont="1" applyFill="1" applyBorder="1" applyAlignment="1" applyProtection="1">
      <alignment horizontal="center"/>
    </xf>
    <xf numFmtId="0" fontId="7" fillId="6" borderId="77" xfId="0" applyFont="1" applyFill="1" applyBorder="1" applyAlignment="1" applyProtection="1">
      <alignment horizontal="center" vertical="center"/>
      <protection locked="0"/>
    </xf>
    <xf numFmtId="0" fontId="7" fillId="6" borderId="27" xfId="0" applyFont="1" applyFill="1" applyBorder="1" applyAlignment="1" applyProtection="1">
      <alignment horizontal="center" vertical="center"/>
      <protection locked="0"/>
    </xf>
    <xf numFmtId="0" fontId="7" fillId="6" borderId="8" xfId="0" applyFont="1" applyFill="1" applyBorder="1" applyAlignment="1" applyProtection="1">
      <alignment horizontal="center" vertical="center"/>
      <protection locked="0"/>
    </xf>
    <xf numFmtId="0" fontId="7" fillId="4" borderId="27" xfId="0" applyFont="1" applyFill="1" applyBorder="1" applyAlignment="1" applyProtection="1">
      <alignment horizontal="center" vertical="center"/>
    </xf>
    <xf numFmtId="165" fontId="7" fillId="6" borderId="8" xfId="0" applyNumberFormat="1" applyFont="1" applyFill="1" applyBorder="1" applyAlignment="1" applyProtection="1">
      <alignment horizontal="center" vertical="center"/>
      <protection locked="0"/>
    </xf>
    <xf numFmtId="165" fontId="7" fillId="6" borderId="27" xfId="0" applyNumberFormat="1" applyFont="1" applyFill="1" applyBorder="1" applyAlignment="1" applyProtection="1">
      <alignment horizontal="center" vertical="center"/>
      <protection locked="0"/>
    </xf>
    <xf numFmtId="166" fontId="17" fillId="5" borderId="48" xfId="0" applyNumberFormat="1" applyFont="1" applyFill="1" applyBorder="1" applyAlignment="1" applyProtection="1">
      <alignment horizontal="center" vertical="center"/>
      <protection locked="0"/>
    </xf>
    <xf numFmtId="166" fontId="17" fillId="5" borderId="47" xfId="0" applyNumberFormat="1" applyFont="1" applyFill="1" applyBorder="1" applyAlignment="1" applyProtection="1">
      <alignment horizontal="center" vertical="center"/>
      <protection locked="0"/>
    </xf>
    <xf numFmtId="0" fontId="8" fillId="4" borderId="2" xfId="0" applyFont="1" applyFill="1" applyBorder="1" applyAlignment="1">
      <alignment horizontal="right"/>
    </xf>
    <xf numFmtId="0" fontId="8" fillId="4" borderId="21" xfId="0" applyFont="1" applyFill="1" applyBorder="1" applyAlignment="1">
      <alignment horizontal="right"/>
    </xf>
    <xf numFmtId="0" fontId="9" fillId="2" borderId="26" xfId="0" applyFont="1" applyFill="1" applyBorder="1" applyAlignment="1" applyProtection="1">
      <alignment horizontal="center" vertical="center"/>
    </xf>
    <xf numFmtId="0" fontId="9" fillId="2" borderId="22" xfId="0" applyFont="1" applyFill="1" applyBorder="1" applyAlignment="1" applyProtection="1">
      <alignment horizontal="center" vertical="center"/>
    </xf>
    <xf numFmtId="167" fontId="9" fillId="2" borderId="33" xfId="0" applyNumberFormat="1" applyFont="1" applyFill="1" applyBorder="1" applyAlignment="1" applyProtection="1">
      <alignment horizontal="center" vertical="center"/>
    </xf>
    <xf numFmtId="167" fontId="9" fillId="2" borderId="23" xfId="0" applyNumberFormat="1" applyFont="1" applyFill="1" applyBorder="1" applyAlignment="1" applyProtection="1">
      <alignment horizontal="center" vertical="center"/>
    </xf>
    <xf numFmtId="165" fontId="7" fillId="4" borderId="21" xfId="0" applyNumberFormat="1" applyFont="1" applyFill="1" applyBorder="1" applyAlignment="1" applyProtection="1">
      <alignment horizontal="center" vertical="center"/>
    </xf>
    <xf numFmtId="0" fontId="7" fillId="5" borderId="83" xfId="0" applyFont="1" applyFill="1" applyBorder="1" applyAlignment="1" applyProtection="1">
      <alignment horizontal="center"/>
      <protection locked="0"/>
    </xf>
    <xf numFmtId="0" fontId="7" fillId="5" borderId="60" xfId="0" applyFont="1" applyFill="1" applyBorder="1" applyAlignment="1" applyProtection="1">
      <alignment horizontal="center"/>
      <protection locked="0"/>
    </xf>
    <xf numFmtId="165" fontId="19" fillId="8" borderId="6" xfId="0" applyNumberFormat="1" applyFont="1" applyFill="1" applyBorder="1" applyAlignment="1" applyProtection="1">
      <alignment horizontal="center" vertical="center"/>
    </xf>
    <xf numFmtId="165" fontId="19" fillId="8" borderId="11" xfId="0" applyNumberFormat="1" applyFont="1" applyFill="1" applyBorder="1" applyAlignment="1" applyProtection="1">
      <alignment horizontal="center" vertical="center"/>
    </xf>
    <xf numFmtId="165" fontId="7" fillId="4" borderId="77" xfId="0" applyNumberFormat="1" applyFont="1" applyFill="1" applyBorder="1" applyAlignment="1" applyProtection="1">
      <alignment horizontal="center" vertical="center"/>
    </xf>
    <xf numFmtId="165" fontId="7" fillId="4" borderId="27" xfId="0" applyNumberFormat="1" applyFont="1" applyFill="1" applyBorder="1" applyAlignment="1" applyProtection="1">
      <alignment horizontal="center" vertical="center"/>
    </xf>
    <xf numFmtId="0" fontId="7" fillId="4" borderId="57" xfId="0" applyFont="1" applyFill="1" applyBorder="1" applyAlignment="1" applyProtection="1">
      <alignment horizontal="center"/>
    </xf>
    <xf numFmtId="0" fontId="7" fillId="4" borderId="82" xfId="0" applyFont="1" applyFill="1" applyBorder="1" applyAlignment="1" applyProtection="1">
      <alignment horizontal="center"/>
    </xf>
    <xf numFmtId="0" fontId="7" fillId="4" borderId="38" xfId="0" applyFont="1" applyFill="1" applyBorder="1" applyAlignment="1" applyProtection="1">
      <alignment horizontal="center"/>
    </xf>
    <xf numFmtId="0" fontId="7" fillId="4" borderId="39" xfId="0" applyFont="1" applyFill="1" applyBorder="1" applyAlignment="1" applyProtection="1">
      <alignment horizontal="center"/>
    </xf>
    <xf numFmtId="0" fontId="7" fillId="5" borderId="86" xfId="0" applyFont="1" applyFill="1" applyBorder="1" applyAlignment="1" applyProtection="1">
      <alignment horizontal="center"/>
      <protection locked="0"/>
    </xf>
    <xf numFmtId="0" fontId="7" fillId="5" borderId="84" xfId="0" applyFont="1" applyFill="1" applyBorder="1" applyAlignment="1" applyProtection="1">
      <alignment horizontal="center"/>
      <protection locked="0"/>
    </xf>
    <xf numFmtId="0" fontId="9" fillId="2" borderId="82" xfId="0" applyFont="1" applyFill="1" applyBorder="1" applyAlignment="1" applyProtection="1">
      <alignment horizontal="center" vertical="center"/>
    </xf>
    <xf numFmtId="0" fontId="9" fillId="2" borderId="44" xfId="0" applyFont="1" applyFill="1" applyBorder="1" applyAlignment="1" applyProtection="1">
      <alignment horizontal="center" vertical="center"/>
    </xf>
    <xf numFmtId="167" fontId="9" fillId="2" borderId="74" xfId="0" applyNumberFormat="1" applyFont="1" applyFill="1" applyBorder="1" applyAlignment="1" applyProtection="1">
      <alignment horizontal="center" vertical="center"/>
    </xf>
    <xf numFmtId="0" fontId="9" fillId="2" borderId="28" xfId="0" applyFont="1" applyFill="1" applyBorder="1" applyAlignment="1" applyProtection="1">
      <alignment horizontal="center" vertical="center"/>
    </xf>
    <xf numFmtId="0" fontId="9" fillId="2" borderId="76" xfId="0" applyFont="1" applyFill="1" applyBorder="1" applyAlignment="1" applyProtection="1">
      <alignment horizontal="center" vertical="center"/>
    </xf>
    <xf numFmtId="0" fontId="20" fillId="0" borderId="49" xfId="0" applyFont="1" applyFill="1" applyBorder="1" applyAlignment="1" applyProtection="1">
      <alignment horizontal="center" vertical="center" wrapText="1"/>
    </xf>
    <xf numFmtId="0" fontId="20" fillId="0" borderId="23" xfId="0" applyFont="1" applyFill="1" applyBorder="1" applyAlignment="1" applyProtection="1">
      <alignment horizontal="center" vertical="center" wrapText="1"/>
    </xf>
    <xf numFmtId="0" fontId="7" fillId="5" borderId="8" xfId="0" applyFont="1" applyFill="1" applyBorder="1" applyAlignment="1" applyProtection="1">
      <alignment horizontal="center" vertical="center"/>
      <protection locked="0"/>
    </xf>
    <xf numFmtId="0" fontId="8" fillId="4" borderId="72" xfId="0" applyFont="1" applyFill="1" applyBorder="1" applyAlignment="1" applyProtection="1">
      <alignment horizontal="left"/>
      <protection locked="0"/>
    </xf>
    <xf numFmtId="0" fontId="8" fillId="4" borderId="58" xfId="0" applyFont="1" applyFill="1" applyBorder="1" applyAlignment="1" applyProtection="1">
      <alignment horizontal="left"/>
      <protection locked="0"/>
    </xf>
    <xf numFmtId="0" fontId="7" fillId="3" borderId="3" xfId="0" applyFont="1" applyFill="1" applyBorder="1" applyAlignment="1" applyProtection="1">
      <alignment horizontal="right" vertical="center"/>
    </xf>
    <xf numFmtId="0" fontId="7" fillId="3" borderId="17" xfId="0" applyFont="1" applyFill="1" applyBorder="1" applyAlignment="1" applyProtection="1">
      <alignment horizontal="right" vertical="center"/>
    </xf>
    <xf numFmtId="0" fontId="7" fillId="3" borderId="4" xfId="0" applyFont="1" applyFill="1" applyBorder="1" applyAlignment="1" applyProtection="1">
      <alignment horizontal="right" vertical="center"/>
    </xf>
    <xf numFmtId="0" fontId="5" fillId="3" borderId="30" xfId="0" applyFont="1" applyFill="1" applyBorder="1" applyAlignment="1" applyProtection="1">
      <alignment horizontal="center" vertical="center"/>
    </xf>
    <xf numFmtId="0" fontId="5" fillId="3" borderId="31" xfId="0" applyFont="1" applyFill="1" applyBorder="1" applyAlignment="1" applyProtection="1">
      <alignment horizontal="center" vertical="center"/>
    </xf>
    <xf numFmtId="0" fontId="5" fillId="3" borderId="32" xfId="0" applyFont="1" applyFill="1" applyBorder="1" applyAlignment="1" applyProtection="1">
      <alignment horizontal="center" vertical="center"/>
    </xf>
    <xf numFmtId="0" fontId="2" fillId="4" borderId="35" xfId="0" applyFont="1" applyFill="1" applyBorder="1" applyAlignment="1" applyProtection="1">
      <alignment horizontal="right" vertical="center"/>
    </xf>
    <xf numFmtId="0" fontId="2" fillId="4" borderId="36" xfId="0" applyFont="1" applyFill="1" applyBorder="1" applyAlignment="1" applyProtection="1">
      <alignment horizontal="right" vertical="center"/>
    </xf>
    <xf numFmtId="0" fontId="17" fillId="4" borderId="24" xfId="0" applyFont="1" applyFill="1" applyBorder="1" applyAlignment="1" applyProtection="1">
      <alignment horizontal="right" vertical="center"/>
      <protection locked="0"/>
    </xf>
    <xf numFmtId="0" fontId="17" fillId="4" borderId="4" xfId="0" applyFont="1" applyFill="1" applyBorder="1" applyAlignment="1" applyProtection="1">
      <alignment horizontal="right" vertical="center"/>
      <protection locked="0"/>
    </xf>
    <xf numFmtId="166" fontId="17" fillId="5" borderId="17" xfId="0" applyNumberFormat="1" applyFont="1" applyFill="1" applyBorder="1" applyAlignment="1" applyProtection="1">
      <alignment horizontal="center" vertical="center"/>
      <protection locked="0"/>
    </xf>
    <xf numFmtId="166" fontId="17" fillId="5" borderId="46" xfId="0" applyNumberFormat="1" applyFont="1" applyFill="1" applyBorder="1" applyAlignment="1" applyProtection="1">
      <alignment horizontal="center" vertical="center"/>
      <protection locked="0"/>
    </xf>
    <xf numFmtId="0" fontId="8" fillId="4" borderId="101" xfId="0" applyFont="1" applyFill="1" applyBorder="1" applyAlignment="1" applyProtection="1">
      <alignment horizontal="left" vertical="center" wrapText="1"/>
      <protection locked="0"/>
    </xf>
    <xf numFmtId="0" fontId="8" fillId="4" borderId="33" xfId="0" applyFont="1" applyFill="1" applyBorder="1" applyAlignment="1" applyProtection="1">
      <alignment horizontal="left" vertical="center" wrapText="1"/>
      <protection locked="0"/>
    </xf>
    <xf numFmtId="0" fontId="8" fillId="4" borderId="62" xfId="0" applyFont="1" applyFill="1" applyBorder="1" applyAlignment="1" applyProtection="1">
      <alignment horizontal="left" vertical="center" wrapText="1"/>
    </xf>
    <xf numFmtId="0" fontId="8" fillId="4" borderId="82" xfId="0" applyFont="1" applyFill="1" applyBorder="1" applyAlignment="1" applyProtection="1">
      <alignment horizontal="left" vertical="center" wrapText="1"/>
    </xf>
    <xf numFmtId="0" fontId="8" fillId="4" borderId="15" xfId="0" applyFont="1" applyFill="1" applyBorder="1" applyAlignment="1" applyProtection="1">
      <alignment horizontal="left" vertical="center" wrapText="1"/>
    </xf>
    <xf numFmtId="0" fontId="8" fillId="4" borderId="11" xfId="0" applyFont="1" applyFill="1" applyBorder="1" applyAlignment="1" applyProtection="1">
      <alignment horizontal="left" vertical="center" wrapText="1"/>
    </xf>
    <xf numFmtId="168" fontId="17" fillId="4" borderId="45" xfId="0" applyNumberFormat="1" applyFont="1" applyFill="1" applyBorder="1" applyAlignment="1" applyProtection="1">
      <alignment horizontal="right" vertical="center"/>
    </xf>
    <xf numFmtId="168" fontId="17" fillId="4" borderId="88" xfId="0" applyNumberFormat="1" applyFont="1" applyFill="1" applyBorder="1" applyAlignment="1" applyProtection="1">
      <alignment horizontal="right" vertical="center"/>
    </xf>
    <xf numFmtId="49" fontId="7" fillId="5" borderId="17" xfId="0" applyNumberFormat="1" applyFont="1" applyFill="1" applyBorder="1" applyAlignment="1" applyProtection="1">
      <alignment horizontal="center" vertical="center"/>
      <protection locked="0"/>
    </xf>
    <xf numFmtId="49" fontId="7" fillId="5" borderId="4" xfId="0" applyNumberFormat="1" applyFont="1" applyFill="1" applyBorder="1" applyAlignment="1" applyProtection="1">
      <alignment horizontal="center" vertical="center"/>
      <protection locked="0"/>
    </xf>
    <xf numFmtId="0" fontId="7" fillId="3" borderId="2" xfId="0" applyFont="1" applyFill="1" applyBorder="1" applyAlignment="1" applyProtection="1">
      <alignment horizontal="right" vertical="center"/>
    </xf>
    <xf numFmtId="0" fontId="8" fillId="4" borderId="89" xfId="0" applyFont="1" applyFill="1" applyBorder="1" applyAlignment="1" applyProtection="1">
      <alignment horizontal="left"/>
      <protection locked="0"/>
    </xf>
    <xf numFmtId="0" fontId="8" fillId="4" borderId="85" xfId="0" applyFont="1" applyFill="1" applyBorder="1" applyAlignment="1" applyProtection="1">
      <alignment horizontal="left"/>
      <protection locked="0"/>
    </xf>
    <xf numFmtId="0" fontId="8" fillId="4" borderId="96" xfId="0" applyFont="1" applyFill="1" applyBorder="1" applyAlignment="1" applyProtection="1">
      <alignment horizontal="left" vertical="center" wrapText="1"/>
    </xf>
    <xf numFmtId="0" fontId="8" fillId="4" borderId="75" xfId="0" applyFont="1" applyFill="1" applyBorder="1" applyAlignment="1" applyProtection="1">
      <alignment horizontal="left" vertical="center" wrapText="1"/>
    </xf>
    <xf numFmtId="0" fontId="8" fillId="4" borderId="97" xfId="0" applyFont="1" applyFill="1" applyBorder="1" applyAlignment="1" applyProtection="1">
      <alignment horizontal="left" vertical="center" wrapText="1"/>
    </xf>
    <xf numFmtId="0" fontId="8" fillId="4" borderId="98" xfId="0" applyFont="1" applyFill="1" applyBorder="1" applyAlignment="1" applyProtection="1">
      <alignment horizontal="left" vertical="center" wrapText="1"/>
      <protection locked="0"/>
    </xf>
    <xf numFmtId="0" fontId="8" fillId="4" borderId="87" xfId="0" applyFont="1" applyFill="1" applyBorder="1" applyAlignment="1" applyProtection="1">
      <alignment horizontal="left" vertical="center" wrapText="1"/>
      <protection locked="0"/>
    </xf>
    <xf numFmtId="0" fontId="8" fillId="4" borderId="59" xfId="0" applyFont="1" applyFill="1" applyBorder="1" applyAlignment="1" applyProtection="1">
      <alignment horizontal="left" vertical="center" wrapText="1"/>
      <protection locked="0"/>
    </xf>
    <xf numFmtId="0" fontId="8" fillId="4" borderId="85" xfId="0" applyFont="1" applyFill="1" applyBorder="1" applyAlignment="1" applyProtection="1">
      <alignment horizontal="left" vertical="center" wrapText="1"/>
      <protection locked="0"/>
    </xf>
    <xf numFmtId="0" fontId="8" fillId="4" borderId="59" xfId="0" applyFont="1" applyFill="1" applyBorder="1" applyAlignment="1" applyProtection="1">
      <alignment horizontal="left" vertical="center" wrapText="1"/>
    </xf>
    <xf numFmtId="0" fontId="8" fillId="4" borderId="85" xfId="0" applyFont="1" applyFill="1" applyBorder="1" applyAlignment="1" applyProtection="1">
      <alignment horizontal="left" vertical="center" wrapText="1"/>
    </xf>
    <xf numFmtId="0" fontId="7" fillId="5" borderId="99" xfId="0" applyFont="1" applyFill="1" applyBorder="1" applyAlignment="1" applyProtection="1">
      <alignment horizontal="center" vertical="center"/>
      <protection locked="0"/>
    </xf>
    <xf numFmtId="0" fontId="8" fillId="4" borderId="62" xfId="0" applyFont="1" applyFill="1" applyBorder="1" applyAlignment="1" applyProtection="1">
      <alignment horizontal="left" vertical="center" wrapText="1"/>
      <protection locked="0"/>
    </xf>
    <xf numFmtId="0" fontId="8" fillId="4" borderId="82" xfId="0" applyFont="1" applyFill="1" applyBorder="1" applyAlignment="1" applyProtection="1">
      <alignment horizontal="left" vertical="center" wrapText="1"/>
      <protection locked="0"/>
    </xf>
    <xf numFmtId="0" fontId="8" fillId="4" borderId="15" xfId="0" applyFont="1" applyFill="1" applyBorder="1" applyAlignment="1" applyProtection="1">
      <alignment horizontal="left" vertical="center" wrapText="1"/>
      <protection locked="0"/>
    </xf>
    <xf numFmtId="0" fontId="8" fillId="4" borderId="11" xfId="0" applyFont="1" applyFill="1" applyBorder="1" applyAlignment="1" applyProtection="1">
      <alignment horizontal="left" vertical="center" wrapText="1"/>
      <protection locked="0"/>
    </xf>
    <xf numFmtId="0" fontId="8" fillId="4" borderId="100" xfId="0" applyFont="1" applyFill="1" applyBorder="1" applyAlignment="1" applyProtection="1">
      <alignment horizontal="left" vertical="center" wrapText="1"/>
      <protection locked="0"/>
    </xf>
    <xf numFmtId="0" fontId="17" fillId="4" borderId="29" xfId="0" applyFont="1" applyFill="1" applyBorder="1" applyAlignment="1" applyProtection="1">
      <alignment horizontal="right" vertical="center"/>
      <protection locked="0"/>
    </xf>
    <xf numFmtId="0" fontId="17" fillId="4" borderId="88" xfId="0" applyFont="1" applyFill="1" applyBorder="1" applyAlignment="1" applyProtection="1">
      <alignment horizontal="right" vertical="center"/>
      <protection locked="0"/>
    </xf>
    <xf numFmtId="0" fontId="5" fillId="4" borderId="70" xfId="0" applyFont="1" applyFill="1" applyBorder="1" applyAlignment="1" applyProtection="1">
      <alignment horizontal="left"/>
      <protection locked="0"/>
    </xf>
    <xf numFmtId="0" fontId="5" fillId="4" borderId="95" xfId="0" applyFont="1" applyFill="1" applyBorder="1" applyAlignment="1" applyProtection="1">
      <alignment horizontal="left"/>
      <protection locked="0"/>
    </xf>
    <xf numFmtId="0" fontId="2" fillId="0" borderId="0" xfId="0" applyFont="1" applyBorder="1" applyAlignment="1" applyProtection="1">
      <alignment horizontal="left" vertical="center" wrapText="1"/>
    </xf>
    <xf numFmtId="0" fontId="29" fillId="0" borderId="43" xfId="0" applyFont="1" applyBorder="1" applyAlignment="1" applyProtection="1">
      <alignment horizontal="center" vertical="center"/>
    </xf>
    <xf numFmtId="0" fontId="8" fillId="7" borderId="19" xfId="0" applyFont="1" applyFill="1" applyBorder="1" applyAlignment="1" applyProtection="1">
      <alignment horizontal="center" vertical="center"/>
    </xf>
    <xf numFmtId="0" fontId="8" fillId="7" borderId="42" xfId="0" applyFont="1" applyFill="1" applyBorder="1" applyAlignment="1" applyProtection="1">
      <alignment horizontal="center" vertical="center"/>
    </xf>
    <xf numFmtId="0" fontId="8" fillId="7" borderId="7" xfId="0" applyFont="1" applyFill="1" applyBorder="1" applyAlignment="1" applyProtection="1">
      <alignment horizontal="center" vertical="center"/>
    </xf>
    <xf numFmtId="0" fontId="2" fillId="7" borderId="2" xfId="0" applyFont="1" applyFill="1" applyBorder="1" applyAlignment="1" applyProtection="1">
      <alignment horizontal="right"/>
    </xf>
    <xf numFmtId="0" fontId="0" fillId="7" borderId="2" xfId="0" applyFill="1" applyBorder="1" applyAlignment="1" applyProtection="1">
      <alignment horizontal="right"/>
    </xf>
    <xf numFmtId="0" fontId="0" fillId="7" borderId="2" xfId="0" applyFill="1" applyBorder="1" applyAlignment="1" applyProtection="1">
      <alignment horizontal="center"/>
    </xf>
    <xf numFmtId="0" fontId="1" fillId="7" borderId="2" xfId="0" applyFont="1" applyFill="1" applyBorder="1" applyAlignment="1" applyProtection="1">
      <alignment horizontal="center" vertical="center" wrapText="1"/>
    </xf>
    <xf numFmtId="0" fontId="2" fillId="0" borderId="0" xfId="0" applyFont="1" applyBorder="1" applyAlignment="1" applyProtection="1">
      <alignment horizontal="left" vertical="top" wrapText="1"/>
    </xf>
    <xf numFmtId="0" fontId="11" fillId="0" borderId="0" xfId="0" applyFont="1" applyFill="1" applyBorder="1" applyAlignment="1" applyProtection="1">
      <alignment horizontal="left" vertical="center" wrapText="1"/>
    </xf>
    <xf numFmtId="169" fontId="17" fillId="5" borderId="19" xfId="0" applyNumberFormat="1" applyFont="1" applyFill="1" applyBorder="1" applyAlignment="1" applyProtection="1">
      <alignment horizontal="center" vertical="center"/>
      <protection locked="0"/>
    </xf>
    <xf numFmtId="169" fontId="17" fillId="5" borderId="7" xfId="0" applyNumberFormat="1" applyFont="1" applyFill="1" applyBorder="1" applyAlignment="1" applyProtection="1">
      <alignment horizontal="center" vertical="center"/>
      <protection locked="0"/>
    </xf>
  </cellXfs>
  <cellStyles count="5">
    <cellStyle name="Currency" xfId="3" builtinId="4"/>
    <cellStyle name="Fixed" xfId="1" xr:uid="{00000000-0005-0000-0000-000001000000}"/>
    <cellStyle name="Normal" xfId="0" builtinId="0"/>
    <cellStyle name="Normal 2" xfId="4" xr:uid="{305F78E6-5BE0-4575-8094-1892ABC84EAA}"/>
    <cellStyle name="Percent" xfId="2" builtinId="5"/>
  </cellStyles>
  <dxfs count="50">
    <dxf>
      <font>
        <color theme="3" tint="-0.499984740745262"/>
      </font>
      <fill>
        <patternFill>
          <bgColor rgb="FF8DB4E2"/>
        </patternFill>
      </fill>
    </dxf>
    <dxf>
      <font>
        <color rgb="FF9C0006"/>
      </font>
      <fill>
        <patternFill>
          <bgColor rgb="FFFFC7CE"/>
        </patternFill>
      </fill>
    </dxf>
    <dxf>
      <font>
        <color theme="3" tint="-0.499984740745262"/>
      </font>
      <fill>
        <patternFill>
          <bgColor rgb="FF8DB4E2"/>
        </patternFill>
      </fill>
    </dxf>
    <dxf>
      <font>
        <color rgb="FF9C0006"/>
      </font>
      <fill>
        <patternFill>
          <bgColor rgb="FFFFC7CE"/>
        </patternFill>
      </fill>
    </dxf>
    <dxf>
      <font>
        <color theme="3" tint="-0.499984740745262"/>
      </font>
      <fill>
        <patternFill>
          <bgColor rgb="FF8DB4E2"/>
        </patternFill>
      </fill>
    </dxf>
    <dxf>
      <font>
        <color rgb="FF9C0006"/>
      </font>
      <fill>
        <patternFill>
          <bgColor rgb="FFFFC7CE"/>
        </patternFill>
      </fill>
    </dxf>
    <dxf>
      <font>
        <color theme="3" tint="-0.499984740745262"/>
      </font>
      <fill>
        <patternFill>
          <bgColor rgb="FF8DB4E2"/>
        </patternFill>
      </fill>
    </dxf>
    <dxf>
      <font>
        <color rgb="FF9C0006"/>
      </font>
      <fill>
        <patternFill>
          <bgColor rgb="FFFFC7CE"/>
        </patternFill>
      </fill>
    </dxf>
    <dxf>
      <font>
        <color theme="3" tint="-0.499984740745262"/>
      </font>
      <fill>
        <patternFill>
          <bgColor rgb="FF8DB4E2"/>
        </patternFill>
      </fill>
    </dxf>
    <dxf>
      <font>
        <color rgb="FF9C0006"/>
      </font>
      <fill>
        <patternFill>
          <bgColor rgb="FFFFC7CE"/>
        </patternFill>
      </fill>
    </dxf>
    <dxf>
      <font>
        <color theme="3" tint="-0.499984740745262"/>
      </font>
      <fill>
        <patternFill>
          <bgColor rgb="FF8DB4E2"/>
        </patternFill>
      </fill>
    </dxf>
    <dxf>
      <font>
        <color rgb="FF9C0006"/>
      </font>
      <fill>
        <patternFill>
          <bgColor rgb="FFFFC7CE"/>
        </patternFill>
      </fill>
    </dxf>
    <dxf>
      <font>
        <color rgb="FF960006"/>
      </font>
      <fill>
        <patternFill>
          <bgColor rgb="FFFFC7CE"/>
        </patternFill>
      </fill>
    </dxf>
    <dxf>
      <font>
        <b val="0"/>
        <i/>
      </font>
    </dxf>
    <dxf>
      <font>
        <color rgb="FFFF0000"/>
      </font>
    </dxf>
    <dxf>
      <font>
        <color rgb="FFFF0000"/>
      </font>
    </dxf>
    <dxf>
      <font>
        <color rgb="FFFF0000"/>
      </font>
    </dxf>
    <dxf>
      <font>
        <color rgb="FFFF0000"/>
      </font>
    </dxf>
    <dxf>
      <font>
        <color rgb="FFFF0000"/>
      </font>
    </dxf>
    <dxf>
      <font>
        <color rgb="FFFF0000"/>
      </font>
    </dxf>
    <dxf>
      <font>
        <color theme="3" tint="-0.499984740745262"/>
      </font>
      <fill>
        <patternFill>
          <bgColor theme="3" tint="0.59996337778862885"/>
        </patternFill>
      </fill>
    </dxf>
    <dxf>
      <font>
        <color rgb="FF9C0006"/>
      </font>
      <fill>
        <patternFill>
          <bgColor rgb="FFFFC7CE"/>
        </patternFill>
      </fill>
    </dxf>
    <dxf>
      <font>
        <color theme="3" tint="-0.499984740745262"/>
      </font>
      <fill>
        <patternFill>
          <bgColor theme="3" tint="0.59996337778862885"/>
        </patternFill>
      </fill>
    </dxf>
    <dxf>
      <font>
        <color rgb="FF9C0006"/>
      </font>
      <fill>
        <patternFill>
          <bgColor rgb="FFFFC7CE"/>
        </patternFill>
      </fill>
    </dxf>
    <dxf>
      <font>
        <b/>
        <i val="0"/>
        <color rgb="FFFF0000"/>
      </font>
    </dxf>
    <dxf>
      <font>
        <color theme="3" tint="-0.499984740745262"/>
      </font>
      <fill>
        <patternFill>
          <bgColor theme="3" tint="0.59996337778862885"/>
        </patternFill>
      </fill>
    </dxf>
    <dxf>
      <font>
        <color rgb="FF9C0006"/>
      </font>
      <fill>
        <patternFill>
          <bgColor rgb="FFFFC7CE"/>
        </patternFill>
      </fill>
    </dxf>
    <dxf>
      <font>
        <color rgb="FF9C0006"/>
      </font>
      <fill>
        <patternFill>
          <bgColor rgb="FFFFC7CE"/>
        </patternFill>
      </fill>
    </dxf>
    <dxf>
      <font>
        <color theme="3" tint="-0.499984740745262"/>
      </font>
      <fill>
        <patternFill>
          <bgColor theme="3" tint="0.59996337778862885"/>
        </patternFill>
      </fill>
    </dxf>
    <dxf>
      <font>
        <color rgb="FF9C0006"/>
      </font>
      <fill>
        <patternFill>
          <bgColor rgb="FFFFC7CE"/>
        </patternFill>
      </fill>
    </dxf>
    <dxf>
      <font>
        <color theme="3" tint="-0.499984740745262"/>
      </font>
      <fill>
        <patternFill>
          <bgColor theme="3" tint="0.59996337778862885"/>
        </patternFill>
      </fill>
    </dxf>
    <dxf>
      <font>
        <color rgb="FF9C0006"/>
      </font>
      <fill>
        <patternFill>
          <bgColor rgb="FFFFC7CE"/>
        </patternFill>
      </fill>
    </dxf>
    <dxf>
      <font>
        <color theme="3" tint="-0.499984740745262"/>
      </font>
      <fill>
        <patternFill>
          <bgColor theme="3" tint="0.59996337778862885"/>
        </patternFill>
      </fill>
    </dxf>
    <dxf>
      <font>
        <color rgb="FF9C0006"/>
      </font>
      <fill>
        <patternFill>
          <bgColor rgb="FFFFC7CE"/>
        </patternFill>
      </fill>
    </dxf>
    <dxf>
      <font>
        <color theme="3" tint="-0.499984740745262"/>
      </font>
      <fill>
        <patternFill>
          <bgColor theme="3" tint="0.59996337778862885"/>
        </patternFill>
      </fill>
    </dxf>
    <dxf>
      <font>
        <color rgb="FF9C0006"/>
      </font>
      <fill>
        <patternFill>
          <bgColor rgb="FFFFC7CE"/>
        </patternFill>
      </fill>
    </dxf>
    <dxf>
      <font>
        <color rgb="FF9C0006"/>
      </font>
      <fill>
        <patternFill>
          <bgColor rgb="FFFFC7CE"/>
        </patternFill>
      </fill>
    </dxf>
    <dxf>
      <font>
        <color theme="3" tint="-0.499984740745262"/>
      </font>
      <fill>
        <patternFill>
          <bgColor theme="3" tint="0.59996337778862885"/>
        </patternFill>
      </fill>
    </dxf>
    <dxf>
      <font>
        <color rgb="FF9C0006"/>
      </font>
      <fill>
        <patternFill>
          <bgColor rgb="FFFFC7CE"/>
        </patternFill>
      </fill>
    </dxf>
    <dxf>
      <font>
        <b/>
        <i val="0"/>
        <color rgb="FFFF0000"/>
      </font>
    </dxf>
    <dxf>
      <font>
        <color theme="3" tint="-0.499984740745262"/>
      </font>
      <fill>
        <patternFill>
          <bgColor theme="3" tint="0.59996337778862885"/>
        </patternFill>
      </fill>
    </dxf>
    <dxf>
      <font>
        <color rgb="FF9C0006"/>
      </font>
      <fill>
        <patternFill>
          <bgColor rgb="FFFFC7CE"/>
        </patternFill>
      </fill>
    </dxf>
    <dxf>
      <font>
        <color rgb="FF9C0006"/>
      </font>
      <fill>
        <patternFill>
          <bgColor rgb="FFFFC7CE"/>
        </patternFill>
      </fill>
    </dxf>
    <dxf>
      <font>
        <color theme="3" tint="-0.499984740745262"/>
      </font>
      <fill>
        <patternFill>
          <bgColor theme="3" tint="0.59996337778862885"/>
        </patternFill>
      </fill>
    </dxf>
    <dxf>
      <font>
        <color rgb="FF9C0006"/>
      </font>
      <fill>
        <patternFill>
          <bgColor rgb="FFFFC7CE"/>
        </patternFill>
      </fill>
    </dxf>
    <dxf>
      <font>
        <color theme="3" tint="-0.499984740745262"/>
      </font>
      <fill>
        <patternFill>
          <bgColor theme="3" tint="0.59996337778862885"/>
        </patternFill>
      </fill>
    </dxf>
    <dxf>
      <font>
        <color rgb="FF9C0006"/>
      </font>
      <fill>
        <patternFill>
          <bgColor rgb="FFFFC7CE"/>
        </patternFill>
      </fill>
    </dxf>
    <dxf>
      <font>
        <color theme="3" tint="-0.499984740745262"/>
      </font>
      <fill>
        <patternFill>
          <bgColor theme="3" tint="0.59996337778862885"/>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6FF99"/>
      <color rgb="FF8DB4E2"/>
      <color rgb="FFFFC7CE"/>
      <color rgb="FF9C0006"/>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Nitrate Calibration Plot</a:t>
            </a:r>
          </a:p>
        </c:rich>
      </c:tx>
      <c:layout>
        <c:manualLayout>
          <c:xMode val="edge"/>
          <c:yMode val="edge"/>
          <c:x val="0.22080762361223685"/>
          <c:y val="2.6324130215712834E-2"/>
        </c:manualLayout>
      </c:layout>
      <c:overlay val="1"/>
    </c:title>
    <c:autoTitleDeleted val="0"/>
    <c:plotArea>
      <c:layout>
        <c:manualLayout>
          <c:layoutTarget val="inner"/>
          <c:xMode val="edge"/>
          <c:yMode val="edge"/>
          <c:x val="0.16408792650918635"/>
          <c:y val="0.18337066200058327"/>
          <c:w val="0.78578215223097114"/>
          <c:h val="0.59216828216861361"/>
        </c:manualLayout>
      </c:layout>
      <c:scatterChart>
        <c:scatterStyle val="lineMarker"/>
        <c:varyColors val="0"/>
        <c:ser>
          <c:idx val="1"/>
          <c:order val="0"/>
          <c:spPr>
            <a:ln w="28575">
              <a:noFill/>
            </a:ln>
          </c:spPr>
          <c:marker>
            <c:symbol val="circle"/>
            <c:size val="7"/>
            <c:spPr>
              <a:solidFill>
                <a:schemeClr val="accent6">
                  <a:lumMod val="75000"/>
                </a:schemeClr>
              </a:solidFill>
            </c:spPr>
          </c:marker>
          <c:trendline>
            <c:trendlineType val="linear"/>
            <c:forward val="0.5"/>
            <c:dispRSqr val="0"/>
            <c:dispEq val="1"/>
            <c:trendlineLbl>
              <c:layout>
                <c:manualLayout>
                  <c:x val="0.16364972663543109"/>
                  <c:y val="0.23740822685009638"/>
                </c:manualLayout>
              </c:layout>
              <c:numFmt formatCode="General" sourceLinked="0"/>
              <c:txPr>
                <a:bodyPr/>
                <a:lstStyle/>
                <a:p>
                  <a:pPr>
                    <a:defRPr sz="1050" b="1" baseline="0">
                      <a:solidFill>
                        <a:sysClr val="windowText" lastClr="000000"/>
                      </a:solidFill>
                    </a:defRPr>
                  </a:pPr>
                  <a:endParaRPr lang="en-US"/>
                </a:p>
              </c:txPr>
            </c:trendlineLbl>
          </c:trendline>
          <c:xVal>
            <c:numRef>
              <c:f>Benchsheet!$K$20:$K$28</c:f>
              <c:numCache>
                <c:formatCode>0.00</c:formatCode>
                <c:ptCount val="9"/>
              </c:numCache>
            </c:numRef>
          </c:xVal>
          <c:yVal>
            <c:numRef>
              <c:f>Benchsheet!$G$20:$G$28</c:f>
              <c:numCache>
                <c:formatCode>0.000</c:formatCode>
                <c:ptCount val="9"/>
              </c:numCache>
            </c:numRef>
          </c:yVal>
          <c:smooth val="0"/>
          <c:extLst>
            <c:ext xmlns:c16="http://schemas.microsoft.com/office/drawing/2014/chart" uri="{C3380CC4-5D6E-409C-BE32-E72D297353CC}">
              <c16:uniqueId val="{00000001-BF08-480B-B44E-A49019953BD5}"/>
            </c:ext>
          </c:extLst>
        </c:ser>
        <c:dLbls>
          <c:showLegendKey val="0"/>
          <c:showVal val="0"/>
          <c:showCatName val="0"/>
          <c:showSerName val="0"/>
          <c:showPercent val="0"/>
          <c:showBubbleSize val="0"/>
        </c:dLbls>
        <c:axId val="42989824"/>
        <c:axId val="43704704"/>
      </c:scatterChart>
      <c:valAx>
        <c:axId val="42989824"/>
        <c:scaling>
          <c:orientation val="minMax"/>
        </c:scaling>
        <c:delete val="0"/>
        <c:axPos val="b"/>
        <c:title>
          <c:tx>
            <c:rich>
              <a:bodyPr/>
              <a:lstStyle/>
              <a:p>
                <a:pPr>
                  <a:defRPr/>
                </a:pPr>
                <a:r>
                  <a:rPr lang="en-US"/>
                  <a:t>Concentration (mg/L as N)</a:t>
                </a:r>
              </a:p>
            </c:rich>
          </c:tx>
          <c:layout>
            <c:manualLayout>
              <c:xMode val="edge"/>
              <c:yMode val="edge"/>
              <c:x val="0.34343573896026725"/>
              <c:y val="0.88062381523349798"/>
            </c:manualLayout>
          </c:layout>
          <c:overlay val="0"/>
        </c:title>
        <c:numFmt formatCode="0.00" sourceLinked="1"/>
        <c:majorTickMark val="out"/>
        <c:minorTickMark val="none"/>
        <c:tickLblPos val="nextTo"/>
        <c:crossAx val="43704704"/>
        <c:crosses val="autoZero"/>
        <c:crossBetween val="midCat"/>
      </c:valAx>
      <c:valAx>
        <c:axId val="43704704"/>
        <c:scaling>
          <c:orientation val="minMax"/>
        </c:scaling>
        <c:delete val="0"/>
        <c:axPos val="l"/>
        <c:majorGridlines/>
        <c:title>
          <c:tx>
            <c:rich>
              <a:bodyPr rot="-5400000" vert="horz"/>
              <a:lstStyle/>
              <a:p>
                <a:pPr>
                  <a:defRPr/>
                </a:pPr>
                <a:r>
                  <a:rPr lang="en-US"/>
                  <a:t>Absorbance</a:t>
                </a:r>
              </a:p>
            </c:rich>
          </c:tx>
          <c:overlay val="0"/>
        </c:title>
        <c:numFmt formatCode="0.000" sourceLinked="1"/>
        <c:majorTickMark val="out"/>
        <c:minorTickMark val="none"/>
        <c:tickLblPos val="nextTo"/>
        <c:crossAx val="42989824"/>
        <c:crosses val="autoZero"/>
        <c:crossBetween val="midCat"/>
      </c:valAx>
    </c:plotArea>
    <c:plotVisOnly val="1"/>
    <c:dispBlanksAs val="gap"/>
    <c:showDLblsOverMax val="0"/>
  </c:chart>
  <c:spPr>
    <a:ln w="19050">
      <a:solidFill>
        <a:sysClr val="windowText" lastClr="000000"/>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74083</xdr:colOff>
      <xdr:row>1</xdr:row>
      <xdr:rowOff>275166</xdr:rowOff>
    </xdr:from>
    <xdr:to>
      <xdr:col>14</xdr:col>
      <xdr:colOff>2</xdr:colOff>
      <xdr:row>9</xdr:row>
      <xdr:rowOff>169332</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2"/>
  <sheetViews>
    <sheetView showGridLines="0" tabSelected="1" view="pageLayout" zoomScale="80" zoomScaleNormal="70" zoomScaleSheetLayoutView="100" zoomScalePageLayoutView="80" workbookViewId="0">
      <selection activeCell="M71" sqref="M71"/>
    </sheetView>
  </sheetViews>
  <sheetFormatPr defaultRowHeight="12.5" x14ac:dyDescent="0.25"/>
  <cols>
    <col min="1" max="1" width="10.54296875" customWidth="1"/>
    <col min="2" max="2" width="26.54296875" customWidth="1"/>
    <col min="3" max="3" width="3.81640625" customWidth="1"/>
    <col min="4" max="4" width="15.7265625" customWidth="1"/>
    <col min="5" max="5" width="11" customWidth="1"/>
    <col min="6" max="6" width="9.36328125" customWidth="1"/>
    <col min="7" max="7" width="15.08984375" customWidth="1"/>
    <col min="8" max="8" width="13.7265625" customWidth="1"/>
    <col min="9" max="9" width="1.26953125" customWidth="1"/>
    <col min="10" max="10" width="16.54296875" customWidth="1"/>
    <col min="11" max="11" width="11.54296875" customWidth="1"/>
    <col min="12" max="12" width="10.81640625" customWidth="1"/>
    <col min="13" max="13" width="11.54296875" customWidth="1"/>
    <col min="14" max="14" width="17.1796875" customWidth="1"/>
    <col min="15" max="15" width="9.81640625" customWidth="1"/>
    <col min="16" max="19" width="9.1796875" style="6"/>
  </cols>
  <sheetData>
    <row r="1" spans="1:17" ht="29" customHeight="1" x14ac:dyDescent="0.25">
      <c r="A1" s="9"/>
      <c r="B1" s="215" t="s">
        <v>101</v>
      </c>
      <c r="C1" s="215"/>
      <c r="D1" s="215"/>
      <c r="E1" s="215"/>
      <c r="F1" s="215"/>
      <c r="G1" s="215"/>
      <c r="H1" s="215"/>
      <c r="I1" s="215"/>
      <c r="J1" s="215"/>
      <c r="K1" s="215"/>
      <c r="L1" s="215"/>
      <c r="M1" s="215"/>
      <c r="N1" s="215"/>
    </row>
    <row r="2" spans="1:17" ht="23" customHeight="1" x14ac:dyDescent="0.25">
      <c r="A2" s="9"/>
      <c r="B2" s="222" t="s">
        <v>28</v>
      </c>
      <c r="C2" s="222"/>
      <c r="D2" s="222"/>
      <c r="E2" s="222"/>
      <c r="F2" s="222"/>
      <c r="G2" s="222"/>
      <c r="H2" s="222"/>
      <c r="I2" s="222"/>
      <c r="J2" s="222"/>
      <c r="K2" s="222"/>
      <c r="L2" s="222"/>
      <c r="M2" s="222"/>
      <c r="N2" s="222"/>
    </row>
    <row r="3" spans="1:17" ht="18" customHeight="1" x14ac:dyDescent="0.25">
      <c r="A3" s="9"/>
      <c r="B3" s="315" t="s">
        <v>20</v>
      </c>
      <c r="C3" s="316"/>
      <c r="D3" s="317"/>
      <c r="E3" s="225"/>
      <c r="F3" s="226"/>
      <c r="G3" s="226"/>
      <c r="H3" s="227"/>
      <c r="I3" s="10"/>
      <c r="J3" s="10"/>
      <c r="K3" s="10"/>
      <c r="L3" s="10"/>
      <c r="M3" s="10"/>
      <c r="N3" s="10"/>
    </row>
    <row r="4" spans="1:17" ht="10" customHeight="1" x14ac:dyDescent="0.35">
      <c r="A4" s="9"/>
      <c r="B4" s="11"/>
      <c r="C4" s="11"/>
      <c r="D4" s="12"/>
      <c r="E4" s="12"/>
      <c r="F4" s="10"/>
      <c r="G4" s="10"/>
      <c r="H4" s="10"/>
      <c r="I4" s="10"/>
      <c r="J4" s="10"/>
      <c r="K4" s="10"/>
      <c r="L4" s="10"/>
      <c r="M4" s="10"/>
      <c r="N4" s="10"/>
    </row>
    <row r="5" spans="1:17" ht="18" customHeight="1" x14ac:dyDescent="0.25">
      <c r="A5" s="9"/>
      <c r="B5" s="315" t="s">
        <v>26</v>
      </c>
      <c r="C5" s="316"/>
      <c r="D5" s="317"/>
      <c r="E5" s="225" t="s">
        <v>38</v>
      </c>
      <c r="F5" s="226"/>
      <c r="G5" s="226"/>
      <c r="H5" s="227"/>
      <c r="I5" s="10"/>
      <c r="J5" s="10"/>
      <c r="K5" s="10"/>
      <c r="L5" s="10"/>
      <c r="M5" s="10"/>
      <c r="N5" s="10"/>
    </row>
    <row r="6" spans="1:17" ht="10" customHeight="1" x14ac:dyDescent="0.35">
      <c r="A6" s="9"/>
      <c r="B6" s="11"/>
      <c r="C6" s="11"/>
      <c r="D6" s="12"/>
      <c r="E6" s="12"/>
      <c r="F6" s="10"/>
      <c r="G6" s="10"/>
      <c r="H6" s="10"/>
      <c r="I6" s="10"/>
      <c r="J6" s="10"/>
      <c r="K6" s="10"/>
      <c r="L6" s="10"/>
      <c r="M6" s="10"/>
      <c r="N6" s="10"/>
    </row>
    <row r="7" spans="1:17" ht="18" customHeight="1" x14ac:dyDescent="0.35">
      <c r="A7" s="9"/>
      <c r="B7" s="315" t="s">
        <v>90</v>
      </c>
      <c r="C7" s="316"/>
      <c r="D7" s="165"/>
      <c r="E7" s="337" t="s">
        <v>91</v>
      </c>
      <c r="F7" s="337"/>
      <c r="G7" s="335"/>
      <c r="H7" s="336"/>
      <c r="I7" s="13"/>
      <c r="J7" s="14"/>
      <c r="K7" s="15"/>
      <c r="L7" s="11"/>
      <c r="M7" s="243"/>
      <c r="N7" s="244"/>
    </row>
    <row r="8" spans="1:17" ht="10" customHeight="1" x14ac:dyDescent="0.35">
      <c r="A8" s="9"/>
      <c r="B8" s="11"/>
      <c r="C8" s="11"/>
      <c r="D8" s="16"/>
      <c r="E8" s="17"/>
      <c r="F8" s="18"/>
      <c r="G8" s="18"/>
      <c r="H8" s="19"/>
      <c r="I8" s="19"/>
      <c r="J8" s="18"/>
      <c r="K8" s="9"/>
      <c r="L8" s="9"/>
      <c r="M8" s="9"/>
      <c r="N8" s="9"/>
    </row>
    <row r="9" spans="1:17" ht="18" customHeight="1" x14ac:dyDescent="0.25">
      <c r="A9" s="9"/>
      <c r="B9" s="315" t="s">
        <v>27</v>
      </c>
      <c r="C9" s="316"/>
      <c r="D9" s="317"/>
      <c r="E9" s="228"/>
      <c r="F9" s="229"/>
      <c r="G9" s="229"/>
      <c r="H9" s="230"/>
      <c r="I9" s="20"/>
      <c r="J9" s="21"/>
      <c r="K9" s="21"/>
      <c r="L9" s="21"/>
      <c r="M9" s="21"/>
      <c r="N9" s="21"/>
    </row>
    <row r="10" spans="1:17" ht="18" customHeight="1" thickBot="1" x14ac:dyDescent="0.5">
      <c r="A10" s="9"/>
      <c r="B10" s="22"/>
      <c r="C10" s="22"/>
      <c r="D10" s="23"/>
      <c r="E10" s="24"/>
      <c r="F10" s="24"/>
      <c r="G10" s="24"/>
      <c r="H10" s="24"/>
      <c r="I10" s="9"/>
      <c r="J10" s="9"/>
      <c r="K10" s="9"/>
      <c r="L10" s="9"/>
      <c r="M10" s="9"/>
      <c r="N10" s="9"/>
    </row>
    <row r="11" spans="1:17" ht="18" customHeight="1" thickBot="1" x14ac:dyDescent="0.35">
      <c r="A11" s="9"/>
      <c r="B11" s="318" t="s">
        <v>25</v>
      </c>
      <c r="C11" s="319"/>
      <c r="D11" s="319"/>
      <c r="E11" s="319"/>
      <c r="F11" s="319"/>
      <c r="G11" s="319"/>
      <c r="H11" s="320"/>
      <c r="I11" s="9"/>
      <c r="J11" s="30" t="s">
        <v>21</v>
      </c>
      <c r="K11" s="31"/>
      <c r="L11" s="31"/>
      <c r="M11" s="32"/>
      <c r="N11" s="33"/>
      <c r="O11" s="5"/>
      <c r="Q11" s="7"/>
    </row>
    <row r="12" spans="1:17" ht="20.149999999999999" customHeight="1" thickTop="1" x14ac:dyDescent="0.25">
      <c r="A12" s="9"/>
      <c r="B12" s="321"/>
      <c r="C12" s="322"/>
      <c r="D12" s="67" t="s">
        <v>49</v>
      </c>
      <c r="E12" s="233" t="s">
        <v>22</v>
      </c>
      <c r="F12" s="233"/>
      <c r="G12" s="239" t="s">
        <v>50</v>
      </c>
      <c r="H12" s="240"/>
      <c r="I12" s="9"/>
      <c r="J12" s="34"/>
      <c r="K12" s="47" t="s">
        <v>84</v>
      </c>
      <c r="L12" s="272"/>
      <c r="M12" s="273"/>
      <c r="N12" s="25"/>
      <c r="O12" s="4"/>
      <c r="Q12" s="7"/>
    </row>
    <row r="13" spans="1:17" ht="20.149999999999999" customHeight="1" x14ac:dyDescent="0.35">
      <c r="A13" s="9"/>
      <c r="B13" s="323" t="s">
        <v>85</v>
      </c>
      <c r="C13" s="324"/>
      <c r="D13" s="134"/>
      <c r="E13" s="234"/>
      <c r="F13" s="235"/>
      <c r="G13" s="241"/>
      <c r="H13" s="242"/>
      <c r="I13" s="9"/>
      <c r="J13" s="29"/>
      <c r="K13" s="26"/>
      <c r="L13" s="51"/>
      <c r="M13" s="52"/>
      <c r="N13" s="53" t="s">
        <v>13</v>
      </c>
      <c r="O13" s="3"/>
    </row>
    <row r="14" spans="1:17" ht="20.149999999999999" customHeight="1" x14ac:dyDescent="0.25">
      <c r="A14" s="9"/>
      <c r="B14" s="323" t="s">
        <v>86</v>
      </c>
      <c r="C14" s="324"/>
      <c r="D14" s="135"/>
      <c r="E14" s="234"/>
      <c r="F14" s="235"/>
      <c r="G14" s="325"/>
      <c r="H14" s="326"/>
      <c r="I14" s="9"/>
      <c r="J14" s="157" t="s">
        <v>15</v>
      </c>
      <c r="K14" s="48" t="str">
        <f>IF(G21="","",CORREL(G20:G28,K20:K28))</f>
        <v/>
      </c>
      <c r="L14" s="245" t="str">
        <f>IF(K14="","",IF(K14&lt;0.995,"  * FAIL *    'r' too low","Pass - 'r' acceptable"))</f>
        <v/>
      </c>
      <c r="M14" s="246"/>
      <c r="N14" s="54" t="s">
        <v>29</v>
      </c>
      <c r="O14" s="2"/>
    </row>
    <row r="15" spans="1:17" ht="20.149999999999999" customHeight="1" x14ac:dyDescent="0.35">
      <c r="A15" s="9"/>
      <c r="B15" s="323" t="s">
        <v>87</v>
      </c>
      <c r="C15" s="324"/>
      <c r="D15" s="135"/>
      <c r="E15" s="234"/>
      <c r="F15" s="235"/>
      <c r="G15" s="325"/>
      <c r="H15" s="326"/>
      <c r="I15" s="9"/>
      <c r="J15" s="157" t="s">
        <v>2</v>
      </c>
      <c r="K15" s="49" t="str">
        <f>IF(G21="","",SLOPE(G20:G28,K20:K28))</f>
        <v/>
      </c>
      <c r="L15" s="158" t="str">
        <f>IF(K16="","",(IF(M16&gt;K17,"x intercept should be &lt;LOD","")))</f>
        <v/>
      </c>
      <c r="M15" s="55"/>
      <c r="N15" s="56"/>
      <c r="O15" s="3"/>
    </row>
    <row r="16" spans="1:17" ht="20.149999999999999" customHeight="1" x14ac:dyDescent="0.35">
      <c r="A16" s="9"/>
      <c r="B16" s="323" t="s">
        <v>88</v>
      </c>
      <c r="C16" s="324"/>
      <c r="D16" s="135"/>
      <c r="E16" s="234"/>
      <c r="F16" s="235"/>
      <c r="G16" s="325"/>
      <c r="H16" s="326"/>
      <c r="I16" s="9"/>
      <c r="J16" s="157" t="s">
        <v>81</v>
      </c>
      <c r="K16" s="166" t="str">
        <f>IF(G21="","",INTERCEPT(G20:G28,K20:K28))</f>
        <v/>
      </c>
      <c r="L16" s="168" t="s">
        <v>82</v>
      </c>
      <c r="M16" s="167" t="str">
        <f>IF(K15="","",(-K16/K15))</f>
        <v/>
      </c>
      <c r="N16" s="159"/>
      <c r="O16" s="2"/>
      <c r="P16" s="8"/>
      <c r="Q16" s="8"/>
    </row>
    <row r="17" spans="1:15" ht="20.149999999999999" customHeight="1" thickBot="1" x14ac:dyDescent="0.3">
      <c r="A17" s="9"/>
      <c r="B17" s="355" t="s">
        <v>89</v>
      </c>
      <c r="C17" s="356"/>
      <c r="D17" s="136"/>
      <c r="E17" s="223"/>
      <c r="F17" s="224"/>
      <c r="G17" s="284"/>
      <c r="H17" s="285"/>
      <c r="I17" s="24"/>
      <c r="J17" s="160" t="s">
        <v>3</v>
      </c>
      <c r="K17" s="50"/>
      <c r="L17" s="333" t="s">
        <v>83</v>
      </c>
      <c r="M17" s="334"/>
      <c r="N17" s="162"/>
      <c r="O17" s="161"/>
    </row>
    <row r="18" spans="1:15" ht="10.5" customHeight="1" thickBot="1" x14ac:dyDescent="0.45">
      <c r="A18" s="9"/>
      <c r="B18" s="27"/>
      <c r="C18" s="27"/>
      <c r="D18" s="28"/>
      <c r="E18" s="28"/>
      <c r="F18" s="27"/>
      <c r="G18" s="27"/>
      <c r="H18" s="24"/>
      <c r="I18" s="24"/>
      <c r="J18" s="24"/>
      <c r="K18" s="24"/>
      <c r="L18" s="24"/>
      <c r="M18" s="27"/>
      <c r="N18" s="9"/>
    </row>
    <row r="19" spans="1:15" ht="76.5" customHeight="1" thickTop="1" thickBot="1" x14ac:dyDescent="0.3">
      <c r="A19" s="9"/>
      <c r="B19" s="109" t="s">
        <v>1</v>
      </c>
      <c r="C19" s="156" t="s">
        <v>80</v>
      </c>
      <c r="D19" s="110" t="s">
        <v>18</v>
      </c>
      <c r="E19" s="110" t="s">
        <v>19</v>
      </c>
      <c r="F19" s="110" t="s">
        <v>24</v>
      </c>
      <c r="G19" s="111" t="s">
        <v>0</v>
      </c>
      <c r="H19" s="112" t="s">
        <v>40</v>
      </c>
      <c r="I19" s="216" t="s">
        <v>41</v>
      </c>
      <c r="J19" s="236"/>
      <c r="K19" s="216" t="s">
        <v>23</v>
      </c>
      <c r="L19" s="236"/>
      <c r="M19" s="216" t="s">
        <v>4</v>
      </c>
      <c r="N19" s="217"/>
    </row>
    <row r="20" spans="1:15" ht="18" x14ac:dyDescent="0.4">
      <c r="A20" s="9"/>
      <c r="B20" s="357" t="s">
        <v>69</v>
      </c>
      <c r="C20" s="358"/>
      <c r="D20" s="35">
        <v>1</v>
      </c>
      <c r="E20" s="35">
        <v>1</v>
      </c>
      <c r="F20" s="38">
        <v>1</v>
      </c>
      <c r="G20" s="37"/>
      <c r="H20" s="40" t="str">
        <f t="shared" ref="H20:H28" si="0">IF(G20="","",(((G20-K$16)/K$15)*F20))</f>
        <v/>
      </c>
      <c r="I20" s="41"/>
      <c r="J20" s="42"/>
      <c r="K20" s="237"/>
      <c r="L20" s="238"/>
      <c r="M20" s="218"/>
      <c r="N20" s="219"/>
    </row>
    <row r="21" spans="1:15" ht="18" x14ac:dyDescent="0.4">
      <c r="A21" s="9"/>
      <c r="B21" s="313" t="s">
        <v>5</v>
      </c>
      <c r="C21" s="314"/>
      <c r="D21" s="36">
        <v>1</v>
      </c>
      <c r="E21" s="36">
        <v>1</v>
      </c>
      <c r="F21" s="39">
        <v>1</v>
      </c>
      <c r="G21" s="37"/>
      <c r="H21" s="43" t="str">
        <f t="shared" si="0"/>
        <v/>
      </c>
      <c r="I21" s="44"/>
      <c r="J21" s="45" t="str">
        <f t="shared" ref="J21:J28" si="1">IF(G21="", "","RF= "&amp;TEXT(G21/K21,"0.000"))</f>
        <v/>
      </c>
      <c r="K21" s="231"/>
      <c r="L21" s="232"/>
      <c r="M21" s="220" t="str">
        <f t="shared" ref="M21:M28" si="2">IF(G21="","",H21/K21)</f>
        <v/>
      </c>
      <c r="N21" s="221"/>
    </row>
    <row r="22" spans="1:15" ht="18" x14ac:dyDescent="0.4">
      <c r="A22" s="9"/>
      <c r="B22" s="313" t="s">
        <v>6</v>
      </c>
      <c r="C22" s="314"/>
      <c r="D22" s="36">
        <v>1</v>
      </c>
      <c r="E22" s="36">
        <v>1</v>
      </c>
      <c r="F22" s="39">
        <v>1</v>
      </c>
      <c r="G22" s="37"/>
      <c r="H22" s="43" t="str">
        <f t="shared" si="0"/>
        <v/>
      </c>
      <c r="I22" s="44"/>
      <c r="J22" s="45" t="str">
        <f t="shared" si="1"/>
        <v/>
      </c>
      <c r="K22" s="231"/>
      <c r="L22" s="232"/>
      <c r="M22" s="220" t="str">
        <f t="shared" si="2"/>
        <v/>
      </c>
      <c r="N22" s="221"/>
    </row>
    <row r="23" spans="1:15" ht="18" x14ac:dyDescent="0.4">
      <c r="A23" s="9"/>
      <c r="B23" s="313" t="s">
        <v>7</v>
      </c>
      <c r="C23" s="314"/>
      <c r="D23" s="36">
        <v>1</v>
      </c>
      <c r="E23" s="36">
        <v>1</v>
      </c>
      <c r="F23" s="39">
        <v>1</v>
      </c>
      <c r="G23" s="37"/>
      <c r="H23" s="43" t="str">
        <f t="shared" si="0"/>
        <v/>
      </c>
      <c r="I23" s="44"/>
      <c r="J23" s="45" t="str">
        <f t="shared" si="1"/>
        <v/>
      </c>
      <c r="K23" s="231"/>
      <c r="L23" s="232"/>
      <c r="M23" s="220" t="str">
        <f t="shared" si="2"/>
        <v/>
      </c>
      <c r="N23" s="221"/>
    </row>
    <row r="24" spans="1:15" ht="18" x14ac:dyDescent="0.4">
      <c r="A24" s="9"/>
      <c r="B24" s="313" t="s">
        <v>9</v>
      </c>
      <c r="C24" s="314"/>
      <c r="D24" s="36">
        <v>1</v>
      </c>
      <c r="E24" s="36">
        <v>1</v>
      </c>
      <c r="F24" s="39">
        <v>1</v>
      </c>
      <c r="G24" s="37"/>
      <c r="H24" s="43" t="str">
        <f t="shared" si="0"/>
        <v/>
      </c>
      <c r="I24" s="44"/>
      <c r="J24" s="45" t="str">
        <f t="shared" si="1"/>
        <v/>
      </c>
      <c r="K24" s="231"/>
      <c r="L24" s="232"/>
      <c r="M24" s="220" t="str">
        <f t="shared" si="2"/>
        <v/>
      </c>
      <c r="N24" s="221"/>
    </row>
    <row r="25" spans="1:15" ht="18" x14ac:dyDescent="0.4">
      <c r="A25" s="9"/>
      <c r="B25" s="313" t="s">
        <v>10</v>
      </c>
      <c r="C25" s="314"/>
      <c r="D25" s="36">
        <v>1</v>
      </c>
      <c r="E25" s="36">
        <v>1</v>
      </c>
      <c r="F25" s="39">
        <v>1</v>
      </c>
      <c r="G25" s="37"/>
      <c r="H25" s="43" t="str">
        <f t="shared" si="0"/>
        <v/>
      </c>
      <c r="I25" s="44"/>
      <c r="J25" s="45" t="str">
        <f t="shared" si="1"/>
        <v/>
      </c>
      <c r="K25" s="231"/>
      <c r="L25" s="232"/>
      <c r="M25" s="220" t="str">
        <f t="shared" si="2"/>
        <v/>
      </c>
      <c r="N25" s="221"/>
    </row>
    <row r="26" spans="1:15" ht="18" x14ac:dyDescent="0.4">
      <c r="A26" s="9"/>
      <c r="B26" s="313" t="s">
        <v>11</v>
      </c>
      <c r="C26" s="314"/>
      <c r="D26" s="36">
        <v>1</v>
      </c>
      <c r="E26" s="36">
        <v>1</v>
      </c>
      <c r="F26" s="39">
        <v>1</v>
      </c>
      <c r="G26" s="37"/>
      <c r="H26" s="43" t="str">
        <f t="shared" si="0"/>
        <v/>
      </c>
      <c r="I26" s="44"/>
      <c r="J26" s="45" t="str">
        <f t="shared" si="1"/>
        <v/>
      </c>
      <c r="K26" s="231"/>
      <c r="L26" s="232"/>
      <c r="M26" s="220" t="str">
        <f t="shared" si="2"/>
        <v/>
      </c>
      <c r="N26" s="221"/>
    </row>
    <row r="27" spans="1:15" ht="18" x14ac:dyDescent="0.4">
      <c r="A27" s="9"/>
      <c r="B27" s="313" t="s">
        <v>16</v>
      </c>
      <c r="C27" s="314"/>
      <c r="D27" s="36">
        <v>1</v>
      </c>
      <c r="E27" s="36">
        <v>1</v>
      </c>
      <c r="F27" s="39">
        <v>1</v>
      </c>
      <c r="G27" s="37"/>
      <c r="H27" s="43" t="str">
        <f t="shared" si="0"/>
        <v/>
      </c>
      <c r="I27" s="44"/>
      <c r="J27" s="45" t="str">
        <f t="shared" si="1"/>
        <v/>
      </c>
      <c r="K27" s="231"/>
      <c r="L27" s="232"/>
      <c r="M27" s="220" t="str">
        <f t="shared" si="2"/>
        <v/>
      </c>
      <c r="N27" s="221"/>
    </row>
    <row r="28" spans="1:15" ht="18" x14ac:dyDescent="0.4">
      <c r="A28" s="9"/>
      <c r="B28" s="338" t="s">
        <v>14</v>
      </c>
      <c r="C28" s="339"/>
      <c r="D28" s="125">
        <v>1</v>
      </c>
      <c r="E28" s="125">
        <v>1</v>
      </c>
      <c r="F28" s="126">
        <v>1</v>
      </c>
      <c r="G28" s="127"/>
      <c r="H28" s="128" t="str">
        <f t="shared" si="0"/>
        <v/>
      </c>
      <c r="I28" s="129"/>
      <c r="J28" s="130" t="str">
        <f t="shared" si="1"/>
        <v/>
      </c>
      <c r="K28" s="274"/>
      <c r="L28" s="275"/>
      <c r="M28" s="276" t="str">
        <f t="shared" si="2"/>
        <v/>
      </c>
      <c r="N28" s="277"/>
    </row>
    <row r="29" spans="1:15" ht="18" customHeight="1" x14ac:dyDescent="0.35">
      <c r="A29" s="9"/>
      <c r="B29" s="340" t="s">
        <v>17</v>
      </c>
      <c r="C29" s="330"/>
      <c r="D29" s="278">
        <v>1</v>
      </c>
      <c r="E29" s="280">
        <v>1</v>
      </c>
      <c r="F29" s="208">
        <f>IF(D29="","",E29/D29)</f>
        <v>1</v>
      </c>
      <c r="G29" s="282"/>
      <c r="H29" s="297" t="str">
        <f>IF(G29="","",(G29-K$16)/K$15)</f>
        <v/>
      </c>
      <c r="I29" s="267" t="str">
        <f>IF(G29="","",((G29-K$16)/K$15)*F29)</f>
        <v/>
      </c>
      <c r="J29" s="268"/>
      <c r="K29" s="261"/>
      <c r="L29" s="262"/>
      <c r="M29" s="290" t="str">
        <f>IF(G29="","",I29/K29)</f>
        <v/>
      </c>
      <c r="N29" s="307"/>
    </row>
    <row r="30" spans="1:15" ht="18" customHeight="1" thickBot="1" x14ac:dyDescent="0.4">
      <c r="A30" s="9"/>
      <c r="B30" s="341"/>
      <c r="C30" s="342"/>
      <c r="D30" s="279"/>
      <c r="E30" s="279"/>
      <c r="F30" s="281"/>
      <c r="G30" s="283"/>
      <c r="H30" s="298"/>
      <c r="I30" s="269"/>
      <c r="J30" s="270"/>
      <c r="K30" s="301" t="s">
        <v>8</v>
      </c>
      <c r="L30" s="302"/>
      <c r="M30" s="308" t="str">
        <f>IF(G29="","",IF(OR(M29&gt;1.105,M29&lt;0.895),"* FAIL *","Pass"))</f>
        <v/>
      </c>
      <c r="N30" s="309"/>
    </row>
    <row r="31" spans="1:15" ht="18" customHeight="1" thickTop="1" x14ac:dyDescent="0.35">
      <c r="A31" s="9"/>
      <c r="B31" s="343" t="s">
        <v>70</v>
      </c>
      <c r="C31" s="344"/>
      <c r="D31" s="349">
        <v>1</v>
      </c>
      <c r="E31" s="312">
        <v>1</v>
      </c>
      <c r="F31" s="208">
        <f>IF(D31="","",E31/D31)</f>
        <v>1</v>
      </c>
      <c r="G31" s="247"/>
      <c r="H31" s="271" t="str">
        <f>IF(G31="","",(G31-K$16)/K$15)</f>
        <v/>
      </c>
      <c r="I31" s="249" t="str">
        <f>IF(G31="","",H31*F31)</f>
        <v/>
      </c>
      <c r="J31" s="250"/>
      <c r="K31" s="303">
        <v>0.3</v>
      </c>
      <c r="L31" s="304"/>
      <c r="M31" s="248" t="str">
        <f>IF(G31="","",I31/K31)</f>
        <v/>
      </c>
      <c r="N31" s="200"/>
    </row>
    <row r="32" spans="1:15" ht="18" customHeight="1" x14ac:dyDescent="0.35">
      <c r="A32" s="9"/>
      <c r="B32" s="345"/>
      <c r="C32" s="346"/>
      <c r="D32" s="181"/>
      <c r="E32" s="312"/>
      <c r="F32" s="208"/>
      <c r="G32" s="247"/>
      <c r="H32" s="204"/>
      <c r="I32" s="251"/>
      <c r="J32" s="252"/>
      <c r="K32" s="299" t="s">
        <v>72</v>
      </c>
      <c r="L32" s="300"/>
      <c r="M32" s="305" t="str">
        <f>IF(G31="","",IF(OR(M31&gt;1.1549,M31&lt;0.845),"* FAIL *","Pass"))</f>
        <v/>
      </c>
      <c r="N32" s="306"/>
    </row>
    <row r="33" spans="1:14" ht="18" customHeight="1" x14ac:dyDescent="0.25">
      <c r="A33" s="9"/>
      <c r="B33" s="329" t="s">
        <v>12</v>
      </c>
      <c r="C33" s="330"/>
      <c r="D33" s="188">
        <v>1</v>
      </c>
      <c r="E33" s="188">
        <v>1</v>
      </c>
      <c r="F33" s="211">
        <v>1</v>
      </c>
      <c r="G33" s="197"/>
      <c r="H33" s="195" t="str">
        <f>IF(G33="","",(G33-K$16)/K$15)</f>
        <v/>
      </c>
      <c r="I33" s="253" t="str">
        <f>IF(G33="","",H33*F33)</f>
        <v/>
      </c>
      <c r="J33" s="254"/>
      <c r="K33" s="263" t="s">
        <v>68</v>
      </c>
      <c r="L33" s="264"/>
      <c r="M33" s="257" t="str">
        <f>IF(G33="","",IF((ABS(I33)&gt;(MAX(K17,0.5,(0.1*(MIN(I35:J54)))))),"* FAIL *","Pass"))</f>
        <v/>
      </c>
      <c r="N33" s="258"/>
    </row>
    <row r="34" spans="1:14" ht="18" customHeight="1" x14ac:dyDescent="0.25">
      <c r="A34" s="9"/>
      <c r="B34" s="347"/>
      <c r="C34" s="348"/>
      <c r="D34" s="181"/>
      <c r="E34" s="181"/>
      <c r="F34" s="212"/>
      <c r="G34" s="198"/>
      <c r="H34" s="196"/>
      <c r="I34" s="255"/>
      <c r="J34" s="256"/>
      <c r="K34" s="265"/>
      <c r="L34" s="266"/>
      <c r="M34" s="259"/>
      <c r="N34" s="260"/>
    </row>
    <row r="35" spans="1:14" ht="18" customHeight="1" x14ac:dyDescent="0.25">
      <c r="A35" s="9"/>
      <c r="B35" s="123"/>
      <c r="C35" s="154"/>
      <c r="D35" s="133"/>
      <c r="E35" s="113"/>
      <c r="F35" s="114" t="str">
        <f>IF(D35="","",E35/D35)</f>
        <v/>
      </c>
      <c r="G35" s="115"/>
      <c r="H35" s="116" t="str">
        <f>IF(G35="","",(G35-K$16)/K$15)</f>
        <v/>
      </c>
      <c r="I35" s="214" t="str">
        <f>IF(G35="","",(IF(F35="","Enter Vol.s",(IF(G35="","",H35*F35)))))</f>
        <v/>
      </c>
      <c r="J35" s="214"/>
      <c r="K35" s="310" t="str">
        <f>IF(H35="","",(IF((H35)&gt;(MAX($H$20:$H$28)),"OVER RANGE","")))</f>
        <v/>
      </c>
      <c r="L35" s="310"/>
      <c r="M35" s="310" t="str">
        <f>IF((OR(F35="",K35="OVER RANGE")),"",(IF(H35&lt;$K$17,(_xlfn.CONCAT("&lt;LOD, Report result as &lt;",(F35*$K$17))),(IF(F35&lt;&gt;1,_xlfn.CONCAT("Report LOD as ",(F35*$K$17)),"")))))</f>
        <v/>
      </c>
      <c r="N35" s="311"/>
    </row>
    <row r="36" spans="1:14" ht="18" customHeight="1" x14ac:dyDescent="0.25">
      <c r="A36" s="9"/>
      <c r="B36" s="108"/>
      <c r="C36" s="154"/>
      <c r="D36" s="133"/>
      <c r="E36" s="121"/>
      <c r="F36" s="122" t="str">
        <f>IF(D36="","",E36/D36)</f>
        <v/>
      </c>
      <c r="G36" s="106"/>
      <c r="H36" s="107" t="str">
        <f t="shared" ref="H36:H54" si="3">IF(G36="","",(G36-K$16)/K$15)</f>
        <v/>
      </c>
      <c r="I36" s="214" t="str">
        <f t="shared" ref="I36:I54" si="4">IF(G36="","",(IF(F36="","Enter Vol.s",(IF(G36="","",H36*F36)))))</f>
        <v/>
      </c>
      <c r="J36" s="214"/>
      <c r="K36" s="213" t="str">
        <f t="shared" ref="K36:K54" si="5">IF(H36="","",(IF((H36)&gt;(MAX($H$20:$H$28)),"OVER RANGE","")))</f>
        <v/>
      </c>
      <c r="L36" s="213"/>
      <c r="M36" s="310" t="str">
        <f t="shared" ref="M36:M54" si="6">IF((OR(F36="",K36="OVER RANGE")),"",(IF(H36&lt;$K$17,(_xlfn.CONCAT("&lt;LOD, Report result as &lt;",(F36*$K$17))),(IF(F36&lt;&gt;1,_xlfn.CONCAT("Report LOD as ",(F36*$K$17)),"")))))</f>
        <v/>
      </c>
      <c r="N36" s="311"/>
    </row>
    <row r="37" spans="1:14" ht="18" customHeight="1" x14ac:dyDescent="0.25">
      <c r="A37" s="9"/>
      <c r="B37" s="108"/>
      <c r="C37" s="154"/>
      <c r="D37" s="133"/>
      <c r="E37" s="121"/>
      <c r="F37" s="122" t="str">
        <f t="shared" ref="F37:F54" si="7">IF(D37="","",E37/D37)</f>
        <v/>
      </c>
      <c r="G37" s="106"/>
      <c r="H37" s="107" t="str">
        <f t="shared" si="3"/>
        <v/>
      </c>
      <c r="I37" s="214" t="str">
        <f t="shared" si="4"/>
        <v/>
      </c>
      <c r="J37" s="214"/>
      <c r="K37" s="213" t="str">
        <f t="shared" si="5"/>
        <v/>
      </c>
      <c r="L37" s="213"/>
      <c r="M37" s="310" t="str">
        <f t="shared" si="6"/>
        <v/>
      </c>
      <c r="N37" s="311"/>
    </row>
    <row r="38" spans="1:14" ht="18" customHeight="1" x14ac:dyDescent="0.25">
      <c r="A38" s="9"/>
      <c r="B38" s="108"/>
      <c r="C38" s="154"/>
      <c r="D38" s="133"/>
      <c r="E38" s="121"/>
      <c r="F38" s="122" t="str">
        <f t="shared" si="7"/>
        <v/>
      </c>
      <c r="G38" s="106"/>
      <c r="H38" s="107" t="str">
        <f t="shared" si="3"/>
        <v/>
      </c>
      <c r="I38" s="214" t="str">
        <f t="shared" si="4"/>
        <v/>
      </c>
      <c r="J38" s="214"/>
      <c r="K38" s="213" t="str">
        <f t="shared" si="5"/>
        <v/>
      </c>
      <c r="L38" s="213"/>
      <c r="M38" s="310" t="str">
        <f t="shared" si="6"/>
        <v/>
      </c>
      <c r="N38" s="311"/>
    </row>
    <row r="39" spans="1:14" ht="18" customHeight="1" x14ac:dyDescent="0.25">
      <c r="A39" s="9"/>
      <c r="B39" s="108"/>
      <c r="C39" s="154"/>
      <c r="D39" s="133"/>
      <c r="E39" s="121"/>
      <c r="F39" s="122" t="str">
        <f t="shared" si="7"/>
        <v/>
      </c>
      <c r="G39" s="106"/>
      <c r="H39" s="107" t="str">
        <f t="shared" si="3"/>
        <v/>
      </c>
      <c r="I39" s="214" t="str">
        <f t="shared" si="4"/>
        <v/>
      </c>
      <c r="J39" s="214"/>
      <c r="K39" s="213" t="str">
        <f t="shared" si="5"/>
        <v/>
      </c>
      <c r="L39" s="213"/>
      <c r="M39" s="310" t="str">
        <f t="shared" si="6"/>
        <v/>
      </c>
      <c r="N39" s="311"/>
    </row>
    <row r="40" spans="1:14" ht="18" customHeight="1" x14ac:dyDescent="0.25">
      <c r="A40" s="9"/>
      <c r="B40" s="108"/>
      <c r="C40" s="154"/>
      <c r="D40" s="133"/>
      <c r="E40" s="121"/>
      <c r="F40" s="122" t="str">
        <f t="shared" si="7"/>
        <v/>
      </c>
      <c r="G40" s="106"/>
      <c r="H40" s="107" t="str">
        <f t="shared" si="3"/>
        <v/>
      </c>
      <c r="I40" s="214" t="str">
        <f t="shared" si="4"/>
        <v/>
      </c>
      <c r="J40" s="214"/>
      <c r="K40" s="213" t="str">
        <f t="shared" si="5"/>
        <v/>
      </c>
      <c r="L40" s="213"/>
      <c r="M40" s="310" t="str">
        <f t="shared" si="6"/>
        <v/>
      </c>
      <c r="N40" s="311"/>
    </row>
    <row r="41" spans="1:14" ht="18" customHeight="1" x14ac:dyDescent="0.25">
      <c r="A41" s="9"/>
      <c r="B41" s="108"/>
      <c r="C41" s="154"/>
      <c r="D41" s="133"/>
      <c r="E41" s="121"/>
      <c r="F41" s="122" t="str">
        <f t="shared" si="7"/>
        <v/>
      </c>
      <c r="G41" s="106"/>
      <c r="H41" s="107" t="str">
        <f t="shared" si="3"/>
        <v/>
      </c>
      <c r="I41" s="214" t="str">
        <f t="shared" si="4"/>
        <v/>
      </c>
      <c r="J41" s="214"/>
      <c r="K41" s="213" t="str">
        <f t="shared" si="5"/>
        <v/>
      </c>
      <c r="L41" s="213"/>
      <c r="M41" s="310" t="str">
        <f t="shared" si="6"/>
        <v/>
      </c>
      <c r="N41" s="311"/>
    </row>
    <row r="42" spans="1:14" ht="18" customHeight="1" x14ac:dyDescent="0.25">
      <c r="A42" s="9"/>
      <c r="B42" s="108"/>
      <c r="C42" s="154"/>
      <c r="D42" s="133"/>
      <c r="E42" s="121"/>
      <c r="F42" s="122" t="str">
        <f t="shared" si="7"/>
        <v/>
      </c>
      <c r="G42" s="106"/>
      <c r="H42" s="107" t="str">
        <f t="shared" si="3"/>
        <v/>
      </c>
      <c r="I42" s="214" t="str">
        <f t="shared" si="4"/>
        <v/>
      </c>
      <c r="J42" s="214"/>
      <c r="K42" s="213" t="str">
        <f t="shared" si="5"/>
        <v/>
      </c>
      <c r="L42" s="213"/>
      <c r="M42" s="310" t="str">
        <f t="shared" si="6"/>
        <v/>
      </c>
      <c r="N42" s="311"/>
    </row>
    <row r="43" spans="1:14" ht="18" customHeight="1" x14ac:dyDescent="0.25">
      <c r="A43" s="9"/>
      <c r="B43" s="108"/>
      <c r="C43" s="154"/>
      <c r="D43" s="133"/>
      <c r="E43" s="121"/>
      <c r="F43" s="122" t="str">
        <f t="shared" si="7"/>
        <v/>
      </c>
      <c r="G43" s="106"/>
      <c r="H43" s="107" t="str">
        <f t="shared" si="3"/>
        <v/>
      </c>
      <c r="I43" s="214" t="str">
        <f t="shared" si="4"/>
        <v/>
      </c>
      <c r="J43" s="214"/>
      <c r="K43" s="213" t="str">
        <f t="shared" si="5"/>
        <v/>
      </c>
      <c r="L43" s="213"/>
      <c r="M43" s="310" t="str">
        <f t="shared" si="6"/>
        <v/>
      </c>
      <c r="N43" s="311"/>
    </row>
    <row r="44" spans="1:14" ht="18" customHeight="1" x14ac:dyDescent="0.25">
      <c r="A44" s="9"/>
      <c r="B44" s="108"/>
      <c r="C44" s="155"/>
      <c r="D44" s="132"/>
      <c r="E44" s="105"/>
      <c r="F44" s="122" t="str">
        <f t="shared" si="7"/>
        <v/>
      </c>
      <c r="G44" s="106"/>
      <c r="H44" s="107" t="str">
        <f t="shared" si="3"/>
        <v/>
      </c>
      <c r="I44" s="214" t="str">
        <f t="shared" si="4"/>
        <v/>
      </c>
      <c r="J44" s="214"/>
      <c r="K44" s="213" t="str">
        <f t="shared" si="5"/>
        <v/>
      </c>
      <c r="L44" s="213"/>
      <c r="M44" s="310" t="str">
        <f t="shared" si="6"/>
        <v/>
      </c>
      <c r="N44" s="311"/>
    </row>
    <row r="45" spans="1:14" ht="18" customHeight="1" x14ac:dyDescent="0.25">
      <c r="A45" s="9"/>
      <c r="B45" s="108"/>
      <c r="C45" s="155"/>
      <c r="D45" s="132"/>
      <c r="E45" s="105"/>
      <c r="F45" s="122" t="str">
        <f t="shared" si="7"/>
        <v/>
      </c>
      <c r="G45" s="106"/>
      <c r="H45" s="107" t="str">
        <f t="shared" si="3"/>
        <v/>
      </c>
      <c r="I45" s="214" t="str">
        <f t="shared" si="4"/>
        <v/>
      </c>
      <c r="J45" s="214"/>
      <c r="K45" s="213" t="str">
        <f t="shared" si="5"/>
        <v/>
      </c>
      <c r="L45" s="213"/>
      <c r="M45" s="310" t="str">
        <f t="shared" si="6"/>
        <v/>
      </c>
      <c r="N45" s="311"/>
    </row>
    <row r="46" spans="1:14" ht="18" customHeight="1" x14ac:dyDescent="0.25">
      <c r="A46" s="9"/>
      <c r="B46" s="108"/>
      <c r="C46" s="155"/>
      <c r="D46" s="132"/>
      <c r="E46" s="105"/>
      <c r="F46" s="122" t="str">
        <f t="shared" si="7"/>
        <v/>
      </c>
      <c r="G46" s="106"/>
      <c r="H46" s="107" t="str">
        <f t="shared" si="3"/>
        <v/>
      </c>
      <c r="I46" s="214" t="str">
        <f t="shared" si="4"/>
        <v/>
      </c>
      <c r="J46" s="214"/>
      <c r="K46" s="213" t="str">
        <f t="shared" si="5"/>
        <v/>
      </c>
      <c r="L46" s="213"/>
      <c r="M46" s="310" t="str">
        <f t="shared" si="6"/>
        <v/>
      </c>
      <c r="N46" s="311"/>
    </row>
    <row r="47" spans="1:14" ht="18" customHeight="1" x14ac:dyDescent="0.25">
      <c r="A47" s="9"/>
      <c r="B47" s="108"/>
      <c r="C47" s="155"/>
      <c r="D47" s="132"/>
      <c r="E47" s="105"/>
      <c r="F47" s="122" t="str">
        <f t="shared" si="7"/>
        <v/>
      </c>
      <c r="G47" s="106"/>
      <c r="H47" s="107" t="str">
        <f t="shared" si="3"/>
        <v/>
      </c>
      <c r="I47" s="214" t="str">
        <f t="shared" si="4"/>
        <v/>
      </c>
      <c r="J47" s="214"/>
      <c r="K47" s="213" t="str">
        <f t="shared" si="5"/>
        <v/>
      </c>
      <c r="L47" s="213"/>
      <c r="M47" s="310" t="str">
        <f t="shared" si="6"/>
        <v/>
      </c>
      <c r="N47" s="311"/>
    </row>
    <row r="48" spans="1:14" ht="18" customHeight="1" x14ac:dyDescent="0.25">
      <c r="A48" s="9"/>
      <c r="B48" s="108"/>
      <c r="C48" s="155"/>
      <c r="D48" s="132"/>
      <c r="E48" s="105"/>
      <c r="F48" s="122" t="str">
        <f t="shared" si="7"/>
        <v/>
      </c>
      <c r="G48" s="106"/>
      <c r="H48" s="107" t="str">
        <f t="shared" si="3"/>
        <v/>
      </c>
      <c r="I48" s="214" t="str">
        <f t="shared" si="4"/>
        <v/>
      </c>
      <c r="J48" s="214"/>
      <c r="K48" s="213" t="str">
        <f t="shared" si="5"/>
        <v/>
      </c>
      <c r="L48" s="213"/>
      <c r="M48" s="310" t="str">
        <f t="shared" si="6"/>
        <v/>
      </c>
      <c r="N48" s="311"/>
    </row>
    <row r="49" spans="1:15" ht="18" customHeight="1" x14ac:dyDescent="0.25">
      <c r="A49" s="9"/>
      <c r="B49" s="108"/>
      <c r="C49" s="155"/>
      <c r="D49" s="132"/>
      <c r="E49" s="105"/>
      <c r="F49" s="122" t="str">
        <f t="shared" si="7"/>
        <v/>
      </c>
      <c r="G49" s="106"/>
      <c r="H49" s="107" t="str">
        <f t="shared" si="3"/>
        <v/>
      </c>
      <c r="I49" s="214" t="str">
        <f t="shared" si="4"/>
        <v/>
      </c>
      <c r="J49" s="214"/>
      <c r="K49" s="213" t="str">
        <f t="shared" si="5"/>
        <v/>
      </c>
      <c r="L49" s="213"/>
      <c r="M49" s="310" t="str">
        <f t="shared" si="6"/>
        <v/>
      </c>
      <c r="N49" s="311"/>
    </row>
    <row r="50" spans="1:15" ht="18" customHeight="1" x14ac:dyDescent="0.25">
      <c r="A50" s="9"/>
      <c r="B50" s="108"/>
      <c r="C50" s="155"/>
      <c r="D50" s="132"/>
      <c r="E50" s="105"/>
      <c r="F50" s="122" t="str">
        <f t="shared" si="7"/>
        <v/>
      </c>
      <c r="G50" s="106"/>
      <c r="H50" s="107" t="str">
        <f t="shared" si="3"/>
        <v/>
      </c>
      <c r="I50" s="214" t="str">
        <f t="shared" ref="I50:I54" si="8">IF(G50="","",(IF(F50="","Enter Vol.s",(IF(G50="","",H50*F50)))))</f>
        <v/>
      </c>
      <c r="J50" s="214"/>
      <c r="K50" s="213" t="str">
        <f t="shared" si="5"/>
        <v/>
      </c>
      <c r="L50" s="213"/>
      <c r="M50" s="310" t="str">
        <f t="shared" si="6"/>
        <v/>
      </c>
      <c r="N50" s="311"/>
      <c r="O50" s="1"/>
    </row>
    <row r="51" spans="1:15" ht="18" customHeight="1" x14ac:dyDescent="0.25">
      <c r="A51" s="9"/>
      <c r="B51" s="108"/>
      <c r="C51" s="155"/>
      <c r="D51" s="132"/>
      <c r="E51" s="105"/>
      <c r="F51" s="122" t="str">
        <f t="shared" si="7"/>
        <v/>
      </c>
      <c r="G51" s="106"/>
      <c r="H51" s="107" t="str">
        <f t="shared" si="3"/>
        <v/>
      </c>
      <c r="I51" s="214" t="str">
        <f t="shared" si="8"/>
        <v/>
      </c>
      <c r="J51" s="214"/>
      <c r="K51" s="213" t="str">
        <f t="shared" si="5"/>
        <v/>
      </c>
      <c r="L51" s="213"/>
      <c r="M51" s="310" t="str">
        <f t="shared" si="6"/>
        <v/>
      </c>
      <c r="N51" s="311"/>
    </row>
    <row r="52" spans="1:15" ht="18" customHeight="1" x14ac:dyDescent="0.25">
      <c r="A52" s="9"/>
      <c r="B52" s="108"/>
      <c r="C52" s="155"/>
      <c r="D52" s="132"/>
      <c r="E52" s="105"/>
      <c r="F52" s="122" t="str">
        <f t="shared" si="7"/>
        <v/>
      </c>
      <c r="G52" s="106"/>
      <c r="H52" s="107" t="str">
        <f t="shared" si="3"/>
        <v/>
      </c>
      <c r="I52" s="214" t="str">
        <f t="shared" si="8"/>
        <v/>
      </c>
      <c r="J52" s="214"/>
      <c r="K52" s="213" t="str">
        <f t="shared" si="5"/>
        <v/>
      </c>
      <c r="L52" s="213"/>
      <c r="M52" s="310" t="str">
        <f t="shared" si="6"/>
        <v/>
      </c>
      <c r="N52" s="311"/>
    </row>
    <row r="53" spans="1:15" ht="18" customHeight="1" x14ac:dyDescent="0.25">
      <c r="A53" s="9"/>
      <c r="B53" s="108"/>
      <c r="C53" s="155"/>
      <c r="D53" s="132"/>
      <c r="E53" s="105"/>
      <c r="F53" s="122" t="str">
        <f t="shared" si="7"/>
        <v/>
      </c>
      <c r="G53" s="106"/>
      <c r="H53" s="107" t="str">
        <f t="shared" si="3"/>
        <v/>
      </c>
      <c r="I53" s="214" t="str">
        <f t="shared" si="8"/>
        <v/>
      </c>
      <c r="J53" s="214"/>
      <c r="K53" s="213" t="str">
        <f t="shared" si="5"/>
        <v/>
      </c>
      <c r="L53" s="213"/>
      <c r="M53" s="310" t="str">
        <f t="shared" si="6"/>
        <v/>
      </c>
      <c r="N53" s="311"/>
    </row>
    <row r="54" spans="1:15" ht="18" customHeight="1" x14ac:dyDescent="0.25">
      <c r="A54" s="9"/>
      <c r="B54" s="108"/>
      <c r="C54" s="155"/>
      <c r="D54" s="132"/>
      <c r="E54" s="105"/>
      <c r="F54" s="122" t="str">
        <f t="shared" si="7"/>
        <v/>
      </c>
      <c r="G54" s="106"/>
      <c r="H54" s="107" t="str">
        <f t="shared" si="3"/>
        <v/>
      </c>
      <c r="I54" s="214" t="str">
        <f t="shared" si="8"/>
        <v/>
      </c>
      <c r="J54" s="214"/>
      <c r="K54" s="213" t="str">
        <f t="shared" si="5"/>
        <v/>
      </c>
      <c r="L54" s="213"/>
      <c r="M54" s="310" t="str">
        <f t="shared" si="6"/>
        <v/>
      </c>
      <c r="N54" s="311"/>
    </row>
    <row r="55" spans="1:15" ht="18" customHeight="1" x14ac:dyDescent="0.35">
      <c r="A55" s="9"/>
      <c r="B55" s="350" t="s">
        <v>71</v>
      </c>
      <c r="C55" s="351"/>
      <c r="D55" s="188">
        <v>1</v>
      </c>
      <c r="E55" s="203">
        <v>1</v>
      </c>
      <c r="F55" s="208">
        <f>IF(D55="","",E55/D55)</f>
        <v>1</v>
      </c>
      <c r="G55" s="206"/>
      <c r="H55" s="204" t="str">
        <f>IF(G55="","",(G55-K$16)/K$15)</f>
        <v/>
      </c>
      <c r="I55" s="253" t="str">
        <f t="shared" ref="I55" si="9">IF(G55="","",H55*F55)</f>
        <v/>
      </c>
      <c r="J55" s="254"/>
      <c r="K55" s="293">
        <v>5</v>
      </c>
      <c r="L55" s="294"/>
      <c r="M55" s="290" t="str">
        <f>IF(G55="","",I55/K55)</f>
        <v/>
      </c>
      <c r="N55" s="291"/>
    </row>
    <row r="56" spans="1:15" ht="18" customHeight="1" thickBot="1" x14ac:dyDescent="0.4">
      <c r="A56" s="9"/>
      <c r="B56" s="352"/>
      <c r="C56" s="353"/>
      <c r="D56" s="210"/>
      <c r="E56" s="191"/>
      <c r="F56" s="209"/>
      <c r="G56" s="207"/>
      <c r="H56" s="205"/>
      <c r="I56" s="295"/>
      <c r="J56" s="296"/>
      <c r="K56" s="46" t="s">
        <v>72</v>
      </c>
      <c r="L56" s="46"/>
      <c r="M56" s="288" t="str">
        <f>IF(G55="","",IF(OR(M55&gt;1.1549,M55&lt;0.845),"* FAIL *","Pass"))</f>
        <v/>
      </c>
      <c r="N56" s="289"/>
    </row>
    <row r="57" spans="1:15" ht="11.5" customHeight="1" thickBot="1" x14ac:dyDescent="0.3">
      <c r="G57" s="119"/>
      <c r="H57" s="120" t="str">
        <f t="shared" ref="H57" si="10">IF(G57="","",(G57-K$16)/K$15)</f>
        <v/>
      </c>
    </row>
    <row r="58" spans="1:15" ht="18" x14ac:dyDescent="0.25">
      <c r="B58" s="354" t="s">
        <v>73</v>
      </c>
      <c r="C58" s="179"/>
      <c r="D58" s="180"/>
      <c r="E58" s="182"/>
      <c r="F58" s="177" t="str">
        <f>IF(D58="","",E58/D58)</f>
        <v/>
      </c>
      <c r="G58" s="182"/>
      <c r="H58" s="184" t="str">
        <f>IF(G58="","",(G58-K$16)/K$15)</f>
        <v/>
      </c>
      <c r="I58" s="186" t="str">
        <f>IF(G58="","",H58*F58)</f>
        <v/>
      </c>
      <c r="J58" s="186"/>
      <c r="K58" s="177" t="s">
        <v>72</v>
      </c>
      <c r="L58" s="177"/>
      <c r="M58" s="199" t="str">
        <f>IF(G58="","",IF(I62&lt;K17,(I58)/((N62*G17)/N63),IF(F62=1,(I58-N65)/((N62*G17)/N63),(I58-(I62/F62))/((N62*G17)/N63))))</f>
        <v/>
      </c>
      <c r="N58" s="200"/>
    </row>
    <row r="59" spans="1:15" ht="18" x14ac:dyDescent="0.25">
      <c r="B59" s="328"/>
      <c r="C59" s="176"/>
      <c r="D59" s="181"/>
      <c r="E59" s="183"/>
      <c r="F59" s="178"/>
      <c r="G59" s="183"/>
      <c r="H59" s="185"/>
      <c r="I59" s="187"/>
      <c r="J59" s="187"/>
      <c r="K59" s="178"/>
      <c r="L59" s="178"/>
      <c r="M59" s="201" t="str">
        <f>IF(G58="","",IF(OR(M58&gt;1.1549,M58&lt;0.845),"* FAIL *","Pass"))</f>
        <v/>
      </c>
      <c r="N59" s="202"/>
    </row>
    <row r="60" spans="1:15" ht="20.5" customHeight="1" x14ac:dyDescent="0.25">
      <c r="B60" s="327" t="s">
        <v>74</v>
      </c>
      <c r="C60" s="175"/>
      <c r="D60" s="188"/>
      <c r="E60" s="183"/>
      <c r="F60" s="178" t="str">
        <f>IF(D60="","",E60/D60)</f>
        <v/>
      </c>
      <c r="G60" s="183"/>
      <c r="H60" s="185" t="str">
        <f>IF(G60="","",(G60-K$16)/K$15)</f>
        <v/>
      </c>
      <c r="I60" s="187" t="str">
        <f>IF(G60="","",H60*F60)</f>
        <v/>
      </c>
      <c r="J60" s="187"/>
      <c r="K60" s="178" t="s">
        <v>46</v>
      </c>
      <c r="L60" s="178"/>
      <c r="M60" s="193" t="str">
        <f>IF(G60="","",((ABS(I58-I60))/((I58+I60)/2)))</f>
        <v/>
      </c>
      <c r="N60" s="194"/>
    </row>
    <row r="61" spans="1:15" ht="18.649999999999999" customHeight="1" x14ac:dyDescent="0.25">
      <c r="B61" s="328"/>
      <c r="C61" s="176"/>
      <c r="D61" s="181"/>
      <c r="E61" s="183"/>
      <c r="F61" s="178"/>
      <c r="G61" s="183"/>
      <c r="H61" s="185"/>
      <c r="I61" s="187"/>
      <c r="J61" s="187"/>
      <c r="K61" s="178" t="s">
        <v>45</v>
      </c>
      <c r="L61" s="178"/>
      <c r="M61" s="201" t="str">
        <f>IF(G60="","",IF(M60&gt;20%,"* FAIL *","Pass"))</f>
        <v/>
      </c>
      <c r="N61" s="202"/>
    </row>
    <row r="62" spans="1:15" ht="17.25" customHeight="1" x14ac:dyDescent="0.4">
      <c r="B62" s="329" t="s">
        <v>53</v>
      </c>
      <c r="C62" s="330"/>
      <c r="D62" s="189"/>
      <c r="E62" s="190"/>
      <c r="F62" s="173" t="e">
        <f>(INDEX(F35:F54,MATCH(D62,B35:B54,0),0))</f>
        <v>#N/A</v>
      </c>
      <c r="G62" s="169" t="s">
        <v>44</v>
      </c>
      <c r="H62" s="170"/>
      <c r="I62" s="185" t="e">
        <f>INDEX(I35:J54,MATCH(D62,B35:B54,0),0)</f>
        <v>#N/A</v>
      </c>
      <c r="J62" s="185"/>
      <c r="K62" s="286" t="s">
        <v>51</v>
      </c>
      <c r="L62" s="286"/>
      <c r="M62" s="286"/>
      <c r="N62" s="117"/>
    </row>
    <row r="63" spans="1:15" ht="19.5" customHeight="1" thickBot="1" x14ac:dyDescent="0.45">
      <c r="B63" s="331"/>
      <c r="C63" s="332"/>
      <c r="D63" s="191"/>
      <c r="E63" s="192"/>
      <c r="F63" s="174"/>
      <c r="G63" s="171"/>
      <c r="H63" s="172"/>
      <c r="I63" s="292"/>
      <c r="J63" s="292"/>
      <c r="K63" s="287" t="s">
        <v>52</v>
      </c>
      <c r="L63" s="287"/>
      <c r="M63" s="287"/>
      <c r="N63" s="118"/>
    </row>
    <row r="64" spans="1:15" ht="15.5" x14ac:dyDescent="0.35">
      <c r="A64" s="57" t="s">
        <v>30</v>
      </c>
      <c r="B64" s="6"/>
      <c r="C64" s="6"/>
      <c r="F64" s="6"/>
      <c r="G64" s="6"/>
      <c r="N64" s="124" t="e">
        <f>(N63-N62)/N63</f>
        <v>#DIV/0!</v>
      </c>
    </row>
    <row r="65" spans="1:14" ht="15.5" x14ac:dyDescent="0.35">
      <c r="A65" s="57" t="s">
        <v>31</v>
      </c>
      <c r="N65" s="124" t="e">
        <f>N64*I62</f>
        <v>#DIV/0!</v>
      </c>
    </row>
    <row r="66" spans="1:14" ht="15.5" x14ac:dyDescent="0.35">
      <c r="A66" s="58" t="s">
        <v>39</v>
      </c>
    </row>
    <row r="67" spans="1:14" ht="15.5" x14ac:dyDescent="0.35">
      <c r="A67" s="58" t="s">
        <v>42</v>
      </c>
      <c r="N67" s="124" t="e">
        <f>N62*G17/N63</f>
        <v>#DIV/0!</v>
      </c>
    </row>
    <row r="68" spans="1:14" ht="15.5" x14ac:dyDescent="0.35">
      <c r="A68" s="58" t="s">
        <v>43</v>
      </c>
    </row>
    <row r="69" spans="1:14" ht="15.5" x14ac:dyDescent="0.25">
      <c r="A69" s="131" t="s">
        <v>48</v>
      </c>
    </row>
    <row r="70" spans="1:14" ht="15.5" x14ac:dyDescent="0.35">
      <c r="A70" s="58" t="s">
        <v>67</v>
      </c>
    </row>
    <row r="71" spans="1:14" ht="15.5" x14ac:dyDescent="0.35">
      <c r="A71" s="164" t="s">
        <v>102</v>
      </c>
    </row>
    <row r="72" spans="1:14" ht="15.5" x14ac:dyDescent="0.35">
      <c r="A72" s="58" t="s">
        <v>96</v>
      </c>
    </row>
  </sheetData>
  <sheetProtection algorithmName="SHA-512" hashValue="sFzO+OJVKV4C5MAP6UiaSmOnfRcXTIrUK6Xo/VZ4sGxelGwEfCKdrWU7dQWY3vd9zuOrTfUlxtzzSodtMDE/lA==" saltValue="JlMm9zLCNRVZ4E9C5TexnA==" spinCount="100000" sheet="1" objects="1" scenarios="1"/>
  <mergeCells count="194">
    <mergeCell ref="B60:B61"/>
    <mergeCell ref="B62:C63"/>
    <mergeCell ref="L17:M17"/>
    <mergeCell ref="B7:C7"/>
    <mergeCell ref="G7:H7"/>
    <mergeCell ref="E7:F7"/>
    <mergeCell ref="B26:C26"/>
    <mergeCell ref="B27:C27"/>
    <mergeCell ref="B28:C28"/>
    <mergeCell ref="B29:C30"/>
    <mergeCell ref="B31:C32"/>
    <mergeCell ref="B33:C34"/>
    <mergeCell ref="D31:D32"/>
    <mergeCell ref="B55:C56"/>
    <mergeCell ref="B58:B59"/>
    <mergeCell ref="B16:C16"/>
    <mergeCell ref="B17:C17"/>
    <mergeCell ref="B20:C20"/>
    <mergeCell ref="B21:C21"/>
    <mergeCell ref="B22:C22"/>
    <mergeCell ref="B23:C23"/>
    <mergeCell ref="B24:C24"/>
    <mergeCell ref="B25:C25"/>
    <mergeCell ref="B3:D3"/>
    <mergeCell ref="B5:D5"/>
    <mergeCell ref="B9:D9"/>
    <mergeCell ref="B11:H11"/>
    <mergeCell ref="B12:C12"/>
    <mergeCell ref="B13:C13"/>
    <mergeCell ref="B14:C14"/>
    <mergeCell ref="B15:C15"/>
    <mergeCell ref="G16:H16"/>
    <mergeCell ref="E15:F15"/>
    <mergeCell ref="E16:F16"/>
    <mergeCell ref="G14:H14"/>
    <mergeCell ref="G15:H15"/>
    <mergeCell ref="I52:J52"/>
    <mergeCell ref="I53:J53"/>
    <mergeCell ref="I54:J54"/>
    <mergeCell ref="M37:N37"/>
    <mergeCell ref="I43:J43"/>
    <mergeCell ref="I44:J44"/>
    <mergeCell ref="I46:J46"/>
    <mergeCell ref="I45:J45"/>
    <mergeCell ref="I47:J47"/>
    <mergeCell ref="I48:J48"/>
    <mergeCell ref="I49:J49"/>
    <mergeCell ref="I50:J50"/>
    <mergeCell ref="I51:J51"/>
    <mergeCell ref="M50:N50"/>
    <mergeCell ref="K51:L51"/>
    <mergeCell ref="M51:N51"/>
    <mergeCell ref="K52:L52"/>
    <mergeCell ref="M52:N52"/>
    <mergeCell ref="K53:L53"/>
    <mergeCell ref="K54:L54"/>
    <mergeCell ref="M53:N53"/>
    <mergeCell ref="M54:N54"/>
    <mergeCell ref="M45:N45"/>
    <mergeCell ref="K46:L46"/>
    <mergeCell ref="K48:L48"/>
    <mergeCell ref="M48:N48"/>
    <mergeCell ref="K49:L49"/>
    <mergeCell ref="M49:N49"/>
    <mergeCell ref="M39:N39"/>
    <mergeCell ref="M40:N40"/>
    <mergeCell ref="K41:L41"/>
    <mergeCell ref="M41:N41"/>
    <mergeCell ref="K42:L42"/>
    <mergeCell ref="M42:N42"/>
    <mergeCell ref="K43:L43"/>
    <mergeCell ref="M43:N43"/>
    <mergeCell ref="K44:L44"/>
    <mergeCell ref="M44:N44"/>
    <mergeCell ref="K40:L40"/>
    <mergeCell ref="K45:L45"/>
    <mergeCell ref="I42:J42"/>
    <mergeCell ref="K35:L35"/>
    <mergeCell ref="K36:L36"/>
    <mergeCell ref="K37:L37"/>
    <mergeCell ref="K38:L38"/>
    <mergeCell ref="K39:L39"/>
    <mergeCell ref="M46:N46"/>
    <mergeCell ref="K47:L47"/>
    <mergeCell ref="M47:N47"/>
    <mergeCell ref="D29:D30"/>
    <mergeCell ref="E29:E30"/>
    <mergeCell ref="F29:F30"/>
    <mergeCell ref="G29:G30"/>
    <mergeCell ref="K19:L19"/>
    <mergeCell ref="G17:H17"/>
    <mergeCell ref="K62:M62"/>
    <mergeCell ref="K63:M63"/>
    <mergeCell ref="M56:N56"/>
    <mergeCell ref="M55:N55"/>
    <mergeCell ref="I62:J63"/>
    <mergeCell ref="K55:L55"/>
    <mergeCell ref="I55:J56"/>
    <mergeCell ref="H29:H30"/>
    <mergeCell ref="K32:L32"/>
    <mergeCell ref="K30:L30"/>
    <mergeCell ref="K31:L31"/>
    <mergeCell ref="M32:N32"/>
    <mergeCell ref="M29:N29"/>
    <mergeCell ref="M30:N30"/>
    <mergeCell ref="M35:N35"/>
    <mergeCell ref="M36:N36"/>
    <mergeCell ref="M38:N38"/>
    <mergeCell ref="E31:E32"/>
    <mergeCell ref="L12:M12"/>
    <mergeCell ref="K24:L24"/>
    <mergeCell ref="K25:L25"/>
    <mergeCell ref="K26:L26"/>
    <mergeCell ref="K27:L27"/>
    <mergeCell ref="K28:L28"/>
    <mergeCell ref="K22:L22"/>
    <mergeCell ref="K23:L23"/>
    <mergeCell ref="M27:N27"/>
    <mergeCell ref="M28:N28"/>
    <mergeCell ref="F31:F32"/>
    <mergeCell ref="G31:G32"/>
    <mergeCell ref="M31:N31"/>
    <mergeCell ref="I31:J32"/>
    <mergeCell ref="I33:J34"/>
    <mergeCell ref="M33:N34"/>
    <mergeCell ref="K29:L29"/>
    <mergeCell ref="K33:L34"/>
    <mergeCell ref="I29:J30"/>
    <mergeCell ref="H31:H32"/>
    <mergeCell ref="B1:N1"/>
    <mergeCell ref="M19:N19"/>
    <mergeCell ref="M20:N20"/>
    <mergeCell ref="M21:N21"/>
    <mergeCell ref="M22:N22"/>
    <mergeCell ref="M23:N23"/>
    <mergeCell ref="M24:N24"/>
    <mergeCell ref="M25:N25"/>
    <mergeCell ref="M26:N26"/>
    <mergeCell ref="B2:N2"/>
    <mergeCell ref="E17:F17"/>
    <mergeCell ref="E3:H3"/>
    <mergeCell ref="E5:H5"/>
    <mergeCell ref="E9:H9"/>
    <mergeCell ref="K21:L21"/>
    <mergeCell ref="E12:F12"/>
    <mergeCell ref="E13:F13"/>
    <mergeCell ref="I19:J19"/>
    <mergeCell ref="K20:L20"/>
    <mergeCell ref="G12:H12"/>
    <mergeCell ref="G13:H13"/>
    <mergeCell ref="E14:F14"/>
    <mergeCell ref="M7:N7"/>
    <mergeCell ref="L14:M14"/>
    <mergeCell ref="M60:N60"/>
    <mergeCell ref="I60:J61"/>
    <mergeCell ref="K60:L61"/>
    <mergeCell ref="D33:D34"/>
    <mergeCell ref="H33:H34"/>
    <mergeCell ref="G33:G34"/>
    <mergeCell ref="M58:N58"/>
    <mergeCell ref="M59:N59"/>
    <mergeCell ref="E55:E56"/>
    <mergeCell ref="H55:H56"/>
    <mergeCell ref="G55:G56"/>
    <mergeCell ref="M61:N61"/>
    <mergeCell ref="F55:F56"/>
    <mergeCell ref="D55:D56"/>
    <mergeCell ref="E33:E34"/>
    <mergeCell ref="F33:F34"/>
    <mergeCell ref="K50:L50"/>
    <mergeCell ref="I35:J35"/>
    <mergeCell ref="I36:J36"/>
    <mergeCell ref="I37:J37"/>
    <mergeCell ref="I38:J38"/>
    <mergeCell ref="I39:J39"/>
    <mergeCell ref="I40:J40"/>
    <mergeCell ref="I41:J41"/>
    <mergeCell ref="G62:H63"/>
    <mergeCell ref="F62:F63"/>
    <mergeCell ref="C60:C61"/>
    <mergeCell ref="K58:L59"/>
    <mergeCell ref="C58:C59"/>
    <mergeCell ref="D58:D59"/>
    <mergeCell ref="E58:E59"/>
    <mergeCell ref="F58:F59"/>
    <mergeCell ref="G58:G59"/>
    <mergeCell ref="H58:H59"/>
    <mergeCell ref="I58:J59"/>
    <mergeCell ref="F60:F61"/>
    <mergeCell ref="D60:D61"/>
    <mergeCell ref="E60:E61"/>
    <mergeCell ref="G60:G61"/>
    <mergeCell ref="H60:H61"/>
    <mergeCell ref="D62:E63"/>
  </mergeCells>
  <phoneticPr fontId="3" type="noConversion"/>
  <conditionalFormatting sqref="M29">
    <cfRule type="cellIs" dxfId="49" priority="73" operator="lessThan">
      <formula>0.895</formula>
    </cfRule>
    <cfRule type="cellIs" dxfId="48" priority="74" operator="greaterThan">
      <formula>1.1049</formula>
    </cfRule>
    <cfRule type="cellIs" dxfId="47" priority="76" operator="between">
      <formula>89.5%</formula>
      <formula>110.49%</formula>
    </cfRule>
  </conditionalFormatting>
  <conditionalFormatting sqref="M30">
    <cfRule type="containsText" dxfId="46" priority="72" operator="containsText" text="* FAIL *">
      <formula>NOT(ISERROR(SEARCH("* FAIL *",M30)))</formula>
    </cfRule>
    <cfRule type="containsText" dxfId="45" priority="75" operator="containsText" text="Pass">
      <formula>NOT(ISERROR(SEARCH("Pass",M30)))</formula>
    </cfRule>
  </conditionalFormatting>
  <conditionalFormatting sqref="M56">
    <cfRule type="containsText" dxfId="44" priority="57" operator="containsText" text="* FAIL *">
      <formula>NOT(ISERROR(SEARCH("* FAIL *",M56)))</formula>
    </cfRule>
    <cfRule type="containsText" dxfId="43" priority="58" operator="containsText" text="Pass">
      <formula>NOT(ISERROR(SEARCH("Pass",M56)))</formula>
    </cfRule>
  </conditionalFormatting>
  <conditionalFormatting sqref="M55">
    <cfRule type="cellIs" dxfId="42" priority="54" operator="lessThan">
      <formula>0.845</formula>
    </cfRule>
    <cfRule type="cellIs" dxfId="41" priority="55" operator="greaterThan">
      <formula>1.1549</formula>
    </cfRule>
    <cfRule type="cellIs" dxfId="40" priority="56" operator="between">
      <formula>84.5%</formula>
      <formula>115.49%</formula>
    </cfRule>
  </conditionalFormatting>
  <conditionalFormatting sqref="G29:G57">
    <cfRule type="cellIs" dxfId="39" priority="52" operator="greaterThan">
      <formula>(MAX($G$20:$G$28))</formula>
    </cfRule>
  </conditionalFormatting>
  <conditionalFormatting sqref="M32">
    <cfRule type="containsText" dxfId="38" priority="50" operator="containsText" text="* FAIL *">
      <formula>NOT(ISERROR(SEARCH("* FAIL *",M32)))</formula>
    </cfRule>
    <cfRule type="containsText" dxfId="37" priority="51" operator="containsText" text="Pass">
      <formula>NOT(ISERROR(SEARCH("Pass",M32)))</formula>
    </cfRule>
  </conditionalFormatting>
  <conditionalFormatting sqref="M31">
    <cfRule type="cellIs" dxfId="36" priority="47" operator="lessThan">
      <formula>0.845</formula>
    </cfRule>
    <cfRule type="cellIs" dxfId="35" priority="48" operator="greaterThan">
      <formula>1.1549</formula>
    </cfRule>
    <cfRule type="cellIs" dxfId="34" priority="49" operator="between">
      <formula>84.5%</formula>
      <formula>115.49%</formula>
    </cfRule>
  </conditionalFormatting>
  <conditionalFormatting sqref="M33:N34">
    <cfRule type="containsText" dxfId="33" priority="45" operator="containsText" text="FAIL">
      <formula>NOT(ISERROR(SEARCH("FAIL",M33)))</formula>
    </cfRule>
    <cfRule type="containsText" dxfId="32" priority="46" operator="containsText" text="Pass">
      <formula>NOT(ISERROR(SEARCH("Pass",M33)))</formula>
    </cfRule>
  </conditionalFormatting>
  <conditionalFormatting sqref="L14">
    <cfRule type="containsText" dxfId="31" priority="35" operator="containsText" text="Fail">
      <formula>NOT(ISERROR(SEARCH("Fail",L14)))</formula>
    </cfRule>
  </conditionalFormatting>
  <conditionalFormatting sqref="L14">
    <cfRule type="containsText" dxfId="30" priority="34" operator="containsText" text="Pass">
      <formula>NOT(ISERROR(SEARCH("Pass",L14)))</formula>
    </cfRule>
  </conditionalFormatting>
  <conditionalFormatting sqref="M59">
    <cfRule type="containsText" dxfId="29" priority="25" operator="containsText" text="* FAIL *">
      <formula>NOT(ISERROR(SEARCH("* FAIL *",M59)))</formula>
    </cfRule>
    <cfRule type="containsText" dxfId="28" priority="26" operator="containsText" text="Pass">
      <formula>NOT(ISERROR(SEARCH("Pass",M59)))</formula>
    </cfRule>
  </conditionalFormatting>
  <conditionalFormatting sqref="M58">
    <cfRule type="cellIs" dxfId="27" priority="22" operator="lessThan">
      <formula>0.845</formula>
    </cfRule>
    <cfRule type="cellIs" dxfId="26" priority="23" operator="greaterThan">
      <formula>1.1549</formula>
    </cfRule>
    <cfRule type="cellIs" dxfId="25" priority="24" operator="between">
      <formula>84.5%</formula>
      <formula>115.49%</formula>
    </cfRule>
  </conditionalFormatting>
  <conditionalFormatting sqref="G58:G60">
    <cfRule type="cellIs" dxfId="24" priority="21" operator="greaterThan">
      <formula>(MAX($G$20:$G$28))</formula>
    </cfRule>
  </conditionalFormatting>
  <conditionalFormatting sqref="M60">
    <cfRule type="cellIs" dxfId="23" priority="15" operator="greaterThan">
      <formula>20%</formula>
    </cfRule>
    <cfRule type="cellIs" dxfId="22" priority="16" operator="lessThanOrEqual">
      <formula>20%</formula>
    </cfRule>
  </conditionalFormatting>
  <conditionalFormatting sqref="M61">
    <cfRule type="containsText" dxfId="21" priority="12" operator="containsText" text="* FAIL *">
      <formula>NOT(ISERROR(SEARCH("* FAIL *",M61)))</formula>
    </cfRule>
    <cfRule type="containsText" dxfId="20" priority="13" operator="containsText" text="Pass">
      <formula>NOT(ISERROR(SEARCH("Pass",M61)))</formula>
    </cfRule>
  </conditionalFormatting>
  <conditionalFormatting sqref="G13">
    <cfRule type="expression" dxfId="19" priority="10">
      <formula>G13&lt;TODAY()</formula>
    </cfRule>
  </conditionalFormatting>
  <conditionalFormatting sqref="E17">
    <cfRule type="expression" dxfId="18" priority="9">
      <formula>E17&lt;TODAY()</formula>
    </cfRule>
  </conditionalFormatting>
  <conditionalFormatting sqref="E14">
    <cfRule type="expression" dxfId="17" priority="8">
      <formula>E14&lt;TODAY()</formula>
    </cfRule>
  </conditionalFormatting>
  <conditionalFormatting sqref="E16">
    <cfRule type="expression" dxfId="16" priority="7">
      <formula>E16&lt;TODAY()</formula>
    </cfRule>
  </conditionalFormatting>
  <conditionalFormatting sqref="E15">
    <cfRule type="expression" dxfId="15" priority="6">
      <formula>E15&lt;TODAY()</formula>
    </cfRule>
  </conditionalFormatting>
  <conditionalFormatting sqref="E13">
    <cfRule type="expression" dxfId="14" priority="5">
      <formula>E13&lt;TODAY()</formula>
    </cfRule>
  </conditionalFormatting>
  <conditionalFormatting sqref="I35:J54">
    <cfRule type="containsText" dxfId="13" priority="3" operator="containsText" text="Enter Vol.s">
      <formula>NOT(ISERROR(SEARCH("Enter Vol.s",I35)))</formula>
    </cfRule>
  </conditionalFormatting>
  <conditionalFormatting sqref="N17">
    <cfRule type="cellIs" dxfId="12" priority="1" operator="lessThan">
      <formula>$D$7-365</formula>
    </cfRule>
  </conditionalFormatting>
  <dataValidations count="1">
    <dataValidation type="list" allowBlank="1" showInputMessage="1" showErrorMessage="1" sqref="D62" xr:uid="{783ECA6C-5269-468E-A57A-ACE534240683}">
      <formula1>$B$35:$B$54</formula1>
    </dataValidation>
  </dataValidations>
  <printOptions horizontalCentered="1" verticalCentered="1"/>
  <pageMargins left="0.25" right="0.25" top="0.25" bottom="0.25" header="0.25" footer="0.25"/>
  <pageSetup scale="55" orientation="portrait" r:id="rId1"/>
  <headerFooter alignWithMargins="0">
    <oddFooter>&amp;LWI DNR Supplied Form.  This spreadsheet is only a guide and it is responsibility of the user to ensure that accurate results are reported.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4"/>
  <sheetViews>
    <sheetView workbookViewId="0">
      <selection activeCell="A2" sqref="A2:E2"/>
    </sheetView>
  </sheetViews>
  <sheetFormatPr defaultColWidth="8.7265625" defaultRowHeight="12.5" x14ac:dyDescent="0.25"/>
  <cols>
    <col min="1" max="1" width="19" style="9" customWidth="1"/>
    <col min="2" max="2" width="25.54296875" style="9" customWidth="1"/>
    <col min="3" max="3" width="14.26953125" style="9" customWidth="1"/>
    <col min="4" max="4" width="21.7265625" style="9" customWidth="1"/>
    <col min="5" max="5" width="20.453125" style="9" customWidth="1"/>
    <col min="6" max="16384" width="8.7265625" style="9"/>
  </cols>
  <sheetData>
    <row r="1" spans="1:5" ht="18.5" thickBot="1" x14ac:dyDescent="0.3">
      <c r="A1" s="361" t="s">
        <v>100</v>
      </c>
      <c r="B1" s="362"/>
      <c r="C1" s="362"/>
      <c r="D1" s="362"/>
      <c r="E1" s="363"/>
    </row>
    <row r="2" spans="1:5" ht="26.5" customHeight="1" x14ac:dyDescent="0.25">
      <c r="A2" s="360" t="s">
        <v>28</v>
      </c>
      <c r="B2" s="360"/>
      <c r="C2" s="360"/>
      <c r="D2" s="360"/>
      <c r="E2" s="360"/>
    </row>
    <row r="3" spans="1:5" ht="13" x14ac:dyDescent="0.3">
      <c r="A3" s="364" t="s">
        <v>47</v>
      </c>
      <c r="B3" s="365"/>
      <c r="C3" s="59"/>
      <c r="D3" s="60" t="s">
        <v>32</v>
      </c>
      <c r="E3" s="66" t="s">
        <v>33</v>
      </c>
    </row>
    <row r="4" spans="1:5" ht="13" x14ac:dyDescent="0.3">
      <c r="B4" s="61"/>
      <c r="C4" s="62"/>
    </row>
    <row r="5" spans="1:5" x14ac:dyDescent="0.25">
      <c r="A5" s="366"/>
      <c r="B5" s="367" t="s">
        <v>34</v>
      </c>
      <c r="C5" s="367" t="s">
        <v>35</v>
      </c>
      <c r="D5" s="367" t="s">
        <v>36</v>
      </c>
      <c r="E5" s="367" t="s">
        <v>37</v>
      </c>
    </row>
    <row r="6" spans="1:5" x14ac:dyDescent="0.25">
      <c r="A6" s="366"/>
      <c r="B6" s="367"/>
      <c r="C6" s="367"/>
      <c r="D6" s="367"/>
      <c r="E6" s="367"/>
    </row>
    <row r="7" spans="1:5" x14ac:dyDescent="0.25">
      <c r="A7" s="63" t="s">
        <v>5</v>
      </c>
      <c r="B7" s="59"/>
      <c r="C7" s="59"/>
      <c r="D7" s="64" t="str">
        <f>IF(B7="","",C7*B7/$C$3)</f>
        <v/>
      </c>
      <c r="E7" s="65" t="str">
        <f>IF(D7="","",(C7-D7))</f>
        <v/>
      </c>
    </row>
    <row r="8" spans="1:5" x14ac:dyDescent="0.25">
      <c r="A8" s="63" t="s">
        <v>6</v>
      </c>
      <c r="B8" s="59"/>
      <c r="C8" s="59"/>
      <c r="D8" s="64" t="str">
        <f t="shared" ref="D8:D14" si="0">IF(B8="","",C8*B8/$C$3)</f>
        <v/>
      </c>
      <c r="E8" s="65" t="str">
        <f t="shared" ref="E8:E14" si="1">IF(D8="","",(C8-D8))</f>
        <v/>
      </c>
    </row>
    <row r="9" spans="1:5" x14ac:dyDescent="0.25">
      <c r="A9" s="63" t="s">
        <v>7</v>
      </c>
      <c r="B9" s="59"/>
      <c r="C9" s="59"/>
      <c r="D9" s="64" t="str">
        <f t="shared" si="0"/>
        <v/>
      </c>
      <c r="E9" s="65" t="str">
        <f t="shared" si="1"/>
        <v/>
      </c>
    </row>
    <row r="10" spans="1:5" x14ac:dyDescent="0.25">
      <c r="A10" s="63" t="s">
        <v>9</v>
      </c>
      <c r="B10" s="59"/>
      <c r="C10" s="59"/>
      <c r="D10" s="64" t="str">
        <f t="shared" si="0"/>
        <v/>
      </c>
      <c r="E10" s="65" t="str">
        <f t="shared" si="1"/>
        <v/>
      </c>
    </row>
    <row r="11" spans="1:5" x14ac:dyDescent="0.25">
      <c r="A11" s="63" t="s">
        <v>10</v>
      </c>
      <c r="B11" s="59"/>
      <c r="C11" s="59"/>
      <c r="D11" s="64" t="str">
        <f t="shared" si="0"/>
        <v/>
      </c>
      <c r="E11" s="65" t="str">
        <f t="shared" si="1"/>
        <v/>
      </c>
    </row>
    <row r="12" spans="1:5" x14ac:dyDescent="0.25">
      <c r="A12" s="63" t="s">
        <v>11</v>
      </c>
      <c r="B12" s="59"/>
      <c r="C12" s="59"/>
      <c r="D12" s="64" t="str">
        <f t="shared" si="0"/>
        <v/>
      </c>
      <c r="E12" s="65" t="str">
        <f t="shared" si="1"/>
        <v/>
      </c>
    </row>
    <row r="13" spans="1:5" x14ac:dyDescent="0.25">
      <c r="A13" s="63" t="s">
        <v>16</v>
      </c>
      <c r="B13" s="59"/>
      <c r="C13" s="59"/>
      <c r="D13" s="64" t="str">
        <f t="shared" si="0"/>
        <v/>
      </c>
      <c r="E13" s="65" t="str">
        <f t="shared" si="1"/>
        <v/>
      </c>
    </row>
    <row r="14" spans="1:5" x14ac:dyDescent="0.25">
      <c r="A14" s="63" t="s">
        <v>14</v>
      </c>
      <c r="B14" s="59"/>
      <c r="C14" s="59"/>
      <c r="D14" s="64" t="str">
        <f t="shared" si="0"/>
        <v/>
      </c>
      <c r="E14" s="65" t="str">
        <f t="shared" si="1"/>
        <v/>
      </c>
    </row>
    <row r="16" spans="1:5" ht="12.5" customHeight="1" x14ac:dyDescent="0.25">
      <c r="A16" s="368" t="s">
        <v>92</v>
      </c>
      <c r="B16" s="368"/>
      <c r="C16" s="368"/>
      <c r="D16" s="368"/>
      <c r="E16" s="368"/>
    </row>
    <row r="17" spans="1:5" ht="25.5" customHeight="1" x14ac:dyDescent="0.25">
      <c r="A17" s="359" t="s">
        <v>93</v>
      </c>
      <c r="B17" s="359"/>
      <c r="C17" s="359"/>
      <c r="D17" s="359"/>
      <c r="E17" s="359"/>
    </row>
    <row r="18" spans="1:5" ht="49.5" customHeight="1" x14ac:dyDescent="0.25">
      <c r="A18" s="359" t="s">
        <v>94</v>
      </c>
      <c r="B18" s="359"/>
      <c r="C18" s="359"/>
      <c r="D18" s="359"/>
      <c r="E18" s="359"/>
    </row>
    <row r="19" spans="1:5" x14ac:dyDescent="0.25">
      <c r="A19" s="163"/>
      <c r="B19" s="163"/>
      <c r="C19" s="163"/>
      <c r="D19" s="163"/>
      <c r="E19" s="163"/>
    </row>
    <row r="20" spans="1:5" x14ac:dyDescent="0.25">
      <c r="A20" s="163"/>
      <c r="B20" s="163"/>
      <c r="C20" s="163"/>
      <c r="D20" s="163"/>
      <c r="E20" s="163"/>
    </row>
    <row r="21" spans="1:5" x14ac:dyDescent="0.25">
      <c r="A21" s="163"/>
      <c r="B21" s="163"/>
      <c r="C21" s="163"/>
      <c r="D21" s="163"/>
      <c r="E21" s="163"/>
    </row>
    <row r="22" spans="1:5" x14ac:dyDescent="0.25">
      <c r="A22" s="24"/>
      <c r="B22" s="24"/>
      <c r="C22" s="24"/>
      <c r="D22" s="24"/>
      <c r="E22" s="24"/>
    </row>
    <row r="23" spans="1:5" x14ac:dyDescent="0.25">
      <c r="A23" s="24"/>
      <c r="B23" s="24"/>
      <c r="C23" s="24"/>
      <c r="D23" s="24"/>
      <c r="E23" s="24"/>
    </row>
    <row r="24" spans="1:5" x14ac:dyDescent="0.25">
      <c r="A24" s="24"/>
      <c r="B24" s="24"/>
      <c r="C24" s="24"/>
      <c r="D24" s="24"/>
      <c r="E24" s="24"/>
    </row>
    <row r="25" spans="1:5" x14ac:dyDescent="0.25">
      <c r="A25" s="24"/>
      <c r="B25" s="24"/>
      <c r="C25" s="24"/>
      <c r="D25" s="24"/>
      <c r="E25" s="24"/>
    </row>
    <row r="26" spans="1:5" x14ac:dyDescent="0.25">
      <c r="A26" s="24"/>
      <c r="B26" s="24"/>
      <c r="C26" s="24"/>
      <c r="D26" s="24"/>
      <c r="E26" s="24"/>
    </row>
    <row r="27" spans="1:5" x14ac:dyDescent="0.25">
      <c r="A27" s="24"/>
      <c r="B27" s="24"/>
      <c r="C27" s="24"/>
      <c r="D27" s="24"/>
      <c r="E27" s="24"/>
    </row>
    <row r="28" spans="1:5" x14ac:dyDescent="0.25">
      <c r="A28" s="24"/>
      <c r="B28" s="24"/>
      <c r="C28" s="24"/>
      <c r="D28" s="24"/>
      <c r="E28" s="24"/>
    </row>
    <row r="29" spans="1:5" x14ac:dyDescent="0.25">
      <c r="A29" s="24"/>
      <c r="B29" s="24"/>
      <c r="C29" s="24"/>
      <c r="D29" s="24"/>
      <c r="E29" s="24"/>
    </row>
    <row r="30" spans="1:5" x14ac:dyDescent="0.25">
      <c r="A30" s="24"/>
      <c r="B30" s="24"/>
      <c r="C30" s="24"/>
      <c r="D30" s="24"/>
      <c r="E30" s="24"/>
    </row>
    <row r="31" spans="1:5" x14ac:dyDescent="0.25">
      <c r="A31" s="24"/>
      <c r="B31" s="24"/>
      <c r="C31" s="24"/>
      <c r="D31" s="24"/>
      <c r="E31" s="24"/>
    </row>
    <row r="32" spans="1:5" x14ac:dyDescent="0.25">
      <c r="A32" s="24"/>
      <c r="B32" s="24"/>
      <c r="C32" s="24"/>
      <c r="D32" s="24"/>
      <c r="E32" s="24"/>
    </row>
    <row r="33" spans="1:5" x14ac:dyDescent="0.25">
      <c r="A33" s="24"/>
      <c r="B33" s="24"/>
      <c r="C33" s="24"/>
      <c r="D33" s="24"/>
      <c r="E33" s="24"/>
    </row>
    <row r="34" spans="1:5" x14ac:dyDescent="0.25">
      <c r="A34" s="24"/>
      <c r="B34" s="24"/>
      <c r="C34" s="24"/>
      <c r="D34" s="24"/>
      <c r="E34" s="24"/>
    </row>
  </sheetData>
  <sheetProtection algorithmName="SHA-512" hashValue="Y94a7OMl/JDFiOVUJe8IjB+jlaIu/Umdi7HrVYyGI2u/RS6jj+xbSmpCn3+dWruV14JfSEihBsaTWoGEUEzfFQ==" saltValue="imjaUZtQFjfWhYNVML/RDw==" spinCount="100000" sheet="1" objects="1" scenarios="1"/>
  <mergeCells count="11">
    <mergeCell ref="A18:E18"/>
    <mergeCell ref="A2:E2"/>
    <mergeCell ref="A1:E1"/>
    <mergeCell ref="A3:B3"/>
    <mergeCell ref="A5:A6"/>
    <mergeCell ref="B5:B6"/>
    <mergeCell ref="C5:C6"/>
    <mergeCell ref="D5:D6"/>
    <mergeCell ref="E5:E6"/>
    <mergeCell ref="A16:E16"/>
    <mergeCell ref="A17:E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9E114-DDD2-40B0-93DF-AD6A2D03D762}">
  <dimension ref="A1:J42"/>
  <sheetViews>
    <sheetView workbookViewId="0">
      <selection activeCell="D3" sqref="D3:E3"/>
    </sheetView>
  </sheetViews>
  <sheetFormatPr defaultRowHeight="12.5" x14ac:dyDescent="0.25"/>
  <cols>
    <col min="1" max="1" width="21.81640625" customWidth="1"/>
    <col min="2" max="2" width="16.26953125" customWidth="1"/>
    <col min="3" max="3" width="16.54296875" customWidth="1"/>
    <col min="5" max="5" width="10.81640625" bestFit="1" customWidth="1"/>
    <col min="9" max="9" width="12.453125" bestFit="1" customWidth="1"/>
  </cols>
  <sheetData>
    <row r="1" spans="1:10" ht="20.5" thickBot="1" x14ac:dyDescent="0.3">
      <c r="A1" s="361" t="s">
        <v>99</v>
      </c>
      <c r="B1" s="362"/>
      <c r="C1" s="362"/>
      <c r="D1" s="362"/>
      <c r="E1" s="363"/>
    </row>
    <row r="2" spans="1:10" ht="13" customHeight="1" thickBot="1" x14ac:dyDescent="0.3">
      <c r="A2" s="78"/>
      <c r="B2" s="9"/>
      <c r="C2" s="9"/>
      <c r="D2" s="9"/>
      <c r="E2" s="83"/>
      <c r="F2" s="9"/>
    </row>
    <row r="3" spans="1:10" ht="15" customHeight="1" thickBot="1" x14ac:dyDescent="0.3">
      <c r="A3" s="102" t="s">
        <v>27</v>
      </c>
      <c r="B3" s="104"/>
      <c r="C3" s="103" t="s">
        <v>66</v>
      </c>
      <c r="D3" s="370"/>
      <c r="E3" s="371"/>
      <c r="F3" s="9"/>
    </row>
    <row r="4" spans="1:10" ht="13" thickBot="1" x14ac:dyDescent="0.3">
      <c r="A4" s="98"/>
      <c r="B4" s="24"/>
      <c r="C4" s="24"/>
      <c r="D4" s="24"/>
      <c r="E4" s="99"/>
      <c r="F4" s="9"/>
      <c r="H4" s="1"/>
      <c r="I4" s="69"/>
    </row>
    <row r="5" spans="1:10" ht="31.5" thickBot="1" x14ac:dyDescent="0.3">
      <c r="A5" s="74"/>
      <c r="B5" s="85" t="s">
        <v>60</v>
      </c>
      <c r="C5" s="92" t="s">
        <v>61</v>
      </c>
      <c r="D5" s="24"/>
      <c r="E5" s="99"/>
      <c r="F5" s="9"/>
      <c r="I5" s="69"/>
    </row>
    <row r="6" spans="1:10" ht="15.5" x14ac:dyDescent="0.25">
      <c r="A6" s="71" t="s">
        <v>62</v>
      </c>
      <c r="B6" s="86"/>
      <c r="C6" s="93">
        <f>B6/5*100</f>
        <v>0</v>
      </c>
      <c r="D6" s="100"/>
      <c r="E6" s="99"/>
      <c r="F6" s="9"/>
    </row>
    <row r="7" spans="1:10" ht="15.5" x14ac:dyDescent="0.25">
      <c r="A7" s="72" t="s">
        <v>63</v>
      </c>
      <c r="B7" s="87"/>
      <c r="C7" s="94">
        <f t="shared" ref="C7:C9" si="0">B7/5*100</f>
        <v>0</v>
      </c>
      <c r="D7" s="100"/>
      <c r="E7" s="99"/>
      <c r="F7" s="9"/>
    </row>
    <row r="8" spans="1:10" ht="16" thickBot="1" x14ac:dyDescent="0.3">
      <c r="A8" s="72" t="s">
        <v>64</v>
      </c>
      <c r="B8" s="87"/>
      <c r="C8" s="94">
        <f t="shared" si="0"/>
        <v>0</v>
      </c>
      <c r="D8" s="100"/>
      <c r="E8" s="99"/>
      <c r="F8" s="9"/>
    </row>
    <row r="9" spans="1:10" ht="16" thickBot="1" x14ac:dyDescent="0.3">
      <c r="A9" s="84" t="s">
        <v>65</v>
      </c>
      <c r="B9" s="88"/>
      <c r="C9" s="95">
        <f t="shared" si="0"/>
        <v>0</v>
      </c>
      <c r="D9" s="101"/>
      <c r="E9" s="70" t="s">
        <v>58</v>
      </c>
      <c r="F9" s="9"/>
    </row>
    <row r="10" spans="1:10" ht="15.5" x14ac:dyDescent="0.25">
      <c r="A10" s="75" t="s">
        <v>54</v>
      </c>
      <c r="B10" s="89" t="e">
        <f>AVERAGE(B6:B9)</f>
        <v>#DIV/0!</v>
      </c>
      <c r="C10" s="96">
        <f>AVERAGE(C6:C9)</f>
        <v>0</v>
      </c>
      <c r="D10" s="80" t="str">
        <f>IF(B9="","",(IF(AND(C10&gt;=89.5,C10&lt;=110.49),"PASS","FAIL")))</f>
        <v/>
      </c>
      <c r="E10" s="71" t="s">
        <v>57</v>
      </c>
      <c r="F10" s="9"/>
    </row>
    <row r="11" spans="1:10" ht="15.5" hidden="1" x14ac:dyDescent="0.25">
      <c r="A11" s="76" t="s">
        <v>55</v>
      </c>
      <c r="B11" s="90" t="e">
        <f>STDEV(B6:B9)</f>
        <v>#DIV/0!</v>
      </c>
      <c r="C11" s="81">
        <f>STDEV(C6:C9)</f>
        <v>0</v>
      </c>
      <c r="D11" s="81"/>
      <c r="E11" s="72"/>
      <c r="F11" s="9"/>
    </row>
    <row r="12" spans="1:10" ht="16" thickBot="1" x14ac:dyDescent="0.3">
      <c r="A12" s="77" t="s">
        <v>56</v>
      </c>
      <c r="B12" s="91" t="e">
        <f>B11/B10*100</f>
        <v>#DIV/0!</v>
      </c>
      <c r="C12" s="97" t="e">
        <f>C11/C10*100</f>
        <v>#DIV/0!</v>
      </c>
      <c r="D12" s="82" t="str">
        <f>IF(B9="","",(IF(C12&lt;10.01,"PASS","FAIL")))</f>
        <v/>
      </c>
      <c r="E12" s="73" t="s">
        <v>59</v>
      </c>
      <c r="F12" s="9"/>
    </row>
    <row r="13" spans="1:10" x14ac:dyDescent="0.25">
      <c r="A13" s="9"/>
      <c r="B13" s="9"/>
      <c r="C13" s="9"/>
      <c r="D13" s="9"/>
      <c r="E13" s="9"/>
      <c r="F13" s="9"/>
    </row>
    <row r="14" spans="1:10" x14ac:dyDescent="0.25">
      <c r="A14" s="9"/>
      <c r="B14" s="9"/>
      <c r="C14" s="9"/>
      <c r="D14" s="9"/>
      <c r="E14" s="9"/>
      <c r="F14" s="9"/>
    </row>
    <row r="15" spans="1:10" ht="13" thickBot="1" x14ac:dyDescent="0.3">
      <c r="A15" s="9"/>
      <c r="B15" s="78"/>
      <c r="C15" s="78"/>
      <c r="D15" s="78"/>
      <c r="E15" s="78"/>
      <c r="F15" s="78"/>
      <c r="G15" s="1"/>
      <c r="H15" s="1"/>
      <c r="I15" s="1"/>
      <c r="J15" s="1"/>
    </row>
    <row r="16" spans="1:10" ht="15" customHeight="1" thickBot="1" x14ac:dyDescent="0.3">
      <c r="A16" s="102" t="s">
        <v>27</v>
      </c>
      <c r="B16" s="104"/>
      <c r="C16" s="103" t="s">
        <v>66</v>
      </c>
      <c r="D16" s="370"/>
      <c r="E16" s="371"/>
      <c r="F16" s="9"/>
    </row>
    <row r="17" spans="1:8" ht="13" thickBot="1" x14ac:dyDescent="0.3">
      <c r="A17" s="98"/>
      <c r="B17" s="24"/>
      <c r="C17" s="24"/>
      <c r="D17" s="24"/>
      <c r="E17" s="99"/>
      <c r="F17" s="79"/>
      <c r="G17" s="1"/>
      <c r="H17" s="68"/>
    </row>
    <row r="18" spans="1:8" ht="31.5" thickBot="1" x14ac:dyDescent="0.3">
      <c r="A18" s="74"/>
      <c r="B18" s="85" t="s">
        <v>60</v>
      </c>
      <c r="C18" s="92" t="s">
        <v>61</v>
      </c>
      <c r="D18" s="24"/>
      <c r="E18" s="99"/>
      <c r="F18" s="9"/>
    </row>
    <row r="19" spans="1:8" ht="15.5" x14ac:dyDescent="0.25">
      <c r="A19" s="71" t="s">
        <v>62</v>
      </c>
      <c r="B19" s="86"/>
      <c r="C19" s="93">
        <f>B19/5*100</f>
        <v>0</v>
      </c>
      <c r="D19" s="100"/>
      <c r="E19" s="99"/>
      <c r="F19" s="9"/>
    </row>
    <row r="20" spans="1:8" ht="15.5" x14ac:dyDescent="0.25">
      <c r="A20" s="72" t="s">
        <v>63</v>
      </c>
      <c r="B20" s="87"/>
      <c r="C20" s="94">
        <f t="shared" ref="C20:C22" si="1">B20/5*100</f>
        <v>0</v>
      </c>
      <c r="D20" s="100"/>
      <c r="E20" s="99"/>
      <c r="F20" s="9"/>
    </row>
    <row r="21" spans="1:8" ht="16" thickBot="1" x14ac:dyDescent="0.3">
      <c r="A21" s="72" t="s">
        <v>64</v>
      </c>
      <c r="B21" s="87"/>
      <c r="C21" s="94">
        <f t="shared" si="1"/>
        <v>0</v>
      </c>
      <c r="D21" s="100"/>
      <c r="E21" s="99"/>
      <c r="F21" s="9"/>
    </row>
    <row r="22" spans="1:8" ht="16" thickBot="1" x14ac:dyDescent="0.3">
      <c r="A22" s="84" t="s">
        <v>65</v>
      </c>
      <c r="B22" s="88"/>
      <c r="C22" s="95">
        <f t="shared" si="1"/>
        <v>0</v>
      </c>
      <c r="D22" s="101"/>
      <c r="E22" s="70" t="s">
        <v>58</v>
      </c>
      <c r="F22" s="9"/>
    </row>
    <row r="23" spans="1:8" ht="15.5" x14ac:dyDescent="0.25">
      <c r="A23" s="75" t="s">
        <v>54</v>
      </c>
      <c r="B23" s="89" t="e">
        <f>AVERAGE(B19:B22)</f>
        <v>#DIV/0!</v>
      </c>
      <c r="C23" s="96">
        <f>AVERAGE(C19:C22)</f>
        <v>0</v>
      </c>
      <c r="D23" s="80" t="str">
        <f>IF(B22="","",(IF(AND(C23&gt;=89.5,C23&lt;=110.4),"PASS","FAIL")))</f>
        <v/>
      </c>
      <c r="E23" s="71" t="s">
        <v>57</v>
      </c>
    </row>
    <row r="24" spans="1:8" ht="15.5" hidden="1" x14ac:dyDescent="0.25">
      <c r="A24" s="76" t="s">
        <v>55</v>
      </c>
      <c r="B24" s="90" t="e">
        <f>STDEV(B19:B22)</f>
        <v>#DIV/0!</v>
      </c>
      <c r="C24" s="81">
        <f>STDEV(C19:C22)</f>
        <v>0</v>
      </c>
      <c r="D24" s="81"/>
      <c r="E24" s="72"/>
    </row>
    <row r="25" spans="1:8" ht="16" thickBot="1" x14ac:dyDescent="0.3">
      <c r="A25" s="77" t="s">
        <v>56</v>
      </c>
      <c r="B25" s="91" t="e">
        <f>B24/B23*100</f>
        <v>#DIV/0!</v>
      </c>
      <c r="C25" s="97" t="e">
        <f>C24/C23*100</f>
        <v>#DIV/0!</v>
      </c>
      <c r="D25" s="82" t="str">
        <f>IF(B22="","",(IF(C25&lt;10.01,"PASS","FAIL")))</f>
        <v/>
      </c>
      <c r="E25" s="73" t="s">
        <v>59</v>
      </c>
    </row>
    <row r="28" spans="1:8" ht="13" thickBot="1" x14ac:dyDescent="0.3"/>
    <row r="29" spans="1:8" ht="16" thickBot="1" x14ac:dyDescent="0.3">
      <c r="A29" s="102" t="s">
        <v>27</v>
      </c>
      <c r="B29" s="104"/>
      <c r="C29" s="103" t="s">
        <v>66</v>
      </c>
      <c r="D29" s="370"/>
      <c r="E29" s="371"/>
    </row>
    <row r="30" spans="1:8" ht="13" thickBot="1" x14ac:dyDescent="0.3">
      <c r="A30" s="98"/>
      <c r="B30" s="24"/>
      <c r="C30" s="24"/>
      <c r="D30" s="24"/>
      <c r="E30" s="99"/>
    </row>
    <row r="31" spans="1:8" ht="31.5" thickBot="1" x14ac:dyDescent="0.3">
      <c r="A31" s="74"/>
      <c r="B31" s="85" t="s">
        <v>60</v>
      </c>
      <c r="C31" s="92" t="s">
        <v>61</v>
      </c>
      <c r="D31" s="24"/>
      <c r="E31" s="99"/>
    </row>
    <row r="32" spans="1:8" ht="15.5" x14ac:dyDescent="0.25">
      <c r="A32" s="71" t="s">
        <v>62</v>
      </c>
      <c r="B32" s="86"/>
      <c r="C32" s="93">
        <f>B32/5*100</f>
        <v>0</v>
      </c>
      <c r="D32" s="100"/>
      <c r="E32" s="99"/>
    </row>
    <row r="33" spans="1:5" ht="15.5" x14ac:dyDescent="0.25">
      <c r="A33" s="72" t="s">
        <v>63</v>
      </c>
      <c r="B33" s="87"/>
      <c r="C33" s="94">
        <f t="shared" ref="C33:C35" si="2">B33/5*100</f>
        <v>0</v>
      </c>
      <c r="D33" s="100"/>
      <c r="E33" s="99"/>
    </row>
    <row r="34" spans="1:5" ht="16" thickBot="1" x14ac:dyDescent="0.3">
      <c r="A34" s="72" t="s">
        <v>64</v>
      </c>
      <c r="B34" s="87"/>
      <c r="C34" s="94">
        <f t="shared" si="2"/>
        <v>0</v>
      </c>
      <c r="D34" s="100"/>
      <c r="E34" s="99"/>
    </row>
    <row r="35" spans="1:5" ht="16" thickBot="1" x14ac:dyDescent="0.3">
      <c r="A35" s="84" t="s">
        <v>65</v>
      </c>
      <c r="B35" s="88"/>
      <c r="C35" s="95">
        <f t="shared" si="2"/>
        <v>0</v>
      </c>
      <c r="D35" s="101"/>
      <c r="E35" s="70" t="s">
        <v>58</v>
      </c>
    </row>
    <row r="36" spans="1:5" ht="15.5" x14ac:dyDescent="0.25">
      <c r="A36" s="75" t="s">
        <v>54</v>
      </c>
      <c r="B36" s="89" t="e">
        <f>AVERAGE(B32:B35)</f>
        <v>#DIV/0!</v>
      </c>
      <c r="C36" s="96">
        <f>AVERAGE(C32:C35)</f>
        <v>0</v>
      </c>
      <c r="D36" s="80" t="str">
        <f>IF(B35="","",(IF(AND(C36&gt;=89.5,C36&lt;=110.49),"PASS","FAIL")))</f>
        <v/>
      </c>
      <c r="E36" s="71" t="s">
        <v>57</v>
      </c>
    </row>
    <row r="37" spans="1:5" ht="15.5" hidden="1" x14ac:dyDescent="0.25">
      <c r="A37" s="76" t="s">
        <v>55</v>
      </c>
      <c r="B37" s="90" t="e">
        <f>STDEV(B32:B35)</f>
        <v>#DIV/0!</v>
      </c>
      <c r="C37" s="81">
        <f>STDEV(C32:C35)</f>
        <v>0</v>
      </c>
      <c r="D37" s="81"/>
      <c r="E37" s="72"/>
    </row>
    <row r="38" spans="1:5" ht="16" thickBot="1" x14ac:dyDescent="0.3">
      <c r="A38" s="77" t="s">
        <v>56</v>
      </c>
      <c r="B38" s="91" t="e">
        <f>B37/B36*100</f>
        <v>#DIV/0!</v>
      </c>
      <c r="C38" s="97" t="e">
        <f>C37/C36*100</f>
        <v>#DIV/0!</v>
      </c>
      <c r="D38" s="82" t="str">
        <f>IF(B35="","",(IF(C38&lt;10.01,"PASS","FAIL")))</f>
        <v/>
      </c>
      <c r="E38" s="73" t="s">
        <v>59</v>
      </c>
    </row>
    <row r="42" spans="1:5" ht="27" customHeight="1" x14ac:dyDescent="0.25">
      <c r="A42" s="369" t="s">
        <v>95</v>
      </c>
      <c r="B42" s="369"/>
      <c r="C42" s="369"/>
      <c r="D42" s="369"/>
      <c r="E42" s="369"/>
    </row>
  </sheetData>
  <sheetProtection algorithmName="SHA-512" hashValue="MJpZqMg2qrqNYXhb40Xiuvp5E2Yxaua8I2h9KhBJdRppOCAe8bUYrzDyiNg1mkMmr0lr1WzhFgEzm6s7uleG9A==" saltValue="5RsB80QkN8qkxs5gCaGgmg==" spinCount="100000" sheet="1" objects="1" scenarios="1"/>
  <mergeCells count="5">
    <mergeCell ref="D3:E3"/>
    <mergeCell ref="D16:E16"/>
    <mergeCell ref="D29:E29"/>
    <mergeCell ref="A42:E42"/>
    <mergeCell ref="A1:E1"/>
  </mergeCells>
  <conditionalFormatting sqref="D10">
    <cfRule type="containsText" dxfId="11" priority="16" operator="containsText" text="FAIL">
      <formula>NOT(ISERROR(SEARCH("FAIL",D10)))</formula>
    </cfRule>
    <cfRule type="containsText" dxfId="10" priority="18" operator="containsText" text="PASS">
      <formula>NOT(ISERROR(SEARCH("PASS",D10)))</formula>
    </cfRule>
  </conditionalFormatting>
  <conditionalFormatting sqref="D12">
    <cfRule type="containsText" dxfId="9" priority="13" operator="containsText" text="FAIL">
      <formula>NOT(ISERROR(SEARCH("FAIL",D12)))</formula>
    </cfRule>
    <cfRule type="containsText" dxfId="8" priority="14" operator="containsText" text="PASS">
      <formula>NOT(ISERROR(SEARCH("PASS",D12)))</formula>
    </cfRule>
  </conditionalFormatting>
  <conditionalFormatting sqref="D23">
    <cfRule type="containsText" dxfId="7" priority="11" operator="containsText" text="FAIL">
      <formula>NOT(ISERROR(SEARCH("FAIL",D23)))</formula>
    </cfRule>
    <cfRule type="containsText" dxfId="6" priority="12" operator="containsText" text="PASS">
      <formula>NOT(ISERROR(SEARCH("PASS",D23)))</formula>
    </cfRule>
  </conditionalFormatting>
  <conditionalFormatting sqref="D25">
    <cfRule type="containsText" dxfId="5" priority="9" operator="containsText" text="FAIL">
      <formula>NOT(ISERROR(SEARCH("FAIL",D25)))</formula>
    </cfRule>
    <cfRule type="containsText" dxfId="4" priority="10" operator="containsText" text="PASS">
      <formula>NOT(ISERROR(SEARCH("PASS",D25)))</formula>
    </cfRule>
  </conditionalFormatting>
  <conditionalFormatting sqref="D36">
    <cfRule type="containsText" dxfId="3" priority="3" operator="containsText" text="FAIL">
      <formula>NOT(ISERROR(SEARCH("FAIL",D36)))</formula>
    </cfRule>
    <cfRule type="containsText" dxfId="2" priority="4" operator="containsText" text="PASS">
      <formula>NOT(ISERROR(SEARCH("PASS",D36)))</formula>
    </cfRule>
  </conditionalFormatting>
  <conditionalFormatting sqref="D38">
    <cfRule type="containsText" dxfId="1" priority="1" operator="containsText" text="FAIL">
      <formula>NOT(ISERROR(SEARCH("FAIL",D38)))</formula>
    </cfRule>
    <cfRule type="containsText" dxfId="0" priority="2" operator="containsText" text="PASS">
      <formula>NOT(ISERROR(SEARCH("PASS",D38)))</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FA39D-E35E-4762-A552-9DB8723FDCDB}">
  <dimension ref="A1:C267"/>
  <sheetViews>
    <sheetView workbookViewId="0">
      <selection activeCell="C16" sqref="C16"/>
    </sheetView>
  </sheetViews>
  <sheetFormatPr defaultRowHeight="12.5" x14ac:dyDescent="0.25"/>
  <cols>
    <col min="1" max="2" width="8.7265625" style="138"/>
    <col min="3" max="3" width="69.7265625" style="138" customWidth="1"/>
    <col min="4" max="258" width="8.7265625" style="138"/>
    <col min="259" max="259" width="69.7265625" style="138" customWidth="1"/>
    <col min="260" max="514" width="8.7265625" style="138"/>
    <col min="515" max="515" width="69.7265625" style="138" customWidth="1"/>
    <col min="516" max="770" width="8.7265625" style="138"/>
    <col min="771" max="771" width="69.7265625" style="138" customWidth="1"/>
    <col min="772" max="1026" width="8.7265625" style="138"/>
    <col min="1027" max="1027" width="69.7265625" style="138" customWidth="1"/>
    <col min="1028" max="1282" width="8.7265625" style="138"/>
    <col min="1283" max="1283" width="69.7265625" style="138" customWidth="1"/>
    <col min="1284" max="1538" width="8.7265625" style="138"/>
    <col min="1539" max="1539" width="69.7265625" style="138" customWidth="1"/>
    <col min="1540" max="1794" width="8.7265625" style="138"/>
    <col min="1795" max="1795" width="69.7265625" style="138" customWidth="1"/>
    <col min="1796" max="2050" width="8.7265625" style="138"/>
    <col min="2051" max="2051" width="69.7265625" style="138" customWidth="1"/>
    <col min="2052" max="2306" width="8.7265625" style="138"/>
    <col min="2307" max="2307" width="69.7265625" style="138" customWidth="1"/>
    <col min="2308" max="2562" width="8.7265625" style="138"/>
    <col min="2563" max="2563" width="69.7265625" style="138" customWidth="1"/>
    <col min="2564" max="2818" width="8.7265625" style="138"/>
    <col min="2819" max="2819" width="69.7265625" style="138" customWidth="1"/>
    <col min="2820" max="3074" width="8.7265625" style="138"/>
    <col min="3075" max="3075" width="69.7265625" style="138" customWidth="1"/>
    <col min="3076" max="3330" width="8.7265625" style="138"/>
    <col min="3331" max="3331" width="69.7265625" style="138" customWidth="1"/>
    <col min="3332" max="3586" width="8.7265625" style="138"/>
    <col min="3587" max="3587" width="69.7265625" style="138" customWidth="1"/>
    <col min="3588" max="3842" width="8.7265625" style="138"/>
    <col min="3843" max="3843" width="69.7265625" style="138" customWidth="1"/>
    <col min="3844" max="4098" width="8.7265625" style="138"/>
    <col min="4099" max="4099" width="69.7265625" style="138" customWidth="1"/>
    <col min="4100" max="4354" width="8.7265625" style="138"/>
    <col min="4355" max="4355" width="69.7265625" style="138" customWidth="1"/>
    <col min="4356" max="4610" width="8.7265625" style="138"/>
    <col min="4611" max="4611" width="69.7265625" style="138" customWidth="1"/>
    <col min="4612" max="4866" width="8.7265625" style="138"/>
    <col min="4867" max="4867" width="69.7265625" style="138" customWidth="1"/>
    <col min="4868" max="5122" width="8.7265625" style="138"/>
    <col min="5123" max="5123" width="69.7265625" style="138" customWidth="1"/>
    <col min="5124" max="5378" width="8.7265625" style="138"/>
    <col min="5379" max="5379" width="69.7265625" style="138" customWidth="1"/>
    <col min="5380" max="5634" width="8.7265625" style="138"/>
    <col min="5635" max="5635" width="69.7265625" style="138" customWidth="1"/>
    <col min="5636" max="5890" width="8.7265625" style="138"/>
    <col min="5891" max="5891" width="69.7265625" style="138" customWidth="1"/>
    <col min="5892" max="6146" width="8.7265625" style="138"/>
    <col min="6147" max="6147" width="69.7265625" style="138" customWidth="1"/>
    <col min="6148" max="6402" width="8.7265625" style="138"/>
    <col min="6403" max="6403" width="69.7265625" style="138" customWidth="1"/>
    <col min="6404" max="6658" width="8.7265625" style="138"/>
    <col min="6659" max="6659" width="69.7265625" style="138" customWidth="1"/>
    <col min="6660" max="6914" width="8.7265625" style="138"/>
    <col min="6915" max="6915" width="69.7265625" style="138" customWidth="1"/>
    <col min="6916" max="7170" width="8.7265625" style="138"/>
    <col min="7171" max="7171" width="69.7265625" style="138" customWidth="1"/>
    <col min="7172" max="7426" width="8.7265625" style="138"/>
    <col min="7427" max="7427" width="69.7265625" style="138" customWidth="1"/>
    <col min="7428" max="7682" width="8.7265625" style="138"/>
    <col min="7683" max="7683" width="69.7265625" style="138" customWidth="1"/>
    <col min="7684" max="7938" width="8.7265625" style="138"/>
    <col min="7939" max="7939" width="69.7265625" style="138" customWidth="1"/>
    <col min="7940" max="8194" width="8.7265625" style="138"/>
    <col min="8195" max="8195" width="69.7265625" style="138" customWidth="1"/>
    <col min="8196" max="8450" width="8.7265625" style="138"/>
    <col min="8451" max="8451" width="69.7265625" style="138" customWidth="1"/>
    <col min="8452" max="8706" width="8.7265625" style="138"/>
    <col min="8707" max="8707" width="69.7265625" style="138" customWidth="1"/>
    <col min="8708" max="8962" width="8.7265625" style="138"/>
    <col min="8963" max="8963" width="69.7265625" style="138" customWidth="1"/>
    <col min="8964" max="9218" width="8.7265625" style="138"/>
    <col min="9219" max="9219" width="69.7265625" style="138" customWidth="1"/>
    <col min="9220" max="9474" width="8.7265625" style="138"/>
    <col min="9475" max="9475" width="69.7265625" style="138" customWidth="1"/>
    <col min="9476" max="9730" width="8.7265625" style="138"/>
    <col min="9731" max="9731" width="69.7265625" style="138" customWidth="1"/>
    <col min="9732" max="9986" width="8.7265625" style="138"/>
    <col min="9987" max="9987" width="69.7265625" style="138" customWidth="1"/>
    <col min="9988" max="10242" width="8.7265625" style="138"/>
    <col min="10243" max="10243" width="69.7265625" style="138" customWidth="1"/>
    <col min="10244" max="10498" width="8.7265625" style="138"/>
    <col min="10499" max="10499" width="69.7265625" style="138" customWidth="1"/>
    <col min="10500" max="10754" width="8.7265625" style="138"/>
    <col min="10755" max="10755" width="69.7265625" style="138" customWidth="1"/>
    <col min="10756" max="11010" width="8.7265625" style="138"/>
    <col min="11011" max="11011" width="69.7265625" style="138" customWidth="1"/>
    <col min="11012" max="11266" width="8.7265625" style="138"/>
    <col min="11267" max="11267" width="69.7265625" style="138" customWidth="1"/>
    <col min="11268" max="11522" width="8.7265625" style="138"/>
    <col min="11523" max="11523" width="69.7265625" style="138" customWidth="1"/>
    <col min="11524" max="11778" width="8.7265625" style="138"/>
    <col min="11779" max="11779" width="69.7265625" style="138" customWidth="1"/>
    <col min="11780" max="12034" width="8.7265625" style="138"/>
    <col min="12035" max="12035" width="69.7265625" style="138" customWidth="1"/>
    <col min="12036" max="12290" width="8.7265625" style="138"/>
    <col min="12291" max="12291" width="69.7265625" style="138" customWidth="1"/>
    <col min="12292" max="12546" width="8.7265625" style="138"/>
    <col min="12547" max="12547" width="69.7265625" style="138" customWidth="1"/>
    <col min="12548" max="12802" width="8.7265625" style="138"/>
    <col min="12803" max="12803" width="69.7265625" style="138" customWidth="1"/>
    <col min="12804" max="13058" width="8.7265625" style="138"/>
    <col min="13059" max="13059" width="69.7265625" style="138" customWidth="1"/>
    <col min="13060" max="13314" width="8.7265625" style="138"/>
    <col min="13315" max="13315" width="69.7265625" style="138" customWidth="1"/>
    <col min="13316" max="13570" width="8.7265625" style="138"/>
    <col min="13571" max="13571" width="69.7265625" style="138" customWidth="1"/>
    <col min="13572" max="13826" width="8.7265625" style="138"/>
    <col min="13827" max="13827" width="69.7265625" style="138" customWidth="1"/>
    <col min="13828" max="14082" width="8.7265625" style="138"/>
    <col min="14083" max="14083" width="69.7265625" style="138" customWidth="1"/>
    <col min="14084" max="14338" width="8.7265625" style="138"/>
    <col min="14339" max="14339" width="69.7265625" style="138" customWidth="1"/>
    <col min="14340" max="14594" width="8.7265625" style="138"/>
    <col min="14595" max="14595" width="69.7265625" style="138" customWidth="1"/>
    <col min="14596" max="14850" width="8.7265625" style="138"/>
    <col min="14851" max="14851" width="69.7265625" style="138" customWidth="1"/>
    <col min="14852" max="15106" width="8.7265625" style="138"/>
    <col min="15107" max="15107" width="69.7265625" style="138" customWidth="1"/>
    <col min="15108" max="15362" width="8.7265625" style="138"/>
    <col min="15363" max="15363" width="69.7265625" style="138" customWidth="1"/>
    <col min="15364" max="15618" width="8.7265625" style="138"/>
    <col min="15619" max="15619" width="69.7265625" style="138" customWidth="1"/>
    <col min="15620" max="15874" width="8.7265625" style="138"/>
    <col min="15875" max="15875" width="69.7265625" style="138" customWidth="1"/>
    <col min="15876" max="16130" width="8.7265625" style="138"/>
    <col min="16131" max="16131" width="69.7265625" style="138" customWidth="1"/>
    <col min="16132" max="16384" width="8.7265625" style="138"/>
  </cols>
  <sheetData>
    <row r="1" spans="1:3" ht="31" customHeight="1" thickBot="1" x14ac:dyDescent="0.3">
      <c r="A1" s="137" t="s">
        <v>75</v>
      </c>
    </row>
    <row r="2" spans="1:3" ht="20" customHeight="1" thickBot="1" x14ac:dyDescent="0.3">
      <c r="A2" s="139" t="s">
        <v>76</v>
      </c>
      <c r="B2" s="140" t="s">
        <v>77</v>
      </c>
      <c r="C2" s="141" t="s">
        <v>78</v>
      </c>
    </row>
    <row r="3" spans="1:3" s="145" customFormat="1" ht="50" x14ac:dyDescent="0.25">
      <c r="A3" s="142">
        <v>45107</v>
      </c>
      <c r="B3" s="143" t="s">
        <v>79</v>
      </c>
      <c r="C3" s="144" t="s">
        <v>97</v>
      </c>
    </row>
    <row r="4" spans="1:3" s="145" customFormat="1" ht="25" x14ac:dyDescent="0.25">
      <c r="A4" s="146">
        <v>45131</v>
      </c>
      <c r="B4" s="147" t="s">
        <v>79</v>
      </c>
      <c r="C4" s="148" t="s">
        <v>98</v>
      </c>
    </row>
    <row r="5" spans="1:3" s="145" customFormat="1" ht="37.5" x14ac:dyDescent="0.25">
      <c r="A5" s="146">
        <v>45462</v>
      </c>
      <c r="B5" s="147" t="s">
        <v>79</v>
      </c>
      <c r="C5" s="148" t="s">
        <v>103</v>
      </c>
    </row>
    <row r="6" spans="1:3" s="145" customFormat="1" x14ac:dyDescent="0.25">
      <c r="A6" s="146"/>
      <c r="B6" s="147"/>
      <c r="C6" s="148"/>
    </row>
    <row r="7" spans="1:3" s="145" customFormat="1" x14ac:dyDescent="0.25">
      <c r="A7" s="146"/>
      <c r="B7" s="147"/>
      <c r="C7" s="148"/>
    </row>
    <row r="8" spans="1:3" s="145" customFormat="1" x14ac:dyDescent="0.25">
      <c r="A8" s="146"/>
      <c r="B8" s="147"/>
      <c r="C8" s="148"/>
    </row>
    <row r="9" spans="1:3" s="145" customFormat="1" x14ac:dyDescent="0.25">
      <c r="A9" s="146"/>
      <c r="B9" s="147"/>
      <c r="C9" s="148"/>
    </row>
    <row r="10" spans="1:3" s="145" customFormat="1" x14ac:dyDescent="0.25">
      <c r="A10" s="146"/>
      <c r="B10" s="147"/>
      <c r="C10" s="148"/>
    </row>
    <row r="11" spans="1:3" s="145" customFormat="1" x14ac:dyDescent="0.25">
      <c r="A11" s="146"/>
      <c r="B11" s="147"/>
      <c r="C11" s="148"/>
    </row>
    <row r="12" spans="1:3" s="145" customFormat="1" x14ac:dyDescent="0.25">
      <c r="A12" s="146"/>
      <c r="B12" s="147"/>
      <c r="C12" s="148"/>
    </row>
    <row r="13" spans="1:3" s="145" customFormat="1" x14ac:dyDescent="0.25">
      <c r="A13" s="146"/>
      <c r="B13" s="147"/>
      <c r="C13" s="148"/>
    </row>
    <row r="14" spans="1:3" s="145" customFormat="1" x14ac:dyDescent="0.25">
      <c r="A14" s="146"/>
      <c r="B14" s="147"/>
      <c r="C14" s="148"/>
    </row>
    <row r="15" spans="1:3" s="145" customFormat="1" x14ac:dyDescent="0.25">
      <c r="A15" s="146"/>
      <c r="B15" s="147"/>
      <c r="C15" s="148"/>
    </row>
    <row r="16" spans="1:3" s="145" customFormat="1" x14ac:dyDescent="0.25">
      <c r="A16" s="146"/>
      <c r="B16" s="147"/>
      <c r="C16" s="148"/>
    </row>
    <row r="17" spans="1:3" s="145" customFormat="1" x14ac:dyDescent="0.25">
      <c r="A17" s="146"/>
      <c r="B17" s="147"/>
      <c r="C17" s="148"/>
    </row>
    <row r="18" spans="1:3" s="145" customFormat="1" x14ac:dyDescent="0.25">
      <c r="A18" s="146"/>
      <c r="B18" s="147"/>
      <c r="C18" s="148"/>
    </row>
    <row r="19" spans="1:3" s="145" customFormat="1" x14ac:dyDescent="0.25">
      <c r="A19" s="146"/>
      <c r="B19" s="147"/>
      <c r="C19" s="148"/>
    </row>
    <row r="20" spans="1:3" s="145" customFormat="1" x14ac:dyDescent="0.25">
      <c r="A20" s="146"/>
      <c r="B20" s="147"/>
      <c r="C20" s="148"/>
    </row>
    <row r="21" spans="1:3" s="145" customFormat="1" x14ac:dyDescent="0.25">
      <c r="A21" s="146"/>
      <c r="B21" s="147"/>
      <c r="C21" s="148"/>
    </row>
    <row r="22" spans="1:3" s="145" customFormat="1" x14ac:dyDescent="0.25">
      <c r="A22" s="146"/>
      <c r="B22" s="147"/>
      <c r="C22" s="148"/>
    </row>
    <row r="23" spans="1:3" s="145" customFormat="1" x14ac:dyDescent="0.25">
      <c r="A23" s="146"/>
      <c r="B23" s="147"/>
      <c r="C23" s="148"/>
    </row>
    <row r="24" spans="1:3" s="145" customFormat="1" x14ac:dyDescent="0.25">
      <c r="A24" s="146"/>
      <c r="B24" s="147"/>
      <c r="C24" s="148"/>
    </row>
    <row r="25" spans="1:3" s="145" customFormat="1" x14ac:dyDescent="0.25">
      <c r="A25" s="146"/>
      <c r="B25" s="147"/>
      <c r="C25" s="148"/>
    </row>
    <row r="26" spans="1:3" s="145" customFormat="1" x14ac:dyDescent="0.25">
      <c r="A26" s="146"/>
      <c r="B26" s="147"/>
      <c r="C26" s="148"/>
    </row>
    <row r="27" spans="1:3" s="145" customFormat="1" x14ac:dyDescent="0.25">
      <c r="A27" s="146"/>
      <c r="B27" s="147"/>
      <c r="C27" s="148"/>
    </row>
    <row r="28" spans="1:3" x14ac:dyDescent="0.25">
      <c r="A28" s="149"/>
      <c r="B28" s="150"/>
      <c r="C28" s="151"/>
    </row>
    <row r="29" spans="1:3" x14ac:dyDescent="0.25">
      <c r="A29" s="152"/>
      <c r="B29" s="152"/>
      <c r="C29" s="153"/>
    </row>
    <row r="30" spans="1:3" x14ac:dyDescent="0.25">
      <c r="A30" s="152"/>
      <c r="B30" s="152"/>
      <c r="C30" s="153"/>
    </row>
    <row r="31" spans="1:3" x14ac:dyDescent="0.25">
      <c r="A31" s="152"/>
      <c r="B31" s="152"/>
      <c r="C31" s="153"/>
    </row>
    <row r="32" spans="1:3" x14ac:dyDescent="0.25">
      <c r="A32" s="152"/>
      <c r="B32" s="152"/>
      <c r="C32" s="153"/>
    </row>
    <row r="33" spans="1:3" x14ac:dyDescent="0.25">
      <c r="A33" s="153"/>
      <c r="B33" s="153"/>
      <c r="C33" s="153"/>
    </row>
    <row r="34" spans="1:3" x14ac:dyDescent="0.25">
      <c r="A34" s="153"/>
      <c r="B34" s="153"/>
      <c r="C34" s="153"/>
    </row>
    <row r="35" spans="1:3" x14ac:dyDescent="0.25">
      <c r="A35" s="153"/>
      <c r="B35" s="153"/>
      <c r="C35" s="153"/>
    </row>
    <row r="36" spans="1:3" x14ac:dyDescent="0.25">
      <c r="A36" s="153"/>
      <c r="B36" s="153"/>
      <c r="C36" s="153"/>
    </row>
    <row r="37" spans="1:3" x14ac:dyDescent="0.25">
      <c r="A37" s="153"/>
      <c r="B37" s="153"/>
      <c r="C37" s="153"/>
    </row>
    <row r="38" spans="1:3" x14ac:dyDescent="0.25">
      <c r="A38" s="153"/>
      <c r="B38" s="153"/>
      <c r="C38" s="153"/>
    </row>
    <row r="39" spans="1:3" x14ac:dyDescent="0.25">
      <c r="A39" s="153"/>
      <c r="B39" s="153"/>
      <c r="C39" s="153"/>
    </row>
    <row r="40" spans="1:3" x14ac:dyDescent="0.25">
      <c r="A40" s="153"/>
      <c r="B40" s="153"/>
      <c r="C40" s="153"/>
    </row>
    <row r="41" spans="1:3" x14ac:dyDescent="0.25">
      <c r="A41" s="153"/>
      <c r="B41" s="153"/>
      <c r="C41" s="153"/>
    </row>
    <row r="42" spans="1:3" x14ac:dyDescent="0.25">
      <c r="A42" s="153"/>
      <c r="B42" s="153"/>
      <c r="C42" s="153"/>
    </row>
    <row r="43" spans="1:3" x14ac:dyDescent="0.25">
      <c r="A43" s="153"/>
      <c r="B43" s="153"/>
      <c r="C43" s="153"/>
    </row>
    <row r="44" spans="1:3" x14ac:dyDescent="0.25">
      <c r="A44" s="153"/>
      <c r="B44" s="153"/>
      <c r="C44" s="153"/>
    </row>
    <row r="45" spans="1:3" x14ac:dyDescent="0.25">
      <c r="A45" s="153"/>
      <c r="B45" s="153"/>
      <c r="C45" s="153"/>
    </row>
    <row r="46" spans="1:3" x14ac:dyDescent="0.25">
      <c r="A46" s="153"/>
      <c r="B46" s="153"/>
      <c r="C46" s="153"/>
    </row>
    <row r="47" spans="1:3" x14ac:dyDescent="0.25">
      <c r="A47" s="153"/>
      <c r="B47" s="153"/>
      <c r="C47" s="153"/>
    </row>
    <row r="48" spans="1:3" x14ac:dyDescent="0.25">
      <c r="A48" s="153"/>
      <c r="B48" s="153"/>
      <c r="C48" s="153"/>
    </row>
    <row r="49" spans="1:3" x14ac:dyDescent="0.25">
      <c r="A49" s="153"/>
      <c r="B49" s="153"/>
      <c r="C49" s="153"/>
    </row>
    <row r="50" spans="1:3" x14ac:dyDescent="0.25">
      <c r="A50" s="153"/>
      <c r="B50" s="153"/>
      <c r="C50" s="153"/>
    </row>
    <row r="51" spans="1:3" x14ac:dyDescent="0.25">
      <c r="A51" s="153"/>
      <c r="B51" s="153"/>
      <c r="C51" s="153"/>
    </row>
    <row r="52" spans="1:3" x14ac:dyDescent="0.25">
      <c r="A52" s="153"/>
      <c r="B52" s="153"/>
      <c r="C52" s="153"/>
    </row>
    <row r="53" spans="1:3" x14ac:dyDescent="0.25">
      <c r="A53" s="153"/>
      <c r="B53" s="153"/>
      <c r="C53" s="153"/>
    </row>
    <row r="54" spans="1:3" x14ac:dyDescent="0.25">
      <c r="A54" s="153"/>
      <c r="B54" s="153"/>
      <c r="C54" s="153"/>
    </row>
    <row r="55" spans="1:3" x14ac:dyDescent="0.25">
      <c r="A55" s="153"/>
      <c r="B55" s="153"/>
      <c r="C55" s="153"/>
    </row>
    <row r="56" spans="1:3" x14ac:dyDescent="0.25">
      <c r="A56" s="153"/>
      <c r="B56" s="153"/>
      <c r="C56" s="153"/>
    </row>
    <row r="57" spans="1:3" x14ac:dyDescent="0.25">
      <c r="A57" s="153"/>
      <c r="B57" s="153"/>
      <c r="C57" s="153"/>
    </row>
    <row r="58" spans="1:3" x14ac:dyDescent="0.25">
      <c r="A58" s="153"/>
      <c r="B58" s="153"/>
      <c r="C58" s="153"/>
    </row>
    <row r="59" spans="1:3" x14ac:dyDescent="0.25">
      <c r="A59" s="153"/>
      <c r="B59" s="153"/>
      <c r="C59" s="153"/>
    </row>
    <row r="60" spans="1:3" x14ac:dyDescent="0.25">
      <c r="A60" s="153"/>
      <c r="B60" s="153"/>
      <c r="C60" s="153"/>
    </row>
    <row r="61" spans="1:3" x14ac:dyDescent="0.25">
      <c r="A61" s="153"/>
      <c r="B61" s="153"/>
      <c r="C61" s="153"/>
    </row>
    <row r="62" spans="1:3" x14ac:dyDescent="0.25">
      <c r="A62" s="153"/>
      <c r="B62" s="153"/>
      <c r="C62" s="153"/>
    </row>
    <row r="63" spans="1:3" x14ac:dyDescent="0.25">
      <c r="A63" s="153"/>
      <c r="B63" s="153"/>
      <c r="C63" s="153"/>
    </row>
    <row r="64" spans="1:3" x14ac:dyDescent="0.25">
      <c r="A64" s="153"/>
      <c r="B64" s="153"/>
      <c r="C64" s="153"/>
    </row>
    <row r="65" spans="1:3" x14ac:dyDescent="0.25">
      <c r="A65" s="153"/>
      <c r="B65" s="153"/>
      <c r="C65" s="153"/>
    </row>
    <row r="66" spans="1:3" x14ac:dyDescent="0.25">
      <c r="A66" s="153"/>
      <c r="B66" s="153"/>
      <c r="C66" s="153"/>
    </row>
    <row r="67" spans="1:3" x14ac:dyDescent="0.25">
      <c r="A67" s="153"/>
      <c r="B67" s="153"/>
      <c r="C67" s="153"/>
    </row>
    <row r="68" spans="1:3" x14ac:dyDescent="0.25">
      <c r="A68" s="153"/>
      <c r="B68" s="153"/>
      <c r="C68" s="153"/>
    </row>
    <row r="69" spans="1:3" x14ac:dyDescent="0.25">
      <c r="A69" s="153"/>
      <c r="B69" s="153"/>
      <c r="C69" s="153"/>
    </row>
    <row r="70" spans="1:3" x14ac:dyDescent="0.25">
      <c r="A70" s="153"/>
      <c r="B70" s="153"/>
      <c r="C70" s="153"/>
    </row>
    <row r="71" spans="1:3" x14ac:dyDescent="0.25">
      <c r="A71" s="153"/>
      <c r="B71" s="153"/>
      <c r="C71" s="153"/>
    </row>
    <row r="72" spans="1:3" x14ac:dyDescent="0.25">
      <c r="A72" s="153"/>
      <c r="B72" s="153"/>
      <c r="C72" s="153"/>
    </row>
    <row r="73" spans="1:3" x14ac:dyDescent="0.25">
      <c r="A73" s="153"/>
      <c r="B73" s="153"/>
      <c r="C73" s="153"/>
    </row>
    <row r="74" spans="1:3" x14ac:dyDescent="0.25">
      <c r="A74" s="153"/>
      <c r="B74" s="153"/>
      <c r="C74" s="153"/>
    </row>
    <row r="75" spans="1:3" x14ac:dyDescent="0.25">
      <c r="A75" s="153"/>
      <c r="B75" s="153"/>
      <c r="C75" s="153"/>
    </row>
    <row r="76" spans="1:3" x14ac:dyDescent="0.25">
      <c r="A76" s="153"/>
      <c r="B76" s="153"/>
      <c r="C76" s="153"/>
    </row>
    <row r="77" spans="1:3" x14ac:dyDescent="0.25">
      <c r="A77" s="153"/>
      <c r="B77" s="153"/>
      <c r="C77" s="153"/>
    </row>
    <row r="78" spans="1:3" x14ac:dyDescent="0.25">
      <c r="A78" s="153"/>
      <c r="B78" s="153"/>
      <c r="C78" s="153"/>
    </row>
    <row r="79" spans="1:3" x14ac:dyDescent="0.25">
      <c r="A79" s="153"/>
      <c r="B79" s="153"/>
      <c r="C79" s="153"/>
    </row>
    <row r="80" spans="1:3" x14ac:dyDescent="0.25">
      <c r="A80" s="153"/>
      <c r="B80" s="153"/>
      <c r="C80" s="153"/>
    </row>
    <row r="81" spans="1:3" x14ac:dyDescent="0.25">
      <c r="A81" s="153"/>
      <c r="B81" s="153"/>
      <c r="C81" s="153"/>
    </row>
    <row r="82" spans="1:3" x14ac:dyDescent="0.25">
      <c r="A82" s="153"/>
      <c r="B82" s="153"/>
      <c r="C82" s="153"/>
    </row>
    <row r="83" spans="1:3" x14ac:dyDescent="0.25">
      <c r="A83" s="153"/>
      <c r="B83" s="153"/>
      <c r="C83" s="153"/>
    </row>
    <row r="84" spans="1:3" x14ac:dyDescent="0.25">
      <c r="A84" s="153"/>
      <c r="B84" s="153"/>
      <c r="C84" s="153"/>
    </row>
    <row r="85" spans="1:3" x14ac:dyDescent="0.25">
      <c r="A85" s="153"/>
      <c r="B85" s="153"/>
      <c r="C85" s="153"/>
    </row>
    <row r="86" spans="1:3" x14ac:dyDescent="0.25">
      <c r="A86" s="153"/>
      <c r="B86" s="153"/>
      <c r="C86" s="153"/>
    </row>
    <row r="87" spans="1:3" x14ac:dyDescent="0.25">
      <c r="A87" s="153"/>
      <c r="B87" s="153"/>
      <c r="C87" s="153"/>
    </row>
    <row r="88" spans="1:3" x14ac:dyDescent="0.25">
      <c r="A88" s="153"/>
      <c r="B88" s="153"/>
      <c r="C88" s="153"/>
    </row>
    <row r="89" spans="1:3" x14ac:dyDescent="0.25">
      <c r="A89" s="153"/>
      <c r="B89" s="153"/>
      <c r="C89" s="153"/>
    </row>
    <row r="90" spans="1:3" x14ac:dyDescent="0.25">
      <c r="A90" s="153"/>
      <c r="B90" s="153"/>
      <c r="C90" s="153"/>
    </row>
    <row r="91" spans="1:3" x14ac:dyDescent="0.25">
      <c r="A91" s="153"/>
      <c r="B91" s="153"/>
      <c r="C91" s="153"/>
    </row>
    <row r="92" spans="1:3" x14ac:dyDescent="0.25">
      <c r="A92" s="153"/>
      <c r="B92" s="153"/>
      <c r="C92" s="153"/>
    </row>
    <row r="93" spans="1:3" x14ac:dyDescent="0.25">
      <c r="A93" s="153"/>
      <c r="B93" s="153"/>
      <c r="C93" s="153"/>
    </row>
    <row r="94" spans="1:3" x14ac:dyDescent="0.25">
      <c r="A94" s="153"/>
      <c r="B94" s="153"/>
      <c r="C94" s="153"/>
    </row>
    <row r="95" spans="1:3" x14ac:dyDescent="0.25">
      <c r="A95" s="153"/>
      <c r="B95" s="153"/>
      <c r="C95" s="153"/>
    </row>
    <row r="96" spans="1:3" x14ac:dyDescent="0.25">
      <c r="A96" s="153"/>
      <c r="B96" s="153"/>
      <c r="C96" s="153"/>
    </row>
    <row r="97" spans="1:3" x14ac:dyDescent="0.25">
      <c r="A97" s="153"/>
      <c r="B97" s="153"/>
      <c r="C97" s="153"/>
    </row>
    <row r="98" spans="1:3" x14ac:dyDescent="0.25">
      <c r="A98" s="153"/>
      <c r="B98" s="153"/>
      <c r="C98" s="153"/>
    </row>
    <row r="99" spans="1:3" x14ac:dyDescent="0.25">
      <c r="A99" s="153"/>
      <c r="B99" s="153"/>
      <c r="C99" s="153"/>
    </row>
    <row r="100" spans="1:3" x14ac:dyDescent="0.25">
      <c r="A100" s="153"/>
      <c r="B100" s="153"/>
      <c r="C100" s="153"/>
    </row>
    <row r="101" spans="1:3" x14ac:dyDescent="0.25">
      <c r="A101" s="153"/>
      <c r="B101" s="153"/>
      <c r="C101" s="153"/>
    </row>
    <row r="102" spans="1:3" x14ac:dyDescent="0.25">
      <c r="A102" s="153"/>
      <c r="B102" s="153"/>
      <c r="C102" s="153"/>
    </row>
    <row r="103" spans="1:3" x14ac:dyDescent="0.25">
      <c r="A103" s="153"/>
      <c r="B103" s="153"/>
      <c r="C103" s="153"/>
    </row>
    <row r="104" spans="1:3" x14ac:dyDescent="0.25">
      <c r="A104" s="153"/>
      <c r="B104" s="153"/>
      <c r="C104" s="153"/>
    </row>
    <row r="105" spans="1:3" x14ac:dyDescent="0.25">
      <c r="A105" s="153"/>
      <c r="B105" s="153"/>
      <c r="C105" s="153"/>
    </row>
    <row r="106" spans="1:3" x14ac:dyDescent="0.25">
      <c r="A106" s="153"/>
      <c r="B106" s="153"/>
      <c r="C106" s="153"/>
    </row>
    <row r="107" spans="1:3" x14ac:dyDescent="0.25">
      <c r="A107" s="153"/>
      <c r="B107" s="153"/>
      <c r="C107" s="153"/>
    </row>
    <row r="108" spans="1:3" x14ac:dyDescent="0.25">
      <c r="A108" s="153"/>
      <c r="B108" s="153"/>
      <c r="C108" s="153"/>
    </row>
    <row r="109" spans="1:3" x14ac:dyDescent="0.25">
      <c r="A109" s="153"/>
      <c r="B109" s="153"/>
      <c r="C109" s="153"/>
    </row>
    <row r="110" spans="1:3" x14ac:dyDescent="0.25">
      <c r="A110" s="153"/>
      <c r="B110" s="153"/>
      <c r="C110" s="153"/>
    </row>
    <row r="111" spans="1:3" x14ac:dyDescent="0.25">
      <c r="A111" s="153"/>
      <c r="B111" s="153"/>
      <c r="C111" s="153"/>
    </row>
    <row r="112" spans="1:3" x14ac:dyDescent="0.25">
      <c r="A112" s="153"/>
      <c r="B112" s="153"/>
      <c r="C112" s="153"/>
    </row>
    <row r="113" spans="1:3" x14ac:dyDescent="0.25">
      <c r="A113" s="153"/>
      <c r="B113" s="153"/>
      <c r="C113" s="153"/>
    </row>
    <row r="114" spans="1:3" x14ac:dyDescent="0.25">
      <c r="A114" s="153"/>
      <c r="B114" s="153"/>
      <c r="C114" s="153"/>
    </row>
    <row r="115" spans="1:3" x14ac:dyDescent="0.25">
      <c r="A115" s="153"/>
      <c r="B115" s="153"/>
      <c r="C115" s="153"/>
    </row>
    <row r="116" spans="1:3" x14ac:dyDescent="0.25">
      <c r="A116" s="153"/>
      <c r="B116" s="153"/>
      <c r="C116" s="153"/>
    </row>
    <row r="117" spans="1:3" x14ac:dyDescent="0.25">
      <c r="A117" s="153"/>
      <c r="B117" s="153"/>
      <c r="C117" s="153"/>
    </row>
    <row r="118" spans="1:3" x14ac:dyDescent="0.25">
      <c r="A118" s="153"/>
      <c r="B118" s="153"/>
      <c r="C118" s="153"/>
    </row>
    <row r="119" spans="1:3" x14ac:dyDescent="0.25">
      <c r="A119" s="153"/>
      <c r="B119" s="153"/>
      <c r="C119" s="153"/>
    </row>
    <row r="120" spans="1:3" x14ac:dyDescent="0.25">
      <c r="A120" s="153"/>
      <c r="B120" s="153"/>
      <c r="C120" s="153"/>
    </row>
    <row r="121" spans="1:3" x14ac:dyDescent="0.25">
      <c r="A121" s="153"/>
      <c r="B121" s="153"/>
      <c r="C121" s="153"/>
    </row>
    <row r="122" spans="1:3" x14ac:dyDescent="0.25">
      <c r="A122" s="153"/>
      <c r="B122" s="153"/>
      <c r="C122" s="153"/>
    </row>
    <row r="123" spans="1:3" x14ac:dyDescent="0.25">
      <c r="A123" s="153"/>
      <c r="B123" s="153"/>
      <c r="C123" s="153"/>
    </row>
    <row r="124" spans="1:3" x14ac:dyDescent="0.25">
      <c r="A124" s="153"/>
      <c r="B124" s="153"/>
      <c r="C124" s="153"/>
    </row>
    <row r="125" spans="1:3" x14ac:dyDescent="0.25">
      <c r="A125" s="153"/>
      <c r="B125" s="153"/>
      <c r="C125" s="153"/>
    </row>
    <row r="126" spans="1:3" x14ac:dyDescent="0.25">
      <c r="A126" s="153"/>
      <c r="B126" s="153"/>
      <c r="C126" s="153"/>
    </row>
    <row r="127" spans="1:3" x14ac:dyDescent="0.25">
      <c r="A127" s="153"/>
      <c r="B127" s="153"/>
      <c r="C127" s="153"/>
    </row>
    <row r="128" spans="1:3" x14ac:dyDescent="0.25">
      <c r="A128" s="153"/>
      <c r="B128" s="153"/>
      <c r="C128" s="153"/>
    </row>
    <row r="129" spans="1:3" x14ac:dyDescent="0.25">
      <c r="A129" s="153"/>
      <c r="B129" s="153"/>
      <c r="C129" s="153"/>
    </row>
    <row r="130" spans="1:3" x14ac:dyDescent="0.25">
      <c r="A130" s="153"/>
      <c r="B130" s="153"/>
      <c r="C130" s="153"/>
    </row>
    <row r="131" spans="1:3" x14ac:dyDescent="0.25">
      <c r="A131" s="153"/>
      <c r="B131" s="153"/>
      <c r="C131" s="153"/>
    </row>
    <row r="132" spans="1:3" x14ac:dyDescent="0.25">
      <c r="A132" s="153"/>
      <c r="B132" s="153"/>
      <c r="C132" s="153"/>
    </row>
    <row r="133" spans="1:3" x14ac:dyDescent="0.25">
      <c r="A133" s="153"/>
      <c r="B133" s="153"/>
      <c r="C133" s="153"/>
    </row>
    <row r="134" spans="1:3" x14ac:dyDescent="0.25">
      <c r="A134" s="153"/>
      <c r="B134" s="153"/>
      <c r="C134" s="153"/>
    </row>
    <row r="135" spans="1:3" x14ac:dyDescent="0.25">
      <c r="A135" s="153"/>
      <c r="B135" s="153"/>
      <c r="C135" s="153"/>
    </row>
    <row r="136" spans="1:3" x14ac:dyDescent="0.25">
      <c r="A136" s="153"/>
      <c r="B136" s="153"/>
      <c r="C136" s="153"/>
    </row>
    <row r="137" spans="1:3" x14ac:dyDescent="0.25">
      <c r="A137" s="153"/>
      <c r="B137" s="153"/>
      <c r="C137" s="153"/>
    </row>
    <row r="138" spans="1:3" x14ac:dyDescent="0.25">
      <c r="A138" s="153"/>
      <c r="B138" s="153"/>
      <c r="C138" s="153"/>
    </row>
    <row r="139" spans="1:3" x14ac:dyDescent="0.25">
      <c r="A139" s="153"/>
      <c r="B139" s="153"/>
      <c r="C139" s="153"/>
    </row>
    <row r="140" spans="1:3" x14ac:dyDescent="0.25">
      <c r="A140" s="153"/>
      <c r="B140" s="153"/>
      <c r="C140" s="153"/>
    </row>
    <row r="141" spans="1:3" x14ac:dyDescent="0.25">
      <c r="A141" s="153"/>
      <c r="B141" s="153"/>
      <c r="C141" s="153"/>
    </row>
    <row r="142" spans="1:3" x14ac:dyDescent="0.25">
      <c r="A142" s="153"/>
      <c r="B142" s="153"/>
      <c r="C142" s="153"/>
    </row>
    <row r="143" spans="1:3" x14ac:dyDescent="0.25">
      <c r="A143" s="153"/>
      <c r="B143" s="153"/>
      <c r="C143" s="153"/>
    </row>
    <row r="144" spans="1:3" x14ac:dyDescent="0.25">
      <c r="A144" s="153"/>
      <c r="B144" s="153"/>
      <c r="C144" s="153"/>
    </row>
    <row r="145" spans="1:3" x14ac:dyDescent="0.25">
      <c r="A145" s="153"/>
      <c r="B145" s="153"/>
      <c r="C145" s="153"/>
    </row>
    <row r="146" spans="1:3" x14ac:dyDescent="0.25">
      <c r="A146" s="153"/>
      <c r="B146" s="153"/>
      <c r="C146" s="153"/>
    </row>
    <row r="147" spans="1:3" x14ac:dyDescent="0.25">
      <c r="A147" s="153"/>
      <c r="B147" s="153"/>
      <c r="C147" s="153"/>
    </row>
    <row r="148" spans="1:3" x14ac:dyDescent="0.25">
      <c r="A148" s="153"/>
      <c r="B148" s="153"/>
      <c r="C148" s="153"/>
    </row>
    <row r="149" spans="1:3" x14ac:dyDescent="0.25">
      <c r="A149" s="153"/>
      <c r="B149" s="153"/>
      <c r="C149" s="153"/>
    </row>
    <row r="150" spans="1:3" x14ac:dyDescent="0.25">
      <c r="A150" s="153"/>
      <c r="B150" s="153"/>
      <c r="C150" s="153"/>
    </row>
    <row r="151" spans="1:3" x14ac:dyDescent="0.25">
      <c r="A151" s="153"/>
      <c r="B151" s="153"/>
      <c r="C151" s="153"/>
    </row>
    <row r="152" spans="1:3" x14ac:dyDescent="0.25">
      <c r="A152" s="153"/>
      <c r="B152" s="153"/>
      <c r="C152" s="153"/>
    </row>
    <row r="153" spans="1:3" x14ac:dyDescent="0.25">
      <c r="A153" s="153"/>
      <c r="B153" s="153"/>
      <c r="C153" s="153"/>
    </row>
    <row r="154" spans="1:3" x14ac:dyDescent="0.25">
      <c r="A154" s="153"/>
      <c r="B154" s="153"/>
      <c r="C154" s="153"/>
    </row>
    <row r="155" spans="1:3" x14ac:dyDescent="0.25">
      <c r="A155" s="153"/>
      <c r="B155" s="153"/>
      <c r="C155" s="153"/>
    </row>
    <row r="156" spans="1:3" x14ac:dyDescent="0.25">
      <c r="A156" s="153"/>
      <c r="B156" s="153"/>
      <c r="C156" s="153"/>
    </row>
    <row r="157" spans="1:3" x14ac:dyDescent="0.25">
      <c r="A157" s="153"/>
      <c r="B157" s="153"/>
      <c r="C157" s="153"/>
    </row>
    <row r="158" spans="1:3" x14ac:dyDescent="0.25">
      <c r="A158" s="153"/>
      <c r="B158" s="153"/>
      <c r="C158" s="153"/>
    </row>
    <row r="159" spans="1:3" x14ac:dyDescent="0.25">
      <c r="A159" s="153"/>
      <c r="B159" s="153"/>
      <c r="C159" s="153"/>
    </row>
    <row r="160" spans="1:3" x14ac:dyDescent="0.25">
      <c r="A160" s="153"/>
      <c r="B160" s="153"/>
      <c r="C160" s="153"/>
    </row>
    <row r="161" spans="1:3" x14ac:dyDescent="0.25">
      <c r="A161" s="153"/>
      <c r="B161" s="153"/>
      <c r="C161" s="153"/>
    </row>
    <row r="162" spans="1:3" x14ac:dyDescent="0.25">
      <c r="A162" s="153"/>
      <c r="B162" s="153"/>
      <c r="C162" s="153"/>
    </row>
    <row r="163" spans="1:3" x14ac:dyDescent="0.25">
      <c r="A163" s="153"/>
      <c r="B163" s="153"/>
      <c r="C163" s="153"/>
    </row>
    <row r="164" spans="1:3" x14ac:dyDescent="0.25">
      <c r="A164" s="153"/>
      <c r="B164" s="153"/>
      <c r="C164" s="153"/>
    </row>
    <row r="165" spans="1:3" x14ac:dyDescent="0.25">
      <c r="A165" s="153"/>
      <c r="B165" s="153"/>
      <c r="C165" s="153"/>
    </row>
    <row r="166" spans="1:3" x14ac:dyDescent="0.25">
      <c r="A166" s="153"/>
      <c r="B166" s="153"/>
      <c r="C166" s="153"/>
    </row>
    <row r="167" spans="1:3" x14ac:dyDescent="0.25">
      <c r="A167" s="153"/>
      <c r="B167" s="153"/>
      <c r="C167" s="153"/>
    </row>
    <row r="168" spans="1:3" x14ac:dyDescent="0.25">
      <c r="A168" s="153"/>
      <c r="B168" s="153"/>
      <c r="C168" s="153"/>
    </row>
    <row r="169" spans="1:3" x14ac:dyDescent="0.25">
      <c r="A169" s="153"/>
      <c r="B169" s="153"/>
      <c r="C169" s="153"/>
    </row>
    <row r="170" spans="1:3" x14ac:dyDescent="0.25">
      <c r="A170" s="153"/>
      <c r="B170" s="153"/>
      <c r="C170" s="153"/>
    </row>
    <row r="171" spans="1:3" x14ac:dyDescent="0.25">
      <c r="A171" s="153"/>
      <c r="B171" s="153"/>
      <c r="C171" s="153"/>
    </row>
    <row r="172" spans="1:3" x14ac:dyDescent="0.25">
      <c r="A172" s="153"/>
      <c r="B172" s="153"/>
      <c r="C172" s="153"/>
    </row>
    <row r="173" spans="1:3" x14ac:dyDescent="0.25">
      <c r="A173" s="153"/>
      <c r="B173" s="153"/>
      <c r="C173" s="153"/>
    </row>
    <row r="174" spans="1:3" x14ac:dyDescent="0.25">
      <c r="A174" s="153"/>
      <c r="B174" s="153"/>
      <c r="C174" s="153"/>
    </row>
    <row r="175" spans="1:3" x14ac:dyDescent="0.25">
      <c r="A175" s="153"/>
      <c r="B175" s="153"/>
      <c r="C175" s="153"/>
    </row>
    <row r="176" spans="1:3" x14ac:dyDescent="0.25">
      <c r="A176" s="153"/>
      <c r="B176" s="153"/>
      <c r="C176" s="153"/>
    </row>
    <row r="177" spans="1:3" x14ac:dyDescent="0.25">
      <c r="A177" s="153"/>
      <c r="B177" s="153"/>
      <c r="C177" s="153"/>
    </row>
    <row r="178" spans="1:3" x14ac:dyDescent="0.25">
      <c r="A178" s="153"/>
      <c r="B178" s="153"/>
      <c r="C178" s="153"/>
    </row>
    <row r="179" spans="1:3" x14ac:dyDescent="0.25">
      <c r="A179" s="153"/>
      <c r="B179" s="153"/>
      <c r="C179" s="153"/>
    </row>
    <row r="180" spans="1:3" x14ac:dyDescent="0.25">
      <c r="A180" s="153"/>
      <c r="B180" s="153"/>
      <c r="C180" s="153"/>
    </row>
    <row r="181" spans="1:3" x14ac:dyDescent="0.25">
      <c r="A181" s="153"/>
      <c r="B181" s="153"/>
      <c r="C181" s="153"/>
    </row>
    <row r="182" spans="1:3" x14ac:dyDescent="0.25">
      <c r="A182" s="153"/>
      <c r="B182" s="153"/>
      <c r="C182" s="153"/>
    </row>
    <row r="183" spans="1:3" x14ac:dyDescent="0.25">
      <c r="A183" s="153"/>
      <c r="B183" s="153"/>
      <c r="C183" s="153"/>
    </row>
    <row r="184" spans="1:3" x14ac:dyDescent="0.25">
      <c r="A184" s="153"/>
      <c r="B184" s="153"/>
      <c r="C184" s="153"/>
    </row>
    <row r="185" spans="1:3" x14ac:dyDescent="0.25">
      <c r="A185" s="153"/>
      <c r="B185" s="153"/>
      <c r="C185" s="153"/>
    </row>
    <row r="186" spans="1:3" x14ac:dyDescent="0.25">
      <c r="A186" s="153"/>
      <c r="B186" s="153"/>
      <c r="C186" s="153"/>
    </row>
    <row r="187" spans="1:3" x14ac:dyDescent="0.25">
      <c r="A187" s="153"/>
      <c r="B187" s="153"/>
      <c r="C187" s="153"/>
    </row>
    <row r="188" spans="1:3" x14ac:dyDescent="0.25">
      <c r="A188" s="153"/>
      <c r="B188" s="153"/>
      <c r="C188" s="153"/>
    </row>
    <row r="189" spans="1:3" x14ac:dyDescent="0.25">
      <c r="A189" s="153"/>
      <c r="B189" s="153"/>
      <c r="C189" s="153"/>
    </row>
    <row r="190" spans="1:3" x14ac:dyDescent="0.25">
      <c r="A190" s="153"/>
      <c r="B190" s="153"/>
      <c r="C190" s="153"/>
    </row>
    <row r="191" spans="1:3" x14ac:dyDescent="0.25">
      <c r="A191" s="153"/>
      <c r="B191" s="153"/>
      <c r="C191" s="153"/>
    </row>
    <row r="192" spans="1:3" x14ac:dyDescent="0.25">
      <c r="A192" s="153"/>
      <c r="B192" s="153"/>
      <c r="C192" s="153"/>
    </row>
    <row r="193" spans="1:3" x14ac:dyDescent="0.25">
      <c r="A193" s="153"/>
      <c r="B193" s="153"/>
      <c r="C193" s="153"/>
    </row>
    <row r="194" spans="1:3" x14ac:dyDescent="0.25">
      <c r="A194" s="153"/>
      <c r="B194" s="153"/>
      <c r="C194" s="153"/>
    </row>
    <row r="195" spans="1:3" x14ac:dyDescent="0.25">
      <c r="A195" s="153"/>
      <c r="B195" s="153"/>
      <c r="C195" s="153"/>
    </row>
    <row r="196" spans="1:3" x14ac:dyDescent="0.25">
      <c r="A196" s="153"/>
      <c r="B196" s="153"/>
      <c r="C196" s="153"/>
    </row>
    <row r="197" spans="1:3" x14ac:dyDescent="0.25">
      <c r="A197" s="153"/>
      <c r="B197" s="153"/>
      <c r="C197" s="153"/>
    </row>
    <row r="198" spans="1:3" x14ac:dyDescent="0.25">
      <c r="A198" s="153"/>
      <c r="B198" s="153"/>
      <c r="C198" s="153"/>
    </row>
    <row r="199" spans="1:3" x14ac:dyDescent="0.25">
      <c r="A199" s="153"/>
      <c r="B199" s="153"/>
      <c r="C199" s="153"/>
    </row>
    <row r="200" spans="1:3" x14ac:dyDescent="0.25">
      <c r="A200" s="153"/>
      <c r="B200" s="153"/>
      <c r="C200" s="153"/>
    </row>
    <row r="201" spans="1:3" x14ac:dyDescent="0.25">
      <c r="A201" s="153"/>
      <c r="B201" s="153"/>
      <c r="C201" s="153"/>
    </row>
    <row r="202" spans="1:3" x14ac:dyDescent="0.25">
      <c r="A202" s="153"/>
      <c r="B202" s="153"/>
      <c r="C202" s="153"/>
    </row>
    <row r="203" spans="1:3" x14ac:dyDescent="0.25">
      <c r="A203" s="153"/>
      <c r="B203" s="153"/>
      <c r="C203" s="153"/>
    </row>
    <row r="204" spans="1:3" x14ac:dyDescent="0.25">
      <c r="A204" s="153"/>
      <c r="B204" s="153"/>
      <c r="C204" s="153"/>
    </row>
    <row r="205" spans="1:3" x14ac:dyDescent="0.25">
      <c r="A205" s="153"/>
      <c r="B205" s="153"/>
      <c r="C205" s="153"/>
    </row>
    <row r="206" spans="1:3" x14ac:dyDescent="0.25">
      <c r="A206" s="153"/>
      <c r="B206" s="153"/>
      <c r="C206" s="153"/>
    </row>
    <row r="207" spans="1:3" x14ac:dyDescent="0.25">
      <c r="A207" s="153"/>
      <c r="B207" s="153"/>
      <c r="C207" s="153"/>
    </row>
    <row r="208" spans="1:3" x14ac:dyDescent="0.25">
      <c r="A208" s="153"/>
      <c r="B208" s="153"/>
      <c r="C208" s="153"/>
    </row>
    <row r="209" spans="1:3" x14ac:dyDescent="0.25">
      <c r="A209" s="153"/>
      <c r="B209" s="153"/>
      <c r="C209" s="153"/>
    </row>
    <row r="210" spans="1:3" x14ac:dyDescent="0.25">
      <c r="A210" s="153"/>
      <c r="B210" s="153"/>
      <c r="C210" s="153"/>
    </row>
    <row r="211" spans="1:3" x14ac:dyDescent="0.25">
      <c r="A211" s="153"/>
      <c r="B211" s="153"/>
      <c r="C211" s="153"/>
    </row>
    <row r="212" spans="1:3" x14ac:dyDescent="0.25">
      <c r="A212" s="153"/>
      <c r="B212" s="153"/>
      <c r="C212" s="153"/>
    </row>
    <row r="213" spans="1:3" x14ac:dyDescent="0.25">
      <c r="A213" s="153"/>
      <c r="B213" s="153"/>
      <c r="C213" s="153"/>
    </row>
    <row r="214" spans="1:3" x14ac:dyDescent="0.25">
      <c r="A214" s="153"/>
      <c r="B214" s="153"/>
      <c r="C214" s="153"/>
    </row>
    <row r="215" spans="1:3" x14ac:dyDescent="0.25">
      <c r="A215" s="153"/>
      <c r="B215" s="153"/>
      <c r="C215" s="153"/>
    </row>
    <row r="216" spans="1:3" x14ac:dyDescent="0.25">
      <c r="A216" s="153"/>
      <c r="B216" s="153"/>
      <c r="C216" s="153"/>
    </row>
    <row r="217" spans="1:3" x14ac:dyDescent="0.25">
      <c r="A217" s="153"/>
      <c r="B217" s="153"/>
      <c r="C217" s="153"/>
    </row>
    <row r="218" spans="1:3" x14ac:dyDescent="0.25">
      <c r="A218" s="153"/>
      <c r="B218" s="153"/>
      <c r="C218" s="153"/>
    </row>
    <row r="219" spans="1:3" x14ac:dyDescent="0.25">
      <c r="A219" s="153"/>
      <c r="B219" s="153"/>
      <c r="C219" s="153"/>
    </row>
    <row r="220" spans="1:3" x14ac:dyDescent="0.25">
      <c r="A220" s="153"/>
      <c r="B220" s="153"/>
      <c r="C220" s="153"/>
    </row>
    <row r="221" spans="1:3" x14ac:dyDescent="0.25">
      <c r="A221" s="153"/>
      <c r="B221" s="153"/>
      <c r="C221" s="153"/>
    </row>
    <row r="222" spans="1:3" x14ac:dyDescent="0.25">
      <c r="A222" s="153"/>
      <c r="B222" s="153"/>
      <c r="C222" s="153"/>
    </row>
    <row r="223" spans="1:3" x14ac:dyDescent="0.25">
      <c r="A223" s="153"/>
      <c r="B223" s="153"/>
      <c r="C223" s="153"/>
    </row>
    <row r="224" spans="1:3" x14ac:dyDescent="0.25">
      <c r="A224" s="153"/>
      <c r="B224" s="153"/>
      <c r="C224" s="153"/>
    </row>
    <row r="225" spans="1:3" x14ac:dyDescent="0.25">
      <c r="A225" s="153"/>
      <c r="B225" s="153"/>
      <c r="C225" s="153"/>
    </row>
    <row r="226" spans="1:3" x14ac:dyDescent="0.25">
      <c r="A226" s="153"/>
      <c r="B226" s="153"/>
      <c r="C226" s="153"/>
    </row>
    <row r="227" spans="1:3" x14ac:dyDescent="0.25">
      <c r="A227" s="153"/>
      <c r="B227" s="153"/>
      <c r="C227" s="153"/>
    </row>
    <row r="228" spans="1:3" x14ac:dyDescent="0.25">
      <c r="A228" s="153"/>
      <c r="B228" s="153"/>
      <c r="C228" s="153"/>
    </row>
    <row r="229" spans="1:3" x14ac:dyDescent="0.25">
      <c r="A229" s="153"/>
      <c r="B229" s="153"/>
      <c r="C229" s="153"/>
    </row>
    <row r="230" spans="1:3" x14ac:dyDescent="0.25">
      <c r="A230" s="153"/>
      <c r="B230" s="153"/>
      <c r="C230" s="153"/>
    </row>
    <row r="231" spans="1:3" x14ac:dyDescent="0.25">
      <c r="A231" s="153"/>
      <c r="B231" s="153"/>
      <c r="C231" s="153"/>
    </row>
    <row r="232" spans="1:3" x14ac:dyDescent="0.25">
      <c r="A232" s="153"/>
      <c r="B232" s="153"/>
      <c r="C232" s="153"/>
    </row>
    <row r="233" spans="1:3" x14ac:dyDescent="0.25">
      <c r="A233" s="153"/>
      <c r="B233" s="153"/>
      <c r="C233" s="153"/>
    </row>
    <row r="234" spans="1:3" x14ac:dyDescent="0.25">
      <c r="A234" s="153"/>
      <c r="B234" s="153"/>
      <c r="C234" s="153"/>
    </row>
    <row r="235" spans="1:3" x14ac:dyDescent="0.25">
      <c r="A235" s="153"/>
      <c r="B235" s="153"/>
      <c r="C235" s="153"/>
    </row>
    <row r="236" spans="1:3" x14ac:dyDescent="0.25">
      <c r="A236" s="153"/>
      <c r="B236" s="153"/>
      <c r="C236" s="153"/>
    </row>
    <row r="237" spans="1:3" x14ac:dyDescent="0.25">
      <c r="A237" s="153"/>
      <c r="B237" s="153"/>
      <c r="C237" s="153"/>
    </row>
    <row r="238" spans="1:3" x14ac:dyDescent="0.25">
      <c r="A238" s="153"/>
      <c r="B238" s="153"/>
      <c r="C238" s="153"/>
    </row>
    <row r="239" spans="1:3" x14ac:dyDescent="0.25">
      <c r="A239" s="153"/>
      <c r="B239" s="153"/>
      <c r="C239" s="153"/>
    </row>
    <row r="240" spans="1:3" x14ac:dyDescent="0.25">
      <c r="A240" s="153"/>
      <c r="B240" s="153"/>
      <c r="C240" s="153"/>
    </row>
    <row r="241" spans="1:3" x14ac:dyDescent="0.25">
      <c r="A241" s="153"/>
      <c r="B241" s="153"/>
      <c r="C241" s="153"/>
    </row>
    <row r="242" spans="1:3" x14ac:dyDescent="0.25">
      <c r="A242" s="153"/>
      <c r="B242" s="153"/>
      <c r="C242" s="153"/>
    </row>
    <row r="243" spans="1:3" x14ac:dyDescent="0.25">
      <c r="A243" s="153"/>
      <c r="B243" s="153"/>
      <c r="C243" s="153"/>
    </row>
    <row r="244" spans="1:3" x14ac:dyDescent="0.25">
      <c r="A244" s="153"/>
      <c r="B244" s="153"/>
      <c r="C244" s="153"/>
    </row>
    <row r="245" spans="1:3" x14ac:dyDescent="0.25">
      <c r="A245" s="153"/>
      <c r="B245" s="153"/>
      <c r="C245" s="153"/>
    </row>
    <row r="246" spans="1:3" x14ac:dyDescent="0.25">
      <c r="A246" s="153"/>
      <c r="B246" s="153"/>
      <c r="C246" s="153"/>
    </row>
    <row r="247" spans="1:3" x14ac:dyDescent="0.25">
      <c r="A247" s="153"/>
      <c r="B247" s="153"/>
      <c r="C247" s="153"/>
    </row>
    <row r="248" spans="1:3" x14ac:dyDescent="0.25">
      <c r="A248" s="153"/>
      <c r="B248" s="153"/>
      <c r="C248" s="153"/>
    </row>
    <row r="249" spans="1:3" x14ac:dyDescent="0.25">
      <c r="A249" s="153"/>
      <c r="B249" s="153"/>
      <c r="C249" s="153"/>
    </row>
    <row r="250" spans="1:3" x14ac:dyDescent="0.25">
      <c r="A250" s="153"/>
      <c r="B250" s="153"/>
      <c r="C250" s="153"/>
    </row>
    <row r="251" spans="1:3" x14ac:dyDescent="0.25">
      <c r="A251" s="153"/>
      <c r="B251" s="153"/>
      <c r="C251" s="153"/>
    </row>
    <row r="252" spans="1:3" x14ac:dyDescent="0.25">
      <c r="A252" s="153"/>
      <c r="B252" s="153"/>
      <c r="C252" s="153"/>
    </row>
    <row r="253" spans="1:3" x14ac:dyDescent="0.25">
      <c r="A253" s="153"/>
      <c r="B253" s="153"/>
      <c r="C253" s="153"/>
    </row>
    <row r="254" spans="1:3" x14ac:dyDescent="0.25">
      <c r="A254" s="153"/>
      <c r="B254" s="153"/>
      <c r="C254" s="153"/>
    </row>
    <row r="255" spans="1:3" x14ac:dyDescent="0.25">
      <c r="A255" s="153"/>
      <c r="B255" s="153"/>
      <c r="C255" s="153"/>
    </row>
    <row r="256" spans="1:3" x14ac:dyDescent="0.25">
      <c r="A256" s="153"/>
      <c r="B256" s="153"/>
      <c r="C256" s="153"/>
    </row>
    <row r="257" spans="1:3" x14ac:dyDescent="0.25">
      <c r="A257" s="153"/>
      <c r="B257" s="153"/>
      <c r="C257" s="153"/>
    </row>
    <row r="258" spans="1:3" x14ac:dyDescent="0.25">
      <c r="A258" s="153"/>
      <c r="B258" s="153"/>
      <c r="C258" s="153"/>
    </row>
    <row r="259" spans="1:3" x14ac:dyDescent="0.25">
      <c r="A259" s="153"/>
      <c r="B259" s="153"/>
      <c r="C259" s="153"/>
    </row>
    <row r="260" spans="1:3" x14ac:dyDescent="0.25">
      <c r="A260" s="153"/>
      <c r="B260" s="153"/>
      <c r="C260" s="153"/>
    </row>
    <row r="261" spans="1:3" x14ac:dyDescent="0.25">
      <c r="A261" s="153"/>
      <c r="B261" s="153"/>
      <c r="C261" s="153"/>
    </row>
    <row r="262" spans="1:3" x14ac:dyDescent="0.25">
      <c r="A262" s="153"/>
      <c r="B262" s="153"/>
      <c r="C262" s="153"/>
    </row>
    <row r="263" spans="1:3" x14ac:dyDescent="0.25">
      <c r="A263" s="153"/>
      <c r="B263" s="153"/>
      <c r="C263" s="153"/>
    </row>
    <row r="264" spans="1:3" x14ac:dyDescent="0.25">
      <c r="A264" s="153"/>
      <c r="B264" s="153"/>
      <c r="C264" s="153"/>
    </row>
    <row r="265" spans="1:3" x14ac:dyDescent="0.25">
      <c r="A265" s="153"/>
      <c r="B265" s="153"/>
      <c r="C265" s="153"/>
    </row>
    <row r="266" spans="1:3" x14ac:dyDescent="0.25">
      <c r="A266" s="153"/>
      <c r="B266" s="153"/>
      <c r="C266" s="153"/>
    </row>
    <row r="267" spans="1:3" x14ac:dyDescent="0.25">
      <c r="A267" s="153"/>
      <c r="B267" s="153"/>
      <c r="C267" s="153"/>
    </row>
  </sheetData>
  <sheetProtection algorithmName="SHA-512" hashValue="3qPKDU7VJ0RA0jGPhoD84i0GQwKtoYlzFzmVL093Ls+cN0SeoT1PIyBStPRZrMNVNH/9sC40AuV3u4teDqENgg==" saltValue="STFCzO+2ohpsNQfQwubXH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Benchsheet</vt:lpstr>
      <vt:lpstr>Standards Prep</vt:lpstr>
      <vt:lpstr>IDC</vt:lpstr>
      <vt:lpstr>Rev Record</vt:lpstr>
      <vt:lpstr>Benchsheet!Print_Area</vt:lpstr>
    </vt:vector>
  </TitlesOfParts>
  <Company>Wis DNr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mealyr</dc:creator>
  <dc:description>Revised March 2015
nr149</dc:description>
  <cp:lastModifiedBy>Farrell, Autumn R - DNR</cp:lastModifiedBy>
  <cp:lastPrinted>2023-06-30T21:35:32Z</cp:lastPrinted>
  <dcterms:created xsi:type="dcterms:W3CDTF">1998-10-29T15:15:07Z</dcterms:created>
  <dcterms:modified xsi:type="dcterms:W3CDTF">2024-06-19T18:28:25Z</dcterms:modified>
</cp:coreProperties>
</file>