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ab Cert\ADA Docs\"/>
    </mc:Choice>
  </mc:AlternateContent>
  <xr:revisionPtr revIDLastSave="0" documentId="8_{2B6523D8-6ADC-4F03-A74F-4D588E44EDDB}" xr6:coauthVersionLast="47" xr6:coauthVersionMax="47" xr10:uidLastSave="{00000000-0000-0000-0000-000000000000}"/>
  <bookViews>
    <workbookView xWindow="-28920" yWindow="1320" windowWidth="29040" windowHeight="17520" xr2:uid="{A9AAED84-FCE0-4789-AAD5-49DB0257844D}"/>
  </bookViews>
  <sheets>
    <sheet name="Sheet1" sheetId="1" r:id="rId1"/>
  </sheets>
  <definedNames>
    <definedName name="_xlnm.Print_Area" localSheetId="0">Sheet1!$A$1:$K$44</definedName>
    <definedName name="solver_adj" localSheetId="0" hidden="1">Sheet1!$B$6:$B$8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Sheet1!$B$8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Sheet1!$E$15</definedName>
    <definedName name="solver_pre" localSheetId="0" hidden="1">0.000001</definedName>
    <definedName name="solver_rel1" localSheetId="0" hidden="1">3</definedName>
    <definedName name="solver_rhs1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H12" i="1"/>
  <c r="H11" i="1"/>
  <c r="G8" i="1"/>
  <c r="G7" i="1"/>
  <c r="G6" i="1"/>
  <c r="B29" i="1"/>
  <c r="B28" i="1"/>
  <c r="B27" i="1"/>
  <c r="B26" i="1"/>
  <c r="B25" i="1"/>
  <c r="B39" i="1"/>
  <c r="B38" i="1"/>
  <c r="B37" i="1"/>
  <c r="B36" i="1"/>
  <c r="B35" i="1"/>
  <c r="B34" i="1"/>
  <c r="B33" i="1"/>
  <c r="B32" i="1"/>
  <c r="B31" i="1"/>
  <c r="B30" i="1"/>
  <c r="A24" i="1"/>
  <c r="B24" i="1"/>
  <c r="A23" i="1"/>
  <c r="B23" i="1"/>
  <c r="A22" i="1"/>
  <c r="B22" i="1"/>
  <c r="D11" i="1"/>
  <c r="E11" i="1" s="1"/>
  <c r="E15" i="1" s="1"/>
  <c r="D12" i="1"/>
  <c r="E12" i="1"/>
  <c r="D13" i="1"/>
  <c r="E13" i="1"/>
</calcChain>
</file>

<file path=xl/sharedStrings.xml><?xml version="1.0" encoding="utf-8"?>
<sst xmlns="http://schemas.openxmlformats.org/spreadsheetml/2006/main" count="79" uniqueCount="72">
  <si>
    <t>Conc</t>
  </si>
  <si>
    <t>mV</t>
  </si>
  <si>
    <t>Initial Estimated Values</t>
  </si>
  <si>
    <t>Eo =</t>
  </si>
  <si>
    <t>Slope =</t>
  </si>
  <si>
    <t>Blank =</t>
  </si>
  <si>
    <t>Measured mV</t>
  </si>
  <si>
    <t>Calculated mV</t>
  </si>
  <si>
    <t>Error^2</t>
  </si>
  <si>
    <t>mV/D</t>
  </si>
  <si>
    <t>If you do not find "Solver" on the tools menu:</t>
  </si>
  <si>
    <t>Final Calibration Values</t>
  </si>
  <si>
    <t>Calibration Equations</t>
  </si>
  <si>
    <t>Equation 1</t>
  </si>
  <si>
    <t>Equation 2</t>
  </si>
  <si>
    <t>Equation 3</t>
  </si>
  <si>
    <t>Where:</t>
  </si>
  <si>
    <r>
      <t>E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mV reading at concentration C</t>
    </r>
    <r>
      <rPr>
        <vertAlign val="subscript"/>
        <sz val="10"/>
        <rFont val="Arial"/>
        <family val="2"/>
      </rPr>
      <t>1</t>
    </r>
  </si>
  <si>
    <r>
      <t>E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The Eo value</t>
    </r>
  </si>
  <si>
    <r>
      <t>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mV reading at concentration C</t>
    </r>
    <r>
      <rPr>
        <vertAlign val="subscript"/>
        <sz val="10"/>
        <rFont val="Arial"/>
        <family val="2"/>
      </rPr>
      <t>2</t>
    </r>
  </si>
  <si>
    <r>
      <t>E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mV reading at concentration C</t>
    </r>
    <r>
      <rPr>
        <vertAlign val="subscript"/>
        <sz val="10"/>
        <rFont val="Arial"/>
        <family val="2"/>
      </rPr>
      <t>3</t>
    </r>
  </si>
  <si>
    <r>
      <t>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Standard Concentration at point 1</t>
    </r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</si>
  <si>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Standard Concentration at point 2</t>
    </r>
  </si>
  <si>
    <r>
      <t>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Standard Concentration at point 3</t>
    </r>
  </si>
  <si>
    <t>The calibration for 3 points with blank uses the Nernst equation.  Three simultaneous equations are used to solve three unknowns.</t>
  </si>
  <si>
    <t>The three equations are calibration point1, 2, &amp; 3.  The three unknowns are Eo, Slope, and blank.</t>
  </si>
  <si>
    <t>S = The electrode Slope (Nernst Factor)</t>
  </si>
  <si>
    <t>Nernst Factor = 2.3RT/nF</t>
  </si>
  <si>
    <t>B = Blank Value</t>
  </si>
  <si>
    <t>Calculated Concentration (mg/L)</t>
  </si>
  <si>
    <t>Calibration Std 1</t>
  </si>
  <si>
    <t>Calibration Std 2</t>
  </si>
  <si>
    <t>Calibration Std 3</t>
  </si>
  <si>
    <t>Analysis Date:</t>
  </si>
  <si>
    <t>Analyst:</t>
  </si>
  <si>
    <t>The information below does not need to be printed.  This information is the detailed algorithm used to determine results.</t>
  </si>
  <si>
    <t>Instructions</t>
  </si>
  <si>
    <t xml:space="preserve">Laboratory: </t>
  </si>
  <si>
    <t xml:space="preserve">Method No:  </t>
  </si>
  <si>
    <t xml:space="preserve">Edition: </t>
  </si>
  <si>
    <t>Method Blank</t>
  </si>
  <si>
    <t>Traceability Information</t>
  </si>
  <si>
    <t>Sample ID                          (must be unique ID)</t>
  </si>
  <si>
    <t>2.  Select the "Tools" menu in the top left of the screen and select "Add-in"</t>
  </si>
  <si>
    <t>3.  In the Add-in box click on the “solver” check box and click “OK”</t>
  </si>
  <si>
    <t>3.  Click on the "Tools" menu in the top left of the screen and select "Solver"</t>
  </si>
  <si>
    <t>4.  Click the "Solve" button and then Click on "OK" to accept the results.</t>
  </si>
  <si>
    <t xml:space="preserve">This spreadsheet was prepared using equations derived by Thermo-Fisher (Orion).  They will reproduce calculations from "Orion" meters. </t>
  </si>
  <si>
    <t>nr149</t>
  </si>
  <si>
    <r>
      <t xml:space="preserve">NH3-N ISE worksheet for calculating results when using three calibration standards </t>
    </r>
    <r>
      <rPr>
        <b/>
        <sz val="6"/>
        <rFont val="Arial"/>
        <family val="2"/>
      </rPr>
      <t>[9-18-08]</t>
    </r>
  </si>
  <si>
    <t>Water source used for the method blank</t>
  </si>
  <si>
    <t>Overall Slope must be
-54 to - 60</t>
  </si>
  <si>
    <t>E</t>
  </si>
  <si>
    <t>Calibration Std Concentrations (mg/L)</t>
  </si>
  <si>
    <t>Eo Estimate =</t>
  </si>
  <si>
    <t>Slope Estimate =</t>
  </si>
  <si>
    <t>Blank Estimate =</t>
  </si>
  <si>
    <r>
      <t xml:space="preserve">Sample 
pH &gt; 11
</t>
    </r>
    <r>
      <rPr>
        <sz val="8"/>
        <rFont val="Arial"/>
        <family val="2"/>
      </rPr>
      <t>{N/A if use ISA}</t>
    </r>
  </si>
  <si>
    <t>** note anytime different from this value</t>
  </si>
  <si>
    <t>Volume used for each sample and std (mL) **</t>
  </si>
  <si>
    <t>Volume NaOH or ISA buffer used on all (mL) **</t>
  </si>
  <si>
    <t>1.  Enter calibration curve standard concentrations and measured mV into the orange cells.</t>
  </si>
  <si>
    <t>Calculated Values</t>
  </si>
  <si>
    <t>2.  Enter the calculated values from the blue cells into the pink cells as the initial estimates.</t>
  </si>
  <si>
    <t>5.  The green cells show the standard conentrations using the calculated calibration.</t>
  </si>
  <si>
    <t>6.  Enter the sample and QC mV measurements into the yellow cells</t>
  </si>
  <si>
    <t>7.  The calculated concetration from these measurements are in the purple cells</t>
  </si>
  <si>
    <t>8.  Enter other analysis required information in the other light yellow cells</t>
  </si>
  <si>
    <t>1.  Put the Excel or MS office CD in your computer and open Excel disk drive</t>
  </si>
  <si>
    <t>ID for each Calibration Std</t>
  </si>
  <si>
    <t>NaOH or ISA buffer solution ID</t>
  </si>
  <si>
    <t>LCS (CCV) standard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</si>
</sst>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6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ED0000"/>
      <name val="Arial"/>
      <family val="2"/>
    </font>
    <font>
      <sz val="10"/>
      <color rgb="FF747474"/>
      <name val="Arial"/>
      <family val="2"/>
    </font>
    <font>
      <b/>
      <sz val="10"/>
      <color rgb="FF74747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left"/>
    </xf>
    <xf numFmtId="0" fontId="2" fillId="0" borderId="4" xfId="0" applyFont="1" applyBorder="1"/>
    <xf numFmtId="164" fontId="2" fillId="0" borderId="1" xfId="0" applyNumberFormat="1" applyFont="1" applyFill="1" applyBorder="1" applyAlignment="1">
      <alignment horizontal="center"/>
    </xf>
    <xf numFmtId="0" fontId="2" fillId="0" borderId="5" xfId="0" applyFont="1" applyBorder="1"/>
    <xf numFmtId="165" fontId="2" fillId="0" borderId="6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5" borderId="1" xfId="0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2" fillId="5" borderId="1" xfId="0" applyFont="1" applyFill="1" applyBorder="1"/>
    <xf numFmtId="0" fontId="2" fillId="3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>
      <alignment horizontal="left"/>
    </xf>
    <xf numFmtId="0" fontId="0" fillId="3" borderId="0" xfId="0" applyFill="1" applyBorder="1" applyAlignment="1">
      <alignment horizontal="center" wrapText="1"/>
    </xf>
    <xf numFmtId="0" fontId="0" fillId="3" borderId="0" xfId="0" applyFill="1" applyAlignment="1"/>
    <xf numFmtId="0" fontId="2" fillId="3" borderId="0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2" fillId="0" borderId="0" xfId="0" applyFont="1" applyBorder="1" applyAlignment="1">
      <alignment horizontal="left"/>
    </xf>
    <xf numFmtId="0" fontId="5" fillId="3" borderId="0" xfId="0" applyFont="1" applyFill="1" applyBorder="1" applyAlignment="1" applyProtection="1">
      <protection locked="0"/>
    </xf>
    <xf numFmtId="0" fontId="2" fillId="3" borderId="9" xfId="0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1" fillId="3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13" xfId="0" applyFont="1" applyFill="1" applyBorder="1"/>
    <xf numFmtId="0" fontId="8" fillId="3" borderId="10" xfId="0" applyFont="1" applyFill="1" applyBorder="1"/>
    <xf numFmtId="0" fontId="5" fillId="3" borderId="10" xfId="0" applyFont="1" applyFill="1" applyBorder="1" applyAlignment="1" applyProtection="1">
      <protection locked="0"/>
    </xf>
    <xf numFmtId="0" fontId="9" fillId="3" borderId="14" xfId="0" applyFont="1" applyFill="1" applyBorder="1"/>
    <xf numFmtId="0" fontId="9" fillId="3" borderId="15" xfId="0" applyFont="1" applyFill="1" applyBorder="1"/>
    <xf numFmtId="0" fontId="9" fillId="3" borderId="16" xfId="0" applyFont="1" applyFill="1" applyBorder="1"/>
    <xf numFmtId="0" fontId="10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/>
    <xf numFmtId="2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164" fontId="2" fillId="9" borderId="1" xfId="0" applyNumberFormat="1" applyFont="1" applyFill="1" applyBorder="1" applyAlignment="1" applyProtection="1">
      <alignment horizontal="center"/>
      <protection locked="0"/>
    </xf>
    <xf numFmtId="165" fontId="2" fillId="9" borderId="1" xfId="0" applyNumberFormat="1" applyFont="1" applyFill="1" applyBorder="1" applyAlignment="1" applyProtection="1">
      <alignment horizontal="center"/>
      <protection locked="0"/>
    </xf>
    <xf numFmtId="164" fontId="2" fillId="10" borderId="1" xfId="0" applyNumberFormat="1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0" xfId="0" applyFill="1" applyBorder="1"/>
    <xf numFmtId="0" fontId="0" fillId="3" borderId="17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1" xfId="0" applyFill="1" applyBorder="1" applyAlignment="1">
      <alignment horizontal="center"/>
    </xf>
    <xf numFmtId="0" fontId="5" fillId="3" borderId="17" xfId="0" applyFont="1" applyFill="1" applyBorder="1" applyAlignment="1" applyProtection="1">
      <protection locked="0"/>
    </xf>
    <xf numFmtId="0" fontId="9" fillId="3" borderId="11" xfId="0" applyFont="1" applyFill="1" applyBorder="1"/>
    <xf numFmtId="0" fontId="0" fillId="6" borderId="9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3" borderId="0" xfId="0" quotePrefix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6" borderId="9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1" fillId="3" borderId="0" xfId="0" applyFont="1" applyFill="1"/>
    <xf numFmtId="0" fontId="12" fillId="0" borderId="0" xfId="0" applyFont="1" applyProtection="1">
      <protection locked="0"/>
    </xf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57</xdr:row>
          <xdr:rowOff>99060</xdr:rowOff>
        </xdr:from>
        <xdr:to>
          <xdr:col>2</xdr:col>
          <xdr:colOff>857250</xdr:colOff>
          <xdr:row>59</xdr:row>
          <xdr:rowOff>15240</xdr:rowOff>
        </xdr:to>
        <xdr:sp macro="" textlink="">
          <xdr:nvSpPr>
            <xdr:cNvPr id="1025" name="Object 1" descr="Calibration Equati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59</xdr:row>
          <xdr:rowOff>106680</xdr:rowOff>
        </xdr:from>
        <xdr:to>
          <xdr:col>2</xdr:col>
          <xdr:colOff>853440</xdr:colOff>
          <xdr:row>61</xdr:row>
          <xdr:rowOff>15240</xdr:rowOff>
        </xdr:to>
        <xdr:sp macro="" textlink="">
          <xdr:nvSpPr>
            <xdr:cNvPr id="1028" name="Object 4" descr="Calibration Equation 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61</xdr:row>
          <xdr:rowOff>99060</xdr:rowOff>
        </xdr:from>
        <xdr:to>
          <xdr:col>2</xdr:col>
          <xdr:colOff>853440</xdr:colOff>
          <xdr:row>62</xdr:row>
          <xdr:rowOff>129540</xdr:rowOff>
        </xdr:to>
        <xdr:sp macro="" textlink="">
          <xdr:nvSpPr>
            <xdr:cNvPr id="1029" name="Object 5" descr="Calibration Equation 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4206-67E9-4803-AE6D-B3D1EB2AA948}">
  <dimension ref="A1:Q75"/>
  <sheetViews>
    <sheetView tabSelected="1" topLeftCell="A27" workbookViewId="0">
      <selection activeCell="E15" activeCellId="1" sqref="E11:E13 E15"/>
    </sheetView>
  </sheetViews>
  <sheetFormatPr defaultRowHeight="13.2" x14ac:dyDescent="0.25"/>
  <cols>
    <col min="1" max="1" width="14.44140625" customWidth="1"/>
    <col min="2" max="2" width="14.88671875" style="1" customWidth="1"/>
    <col min="3" max="3" width="21.109375" style="1" customWidth="1"/>
    <col min="4" max="4" width="12.33203125" style="1" customWidth="1"/>
    <col min="5" max="5" width="2.5546875" style="1" customWidth="1"/>
    <col min="7" max="7" width="18.33203125" customWidth="1"/>
    <col min="8" max="8" width="12.109375" customWidth="1"/>
    <col min="10" max="10" width="9.6640625" customWidth="1"/>
    <col min="11" max="11" width="13.6640625" customWidth="1"/>
  </cols>
  <sheetData>
    <row r="1" spans="1:17" x14ac:dyDescent="0.25">
      <c r="A1" s="5" t="s">
        <v>49</v>
      </c>
      <c r="B1" s="6"/>
      <c r="C1" s="6"/>
      <c r="D1" s="6"/>
      <c r="E1" s="6"/>
      <c r="F1" s="7"/>
      <c r="G1" s="7"/>
      <c r="H1" s="33" t="s">
        <v>38</v>
      </c>
      <c r="I1" s="77"/>
      <c r="J1" s="78"/>
      <c r="K1" s="7"/>
      <c r="L1" s="7"/>
      <c r="M1" s="7"/>
      <c r="N1" s="7"/>
      <c r="O1" s="7"/>
      <c r="P1" s="7"/>
      <c r="Q1" s="7"/>
    </row>
    <row r="2" spans="1:17" x14ac:dyDescent="0.25">
      <c r="A2" s="5"/>
      <c r="B2" s="6"/>
      <c r="C2" s="6"/>
      <c r="D2" s="6"/>
      <c r="E2" s="6"/>
      <c r="F2" s="7"/>
      <c r="G2" s="7"/>
      <c r="H2" s="33" t="s">
        <v>39</v>
      </c>
      <c r="I2" s="77"/>
      <c r="J2" s="78"/>
      <c r="K2" s="7"/>
      <c r="L2" s="7"/>
      <c r="M2" s="7"/>
      <c r="N2" s="7"/>
      <c r="O2" s="7"/>
      <c r="P2" s="7"/>
      <c r="Q2" s="7"/>
    </row>
    <row r="3" spans="1:17" x14ac:dyDescent="0.25">
      <c r="A3" s="34" t="s">
        <v>37</v>
      </c>
      <c r="B3" s="83"/>
      <c r="C3" s="84"/>
      <c r="D3" s="13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3.8" thickBot="1" x14ac:dyDescent="0.3">
      <c r="A4" s="7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3.8" thickTop="1" x14ac:dyDescent="0.25">
      <c r="A5" s="95" t="s">
        <v>2</v>
      </c>
      <c r="B5" s="95"/>
      <c r="C5" s="95"/>
      <c r="D5" s="6"/>
      <c r="E5" s="6"/>
      <c r="F5" s="98" t="s">
        <v>11</v>
      </c>
      <c r="G5" s="99"/>
      <c r="H5" s="100"/>
      <c r="I5" s="21"/>
      <c r="J5" s="21"/>
      <c r="K5" s="7"/>
      <c r="L5" s="7"/>
      <c r="M5" s="7"/>
      <c r="N5" s="7"/>
      <c r="O5" s="7"/>
      <c r="P5" s="7"/>
      <c r="Q5" s="7"/>
    </row>
    <row r="6" spans="1:17" x14ac:dyDescent="0.25">
      <c r="A6" s="10" t="s">
        <v>3</v>
      </c>
      <c r="B6" s="64">
        <v>164.42376624760155</v>
      </c>
      <c r="C6" s="2" t="s">
        <v>1</v>
      </c>
      <c r="D6" s="6"/>
      <c r="E6" s="6"/>
      <c r="F6" s="14" t="s">
        <v>3</v>
      </c>
      <c r="G6" s="15">
        <f>B6</f>
        <v>164.42376624760155</v>
      </c>
      <c r="H6" s="8" t="s">
        <v>1</v>
      </c>
      <c r="I6" s="79"/>
      <c r="J6" s="79"/>
      <c r="K6" s="7"/>
      <c r="L6" s="7"/>
      <c r="M6" s="7"/>
      <c r="N6" s="7"/>
      <c r="O6" s="7"/>
      <c r="P6" s="7"/>
      <c r="Q6" s="7"/>
    </row>
    <row r="7" spans="1:17" x14ac:dyDescent="0.25">
      <c r="A7" s="10" t="s">
        <v>4</v>
      </c>
      <c r="B7" s="64">
        <v>-57.872118298426216</v>
      </c>
      <c r="C7" s="2" t="s">
        <v>9</v>
      </c>
      <c r="D7" s="6"/>
      <c r="E7" s="6"/>
      <c r="F7" s="14" t="s">
        <v>4</v>
      </c>
      <c r="G7" s="15">
        <f>B7</f>
        <v>-57.872118298426216</v>
      </c>
      <c r="H7" s="8" t="s">
        <v>9</v>
      </c>
      <c r="I7" s="7"/>
      <c r="J7" s="7"/>
      <c r="K7" s="7"/>
      <c r="L7" s="7"/>
      <c r="M7" s="7"/>
      <c r="N7" s="7"/>
      <c r="O7" s="7"/>
      <c r="P7" s="7"/>
      <c r="Q7" s="7"/>
    </row>
    <row r="8" spans="1:17" ht="13.8" thickBot="1" x14ac:dyDescent="0.3">
      <c r="A8" s="10" t="s">
        <v>5</v>
      </c>
      <c r="B8" s="65">
        <v>2.4234225147894976E-2</v>
      </c>
      <c r="C8" s="2" t="s">
        <v>0</v>
      </c>
      <c r="D8" s="6"/>
      <c r="E8" s="6"/>
      <c r="F8" s="16" t="s">
        <v>5</v>
      </c>
      <c r="G8" s="17">
        <f>B8</f>
        <v>2.4234225147894976E-2</v>
      </c>
      <c r="H8" s="9" t="s">
        <v>0</v>
      </c>
      <c r="I8" s="7"/>
      <c r="J8" s="7"/>
      <c r="K8" s="7"/>
      <c r="L8" s="7"/>
      <c r="M8" s="7"/>
      <c r="N8" s="7"/>
      <c r="O8" s="7"/>
      <c r="P8" s="7"/>
      <c r="Q8" s="7"/>
    </row>
    <row r="9" spans="1:17" ht="13.8" thickTop="1" x14ac:dyDescent="0.25">
      <c r="A9" s="7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9.75" customHeight="1" x14ac:dyDescent="0.25">
      <c r="A10" s="26" t="s">
        <v>69</v>
      </c>
      <c r="B10" s="26" t="s">
        <v>53</v>
      </c>
      <c r="C10" s="26" t="s">
        <v>6</v>
      </c>
      <c r="D10" s="26" t="s">
        <v>7</v>
      </c>
      <c r="E10" s="109" t="s">
        <v>52</v>
      </c>
      <c r="F10" s="7"/>
      <c r="H10" s="26" t="s">
        <v>62</v>
      </c>
      <c r="I10" s="7"/>
      <c r="J10" s="7"/>
      <c r="K10" s="7"/>
      <c r="L10" s="7"/>
      <c r="M10" s="7"/>
      <c r="N10" s="7"/>
      <c r="O10" s="7"/>
      <c r="P10" s="7"/>
    </row>
    <row r="11" spans="1:17" x14ac:dyDescent="0.25">
      <c r="A11" s="28"/>
      <c r="B11" s="62">
        <v>0.5</v>
      </c>
      <c r="C11" s="63">
        <v>4</v>
      </c>
      <c r="D11" s="4">
        <f>$B$6+$B$7*(LOG10(B11+$B$8))</f>
        <v>180.65542716378172</v>
      </c>
      <c r="E11" s="110">
        <f>C11-D11</f>
        <v>-176.65542716378172</v>
      </c>
      <c r="F11" s="7"/>
      <c r="G11" s="10" t="s">
        <v>54</v>
      </c>
      <c r="H11" s="66">
        <f>C11-H12*(LOG10(B11))</f>
        <v>-13.339327750245314</v>
      </c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28"/>
      <c r="B12" s="62">
        <v>5</v>
      </c>
      <c r="C12" s="63">
        <v>146.69999999999999</v>
      </c>
      <c r="D12" s="4">
        <f>$B$6+$B$7*(LOG10(B12+$B$8))</f>
        <v>123.851367355223</v>
      </c>
      <c r="E12" s="110">
        <f>C12-D12</f>
        <v>22.848632644776984</v>
      </c>
      <c r="F12" s="7"/>
      <c r="G12" s="10" t="s">
        <v>55</v>
      </c>
      <c r="H12" s="67">
        <f>(C13-C12)/LOG10(B13/B12)</f>
        <v>-57.599999999999994</v>
      </c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28"/>
      <c r="B13" s="62">
        <v>50</v>
      </c>
      <c r="C13" s="63">
        <v>89.1</v>
      </c>
      <c r="D13" s="4">
        <f>$B$6+$B$7*(LOG10(B13+$B$8))</f>
        <v>66.088594284276283</v>
      </c>
      <c r="E13" s="110">
        <f>C13-D13</f>
        <v>23.011405715723711</v>
      </c>
      <c r="F13" s="7"/>
      <c r="G13" s="10" t="s">
        <v>56</v>
      </c>
      <c r="H13" s="67">
        <v>0</v>
      </c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6"/>
      <c r="C14" s="6"/>
      <c r="D14" s="6"/>
      <c r="E14" s="3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31" t="s">
        <v>33</v>
      </c>
      <c r="B15" s="28"/>
      <c r="C15" s="96" t="s">
        <v>51</v>
      </c>
      <c r="D15" s="108" t="s">
        <v>8</v>
      </c>
      <c r="E15" s="110">
        <f>SQRT(E11^2+E12^2+E13^2)</f>
        <v>179.60714003949786</v>
      </c>
      <c r="F15" s="41" t="s">
        <v>59</v>
      </c>
      <c r="G15" s="42"/>
      <c r="H15" s="42"/>
      <c r="I15" s="43"/>
      <c r="J15" s="85"/>
      <c r="K15" s="87"/>
      <c r="L15" s="7"/>
      <c r="M15" s="7"/>
      <c r="N15" s="7"/>
      <c r="O15" s="7"/>
      <c r="P15" s="7"/>
      <c r="Q15" s="7"/>
    </row>
    <row r="16" spans="1:17" x14ac:dyDescent="0.25">
      <c r="A16" s="31" t="s">
        <v>34</v>
      </c>
      <c r="B16" s="28"/>
      <c r="C16" s="97"/>
      <c r="D16" s="6"/>
      <c r="E16" s="6"/>
      <c r="F16" s="41" t="s">
        <v>60</v>
      </c>
      <c r="G16" s="42"/>
      <c r="H16" s="42"/>
      <c r="I16" s="43"/>
      <c r="J16" s="85"/>
      <c r="K16" s="87"/>
      <c r="L16" s="7"/>
      <c r="M16" s="7"/>
      <c r="N16" s="7"/>
      <c r="O16" s="7"/>
      <c r="P16" s="7"/>
      <c r="Q16" s="7"/>
    </row>
    <row r="17" spans="1:17" x14ac:dyDescent="0.25">
      <c r="A17" s="39"/>
      <c r="B17" s="30"/>
      <c r="C17" s="37"/>
      <c r="D17" s="6"/>
      <c r="E17" s="6"/>
      <c r="F17" s="91" t="s">
        <v>58</v>
      </c>
      <c r="G17" s="91"/>
      <c r="H17" s="91"/>
      <c r="I17" s="91"/>
      <c r="J17" s="91"/>
      <c r="K17" s="91"/>
      <c r="L17" s="7"/>
      <c r="M17" s="7"/>
      <c r="N17" s="7"/>
      <c r="O17" s="7"/>
      <c r="P17" s="7"/>
      <c r="Q17" s="7"/>
    </row>
    <row r="18" spans="1:17" x14ac:dyDescent="0.25">
      <c r="A18" s="39"/>
      <c r="B18" s="30"/>
      <c r="C18" s="3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2.75" customHeight="1" x14ac:dyDescent="0.25">
      <c r="A19" s="38"/>
      <c r="B19" s="101" t="s">
        <v>29</v>
      </c>
      <c r="C19" s="20"/>
      <c r="D19" s="101" t="s">
        <v>57</v>
      </c>
      <c r="E19" s="6"/>
      <c r="F19" s="80" t="s">
        <v>41</v>
      </c>
      <c r="G19" s="81"/>
      <c r="H19" s="81"/>
      <c r="I19" s="81"/>
      <c r="J19" s="81"/>
      <c r="K19" s="82"/>
      <c r="L19" s="7"/>
      <c r="M19" s="7"/>
      <c r="N19" s="7"/>
      <c r="O19" s="7"/>
      <c r="P19" s="7"/>
      <c r="Q19" s="7"/>
    </row>
    <row r="20" spans="1:17" x14ac:dyDescent="0.25">
      <c r="A20" s="38"/>
      <c r="B20" s="102"/>
      <c r="C20" s="103" t="s">
        <v>42</v>
      </c>
      <c r="D20" s="105"/>
      <c r="E20" s="6"/>
      <c r="F20" s="36" t="s">
        <v>50</v>
      </c>
      <c r="G20" s="22"/>
      <c r="H20" s="23"/>
      <c r="I20" s="85"/>
      <c r="J20" s="86"/>
      <c r="K20" s="87"/>
      <c r="L20" s="7"/>
      <c r="M20" s="7"/>
      <c r="N20" s="7"/>
      <c r="O20" s="7"/>
      <c r="P20" s="7"/>
      <c r="Q20" s="7"/>
    </row>
    <row r="21" spans="1:17" x14ac:dyDescent="0.25">
      <c r="A21" s="40" t="s">
        <v>6</v>
      </c>
      <c r="B21" s="102"/>
      <c r="C21" s="104"/>
      <c r="D21" s="105"/>
      <c r="E21" s="6"/>
      <c r="F21" s="36" t="s">
        <v>70</v>
      </c>
      <c r="G21" s="12"/>
      <c r="H21" s="12"/>
      <c r="I21" s="85"/>
      <c r="J21" s="86"/>
      <c r="K21" s="87"/>
      <c r="L21" s="7"/>
      <c r="M21" s="7"/>
      <c r="N21" s="7"/>
      <c r="O21" s="7"/>
      <c r="P21" s="7"/>
      <c r="Q21" s="7"/>
    </row>
    <row r="22" spans="1:17" x14ac:dyDescent="0.25">
      <c r="A22" s="18">
        <f>C11</f>
        <v>4</v>
      </c>
      <c r="B22" s="19">
        <f t="shared" ref="B22:B44" si="0">EXP(2.302585*((A22-B$6)/B$7))-B$8</f>
        <v>591.59030926807623</v>
      </c>
      <c r="C22" s="27" t="s">
        <v>30</v>
      </c>
      <c r="D22" s="11"/>
      <c r="E22" s="6"/>
      <c r="F22" s="46" t="s">
        <v>71</v>
      </c>
      <c r="G22" s="24"/>
      <c r="H22" s="25"/>
      <c r="I22" s="88"/>
      <c r="J22" s="89"/>
      <c r="K22" s="90"/>
      <c r="L22" s="32"/>
      <c r="M22" s="39"/>
      <c r="N22" s="7"/>
      <c r="O22" s="7"/>
      <c r="P22" s="7"/>
      <c r="Q22" s="7"/>
    </row>
    <row r="23" spans="1:17" x14ac:dyDescent="0.25">
      <c r="A23" s="18">
        <f>C12</f>
        <v>146.69999999999999</v>
      </c>
      <c r="B23" s="19">
        <f t="shared" si="0"/>
        <v>1.9999844073598736</v>
      </c>
      <c r="C23" s="27" t="s">
        <v>31</v>
      </c>
      <c r="D23" s="11"/>
      <c r="E23" s="6"/>
      <c r="F23" s="50"/>
      <c r="G23" s="50"/>
      <c r="H23" s="50"/>
      <c r="I23" s="45"/>
      <c r="J23" s="45"/>
      <c r="K23" s="45"/>
      <c r="L23" s="44"/>
      <c r="M23" s="21"/>
      <c r="N23" s="7"/>
      <c r="O23" s="7"/>
      <c r="P23" s="7"/>
      <c r="Q23" s="7"/>
    </row>
    <row r="24" spans="1:17" x14ac:dyDescent="0.25">
      <c r="A24" s="18">
        <f>C13</f>
        <v>89.1</v>
      </c>
      <c r="B24" s="19">
        <f t="shared" si="0"/>
        <v>19.999972296304065</v>
      </c>
      <c r="C24" s="27" t="s">
        <v>32</v>
      </c>
      <c r="D24" s="11"/>
      <c r="E24" s="6"/>
      <c r="F24" s="50"/>
      <c r="G24" s="50"/>
      <c r="H24" s="50"/>
      <c r="I24" s="45"/>
      <c r="J24" s="45"/>
      <c r="K24" s="45"/>
      <c r="L24" s="32"/>
      <c r="M24" s="39"/>
      <c r="N24" s="7"/>
      <c r="O24" s="7"/>
      <c r="P24" s="7"/>
      <c r="Q24" s="7"/>
    </row>
    <row r="25" spans="1:17" x14ac:dyDescent="0.25">
      <c r="A25" s="29">
        <v>240</v>
      </c>
      <c r="B25" s="3">
        <f t="shared" si="0"/>
        <v>2.5206197839395154E-2</v>
      </c>
      <c r="C25" s="27" t="s">
        <v>40</v>
      </c>
      <c r="D25" s="11"/>
      <c r="E25" s="6"/>
      <c r="F25" s="80" t="s">
        <v>36</v>
      </c>
      <c r="G25" s="81"/>
      <c r="H25" s="81"/>
      <c r="I25" s="81"/>
      <c r="J25" s="81"/>
      <c r="K25" s="82"/>
      <c r="L25" s="32"/>
      <c r="M25" s="39"/>
      <c r="N25" s="7"/>
      <c r="O25" s="7"/>
      <c r="P25" s="7"/>
      <c r="Q25" s="7"/>
    </row>
    <row r="26" spans="1:17" x14ac:dyDescent="0.25">
      <c r="A26" s="29">
        <v>180</v>
      </c>
      <c r="B26" s="3">
        <f t="shared" si="0"/>
        <v>0.51385069495970459</v>
      </c>
      <c r="C26" s="27"/>
      <c r="D26" s="11"/>
      <c r="E26" s="6"/>
      <c r="F26" s="53" t="s">
        <v>61</v>
      </c>
      <c r="G26" s="54"/>
      <c r="H26" s="54"/>
      <c r="I26" s="55"/>
      <c r="J26" s="55"/>
      <c r="K26" s="75"/>
      <c r="L26" s="32"/>
      <c r="M26" s="39"/>
      <c r="N26" s="7"/>
      <c r="O26" s="7"/>
      <c r="P26" s="7"/>
      <c r="Q26" s="7"/>
    </row>
    <row r="27" spans="1:17" x14ac:dyDescent="0.25">
      <c r="A27" s="29">
        <v>123</v>
      </c>
      <c r="B27" s="3">
        <f t="shared" si="0"/>
        <v>5.1731046235410556</v>
      </c>
      <c r="C27" s="27"/>
      <c r="D27" s="11"/>
      <c r="E27" s="6"/>
      <c r="F27" s="56" t="s">
        <v>63</v>
      </c>
      <c r="G27" s="52"/>
      <c r="H27" s="51"/>
      <c r="I27" s="51"/>
      <c r="J27" s="51"/>
      <c r="K27" s="57"/>
      <c r="L27" s="51"/>
      <c r="M27" s="21"/>
      <c r="N27" s="7"/>
      <c r="O27" s="7"/>
      <c r="P27" s="7"/>
      <c r="Q27" s="7"/>
    </row>
    <row r="28" spans="1:17" x14ac:dyDescent="0.25">
      <c r="A28" s="29">
        <v>119</v>
      </c>
      <c r="B28" s="3">
        <f t="shared" si="0"/>
        <v>6.0697165499654053</v>
      </c>
      <c r="C28" s="27"/>
      <c r="D28" s="11"/>
      <c r="E28" s="6"/>
      <c r="F28" s="56" t="s">
        <v>45</v>
      </c>
      <c r="G28" s="52"/>
      <c r="H28" s="51"/>
      <c r="I28" s="51"/>
      <c r="J28" s="51"/>
      <c r="K28" s="57"/>
      <c r="L28" s="51"/>
      <c r="M28" s="21"/>
      <c r="N28" s="7"/>
      <c r="O28" s="7"/>
      <c r="P28" s="7"/>
      <c r="Q28" s="7"/>
    </row>
    <row r="29" spans="1:17" x14ac:dyDescent="0.25">
      <c r="A29" s="29">
        <v>113</v>
      </c>
      <c r="B29" s="3">
        <f t="shared" si="0"/>
        <v>7.7128229489705395</v>
      </c>
      <c r="C29" s="27"/>
      <c r="D29" s="11"/>
      <c r="E29" s="6"/>
      <c r="F29" s="56" t="s">
        <v>46</v>
      </c>
      <c r="G29" s="52"/>
      <c r="H29" s="51"/>
      <c r="I29" s="51"/>
      <c r="J29" s="51"/>
      <c r="K29" s="57"/>
      <c r="L29" s="51"/>
      <c r="M29" s="39"/>
      <c r="N29" s="7"/>
      <c r="O29" s="7"/>
      <c r="P29" s="7"/>
      <c r="Q29" s="7"/>
    </row>
    <row r="30" spans="1:17" x14ac:dyDescent="0.25">
      <c r="A30" s="29">
        <v>228.1</v>
      </c>
      <c r="B30" s="3">
        <f t="shared" si="0"/>
        <v>5.5145201670174948E-2</v>
      </c>
      <c r="C30" s="27"/>
      <c r="D30" s="11"/>
      <c r="E30" s="6"/>
      <c r="F30" s="56" t="s">
        <v>64</v>
      </c>
      <c r="G30" s="52"/>
      <c r="H30" s="51"/>
      <c r="I30" s="51"/>
      <c r="J30" s="51"/>
      <c r="K30" s="57"/>
      <c r="L30" s="51"/>
      <c r="M30" s="39"/>
      <c r="N30" s="7"/>
      <c r="O30" s="7"/>
      <c r="P30" s="7"/>
      <c r="Q30" s="7"/>
    </row>
    <row r="31" spans="1:17" x14ac:dyDescent="0.25">
      <c r="A31" s="29">
        <v>247.3</v>
      </c>
      <c r="B31" s="3">
        <f t="shared" si="0"/>
        <v>1.2743653490389212E-2</v>
      </c>
      <c r="C31" s="27"/>
      <c r="D31" s="11"/>
      <c r="E31" s="6"/>
      <c r="F31" s="56" t="s">
        <v>65</v>
      </c>
      <c r="G31" s="52"/>
      <c r="H31" s="51"/>
      <c r="I31" s="51"/>
      <c r="J31" s="51"/>
      <c r="K31" s="57"/>
      <c r="L31" s="51"/>
      <c r="M31" s="21"/>
      <c r="N31" s="7"/>
      <c r="O31" s="7"/>
      <c r="P31" s="7"/>
      <c r="Q31" s="7"/>
    </row>
    <row r="32" spans="1:17" x14ac:dyDescent="0.25">
      <c r="A32" s="29">
        <v>222.6</v>
      </c>
      <c r="B32" s="3">
        <f t="shared" si="0"/>
        <v>7.4563076722552871E-2</v>
      </c>
      <c r="C32" s="27"/>
      <c r="D32" s="11"/>
      <c r="E32" s="6"/>
      <c r="F32" s="56" t="s">
        <v>66</v>
      </c>
      <c r="G32" s="52"/>
      <c r="H32" s="51"/>
      <c r="I32" s="51"/>
      <c r="J32" s="51"/>
      <c r="K32" s="57"/>
      <c r="L32" s="51"/>
      <c r="M32" s="7"/>
      <c r="N32" s="7"/>
      <c r="O32" s="7"/>
      <c r="P32" s="7"/>
      <c r="Q32" s="7"/>
    </row>
    <row r="33" spans="1:17" x14ac:dyDescent="0.25">
      <c r="A33" s="29">
        <v>244.3</v>
      </c>
      <c r="B33" s="3">
        <f t="shared" si="0"/>
        <v>1.7431642014996303E-2</v>
      </c>
      <c r="C33" s="27"/>
      <c r="D33" s="11"/>
      <c r="E33" s="6"/>
      <c r="F33" s="58" t="s">
        <v>67</v>
      </c>
      <c r="G33" s="59"/>
      <c r="H33" s="60"/>
      <c r="I33" s="76"/>
      <c r="J33" s="76"/>
      <c r="K33" s="61"/>
      <c r="L33" s="51"/>
      <c r="M33" s="7"/>
      <c r="N33" s="7"/>
      <c r="O33" s="7"/>
      <c r="P33" s="7"/>
      <c r="Q33" s="7"/>
    </row>
    <row r="34" spans="1:17" x14ac:dyDescent="0.25">
      <c r="A34" s="29">
        <v>205.3</v>
      </c>
      <c r="B34" s="3">
        <f t="shared" si="0"/>
        <v>0.1724094775298422</v>
      </c>
      <c r="C34" s="27"/>
      <c r="D34" s="11"/>
      <c r="E34" s="6"/>
      <c r="F34" s="21"/>
      <c r="G34" s="21"/>
      <c r="H34" s="21"/>
      <c r="I34" s="21"/>
      <c r="J34" s="21"/>
      <c r="K34" s="21"/>
      <c r="L34" s="21"/>
      <c r="M34" s="7"/>
      <c r="N34" s="7"/>
      <c r="O34" s="7"/>
      <c r="P34" s="7"/>
      <c r="Q34" s="7"/>
    </row>
    <row r="35" spans="1:17" x14ac:dyDescent="0.25">
      <c r="A35" s="29">
        <v>187.3</v>
      </c>
      <c r="B35" s="3">
        <f t="shared" si="0"/>
        <v>0.37821457424738414</v>
      </c>
      <c r="C35" s="27"/>
      <c r="D35" s="11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5">
      <c r="A36" s="29">
        <v>186.8</v>
      </c>
      <c r="B36" s="3">
        <f t="shared" si="0"/>
        <v>0.38630095084354321</v>
      </c>
      <c r="C36" s="27"/>
      <c r="D36" s="11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5">
      <c r="A37" s="29">
        <v>200.1</v>
      </c>
      <c r="B37" s="3">
        <f t="shared" si="0"/>
        <v>0.21760866571960097</v>
      </c>
      <c r="C37" s="27"/>
      <c r="D37" s="11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5">
      <c r="A38" s="29">
        <v>194.5</v>
      </c>
      <c r="B38" s="3">
        <f t="shared" si="0"/>
        <v>0.27796851572373038</v>
      </c>
      <c r="C38" s="27"/>
      <c r="D38" s="11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5">
      <c r="A39" s="29">
        <v>166</v>
      </c>
      <c r="B39" s="3">
        <f t="shared" si="0"/>
        <v>0.91497749747423707</v>
      </c>
      <c r="C39" s="27"/>
      <c r="D39" s="11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5">
      <c r="A40" s="29">
        <v>274.7</v>
      </c>
      <c r="B40" s="3">
        <f t="shared" si="0"/>
        <v>-1.1803847811235408E-2</v>
      </c>
      <c r="C40" s="27"/>
      <c r="D40" s="11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5">
      <c r="A41" s="29">
        <v>274.7</v>
      </c>
      <c r="B41" s="3">
        <f t="shared" si="0"/>
        <v>-1.1803847811235408E-2</v>
      </c>
      <c r="C41" s="27"/>
      <c r="D41" s="11"/>
      <c r="E41" s="6"/>
      <c r="F41" s="80" t="s">
        <v>10</v>
      </c>
      <c r="G41" s="81"/>
      <c r="H41" s="81"/>
      <c r="I41" s="81"/>
      <c r="J41" s="81"/>
      <c r="K41" s="82"/>
      <c r="L41" s="7"/>
      <c r="M41" s="7"/>
      <c r="N41" s="7"/>
      <c r="O41" s="7"/>
      <c r="P41" s="7"/>
      <c r="Q41" s="7"/>
    </row>
    <row r="42" spans="1:17" x14ac:dyDescent="0.25">
      <c r="A42" s="29">
        <v>274.7</v>
      </c>
      <c r="B42" s="3">
        <f t="shared" si="0"/>
        <v>-1.1803847811235408E-2</v>
      </c>
      <c r="C42" s="27"/>
      <c r="D42" s="11"/>
      <c r="E42" s="6"/>
      <c r="F42" s="68" t="s">
        <v>68</v>
      </c>
      <c r="G42" s="47"/>
      <c r="H42" s="69"/>
      <c r="I42" s="69"/>
      <c r="J42" s="69"/>
      <c r="K42" s="70"/>
      <c r="L42" s="7"/>
      <c r="M42" s="7"/>
      <c r="N42" s="7"/>
      <c r="O42" s="7"/>
      <c r="P42" s="7"/>
      <c r="Q42" s="7"/>
    </row>
    <row r="43" spans="1:17" x14ac:dyDescent="0.25">
      <c r="A43" s="29">
        <v>274.7</v>
      </c>
      <c r="B43" s="3">
        <f t="shared" si="0"/>
        <v>-1.1803847811235408E-2</v>
      </c>
      <c r="C43" s="27"/>
      <c r="D43" s="11"/>
      <c r="E43" s="6"/>
      <c r="F43" s="71" t="s">
        <v>43</v>
      </c>
      <c r="G43" s="20"/>
      <c r="H43" s="21"/>
      <c r="I43" s="21"/>
      <c r="J43" s="21"/>
      <c r="K43" s="72"/>
      <c r="L43" s="7"/>
      <c r="M43" s="7"/>
      <c r="N43" s="7"/>
      <c r="O43" s="7"/>
      <c r="P43" s="7"/>
      <c r="Q43" s="7"/>
    </row>
    <row r="44" spans="1:17" x14ac:dyDescent="0.25">
      <c r="A44" s="29">
        <v>274.7</v>
      </c>
      <c r="B44" s="3">
        <f t="shared" si="0"/>
        <v>-1.1803847811235408E-2</v>
      </c>
      <c r="C44" s="27"/>
      <c r="D44" s="11"/>
      <c r="E44" s="6"/>
      <c r="F44" s="73" t="s">
        <v>44</v>
      </c>
      <c r="G44" s="74"/>
      <c r="H44" s="48"/>
      <c r="I44" s="48"/>
      <c r="J44" s="48"/>
      <c r="K44" s="49"/>
      <c r="L44" s="7"/>
      <c r="M44" s="7"/>
      <c r="N44" s="7"/>
      <c r="O44" s="7"/>
      <c r="P44" s="7"/>
      <c r="Q44" s="7"/>
    </row>
    <row r="45" spans="1:17" x14ac:dyDescent="0.25">
      <c r="A45" s="7"/>
      <c r="B45" s="6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6"/>
      <c r="C46" s="6"/>
      <c r="D46" s="6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6"/>
      <c r="C47" s="6"/>
      <c r="D47" s="6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6"/>
      <c r="C48" s="6"/>
      <c r="D48" s="6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106" t="s">
        <v>47</v>
      </c>
      <c r="B49" s="6"/>
      <c r="C49" s="6"/>
      <c r="D49" s="6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6"/>
      <c r="C50" s="6"/>
      <c r="D50" s="6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13.8" thickBot="1" x14ac:dyDescent="0.3">
      <c r="A51" s="7"/>
      <c r="B51" s="6"/>
      <c r="C51" s="6"/>
      <c r="D51" s="6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3.8" thickBot="1" x14ac:dyDescent="0.3">
      <c r="A52" s="92" t="s">
        <v>35</v>
      </c>
      <c r="B52" s="93"/>
      <c r="C52" s="93"/>
      <c r="D52" s="93"/>
      <c r="E52" s="93"/>
      <c r="F52" s="93"/>
      <c r="G52" s="93"/>
      <c r="H52" s="94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6"/>
      <c r="C53" s="6"/>
      <c r="D53" s="6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6"/>
      <c r="C54" s="6"/>
      <c r="D54" s="6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5" t="s">
        <v>12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 t="s">
        <v>24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5">
      <c r="A57" s="7" t="s">
        <v>25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15.6" x14ac:dyDescent="0.35">
      <c r="A59" s="5" t="s">
        <v>13</v>
      </c>
      <c r="B59" s="7"/>
      <c r="C59" s="7"/>
      <c r="D59" s="7"/>
      <c r="E59" s="7"/>
      <c r="F59" s="5" t="s">
        <v>16</v>
      </c>
      <c r="G59" s="7" t="s">
        <v>18</v>
      </c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5">
      <c r="A60" s="5"/>
      <c r="B60" s="7"/>
      <c r="C60" s="7"/>
      <c r="D60" s="7"/>
      <c r="E60" s="7"/>
      <c r="F60" s="7"/>
      <c r="G60" s="7" t="s">
        <v>26</v>
      </c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5.6" x14ac:dyDescent="0.35">
      <c r="A61" s="5" t="s">
        <v>14</v>
      </c>
      <c r="B61" s="7"/>
      <c r="C61" s="7"/>
      <c r="D61" s="7"/>
      <c r="E61" s="7"/>
      <c r="F61" s="7"/>
      <c r="G61" s="7" t="s">
        <v>17</v>
      </c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5.6" x14ac:dyDescent="0.35">
      <c r="A62" s="5"/>
      <c r="B62" s="7"/>
      <c r="C62" s="7"/>
      <c r="D62" s="7"/>
      <c r="E62" s="7"/>
      <c r="F62" s="7"/>
      <c r="G62" s="7" t="s">
        <v>19</v>
      </c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ht="15.6" x14ac:dyDescent="0.35">
      <c r="A63" s="5" t="s">
        <v>15</v>
      </c>
      <c r="B63" s="7"/>
      <c r="C63" s="7"/>
      <c r="D63" s="7"/>
      <c r="E63" s="7"/>
      <c r="F63" s="7"/>
      <c r="G63" s="7" t="s">
        <v>20</v>
      </c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5.6" x14ac:dyDescent="0.35">
      <c r="A64" s="7"/>
      <c r="B64" s="7"/>
      <c r="C64" s="7"/>
      <c r="D64" s="7"/>
      <c r="E64" s="7"/>
      <c r="F64" s="7"/>
      <c r="G64" s="7" t="s">
        <v>21</v>
      </c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5.6" x14ac:dyDescent="0.35">
      <c r="A65" s="7"/>
      <c r="B65" s="7"/>
      <c r="C65" s="7"/>
      <c r="D65" s="7"/>
      <c r="E65" s="7"/>
      <c r="F65" s="7"/>
      <c r="G65" s="7" t="s">
        <v>22</v>
      </c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5.6" x14ac:dyDescent="0.35">
      <c r="A66" s="7"/>
      <c r="B66" s="7"/>
      <c r="C66" s="7"/>
      <c r="D66" s="7"/>
      <c r="E66" s="7"/>
      <c r="F66" s="7"/>
      <c r="G66" s="7" t="s">
        <v>23</v>
      </c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5">
      <c r="A67" s="7"/>
      <c r="B67" s="7"/>
      <c r="C67" s="7"/>
      <c r="D67" s="7"/>
      <c r="E67" s="7"/>
      <c r="F67" s="7"/>
      <c r="G67" s="7" t="s">
        <v>28</v>
      </c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5">
      <c r="A69" s="7"/>
      <c r="B69" s="7"/>
      <c r="C69" s="7"/>
      <c r="D69" s="7"/>
      <c r="E69" s="7"/>
      <c r="F69" s="7"/>
      <c r="G69" s="7" t="s">
        <v>27</v>
      </c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5">
      <c r="A70" s="7"/>
      <c r="B70" s="6"/>
      <c r="C70" s="6"/>
      <c r="D70" s="6"/>
      <c r="E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5">
      <c r="A71" s="7"/>
      <c r="B71" s="6"/>
      <c r="C71" s="6"/>
      <c r="D71" s="6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5">
      <c r="A72" s="7"/>
      <c r="B72" s="6"/>
      <c r="C72" s="6"/>
      <c r="D72" s="6"/>
      <c r="E72" s="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5">
      <c r="A73" s="7"/>
      <c r="B73" s="6"/>
      <c r="C73" s="6"/>
      <c r="D73" s="6"/>
      <c r="E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5" spans="1:17" x14ac:dyDescent="0.25">
      <c r="A75" s="107" t="s">
        <v>48</v>
      </c>
    </row>
  </sheetData>
  <sheetProtection selectLockedCells="1" autoFilter="0" pivotTables="0"/>
  <scenarios current="0">
    <scenario name="Three point Calibration with Blank" count="3" user="Thermo Orion" comment="Created by Thermo Orion on 10/3/2002">
      <inputCells r="B6" val="117.149139519195"/>
      <inputCells r="B7" val="-67.991724229152"/>
      <inputCells r="B8" val="0.576862694617722"/>
    </scenario>
  </scenarios>
  <mergeCells count="20">
    <mergeCell ref="F41:K41"/>
    <mergeCell ref="A52:H52"/>
    <mergeCell ref="A5:C5"/>
    <mergeCell ref="C15:C16"/>
    <mergeCell ref="F5:H5"/>
    <mergeCell ref="B19:B21"/>
    <mergeCell ref="C20:C21"/>
    <mergeCell ref="D19:D21"/>
    <mergeCell ref="F19:K19"/>
    <mergeCell ref="J15:K15"/>
    <mergeCell ref="I1:J1"/>
    <mergeCell ref="I2:J2"/>
    <mergeCell ref="I6:J6"/>
    <mergeCell ref="F25:K25"/>
    <mergeCell ref="B3:C3"/>
    <mergeCell ref="I20:K20"/>
    <mergeCell ref="I21:K21"/>
    <mergeCell ref="I22:K22"/>
    <mergeCell ref="F17:K17"/>
    <mergeCell ref="J16:K16"/>
  </mergeCells>
  <phoneticPr fontId="0" type="noConversion"/>
  <pageMargins left="0" right="0" top="0" bottom="0" header="0" footer="0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altText="Calibration Equation 1" r:id="rId5">
            <anchor moveWithCells="1">
              <from>
                <xdr:col>1</xdr:col>
                <xdr:colOff>15240</xdr:colOff>
                <xdr:row>57</xdr:row>
                <xdr:rowOff>99060</xdr:rowOff>
              </from>
              <to>
                <xdr:col>2</xdr:col>
                <xdr:colOff>845820</xdr:colOff>
                <xdr:row>59</xdr:row>
                <xdr:rowOff>22860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altText="Calibration Equation 2" r:id="rId7">
            <anchor moveWithCells="1">
              <from>
                <xdr:col>1</xdr:col>
                <xdr:colOff>15240</xdr:colOff>
                <xdr:row>59</xdr:row>
                <xdr:rowOff>106680</xdr:rowOff>
              </from>
              <to>
                <xdr:col>2</xdr:col>
                <xdr:colOff>853440</xdr:colOff>
                <xdr:row>61</xdr:row>
                <xdr:rowOff>15240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altText="Calibration Equation 3" r:id="rId9">
            <anchor moveWithCells="1">
              <from>
                <xdr:col>1</xdr:col>
                <xdr:colOff>15240</xdr:colOff>
                <xdr:row>61</xdr:row>
                <xdr:rowOff>99060</xdr:rowOff>
              </from>
              <to>
                <xdr:col>2</xdr:col>
                <xdr:colOff>861060</xdr:colOff>
                <xdr:row>62</xdr:row>
                <xdr:rowOff>137160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Thermo Orion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NH3 ISE Brenchsheet</dc:title>
  <dc:creator>Thermo Orion</dc:creator>
  <cp:lastModifiedBy>Sijan, Zana Z - DNR</cp:lastModifiedBy>
  <cp:lastPrinted>2008-09-19T15:35:25Z</cp:lastPrinted>
  <dcterms:created xsi:type="dcterms:W3CDTF">2002-10-03T21:11:08Z</dcterms:created>
  <dcterms:modified xsi:type="dcterms:W3CDTF">2026-02-25T19:41:56Z</dcterms:modified>
</cp:coreProperties>
</file>