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Lab Cert\ADA Docs\"/>
    </mc:Choice>
  </mc:AlternateContent>
  <xr:revisionPtr revIDLastSave="0" documentId="13_ncr:1_{D006698D-E6A3-4513-A3F2-36016BA30FC1}" xr6:coauthVersionLast="47" xr6:coauthVersionMax="47" xr10:uidLastSave="{00000000-0000-0000-0000-000000000000}"/>
  <bookViews>
    <workbookView xWindow="-28920" yWindow="1320" windowWidth="29040" windowHeight="17520" tabRatio="716" xr2:uid="{060EF2DE-07A8-400E-8592-DDC74DF80025}"/>
  </bookViews>
  <sheets>
    <sheet name="Estimate Initial LOD" sheetId="7" r:id="rId1"/>
    <sheet name="Initial LOD (8 MB)" sheetId="1" r:id="rId2"/>
    <sheet name="Initial LOD (&gt;8 MB)" sheetId="2" r:id="rId3"/>
    <sheet name="Ongoing LOD" sheetId="3" r:id="rId4"/>
    <sheet name="Add or Change Instrument" sheetId="4" r:id="rId5"/>
    <sheet name="NOTES" sheetId="6" r:id="rId6"/>
    <sheet name="Student's t-values" sheetId="5" r:id="rId7"/>
  </sheets>
  <definedNames>
    <definedName name="_xlnm.Print_Area" localSheetId="4">'Add or Change Instrument'!$A$1:$K$43</definedName>
    <definedName name="_xlnm.Print_Area" localSheetId="0">'Estimate Initial LOD'!$A$1:$K$26</definedName>
    <definedName name="_xlnm.Print_Area" localSheetId="2">'Initial LOD (&gt;8 MB)'!$A$1:$K$32</definedName>
    <definedName name="_xlnm.Print_Area" localSheetId="1">'Initial LOD (8 MB)'!$A$1:$K$38</definedName>
    <definedName name="_xlnm.Print_Area" localSheetId="5">NOTES!$A$1:$K$46,NOTES!$N$1:$S$24</definedName>
    <definedName name="_xlnm.Print_Area" localSheetId="3">'Ongoing LOD'!$A$1:$K$46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3" l="1"/>
  <c r="F42" i="4"/>
  <c r="J19" i="4"/>
  <c r="G11" i="3"/>
  <c r="K10" i="3"/>
  <c r="J18" i="4"/>
  <c r="G14" i="3"/>
  <c r="K11" i="3"/>
  <c r="I15" i="2"/>
  <c r="K6" i="3"/>
  <c r="K12" i="3"/>
  <c r="K10" i="2"/>
  <c r="J15" i="2"/>
  <c r="K27" i="2"/>
  <c r="G27" i="2"/>
  <c r="E42" i="1"/>
  <c r="D24" i="1"/>
  <c r="D23" i="1"/>
  <c r="E23" i="1"/>
  <c r="E37" i="4"/>
  <c r="D36" i="4"/>
  <c r="D35" i="4"/>
  <c r="C4" i="3"/>
  <c r="C8" i="2"/>
  <c r="K26" i="2"/>
  <c r="K25" i="2"/>
  <c r="J25" i="2"/>
  <c r="K15" i="1"/>
  <c r="K16" i="1"/>
  <c r="J25" i="1"/>
  <c r="G15" i="2"/>
  <c r="H15" i="2"/>
  <c r="K11" i="2"/>
  <c r="J19" i="2"/>
  <c r="K17" i="1"/>
  <c r="D21" i="2"/>
  <c r="B8" i="2"/>
  <c r="D21" i="1"/>
  <c r="E11" i="1"/>
  <c r="K25" i="1"/>
  <c r="K20" i="1"/>
  <c r="H27" i="1"/>
  <c r="F25" i="1"/>
  <c r="F24" i="1"/>
  <c r="I41" i="6"/>
  <c r="J41" i="6"/>
  <c r="K41" i="6"/>
  <c r="H41" i="6"/>
  <c r="G41" i="6"/>
  <c r="B41" i="6"/>
  <c r="A41" i="6"/>
  <c r="I40" i="6"/>
  <c r="H40" i="6"/>
  <c r="G39" i="6"/>
  <c r="G38" i="6"/>
  <c r="K36" i="6"/>
  <c r="E36" i="6"/>
  <c r="K35" i="6"/>
  <c r="J35" i="6"/>
  <c r="J30" i="6"/>
  <c r="E35" i="6"/>
  <c r="D35" i="6"/>
  <c r="D36" i="6"/>
  <c r="D34" i="6"/>
  <c r="D33" i="6"/>
  <c r="E30" i="6"/>
  <c r="E29" i="6"/>
  <c r="E28" i="6"/>
  <c r="E27" i="6"/>
  <c r="E26" i="6"/>
  <c r="E25" i="6"/>
  <c r="E24" i="6"/>
  <c r="E23" i="6"/>
  <c r="E22" i="6"/>
  <c r="E21" i="6"/>
  <c r="E20" i="6"/>
  <c r="E19" i="6"/>
  <c r="E18" i="6"/>
  <c r="E17" i="6"/>
  <c r="E16" i="6"/>
  <c r="E15" i="6"/>
  <c r="E14" i="6"/>
  <c r="G13" i="6"/>
  <c r="E13" i="6"/>
  <c r="G12" i="6"/>
  <c r="G19" i="6"/>
  <c r="E12" i="6"/>
  <c r="G11" i="6"/>
  <c r="I18" i="6"/>
  <c r="E11" i="6"/>
  <c r="K10" i="6"/>
  <c r="E10" i="6"/>
  <c r="K9" i="6"/>
  <c r="E9" i="6"/>
  <c r="E8" i="6"/>
  <c r="E7" i="6"/>
  <c r="K6" i="6"/>
  <c r="K7" i="6"/>
  <c r="C4" i="6"/>
  <c r="B4" i="6"/>
  <c r="E17" i="1"/>
  <c r="A41" i="3"/>
  <c r="B41" i="3"/>
  <c r="I41" i="3"/>
  <c r="H41" i="3"/>
  <c r="J41" i="3"/>
  <c r="K41" i="3"/>
  <c r="K35" i="3"/>
  <c r="J35" i="3"/>
  <c r="B4" i="3"/>
  <c r="K20" i="2"/>
  <c r="K19" i="2"/>
  <c r="E12" i="1"/>
  <c r="I24" i="7"/>
  <c r="I26" i="7"/>
  <c r="I23" i="7"/>
  <c r="C24" i="7"/>
  <c r="C26" i="7"/>
  <c r="G13" i="3"/>
  <c r="G12" i="3"/>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2" i="5"/>
  <c r="D24" i="2"/>
  <c r="D23" i="2"/>
  <c r="E10" i="4"/>
  <c r="E11" i="4"/>
  <c r="E12" i="4"/>
  <c r="E13" i="4"/>
  <c r="E14" i="4"/>
  <c r="E15" i="4"/>
  <c r="E16" i="4"/>
  <c r="E17" i="4"/>
  <c r="E18" i="4"/>
  <c r="E19" i="4"/>
  <c r="E20" i="4"/>
  <c r="E21" i="4"/>
  <c r="E22" i="4"/>
  <c r="E23" i="4"/>
  <c r="E24" i="4"/>
  <c r="E25" i="4"/>
  <c r="E26" i="4"/>
  <c r="E27" i="4"/>
  <c r="E28" i="4"/>
  <c r="E29" i="4"/>
  <c r="E30" i="4"/>
  <c r="E31" i="4"/>
  <c r="E32" i="4"/>
  <c r="E9" i="4"/>
  <c r="E8" i="3"/>
  <c r="E9" i="3"/>
  <c r="E10" i="3"/>
  <c r="E11" i="3"/>
  <c r="E12" i="3"/>
  <c r="E13" i="3"/>
  <c r="E14" i="3"/>
  <c r="E15" i="3"/>
  <c r="E16" i="3"/>
  <c r="E17" i="3"/>
  <c r="E18" i="3"/>
  <c r="E19" i="3"/>
  <c r="E20" i="3"/>
  <c r="E21" i="3"/>
  <c r="E22" i="3"/>
  <c r="E23" i="3"/>
  <c r="E24" i="3"/>
  <c r="E25" i="3"/>
  <c r="E26" i="3"/>
  <c r="E27" i="3"/>
  <c r="E28" i="3"/>
  <c r="E29" i="3"/>
  <c r="E30" i="3"/>
  <c r="E7" i="3"/>
  <c r="I40" i="3"/>
  <c r="H40" i="3"/>
  <c r="I40" i="4"/>
  <c r="H40" i="4"/>
  <c r="G40" i="4"/>
  <c r="E38" i="4"/>
  <c r="D34" i="3"/>
  <c r="E35" i="3"/>
  <c r="D35" i="3"/>
  <c r="D36" i="3"/>
  <c r="D33" i="3"/>
  <c r="A97" i="5"/>
  <c r="D97" i="5"/>
  <c r="A98" i="5"/>
  <c r="D98" i="5"/>
  <c r="A99" i="5"/>
  <c r="D99" i="5"/>
  <c r="A100" i="5"/>
  <c r="D100" i="5"/>
  <c r="A101" i="5"/>
  <c r="D101" i="5"/>
  <c r="A102" i="5"/>
  <c r="D102" i="5"/>
  <c r="A103" i="5"/>
  <c r="D103" i="5"/>
  <c r="A104" i="5"/>
  <c r="D104" i="5"/>
  <c r="A105" i="5"/>
  <c r="D105" i="5"/>
  <c r="A106" i="5"/>
  <c r="D106" i="5"/>
  <c r="A107" i="5"/>
  <c r="D107" i="5"/>
  <c r="A108" i="5"/>
  <c r="D108" i="5"/>
  <c r="A109" i="5"/>
  <c r="D109" i="5"/>
  <c r="A110" i="5"/>
  <c r="D110" i="5"/>
  <c r="A111" i="5"/>
  <c r="D111" i="5"/>
  <c r="A112" i="5"/>
  <c r="D112" i="5"/>
  <c r="A113" i="5"/>
  <c r="D113" i="5"/>
  <c r="A114" i="5"/>
  <c r="D114" i="5"/>
  <c r="A115" i="5"/>
  <c r="D115" i="5"/>
  <c r="A116" i="5"/>
  <c r="D116" i="5"/>
  <c r="A117" i="5"/>
  <c r="D117" i="5"/>
  <c r="A118" i="5"/>
  <c r="D118" i="5"/>
  <c r="A119" i="5"/>
  <c r="D119" i="5"/>
  <c r="A120" i="5"/>
  <c r="D120" i="5"/>
  <c r="A121" i="5"/>
  <c r="D121" i="5"/>
  <c r="A122" i="5"/>
  <c r="D122" i="5"/>
  <c r="A123" i="5"/>
  <c r="D123" i="5"/>
  <c r="A124" i="5"/>
  <c r="D124" i="5"/>
  <c r="A125" i="5"/>
  <c r="D125" i="5"/>
  <c r="A126" i="5"/>
  <c r="D126" i="5"/>
  <c r="A127" i="5"/>
  <c r="D127" i="5"/>
  <c r="A128" i="5"/>
  <c r="D128" i="5"/>
  <c r="A129" i="5"/>
  <c r="D129" i="5"/>
  <c r="A130" i="5"/>
  <c r="D130" i="5"/>
  <c r="A131" i="5"/>
  <c r="D131" i="5"/>
  <c r="A132" i="5"/>
  <c r="D132" i="5"/>
  <c r="A133" i="5"/>
  <c r="D133" i="5"/>
  <c r="A134" i="5"/>
  <c r="D134" i="5"/>
  <c r="A135" i="5"/>
  <c r="D135" i="5"/>
  <c r="A136" i="5"/>
  <c r="D136" i="5"/>
  <c r="A137" i="5"/>
  <c r="D137" i="5"/>
  <c r="A138" i="5"/>
  <c r="D138" i="5"/>
  <c r="A139" i="5"/>
  <c r="D139" i="5"/>
  <c r="A140" i="5"/>
  <c r="D140" i="5"/>
  <c r="A141" i="5"/>
  <c r="D141" i="5"/>
  <c r="A142" i="5"/>
  <c r="D142" i="5"/>
  <c r="A143" i="5"/>
  <c r="D143" i="5"/>
  <c r="A144" i="5"/>
  <c r="D144" i="5"/>
  <c r="A145" i="5"/>
  <c r="D145" i="5"/>
  <c r="A146" i="5"/>
  <c r="D146" i="5"/>
  <c r="A147" i="5"/>
  <c r="D147" i="5"/>
  <c r="A148" i="5"/>
  <c r="D148" i="5"/>
  <c r="A149" i="5"/>
  <c r="D149" i="5"/>
  <c r="A150" i="5"/>
  <c r="D150" i="5"/>
  <c r="A151" i="5"/>
  <c r="D151" i="5"/>
  <c r="A152" i="5"/>
  <c r="D152" i="5"/>
  <c r="A153" i="5"/>
  <c r="D153" i="5"/>
  <c r="A154" i="5"/>
  <c r="D154" i="5"/>
  <c r="A155" i="5"/>
  <c r="D155" i="5"/>
  <c r="A156" i="5"/>
  <c r="D156" i="5"/>
  <c r="A157" i="5"/>
  <c r="D157" i="5"/>
  <c r="A158" i="5"/>
  <c r="D158" i="5"/>
  <c r="A159" i="5"/>
  <c r="D159" i="5"/>
  <c r="A160" i="5"/>
  <c r="D160" i="5"/>
  <c r="A161" i="5"/>
  <c r="D161" i="5"/>
  <c r="A162" i="5"/>
  <c r="D162" i="5"/>
  <c r="A163" i="5"/>
  <c r="D163" i="5"/>
  <c r="A164" i="5"/>
  <c r="D164" i="5"/>
  <c r="A165" i="5"/>
  <c r="D165" i="5"/>
  <c r="A166" i="5"/>
  <c r="D166" i="5"/>
  <c r="A167" i="5"/>
  <c r="D167" i="5"/>
  <c r="A168" i="5"/>
  <c r="D168" i="5"/>
  <c r="A169" i="5"/>
  <c r="D169" i="5"/>
  <c r="A170" i="5"/>
  <c r="D170" i="5"/>
  <c r="A171" i="5"/>
  <c r="D171" i="5"/>
  <c r="A172" i="5"/>
  <c r="D172" i="5"/>
  <c r="A173" i="5"/>
  <c r="D173" i="5"/>
  <c r="A174" i="5"/>
  <c r="D174" i="5"/>
  <c r="A175" i="5"/>
  <c r="D175" i="5"/>
  <c r="A176" i="5"/>
  <c r="D176" i="5"/>
  <c r="A177" i="5"/>
  <c r="D177" i="5"/>
  <c r="A178" i="5"/>
  <c r="D178" i="5"/>
  <c r="A179" i="5"/>
  <c r="D179" i="5"/>
  <c r="A180" i="5"/>
  <c r="D180" i="5"/>
  <c r="A181" i="5"/>
  <c r="D181" i="5"/>
  <c r="A182" i="5"/>
  <c r="D182" i="5"/>
  <c r="A183" i="5"/>
  <c r="D183" i="5"/>
  <c r="A184" i="5"/>
  <c r="D184" i="5"/>
  <c r="A185" i="5"/>
  <c r="D185" i="5"/>
  <c r="A186" i="5"/>
  <c r="D186" i="5"/>
  <c r="A187" i="5"/>
  <c r="D187" i="5"/>
  <c r="A188" i="5"/>
  <c r="D188" i="5"/>
  <c r="A189" i="5"/>
  <c r="D189" i="5"/>
  <c r="A190" i="5"/>
  <c r="D190" i="5"/>
  <c r="A191" i="5"/>
  <c r="D191" i="5"/>
  <c r="A192" i="5"/>
  <c r="D192" i="5"/>
  <c r="A193" i="5"/>
  <c r="D193" i="5"/>
  <c r="A194" i="5"/>
  <c r="D194" i="5"/>
  <c r="A195" i="5"/>
  <c r="D195" i="5"/>
  <c r="A196" i="5"/>
  <c r="D196" i="5"/>
  <c r="A96" i="5"/>
  <c r="D96" i="5"/>
  <c r="E25" i="2"/>
  <c r="D25" i="2"/>
  <c r="E25" i="1"/>
  <c r="D25" i="1"/>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D44" i="1"/>
  <c r="G29" i="1"/>
  <c r="G28" i="1"/>
  <c r="G29" i="2"/>
  <c r="G28" i="2"/>
  <c r="K26" i="1"/>
  <c r="E26" i="1"/>
  <c r="E13" i="1"/>
  <c r="E14" i="1"/>
  <c r="E15" i="1"/>
  <c r="E16" i="1"/>
  <c r="E18" i="1"/>
  <c r="E19" i="1"/>
  <c r="E20" i="1"/>
  <c r="B32" i="5"/>
  <c r="B31" i="5"/>
  <c r="B30" i="5"/>
  <c r="B29" i="5"/>
  <c r="B28" i="5"/>
  <c r="B27" i="5"/>
  <c r="B15" i="5"/>
  <c r="B14" i="5"/>
  <c r="B13" i="5"/>
  <c r="B12" i="5"/>
  <c r="B11" i="5"/>
  <c r="B10" i="5"/>
  <c r="B9" i="5"/>
  <c r="B8" i="5"/>
  <c r="B7" i="5"/>
  <c r="B3" i="5"/>
  <c r="B4" i="5"/>
  <c r="B5" i="5"/>
  <c r="B6" i="5"/>
  <c r="B16" i="5"/>
  <c r="B17" i="5"/>
  <c r="B18" i="5"/>
  <c r="B19" i="5"/>
  <c r="B20" i="5"/>
  <c r="B21" i="5"/>
  <c r="B22" i="5"/>
  <c r="B23" i="5"/>
  <c r="B24" i="5"/>
  <c r="B25" i="5"/>
  <c r="B26" i="5"/>
  <c r="B2" i="5"/>
  <c r="E12" i="2"/>
  <c r="E13" i="2"/>
  <c r="E14" i="2"/>
  <c r="E15" i="2"/>
  <c r="E16" i="2"/>
  <c r="E17" i="2"/>
  <c r="E18" i="2"/>
  <c r="E19" i="2"/>
  <c r="E20" i="2"/>
  <c r="E11" i="2"/>
  <c r="E23" i="2"/>
  <c r="E26" i="2"/>
  <c r="K36" i="3"/>
  <c r="G41" i="3"/>
  <c r="G39" i="3"/>
  <c r="G38" i="3"/>
  <c r="E36" i="3"/>
  <c r="A27" i="2"/>
  <c r="A27" i="1"/>
  <c r="E35" i="4"/>
  <c r="F45" i="1"/>
  <c r="K22" i="1"/>
  <c r="J23" i="1"/>
  <c r="J26" i="1"/>
  <c r="F28" i="1"/>
  <c r="J24" i="1"/>
  <c r="J21" i="1"/>
  <c r="D26" i="1"/>
  <c r="D42" i="1"/>
  <c r="F41" i="4"/>
  <c r="F43" i="4"/>
  <c r="H43" i="4"/>
  <c r="D37" i="4"/>
  <c r="D38" i="4"/>
  <c r="K7" i="3"/>
  <c r="J29" i="3"/>
  <c r="A31" i="3"/>
  <c r="C41" i="3"/>
  <c r="F43" i="3"/>
  <c r="H43" i="3"/>
  <c r="E33" i="3"/>
  <c r="G19" i="3"/>
  <c r="K9" i="3"/>
  <c r="J30" i="3"/>
  <c r="I18" i="3"/>
  <c r="K13" i="2"/>
  <c r="H16" i="2"/>
  <c r="G17" i="2"/>
  <c r="D26" i="2"/>
  <c r="J26" i="2"/>
  <c r="F28" i="2"/>
  <c r="F29" i="2"/>
  <c r="J36" i="3"/>
  <c r="F38" i="3"/>
  <c r="F42" i="3"/>
  <c r="H42" i="3"/>
  <c r="C41" i="6"/>
  <c r="F43" i="6"/>
  <c r="H43" i="6"/>
  <c r="E33" i="6"/>
  <c r="J29" i="6"/>
  <c r="J36" i="6"/>
  <c r="F38" i="6"/>
  <c r="F47" i="1"/>
  <c r="D46" i="1"/>
  <c r="E44" i="1"/>
  <c r="F43" i="1"/>
  <c r="F41" i="1"/>
  <c r="F29" i="1"/>
  <c r="J40" i="3"/>
  <c r="F39" i="3"/>
  <c r="L3" i="6"/>
  <c r="J20" i="2"/>
  <c r="K14" i="2"/>
  <c r="F39" i="6"/>
  <c r="J40" i="6"/>
  <c r="F42" i="6"/>
  <c r="H42" i="6"/>
</calcChain>
</file>

<file path=xl/sharedStrings.xml><?xml version="1.0" encoding="utf-8"?>
<sst xmlns="http://schemas.openxmlformats.org/spreadsheetml/2006/main" count="361" uniqueCount="133">
  <si>
    <t>Result</t>
  </si>
  <si>
    <t>Average:</t>
  </si>
  <si>
    <t>Standard Deviation:</t>
  </si>
  <si>
    <t>mg/L</t>
  </si>
  <si>
    <t>% Recovery</t>
  </si>
  <si>
    <t>Calculated LOD:</t>
  </si>
  <si>
    <t>Student's t-value to use:</t>
  </si>
  <si>
    <t>Calculated LOQ:</t>
  </si>
  <si>
    <t>Lower Limit</t>
  </si>
  <si>
    <t>Upper Limit</t>
  </si>
  <si>
    <t>LOD x 10</t>
  </si>
  <si>
    <t>LOD is unrealistically low</t>
  </si>
  <si>
    <t>Date Prepped</t>
  </si>
  <si>
    <t>Date Analyzed</t>
  </si>
  <si>
    <t>Method Blanks</t>
  </si>
  <si>
    <r>
      <t>Calculated LOD</t>
    </r>
    <r>
      <rPr>
        <b/>
        <vertAlign val="subscript"/>
        <sz val="10"/>
        <color indexed="8"/>
        <rFont val="Arial"/>
        <family val="2"/>
      </rPr>
      <t>s</t>
    </r>
    <r>
      <rPr>
        <b/>
        <sz val="10"/>
        <color indexed="8"/>
        <rFont val="Arial"/>
        <family val="2"/>
      </rPr>
      <t>:</t>
    </r>
  </si>
  <si>
    <t>Were outliers rejected?</t>
  </si>
  <si>
    <t>If so, explain:</t>
  </si>
  <si>
    <r>
      <t>Calculated LOD</t>
    </r>
    <r>
      <rPr>
        <b/>
        <vertAlign val="subscript"/>
        <sz val="10"/>
        <color indexed="8"/>
        <rFont val="Arial"/>
        <family val="2"/>
      </rPr>
      <t>b:</t>
    </r>
  </si>
  <si>
    <t>Yes</t>
  </si>
  <si>
    <t>No</t>
  </si>
  <si>
    <t xml:space="preserve">Use this form if: </t>
  </si>
  <si>
    <t>a new method is implemented</t>
  </si>
  <si>
    <t>there are not enough data to perform the Ongoing Annual Verification</t>
  </si>
  <si>
    <t>Method Blank Data</t>
  </si>
  <si>
    <t>Date</t>
  </si>
  <si>
    <t>If yes, 99th percentile of blank results:</t>
  </si>
  <si>
    <t>Average of all results:</t>
  </si>
  <si>
    <t>Standard Deviation of all results:</t>
  </si>
  <si>
    <t>Q1 A</t>
  </si>
  <si>
    <t>Q1 B</t>
  </si>
  <si>
    <t>Q2 A</t>
  </si>
  <si>
    <t>Q2 B</t>
  </si>
  <si>
    <t>Q3 A</t>
  </si>
  <si>
    <t>Q3 B</t>
  </si>
  <si>
    <t>Q4 A</t>
  </si>
  <si>
    <t>Q4 B</t>
  </si>
  <si>
    <t>Which option will be used:</t>
  </si>
  <si>
    <t>99th Percentile</t>
  </si>
  <si>
    <t>Standard Deviation</t>
  </si>
  <si>
    <t>Calculation Date:</t>
  </si>
  <si>
    <t>(only gross failures may be excluded)</t>
  </si>
  <si>
    <t>Only use data associated with passing calibrations and passing batch QC (reported data).</t>
  </si>
  <si>
    <t>( = 10/3 x LOD)</t>
  </si>
  <si>
    <t>Existing LOD:</t>
  </si>
  <si>
    <t>NOTES:</t>
  </si>
  <si>
    <r>
      <t>Method Blanks</t>
    </r>
    <r>
      <rPr>
        <sz val="10"/>
        <color indexed="8"/>
        <rFont val="Arial"/>
        <family val="2"/>
      </rPr>
      <t xml:space="preserve"> (see data to the right)</t>
    </r>
  </si>
  <si>
    <t>Spike Level (same as initial):</t>
  </si>
  <si>
    <r>
      <t xml:space="preserve">The lab has the option to use only the last 6 months or the 50 most recent </t>
    </r>
    <r>
      <rPr>
        <b/>
        <sz val="10"/>
        <rFont val="Arial"/>
        <family val="2"/>
      </rPr>
      <t>method blanks</t>
    </r>
    <r>
      <rPr>
        <sz val="10"/>
        <rFont val="Arial"/>
        <family val="2"/>
      </rPr>
      <t>, whichever yeilds the greater number of blanks.</t>
    </r>
  </si>
  <si>
    <t>Initial LOD 1</t>
  </si>
  <si>
    <t>Initial LOD 2</t>
  </si>
  <si>
    <t>Initial LOD 3</t>
  </si>
  <si>
    <t>Initial LOD 4</t>
  </si>
  <si>
    <t>Initial LOD 5</t>
  </si>
  <si>
    <t>Initial LOD 6</t>
  </si>
  <si>
    <t>Initial LOD 7</t>
  </si>
  <si>
    <t>Initial LOD 8</t>
  </si>
  <si>
    <t>Spike Level:</t>
  </si>
  <si>
    <t>Number of Replicates</t>
  </si>
  <si>
    <r>
      <t>t</t>
    </r>
    <r>
      <rPr>
        <b/>
        <vertAlign val="subscript"/>
        <sz val="10"/>
        <rFont val="Arial"/>
        <family val="2"/>
      </rPr>
      <t>(n-1, 0.99)</t>
    </r>
  </si>
  <si>
    <t>(this spreadsheet can calculate up to 200 method blanks)</t>
  </si>
  <si>
    <t>∞</t>
  </si>
  <si>
    <r>
      <t>(calculated from the greater of LOD</t>
    </r>
    <r>
      <rPr>
        <vertAlign val="subscript"/>
        <sz val="10"/>
        <color indexed="8"/>
        <rFont val="Arial"/>
        <family val="2"/>
      </rPr>
      <t>s</t>
    </r>
    <r>
      <rPr>
        <sz val="10"/>
        <color indexed="8"/>
        <rFont val="Arial"/>
        <family val="2"/>
      </rPr>
      <t xml:space="preserve"> and LOD</t>
    </r>
    <r>
      <rPr>
        <vertAlign val="subscript"/>
        <sz val="10"/>
        <color indexed="8"/>
        <rFont val="Arial"/>
        <family val="2"/>
      </rPr>
      <t>b</t>
    </r>
    <r>
      <rPr>
        <sz val="10"/>
        <color indexed="8"/>
        <rFont val="Arial"/>
        <family val="2"/>
      </rPr>
      <t>)</t>
    </r>
  </si>
  <si>
    <r>
      <t xml:space="preserve">Method Blanks </t>
    </r>
    <r>
      <rPr>
        <sz val="10"/>
        <color indexed="8"/>
        <rFont val="Arial"/>
        <family val="2"/>
      </rPr>
      <t>(see data to the right)</t>
    </r>
  </si>
  <si>
    <t>If the lab thinks the sensitivity of the method has changed significantly, then the most recent data may be used (min. of 7 reps, 3 batches, over 3 days).</t>
  </si>
  <si>
    <t xml:space="preserve">(can only use 99th Percentile if more than 100 method blanks) </t>
  </si>
  <si>
    <t xml:space="preserve">Analytical Method: </t>
  </si>
  <si>
    <t>Matrix:</t>
  </si>
  <si>
    <t>Calculation by Analyst:</t>
  </si>
  <si>
    <t>Instrument limitations or vendor claims:</t>
  </si>
  <si>
    <t>Point at which there is a significant change in sensitivity of the calibration curve:</t>
  </si>
  <si>
    <t>Concentration where Signal to Noise Ratio is 3 - 5:</t>
  </si>
  <si>
    <r>
      <t>Estimated LOD</t>
    </r>
    <r>
      <rPr>
        <b/>
        <vertAlign val="subscript"/>
        <sz val="10"/>
        <color indexed="8"/>
        <rFont val="Arial"/>
        <family val="2"/>
      </rPr>
      <t>s</t>
    </r>
    <r>
      <rPr>
        <b/>
        <sz val="10"/>
        <color indexed="8"/>
        <rFont val="Arial"/>
        <family val="2"/>
      </rPr>
      <t>:</t>
    </r>
  </si>
  <si>
    <r>
      <t>Estimated LOD</t>
    </r>
    <r>
      <rPr>
        <b/>
        <vertAlign val="subscript"/>
        <sz val="10"/>
        <color indexed="8"/>
        <rFont val="Arial"/>
        <family val="2"/>
      </rPr>
      <t>b:</t>
    </r>
  </si>
  <si>
    <r>
      <t>LOD</t>
    </r>
    <r>
      <rPr>
        <vertAlign val="subscript"/>
        <sz val="10"/>
        <color indexed="8"/>
        <rFont val="Arial"/>
        <family val="2"/>
      </rPr>
      <t>b</t>
    </r>
    <r>
      <rPr>
        <sz val="10"/>
        <color indexed="8"/>
        <rFont val="Arial"/>
        <family val="2"/>
      </rPr>
      <t xml:space="preserve"> if 99th percentile is used:</t>
    </r>
  </si>
  <si>
    <r>
      <t>LOD</t>
    </r>
    <r>
      <rPr>
        <vertAlign val="subscript"/>
        <sz val="10"/>
        <color indexed="8"/>
        <rFont val="Arial"/>
        <family val="2"/>
      </rPr>
      <t>b</t>
    </r>
    <r>
      <rPr>
        <sz val="10"/>
        <color indexed="8"/>
        <rFont val="Arial"/>
        <family val="2"/>
      </rPr>
      <t xml:space="preserve"> if standard deviation is used:</t>
    </r>
  </si>
  <si>
    <t>New Inst 2</t>
  </si>
  <si>
    <t>New Inst 1</t>
  </si>
  <si>
    <r>
      <t>Method Blanks</t>
    </r>
    <r>
      <rPr>
        <sz val="10"/>
        <color indexed="8"/>
        <rFont val="Arial"/>
        <family val="2"/>
      </rPr>
      <t xml:space="preserve"> </t>
    </r>
  </si>
  <si>
    <r>
      <t>Is the LOD</t>
    </r>
    <r>
      <rPr>
        <b/>
        <vertAlign val="subscript"/>
        <sz val="10"/>
        <color indexed="8"/>
        <rFont val="Arial"/>
        <family val="2"/>
      </rPr>
      <t>b</t>
    </r>
    <r>
      <rPr>
        <b/>
        <sz val="10"/>
        <color indexed="8"/>
        <rFont val="Arial"/>
        <family val="2"/>
      </rPr>
      <t xml:space="preserve"> Valid?</t>
    </r>
  </si>
  <si>
    <t>Previously Determined LOD:</t>
  </si>
  <si>
    <r>
      <t>Recalculate LOD</t>
    </r>
    <r>
      <rPr>
        <vertAlign val="subscript"/>
        <sz val="10"/>
        <rFont val="Arial"/>
        <family val="2"/>
      </rPr>
      <t>s</t>
    </r>
    <r>
      <rPr>
        <sz val="10"/>
        <rFont val="Arial"/>
        <family val="2"/>
      </rPr>
      <t xml:space="preserve"> and LOD</t>
    </r>
    <r>
      <rPr>
        <vertAlign val="subscript"/>
        <sz val="10"/>
        <rFont val="Arial"/>
        <family val="2"/>
      </rPr>
      <t>b</t>
    </r>
    <r>
      <rPr>
        <sz val="10"/>
        <rFont val="Arial"/>
        <family val="2"/>
      </rPr>
      <t xml:space="preserve"> at least every 13 months.</t>
    </r>
  </si>
  <si>
    <t>the method was rarely used in the last 2 years but more than 8 method blanks have been analyzed</t>
  </si>
  <si>
    <t>&gt;100 method blank results?</t>
  </si>
  <si>
    <r>
      <t>Is the LOD</t>
    </r>
    <r>
      <rPr>
        <b/>
        <vertAlign val="subscript"/>
        <sz val="10"/>
        <color indexed="8"/>
        <rFont val="Arial"/>
        <family val="2"/>
      </rPr>
      <t>s</t>
    </r>
    <r>
      <rPr>
        <b/>
        <sz val="10"/>
        <color indexed="8"/>
        <rFont val="Arial"/>
        <family val="2"/>
      </rPr>
      <t xml:space="preserve"> Valid?</t>
    </r>
  </si>
  <si>
    <t>Is the existing LOD Valid?</t>
  </si>
  <si>
    <t>Can the existing LOD be left unchanged?</t>
  </si>
  <si>
    <t>LOD</t>
  </si>
  <si>
    <r>
      <t xml:space="preserve">The existing LOD can be left unchanged if the calculated LOD is within 0.5 - 2 times the existing LOD </t>
    </r>
    <r>
      <rPr>
        <b/>
        <sz val="10"/>
        <rFont val="Arial"/>
        <family val="2"/>
      </rPr>
      <t>AND</t>
    </r>
    <r>
      <rPr>
        <sz val="10"/>
        <rFont val="Arial"/>
        <family val="2"/>
      </rPr>
      <t xml:space="preserve"> less than 3% of the method blanks are greater than the existing LOD.</t>
    </r>
  </si>
  <si>
    <t>This form will determine if the method sensitivity (e.g. LOD) is affected.</t>
  </si>
  <si>
    <t>TINV(0.02,(A2-1))</t>
  </si>
  <si>
    <t>Permit Limit</t>
  </si>
  <si>
    <t>Spiked Blanks</t>
  </si>
  <si>
    <r>
      <t xml:space="preserve">Include </t>
    </r>
    <r>
      <rPr>
        <b/>
        <sz val="10"/>
        <rFont val="Arial"/>
        <family val="2"/>
      </rPr>
      <t>spiked blank</t>
    </r>
    <r>
      <rPr>
        <sz val="10"/>
        <rFont val="Arial"/>
        <family val="2"/>
      </rPr>
      <t xml:space="preserve"> data generated within the last 2 years as long as the data all used the same spike level (include initial results if within 2 years).</t>
    </r>
  </si>
  <si>
    <r>
      <t xml:space="preserve">Spiked Blanks </t>
    </r>
    <r>
      <rPr>
        <sz val="10"/>
        <color indexed="8"/>
        <rFont val="Arial"/>
        <family val="2"/>
      </rPr>
      <t>(include data generated within the last 2 years)</t>
    </r>
  </si>
  <si>
    <t>If a new instrument is added, analyze at least 2 spiked blanks and at least two method blanks on the new instrument.</t>
  </si>
  <si>
    <r>
      <t>The LOD</t>
    </r>
    <r>
      <rPr>
        <vertAlign val="subscript"/>
        <sz val="10"/>
        <rFont val="Arial"/>
        <family val="2"/>
      </rPr>
      <t>s</t>
    </r>
    <r>
      <rPr>
        <sz val="10"/>
        <rFont val="Arial"/>
        <family val="2"/>
      </rPr>
      <t xml:space="preserve"> and LOD</t>
    </r>
    <r>
      <rPr>
        <vertAlign val="subscript"/>
        <sz val="10"/>
        <rFont val="Arial"/>
        <family val="2"/>
      </rPr>
      <t>b</t>
    </r>
    <r>
      <rPr>
        <sz val="10"/>
        <rFont val="Arial"/>
        <family val="2"/>
      </rPr>
      <t xml:space="preserve"> will need to be recalculated at least every 13 months.</t>
    </r>
  </si>
  <si>
    <t>If sample analysis is not performed often for a given test, only quarters with actual sample analysis (do not include PT samples) need to have the spiked blanks analyzed.  Take the last 24 months of data to generate the LOD.</t>
  </si>
  <si>
    <t>Degrees of Freedom 
(n - 1)</t>
  </si>
  <si>
    <t>If the method is altered in a way that could be expected to change its sensitivity, then re-determine the initial LOD and restart the ongoing data collection.</t>
  </si>
  <si>
    <t>Is spike level okay (&lt;5% spiked blanks &lt;0)?</t>
  </si>
  <si>
    <t>the method was rarely used in the last 2 years and 10 or less method blanks have been analyzed</t>
  </si>
  <si>
    <r>
      <t>If the method blanks are less than the existing LOD, then the LOD</t>
    </r>
    <r>
      <rPr>
        <vertAlign val="subscript"/>
        <sz val="10"/>
        <rFont val="Arial"/>
        <family val="2"/>
      </rPr>
      <t>b</t>
    </r>
    <r>
      <rPr>
        <sz val="10"/>
        <rFont val="Arial"/>
        <family val="2"/>
      </rPr>
      <t xml:space="preserve"> is validated.</t>
    </r>
  </si>
  <si>
    <r>
      <t>If the new LOD</t>
    </r>
    <r>
      <rPr>
        <vertAlign val="subscript"/>
        <sz val="10"/>
        <rFont val="Arial"/>
        <family val="2"/>
      </rPr>
      <t>s</t>
    </r>
    <r>
      <rPr>
        <sz val="10"/>
        <rFont val="Arial"/>
        <family val="2"/>
      </rPr>
      <t xml:space="preserve"> is within 0.5-2 times the existing LOD, then the LOD</t>
    </r>
    <r>
      <rPr>
        <vertAlign val="subscript"/>
        <sz val="10"/>
        <rFont val="Arial"/>
        <family val="2"/>
      </rPr>
      <t>s</t>
    </r>
    <r>
      <rPr>
        <sz val="10"/>
        <rFont val="Arial"/>
        <family val="2"/>
      </rPr>
      <t xml:space="preserve"> is validated.</t>
    </r>
  </si>
  <si>
    <r>
      <t>Repeat the initial LOD if either LOD</t>
    </r>
    <r>
      <rPr>
        <vertAlign val="subscript"/>
        <sz val="10"/>
        <rFont val="Arial"/>
        <family val="2"/>
      </rPr>
      <t>s</t>
    </r>
    <r>
      <rPr>
        <sz val="10"/>
        <rFont val="Arial"/>
        <family val="2"/>
      </rPr>
      <t xml:space="preserve"> or LOD</t>
    </r>
    <r>
      <rPr>
        <vertAlign val="subscript"/>
        <sz val="10"/>
        <rFont val="Arial"/>
        <family val="2"/>
      </rPr>
      <t>b</t>
    </r>
    <r>
      <rPr>
        <sz val="10"/>
        <rFont val="Arial"/>
        <family val="2"/>
      </rPr>
      <t xml:space="preserve"> is not validated.</t>
    </r>
  </si>
  <si>
    <t>Calculation Analyst:</t>
  </si>
  <si>
    <t>Mislabeled vial - did not use in calculations</t>
  </si>
  <si>
    <t>AF</t>
  </si>
  <si>
    <t>Wastewater</t>
  </si>
  <si>
    <t>Use any of the six options to estimate the initial LOD.  Fill in the white cells.  Cells in yellow have the estimated LOD.</t>
  </si>
  <si>
    <t>LOD Checks (using outdated LOD regulations, but may give insight to LOD determination)</t>
  </si>
  <si>
    <t>Variability is too high, so the standard deviation is too close to LOD</t>
  </si>
  <si>
    <t>If fails, you should spike at higher a concentration</t>
  </si>
  <si>
    <r>
      <rPr>
        <b/>
        <i/>
        <sz val="10"/>
        <color indexed="8"/>
        <rFont val="Arial"/>
        <family val="2"/>
      </rPr>
      <t>OPTIONAL CHECK</t>
    </r>
    <r>
      <rPr>
        <b/>
        <sz val="10"/>
        <color indexed="8"/>
        <rFont val="Arial"/>
        <family val="2"/>
      </rPr>
      <t xml:space="preserve">
</t>
    </r>
    <r>
      <rPr>
        <b/>
        <sz val="9"/>
        <color indexed="8"/>
        <rFont val="Arial"/>
        <family val="2"/>
      </rPr>
      <t>Is average recovery reasonable?</t>
    </r>
  </si>
  <si>
    <t>If fails, you should spike at a lower concentration</t>
  </si>
  <si>
    <r>
      <t xml:space="preserve">If fails, the method </t>
    </r>
    <r>
      <rPr>
        <b/>
        <sz val="10"/>
        <color indexed="8"/>
        <rFont val="Arial"/>
        <family val="2"/>
      </rPr>
      <t>must</t>
    </r>
    <r>
      <rPr>
        <sz val="10"/>
        <color indexed="8"/>
        <rFont val="Arial"/>
        <family val="2"/>
      </rPr>
      <t xml:space="preserve"> be optimized to be able to meet permit or regulatory limits</t>
    </r>
  </si>
  <si>
    <t>General guidelines, 
don't need to re-run study if outside limits</t>
  </si>
  <si>
    <t xml:space="preserve"> adding an instrument</t>
  </si>
  <si>
    <t>Spike Conc.</t>
  </si>
  <si>
    <t>MB count:</t>
  </si>
  <si>
    <r>
      <rPr>
        <b/>
        <i/>
        <sz val="10"/>
        <color indexed="8"/>
        <rFont val="Arial"/>
        <family val="2"/>
      </rPr>
      <t>OPTIONAL CHECK</t>
    </r>
    <r>
      <rPr>
        <b/>
        <sz val="9"/>
        <color indexed="8"/>
        <rFont val="Arial"/>
        <family val="2"/>
      </rPr>
      <t xml:space="preserve">
</t>
    </r>
    <r>
      <rPr>
        <b/>
        <u/>
        <sz val="9"/>
        <color indexed="8"/>
        <rFont val="Arial"/>
        <family val="2"/>
      </rPr>
      <t>Low Spiked Blank Check</t>
    </r>
    <r>
      <rPr>
        <b/>
        <sz val="9"/>
        <color indexed="8"/>
        <rFont val="Arial"/>
        <family val="2"/>
      </rPr>
      <t xml:space="preserve">
- Did you spike too low? -
- LOD &lt; Spike Concentration -</t>
    </r>
  </si>
  <si>
    <r>
      <rPr>
        <b/>
        <i/>
        <sz val="10"/>
        <color indexed="8"/>
        <rFont val="Arial"/>
        <family val="2"/>
      </rPr>
      <t>OPTIONAL CHECK</t>
    </r>
    <r>
      <rPr>
        <b/>
        <sz val="9"/>
        <color indexed="8"/>
        <rFont val="Arial"/>
        <family val="2"/>
      </rPr>
      <t xml:space="preserve">
</t>
    </r>
    <r>
      <rPr>
        <b/>
        <u/>
        <sz val="9"/>
        <color indexed="8"/>
        <rFont val="Arial"/>
        <family val="2"/>
      </rPr>
      <t>High Spiked Blank Check</t>
    </r>
    <r>
      <rPr>
        <b/>
        <sz val="9"/>
        <color indexed="8"/>
        <rFont val="Arial"/>
        <family val="2"/>
      </rPr>
      <t xml:space="preserve">
- Did you spike too high? -
- Spike Concentration &lt; 10 x LOD -</t>
    </r>
  </si>
  <si>
    <r>
      <rPr>
        <b/>
        <u/>
        <sz val="11"/>
        <color indexed="8"/>
        <rFont val="Arial"/>
        <family val="2"/>
      </rPr>
      <t>Regulatory Limit Check</t>
    </r>
    <r>
      <rPr>
        <b/>
        <sz val="11"/>
        <color indexed="8"/>
        <rFont val="Arial"/>
        <family val="2"/>
      </rPr>
      <t xml:space="preserve">
- LOD &lt; Permit Limit? -</t>
    </r>
  </si>
  <si>
    <t>&gt;100 numeric method blank results?</t>
  </si>
  <si>
    <t>Number of text</t>
  </si>
  <si>
    <t>Number of numeric values</t>
  </si>
  <si>
    <t>Total MBs</t>
  </si>
  <si>
    <r>
      <t xml:space="preserve">Ongoing LOD/LOQ Calculation and Verification Worksheet (Single Instrument) </t>
    </r>
    <r>
      <rPr>
        <b/>
        <sz val="8"/>
        <color indexed="8"/>
        <rFont val="Arial"/>
        <family val="2"/>
      </rPr>
      <t>Revised 10/13/2020</t>
    </r>
  </si>
  <si>
    <r>
      <t xml:space="preserve">Ongoing LOD/LOQ Calculation and Verification Worksheet (Single Instrument) </t>
    </r>
    <r>
      <rPr>
        <b/>
        <sz val="9"/>
        <color indexed="8"/>
        <rFont val="Arial"/>
        <family val="2"/>
      </rPr>
      <t>Revised 10/13/2020</t>
    </r>
  </si>
  <si>
    <t>Each quarter, prepare and analyze the two spiked blanksin separate batches.</t>
  </si>
  <si>
    <r>
      <t xml:space="preserve">Estimating Initial LOD Worksheet (Single Instrument) </t>
    </r>
    <r>
      <rPr>
        <b/>
        <sz val="8"/>
        <color indexed="8"/>
        <rFont val="Arial"/>
        <family val="2"/>
      </rPr>
      <t>Revised 10/13/2020</t>
    </r>
  </si>
  <si>
    <r>
      <t xml:space="preserve">Initial LOD/LOQ Calculation and Validation Worksheet (Single Instrument) </t>
    </r>
    <r>
      <rPr>
        <b/>
        <sz val="8"/>
        <color indexed="8"/>
        <rFont val="Arial"/>
        <family val="2"/>
      </rPr>
      <t>Revised 10/13/2020</t>
    </r>
  </si>
  <si>
    <r>
      <t xml:space="preserve">Add/Change Instrument LOD/LOQ Calculation and Verification Worksheet </t>
    </r>
    <r>
      <rPr>
        <b/>
        <sz val="8"/>
        <color indexed="8"/>
        <rFont val="Arial"/>
        <family val="2"/>
      </rPr>
      <t>Revised 10/13/2020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</si>
</sst>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m/d/yy;@"/>
    <numFmt numFmtId="166" formatCode="0.0%"/>
    <numFmt numFmtId="167" formatCode="0.00000"/>
  </numFmts>
  <fonts count="40" x14ac:knownFonts="1">
    <font>
      <sz val="10"/>
      <name val="Arial"/>
    </font>
    <font>
      <sz val="8"/>
      <name val="Arial"/>
      <family val="2"/>
    </font>
    <font>
      <sz val="10"/>
      <color indexed="8"/>
      <name val="Arial"/>
      <family val="2"/>
    </font>
    <font>
      <b/>
      <sz val="10"/>
      <color indexed="8"/>
      <name val="Arial"/>
      <family val="2"/>
    </font>
    <font>
      <b/>
      <sz val="10"/>
      <color indexed="10"/>
      <name val="Arial"/>
      <family val="2"/>
    </font>
    <font>
      <sz val="9"/>
      <color indexed="8"/>
      <name val="Arial"/>
      <family val="2"/>
    </font>
    <font>
      <sz val="8"/>
      <color indexed="8"/>
      <name val="Arial"/>
      <family val="2"/>
    </font>
    <font>
      <b/>
      <sz val="12"/>
      <color indexed="8"/>
      <name val="Arial"/>
      <family val="2"/>
    </font>
    <font>
      <b/>
      <sz val="10"/>
      <color indexed="8"/>
      <name val="Arial"/>
      <family val="2"/>
    </font>
    <font>
      <b/>
      <sz val="9"/>
      <color indexed="8"/>
      <name val="Arial"/>
      <family val="2"/>
    </font>
    <font>
      <b/>
      <vertAlign val="subscript"/>
      <sz val="10"/>
      <color indexed="8"/>
      <name val="Arial"/>
      <family val="2"/>
    </font>
    <font>
      <sz val="10"/>
      <name val="Arial"/>
      <family val="2"/>
    </font>
    <font>
      <vertAlign val="subscript"/>
      <sz val="10"/>
      <name val="Arial"/>
      <family val="2"/>
    </font>
    <font>
      <b/>
      <sz val="10"/>
      <name val="Arial"/>
      <family val="2"/>
    </font>
    <font>
      <b/>
      <vertAlign val="subscript"/>
      <sz val="10"/>
      <name val="Arial"/>
      <family val="2"/>
    </font>
    <font>
      <sz val="10"/>
      <name val="Calibri"/>
      <family val="2"/>
    </font>
    <font>
      <vertAlign val="subscript"/>
      <sz val="10"/>
      <color indexed="8"/>
      <name val="Arial"/>
      <family val="2"/>
    </font>
    <font>
      <b/>
      <u/>
      <sz val="9"/>
      <color indexed="8"/>
      <name val="Arial"/>
      <family val="2"/>
    </font>
    <font>
      <b/>
      <i/>
      <sz val="10"/>
      <color indexed="8"/>
      <name val="Arial"/>
      <family val="2"/>
    </font>
    <font>
      <b/>
      <sz val="8"/>
      <color indexed="8"/>
      <name val="Arial"/>
      <family val="2"/>
    </font>
    <font>
      <b/>
      <sz val="11"/>
      <color indexed="8"/>
      <name val="Arial"/>
      <family val="2"/>
    </font>
    <font>
      <b/>
      <u/>
      <sz val="11"/>
      <color indexed="8"/>
      <name val="Arial"/>
      <family val="2"/>
    </font>
    <font>
      <sz val="10"/>
      <color theme="0"/>
      <name val="Arial"/>
      <family val="2"/>
    </font>
    <font>
      <sz val="10"/>
      <color theme="1"/>
      <name val="Arial"/>
      <family val="2"/>
    </font>
    <font>
      <b/>
      <i/>
      <sz val="10"/>
      <color rgb="FFFF0000"/>
      <name val="Arial"/>
      <family val="2"/>
    </font>
    <font>
      <b/>
      <sz val="10"/>
      <color rgb="FFFF0000"/>
      <name val="Arial"/>
      <family val="2"/>
    </font>
    <font>
      <i/>
      <sz val="10"/>
      <color rgb="FFFF0000"/>
      <name val="Arial"/>
      <family val="2"/>
    </font>
    <font>
      <sz val="10"/>
      <color rgb="FFFF0000"/>
      <name val="Arial"/>
      <family val="2"/>
    </font>
    <font>
      <b/>
      <i/>
      <sz val="10"/>
      <color theme="9" tint="-0.249977111117893"/>
      <name val="Arial"/>
      <family val="2"/>
    </font>
    <font>
      <i/>
      <sz val="10"/>
      <color theme="0"/>
      <name val="Arial"/>
      <family val="2"/>
    </font>
    <font>
      <i/>
      <sz val="10"/>
      <color theme="0" tint="-0.249977111117893"/>
      <name val="Arial"/>
      <family val="2"/>
    </font>
    <font>
      <sz val="10"/>
      <color theme="0" tint="-0.14999847407452621"/>
      <name val="Arial"/>
      <family val="2"/>
    </font>
    <font>
      <i/>
      <sz val="10"/>
      <color theme="1"/>
      <name val="Arial"/>
      <family val="2"/>
    </font>
    <font>
      <b/>
      <sz val="10"/>
      <color theme="9" tint="-0.249977111117893"/>
      <name val="Arial"/>
      <family val="2"/>
    </font>
    <font>
      <sz val="10"/>
      <color theme="0" tint="-0.249977111117893"/>
      <name val="Arial"/>
      <family val="2"/>
    </font>
    <font>
      <b/>
      <sz val="9"/>
      <color theme="9" tint="-0.249977111117893"/>
      <name val="Arial"/>
      <family val="2"/>
    </font>
    <font>
      <sz val="9"/>
      <color theme="0"/>
      <name val="Arial"/>
      <family val="2"/>
    </font>
    <font>
      <sz val="10"/>
      <color theme="4" tint="0.79998168889431442"/>
      <name val="Arial"/>
      <family val="2"/>
    </font>
    <font>
      <i/>
      <sz val="10"/>
      <color theme="4" tint="0.79998168889431442"/>
      <name val="Arial"/>
      <family val="2"/>
    </font>
    <font>
      <b/>
      <sz val="10"/>
      <color theme="4" tint="0.79998168889431442"/>
      <name val="Arial"/>
      <family val="2"/>
    </font>
  </fonts>
  <fills count="14">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69"/>
        <bgColor indexed="64"/>
      </patternFill>
    </fill>
    <fill>
      <patternFill patternType="solid">
        <fgColor rgb="FFA9C6E9"/>
        <bgColor indexed="64"/>
      </patternFill>
    </fill>
    <fill>
      <patternFill patternType="solid">
        <fgColor rgb="FFDCE6F1"/>
        <bgColor indexed="64"/>
      </patternFill>
    </fill>
    <fill>
      <patternFill patternType="solid">
        <fgColor rgb="FFC5D9F1"/>
        <bgColor indexed="64"/>
      </patternFill>
    </fill>
    <fill>
      <patternFill patternType="solid">
        <fgColor rgb="FFFFFFA7"/>
        <bgColor indexed="64"/>
      </patternFill>
    </fill>
    <fill>
      <patternFill patternType="solid">
        <fgColor rgb="FF00B0F0"/>
        <bgColor indexed="64"/>
      </patternFill>
    </fill>
    <fill>
      <patternFill patternType="solid">
        <fgColor theme="9" tint="0.79998168889431442"/>
        <bgColor indexed="64"/>
      </patternFill>
    </fill>
    <fill>
      <patternFill patternType="solid">
        <fgColor rgb="FFFFFFCC"/>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8"/>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top/>
      <bottom style="thin">
        <color indexed="8"/>
      </bottom>
      <diagonal/>
    </border>
    <border>
      <left style="thin">
        <color indexed="64"/>
      </left>
      <right/>
      <top/>
      <bottom/>
      <diagonal/>
    </border>
    <border>
      <left style="thin">
        <color indexed="64"/>
      </left>
      <right style="thin">
        <color indexed="64"/>
      </right>
      <top/>
      <bottom/>
      <diagonal/>
    </border>
    <border>
      <left/>
      <right style="thin">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style="thin">
        <color indexed="64"/>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thin">
        <color indexed="8"/>
      </right>
      <top style="thin">
        <color indexed="8"/>
      </top>
      <bottom style="thin">
        <color indexed="8"/>
      </bottom>
      <diagonal/>
    </border>
    <border>
      <left style="thin">
        <color indexed="64"/>
      </left>
      <right style="medium">
        <color indexed="64"/>
      </right>
      <top style="thin">
        <color indexed="64"/>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8"/>
      </right>
      <top style="medium">
        <color indexed="8"/>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thin">
        <color indexed="64"/>
      </top>
      <bottom style="medium">
        <color indexed="8"/>
      </bottom>
      <diagonal/>
    </border>
    <border>
      <left style="medium">
        <color indexed="8"/>
      </left>
      <right/>
      <top style="medium">
        <color indexed="8"/>
      </top>
      <bottom style="thin">
        <color indexed="8"/>
      </bottom>
      <diagonal/>
    </border>
    <border>
      <left style="medium">
        <color indexed="8"/>
      </left>
      <right/>
      <top/>
      <bottom style="thin">
        <color indexed="8"/>
      </bottom>
      <diagonal/>
    </border>
    <border>
      <left style="medium">
        <color indexed="8"/>
      </left>
      <right/>
      <top/>
      <bottom/>
      <diagonal/>
    </border>
    <border>
      <left style="medium">
        <color indexed="8"/>
      </left>
      <right/>
      <top style="thin">
        <color indexed="8"/>
      </top>
      <bottom style="thin">
        <color indexed="8"/>
      </bottom>
      <diagonal/>
    </border>
    <border>
      <left/>
      <right style="thin">
        <color indexed="64"/>
      </right>
      <top/>
      <bottom/>
      <diagonal/>
    </border>
    <border>
      <left style="medium">
        <color indexed="8"/>
      </left>
      <right/>
      <top style="thin">
        <color indexed="8"/>
      </top>
      <bottom/>
      <diagonal/>
    </border>
    <border>
      <left style="medium">
        <color indexed="8"/>
      </left>
      <right/>
      <top style="thin">
        <color indexed="64"/>
      </top>
      <bottom style="medium">
        <color indexed="8"/>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8"/>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diagonal/>
    </border>
    <border>
      <left/>
      <right style="medium">
        <color indexed="8"/>
      </right>
      <top style="thin">
        <color indexed="8"/>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s>
  <cellStyleXfs count="1">
    <xf numFmtId="0" fontId="0" fillId="0" borderId="0"/>
  </cellStyleXfs>
  <cellXfs count="828">
    <xf numFmtId="0" fontId="0" fillId="0" borderId="0" xfId="0"/>
    <xf numFmtId="0" fontId="2" fillId="0" borderId="0" xfId="0" applyFont="1"/>
    <xf numFmtId="0" fontId="2" fillId="0" borderId="0" xfId="0" applyFont="1" applyAlignment="1">
      <alignment horizontal="center"/>
    </xf>
    <xf numFmtId="164" fontId="2" fillId="3" borderId="1" xfId="0" applyNumberFormat="1" applyFont="1" applyFill="1" applyBorder="1" applyAlignment="1">
      <alignment horizontal="center"/>
    </xf>
    <xf numFmtId="165" fontId="0" fillId="0" borderId="0" xfId="0" applyNumberFormat="1"/>
    <xf numFmtId="9" fontId="2" fillId="3" borderId="2" xfId="0" applyNumberFormat="1" applyFont="1" applyFill="1" applyBorder="1" applyAlignment="1">
      <alignment horizontal="center"/>
    </xf>
    <xf numFmtId="0" fontId="2" fillId="3" borderId="3" xfId="0" applyFont="1" applyFill="1" applyBorder="1" applyAlignment="1">
      <alignment horizontal="center"/>
    </xf>
    <xf numFmtId="167" fontId="2" fillId="3" borderId="1" xfId="0" applyNumberFormat="1" applyFont="1" applyFill="1" applyBorder="1" applyAlignment="1">
      <alignment horizontal="center"/>
    </xf>
    <xf numFmtId="167" fontId="2" fillId="3" borderId="4" xfId="0" applyNumberFormat="1" applyFont="1" applyFill="1" applyBorder="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15" fillId="0" borderId="1" xfId="0" applyFont="1" applyBorder="1" applyAlignment="1">
      <alignment horizontal="center" vertical="center"/>
    </xf>
    <xf numFmtId="0" fontId="13" fillId="4" borderId="5"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0" fillId="0" borderId="0" xfId="0" applyFill="1"/>
    <xf numFmtId="0" fontId="0" fillId="0" borderId="0" xfId="0" applyFill="1" applyBorder="1"/>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0" fontId="0" fillId="0" borderId="1" xfId="0" applyBorder="1" applyAlignment="1">
      <alignment horizontal="center" vertical="center" wrapText="1"/>
    </xf>
    <xf numFmtId="164" fontId="2" fillId="3" borderId="7" xfId="0" applyNumberFormat="1" applyFont="1" applyFill="1" applyBorder="1" applyAlignment="1">
      <alignment horizontal="center"/>
    </xf>
    <xf numFmtId="165" fontId="2" fillId="3" borderId="4" xfId="0" applyNumberFormat="1" applyFont="1" applyFill="1" applyBorder="1" applyAlignment="1">
      <alignment horizontal="center"/>
    </xf>
    <xf numFmtId="164" fontId="3" fillId="5" borderId="8" xfId="0" applyNumberFormat="1" applyFont="1" applyFill="1" applyBorder="1" applyAlignment="1">
      <alignment horizontal="center"/>
    </xf>
    <xf numFmtId="0" fontId="8" fillId="3" borderId="9" xfId="0" applyFont="1" applyFill="1" applyBorder="1" applyAlignment="1" applyProtection="1">
      <alignment horizontal="center"/>
    </xf>
    <xf numFmtId="0" fontId="3" fillId="3" borderId="10" xfId="0" applyFont="1" applyFill="1" applyBorder="1" applyAlignment="1" applyProtection="1">
      <alignment horizontal="center"/>
    </xf>
    <xf numFmtId="9" fontId="2" fillId="3" borderId="2" xfId="0" applyNumberFormat="1" applyFont="1" applyFill="1" applyBorder="1" applyAlignment="1" applyProtection="1">
      <alignment horizontal="center"/>
    </xf>
    <xf numFmtId="0" fontId="2" fillId="0" borderId="11" xfId="0" applyFont="1" applyFill="1" applyBorder="1" applyAlignment="1" applyProtection="1">
      <alignment horizontal="center"/>
    </xf>
    <xf numFmtId="165" fontId="2" fillId="0" borderId="0" xfId="0" applyNumberFormat="1" applyFont="1" applyFill="1" applyBorder="1" applyAlignment="1" applyProtection="1">
      <alignment horizontal="center"/>
    </xf>
    <xf numFmtId="164" fontId="2" fillId="0" borderId="0" xfId="0" applyNumberFormat="1" applyFont="1" applyFill="1" applyBorder="1" applyAlignment="1" applyProtection="1">
      <alignment horizontal="center"/>
    </xf>
    <xf numFmtId="164" fontId="2" fillId="3" borderId="1" xfId="0" applyNumberFormat="1" applyFont="1" applyFill="1" applyBorder="1" applyAlignment="1" applyProtection="1">
      <alignment horizontal="center"/>
    </xf>
    <xf numFmtId="164" fontId="2" fillId="3" borderId="7" xfId="0" applyNumberFormat="1" applyFont="1" applyFill="1" applyBorder="1" applyAlignment="1" applyProtection="1">
      <alignment horizontal="center"/>
    </xf>
    <xf numFmtId="164" fontId="2" fillId="6" borderId="8" xfId="0" applyNumberFormat="1" applyFont="1" applyFill="1" applyBorder="1" applyAlignment="1" applyProtection="1">
      <alignment horizontal="center"/>
    </xf>
    <xf numFmtId="164" fontId="2" fillId="6" borderId="12" xfId="0" applyNumberFormat="1" applyFont="1" applyFill="1" applyBorder="1" applyAlignment="1" applyProtection="1">
      <alignment horizontal="center"/>
    </xf>
    <xf numFmtId="164" fontId="2" fillId="0" borderId="13" xfId="0" applyNumberFormat="1" applyFont="1" applyFill="1" applyBorder="1" applyAlignment="1" applyProtection="1">
      <alignment horizontal="center"/>
    </xf>
    <xf numFmtId="0" fontId="2" fillId="2" borderId="14" xfId="0" applyFont="1" applyFill="1" applyBorder="1" applyProtection="1"/>
    <xf numFmtId="0" fontId="2" fillId="2" borderId="14" xfId="0" applyFont="1" applyFill="1" applyBorder="1" applyAlignment="1" applyProtection="1">
      <alignment horizontal="center"/>
    </xf>
    <xf numFmtId="0" fontId="2" fillId="0" borderId="15" xfId="0" applyFont="1" applyBorder="1" applyProtection="1"/>
    <xf numFmtId="0" fontId="3" fillId="2" borderId="16" xfId="0" applyFont="1" applyFill="1" applyBorder="1" applyProtection="1"/>
    <xf numFmtId="0" fontId="2" fillId="0" borderId="11" xfId="0" applyFont="1" applyFill="1" applyBorder="1" applyAlignment="1" applyProtection="1">
      <alignment horizontal="center"/>
      <protection locked="0"/>
    </xf>
    <xf numFmtId="165"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center"/>
      <protection locked="0"/>
    </xf>
    <xf numFmtId="0" fontId="2" fillId="3" borderId="3" xfId="0" applyFont="1" applyFill="1" applyBorder="1" applyAlignment="1" applyProtection="1">
      <alignment horizontal="center"/>
    </xf>
    <xf numFmtId="164" fontId="2" fillId="3" borderId="4" xfId="0" applyNumberFormat="1" applyFont="1" applyFill="1" applyBorder="1" applyAlignment="1" applyProtection="1">
      <alignment horizontal="center"/>
    </xf>
    <xf numFmtId="167" fontId="2" fillId="3" borderId="4" xfId="0" applyNumberFormat="1" applyFont="1" applyFill="1" applyBorder="1" applyAlignment="1" applyProtection="1">
      <alignment horizontal="center"/>
    </xf>
    <xf numFmtId="165" fontId="2" fillId="3" borderId="4" xfId="0" applyNumberFormat="1" applyFont="1" applyFill="1" applyBorder="1" applyAlignment="1" applyProtection="1">
      <alignment horizontal="center"/>
    </xf>
    <xf numFmtId="164" fontId="2" fillId="6" borderId="17" xfId="0" applyNumberFormat="1" applyFont="1" applyFill="1" applyBorder="1" applyAlignment="1" applyProtection="1">
      <alignment horizontal="center"/>
    </xf>
    <xf numFmtId="0" fontId="3" fillId="2" borderId="14" xfId="0" applyFont="1" applyFill="1" applyBorder="1" applyProtection="1"/>
    <xf numFmtId="164" fontId="3" fillId="5" borderId="18" xfId="0" applyNumberFormat="1" applyFont="1" applyFill="1" applyBorder="1" applyAlignment="1" applyProtection="1">
      <alignment horizontal="center"/>
    </xf>
    <xf numFmtId="164" fontId="2" fillId="2" borderId="14" xfId="0" applyNumberFormat="1" applyFont="1" applyFill="1" applyBorder="1" applyProtection="1"/>
    <xf numFmtId="164" fontId="3" fillId="5" borderId="1" xfId="0" applyNumberFormat="1" applyFont="1" applyFill="1" applyBorder="1" applyAlignment="1" applyProtection="1">
      <alignment horizontal="center"/>
    </xf>
    <xf numFmtId="0" fontId="3" fillId="2" borderId="13" xfId="0" applyFont="1" applyFill="1" applyBorder="1" applyProtection="1"/>
    <xf numFmtId="0" fontId="3" fillId="0" borderId="13" xfId="0" applyFont="1" applyFill="1" applyBorder="1" applyProtection="1"/>
    <xf numFmtId="0" fontId="2" fillId="0" borderId="13" xfId="0" applyFont="1" applyFill="1" applyBorder="1" applyAlignment="1" applyProtection="1">
      <alignment horizontal="center"/>
    </xf>
    <xf numFmtId="0" fontId="2" fillId="2" borderId="13" xfId="0" applyFont="1" applyFill="1" applyBorder="1" applyAlignment="1" applyProtection="1">
      <alignment horizontal="center"/>
    </xf>
    <xf numFmtId="0" fontId="2" fillId="2" borderId="13" xfId="0" applyFont="1" applyFill="1" applyBorder="1" applyProtection="1"/>
    <xf numFmtId="164" fontId="2" fillId="0" borderId="14" xfId="0" applyNumberFormat="1" applyFont="1" applyFill="1" applyBorder="1" applyAlignment="1" applyProtection="1">
      <alignment horizontal="left"/>
    </xf>
    <xf numFmtId="0" fontId="2" fillId="0" borderId="14" xfId="0" applyFont="1" applyFill="1" applyBorder="1" applyAlignment="1" applyProtection="1">
      <alignment horizontal="center"/>
    </xf>
    <xf numFmtId="0" fontId="0" fillId="0" borderId="0" xfId="0" applyProtection="1"/>
    <xf numFmtId="167" fontId="2" fillId="0" borderId="0" xfId="0" applyNumberFormat="1" applyFont="1" applyFill="1" applyBorder="1" applyAlignment="1" applyProtection="1">
      <alignment horizontal="center"/>
      <protection locked="0"/>
    </xf>
    <xf numFmtId="0" fontId="0" fillId="0" borderId="0" xfId="0" applyProtection="1">
      <protection locked="0"/>
    </xf>
    <xf numFmtId="165" fontId="0" fillId="0" borderId="0" xfId="0" applyNumberFormat="1" applyProtection="1">
      <protection locked="0"/>
    </xf>
    <xf numFmtId="0" fontId="22" fillId="0" borderId="0" xfId="0" applyFont="1" applyProtection="1"/>
    <xf numFmtId="0" fontId="22" fillId="0" borderId="0" xfId="0" applyFont="1"/>
    <xf numFmtId="0" fontId="13" fillId="4" borderId="19" xfId="0" applyFont="1" applyFill="1" applyBorder="1" applyAlignment="1">
      <alignment horizontal="center" vertical="center"/>
    </xf>
    <xf numFmtId="164" fontId="2" fillId="0" borderId="20" xfId="0" applyNumberFormat="1" applyFont="1" applyBorder="1" applyAlignment="1">
      <alignment horizontal="center" vertical="center"/>
    </xf>
    <xf numFmtId="164" fontId="0" fillId="0" borderId="20" xfId="0" applyNumberFormat="1" applyBorder="1" applyAlignment="1">
      <alignment horizontal="center" vertical="center"/>
    </xf>
    <xf numFmtId="164" fontId="0" fillId="0" borderId="20" xfId="0" applyNumberFormat="1" applyBorder="1" applyAlignment="1">
      <alignment horizontal="center" vertical="center" wrapText="1"/>
    </xf>
    <xf numFmtId="164" fontId="0" fillId="0" borderId="1" xfId="0" applyNumberFormat="1" applyFill="1" applyBorder="1"/>
    <xf numFmtId="0" fontId="0" fillId="0" borderId="1" xfId="0" applyFill="1" applyBorder="1"/>
    <xf numFmtId="0" fontId="2" fillId="0" borderId="6" xfId="0" applyFont="1" applyBorder="1" applyAlignment="1">
      <alignment horizontal="center" vertical="center"/>
    </xf>
    <xf numFmtId="164" fontId="2" fillId="0" borderId="21" xfId="0" applyNumberFormat="1" applyFont="1" applyBorder="1" applyAlignment="1">
      <alignment horizontal="center" vertical="center"/>
    </xf>
    <xf numFmtId="164" fontId="0" fillId="0" borderId="6" xfId="0" applyNumberFormat="1" applyFill="1" applyBorder="1"/>
    <xf numFmtId="0" fontId="13" fillId="4" borderId="22" xfId="0" applyFont="1" applyFill="1" applyBorder="1" applyAlignment="1">
      <alignment horizontal="center" vertical="center"/>
    </xf>
    <xf numFmtId="164" fontId="2" fillId="3" borderId="7" xfId="0" applyNumberFormat="1" applyFont="1" applyFill="1" applyBorder="1" applyAlignment="1" applyProtection="1">
      <alignment horizontal="center"/>
    </xf>
    <xf numFmtId="164" fontId="23" fillId="3" borderId="7" xfId="0" applyNumberFormat="1" applyFont="1" applyFill="1" applyBorder="1" applyAlignment="1" applyProtection="1">
      <alignment horizontal="center"/>
    </xf>
    <xf numFmtId="165" fontId="0" fillId="0" borderId="0" xfId="0" applyNumberFormat="1" applyProtection="1"/>
    <xf numFmtId="0" fontId="2" fillId="0" borderId="23" xfId="0" applyFont="1" applyFill="1" applyBorder="1" applyAlignment="1" applyProtection="1">
      <alignment horizontal="center"/>
    </xf>
    <xf numFmtId="0" fontId="0" fillId="3" borderId="0" xfId="0" applyFill="1"/>
    <xf numFmtId="0" fontId="0" fillId="3" borderId="0" xfId="0" applyFill="1" applyBorder="1"/>
    <xf numFmtId="0" fontId="2" fillId="3" borderId="0" xfId="0" applyFont="1" applyFill="1" applyAlignment="1">
      <alignment horizontal="right" vertical="center"/>
    </xf>
    <xf numFmtId="0" fontId="3" fillId="3" borderId="0" xfId="0" applyFont="1" applyFill="1" applyBorder="1" applyAlignment="1">
      <alignment horizontal="right" vertical="center"/>
    </xf>
    <xf numFmtId="0" fontId="3" fillId="3" borderId="0" xfId="0" applyFont="1" applyFill="1" applyBorder="1" applyAlignment="1">
      <alignment horizontal="left"/>
    </xf>
    <xf numFmtId="0" fontId="11" fillId="3" borderId="0" xfId="0" applyFont="1" applyFill="1"/>
    <xf numFmtId="2" fontId="0" fillId="3" borderId="0" xfId="0" applyNumberFormat="1" applyFill="1"/>
    <xf numFmtId="0" fontId="3" fillId="3" borderId="0" xfId="0" applyFont="1" applyFill="1" applyBorder="1" applyAlignment="1">
      <alignment horizontal="center" vertical="center" wrapText="1"/>
    </xf>
    <xf numFmtId="165" fontId="2" fillId="3" borderId="0" xfId="0" applyNumberFormat="1" applyFont="1" applyFill="1" applyBorder="1" applyAlignment="1">
      <alignment horizontal="center"/>
    </xf>
    <xf numFmtId="0" fontId="3" fillId="3" borderId="0" xfId="0" applyFont="1" applyFill="1" applyBorder="1" applyAlignment="1">
      <alignment horizontal="center"/>
    </xf>
    <xf numFmtId="0" fontId="3" fillId="7" borderId="19" xfId="0" applyFont="1" applyFill="1" applyBorder="1" applyAlignment="1">
      <alignment horizontal="center" vertical="center"/>
    </xf>
    <xf numFmtId="0" fontId="0" fillId="8" borderId="0" xfId="0" applyFill="1"/>
    <xf numFmtId="0" fontId="0" fillId="8" borderId="0" xfId="0" applyFill="1" applyBorder="1"/>
    <xf numFmtId="0" fontId="3" fillId="8" borderId="0" xfId="0" applyFont="1" applyFill="1" applyBorder="1" applyAlignment="1">
      <alignment horizontal="center" vertical="center" wrapText="1"/>
    </xf>
    <xf numFmtId="165" fontId="2" fillId="8" borderId="0" xfId="0" applyNumberFormat="1" applyFont="1" applyFill="1" applyBorder="1" applyAlignment="1">
      <alignment horizontal="center"/>
    </xf>
    <xf numFmtId="0" fontId="2" fillId="8" borderId="11" xfId="0" applyFont="1" applyFill="1" applyBorder="1" applyAlignment="1">
      <alignment horizontal="center"/>
    </xf>
    <xf numFmtId="9" fontId="2" fillId="8" borderId="24" xfId="0" applyNumberFormat="1" applyFont="1" applyFill="1" applyBorder="1"/>
    <xf numFmtId="0" fontId="3" fillId="8" borderId="11" xfId="0" applyFont="1" applyFill="1" applyBorder="1" applyAlignment="1">
      <alignment horizontal="right"/>
    </xf>
    <xf numFmtId="0" fontId="3" fillId="8" borderId="0" xfId="0" applyFont="1" applyFill="1" applyBorder="1" applyAlignment="1">
      <alignment horizontal="right"/>
    </xf>
    <xf numFmtId="0" fontId="3" fillId="8" borderId="24" xfId="0" applyFont="1" applyFill="1" applyBorder="1" applyAlignment="1">
      <alignment horizontal="center"/>
    </xf>
    <xf numFmtId="0" fontId="2" fillId="8" borderId="24" xfId="0" applyFont="1" applyFill="1" applyBorder="1"/>
    <xf numFmtId="0" fontId="2" fillId="8" borderId="24" xfId="0" applyFont="1" applyFill="1" applyBorder="1" applyAlignment="1">
      <alignment horizontal="center"/>
    </xf>
    <xf numFmtId="0" fontId="3" fillId="8" borderId="25" xfId="0" applyFont="1" applyFill="1" applyBorder="1" applyAlignment="1">
      <alignment horizontal="right"/>
    </xf>
    <xf numFmtId="0" fontId="3" fillId="8" borderId="0" xfId="0" applyFont="1" applyFill="1" applyBorder="1" applyAlignment="1">
      <alignment horizontal="center"/>
    </xf>
    <xf numFmtId="9" fontId="2" fillId="8" borderId="0" xfId="0" applyNumberFormat="1" applyFont="1" applyFill="1" applyBorder="1"/>
    <xf numFmtId="0" fontId="2" fillId="8" borderId="0" xfId="0" applyFont="1" applyFill="1" applyBorder="1"/>
    <xf numFmtId="0" fontId="2" fillId="8" borderId="0" xfId="0" applyFont="1" applyFill="1" applyBorder="1" applyAlignment="1">
      <alignment horizontal="center"/>
    </xf>
    <xf numFmtId="164" fontId="2" fillId="8" borderId="0" xfId="0" applyNumberFormat="1" applyFont="1" applyFill="1" applyBorder="1" applyAlignment="1">
      <alignment horizontal="center"/>
    </xf>
    <xf numFmtId="9" fontId="2" fillId="8" borderId="24" xfId="0" applyNumberFormat="1" applyFont="1" applyFill="1" applyBorder="1" applyAlignment="1">
      <alignment horizontal="center"/>
    </xf>
    <xf numFmtId="164" fontId="2" fillId="8" borderId="24" xfId="0" applyNumberFormat="1" applyFont="1" applyFill="1" applyBorder="1" applyAlignment="1">
      <alignment horizontal="center"/>
    </xf>
    <xf numFmtId="0" fontId="2" fillId="8" borderId="23" xfId="0" applyFont="1" applyFill="1" applyBorder="1"/>
    <xf numFmtId="0" fontId="2" fillId="8" borderId="26" xfId="0" applyFont="1" applyFill="1" applyBorder="1"/>
    <xf numFmtId="0" fontId="3" fillId="7" borderId="27" xfId="0" applyFont="1" applyFill="1" applyBorder="1" applyAlignment="1">
      <alignment horizontal="right"/>
    </xf>
    <xf numFmtId="0" fontId="3" fillId="7" borderId="28" xfId="0" applyFont="1" applyFill="1" applyBorder="1" applyAlignment="1">
      <alignment horizontal="right"/>
    </xf>
    <xf numFmtId="0" fontId="8" fillId="9" borderId="9" xfId="0" applyFont="1" applyFill="1" applyBorder="1" applyAlignment="1">
      <alignment horizontal="center"/>
    </xf>
    <xf numFmtId="0" fontId="3" fillId="9" borderId="23" xfId="0" applyFont="1" applyFill="1" applyBorder="1" applyAlignment="1">
      <alignment horizontal="right"/>
    </xf>
    <xf numFmtId="0" fontId="3" fillId="9" borderId="26" xfId="0" applyFont="1" applyFill="1" applyBorder="1" applyAlignment="1">
      <alignment horizontal="right"/>
    </xf>
    <xf numFmtId="0" fontId="13" fillId="3" borderId="0" xfId="0" applyFont="1" applyFill="1" applyAlignment="1">
      <alignment horizontal="center" wrapText="1"/>
    </xf>
    <xf numFmtId="0" fontId="7" fillId="3" borderId="0" xfId="0" applyFont="1" applyFill="1" applyBorder="1" applyAlignment="1">
      <alignment horizontal="left"/>
    </xf>
    <xf numFmtId="0" fontId="7" fillId="3" borderId="0" xfId="0" applyFont="1" applyFill="1" applyBorder="1" applyAlignment="1">
      <alignment horizontal="center"/>
    </xf>
    <xf numFmtId="0" fontId="2" fillId="3" borderId="0" xfId="0" applyFont="1" applyFill="1"/>
    <xf numFmtId="0" fontId="2" fillId="3" borderId="0" xfId="0" applyFont="1" applyFill="1" applyAlignment="1">
      <alignment horizontal="right"/>
    </xf>
    <xf numFmtId="0" fontId="2" fillId="3" borderId="0" xfId="0" applyFont="1" applyFill="1" applyAlignment="1">
      <alignment horizontal="center"/>
    </xf>
    <xf numFmtId="9" fontId="2" fillId="3" borderId="0" xfId="0" applyNumberFormat="1" applyFont="1" applyFill="1" applyBorder="1" applyAlignment="1">
      <alignment horizontal="center"/>
    </xf>
    <xf numFmtId="164" fontId="2" fillId="3" borderId="0" xfId="0" applyNumberFormat="1" applyFont="1" applyFill="1"/>
    <xf numFmtId="9" fontId="2" fillId="3" borderId="0" xfId="0" applyNumberFormat="1" applyFont="1" applyFill="1" applyBorder="1"/>
    <xf numFmtId="0" fontId="2" fillId="3" borderId="0" xfId="0" applyFont="1" applyFill="1" applyBorder="1"/>
    <xf numFmtId="0" fontId="2" fillId="3" borderId="0" xfId="0" applyFont="1" applyFill="1" applyBorder="1" applyAlignment="1">
      <alignment horizontal="center"/>
    </xf>
    <xf numFmtId="0" fontId="24" fillId="3" borderId="0" xfId="0" applyFont="1" applyFill="1" applyBorder="1"/>
    <xf numFmtId="0" fontId="22" fillId="3" borderId="0" xfId="0" applyFont="1" applyFill="1" applyBorder="1"/>
    <xf numFmtId="164" fontId="2" fillId="3" borderId="0" xfId="0" applyNumberFormat="1" applyFont="1" applyFill="1" applyBorder="1" applyAlignment="1">
      <alignment horizontal="center"/>
    </xf>
    <xf numFmtId="0" fontId="3" fillId="3" borderId="0" xfId="0" applyFont="1" applyFill="1" applyBorder="1"/>
    <xf numFmtId="164" fontId="2" fillId="3" borderId="0" xfId="0" applyNumberFormat="1" applyFont="1" applyFill="1" applyBorder="1"/>
    <xf numFmtId="0" fontId="25" fillId="3" borderId="11" xfId="0" applyFont="1" applyFill="1" applyBorder="1" applyAlignment="1">
      <alignment horizontal="left"/>
    </xf>
    <xf numFmtId="2" fontId="22" fillId="3" borderId="0" xfId="0" applyNumberFormat="1" applyFont="1" applyFill="1" applyBorder="1" applyAlignment="1">
      <alignment horizontal="center"/>
    </xf>
    <xf numFmtId="2" fontId="26" fillId="3" borderId="0" xfId="0" applyNumberFormat="1" applyFont="1" applyFill="1" applyBorder="1" applyAlignment="1">
      <alignment horizontal="center"/>
    </xf>
    <xf numFmtId="164" fontId="24" fillId="3" borderId="0" xfId="0" applyNumberFormat="1" applyFont="1" applyFill="1" applyBorder="1" applyAlignment="1">
      <alignment horizontal="center"/>
    </xf>
    <xf numFmtId="9" fontId="2" fillId="3" borderId="24" xfId="0" applyNumberFormat="1" applyFont="1" applyFill="1" applyBorder="1" applyAlignment="1">
      <alignment horizontal="center"/>
    </xf>
    <xf numFmtId="0" fontId="2" fillId="3" borderId="24" xfId="0" applyFont="1" applyFill="1" applyBorder="1" applyAlignment="1">
      <alignment horizontal="center"/>
    </xf>
    <xf numFmtId="0" fontId="2" fillId="3" borderId="11" xfId="0" applyFont="1" applyFill="1" applyBorder="1" applyAlignment="1">
      <alignment horizontal="center"/>
    </xf>
    <xf numFmtId="0" fontId="26" fillId="3" borderId="0" xfId="0" applyFont="1" applyFill="1" applyBorder="1" applyAlignment="1">
      <alignment horizontal="left"/>
    </xf>
    <xf numFmtId="0" fontId="2" fillId="3" borderId="24" xfId="0" applyFont="1" applyFill="1" applyBorder="1"/>
    <xf numFmtId="0" fontId="2" fillId="3" borderId="11" xfId="0" applyFont="1" applyFill="1" applyBorder="1"/>
    <xf numFmtId="164" fontId="2" fillId="3" borderId="24" xfId="0" applyNumberFormat="1" applyFont="1" applyFill="1" applyBorder="1" applyAlignment="1">
      <alignment horizontal="center"/>
    </xf>
    <xf numFmtId="1" fontId="22" fillId="3" borderId="24" xfId="0" applyNumberFormat="1" applyFont="1" applyFill="1" applyBorder="1" applyAlignment="1">
      <alignment horizontal="center"/>
    </xf>
    <xf numFmtId="0" fontId="3" fillId="3" borderId="29" xfId="0" applyFont="1" applyFill="1" applyBorder="1"/>
    <xf numFmtId="0" fontId="3" fillId="3" borderId="30" xfId="0" applyFont="1" applyFill="1" applyBorder="1"/>
    <xf numFmtId="0" fontId="3" fillId="3" borderId="31" xfId="0" applyFont="1" applyFill="1" applyBorder="1"/>
    <xf numFmtId="0" fontId="3" fillId="3" borderId="16" xfId="0" applyFont="1" applyFill="1" applyBorder="1"/>
    <xf numFmtId="0" fontId="3" fillId="3" borderId="13" xfId="0" applyFont="1" applyFill="1" applyBorder="1"/>
    <xf numFmtId="164" fontId="2" fillId="3" borderId="30" xfId="0" applyNumberFormat="1" applyFont="1" applyFill="1" applyBorder="1"/>
    <xf numFmtId="0" fontId="2" fillId="3" borderId="30" xfId="0" applyFont="1" applyFill="1" applyBorder="1" applyAlignment="1">
      <alignment horizontal="center"/>
    </xf>
    <xf numFmtId="0" fontId="2" fillId="3" borderId="13" xfId="0" applyFont="1" applyFill="1" applyBorder="1"/>
    <xf numFmtId="164" fontId="2" fillId="3" borderId="13" xfId="0" applyNumberFormat="1" applyFont="1" applyFill="1" applyBorder="1"/>
    <xf numFmtId="0" fontId="2" fillId="3" borderId="13" xfId="0" applyFont="1" applyFill="1" applyBorder="1" applyAlignment="1">
      <alignment horizontal="center"/>
    </xf>
    <xf numFmtId="0" fontId="2" fillId="3" borderId="17" xfId="0" applyFont="1" applyFill="1" applyBorder="1"/>
    <xf numFmtId="0" fontId="3" fillId="3" borderId="14" xfId="0" applyFont="1" applyFill="1" applyBorder="1"/>
    <xf numFmtId="0" fontId="2" fillId="3" borderId="14" xfId="0" applyFont="1" applyFill="1" applyBorder="1" applyAlignment="1">
      <alignment horizontal="center"/>
    </xf>
    <xf numFmtId="0" fontId="2" fillId="3" borderId="14" xfId="0" applyFont="1" applyFill="1" applyBorder="1"/>
    <xf numFmtId="164" fontId="2" fillId="3" borderId="14" xfId="0" applyNumberFormat="1" applyFont="1" applyFill="1" applyBorder="1"/>
    <xf numFmtId="0" fontId="3" fillId="9" borderId="10" xfId="0" applyFont="1" applyFill="1" applyBorder="1" applyAlignment="1">
      <alignment horizontal="center"/>
    </xf>
    <xf numFmtId="165" fontId="2" fillId="0" borderId="32" xfId="0" applyNumberFormat="1" applyFont="1" applyFill="1" applyBorder="1" applyAlignment="1" applyProtection="1">
      <alignment horizontal="center"/>
      <protection locked="0"/>
    </xf>
    <xf numFmtId="165" fontId="2" fillId="0" borderId="33" xfId="0" applyNumberFormat="1" applyFont="1" applyFill="1" applyBorder="1" applyAlignment="1" applyProtection="1">
      <alignment horizontal="center"/>
      <protection locked="0"/>
    </xf>
    <xf numFmtId="165" fontId="2" fillId="0" borderId="34" xfId="0" applyNumberFormat="1" applyFont="1" applyFill="1" applyBorder="1" applyAlignment="1" applyProtection="1">
      <alignment horizontal="center"/>
      <protection locked="0"/>
    </xf>
    <xf numFmtId="165" fontId="2" fillId="0" borderId="35" xfId="0" applyNumberFormat="1" applyFont="1" applyFill="1" applyBorder="1" applyAlignment="1" applyProtection="1">
      <alignment horizontal="center"/>
      <protection locked="0"/>
    </xf>
    <xf numFmtId="165" fontId="2" fillId="0" borderId="1" xfId="0" applyNumberFormat="1" applyFont="1" applyFill="1" applyBorder="1" applyAlignment="1" applyProtection="1">
      <alignment horizontal="center"/>
      <protection locked="0"/>
    </xf>
    <xf numFmtId="164" fontId="2" fillId="0" borderId="4" xfId="0" applyNumberFormat="1" applyFont="1" applyFill="1" applyBorder="1" applyAlignment="1" applyProtection="1">
      <alignment horizontal="center"/>
      <protection locked="0"/>
    </xf>
    <xf numFmtId="0" fontId="3" fillId="9" borderId="18" xfId="0" applyFont="1" applyFill="1" applyBorder="1" applyAlignment="1">
      <alignment horizontal="center"/>
    </xf>
    <xf numFmtId="0" fontId="3" fillId="9" borderId="31" xfId="0" applyFont="1" applyFill="1" applyBorder="1" applyAlignment="1">
      <alignment horizontal="center"/>
    </xf>
    <xf numFmtId="164" fontId="2" fillId="3" borderId="8" xfId="0" applyNumberFormat="1" applyFont="1" applyFill="1" applyBorder="1" applyAlignment="1">
      <alignment horizontal="center" vertical="center" wrapText="1"/>
    </xf>
    <xf numFmtId="164" fontId="3" fillId="9" borderId="18" xfId="0" applyNumberFormat="1" applyFont="1" applyFill="1" applyBorder="1" applyAlignment="1">
      <alignment horizontal="center"/>
    </xf>
    <xf numFmtId="0" fontId="7" fillId="3" borderId="0" xfId="0" applyFont="1" applyFill="1" applyBorder="1" applyAlignment="1" applyProtection="1">
      <alignment horizontal="left"/>
    </xf>
    <xf numFmtId="0" fontId="7" fillId="3" borderId="0" xfId="0" applyFont="1" applyFill="1" applyBorder="1" applyAlignment="1" applyProtection="1">
      <alignment horizontal="center"/>
    </xf>
    <xf numFmtId="0" fontId="22" fillId="3" borderId="0" xfId="0" applyFont="1" applyFill="1" applyAlignment="1">
      <alignment horizontal="right"/>
    </xf>
    <xf numFmtId="0" fontId="0" fillId="3" borderId="0" xfId="0" applyFill="1" applyProtection="1">
      <protection locked="0"/>
    </xf>
    <xf numFmtId="0" fontId="11" fillId="3" borderId="0" xfId="0" applyFont="1" applyFill="1" applyProtection="1">
      <protection locked="0"/>
    </xf>
    <xf numFmtId="167" fontId="2" fillId="3" borderId="0" xfId="0" applyNumberFormat="1" applyFont="1" applyFill="1" applyBorder="1" applyAlignment="1" applyProtection="1">
      <alignment horizontal="center"/>
      <protection locked="0"/>
    </xf>
    <xf numFmtId="165" fontId="2" fillId="3" borderId="0" xfId="0" applyNumberFormat="1" applyFont="1" applyFill="1" applyBorder="1" applyAlignment="1" applyProtection="1">
      <alignment horizontal="center"/>
      <protection locked="0"/>
    </xf>
    <xf numFmtId="0" fontId="24" fillId="3" borderId="0" xfId="0" applyFont="1" applyFill="1" applyBorder="1" applyAlignment="1">
      <alignment horizontal="left"/>
    </xf>
    <xf numFmtId="0" fontId="2" fillId="3" borderId="11" xfId="0" applyFont="1" applyFill="1" applyBorder="1" applyAlignment="1">
      <alignment horizontal="left"/>
    </xf>
    <xf numFmtId="0" fontId="3" fillId="3" borderId="36" xfId="0" applyFont="1" applyFill="1" applyBorder="1"/>
    <xf numFmtId="165" fontId="11" fillId="3" borderId="0" xfId="0" applyNumberFormat="1" applyFont="1" applyFill="1" applyBorder="1" applyAlignment="1">
      <alignment horizontal="center"/>
    </xf>
    <xf numFmtId="165" fontId="11" fillId="3" borderId="24" xfId="0" applyNumberFormat="1" applyFont="1" applyFill="1" applyBorder="1" applyAlignment="1">
      <alignment horizontal="right"/>
    </xf>
    <xf numFmtId="165" fontId="2" fillId="3" borderId="24" xfId="0" applyNumberFormat="1" applyFont="1" applyFill="1" applyBorder="1" applyAlignment="1">
      <alignment horizontal="center"/>
    </xf>
    <xf numFmtId="165" fontId="2" fillId="3" borderId="24" xfId="0" applyNumberFormat="1" applyFont="1" applyFill="1" applyBorder="1" applyAlignment="1">
      <alignment horizontal="right"/>
    </xf>
    <xf numFmtId="0" fontId="3" fillId="3" borderId="11" xfId="0" applyFont="1" applyFill="1" applyBorder="1" applyAlignment="1">
      <alignment horizontal="right"/>
    </xf>
    <xf numFmtId="0" fontId="3" fillId="3" borderId="0" xfId="0" applyFont="1" applyFill="1" applyBorder="1" applyAlignment="1">
      <alignment horizontal="right"/>
    </xf>
    <xf numFmtId="0" fontId="2" fillId="3" borderId="37" xfId="0" applyFont="1" applyFill="1" applyBorder="1" applyAlignment="1">
      <alignment horizontal="center"/>
    </xf>
    <xf numFmtId="0" fontId="2" fillId="3" borderId="17" xfId="0" applyFont="1" applyFill="1" applyBorder="1" applyAlignment="1">
      <alignment horizontal="center"/>
    </xf>
    <xf numFmtId="164" fontId="2" fillId="3" borderId="14" xfId="0" applyNumberFormat="1" applyFont="1" applyFill="1" applyBorder="1" applyAlignment="1">
      <alignment horizontal="left"/>
    </xf>
    <xf numFmtId="164" fontId="2" fillId="0" borderId="38" xfId="0" applyNumberFormat="1" applyFont="1" applyFill="1" applyBorder="1" applyAlignment="1" applyProtection="1">
      <alignment horizontal="center"/>
      <protection locked="0"/>
    </xf>
    <xf numFmtId="0" fontId="2" fillId="0" borderId="39" xfId="0" applyFont="1" applyFill="1" applyBorder="1" applyAlignment="1" applyProtection="1">
      <alignment horizontal="center"/>
      <protection locked="0"/>
    </xf>
    <xf numFmtId="0" fontId="3" fillId="9" borderId="40" xfId="0" applyFont="1" applyFill="1" applyBorder="1" applyAlignment="1">
      <alignment horizontal="center"/>
    </xf>
    <xf numFmtId="0" fontId="3" fillId="9" borderId="41" xfId="0" applyFont="1" applyFill="1" applyBorder="1" applyAlignment="1">
      <alignment horizontal="center"/>
    </xf>
    <xf numFmtId="0" fontId="3" fillId="9" borderId="42" xfId="0" applyFont="1" applyFill="1" applyBorder="1" applyAlignment="1">
      <alignment horizontal="center"/>
    </xf>
    <xf numFmtId="165" fontId="2" fillId="0" borderId="43" xfId="0" applyNumberFormat="1" applyFont="1" applyFill="1" applyBorder="1" applyAlignment="1" applyProtection="1">
      <alignment horizontal="center"/>
      <protection locked="0"/>
    </xf>
    <xf numFmtId="165" fontId="2" fillId="0" borderId="44" xfId="0" applyNumberFormat="1" applyFont="1" applyFill="1" applyBorder="1" applyAlignment="1" applyProtection="1">
      <alignment horizontal="center"/>
      <protection locked="0"/>
    </xf>
    <xf numFmtId="164" fontId="2" fillId="0" borderId="45" xfId="0" applyNumberFormat="1" applyFont="1" applyFill="1" applyBorder="1" applyAlignment="1" applyProtection="1">
      <alignment horizontal="center"/>
      <protection locked="0"/>
    </xf>
    <xf numFmtId="165" fontId="2" fillId="0" borderId="46" xfId="0" applyNumberFormat="1" applyFont="1" applyFill="1" applyBorder="1" applyAlignment="1" applyProtection="1">
      <alignment horizontal="center"/>
      <protection locked="0"/>
    </xf>
    <xf numFmtId="164" fontId="2" fillId="0" borderId="47" xfId="0" applyNumberFormat="1" applyFont="1" applyFill="1" applyBorder="1" applyAlignment="1" applyProtection="1">
      <alignment horizontal="center"/>
      <protection locked="0"/>
    </xf>
    <xf numFmtId="165" fontId="2" fillId="0" borderId="48" xfId="0" applyNumberFormat="1" applyFont="1" applyFill="1" applyBorder="1" applyAlignment="1" applyProtection="1">
      <alignment horizontal="center"/>
      <protection locked="0"/>
    </xf>
    <xf numFmtId="164" fontId="2" fillId="0" borderId="49" xfId="0" applyNumberFormat="1" applyFont="1" applyFill="1" applyBorder="1" applyAlignment="1" applyProtection="1">
      <alignment horizontal="center"/>
      <protection locked="0"/>
    </xf>
    <xf numFmtId="165" fontId="2" fillId="0" borderId="50" xfId="0" applyNumberFormat="1" applyFont="1" applyFill="1" applyBorder="1" applyAlignment="1" applyProtection="1">
      <alignment horizontal="center"/>
      <protection locked="0"/>
    </xf>
    <xf numFmtId="164" fontId="2" fillId="0" borderId="51" xfId="0" applyNumberFormat="1" applyFont="1" applyFill="1" applyBorder="1" applyAlignment="1" applyProtection="1">
      <alignment horizontal="center"/>
      <protection locked="0"/>
    </xf>
    <xf numFmtId="165" fontId="2" fillId="0" borderId="52" xfId="0" applyNumberFormat="1" applyFont="1" applyFill="1" applyBorder="1" applyAlignment="1" applyProtection="1">
      <alignment horizontal="center"/>
      <protection locked="0"/>
    </xf>
    <xf numFmtId="165" fontId="2" fillId="0" borderId="53" xfId="0" applyNumberFormat="1" applyFont="1" applyFill="1" applyBorder="1" applyAlignment="1" applyProtection="1">
      <alignment horizontal="center"/>
      <protection locked="0"/>
    </xf>
    <xf numFmtId="164" fontId="2" fillId="0" borderId="54" xfId="0" applyNumberFormat="1" applyFont="1" applyFill="1" applyBorder="1" applyAlignment="1" applyProtection="1">
      <alignment horizontal="center"/>
      <protection locked="0"/>
    </xf>
    <xf numFmtId="164" fontId="2" fillId="3" borderId="55" xfId="0" applyNumberFormat="1" applyFont="1" applyFill="1" applyBorder="1" applyAlignment="1">
      <alignment horizontal="center"/>
    </xf>
    <xf numFmtId="9" fontId="2" fillId="3" borderId="3" xfId="0" applyNumberFormat="1" applyFont="1" applyFill="1" applyBorder="1" applyAlignment="1">
      <alignment horizontal="center"/>
    </xf>
    <xf numFmtId="164" fontId="2" fillId="0" borderId="56" xfId="0" applyNumberFormat="1" applyFont="1" applyFill="1" applyBorder="1" applyAlignment="1" applyProtection="1">
      <alignment horizontal="center"/>
      <protection locked="0"/>
    </xf>
    <xf numFmtId="164" fontId="2" fillId="0" borderId="57" xfId="0" applyNumberFormat="1" applyFont="1" applyFill="1" applyBorder="1" applyAlignment="1" applyProtection="1">
      <alignment horizontal="center"/>
      <protection locked="0"/>
    </xf>
    <xf numFmtId="0" fontId="2" fillId="0" borderId="14" xfId="0" applyFont="1" applyFill="1" applyBorder="1" applyAlignment="1" applyProtection="1">
      <alignment horizontal="center"/>
      <protection locked="0"/>
    </xf>
    <xf numFmtId="164" fontId="2" fillId="3" borderId="19" xfId="0" applyNumberFormat="1" applyFont="1" applyFill="1" applyBorder="1" applyAlignment="1">
      <alignment horizontal="left"/>
    </xf>
    <xf numFmtId="0" fontId="2" fillId="3" borderId="58" xfId="0" applyFont="1" applyFill="1" applyBorder="1" applyAlignment="1">
      <alignment horizontal="center"/>
    </xf>
    <xf numFmtId="0" fontId="2" fillId="3" borderId="58" xfId="0" applyFont="1" applyFill="1" applyBorder="1"/>
    <xf numFmtId="0" fontId="3" fillId="3" borderId="58" xfId="0" applyFont="1" applyFill="1" applyBorder="1"/>
    <xf numFmtId="164" fontId="2" fillId="3" borderId="58" xfId="0" applyNumberFormat="1" applyFont="1" applyFill="1" applyBorder="1"/>
    <xf numFmtId="0" fontId="2" fillId="3" borderId="0" xfId="0" applyFont="1" applyFill="1" applyBorder="1" applyAlignment="1" applyProtection="1">
      <alignment horizontal="right"/>
    </xf>
    <xf numFmtId="0" fontId="22" fillId="3" borderId="0" xfId="0" applyFont="1" applyFill="1" applyBorder="1" applyAlignment="1" applyProtection="1">
      <alignment horizontal="center"/>
    </xf>
    <xf numFmtId="0" fontId="2" fillId="3" borderId="0" xfId="0" applyFont="1" applyFill="1" applyBorder="1" applyAlignment="1" applyProtection="1">
      <alignment horizontal="center"/>
    </xf>
    <xf numFmtId="0" fontId="22" fillId="3" borderId="0" xfId="0" applyFont="1" applyFill="1" applyAlignment="1" applyProtection="1">
      <alignment horizontal="right"/>
    </xf>
    <xf numFmtId="0" fontId="22" fillId="3" borderId="0" xfId="0" applyFont="1" applyFill="1"/>
    <xf numFmtId="0" fontId="2" fillId="3" borderId="0" xfId="0" applyFont="1" applyFill="1" applyAlignment="1" applyProtection="1">
      <alignment horizontal="center"/>
    </xf>
    <xf numFmtId="0" fontId="3" fillId="3" borderId="0" xfId="0" applyFont="1" applyFill="1" applyBorder="1" applyAlignment="1" applyProtection="1">
      <alignment horizontal="center"/>
    </xf>
    <xf numFmtId="9" fontId="2" fillId="3" borderId="0" xfId="0" applyNumberFormat="1" applyFont="1" applyFill="1" applyBorder="1" applyProtection="1"/>
    <xf numFmtId="0" fontId="2" fillId="3" borderId="0" xfId="0" applyFont="1" applyFill="1" applyBorder="1" applyProtection="1"/>
    <xf numFmtId="165" fontId="24" fillId="3" borderId="0" xfId="0" applyNumberFormat="1" applyFont="1" applyFill="1" applyBorder="1" applyAlignment="1" applyProtection="1">
      <alignment horizontal="left"/>
    </xf>
    <xf numFmtId="165" fontId="2" fillId="3" borderId="0" xfId="0" applyNumberFormat="1" applyFont="1" applyFill="1" applyBorder="1" applyAlignment="1" applyProtection="1">
      <alignment horizontal="center"/>
    </xf>
    <xf numFmtId="164" fontId="2" fillId="3" borderId="0" xfId="0" applyNumberFormat="1" applyFont="1" applyFill="1" applyBorder="1" applyAlignment="1" applyProtection="1">
      <alignment horizontal="center"/>
    </xf>
    <xf numFmtId="9" fontId="2" fillId="3" borderId="24" xfId="0" applyNumberFormat="1" applyFont="1" applyFill="1" applyBorder="1" applyAlignment="1" applyProtection="1">
      <alignment horizontal="center"/>
    </xf>
    <xf numFmtId="0" fontId="22" fillId="3" borderId="0" xfId="0" applyFont="1" applyFill="1" applyProtection="1"/>
    <xf numFmtId="0" fontId="27" fillId="3" borderId="0" xfId="0" applyFont="1" applyFill="1" applyProtection="1"/>
    <xf numFmtId="0" fontId="27" fillId="3" borderId="0" xfId="0" applyFont="1" applyFill="1"/>
    <xf numFmtId="0" fontId="22" fillId="3" borderId="0" xfId="0" applyFont="1" applyFill="1" applyBorder="1" applyProtection="1"/>
    <xf numFmtId="165" fontId="23" fillId="3" borderId="0" xfId="0" applyNumberFormat="1" applyFont="1" applyFill="1" applyBorder="1" applyAlignment="1" applyProtection="1">
      <alignment horizontal="center"/>
    </xf>
    <xf numFmtId="9" fontId="23" fillId="3" borderId="24" xfId="0" applyNumberFormat="1" applyFont="1" applyFill="1" applyBorder="1" applyAlignment="1" applyProtection="1">
      <alignment horizontal="center"/>
    </xf>
    <xf numFmtId="165" fontId="23" fillId="3" borderId="24" xfId="0" applyNumberFormat="1" applyFont="1" applyFill="1" applyBorder="1" applyAlignment="1" applyProtection="1">
      <alignment horizontal="right"/>
    </xf>
    <xf numFmtId="0" fontId="23" fillId="3" borderId="11" xfId="0" applyFont="1" applyFill="1" applyBorder="1" applyAlignment="1" applyProtection="1">
      <alignment horizontal="center"/>
    </xf>
    <xf numFmtId="0" fontId="23" fillId="3" borderId="11" xfId="0" applyFont="1" applyFill="1" applyBorder="1" applyAlignment="1" applyProtection="1">
      <alignment horizontal="left"/>
    </xf>
    <xf numFmtId="165" fontId="28" fillId="3" borderId="0" xfId="0" applyNumberFormat="1" applyFont="1" applyFill="1" applyBorder="1" applyAlignment="1" applyProtection="1">
      <alignment horizontal="center"/>
    </xf>
    <xf numFmtId="0" fontId="28" fillId="3" borderId="11" xfId="0" applyFont="1" applyFill="1" applyBorder="1" applyAlignment="1" applyProtection="1">
      <alignment horizontal="left"/>
    </xf>
    <xf numFmtId="165" fontId="23" fillId="3" borderId="0" xfId="0" applyNumberFormat="1" applyFont="1" applyFill="1" applyBorder="1" applyAlignment="1" applyProtection="1">
      <alignment horizontal="left"/>
    </xf>
    <xf numFmtId="0" fontId="23" fillId="3" borderId="0" xfId="0" applyFont="1" applyFill="1" applyBorder="1" applyAlignment="1" applyProtection="1">
      <alignment horizontal="center"/>
    </xf>
    <xf numFmtId="165" fontId="23" fillId="3" borderId="24" xfId="0" applyNumberFormat="1" applyFont="1" applyFill="1" applyBorder="1" applyAlignment="1" applyProtection="1">
      <alignment horizontal="center"/>
    </xf>
    <xf numFmtId="0" fontId="2" fillId="3" borderId="11" xfId="0" applyFont="1" applyFill="1" applyBorder="1" applyAlignment="1" applyProtection="1">
      <alignment horizontal="center"/>
    </xf>
    <xf numFmtId="165" fontId="2" fillId="3" borderId="24" xfId="0" applyNumberFormat="1" applyFont="1" applyFill="1" applyBorder="1" applyAlignment="1" applyProtection="1">
      <alignment horizontal="right"/>
    </xf>
    <xf numFmtId="0" fontId="3" fillId="3" borderId="11" xfId="0" applyFont="1" applyFill="1" applyBorder="1" applyAlignment="1" applyProtection="1">
      <alignment horizontal="right"/>
    </xf>
    <xf numFmtId="0" fontId="3" fillId="3" borderId="0" xfId="0" applyFont="1" applyFill="1" applyBorder="1" applyAlignment="1" applyProtection="1">
      <alignment horizontal="right"/>
    </xf>
    <xf numFmtId="0" fontId="2" fillId="3" borderId="24" xfId="0" applyFont="1" applyFill="1" applyBorder="1" applyAlignment="1" applyProtection="1">
      <alignment horizontal="center"/>
    </xf>
    <xf numFmtId="0" fontId="2" fillId="3" borderId="14" xfId="0" applyFont="1" applyFill="1" applyBorder="1" applyProtection="1"/>
    <xf numFmtId="164" fontId="2" fillId="3" borderId="14" xfId="0" applyNumberFormat="1" applyFont="1" applyFill="1" applyBorder="1" applyProtection="1"/>
    <xf numFmtId="0" fontId="2" fillId="3" borderId="14" xfId="0" applyFont="1" applyFill="1" applyBorder="1" applyAlignment="1" applyProtection="1">
      <alignment horizontal="center"/>
    </xf>
    <xf numFmtId="0" fontId="2" fillId="3" borderId="15" xfId="0" applyFont="1" applyFill="1" applyBorder="1" applyProtection="1"/>
    <xf numFmtId="164" fontId="2" fillId="3" borderId="0" xfId="0" applyNumberFormat="1" applyFont="1" applyFill="1" applyBorder="1" applyProtection="1"/>
    <xf numFmtId="0" fontId="22" fillId="3" borderId="24" xfId="0" applyFont="1" applyFill="1" applyBorder="1" applyProtection="1"/>
    <xf numFmtId="1" fontId="29" fillId="3" borderId="0" xfId="0" applyNumberFormat="1" applyFont="1" applyFill="1" applyBorder="1" applyProtection="1"/>
    <xf numFmtId="1" fontId="13" fillId="3" borderId="0" xfId="0" applyNumberFormat="1" applyFont="1" applyFill="1" applyBorder="1" applyAlignment="1" applyProtection="1">
      <alignment horizontal="left"/>
    </xf>
    <xf numFmtId="9" fontId="29" fillId="3" borderId="24" xfId="0" applyNumberFormat="1" applyFont="1" applyFill="1" applyBorder="1" applyAlignment="1" applyProtection="1">
      <alignment horizontal="center"/>
    </xf>
    <xf numFmtId="1" fontId="30" fillId="3" borderId="13" xfId="0" applyNumberFormat="1" applyFont="1" applyFill="1" applyBorder="1" applyProtection="1"/>
    <xf numFmtId="9" fontId="30" fillId="3" borderId="13" xfId="0" applyNumberFormat="1" applyFont="1" applyFill="1" applyBorder="1" applyAlignment="1" applyProtection="1">
      <alignment horizontal="center"/>
    </xf>
    <xf numFmtId="0" fontId="2" fillId="3" borderId="13" xfId="0" applyFont="1" applyFill="1" applyBorder="1" applyProtection="1"/>
    <xf numFmtId="0" fontId="3" fillId="3" borderId="14" xfId="0" applyFont="1" applyFill="1" applyBorder="1" applyProtection="1"/>
    <xf numFmtId="164" fontId="2" fillId="3" borderId="14" xfId="0" applyNumberFormat="1" applyFont="1" applyFill="1" applyBorder="1" applyAlignment="1" applyProtection="1">
      <alignment horizontal="left"/>
    </xf>
    <xf numFmtId="0" fontId="3" fillId="3" borderId="36" xfId="0" applyFont="1" applyFill="1" applyBorder="1" applyProtection="1"/>
    <xf numFmtId="0" fontId="13" fillId="3" borderId="14" xfId="0" applyFont="1" applyFill="1" applyBorder="1" applyProtection="1"/>
    <xf numFmtId="0" fontId="3" fillId="3" borderId="11" xfId="0" applyFont="1" applyFill="1" applyBorder="1" applyProtection="1"/>
    <xf numFmtId="0" fontId="13" fillId="3" borderId="0" xfId="0" applyFont="1" applyFill="1" applyBorder="1" applyProtection="1"/>
    <xf numFmtId="0" fontId="3" fillId="3" borderId="16" xfId="0" applyFont="1" applyFill="1" applyBorder="1" applyProtection="1"/>
    <xf numFmtId="0" fontId="0" fillId="3" borderId="0" xfId="0" applyFill="1" applyProtection="1"/>
    <xf numFmtId="0" fontId="3" fillId="3" borderId="0" xfId="0" applyFont="1" applyFill="1" applyBorder="1" applyProtection="1"/>
    <xf numFmtId="164" fontId="2" fillId="3" borderId="0" xfId="0" applyNumberFormat="1" applyFont="1" applyFill="1" applyBorder="1" applyAlignment="1" applyProtection="1">
      <alignment horizontal="center"/>
      <protection locked="0"/>
    </xf>
    <xf numFmtId="0" fontId="8" fillId="9" borderId="9" xfId="0" applyFont="1" applyFill="1" applyBorder="1" applyAlignment="1" applyProtection="1">
      <alignment horizontal="center"/>
    </xf>
    <xf numFmtId="0" fontId="3" fillId="9" borderId="10" xfId="0" applyFont="1" applyFill="1" applyBorder="1" applyAlignment="1" applyProtection="1">
      <alignment horizontal="center"/>
    </xf>
    <xf numFmtId="0" fontId="3" fillId="9" borderId="59" xfId="0" applyFont="1" applyFill="1" applyBorder="1" applyAlignment="1" applyProtection="1">
      <alignment horizontal="right"/>
    </xf>
    <xf numFmtId="0" fontId="3" fillId="9" borderId="60" xfId="0" applyFont="1" applyFill="1" applyBorder="1" applyAlignment="1" applyProtection="1">
      <alignment horizontal="right"/>
    </xf>
    <xf numFmtId="0" fontId="6" fillId="0" borderId="39" xfId="0" applyFont="1" applyFill="1" applyBorder="1" applyAlignment="1" applyProtection="1">
      <alignment horizontal="center"/>
      <protection locked="0"/>
    </xf>
    <xf numFmtId="0" fontId="2" fillId="0" borderId="23" xfId="0" applyFont="1" applyFill="1" applyBorder="1" applyAlignment="1" applyProtection="1">
      <alignment horizontal="center"/>
      <protection locked="0"/>
    </xf>
    <xf numFmtId="0" fontId="3" fillId="9" borderId="40" xfId="0" applyFont="1" applyFill="1" applyBorder="1" applyAlignment="1" applyProtection="1">
      <alignment horizontal="center"/>
    </xf>
    <xf numFmtId="0" fontId="3" fillId="9" borderId="41" xfId="0" applyFont="1" applyFill="1" applyBorder="1" applyAlignment="1" applyProtection="1">
      <alignment horizontal="center"/>
    </xf>
    <xf numFmtId="0" fontId="3" fillId="9" borderId="42" xfId="0" applyFont="1" applyFill="1" applyBorder="1" applyAlignment="1" applyProtection="1">
      <alignment horizontal="center"/>
    </xf>
    <xf numFmtId="165" fontId="2" fillId="0" borderId="61" xfId="0" applyNumberFormat="1" applyFont="1" applyFill="1" applyBorder="1" applyAlignment="1" applyProtection="1">
      <alignment horizontal="center"/>
      <protection locked="0"/>
    </xf>
    <xf numFmtId="165" fontId="2" fillId="0" borderId="62" xfId="0" applyNumberFormat="1" applyFont="1" applyFill="1" applyBorder="1" applyAlignment="1" applyProtection="1">
      <alignment horizontal="center"/>
      <protection locked="0"/>
    </xf>
    <xf numFmtId="164" fontId="2" fillId="0" borderId="63" xfId="0" applyNumberFormat="1" applyFont="1" applyFill="1" applyBorder="1" applyAlignment="1" applyProtection="1">
      <alignment horizontal="center"/>
      <protection locked="0"/>
    </xf>
    <xf numFmtId="165" fontId="2" fillId="0" borderId="64" xfId="0" applyNumberFormat="1" applyFont="1" applyFill="1" applyBorder="1" applyAlignment="1" applyProtection="1">
      <alignment horizontal="center"/>
      <protection locked="0"/>
    </xf>
    <xf numFmtId="164" fontId="2" fillId="0" borderId="65" xfId="0" applyNumberFormat="1" applyFont="1" applyFill="1" applyBorder="1" applyAlignment="1" applyProtection="1">
      <alignment horizontal="center"/>
      <protection locked="0"/>
    </xf>
    <xf numFmtId="165" fontId="2" fillId="0" borderId="66" xfId="0" applyNumberFormat="1" applyFont="1" applyFill="1" applyBorder="1" applyAlignment="1" applyProtection="1">
      <alignment horizontal="center"/>
      <protection locked="0"/>
    </xf>
    <xf numFmtId="164" fontId="2" fillId="0" borderId="67" xfId="0" applyNumberFormat="1" applyFont="1" applyFill="1" applyBorder="1" applyAlignment="1" applyProtection="1">
      <alignment horizontal="center"/>
      <protection locked="0"/>
    </xf>
    <xf numFmtId="165" fontId="2" fillId="0" borderId="68" xfId="0" applyNumberFormat="1" applyFont="1" applyFill="1" applyBorder="1" applyAlignment="1" applyProtection="1">
      <alignment horizontal="center"/>
      <protection locked="0"/>
    </xf>
    <xf numFmtId="164" fontId="2" fillId="0" borderId="69" xfId="0" applyNumberFormat="1" applyFont="1" applyFill="1" applyBorder="1" applyAlignment="1" applyProtection="1">
      <alignment horizontal="center"/>
      <protection locked="0"/>
    </xf>
    <xf numFmtId="165" fontId="2" fillId="0" borderId="70" xfId="0" applyNumberFormat="1" applyFont="1" applyFill="1" applyBorder="1" applyAlignment="1" applyProtection="1">
      <alignment horizontal="center"/>
      <protection locked="0"/>
    </xf>
    <xf numFmtId="165" fontId="2" fillId="0" borderId="71" xfId="0" applyNumberFormat="1" applyFont="1" applyFill="1" applyBorder="1" applyAlignment="1" applyProtection="1">
      <alignment horizontal="center"/>
      <protection locked="0"/>
    </xf>
    <xf numFmtId="164" fontId="2" fillId="0" borderId="12" xfId="0" applyNumberFormat="1" applyFont="1" applyFill="1" applyBorder="1" applyAlignment="1" applyProtection="1">
      <alignment horizontal="center"/>
      <protection locked="0"/>
    </xf>
    <xf numFmtId="164" fontId="2" fillId="3" borderId="55" xfId="0" applyNumberFormat="1" applyFont="1" applyFill="1" applyBorder="1" applyAlignment="1" applyProtection="1">
      <alignment horizontal="center"/>
    </xf>
    <xf numFmtId="9" fontId="2" fillId="3" borderId="3" xfId="0" applyNumberFormat="1" applyFont="1" applyFill="1" applyBorder="1" applyAlignment="1" applyProtection="1">
      <alignment horizontal="center"/>
    </xf>
    <xf numFmtId="164" fontId="2" fillId="0" borderId="72" xfId="0" applyNumberFormat="1" applyFont="1" applyFill="1" applyBorder="1" applyAlignment="1" applyProtection="1">
      <alignment horizontal="center"/>
      <protection locked="0"/>
    </xf>
    <xf numFmtId="164" fontId="2" fillId="0" borderId="22" xfId="0" applyNumberFormat="1" applyFont="1" applyFill="1" applyBorder="1" applyAlignment="1" applyProtection="1">
      <alignment horizontal="center"/>
      <protection locked="0"/>
    </xf>
    <xf numFmtId="0" fontId="2" fillId="0" borderId="72" xfId="0" applyFont="1" applyFill="1" applyBorder="1" applyAlignment="1" applyProtection="1">
      <alignment horizontal="center"/>
      <protection locked="0"/>
    </xf>
    <xf numFmtId="0" fontId="2" fillId="0" borderId="22" xfId="0" applyFont="1" applyFill="1" applyBorder="1" applyAlignment="1" applyProtection="1">
      <alignment horizontal="center"/>
      <protection locked="0"/>
    </xf>
    <xf numFmtId="165" fontId="2" fillId="0" borderId="73" xfId="0" applyNumberFormat="1" applyFont="1" applyFill="1" applyBorder="1" applyAlignment="1" applyProtection="1">
      <alignment horizontal="center"/>
      <protection locked="0"/>
    </xf>
    <xf numFmtId="167" fontId="2" fillId="0" borderId="74" xfId="0" applyNumberFormat="1" applyFont="1" applyFill="1" applyBorder="1" applyAlignment="1" applyProtection="1">
      <alignment horizontal="center"/>
      <protection locked="0"/>
    </xf>
    <xf numFmtId="165" fontId="2" fillId="0" borderId="75" xfId="0" applyNumberFormat="1" applyFont="1" applyFill="1" applyBorder="1" applyAlignment="1" applyProtection="1">
      <alignment horizontal="center"/>
      <protection locked="0"/>
    </xf>
    <xf numFmtId="167" fontId="2" fillId="0" borderId="4" xfId="0" applyNumberFormat="1" applyFont="1" applyFill="1" applyBorder="1" applyAlignment="1" applyProtection="1">
      <alignment horizontal="center"/>
      <protection locked="0"/>
    </xf>
    <xf numFmtId="165" fontId="2" fillId="0" borderId="76" xfId="0" applyNumberFormat="1" applyFont="1" applyFill="1" applyBorder="1" applyAlignment="1" applyProtection="1">
      <alignment horizontal="center"/>
      <protection locked="0"/>
    </xf>
    <xf numFmtId="0" fontId="3" fillId="3" borderId="19" xfId="0" applyFont="1" applyFill="1" applyBorder="1" applyAlignment="1" applyProtection="1">
      <alignment horizontal="right" vertical="center"/>
    </xf>
    <xf numFmtId="0" fontId="3" fillId="3" borderId="58" xfId="0" applyFont="1" applyFill="1" applyBorder="1" applyAlignment="1" applyProtection="1">
      <alignment horizontal="right" vertical="center"/>
    </xf>
    <xf numFmtId="0" fontId="3" fillId="3" borderId="58" xfId="0" applyFont="1" applyFill="1" applyBorder="1" applyAlignment="1" applyProtection="1">
      <alignment vertical="center" wrapText="1"/>
    </xf>
    <xf numFmtId="0" fontId="3" fillId="3" borderId="77" xfId="0" applyFont="1" applyFill="1" applyBorder="1" applyAlignment="1" applyProtection="1">
      <alignment vertical="center" wrapText="1"/>
    </xf>
    <xf numFmtId="0" fontId="2" fillId="3" borderId="11" xfId="0" applyFont="1" applyFill="1" applyBorder="1" applyAlignment="1" applyProtection="1">
      <alignment horizontal="center"/>
      <protection locked="0"/>
    </xf>
    <xf numFmtId="9" fontId="2" fillId="3" borderId="24" xfId="0" applyNumberFormat="1" applyFont="1" applyFill="1" applyBorder="1" applyAlignment="1" applyProtection="1">
      <alignment horizontal="center"/>
      <protection locked="0"/>
    </xf>
    <xf numFmtId="165" fontId="2" fillId="3" borderId="24"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locked="0"/>
    </xf>
    <xf numFmtId="165" fontId="2" fillId="3" borderId="24" xfId="0" applyNumberFormat="1" applyFont="1" applyFill="1" applyBorder="1" applyAlignment="1" applyProtection="1">
      <alignment horizontal="right"/>
      <protection locked="0"/>
    </xf>
    <xf numFmtId="0" fontId="3" fillId="3" borderId="1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2" fillId="3" borderId="24" xfId="0" applyFont="1" applyFill="1" applyBorder="1" applyAlignment="1" applyProtection="1">
      <alignment horizontal="center"/>
      <protection locked="0"/>
    </xf>
    <xf numFmtId="0" fontId="31" fillId="3" borderId="24" xfId="0" applyFont="1" applyFill="1" applyBorder="1" applyAlignment="1" applyProtection="1">
      <alignment horizontal="center" vertical="center"/>
      <protection locked="0"/>
    </xf>
    <xf numFmtId="164" fontId="2" fillId="3" borderId="13" xfId="0" applyNumberFormat="1" applyFont="1" applyFill="1" applyBorder="1" applyAlignment="1" applyProtection="1">
      <alignment horizontal="center"/>
      <protection locked="0"/>
    </xf>
    <xf numFmtId="164" fontId="2" fillId="3" borderId="17" xfId="0" applyNumberFormat="1" applyFont="1" applyFill="1" applyBorder="1" applyAlignment="1" applyProtection="1">
      <alignment horizontal="center"/>
      <protection locked="0"/>
    </xf>
    <xf numFmtId="0" fontId="13" fillId="3" borderId="36" xfId="0" applyFont="1" applyFill="1" applyBorder="1" applyProtection="1"/>
    <xf numFmtId="0" fontId="11" fillId="3" borderId="14" xfId="0" applyFont="1" applyFill="1" applyBorder="1" applyProtection="1"/>
    <xf numFmtId="0" fontId="13" fillId="3" borderId="11" xfId="0" applyFont="1" applyFill="1" applyBorder="1" applyProtection="1"/>
    <xf numFmtId="0" fontId="13" fillId="3" borderId="0" xfId="0" applyFont="1" applyFill="1" applyBorder="1" applyAlignment="1" applyProtection="1"/>
    <xf numFmtId="0" fontId="13" fillId="3" borderId="16" xfId="0" applyFont="1" applyFill="1" applyBorder="1" applyProtection="1"/>
    <xf numFmtId="0" fontId="13" fillId="3" borderId="13" xfId="0" applyFont="1" applyFill="1" applyBorder="1" applyAlignment="1" applyProtection="1"/>
    <xf numFmtId="1" fontId="11" fillId="3" borderId="0" xfId="0" applyNumberFormat="1" applyFont="1" applyFill="1" applyBorder="1" applyProtection="1"/>
    <xf numFmtId="164" fontId="30" fillId="3" borderId="0" xfId="0" applyNumberFormat="1" applyFont="1" applyFill="1" applyBorder="1" applyProtection="1"/>
    <xf numFmtId="0" fontId="30" fillId="3" borderId="0" xfId="0" applyFont="1" applyFill="1" applyBorder="1" applyAlignment="1" applyProtection="1">
      <alignment horizontal="center"/>
    </xf>
    <xf numFmtId="0" fontId="30" fillId="3" borderId="24" xfId="0" applyFont="1" applyFill="1" applyBorder="1" applyAlignment="1" applyProtection="1">
      <alignment horizontal="left"/>
    </xf>
    <xf numFmtId="1" fontId="30" fillId="3" borderId="0" xfId="0" applyNumberFormat="1" applyFont="1" applyFill="1" applyBorder="1" applyProtection="1"/>
    <xf numFmtId="166" fontId="30" fillId="3" borderId="0" xfId="0" applyNumberFormat="1" applyFont="1" applyFill="1" applyBorder="1" applyAlignment="1" applyProtection="1">
      <alignment horizontal="center"/>
    </xf>
    <xf numFmtId="0" fontId="30" fillId="3" borderId="17" xfId="0" applyFont="1" applyFill="1" applyBorder="1" applyAlignment="1" applyProtection="1">
      <alignment horizontal="left"/>
    </xf>
    <xf numFmtId="9" fontId="30" fillId="3" borderId="0" xfId="0" applyNumberFormat="1" applyFont="1" applyFill="1" applyBorder="1" applyAlignment="1" applyProtection="1">
      <alignment horizontal="center"/>
    </xf>
    <xf numFmtId="0" fontId="8" fillId="9" borderId="73" xfId="0" applyFont="1" applyFill="1" applyBorder="1" applyAlignment="1" applyProtection="1">
      <alignment horizontal="center"/>
    </xf>
    <xf numFmtId="164" fontId="2" fillId="0" borderId="78" xfId="0" applyNumberFormat="1" applyFont="1" applyFill="1" applyBorder="1" applyAlignment="1" applyProtection="1">
      <alignment horizontal="center"/>
      <protection locked="0"/>
    </xf>
    <xf numFmtId="165" fontId="2" fillId="0" borderId="23" xfId="0" applyNumberFormat="1" applyFont="1" applyFill="1" applyBorder="1" applyAlignment="1" applyProtection="1">
      <alignment horizontal="center"/>
      <protection locked="0"/>
    </xf>
    <xf numFmtId="0" fontId="3" fillId="9" borderId="79" xfId="0" applyFont="1" applyFill="1" applyBorder="1" applyAlignment="1" applyProtection="1">
      <alignment horizontal="center"/>
    </xf>
    <xf numFmtId="0" fontId="3" fillId="9" borderId="80" xfId="0" applyFont="1" applyFill="1" applyBorder="1" applyAlignment="1" applyProtection="1">
      <alignment horizontal="center"/>
    </xf>
    <xf numFmtId="165" fontId="2" fillId="0" borderId="18" xfId="0" applyNumberFormat="1" applyFont="1" applyFill="1" applyBorder="1" applyAlignment="1" applyProtection="1">
      <alignment horizontal="center"/>
      <protection locked="0"/>
    </xf>
    <xf numFmtId="165" fontId="2" fillId="0" borderId="8" xfId="0" applyNumberFormat="1" applyFont="1" applyFill="1" applyBorder="1" applyAlignment="1" applyProtection="1">
      <alignment horizontal="center"/>
      <protection locked="0"/>
    </xf>
    <xf numFmtId="0" fontId="3" fillId="3" borderId="13" xfId="0" applyFont="1" applyFill="1" applyBorder="1" applyProtection="1"/>
    <xf numFmtId="164" fontId="2" fillId="3" borderId="13" xfId="0" applyNumberFormat="1" applyFont="1" applyFill="1" applyBorder="1" applyAlignment="1" applyProtection="1">
      <alignment horizontal="center"/>
    </xf>
    <xf numFmtId="0" fontId="2" fillId="3" borderId="13" xfId="0" applyFont="1" applyFill="1" applyBorder="1" applyAlignment="1" applyProtection="1">
      <alignment horizontal="center"/>
    </xf>
    <xf numFmtId="165" fontId="32" fillId="3" borderId="0" xfId="0" applyNumberFormat="1" applyFont="1" applyFill="1" applyBorder="1" applyAlignment="1" applyProtection="1">
      <alignment horizontal="center"/>
    </xf>
    <xf numFmtId="0" fontId="2" fillId="3" borderId="0" xfId="0" applyFont="1" applyFill="1" applyProtection="1"/>
    <xf numFmtId="0" fontId="0" fillId="3" borderId="0" xfId="0" applyFill="1" applyAlignment="1" applyProtection="1">
      <alignment vertical="center" wrapText="1"/>
    </xf>
    <xf numFmtId="165" fontId="2" fillId="0" borderId="32" xfId="0" applyNumberFormat="1" applyFont="1" applyFill="1" applyBorder="1" applyAlignment="1" applyProtection="1">
      <alignment horizontal="center"/>
    </xf>
    <xf numFmtId="165" fontId="2" fillId="0" borderId="33" xfId="0" applyNumberFormat="1" applyFont="1" applyFill="1" applyBorder="1" applyAlignment="1" applyProtection="1">
      <alignment horizontal="center"/>
    </xf>
    <xf numFmtId="165" fontId="2" fillId="0" borderId="34" xfId="0" applyNumberFormat="1" applyFont="1" applyFill="1" applyBorder="1" applyAlignment="1" applyProtection="1">
      <alignment horizontal="center"/>
    </xf>
    <xf numFmtId="0" fontId="6" fillId="0" borderId="39" xfId="0" applyFont="1" applyFill="1" applyBorder="1" applyAlignment="1" applyProtection="1">
      <alignment horizontal="center"/>
    </xf>
    <xf numFmtId="0" fontId="2" fillId="0" borderId="39" xfId="0" applyFont="1" applyFill="1" applyBorder="1" applyAlignment="1" applyProtection="1">
      <alignment horizontal="center"/>
    </xf>
    <xf numFmtId="0" fontId="3" fillId="3" borderId="40" xfId="0" applyFont="1" applyFill="1" applyBorder="1" applyAlignment="1" applyProtection="1">
      <alignment horizontal="center"/>
    </xf>
    <xf numFmtId="0" fontId="3" fillId="3" borderId="41" xfId="0" applyFont="1" applyFill="1" applyBorder="1" applyAlignment="1" applyProtection="1">
      <alignment horizontal="center"/>
    </xf>
    <xf numFmtId="0" fontId="3" fillId="3" borderId="42" xfId="0" applyFont="1" applyFill="1" applyBorder="1" applyAlignment="1" applyProtection="1">
      <alignment horizontal="center"/>
    </xf>
    <xf numFmtId="165" fontId="2" fillId="0" borderId="61" xfId="0" applyNumberFormat="1" applyFont="1" applyFill="1" applyBorder="1" applyAlignment="1" applyProtection="1">
      <alignment horizontal="center"/>
    </xf>
    <xf numFmtId="165" fontId="2" fillId="0" borderId="62" xfId="0" applyNumberFormat="1" applyFont="1" applyFill="1" applyBorder="1" applyAlignment="1" applyProtection="1">
      <alignment horizontal="center"/>
    </xf>
    <xf numFmtId="164" fontId="2" fillId="0" borderId="63" xfId="0" applyNumberFormat="1" applyFont="1" applyFill="1" applyBorder="1" applyAlignment="1" applyProtection="1">
      <alignment horizontal="center"/>
    </xf>
    <xf numFmtId="165" fontId="2" fillId="0" borderId="64" xfId="0" applyNumberFormat="1" applyFont="1" applyFill="1" applyBorder="1" applyAlignment="1" applyProtection="1">
      <alignment horizontal="center"/>
    </xf>
    <xf numFmtId="164" fontId="2" fillId="0" borderId="65" xfId="0" applyNumberFormat="1" applyFont="1" applyFill="1" applyBorder="1" applyAlignment="1" applyProtection="1">
      <alignment horizontal="center"/>
    </xf>
    <xf numFmtId="165" fontId="2" fillId="0" borderId="66" xfId="0" applyNumberFormat="1" applyFont="1" applyFill="1" applyBorder="1" applyAlignment="1" applyProtection="1">
      <alignment horizontal="center"/>
    </xf>
    <xf numFmtId="164" fontId="2" fillId="0" borderId="67" xfId="0" applyNumberFormat="1" applyFont="1" applyFill="1" applyBorder="1" applyAlignment="1" applyProtection="1">
      <alignment horizontal="center"/>
    </xf>
    <xf numFmtId="165" fontId="2" fillId="0" borderId="68" xfId="0" applyNumberFormat="1" applyFont="1" applyFill="1" applyBorder="1" applyAlignment="1" applyProtection="1">
      <alignment horizontal="center"/>
    </xf>
    <xf numFmtId="164" fontId="2" fillId="0" borderId="38" xfId="0" applyNumberFormat="1" applyFont="1" applyFill="1" applyBorder="1" applyAlignment="1" applyProtection="1">
      <alignment horizontal="center"/>
    </xf>
    <xf numFmtId="164" fontId="2" fillId="0" borderId="4" xfId="0" applyNumberFormat="1" applyFont="1" applyFill="1" applyBorder="1" applyAlignment="1" applyProtection="1">
      <alignment horizontal="center"/>
    </xf>
    <xf numFmtId="164" fontId="2" fillId="0" borderId="69" xfId="0" applyNumberFormat="1" applyFont="1" applyFill="1" applyBorder="1" applyAlignment="1" applyProtection="1">
      <alignment horizontal="center"/>
    </xf>
    <xf numFmtId="165" fontId="2" fillId="0" borderId="70" xfId="0" applyNumberFormat="1" applyFont="1" applyFill="1" applyBorder="1" applyAlignment="1" applyProtection="1">
      <alignment horizontal="center"/>
    </xf>
    <xf numFmtId="165" fontId="2" fillId="0" borderId="71" xfId="0" applyNumberFormat="1" applyFont="1" applyFill="1" applyBorder="1" applyAlignment="1" applyProtection="1">
      <alignment horizontal="center"/>
    </xf>
    <xf numFmtId="164" fontId="2" fillId="0" borderId="12" xfId="0" applyNumberFormat="1" applyFont="1" applyFill="1" applyBorder="1" applyAlignment="1" applyProtection="1">
      <alignment horizontal="center"/>
    </xf>
    <xf numFmtId="164" fontId="2" fillId="0" borderId="72" xfId="0" applyNumberFormat="1" applyFont="1" applyFill="1" applyBorder="1" applyAlignment="1" applyProtection="1">
      <alignment horizontal="center"/>
    </xf>
    <xf numFmtId="164" fontId="2" fillId="0" borderId="22" xfId="0" applyNumberFormat="1" applyFont="1" applyFill="1" applyBorder="1" applyAlignment="1" applyProtection="1">
      <alignment horizontal="center"/>
    </xf>
    <xf numFmtId="0" fontId="2" fillId="0" borderId="72" xfId="0" applyFont="1" applyFill="1" applyBorder="1" applyAlignment="1" applyProtection="1">
      <alignment horizontal="center"/>
    </xf>
    <xf numFmtId="0" fontId="2" fillId="0" borderId="22" xfId="0" applyFont="1" applyFill="1" applyBorder="1" applyAlignment="1" applyProtection="1">
      <alignment horizontal="center"/>
    </xf>
    <xf numFmtId="165" fontId="2" fillId="0" borderId="73" xfId="0" applyNumberFormat="1" applyFont="1" applyFill="1" applyBorder="1" applyAlignment="1" applyProtection="1">
      <alignment horizontal="center"/>
    </xf>
    <xf numFmtId="167" fontId="2" fillId="0" borderId="74" xfId="0" applyNumberFormat="1" applyFont="1" applyFill="1" applyBorder="1" applyAlignment="1" applyProtection="1">
      <alignment horizontal="center"/>
    </xf>
    <xf numFmtId="165" fontId="2" fillId="0" borderId="75" xfId="0" applyNumberFormat="1" applyFont="1" applyFill="1" applyBorder="1" applyAlignment="1" applyProtection="1">
      <alignment horizontal="center"/>
    </xf>
    <xf numFmtId="167" fontId="2" fillId="0" borderId="4" xfId="0" applyNumberFormat="1" applyFont="1" applyFill="1" applyBorder="1" applyAlignment="1" applyProtection="1">
      <alignment horizontal="center"/>
    </xf>
    <xf numFmtId="165" fontId="2" fillId="0" borderId="76" xfId="0" applyNumberFormat="1" applyFont="1" applyFill="1" applyBorder="1" applyAlignment="1" applyProtection="1">
      <alignment horizontal="center"/>
    </xf>
    <xf numFmtId="164" fontId="2" fillId="10" borderId="8" xfId="0" applyNumberFormat="1" applyFont="1" applyFill="1" applyBorder="1" applyAlignment="1">
      <alignment horizontal="center"/>
    </xf>
    <xf numFmtId="164" fontId="2" fillId="10" borderId="12" xfId="0" applyNumberFormat="1" applyFont="1" applyFill="1" applyBorder="1" applyAlignment="1">
      <alignment horizontal="center"/>
    </xf>
    <xf numFmtId="164" fontId="2" fillId="10" borderId="8" xfId="0" applyNumberFormat="1" applyFont="1" applyFill="1" applyBorder="1" applyAlignment="1" applyProtection="1">
      <alignment horizontal="center"/>
    </xf>
    <xf numFmtId="164" fontId="2" fillId="10" borderId="12" xfId="0" applyNumberFormat="1" applyFont="1" applyFill="1" applyBorder="1" applyAlignment="1" applyProtection="1">
      <alignment horizontal="center"/>
    </xf>
    <xf numFmtId="164" fontId="2" fillId="10" borderId="17" xfId="0" applyNumberFormat="1" applyFont="1" applyFill="1" applyBorder="1" applyAlignment="1" applyProtection="1">
      <alignment horizontal="center"/>
    </xf>
    <xf numFmtId="0" fontId="2" fillId="9" borderId="39" xfId="0" applyFont="1" applyFill="1" applyBorder="1" applyAlignment="1" applyProtection="1">
      <alignment horizontal="center"/>
      <protection locked="0"/>
    </xf>
    <xf numFmtId="167" fontId="2" fillId="0" borderId="81" xfId="0" applyNumberFormat="1" applyFont="1" applyFill="1" applyBorder="1" applyAlignment="1" applyProtection="1">
      <alignment horizontal="center"/>
      <protection locked="0"/>
    </xf>
    <xf numFmtId="167" fontId="2" fillId="0" borderId="82" xfId="0" applyNumberFormat="1" applyFont="1" applyFill="1" applyBorder="1" applyAlignment="1" applyProtection="1">
      <alignment horizontal="center"/>
      <protection locked="0"/>
    </xf>
    <xf numFmtId="167" fontId="2" fillId="0" borderId="83" xfId="0" applyNumberFormat="1" applyFont="1" applyFill="1" applyBorder="1" applyAlignment="1" applyProtection="1">
      <alignment horizontal="center"/>
      <protection locked="0"/>
    </xf>
    <xf numFmtId="164" fontId="2" fillId="0" borderId="19" xfId="0" applyNumberFormat="1" applyFont="1" applyFill="1" applyBorder="1" applyAlignment="1" applyProtection="1">
      <alignment horizontal="center"/>
      <protection locked="0"/>
    </xf>
    <xf numFmtId="164" fontId="2" fillId="3" borderId="59" xfId="0" applyNumberFormat="1" applyFont="1" applyFill="1" applyBorder="1" applyAlignment="1">
      <alignment horizontal="center" vertical="center" wrapText="1"/>
    </xf>
    <xf numFmtId="0" fontId="3" fillId="9" borderId="80" xfId="0" applyFont="1" applyFill="1" applyBorder="1" applyAlignment="1">
      <alignment horizontal="center" vertical="center"/>
    </xf>
    <xf numFmtId="9" fontId="2" fillId="0" borderId="72" xfId="0" applyNumberFormat="1" applyFont="1" applyFill="1" applyBorder="1" applyAlignment="1" applyProtection="1">
      <alignment horizontal="center" vertical="center"/>
      <protection locked="0"/>
    </xf>
    <xf numFmtId="9" fontId="2" fillId="0" borderId="22" xfId="0" applyNumberFormat="1" applyFont="1" applyFill="1" applyBorder="1" applyAlignment="1" applyProtection="1">
      <alignment horizontal="center" vertical="center"/>
      <protection locked="0"/>
    </xf>
    <xf numFmtId="167" fontId="2" fillId="0" borderId="12" xfId="0" applyNumberFormat="1" applyFont="1" applyFill="1" applyBorder="1" applyAlignment="1" applyProtection="1">
      <alignment horizontal="center"/>
      <protection locked="0"/>
    </xf>
    <xf numFmtId="165" fontId="2" fillId="0" borderId="84" xfId="0" applyNumberFormat="1" applyFont="1" applyFill="1" applyBorder="1" applyAlignment="1" applyProtection="1">
      <alignment horizontal="center"/>
      <protection locked="0"/>
    </xf>
    <xf numFmtId="165" fontId="2" fillId="0" borderId="85" xfId="0" applyNumberFormat="1" applyFont="1" applyFill="1" applyBorder="1" applyAlignment="1" applyProtection="1">
      <alignment horizontal="center"/>
      <protection locked="0"/>
    </xf>
    <xf numFmtId="165" fontId="2" fillId="0" borderId="86" xfId="0" applyNumberFormat="1" applyFont="1" applyFill="1" applyBorder="1" applyAlignment="1" applyProtection="1">
      <alignment horizontal="center"/>
      <protection locked="0"/>
    </xf>
    <xf numFmtId="165" fontId="2" fillId="0" borderId="87" xfId="0" applyNumberFormat="1" applyFont="1" applyFill="1" applyBorder="1" applyAlignment="1" applyProtection="1">
      <alignment horizontal="center"/>
      <protection locked="0"/>
    </xf>
    <xf numFmtId="165" fontId="2" fillId="0" borderId="5" xfId="0" applyNumberFormat="1" applyFont="1" applyFill="1" applyBorder="1" applyAlignment="1" applyProtection="1">
      <alignment horizontal="center"/>
      <protection locked="0"/>
    </xf>
    <xf numFmtId="0" fontId="3" fillId="9" borderId="88" xfId="0" applyFont="1" applyFill="1" applyBorder="1" applyAlignment="1">
      <alignment horizontal="center"/>
    </xf>
    <xf numFmtId="165" fontId="2" fillId="0" borderId="89" xfId="0" applyNumberFormat="1" applyFont="1" applyFill="1" applyBorder="1" applyAlignment="1" applyProtection="1">
      <alignment horizontal="center"/>
      <protection locked="0"/>
    </xf>
    <xf numFmtId="165" fontId="2" fillId="0" borderId="90" xfId="0" applyNumberFormat="1" applyFont="1" applyFill="1" applyBorder="1" applyAlignment="1" applyProtection="1">
      <alignment horizontal="center"/>
      <protection locked="0"/>
    </xf>
    <xf numFmtId="0" fontId="2" fillId="0" borderId="91" xfId="0" applyFont="1" applyFill="1" applyBorder="1" applyAlignment="1" applyProtection="1">
      <alignment horizontal="center"/>
      <protection locked="0"/>
    </xf>
    <xf numFmtId="165" fontId="3" fillId="9" borderId="16" xfId="0" applyNumberFormat="1" applyFont="1" applyFill="1" applyBorder="1" applyAlignment="1">
      <alignment horizontal="center"/>
    </xf>
    <xf numFmtId="0" fontId="3" fillId="9" borderId="92" xfId="0" applyFont="1" applyFill="1" applyBorder="1" applyAlignment="1">
      <alignment horizontal="center"/>
    </xf>
    <xf numFmtId="0" fontId="2" fillId="9" borderId="70" xfId="0" applyFont="1" applyFill="1" applyBorder="1" applyAlignment="1">
      <alignment horizontal="center"/>
    </xf>
    <xf numFmtId="0" fontId="2" fillId="9" borderId="93" xfId="0" applyFont="1" applyFill="1" applyBorder="1" applyAlignment="1">
      <alignment horizontal="center"/>
    </xf>
    <xf numFmtId="0" fontId="2" fillId="3" borderId="70" xfId="0" applyFont="1" applyFill="1" applyBorder="1" applyAlignment="1" applyProtection="1">
      <alignment horizontal="center"/>
    </xf>
    <xf numFmtId="0" fontId="2" fillId="3" borderId="93" xfId="0" applyFont="1" applyFill="1" applyBorder="1" applyAlignment="1" applyProtection="1">
      <alignment horizontal="center"/>
    </xf>
    <xf numFmtId="0" fontId="2" fillId="0" borderId="91" xfId="0" applyFont="1" applyFill="1" applyBorder="1" applyAlignment="1" applyProtection="1">
      <alignment horizontal="center"/>
    </xf>
    <xf numFmtId="2" fontId="2" fillId="0" borderId="5" xfId="0" applyNumberFormat="1" applyFont="1" applyFill="1" applyBorder="1" applyAlignment="1" applyProtection="1">
      <alignment horizontal="center" vertical="center"/>
      <protection locked="0"/>
    </xf>
    <xf numFmtId="164" fontId="24" fillId="3" borderId="0" xfId="0" applyNumberFormat="1" applyFont="1" applyFill="1" applyBorder="1" applyAlignment="1">
      <alignment horizontal="right"/>
    </xf>
    <xf numFmtId="0" fontId="2" fillId="3" borderId="94" xfId="0" applyFont="1" applyFill="1" applyBorder="1" applyAlignment="1">
      <alignment vertical="center"/>
    </xf>
    <xf numFmtId="164" fontId="2" fillId="3" borderId="30" xfId="0" applyNumberFormat="1" applyFont="1" applyFill="1" applyBorder="1" applyAlignment="1">
      <alignment vertical="center"/>
    </xf>
    <xf numFmtId="0" fontId="2" fillId="3" borderId="30" xfId="0" applyFont="1" applyFill="1" applyBorder="1" applyAlignment="1">
      <alignment horizontal="center" vertical="center"/>
    </xf>
    <xf numFmtId="0" fontId="2" fillId="3" borderId="37" xfId="0" applyFont="1" applyFill="1" applyBorder="1" applyAlignment="1">
      <alignment vertical="center"/>
    </xf>
    <xf numFmtId="164" fontId="20" fillId="5" borderId="18" xfId="0" applyNumberFormat="1" applyFont="1" applyFill="1" applyBorder="1" applyAlignment="1">
      <alignment horizontal="center" vertical="center"/>
    </xf>
    <xf numFmtId="0" fontId="24" fillId="3" borderId="89" xfId="0" applyFont="1" applyFill="1" applyBorder="1" applyAlignment="1">
      <alignment horizontal="left"/>
    </xf>
    <xf numFmtId="164" fontId="33" fillId="3" borderId="0" xfId="0" applyNumberFormat="1" applyFont="1" applyFill="1" applyBorder="1" applyAlignment="1">
      <alignment horizontal="left"/>
    </xf>
    <xf numFmtId="0" fontId="33" fillId="3" borderId="14" xfId="0" applyFont="1" applyFill="1" applyBorder="1" applyAlignment="1">
      <alignment vertical="top"/>
    </xf>
    <xf numFmtId="0" fontId="24" fillId="3" borderId="58" xfId="0" applyFont="1" applyFill="1" applyBorder="1" applyAlignment="1">
      <alignment horizontal="left"/>
    </xf>
    <xf numFmtId="0" fontId="22" fillId="3" borderId="24" xfId="0" applyFont="1" applyFill="1" applyBorder="1" applyAlignment="1">
      <alignment horizontal="center"/>
    </xf>
    <xf numFmtId="164" fontId="33" fillId="3" borderId="0" xfId="0" applyNumberFormat="1" applyFont="1" applyFill="1" applyBorder="1" applyAlignment="1">
      <alignment horizontal="right"/>
    </xf>
    <xf numFmtId="0" fontId="33" fillId="3" borderId="58" xfId="0" applyFont="1" applyFill="1" applyBorder="1" applyAlignment="1">
      <alignment vertical="top"/>
    </xf>
    <xf numFmtId="0" fontId="22" fillId="3" borderId="11" xfId="0" applyFont="1" applyFill="1" applyBorder="1" applyAlignment="1"/>
    <xf numFmtId="0" fontId="22" fillId="3" borderId="0" xfId="0" applyFont="1" applyFill="1" applyBorder="1" applyAlignment="1"/>
    <xf numFmtId="0" fontId="22" fillId="3" borderId="24" xfId="0" applyFont="1" applyFill="1" applyBorder="1" applyAlignment="1"/>
    <xf numFmtId="0" fontId="3" fillId="3" borderId="0" xfId="0" applyFont="1" applyFill="1" applyBorder="1" applyAlignment="1" applyProtection="1">
      <alignment horizontal="right"/>
      <protection locked="0"/>
    </xf>
    <xf numFmtId="0" fontId="34" fillId="3" borderId="0" xfId="0" applyFont="1" applyFill="1"/>
    <xf numFmtId="0" fontId="35" fillId="3" borderId="14" xfId="0" applyFont="1" applyFill="1" applyBorder="1" applyAlignment="1"/>
    <xf numFmtId="0" fontId="36" fillId="3" borderId="14" xfId="0" applyFont="1" applyFill="1" applyBorder="1" applyAlignment="1"/>
    <xf numFmtId="1" fontId="13" fillId="3" borderId="13" xfId="0" applyNumberFormat="1" applyFont="1" applyFill="1" applyBorder="1" applyProtection="1"/>
    <xf numFmtId="164" fontId="28" fillId="3" borderId="0" xfId="0" applyNumberFormat="1" applyFont="1" applyFill="1" applyBorder="1" applyAlignment="1">
      <alignment horizontal="right"/>
    </xf>
    <xf numFmtId="164" fontId="28" fillId="3" borderId="24" xfId="0" applyNumberFormat="1" applyFont="1" applyFill="1" applyBorder="1" applyAlignment="1">
      <alignment horizontal="right"/>
    </xf>
    <xf numFmtId="164" fontId="20" fillId="5" borderId="18" xfId="0" applyNumberFormat="1" applyFont="1" applyFill="1" applyBorder="1" applyAlignment="1" applyProtection="1">
      <alignment horizontal="center" vertical="center"/>
    </xf>
    <xf numFmtId="0" fontId="2" fillId="3" borderId="14" xfId="0" applyFont="1" applyFill="1" applyBorder="1" applyAlignment="1" applyProtection="1">
      <alignment vertical="center"/>
    </xf>
    <xf numFmtId="0" fontId="0" fillId="3" borderId="0" xfId="0" applyFill="1" applyAlignment="1" applyProtection="1">
      <alignment vertical="center" wrapText="1"/>
      <protection locked="0"/>
    </xf>
    <xf numFmtId="164" fontId="28" fillId="3" borderId="11" xfId="0" applyNumberFormat="1" applyFont="1" applyFill="1" applyBorder="1" applyAlignment="1">
      <alignment horizontal="left"/>
    </xf>
    <xf numFmtId="164" fontId="28" fillId="3" borderId="0" xfId="0" applyNumberFormat="1" applyFont="1" applyFill="1" applyBorder="1" applyAlignment="1">
      <alignment horizontal="left"/>
    </xf>
    <xf numFmtId="0" fontId="0" fillId="3" borderId="0" xfId="0" applyFill="1" applyAlignment="1">
      <alignment vertical="center" wrapText="1"/>
    </xf>
    <xf numFmtId="0" fontId="37" fillId="3" borderId="0" xfId="0" applyFont="1" applyFill="1" applyProtection="1"/>
    <xf numFmtId="0" fontId="37" fillId="3" borderId="0" xfId="0" applyFont="1" applyFill="1" applyAlignment="1" applyProtection="1">
      <alignment horizontal="right"/>
    </xf>
    <xf numFmtId="0" fontId="37" fillId="3" borderId="11" xfId="0" applyFont="1" applyFill="1" applyBorder="1" applyAlignment="1" applyProtection="1">
      <alignment horizontal="left"/>
    </xf>
    <xf numFmtId="165" fontId="37" fillId="3" borderId="0" xfId="0" applyNumberFormat="1" applyFont="1" applyFill="1" applyBorder="1" applyAlignment="1" applyProtection="1">
      <alignment horizontal="center"/>
    </xf>
    <xf numFmtId="0" fontId="37" fillId="3" borderId="11" xfId="0" applyFont="1" applyFill="1" applyBorder="1" applyAlignment="1" applyProtection="1">
      <alignment horizontal="center"/>
    </xf>
    <xf numFmtId="0" fontId="37" fillId="3" borderId="0" xfId="0" applyFont="1" applyFill="1" applyBorder="1" applyAlignment="1" applyProtection="1">
      <alignment horizontal="right"/>
    </xf>
    <xf numFmtId="0" fontId="37" fillId="3" borderId="0" xfId="0" applyFont="1" applyFill="1" applyBorder="1" applyAlignment="1" applyProtection="1">
      <alignment horizontal="center"/>
    </xf>
    <xf numFmtId="1" fontId="38" fillId="3" borderId="11" xfId="0" applyNumberFormat="1" applyFont="1" applyFill="1" applyBorder="1" applyProtection="1"/>
    <xf numFmtId="1" fontId="38" fillId="3" borderId="0" xfId="0" applyNumberFormat="1" applyFont="1" applyFill="1" applyBorder="1" applyProtection="1"/>
    <xf numFmtId="9" fontId="38" fillId="3" borderId="0" xfId="0" applyNumberFormat="1" applyFont="1" applyFill="1" applyBorder="1" applyAlignment="1" applyProtection="1">
      <alignment horizontal="center"/>
    </xf>
    <xf numFmtId="0" fontId="37" fillId="3" borderId="0" xfId="0" applyFont="1" applyFill="1" applyBorder="1" applyProtection="1"/>
    <xf numFmtId="164" fontId="37" fillId="3" borderId="0" xfId="0" applyNumberFormat="1" applyFont="1" applyFill="1" applyBorder="1" applyProtection="1"/>
    <xf numFmtId="0" fontId="37" fillId="3" borderId="24" xfId="0" applyFont="1" applyFill="1" applyBorder="1" applyProtection="1"/>
    <xf numFmtId="0" fontId="38" fillId="3" borderId="0" xfId="0" applyFont="1" applyFill="1" applyBorder="1" applyProtection="1"/>
    <xf numFmtId="164" fontId="38" fillId="3" borderId="0" xfId="0" applyNumberFormat="1" applyFont="1" applyFill="1" applyBorder="1" applyProtection="1"/>
    <xf numFmtId="0" fontId="38" fillId="3" borderId="0" xfId="0" applyFont="1" applyFill="1" applyBorder="1" applyAlignment="1" applyProtection="1">
      <alignment horizontal="center"/>
    </xf>
    <xf numFmtId="166" fontId="38" fillId="3" borderId="0" xfId="0" applyNumberFormat="1" applyFont="1" applyFill="1" applyBorder="1" applyAlignment="1" applyProtection="1">
      <alignment horizontal="center"/>
    </xf>
    <xf numFmtId="0" fontId="38" fillId="3" borderId="24" xfId="0" applyFont="1" applyFill="1" applyBorder="1" applyProtection="1"/>
    <xf numFmtId="0" fontId="37" fillId="3" borderId="24" xfId="0" applyFont="1" applyFill="1" applyBorder="1" applyAlignment="1" applyProtection="1">
      <alignment horizontal="center" vertical="center"/>
    </xf>
    <xf numFmtId="167" fontId="37" fillId="3" borderId="3" xfId="0" applyNumberFormat="1" applyFont="1" applyFill="1" applyBorder="1" applyAlignment="1" applyProtection="1">
      <alignment horizontal="center" vertical="center"/>
    </xf>
    <xf numFmtId="0" fontId="2" fillId="3" borderId="88" xfId="0" applyFont="1" applyFill="1" applyBorder="1"/>
    <xf numFmtId="165" fontId="37" fillId="3" borderId="0" xfId="0" applyNumberFormat="1" applyFont="1" applyFill="1" applyBorder="1" applyAlignment="1" applyProtection="1">
      <alignment horizontal="center"/>
      <protection locked="0"/>
    </xf>
    <xf numFmtId="9" fontId="37" fillId="3" borderId="24" xfId="0" applyNumberFormat="1" applyFont="1" applyFill="1" applyBorder="1" applyAlignment="1" applyProtection="1">
      <alignment horizontal="center"/>
      <protection locked="0"/>
    </xf>
    <xf numFmtId="1" fontId="37" fillId="3" borderId="0" xfId="0" applyNumberFormat="1" applyFont="1" applyFill="1" applyBorder="1" applyAlignment="1" applyProtection="1">
      <alignment horizontal="center"/>
      <protection locked="0"/>
    </xf>
    <xf numFmtId="0" fontId="38" fillId="3" borderId="14" xfId="0" applyFont="1" applyFill="1" applyBorder="1" applyProtection="1"/>
    <xf numFmtId="164" fontId="38" fillId="3" borderId="14" xfId="0" applyNumberFormat="1" applyFont="1" applyFill="1" applyBorder="1" applyProtection="1"/>
    <xf numFmtId="0" fontId="37" fillId="3" borderId="14" xfId="0" applyFont="1" applyFill="1" applyBorder="1" applyAlignment="1" applyProtection="1">
      <alignment horizontal="center"/>
    </xf>
    <xf numFmtId="1" fontId="37" fillId="3" borderId="24" xfId="0" applyNumberFormat="1" applyFont="1" applyFill="1" applyBorder="1" applyAlignment="1" applyProtection="1">
      <alignment horizontal="center"/>
    </xf>
    <xf numFmtId="0" fontId="39" fillId="3" borderId="11" xfId="0" applyFont="1" applyFill="1" applyBorder="1" applyAlignment="1" applyProtection="1">
      <alignment horizontal="center"/>
    </xf>
    <xf numFmtId="0" fontId="39" fillId="3" borderId="0" xfId="0" applyFont="1" applyFill="1" applyBorder="1" applyAlignment="1" applyProtection="1"/>
    <xf numFmtId="0" fontId="37" fillId="3" borderId="0" xfId="0" applyFont="1" applyFill="1" applyBorder="1" applyAlignment="1" applyProtection="1"/>
    <xf numFmtId="0" fontId="37" fillId="3" borderId="24" xfId="0" applyFont="1" applyFill="1" applyBorder="1" applyAlignment="1" applyProtection="1"/>
    <xf numFmtId="165" fontId="37" fillId="3" borderId="0" xfId="0" applyNumberFormat="1" applyFont="1" applyFill="1" applyBorder="1" applyAlignment="1" applyProtection="1">
      <alignment horizontal="left"/>
    </xf>
    <xf numFmtId="165" fontId="37" fillId="3" borderId="24" xfId="0" applyNumberFormat="1" applyFont="1" applyFill="1" applyBorder="1" applyAlignment="1" applyProtection="1">
      <alignment horizontal="right"/>
    </xf>
    <xf numFmtId="1" fontId="37" fillId="3" borderId="11" xfId="0" applyNumberFormat="1" applyFont="1" applyFill="1" applyBorder="1" applyAlignment="1" applyProtection="1">
      <alignment horizontal="center"/>
    </xf>
    <xf numFmtId="1" fontId="37" fillId="3" borderId="0" xfId="0" applyNumberFormat="1" applyFont="1" applyFill="1" applyBorder="1" applyAlignment="1" applyProtection="1">
      <alignment horizontal="center"/>
    </xf>
    <xf numFmtId="9" fontId="37" fillId="3" borderId="24" xfId="0" applyNumberFormat="1" applyFont="1" applyFill="1" applyBorder="1" applyAlignment="1" applyProtection="1">
      <alignment horizontal="center"/>
    </xf>
    <xf numFmtId="1" fontId="37" fillId="3" borderId="3" xfId="0" applyNumberFormat="1" applyFont="1" applyFill="1" applyBorder="1" applyAlignment="1" applyProtection="1">
      <alignment horizontal="center" vertical="center"/>
    </xf>
    <xf numFmtId="0" fontId="11" fillId="3" borderId="11" xfId="0" applyFont="1" applyFill="1" applyBorder="1" applyAlignment="1" applyProtection="1">
      <alignment horizontal="left"/>
    </xf>
    <xf numFmtId="165" fontId="11" fillId="3" borderId="0" xfId="0" applyNumberFormat="1" applyFont="1" applyFill="1" applyBorder="1" applyAlignment="1" applyProtection="1">
      <alignment horizontal="center"/>
    </xf>
    <xf numFmtId="0" fontId="11" fillId="3" borderId="11" xfId="0" applyFont="1" applyFill="1" applyBorder="1" applyAlignment="1" applyProtection="1">
      <alignment horizontal="center"/>
    </xf>
    <xf numFmtId="165" fontId="11" fillId="3" borderId="0" xfId="0" applyNumberFormat="1" applyFont="1" applyFill="1" applyBorder="1" applyAlignment="1" applyProtection="1">
      <alignment horizontal="left"/>
    </xf>
    <xf numFmtId="9" fontId="11" fillId="3" borderId="24" xfId="0" applyNumberFormat="1" applyFont="1" applyFill="1" applyBorder="1" applyAlignment="1" applyProtection="1">
      <alignment horizontal="center"/>
    </xf>
    <xf numFmtId="0" fontId="37" fillId="3" borderId="15" xfId="0" applyFont="1" applyFill="1" applyBorder="1" applyProtection="1"/>
    <xf numFmtId="0" fontId="37" fillId="3" borderId="58" xfId="0" applyFont="1" applyFill="1" applyBorder="1" applyAlignment="1">
      <alignment horizontal="center"/>
    </xf>
    <xf numFmtId="0" fontId="37" fillId="3" borderId="77" xfId="0" applyFont="1" applyFill="1" applyBorder="1" applyAlignment="1">
      <alignment horizontal="center"/>
    </xf>
    <xf numFmtId="0" fontId="37" fillId="3" borderId="24" xfId="0" applyFont="1" applyFill="1" applyBorder="1" applyAlignment="1">
      <alignment horizontal="center" vertical="center"/>
    </xf>
    <xf numFmtId="1" fontId="37" fillId="3" borderId="24" xfId="0" applyNumberFormat="1" applyFont="1" applyFill="1" applyBorder="1" applyAlignment="1">
      <alignment horizontal="center" vertical="center"/>
    </xf>
    <xf numFmtId="0" fontId="37" fillId="3" borderId="95" xfId="0" applyFont="1" applyFill="1" applyBorder="1" applyAlignment="1"/>
    <xf numFmtId="0" fontId="37" fillId="3" borderId="25" xfId="0" applyFont="1" applyFill="1" applyBorder="1" applyAlignment="1"/>
    <xf numFmtId="1" fontId="37" fillId="3" borderId="25" xfId="0" applyNumberFormat="1" applyFont="1" applyFill="1" applyBorder="1" applyAlignment="1"/>
    <xf numFmtId="0" fontId="37" fillId="3" borderId="96" xfId="0" applyFont="1" applyFill="1" applyBorder="1" applyAlignment="1">
      <alignment horizontal="right"/>
    </xf>
    <xf numFmtId="0" fontId="37" fillId="3" borderId="0" xfId="0" applyFont="1" applyFill="1" applyAlignment="1">
      <alignment horizontal="right"/>
    </xf>
    <xf numFmtId="0" fontId="37" fillId="3" borderId="0" xfId="0" applyFont="1" applyFill="1" applyBorder="1" applyAlignment="1">
      <alignment horizontal="center"/>
    </xf>
    <xf numFmtId="1" fontId="37" fillId="3" borderId="24" xfId="0" applyNumberFormat="1" applyFont="1" applyFill="1" applyBorder="1" applyAlignment="1">
      <alignment horizontal="center"/>
    </xf>
    <xf numFmtId="0" fontId="37" fillId="3" borderId="24" xfId="0" applyFont="1" applyFill="1" applyBorder="1"/>
    <xf numFmtId="0" fontId="37" fillId="3" borderId="24" xfId="0" applyFont="1" applyFill="1" applyBorder="1" applyAlignment="1">
      <alignment horizontal="center"/>
    </xf>
    <xf numFmtId="0" fontId="37" fillId="3" borderId="14" xfId="0" applyFont="1" applyFill="1" applyBorder="1" applyAlignment="1">
      <alignment horizontal="center"/>
    </xf>
    <xf numFmtId="0" fontId="37" fillId="3" borderId="15" xfId="0" applyFont="1" applyFill="1" applyBorder="1"/>
    <xf numFmtId="164" fontId="2" fillId="3" borderId="59" xfId="0" applyNumberFormat="1" applyFont="1" applyFill="1" applyBorder="1" applyAlignment="1">
      <alignment horizontal="center"/>
    </xf>
    <xf numFmtId="164" fontId="2" fillId="3" borderId="60" xfId="0" applyNumberFormat="1" applyFont="1" applyFill="1" applyBorder="1" applyAlignment="1">
      <alignment horizontal="center"/>
    </xf>
    <xf numFmtId="164" fontId="2" fillId="3" borderId="20" xfId="0" applyNumberFormat="1" applyFont="1" applyFill="1" applyBorder="1" applyAlignment="1">
      <alignment horizontal="center"/>
    </xf>
    <xf numFmtId="164" fontId="2" fillId="3" borderId="7" xfId="0" applyNumberFormat="1" applyFont="1" applyFill="1" applyBorder="1" applyAlignment="1">
      <alignment horizontal="center"/>
    </xf>
    <xf numFmtId="2" fontId="2" fillId="0" borderId="97" xfId="0" applyNumberFormat="1" applyFont="1" applyFill="1" applyBorder="1" applyAlignment="1" applyProtection="1">
      <alignment horizontal="center"/>
      <protection locked="0"/>
    </xf>
    <xf numFmtId="2" fontId="2" fillId="0" borderId="98" xfId="0" applyNumberFormat="1" applyFont="1" applyFill="1" applyBorder="1" applyAlignment="1" applyProtection="1">
      <alignment horizontal="center"/>
      <protection locked="0"/>
    </xf>
    <xf numFmtId="2" fontId="2" fillId="0" borderId="99" xfId="0" applyNumberFormat="1" applyFont="1" applyFill="1" applyBorder="1" applyAlignment="1" applyProtection="1">
      <alignment horizontal="center"/>
      <protection locked="0"/>
    </xf>
    <xf numFmtId="2" fontId="2" fillId="0" borderId="100" xfId="0" applyNumberFormat="1" applyFont="1" applyFill="1" applyBorder="1" applyAlignment="1" applyProtection="1">
      <alignment horizontal="center"/>
      <protection locked="0"/>
    </xf>
    <xf numFmtId="2" fontId="2" fillId="0" borderId="53" xfId="0" applyNumberFormat="1" applyFont="1" applyFill="1" applyBorder="1" applyAlignment="1" applyProtection="1">
      <alignment horizontal="center"/>
      <protection locked="0"/>
    </xf>
    <xf numFmtId="2" fontId="2" fillId="0" borderId="83" xfId="0" applyNumberFormat="1" applyFont="1" applyFill="1" applyBorder="1" applyAlignment="1" applyProtection="1">
      <alignment horizontal="center"/>
      <protection locked="0"/>
    </xf>
    <xf numFmtId="2" fontId="2" fillId="0" borderId="19" xfId="0" applyNumberFormat="1" applyFont="1" applyFill="1" applyBorder="1" applyAlignment="1" applyProtection="1">
      <alignment horizontal="center"/>
      <protection locked="0"/>
    </xf>
    <xf numFmtId="2" fontId="2" fillId="0" borderId="77" xfId="0" applyNumberFormat="1" applyFont="1" applyFill="1" applyBorder="1" applyAlignment="1" applyProtection="1">
      <alignment horizontal="center"/>
      <protection locked="0"/>
    </xf>
    <xf numFmtId="2" fontId="2" fillId="0" borderId="101" xfId="0" applyNumberFormat="1" applyFont="1" applyFill="1" applyBorder="1" applyAlignment="1" applyProtection="1">
      <alignment horizontal="center"/>
      <protection locked="0"/>
    </xf>
    <xf numFmtId="2" fontId="2" fillId="0" borderId="102" xfId="0" applyNumberFormat="1" applyFont="1" applyFill="1" applyBorder="1" applyAlignment="1" applyProtection="1">
      <alignment horizontal="center"/>
      <protection locked="0"/>
    </xf>
    <xf numFmtId="2" fontId="2" fillId="0" borderId="1" xfId="0" applyNumberFormat="1" applyFont="1" applyFill="1" applyBorder="1" applyAlignment="1" applyProtection="1">
      <alignment horizontal="center"/>
      <protection locked="0"/>
    </xf>
    <xf numFmtId="2" fontId="2" fillId="0" borderId="82" xfId="0" applyNumberFormat="1" applyFont="1" applyFill="1" applyBorder="1" applyAlignment="1" applyProtection="1">
      <alignment horizontal="center"/>
      <protection locked="0"/>
    </xf>
    <xf numFmtId="167" fontId="2" fillId="3" borderId="26" xfId="0" applyNumberFormat="1" applyFont="1" applyFill="1" applyBorder="1" applyAlignment="1">
      <alignment horizontal="center"/>
    </xf>
    <xf numFmtId="167" fontId="2" fillId="3" borderId="7" xfId="0" applyNumberFormat="1" applyFont="1" applyFill="1" applyBorder="1" applyAlignment="1">
      <alignment horizontal="center"/>
    </xf>
    <xf numFmtId="0" fontId="3" fillId="7" borderId="19" xfId="0" applyFont="1" applyFill="1" applyBorder="1" applyAlignment="1">
      <alignment horizontal="center"/>
    </xf>
    <xf numFmtId="0" fontId="3" fillId="7" borderId="58" xfId="0" applyFont="1" applyFill="1" applyBorder="1" applyAlignment="1">
      <alignment horizontal="center"/>
    </xf>
    <xf numFmtId="0" fontId="3" fillId="7" borderId="77" xfId="0" applyFont="1" applyFill="1" applyBorder="1" applyAlignment="1">
      <alignment horizontal="center"/>
    </xf>
    <xf numFmtId="0" fontId="3" fillId="9" borderId="75" xfId="0" applyFont="1" applyFill="1" applyBorder="1" applyAlignment="1">
      <alignment horizontal="right"/>
    </xf>
    <xf numFmtId="0" fontId="3" fillId="9" borderId="1" xfId="0" applyFont="1" applyFill="1" applyBorder="1" applyAlignment="1">
      <alignment horizontal="right"/>
    </xf>
    <xf numFmtId="0" fontId="3" fillId="7" borderId="16" xfId="0" applyFont="1" applyFill="1" applyBorder="1" applyAlignment="1">
      <alignment horizontal="right"/>
    </xf>
    <xf numFmtId="0" fontId="3" fillId="7" borderId="103" xfId="0" applyFont="1" applyFill="1" applyBorder="1" applyAlignment="1">
      <alignment horizontal="right"/>
    </xf>
    <xf numFmtId="0" fontId="3" fillId="7" borderId="19" xfId="0" applyFont="1" applyFill="1" applyBorder="1" applyAlignment="1">
      <alignment horizontal="center" vertical="center" wrapText="1"/>
    </xf>
    <xf numFmtId="0" fontId="3" fillId="7" borderId="77" xfId="0" applyFont="1" applyFill="1" applyBorder="1" applyAlignment="1">
      <alignment horizontal="center" vertical="center" wrapText="1"/>
    </xf>
    <xf numFmtId="0" fontId="7" fillId="11" borderId="36" xfId="0" applyFont="1" applyFill="1" applyBorder="1" applyAlignment="1">
      <alignment horizontal="center"/>
    </xf>
    <xf numFmtId="0" fontId="7" fillId="11" borderId="14" xfId="0" applyFont="1" applyFill="1" applyBorder="1" applyAlignment="1">
      <alignment horizontal="center"/>
    </xf>
    <xf numFmtId="0" fontId="7" fillId="11" borderId="15" xfId="0" applyFont="1" applyFill="1" applyBorder="1" applyAlignment="1">
      <alignment horizontal="center"/>
    </xf>
    <xf numFmtId="0" fontId="3" fillId="7" borderId="58" xfId="0" applyFont="1" applyFill="1" applyBorder="1" applyAlignment="1">
      <alignment horizontal="left" vertical="center"/>
    </xf>
    <xf numFmtId="0" fontId="3" fillId="7" borderId="77" xfId="0" applyFont="1" applyFill="1" applyBorder="1" applyAlignment="1">
      <alignment horizontal="left" vertical="center"/>
    </xf>
    <xf numFmtId="0" fontId="3" fillId="7" borderId="19" xfId="0" applyFont="1" applyFill="1" applyBorder="1" applyAlignment="1">
      <alignment horizontal="center" vertical="center"/>
    </xf>
    <xf numFmtId="0" fontId="3" fillId="7" borderId="77" xfId="0" applyFont="1" applyFill="1" applyBorder="1" applyAlignment="1">
      <alignment horizontal="center" vertical="center"/>
    </xf>
    <xf numFmtId="0" fontId="3" fillId="12" borderId="19" xfId="0" applyFont="1" applyFill="1" applyBorder="1" applyAlignment="1">
      <alignment horizontal="center" vertical="center"/>
    </xf>
    <xf numFmtId="0" fontId="3" fillId="12" borderId="58" xfId="0" applyFont="1" applyFill="1" applyBorder="1" applyAlignment="1">
      <alignment horizontal="center" vertical="center"/>
    </xf>
    <xf numFmtId="0" fontId="3" fillId="12" borderId="77" xfId="0" applyFont="1" applyFill="1" applyBorder="1" applyAlignment="1">
      <alignment horizontal="center" vertical="center"/>
    </xf>
    <xf numFmtId="0" fontId="3" fillId="7" borderId="19" xfId="0" applyFont="1" applyFill="1" applyBorder="1" applyAlignment="1">
      <alignment horizontal="left" vertical="center"/>
    </xf>
    <xf numFmtId="165" fontId="3" fillId="9" borderId="23" xfId="0" applyNumberFormat="1" applyFont="1" applyFill="1" applyBorder="1" applyAlignment="1">
      <alignment horizontal="right"/>
    </xf>
    <xf numFmtId="165" fontId="3" fillId="9" borderId="26" xfId="0" applyNumberFormat="1" applyFont="1" applyFill="1" applyBorder="1" applyAlignment="1">
      <alignment horizontal="right"/>
    </xf>
    <xf numFmtId="0" fontId="2" fillId="7" borderId="73" xfId="0" applyFont="1" applyFill="1" applyBorder="1" applyAlignment="1">
      <alignment horizontal="right"/>
    </xf>
    <xf numFmtId="0" fontId="2" fillId="7" borderId="94" xfId="0" applyFont="1" applyFill="1" applyBorder="1" applyAlignment="1">
      <alignment horizontal="right"/>
    </xf>
    <xf numFmtId="0" fontId="3" fillId="9" borderId="16" xfId="0" applyFont="1" applyFill="1" applyBorder="1" applyAlignment="1">
      <alignment horizontal="right"/>
    </xf>
    <xf numFmtId="0" fontId="3" fillId="9" borderId="13" xfId="0" applyFont="1" applyFill="1" applyBorder="1" applyAlignment="1">
      <alignment horizontal="right"/>
    </xf>
    <xf numFmtId="0" fontId="3" fillId="9" borderId="103" xfId="0" applyFont="1" applyFill="1" applyBorder="1" applyAlignment="1">
      <alignment horizontal="right"/>
    </xf>
    <xf numFmtId="0" fontId="3" fillId="9" borderId="23" xfId="0" applyFont="1" applyFill="1" applyBorder="1" applyAlignment="1">
      <alignment horizontal="right"/>
    </xf>
    <xf numFmtId="0" fontId="3" fillId="9" borderId="26" xfId="0" applyFont="1" applyFill="1" applyBorder="1" applyAlignment="1">
      <alignment horizontal="right"/>
    </xf>
    <xf numFmtId="0" fontId="3" fillId="9" borderId="7" xfId="0" applyFont="1" applyFill="1" applyBorder="1" applyAlignment="1">
      <alignment horizontal="right"/>
    </xf>
    <xf numFmtId="0" fontId="2" fillId="7" borderId="31" xfId="0" applyFont="1" applyFill="1" applyBorder="1" applyAlignment="1">
      <alignment horizontal="right"/>
    </xf>
    <xf numFmtId="0" fontId="2" fillId="7" borderId="18" xfId="0" applyFont="1" applyFill="1" applyBorder="1" applyAlignment="1">
      <alignment horizontal="right"/>
    </xf>
    <xf numFmtId="0" fontId="2" fillId="7" borderId="28" xfId="0" applyFont="1" applyFill="1" applyBorder="1" applyAlignment="1">
      <alignment horizontal="right"/>
    </xf>
    <xf numFmtId="0" fontId="2" fillId="7" borderId="8" xfId="0" applyFont="1" applyFill="1" applyBorder="1" applyAlignment="1">
      <alignment horizontal="right"/>
    </xf>
    <xf numFmtId="0" fontId="2" fillId="7" borderId="59" xfId="0" applyFont="1" applyFill="1" applyBorder="1" applyAlignment="1">
      <alignment horizontal="right"/>
    </xf>
    <xf numFmtId="0" fontId="7" fillId="11" borderId="19" xfId="0" applyFont="1" applyFill="1" applyBorder="1" applyAlignment="1">
      <alignment horizontal="center"/>
    </xf>
    <xf numFmtId="0" fontId="7" fillId="11" borderId="58" xfId="0" applyFont="1" applyFill="1" applyBorder="1" applyAlignment="1">
      <alignment horizontal="center"/>
    </xf>
    <xf numFmtId="0" fontId="7" fillId="11" borderId="77" xfId="0" applyFont="1" applyFill="1" applyBorder="1" applyAlignment="1">
      <alignment horizontal="center"/>
    </xf>
    <xf numFmtId="0" fontId="3" fillId="7" borderId="36" xfId="0" applyFont="1" applyFill="1" applyBorder="1" applyAlignment="1">
      <alignment horizontal="left"/>
    </xf>
    <xf numFmtId="0" fontId="3" fillId="7" borderId="14" xfId="0" applyFont="1" applyFill="1" applyBorder="1" applyAlignment="1">
      <alignment horizontal="left"/>
    </xf>
    <xf numFmtId="0" fontId="3" fillId="7" borderId="15" xfId="0" applyFont="1" applyFill="1" applyBorder="1" applyAlignment="1">
      <alignment horizontal="left"/>
    </xf>
    <xf numFmtId="0" fontId="3" fillId="7" borderId="23" xfId="0" applyFont="1" applyFill="1" applyBorder="1" applyAlignment="1">
      <alignment horizontal="left"/>
    </xf>
    <xf numFmtId="0" fontId="3" fillId="7" borderId="26" xfId="0" applyFont="1" applyFill="1" applyBorder="1" applyAlignment="1">
      <alignment horizontal="left"/>
    </xf>
    <xf numFmtId="0" fontId="3" fillId="7" borderId="104" xfId="0" applyFont="1" applyFill="1" applyBorder="1" applyAlignment="1">
      <alignment horizontal="left"/>
    </xf>
    <xf numFmtId="0" fontId="3" fillId="7" borderId="16" xfId="0" applyFont="1" applyFill="1" applyBorder="1" applyAlignment="1">
      <alignment horizontal="left"/>
    </xf>
    <xf numFmtId="0" fontId="3" fillId="7" borderId="13" xfId="0" applyFont="1" applyFill="1" applyBorder="1" applyAlignment="1">
      <alignment horizontal="left"/>
    </xf>
    <xf numFmtId="0" fontId="3" fillId="7" borderId="17" xfId="0" applyFont="1" applyFill="1" applyBorder="1" applyAlignment="1">
      <alignment horizontal="left"/>
    </xf>
    <xf numFmtId="0" fontId="3" fillId="7" borderId="36" xfId="0" applyFont="1" applyFill="1" applyBorder="1" applyAlignment="1">
      <alignment horizontal="right" vertical="center"/>
    </xf>
    <xf numFmtId="0" fontId="3" fillId="7" borderId="15" xfId="0" applyFont="1" applyFill="1" applyBorder="1" applyAlignment="1">
      <alignment horizontal="right" vertical="center"/>
    </xf>
    <xf numFmtId="0" fontId="3" fillId="7" borderId="11" xfId="0" applyFont="1" applyFill="1" applyBorder="1" applyAlignment="1">
      <alignment horizontal="right" vertical="center"/>
    </xf>
    <xf numFmtId="0" fontId="3" fillId="7" borderId="24" xfId="0" applyFont="1" applyFill="1" applyBorder="1" applyAlignment="1">
      <alignment horizontal="right" vertical="center"/>
    </xf>
    <xf numFmtId="0" fontId="3" fillId="7" borderId="16" xfId="0" applyFont="1" applyFill="1" applyBorder="1" applyAlignment="1">
      <alignment horizontal="right" vertical="center"/>
    </xf>
    <xf numFmtId="0" fontId="3" fillId="7" borderId="17" xfId="0" applyFont="1" applyFill="1" applyBorder="1" applyAlignment="1">
      <alignment horizontal="right" vertical="center"/>
    </xf>
    <xf numFmtId="0" fontId="2" fillId="7" borderId="76" xfId="0" applyFont="1" applyFill="1" applyBorder="1" applyAlignment="1">
      <alignment horizontal="right"/>
    </xf>
    <xf numFmtId="0" fontId="2" fillId="0" borderId="27" xfId="0" applyFont="1" applyFill="1" applyBorder="1" applyAlignment="1" applyProtection="1">
      <alignment horizontal="left"/>
      <protection locked="0"/>
    </xf>
    <xf numFmtId="0" fontId="2" fillId="0" borderId="60" xfId="0" applyFont="1" applyFill="1" applyBorder="1" applyAlignment="1" applyProtection="1">
      <alignment horizontal="left"/>
      <protection locked="0"/>
    </xf>
    <xf numFmtId="0" fontId="2" fillId="0" borderId="105" xfId="0" applyFont="1" applyFill="1" applyBorder="1" applyAlignment="1" applyProtection="1">
      <alignment horizontal="left"/>
      <protection locked="0"/>
    </xf>
    <xf numFmtId="0" fontId="2" fillId="0" borderId="73" xfId="0" applyFont="1" applyFill="1" applyBorder="1" applyAlignment="1" applyProtection="1">
      <alignment horizontal="left"/>
      <protection locked="0"/>
    </xf>
    <xf numFmtId="0" fontId="2" fillId="0" borderId="18" xfId="0" applyFont="1" applyFill="1" applyBorder="1" applyAlignment="1" applyProtection="1">
      <alignment horizontal="left"/>
      <protection locked="0"/>
    </xf>
    <xf numFmtId="0" fontId="2" fillId="0" borderId="74" xfId="0" applyFont="1" applyFill="1" applyBorder="1" applyAlignment="1" applyProtection="1">
      <alignment horizontal="left"/>
      <protection locked="0"/>
    </xf>
    <xf numFmtId="0" fontId="2" fillId="0" borderId="76" xfId="0" applyFont="1" applyFill="1" applyBorder="1" applyAlignment="1" applyProtection="1">
      <alignment horizontal="left"/>
      <protection locked="0"/>
    </xf>
    <xf numFmtId="0" fontId="2" fillId="0" borderId="8" xfId="0" applyFont="1" applyFill="1" applyBorder="1" applyAlignment="1" applyProtection="1">
      <alignment horizontal="left"/>
      <protection locked="0"/>
    </xf>
    <xf numFmtId="0" fontId="2" fillId="0" borderId="12" xfId="0" applyFont="1" applyFill="1" applyBorder="1" applyAlignment="1" applyProtection="1">
      <alignment horizontal="left"/>
      <protection locked="0"/>
    </xf>
    <xf numFmtId="0" fontId="3" fillId="9" borderId="11" xfId="0" applyFont="1" applyFill="1" applyBorder="1" applyAlignment="1">
      <alignment horizontal="center" vertical="center" wrapText="1"/>
    </xf>
    <xf numFmtId="0" fontId="3" fillId="9" borderId="0" xfId="0" applyFont="1" applyFill="1" applyBorder="1" applyAlignment="1">
      <alignment horizontal="center" vertical="center"/>
    </xf>
    <xf numFmtId="0" fontId="3" fillId="9" borderId="88" xfId="0" applyFont="1" applyFill="1" applyBorder="1" applyAlignment="1">
      <alignment horizontal="center" vertical="center"/>
    </xf>
    <xf numFmtId="0" fontId="3" fillId="9" borderId="16" xfId="0" applyFont="1" applyFill="1" applyBorder="1" applyAlignment="1">
      <alignment horizontal="center" vertical="center"/>
    </xf>
    <xf numFmtId="0" fontId="3" fillId="9" borderId="13" xfId="0" applyFont="1" applyFill="1" applyBorder="1" applyAlignment="1">
      <alignment horizontal="center" vertical="center"/>
    </xf>
    <xf numFmtId="0" fontId="11" fillId="3" borderId="29" xfId="0" applyFont="1" applyFill="1" applyBorder="1" applyAlignment="1"/>
    <xf numFmtId="0" fontId="11" fillId="3" borderId="30" xfId="0" applyFont="1" applyFill="1" applyBorder="1" applyAlignment="1"/>
    <xf numFmtId="0" fontId="11" fillId="3" borderId="37" xfId="0" applyFont="1" applyFill="1" applyBorder="1" applyAlignment="1"/>
    <xf numFmtId="0" fontId="11" fillId="3" borderId="75" xfId="0" applyFont="1" applyFill="1" applyBorder="1" applyAlignment="1"/>
    <xf numFmtId="0" fontId="11" fillId="3" borderId="1" xfId="0" applyFont="1" applyFill="1" applyBorder="1" applyAlignment="1"/>
    <xf numFmtId="0" fontId="11" fillId="3" borderId="4" xfId="0" applyFont="1" applyFill="1" applyBorder="1" applyAlignment="1"/>
    <xf numFmtId="0" fontId="13" fillId="7" borderId="72" xfId="0" applyFont="1" applyFill="1" applyBorder="1" applyAlignment="1"/>
    <xf numFmtId="0" fontId="13" fillId="7" borderId="106" xfId="0" applyFont="1" applyFill="1" applyBorder="1" applyAlignment="1"/>
    <xf numFmtId="0" fontId="13" fillId="7" borderId="22" xfId="0" applyFont="1" applyFill="1" applyBorder="1" applyAlignment="1"/>
    <xf numFmtId="0" fontId="3" fillId="7" borderId="76" xfId="0" applyFont="1" applyFill="1" applyBorder="1" applyAlignment="1">
      <alignment horizontal="right"/>
    </xf>
    <xf numFmtId="0" fontId="3" fillId="7" borderId="59" xfId="0" applyFont="1" applyFill="1" applyBorder="1" applyAlignment="1">
      <alignment horizontal="right"/>
    </xf>
    <xf numFmtId="0" fontId="20" fillId="7" borderId="18" xfId="0" applyFont="1" applyFill="1" applyBorder="1" applyAlignment="1">
      <alignment horizontal="right" vertical="center"/>
    </xf>
    <xf numFmtId="0" fontId="3" fillId="7" borderId="8" xfId="0" applyFont="1" applyFill="1" applyBorder="1" applyAlignment="1">
      <alignment horizontal="right"/>
    </xf>
    <xf numFmtId="0" fontId="4" fillId="13" borderId="79" xfId="0" applyFont="1" applyFill="1" applyBorder="1" applyAlignment="1">
      <alignment horizontal="center" vertical="center" wrapText="1"/>
    </xf>
    <xf numFmtId="0" fontId="4" fillId="13" borderId="14" xfId="0" applyFont="1" applyFill="1" applyBorder="1" applyAlignment="1">
      <alignment horizontal="center" vertical="center" wrapText="1"/>
    </xf>
    <xf numFmtId="0" fontId="4" fillId="13" borderId="107"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2" fillId="3" borderId="80"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9" fillId="9" borderId="36" xfId="0" quotePrefix="1" applyFont="1" applyFill="1" applyBorder="1" applyAlignment="1">
      <alignment horizontal="center" vertical="center" wrapText="1"/>
    </xf>
    <xf numFmtId="0" fontId="9" fillId="9" borderId="14" xfId="0" quotePrefix="1" applyFont="1" applyFill="1" applyBorder="1" applyAlignment="1">
      <alignment horizontal="center" vertical="center" wrapText="1"/>
    </xf>
    <xf numFmtId="0" fontId="9" fillId="9" borderId="109" xfId="0" quotePrefix="1" applyFont="1" applyFill="1" applyBorder="1" applyAlignment="1">
      <alignment horizontal="center" vertical="center" wrapText="1"/>
    </xf>
    <xf numFmtId="0" fontId="9" fillId="9" borderId="16" xfId="0" quotePrefix="1" applyFont="1" applyFill="1" applyBorder="1" applyAlignment="1">
      <alignment horizontal="center" vertical="center" wrapText="1"/>
    </xf>
    <xf numFmtId="0" fontId="9" fillId="9" borderId="13" xfId="0" quotePrefix="1" applyFont="1" applyFill="1" applyBorder="1" applyAlignment="1">
      <alignment horizontal="center" vertical="center" wrapText="1"/>
    </xf>
    <xf numFmtId="0" fontId="9" fillId="9" borderId="103" xfId="0" quotePrefix="1" applyFont="1" applyFill="1" applyBorder="1" applyAlignment="1">
      <alignment horizontal="center" vertical="center" wrapText="1"/>
    </xf>
    <xf numFmtId="0" fontId="3" fillId="7" borderId="73" xfId="0" applyFont="1" applyFill="1" applyBorder="1" applyAlignment="1">
      <alignment horizontal="right"/>
    </xf>
    <xf numFmtId="0" fontId="3" fillId="7" borderId="94" xfId="0" applyFont="1" applyFill="1" applyBorder="1" applyAlignment="1">
      <alignment horizontal="right"/>
    </xf>
    <xf numFmtId="0" fontId="11" fillId="3" borderId="16" xfId="0" applyFont="1" applyFill="1" applyBorder="1" applyAlignment="1"/>
    <xf numFmtId="0" fontId="11" fillId="3" borderId="13" xfId="0" applyFont="1" applyFill="1" applyBorder="1" applyAlignment="1"/>
    <xf numFmtId="0" fontId="11" fillId="3" borderId="17" xfId="0" applyFont="1" applyFill="1" applyBorder="1" applyAlignment="1"/>
    <xf numFmtId="0" fontId="2" fillId="0" borderId="110" xfId="0" applyFont="1" applyFill="1" applyBorder="1" applyAlignment="1" applyProtection="1">
      <alignment horizontal="center"/>
      <protection locked="0"/>
    </xf>
    <xf numFmtId="0" fontId="2" fillId="0" borderId="106" xfId="0" applyFont="1" applyFill="1" applyBorder="1" applyAlignment="1" applyProtection="1">
      <alignment horizontal="center"/>
      <protection locked="0"/>
    </xf>
    <xf numFmtId="0" fontId="2" fillId="0" borderId="22" xfId="0" applyFont="1" applyFill="1" applyBorder="1" applyAlignment="1" applyProtection="1">
      <alignment horizontal="center"/>
      <protection locked="0"/>
    </xf>
    <xf numFmtId="0" fontId="4" fillId="13" borderId="40" xfId="0" applyFont="1" applyFill="1" applyBorder="1" applyAlignment="1">
      <alignment horizontal="center" vertical="center" wrapText="1"/>
    </xf>
    <xf numFmtId="0" fontId="4" fillId="13" borderId="0"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10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4" fillId="13" borderId="109" xfId="0" applyFont="1" applyFill="1" applyBorder="1" applyAlignment="1">
      <alignment horizontal="center" vertical="center" wrapText="1"/>
    </xf>
    <xf numFmtId="0" fontId="4" fillId="13" borderId="103" xfId="0" applyFont="1" applyFill="1" applyBorder="1" applyAlignment="1">
      <alignment horizontal="center" vertical="center" wrapText="1"/>
    </xf>
    <xf numFmtId="0" fontId="2" fillId="3" borderId="79"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0" fillId="9" borderId="36" xfId="0" applyFont="1" applyFill="1" applyBorder="1" applyAlignment="1">
      <alignment horizontal="center" vertical="center" wrapText="1"/>
    </xf>
    <xf numFmtId="0" fontId="20" fillId="9" borderId="14" xfId="0" applyFont="1" applyFill="1" applyBorder="1" applyAlignment="1">
      <alignment horizontal="center" vertical="center" wrapText="1"/>
    </xf>
    <xf numFmtId="0" fontId="20" fillId="9" borderId="109"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103" xfId="0" applyFont="1" applyFill="1" applyBorder="1" applyAlignment="1">
      <alignment horizontal="center" vertical="center" wrapText="1"/>
    </xf>
    <xf numFmtId="0" fontId="2" fillId="0" borderId="19" xfId="0" applyFont="1" applyFill="1" applyBorder="1" applyAlignment="1" applyProtection="1">
      <alignment horizontal="center"/>
      <protection locked="0"/>
    </xf>
    <xf numFmtId="0" fontId="2" fillId="0" borderId="77" xfId="0" applyFont="1" applyFill="1" applyBorder="1" applyAlignment="1" applyProtection="1">
      <alignment horizontal="center"/>
      <protection locked="0"/>
    </xf>
    <xf numFmtId="0" fontId="11" fillId="9" borderId="9" xfId="0" applyFont="1" applyFill="1" applyBorder="1" applyAlignment="1"/>
    <xf numFmtId="0" fontId="11" fillId="9" borderId="6" xfId="0" applyFont="1" applyFill="1" applyBorder="1" applyAlignment="1"/>
    <xf numFmtId="0" fontId="11" fillId="9" borderId="3" xfId="0" applyFont="1" applyFill="1" applyBorder="1" applyAlignment="1"/>
    <xf numFmtId="0" fontId="2" fillId="9" borderId="9" xfId="0" applyFont="1" applyFill="1" applyBorder="1" applyAlignment="1">
      <alignment horizontal="right"/>
    </xf>
    <xf numFmtId="0" fontId="2" fillId="9" borderId="6" xfId="0" applyFont="1" applyFill="1" applyBorder="1" applyAlignment="1">
      <alignment horizontal="right"/>
    </xf>
    <xf numFmtId="0" fontId="2" fillId="9" borderId="75" xfId="0" applyFont="1" applyFill="1" applyBorder="1" applyAlignment="1">
      <alignment horizontal="right"/>
    </xf>
    <xf numFmtId="0" fontId="2" fillId="9" borderId="1" xfId="0" applyFont="1" applyFill="1" applyBorder="1" applyAlignment="1">
      <alignment horizontal="right"/>
    </xf>
    <xf numFmtId="0" fontId="2" fillId="3" borderId="95" xfId="0" applyFont="1" applyFill="1" applyBorder="1" applyAlignment="1">
      <alignment horizontal="center"/>
    </xf>
    <xf numFmtId="0" fontId="2" fillId="3" borderId="25" xfId="0" applyFont="1" applyFill="1" applyBorder="1" applyAlignment="1">
      <alignment horizontal="center"/>
    </xf>
    <xf numFmtId="0" fontId="2" fillId="3" borderId="96" xfId="0" applyFont="1" applyFill="1" applyBorder="1" applyAlignment="1">
      <alignment horizontal="center"/>
    </xf>
    <xf numFmtId="0" fontId="3" fillId="9" borderId="73" xfId="0" applyFont="1" applyFill="1" applyBorder="1" applyAlignment="1">
      <alignment horizontal="right"/>
    </xf>
    <xf numFmtId="0" fontId="3" fillId="9" borderId="74" xfId="0" applyFont="1" applyFill="1" applyBorder="1" applyAlignment="1">
      <alignment horizontal="right"/>
    </xf>
    <xf numFmtId="0" fontId="11" fillId="9" borderId="75" xfId="0" applyFont="1" applyFill="1" applyBorder="1" applyAlignment="1"/>
    <xf numFmtId="0" fontId="11" fillId="9" borderId="1" xfId="0" applyFont="1" applyFill="1" applyBorder="1" applyAlignment="1"/>
    <xf numFmtId="0" fontId="11" fillId="9" borderId="4" xfId="0" applyFont="1" applyFill="1" applyBorder="1" applyAlignment="1"/>
    <xf numFmtId="0" fontId="3" fillId="9" borderId="76" xfId="0" applyFont="1" applyFill="1" applyBorder="1" applyAlignment="1">
      <alignment horizontal="right"/>
    </xf>
    <xf numFmtId="0" fontId="3" fillId="9" borderId="12" xfId="0" applyFont="1" applyFill="1" applyBorder="1" applyAlignment="1">
      <alignment horizontal="right"/>
    </xf>
    <xf numFmtId="0" fontId="2" fillId="0" borderId="60"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0" fontId="2" fillId="0" borderId="17" xfId="0" applyFont="1" applyFill="1" applyBorder="1" applyAlignment="1" applyProtection="1">
      <alignment horizontal="center"/>
      <protection locked="0"/>
    </xf>
    <xf numFmtId="0" fontId="7" fillId="11" borderId="19" xfId="0" applyFont="1" applyFill="1" applyBorder="1" applyAlignment="1" applyProtection="1">
      <alignment horizontal="center"/>
    </xf>
    <xf numFmtId="0" fontId="7" fillId="11" borderId="58" xfId="0" applyFont="1" applyFill="1" applyBorder="1" applyAlignment="1" applyProtection="1">
      <alignment horizontal="center"/>
    </xf>
    <xf numFmtId="0" fontId="7" fillId="11" borderId="77" xfId="0" applyFont="1" applyFill="1" applyBorder="1" applyAlignment="1" applyProtection="1">
      <alignment horizontal="center"/>
    </xf>
    <xf numFmtId="0" fontId="3" fillId="7" borderId="0" xfId="0" applyFont="1" applyFill="1" applyBorder="1" applyAlignment="1" applyProtection="1">
      <alignment horizontal="left"/>
    </xf>
    <xf numFmtId="0" fontId="3" fillId="7" borderId="24" xfId="0" applyFont="1" applyFill="1" applyBorder="1" applyAlignment="1" applyProtection="1">
      <alignment horizontal="left"/>
    </xf>
    <xf numFmtId="0" fontId="3" fillId="7" borderId="7" xfId="0" applyFont="1" applyFill="1" applyBorder="1" applyAlignment="1" applyProtection="1">
      <alignment horizontal="left"/>
    </xf>
    <xf numFmtId="0" fontId="3" fillId="7" borderId="1" xfId="0" applyFont="1" applyFill="1" applyBorder="1" applyAlignment="1" applyProtection="1">
      <alignment horizontal="left"/>
    </xf>
    <xf numFmtId="0" fontId="3" fillId="7" borderId="4" xfId="0" applyFont="1" applyFill="1" applyBorder="1" applyAlignment="1" applyProtection="1">
      <alignment horizontal="left"/>
    </xf>
    <xf numFmtId="0" fontId="3" fillId="7" borderId="13" xfId="0" applyFont="1" applyFill="1" applyBorder="1" applyAlignment="1" applyProtection="1">
      <alignment horizontal="left"/>
    </xf>
    <xf numFmtId="0" fontId="3" fillId="7" borderId="17" xfId="0" applyFont="1" applyFill="1" applyBorder="1" applyAlignment="1" applyProtection="1">
      <alignment horizontal="left"/>
    </xf>
    <xf numFmtId="0" fontId="3" fillId="7" borderId="36" xfId="0" applyFont="1" applyFill="1" applyBorder="1" applyAlignment="1" applyProtection="1">
      <alignment horizontal="right" vertical="center"/>
    </xf>
    <xf numFmtId="0" fontId="3" fillId="7" borderId="15" xfId="0" applyFont="1" applyFill="1" applyBorder="1" applyAlignment="1" applyProtection="1">
      <alignment horizontal="right" vertical="center"/>
    </xf>
    <xf numFmtId="0" fontId="3" fillId="7" borderId="11" xfId="0" applyFont="1" applyFill="1" applyBorder="1" applyAlignment="1" applyProtection="1">
      <alignment horizontal="right" vertical="center"/>
    </xf>
    <xf numFmtId="0" fontId="3" fillId="7" borderId="24" xfId="0" applyFont="1" applyFill="1" applyBorder="1" applyAlignment="1" applyProtection="1">
      <alignment horizontal="right" vertical="center"/>
    </xf>
    <xf numFmtId="0" fontId="3" fillId="7" borderId="16" xfId="0" applyFont="1" applyFill="1" applyBorder="1" applyAlignment="1" applyProtection="1">
      <alignment horizontal="right" vertical="center"/>
    </xf>
    <xf numFmtId="0" fontId="3" fillId="7" borderId="17" xfId="0" applyFont="1" applyFill="1" applyBorder="1" applyAlignment="1" applyProtection="1">
      <alignment horizontal="right" vertical="center"/>
    </xf>
    <xf numFmtId="0" fontId="11" fillId="3" borderId="0" xfId="0" applyFont="1" applyFill="1" applyAlignment="1">
      <alignment horizontal="left" vertical="top" wrapText="1"/>
    </xf>
    <xf numFmtId="0" fontId="11" fillId="9" borderId="20" xfId="0" applyFont="1" applyFill="1" applyBorder="1" applyAlignment="1" applyProtection="1">
      <alignment horizontal="left"/>
    </xf>
    <xf numFmtId="0" fontId="11" fillId="9" borderId="26" xfId="0" applyFont="1" applyFill="1" applyBorder="1" applyAlignment="1" applyProtection="1">
      <alignment horizontal="left"/>
    </xf>
    <xf numFmtId="0" fontId="11" fillId="9" borderId="7" xfId="0" applyFont="1" applyFill="1" applyBorder="1" applyAlignment="1" applyProtection="1">
      <alignment horizontal="left"/>
    </xf>
    <xf numFmtId="1" fontId="13" fillId="3" borderId="13" xfId="0" applyNumberFormat="1" applyFont="1" applyFill="1" applyBorder="1" applyAlignment="1" applyProtection="1">
      <alignment horizontal="left"/>
    </xf>
    <xf numFmtId="1" fontId="13" fillId="3" borderId="17" xfId="0" applyNumberFormat="1" applyFont="1" applyFill="1" applyBorder="1" applyAlignment="1" applyProtection="1">
      <alignment horizontal="left"/>
    </xf>
    <xf numFmtId="0" fontId="2" fillId="3" borderId="23" xfId="0" applyFont="1" applyFill="1" applyBorder="1" applyAlignment="1" applyProtection="1">
      <alignment horizontal="center"/>
    </xf>
    <xf numFmtId="0" fontId="2" fillId="3" borderId="26" xfId="0" applyFont="1" applyFill="1" applyBorder="1" applyAlignment="1" applyProtection="1">
      <alignment horizontal="center"/>
    </xf>
    <xf numFmtId="0" fontId="2" fillId="3" borderId="104" xfId="0" applyFont="1" applyFill="1" applyBorder="1" applyAlignment="1" applyProtection="1">
      <alignment horizontal="center"/>
    </xf>
    <xf numFmtId="165" fontId="3" fillId="9" borderId="23" xfId="0" applyNumberFormat="1" applyFont="1" applyFill="1" applyBorder="1" applyAlignment="1" applyProtection="1">
      <alignment horizontal="right"/>
    </xf>
    <xf numFmtId="165" fontId="3" fillId="9" borderId="26" xfId="0" applyNumberFormat="1" applyFont="1" applyFill="1" applyBorder="1" applyAlignment="1" applyProtection="1">
      <alignment horizontal="right"/>
    </xf>
    <xf numFmtId="0" fontId="3" fillId="9" borderId="75" xfId="0" applyFont="1" applyFill="1" applyBorder="1" applyAlignment="1" applyProtection="1">
      <alignment horizontal="right"/>
    </xf>
    <xf numFmtId="0" fontId="3" fillId="9" borderId="1" xfId="0" applyFont="1" applyFill="1" applyBorder="1" applyAlignment="1" applyProtection="1">
      <alignment horizontal="right"/>
    </xf>
    <xf numFmtId="0" fontId="2" fillId="9" borderId="75" xfId="0" applyFont="1" applyFill="1" applyBorder="1" applyAlignment="1" applyProtection="1">
      <alignment horizontal="right"/>
    </xf>
    <xf numFmtId="0" fontId="2" fillId="9" borderId="1" xfId="0" applyFont="1" applyFill="1" applyBorder="1" applyAlignment="1" applyProtection="1">
      <alignment horizontal="right"/>
    </xf>
    <xf numFmtId="0" fontId="3" fillId="9" borderId="23" xfId="0" applyFont="1" applyFill="1" applyBorder="1" applyAlignment="1" applyProtection="1">
      <alignment horizontal="right"/>
    </xf>
    <xf numFmtId="0" fontId="3" fillId="9" borderId="26" xfId="0" applyFont="1" applyFill="1" applyBorder="1" applyAlignment="1" applyProtection="1">
      <alignment horizontal="right"/>
    </xf>
    <xf numFmtId="0" fontId="3" fillId="9" borderId="73" xfId="0" applyFont="1" applyFill="1" applyBorder="1" applyAlignment="1" applyProtection="1">
      <alignment horizontal="right"/>
    </xf>
    <xf numFmtId="0" fontId="3" fillId="9" borderId="94" xfId="0" applyFont="1" applyFill="1" applyBorder="1" applyAlignment="1" applyProtection="1">
      <alignment horizontal="right"/>
    </xf>
    <xf numFmtId="0" fontId="3" fillId="9" borderId="76" xfId="0" applyFont="1" applyFill="1" applyBorder="1" applyAlignment="1" applyProtection="1">
      <alignment horizontal="right"/>
    </xf>
    <xf numFmtId="0" fontId="3" fillId="9" borderId="59" xfId="0" applyFont="1" applyFill="1" applyBorder="1" applyAlignment="1" applyProtection="1">
      <alignment horizontal="right"/>
    </xf>
    <xf numFmtId="0" fontId="2" fillId="0" borderId="16" xfId="0" applyFont="1" applyFill="1" applyBorder="1" applyAlignment="1" applyProtection="1">
      <alignment horizontal="left"/>
      <protection locked="0"/>
    </xf>
    <xf numFmtId="0" fontId="2" fillId="0" borderId="58" xfId="0" applyFont="1" applyFill="1" applyBorder="1" applyAlignment="1" applyProtection="1">
      <alignment horizontal="left"/>
      <protection locked="0"/>
    </xf>
    <xf numFmtId="0" fontId="2" fillId="0" borderId="77" xfId="0" applyFont="1" applyFill="1" applyBorder="1" applyAlignment="1" applyProtection="1">
      <alignment horizontal="left"/>
      <protection locked="0"/>
    </xf>
    <xf numFmtId="0" fontId="13" fillId="7" borderId="114" xfId="0" applyFont="1" applyFill="1" applyBorder="1" applyAlignment="1" applyProtection="1"/>
    <xf numFmtId="0" fontId="13" fillId="7" borderId="80" xfId="0" applyFont="1" applyFill="1" applyBorder="1" applyAlignment="1" applyProtection="1"/>
    <xf numFmtId="0" fontId="13" fillId="7" borderId="115" xfId="0" applyFont="1" applyFill="1" applyBorder="1" applyAlignment="1" applyProtection="1"/>
    <xf numFmtId="0" fontId="3" fillId="9" borderId="7" xfId="0" applyFont="1" applyFill="1" applyBorder="1" applyAlignment="1" applyProtection="1">
      <alignment horizontal="right"/>
    </xf>
    <xf numFmtId="164" fontId="2" fillId="5" borderId="21" xfId="0" applyNumberFormat="1" applyFont="1" applyFill="1" applyBorder="1" applyAlignment="1" applyProtection="1">
      <alignment horizontal="center"/>
    </xf>
    <xf numFmtId="164" fontId="2" fillId="5" borderId="55" xfId="0" applyNumberFormat="1" applyFont="1" applyFill="1" applyBorder="1" applyAlignment="1" applyProtection="1">
      <alignment horizontal="center"/>
    </xf>
    <xf numFmtId="0" fontId="3" fillId="9" borderId="111" xfId="0" applyFont="1" applyFill="1" applyBorder="1" applyAlignment="1" applyProtection="1">
      <alignment horizontal="right"/>
    </xf>
    <xf numFmtId="0" fontId="3" fillId="9" borderId="112" xfId="0" applyFont="1" applyFill="1" applyBorder="1" applyAlignment="1" applyProtection="1">
      <alignment horizontal="right"/>
    </xf>
    <xf numFmtId="0" fontId="20" fillId="9" borderId="18" xfId="0" applyFont="1" applyFill="1" applyBorder="1" applyAlignment="1" applyProtection="1">
      <alignment horizontal="right" vertical="center"/>
    </xf>
    <xf numFmtId="0" fontId="3" fillId="9" borderId="20" xfId="0" applyFont="1" applyFill="1" applyBorder="1" applyAlignment="1" applyProtection="1">
      <alignment horizontal="right"/>
    </xf>
    <xf numFmtId="0" fontId="2" fillId="7" borderId="73" xfId="0" applyFont="1" applyFill="1" applyBorder="1" applyAlignment="1" applyProtection="1">
      <alignment horizontal="right"/>
    </xf>
    <xf numFmtId="0" fontId="2" fillId="7" borderId="94" xfId="0" applyFont="1" applyFill="1" applyBorder="1" applyAlignment="1" applyProtection="1">
      <alignment horizontal="right"/>
    </xf>
    <xf numFmtId="0" fontId="3" fillId="7" borderId="72" xfId="0" applyFont="1" applyFill="1" applyBorder="1" applyAlignment="1" applyProtection="1">
      <alignment horizontal="center"/>
    </xf>
    <xf numFmtId="0" fontId="3" fillId="7" borderId="106" xfId="0" applyFont="1" applyFill="1" applyBorder="1" applyAlignment="1" applyProtection="1">
      <alignment horizontal="center"/>
    </xf>
    <xf numFmtId="0" fontId="3" fillId="7" borderId="22" xfId="0" applyFont="1" applyFill="1" applyBorder="1" applyAlignment="1" applyProtection="1">
      <alignment horizontal="center"/>
    </xf>
    <xf numFmtId="0" fontId="3" fillId="9" borderId="8" xfId="0" applyFont="1" applyFill="1" applyBorder="1" applyAlignment="1" applyProtection="1">
      <alignment horizontal="right"/>
    </xf>
    <xf numFmtId="0" fontId="3" fillId="9" borderId="16" xfId="0" applyFont="1" applyFill="1" applyBorder="1" applyAlignment="1" applyProtection="1">
      <alignment horizontal="right"/>
    </xf>
    <xf numFmtId="0" fontId="3" fillId="9" borderId="13" xfId="0" applyFont="1" applyFill="1" applyBorder="1" applyAlignment="1" applyProtection="1">
      <alignment horizontal="right"/>
    </xf>
    <xf numFmtId="0" fontId="3" fillId="9" borderId="103" xfId="0" applyFont="1" applyFill="1" applyBorder="1" applyAlignment="1" applyProtection="1">
      <alignment horizontal="right"/>
    </xf>
    <xf numFmtId="164" fontId="2" fillId="5" borderId="59" xfId="0" applyNumberFormat="1" applyFont="1" applyFill="1" applyBorder="1" applyAlignment="1" applyProtection="1">
      <alignment horizontal="center"/>
    </xf>
    <xf numFmtId="164" fontId="2" fillId="5" borderId="28" xfId="0" applyNumberFormat="1" applyFont="1" applyFill="1" applyBorder="1" applyAlignment="1" applyProtection="1">
      <alignment horizontal="center"/>
    </xf>
    <xf numFmtId="0" fontId="2" fillId="9" borderId="9" xfId="0" applyFont="1" applyFill="1" applyBorder="1" applyAlignment="1" applyProtection="1">
      <alignment horizontal="right"/>
    </xf>
    <xf numFmtId="0" fontId="2" fillId="9" borderId="6" xfId="0" applyFont="1" applyFill="1" applyBorder="1" applyAlignment="1" applyProtection="1">
      <alignment horizontal="right"/>
    </xf>
    <xf numFmtId="0" fontId="11" fillId="3" borderId="0" xfId="0" applyFont="1" applyFill="1" applyAlignment="1">
      <alignment horizontal="left" vertical="center" wrapText="1"/>
    </xf>
    <xf numFmtId="0" fontId="2" fillId="7" borderId="76" xfId="0" applyFont="1" applyFill="1" applyBorder="1" applyAlignment="1" applyProtection="1">
      <alignment horizontal="right"/>
    </xf>
    <xf numFmtId="0" fontId="2" fillId="7" borderId="59" xfId="0" applyFont="1" applyFill="1" applyBorder="1" applyAlignment="1" applyProtection="1">
      <alignment horizontal="right"/>
    </xf>
    <xf numFmtId="0" fontId="2" fillId="7" borderId="28" xfId="0" applyFont="1" applyFill="1" applyBorder="1" applyAlignment="1" applyProtection="1">
      <alignment horizontal="right"/>
    </xf>
    <xf numFmtId="0" fontId="2" fillId="7" borderId="8" xfId="0" applyFont="1" applyFill="1" applyBorder="1" applyAlignment="1" applyProtection="1">
      <alignment horizontal="right"/>
    </xf>
    <xf numFmtId="0" fontId="3" fillId="7" borderId="19" xfId="0" applyFont="1" applyFill="1" applyBorder="1" applyAlignment="1" applyProtection="1">
      <alignment horizontal="center"/>
    </xf>
    <xf numFmtId="0" fontId="3" fillId="7" borderId="58" xfId="0" applyFont="1" applyFill="1" applyBorder="1" applyAlignment="1" applyProtection="1">
      <alignment horizontal="center"/>
    </xf>
    <xf numFmtId="0" fontId="3" fillId="7" borderId="77" xfId="0" applyFont="1" applyFill="1" applyBorder="1" applyAlignment="1" applyProtection="1">
      <alignment horizontal="center"/>
    </xf>
    <xf numFmtId="0" fontId="11" fillId="9" borderId="112"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113" xfId="0" applyFont="1" applyFill="1" applyBorder="1" applyAlignment="1" applyProtection="1">
      <alignment horizontal="left" vertical="center" wrapText="1"/>
    </xf>
    <xf numFmtId="0" fontId="11" fillId="9" borderId="21" xfId="0" applyFont="1" applyFill="1" applyBorder="1" applyAlignment="1" applyProtection="1">
      <alignment horizontal="left" vertical="center" wrapText="1"/>
    </xf>
    <xf numFmtId="0" fontId="11" fillId="9" borderId="116" xfId="0" applyFont="1" applyFill="1" applyBorder="1" applyAlignment="1" applyProtection="1">
      <alignment horizontal="left" vertical="center" wrapText="1"/>
    </xf>
    <xf numFmtId="0" fontId="11" fillId="9" borderId="55" xfId="0" applyFont="1" applyFill="1" applyBorder="1" applyAlignment="1" applyProtection="1">
      <alignment horizontal="left" vertical="center" wrapText="1"/>
    </xf>
    <xf numFmtId="0" fontId="2" fillId="7" borderId="31" xfId="0" applyFont="1" applyFill="1" applyBorder="1" applyAlignment="1" applyProtection="1">
      <alignment horizontal="right"/>
    </xf>
    <xf numFmtId="0" fontId="2" fillId="7" borderId="18" xfId="0" applyFont="1" applyFill="1" applyBorder="1" applyAlignment="1" applyProtection="1">
      <alignment horizontal="right"/>
    </xf>
    <xf numFmtId="14" fontId="2" fillId="0" borderId="73" xfId="0" applyNumberFormat="1" applyFont="1" applyFill="1" applyBorder="1" applyAlignment="1" applyProtection="1">
      <alignment horizontal="left"/>
      <protection locked="0"/>
    </xf>
    <xf numFmtId="0" fontId="3" fillId="3" borderId="1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3" fillId="3" borderId="16" xfId="0" applyFont="1" applyFill="1" applyBorder="1" applyAlignment="1" applyProtection="1">
      <alignment horizontal="right"/>
      <protection locked="0"/>
    </xf>
    <xf numFmtId="0" fontId="3" fillId="3" borderId="13" xfId="0" applyFont="1" applyFill="1" applyBorder="1" applyAlignment="1" applyProtection="1">
      <alignment horizontal="right"/>
      <protection locked="0"/>
    </xf>
    <xf numFmtId="167" fontId="2" fillId="0" borderId="20" xfId="0" applyNumberFormat="1" applyFont="1" applyFill="1" applyBorder="1" applyAlignment="1" applyProtection="1">
      <alignment horizontal="center"/>
      <protection locked="0"/>
    </xf>
    <xf numFmtId="167" fontId="2" fillId="0" borderId="104" xfId="0" applyNumberFormat="1" applyFont="1" applyFill="1" applyBorder="1" applyAlignment="1" applyProtection="1">
      <alignment horizontal="center"/>
      <protection locked="0"/>
    </xf>
    <xf numFmtId="167" fontId="2" fillId="0" borderId="59" xfId="0" applyNumberFormat="1" applyFont="1" applyFill="1" applyBorder="1" applyAlignment="1" applyProtection="1">
      <alignment horizontal="center"/>
      <protection locked="0"/>
    </xf>
    <xf numFmtId="167" fontId="2" fillId="0" borderId="105" xfId="0" applyNumberFormat="1" applyFont="1" applyFill="1" applyBorder="1" applyAlignment="1" applyProtection="1">
      <alignment horizontal="center"/>
      <protection locked="0"/>
    </xf>
    <xf numFmtId="0" fontId="2" fillId="3" borderId="11" xfId="0" applyFont="1" applyFill="1" applyBorder="1" applyAlignment="1" applyProtection="1">
      <alignment horizontal="right"/>
      <protection locked="0"/>
    </xf>
    <xf numFmtId="0" fontId="2" fillId="3" borderId="0" xfId="0" applyFont="1" applyFill="1" applyBorder="1" applyAlignment="1" applyProtection="1">
      <alignment horizontal="right"/>
      <protection locked="0"/>
    </xf>
    <xf numFmtId="164" fontId="2" fillId="3" borderId="112" xfId="0" applyNumberFormat="1" applyFont="1" applyFill="1" applyBorder="1" applyAlignment="1" applyProtection="1">
      <alignment horizontal="center"/>
    </xf>
    <xf numFmtId="164" fontId="2" fillId="3" borderId="113" xfId="0" applyNumberFormat="1" applyFont="1" applyFill="1" applyBorder="1" applyAlignment="1" applyProtection="1">
      <alignment horizontal="center"/>
    </xf>
    <xf numFmtId="0" fontId="3" fillId="7" borderId="114" xfId="0" applyFont="1" applyFill="1" applyBorder="1" applyAlignment="1" applyProtection="1">
      <alignment horizontal="center"/>
    </xf>
    <xf numFmtId="0" fontId="3" fillId="7" borderId="80" xfId="0" applyFont="1" applyFill="1" applyBorder="1" applyAlignment="1" applyProtection="1">
      <alignment horizontal="center"/>
    </xf>
    <xf numFmtId="0" fontId="3" fillId="7" borderId="115" xfId="0" applyFont="1" applyFill="1" applyBorder="1" applyAlignment="1" applyProtection="1">
      <alignment horizontal="center"/>
    </xf>
    <xf numFmtId="0" fontId="2" fillId="3" borderId="0" xfId="0" applyFont="1" applyFill="1" applyBorder="1" applyAlignment="1" applyProtection="1">
      <alignment horizontal="center"/>
      <protection locked="0"/>
    </xf>
    <xf numFmtId="0" fontId="2" fillId="3" borderId="24" xfId="0" applyFont="1" applyFill="1" applyBorder="1" applyAlignment="1" applyProtection="1">
      <alignment horizontal="center"/>
      <protection locked="0"/>
    </xf>
    <xf numFmtId="0" fontId="11" fillId="9" borderId="9" xfId="0" applyFont="1" applyFill="1" applyBorder="1" applyAlignment="1" applyProtection="1"/>
    <xf numFmtId="0" fontId="11" fillId="9" borderId="6" xfId="0" applyFont="1" applyFill="1" applyBorder="1" applyAlignment="1" applyProtection="1"/>
    <xf numFmtId="0" fontId="11" fillId="9" borderId="3" xfId="0" applyFont="1" applyFill="1" applyBorder="1" applyAlignment="1" applyProtection="1"/>
    <xf numFmtId="0" fontId="11" fillId="9" borderId="75" xfId="0" applyFont="1" applyFill="1" applyBorder="1" applyAlignment="1" applyProtection="1"/>
    <xf numFmtId="0" fontId="11" fillId="9" borderId="1" xfId="0" applyFont="1" applyFill="1" applyBorder="1" applyAlignment="1" applyProtection="1"/>
    <xf numFmtId="0" fontId="11" fillId="9" borderId="4" xfId="0" applyFont="1" applyFill="1" applyBorder="1" applyAlignment="1" applyProtection="1"/>
    <xf numFmtId="0" fontId="11" fillId="9" borderId="27" xfId="0" applyFont="1" applyFill="1" applyBorder="1" applyAlignment="1" applyProtection="1">
      <alignment horizontal="left"/>
    </xf>
    <xf numFmtId="0" fontId="11" fillId="9" borderId="60" xfId="0" applyFont="1" applyFill="1" applyBorder="1" applyAlignment="1" applyProtection="1">
      <alignment horizontal="left"/>
    </xf>
    <xf numFmtId="0" fontId="11" fillId="9" borderId="105" xfId="0" applyFont="1" applyFill="1" applyBorder="1" applyAlignment="1" applyProtection="1">
      <alignment horizontal="left"/>
    </xf>
    <xf numFmtId="164" fontId="3" fillId="5" borderId="59" xfId="0" applyNumberFormat="1" applyFont="1" applyFill="1" applyBorder="1" applyAlignment="1" applyProtection="1">
      <alignment horizontal="center"/>
    </xf>
    <xf numFmtId="164" fontId="3" fillId="5" borderId="28" xfId="0" applyNumberFormat="1" applyFont="1" applyFill="1" applyBorder="1" applyAlignment="1" applyProtection="1">
      <alignment horizontal="center"/>
    </xf>
    <xf numFmtId="0" fontId="3" fillId="9" borderId="28" xfId="0" applyFont="1" applyFill="1" applyBorder="1" applyAlignment="1" applyProtection="1">
      <alignment horizontal="right"/>
    </xf>
    <xf numFmtId="0" fontId="3" fillId="9" borderId="79" xfId="0" applyFont="1" applyFill="1" applyBorder="1" applyAlignment="1" applyProtection="1">
      <alignment horizontal="center"/>
    </xf>
    <xf numFmtId="0" fontId="3" fillId="9" borderId="15" xfId="0" applyFont="1" applyFill="1" applyBorder="1" applyAlignment="1" applyProtection="1">
      <alignment horizontal="center"/>
    </xf>
    <xf numFmtId="167" fontId="2" fillId="0" borderId="94" xfId="0" applyNumberFormat="1" applyFont="1" applyFill="1" applyBorder="1" applyAlignment="1" applyProtection="1">
      <alignment horizontal="center"/>
      <protection locked="0"/>
    </xf>
    <xf numFmtId="167" fontId="2" fillId="0" borderId="37" xfId="0" applyNumberFormat="1" applyFont="1" applyFill="1" applyBorder="1" applyAlignment="1" applyProtection="1">
      <alignment horizontal="center"/>
      <protection locked="0"/>
    </xf>
    <xf numFmtId="0" fontId="3" fillId="7" borderId="36" xfId="0" applyFont="1" applyFill="1" applyBorder="1" applyAlignment="1" applyProtection="1">
      <alignment horizontal="center" vertical="center"/>
    </xf>
    <xf numFmtId="0" fontId="3" fillId="7" borderId="15" xfId="0" applyFont="1" applyFill="1" applyBorder="1" applyAlignment="1" applyProtection="1">
      <alignment horizontal="center" vertical="center"/>
    </xf>
    <xf numFmtId="0" fontId="3" fillId="7" borderId="36" xfId="0" applyFont="1" applyFill="1" applyBorder="1" applyAlignment="1" applyProtection="1">
      <alignment horizontal="left" vertical="center" wrapText="1"/>
    </xf>
    <xf numFmtId="0" fontId="3" fillId="7" borderId="14" xfId="0" applyFont="1" applyFill="1" applyBorder="1" applyAlignment="1" applyProtection="1">
      <alignment horizontal="left" vertical="center" wrapText="1"/>
    </xf>
    <xf numFmtId="0" fontId="3" fillId="7" borderId="15" xfId="0" applyFont="1" applyFill="1" applyBorder="1" applyAlignment="1" applyProtection="1">
      <alignment horizontal="left" vertical="center" wrapText="1"/>
    </xf>
    <xf numFmtId="0" fontId="13" fillId="7" borderId="72" xfId="0" applyFont="1" applyFill="1" applyBorder="1" applyAlignment="1" applyProtection="1"/>
    <xf numFmtId="0" fontId="13" fillId="7" borderId="106" xfId="0" applyFont="1" applyFill="1" applyBorder="1" applyAlignment="1" applyProtection="1"/>
    <xf numFmtId="0" fontId="13" fillId="7" borderId="22" xfId="0" applyFont="1" applyFill="1" applyBorder="1" applyAlignment="1" applyProtection="1"/>
    <xf numFmtId="0" fontId="3" fillId="9" borderId="80" xfId="0" applyFont="1" applyFill="1" applyBorder="1" applyAlignment="1" applyProtection="1">
      <alignment horizontal="right"/>
    </xf>
    <xf numFmtId="0" fontId="3" fillId="9" borderId="79" xfId="0" applyFont="1" applyFill="1" applyBorder="1" applyAlignment="1" applyProtection="1">
      <alignment horizontal="right"/>
    </xf>
    <xf numFmtId="164" fontId="2" fillId="3" borderId="21" xfId="0" applyNumberFormat="1" applyFont="1" applyFill="1" applyBorder="1" applyAlignment="1" applyProtection="1">
      <alignment horizontal="center"/>
    </xf>
    <xf numFmtId="164" fontId="2" fillId="3" borderId="55" xfId="0" applyNumberFormat="1" applyFont="1" applyFill="1" applyBorder="1" applyAlignment="1" applyProtection="1">
      <alignment horizontal="center"/>
    </xf>
    <xf numFmtId="0" fontId="11" fillId="3" borderId="1" xfId="0" applyFont="1" applyFill="1" applyBorder="1" applyAlignment="1" applyProtection="1">
      <alignment horizontal="left" vertical="center" wrapText="1"/>
    </xf>
    <xf numFmtId="0" fontId="11" fillId="3" borderId="9" xfId="0" applyFont="1" applyFill="1" applyBorder="1" applyAlignment="1" applyProtection="1"/>
    <xf numFmtId="0" fontId="11" fillId="3" borderId="6" xfId="0" applyFont="1" applyFill="1" applyBorder="1" applyAlignment="1" applyProtection="1"/>
    <xf numFmtId="0" fontId="11" fillId="3" borderId="3" xfId="0" applyFont="1" applyFill="1" applyBorder="1" applyAlignment="1" applyProtection="1"/>
    <xf numFmtId="0" fontId="11" fillId="3" borderId="0" xfId="0" applyFont="1" applyFill="1" applyAlignment="1" applyProtection="1">
      <alignment horizontal="left" vertical="center" wrapText="1"/>
    </xf>
    <xf numFmtId="0" fontId="2" fillId="0" borderId="73" xfId="0" applyFont="1" applyFill="1" applyBorder="1" applyAlignment="1" applyProtection="1">
      <alignment horizontal="left"/>
    </xf>
    <xf numFmtId="0" fontId="2" fillId="0" borderId="18" xfId="0" applyFont="1" applyFill="1" applyBorder="1" applyAlignment="1" applyProtection="1">
      <alignment horizontal="left"/>
    </xf>
    <xf numFmtId="0" fontId="2" fillId="0" borderId="74" xfId="0" applyFont="1" applyFill="1" applyBorder="1" applyAlignment="1" applyProtection="1">
      <alignment horizontal="left"/>
    </xf>
    <xf numFmtId="14" fontId="2" fillId="0" borderId="73" xfId="0" applyNumberFormat="1" applyFont="1" applyFill="1" applyBorder="1" applyAlignment="1" applyProtection="1">
      <alignment horizontal="left"/>
    </xf>
    <xf numFmtId="0" fontId="7" fillId="11" borderId="14" xfId="0" applyFont="1" applyFill="1" applyBorder="1" applyAlignment="1" applyProtection="1">
      <alignment horizontal="center"/>
    </xf>
    <xf numFmtId="0" fontId="7" fillId="11" borderId="15" xfId="0" applyFont="1" applyFill="1" applyBorder="1" applyAlignment="1" applyProtection="1">
      <alignment horizontal="center"/>
    </xf>
    <xf numFmtId="0" fontId="2" fillId="0" borderId="27" xfId="0" applyFont="1" applyFill="1" applyBorder="1" applyAlignment="1" applyProtection="1">
      <alignment horizontal="left"/>
    </xf>
    <xf numFmtId="0" fontId="2" fillId="0" borderId="60" xfId="0" applyFont="1" applyFill="1" applyBorder="1" applyAlignment="1" applyProtection="1">
      <alignment horizontal="left"/>
    </xf>
    <xf numFmtId="0" fontId="2" fillId="0" borderId="105" xfId="0" applyFont="1" applyFill="1" applyBorder="1" applyAlignment="1" applyProtection="1">
      <alignment horizontal="left"/>
    </xf>
    <xf numFmtId="0" fontId="2" fillId="0" borderId="76" xfId="0" applyFont="1" applyFill="1" applyBorder="1" applyAlignment="1" applyProtection="1">
      <alignment horizontal="left"/>
    </xf>
    <xf numFmtId="0" fontId="2" fillId="0" borderId="8" xfId="0" applyFont="1" applyFill="1" applyBorder="1" applyAlignment="1" applyProtection="1">
      <alignment horizontal="left"/>
    </xf>
    <xf numFmtId="0" fontId="2" fillId="0" borderId="12" xfId="0" applyFont="1" applyFill="1" applyBorder="1" applyAlignment="1" applyProtection="1">
      <alignment horizontal="left"/>
    </xf>
    <xf numFmtId="0" fontId="2" fillId="3" borderId="75" xfId="0" applyFont="1" applyFill="1" applyBorder="1" applyAlignment="1" applyProtection="1">
      <alignment horizontal="right"/>
    </xf>
    <xf numFmtId="0" fontId="2" fillId="3" borderId="1" xfId="0" applyFont="1" applyFill="1" applyBorder="1" applyAlignment="1" applyProtection="1">
      <alignment horizontal="right"/>
    </xf>
    <xf numFmtId="0" fontId="2" fillId="3" borderId="9" xfId="0" applyFont="1" applyFill="1" applyBorder="1" applyAlignment="1" applyProtection="1">
      <alignment horizontal="right"/>
    </xf>
    <xf numFmtId="0" fontId="2" fillId="3" borderId="6" xfId="0" applyFont="1" applyFill="1" applyBorder="1" applyAlignment="1" applyProtection="1">
      <alignment horizontal="right"/>
    </xf>
    <xf numFmtId="0" fontId="39" fillId="3" borderId="11" xfId="0" applyFont="1" applyFill="1" applyBorder="1" applyAlignment="1" applyProtection="1">
      <alignment horizontal="left"/>
    </xf>
    <xf numFmtId="0" fontId="39" fillId="3" borderId="0" xfId="0" applyFont="1" applyFill="1" applyBorder="1" applyAlignment="1" applyProtection="1">
      <alignment horizontal="left"/>
    </xf>
    <xf numFmtId="0" fontId="23" fillId="3" borderId="0" xfId="0" applyFont="1" applyFill="1" applyBorder="1" applyAlignment="1" applyProtection="1">
      <alignment horizontal="center"/>
    </xf>
    <xf numFmtId="0" fontId="23" fillId="3" borderId="24" xfId="0" applyFont="1" applyFill="1" applyBorder="1" applyAlignment="1" applyProtection="1">
      <alignment horizontal="center"/>
    </xf>
    <xf numFmtId="0" fontId="2" fillId="0" borderId="19" xfId="0" applyFont="1" applyFill="1" applyBorder="1" applyAlignment="1" applyProtection="1">
      <alignment horizontal="center"/>
    </xf>
    <xf numFmtId="0" fontId="2" fillId="0" borderId="77" xfId="0" applyFont="1" applyFill="1" applyBorder="1" applyAlignment="1" applyProtection="1">
      <alignment horizontal="center"/>
    </xf>
    <xf numFmtId="0" fontId="3" fillId="9" borderId="18" xfId="0" applyFont="1" applyFill="1" applyBorder="1" applyAlignment="1" applyProtection="1">
      <alignment horizontal="right"/>
    </xf>
    <xf numFmtId="0" fontId="3" fillId="3" borderId="73" xfId="0" applyFont="1" applyFill="1" applyBorder="1" applyAlignment="1" applyProtection="1">
      <alignment horizontal="right"/>
    </xf>
    <xf numFmtId="0" fontId="3" fillId="3" borderId="94" xfId="0" applyFont="1" applyFill="1" applyBorder="1" applyAlignment="1" applyProtection="1">
      <alignment horizontal="right"/>
    </xf>
    <xf numFmtId="0" fontId="3" fillId="3" borderId="76" xfId="0" applyFont="1" applyFill="1" applyBorder="1" applyAlignment="1" applyProtection="1">
      <alignment horizontal="right"/>
    </xf>
    <xf numFmtId="0" fontId="3" fillId="3" borderId="59" xfId="0" applyFont="1" applyFill="1" applyBorder="1" applyAlignment="1" applyProtection="1">
      <alignment horizontal="right"/>
    </xf>
    <xf numFmtId="0" fontId="2" fillId="0" borderId="16" xfId="0" applyFont="1" applyFill="1" applyBorder="1" applyAlignment="1" applyProtection="1">
      <alignment horizontal="left"/>
    </xf>
    <xf numFmtId="0" fontId="2" fillId="0" borderId="58" xfId="0" applyFont="1" applyFill="1" applyBorder="1" applyAlignment="1" applyProtection="1">
      <alignment horizontal="left"/>
    </xf>
    <xf numFmtId="0" fontId="2" fillId="0" borderId="77" xfId="0" applyFont="1" applyFill="1" applyBorder="1" applyAlignment="1" applyProtection="1">
      <alignment horizontal="left"/>
    </xf>
    <xf numFmtId="0" fontId="13" fillId="3" borderId="72" xfId="0" applyFont="1" applyFill="1" applyBorder="1" applyAlignment="1" applyProtection="1"/>
    <xf numFmtId="0" fontId="13" fillId="3" borderId="106" xfId="0" applyFont="1" applyFill="1" applyBorder="1" applyAlignment="1" applyProtection="1"/>
    <xf numFmtId="0" fontId="13" fillId="3" borderId="22" xfId="0" applyFont="1" applyFill="1" applyBorder="1" applyAlignment="1" applyProtection="1"/>
    <xf numFmtId="0" fontId="11" fillId="3" borderId="75" xfId="0" applyFont="1" applyFill="1" applyBorder="1" applyAlignment="1" applyProtection="1"/>
    <xf numFmtId="0" fontId="11" fillId="3" borderId="1" xfId="0" applyFont="1" applyFill="1" applyBorder="1" applyAlignment="1" applyProtection="1"/>
    <xf numFmtId="0" fontId="11" fillId="3" borderId="4" xfId="0" applyFont="1" applyFill="1" applyBorder="1" applyAlignment="1" applyProtection="1"/>
    <xf numFmtId="0" fontId="11" fillId="3" borderId="95" xfId="0" applyFont="1" applyFill="1" applyBorder="1" applyAlignment="1" applyProtection="1">
      <alignment horizontal="left" vertical="center" wrapText="1"/>
    </xf>
    <xf numFmtId="0" fontId="11" fillId="3" borderId="25" xfId="0" applyFont="1" applyFill="1" applyBorder="1" applyAlignment="1" applyProtection="1">
      <alignment horizontal="left" vertical="center" wrapText="1"/>
    </xf>
    <xf numFmtId="0" fontId="11" fillId="3" borderId="96" xfId="0" applyFont="1" applyFill="1" applyBorder="1" applyAlignment="1" applyProtection="1">
      <alignment horizontal="left" vertical="center" wrapText="1"/>
    </xf>
    <xf numFmtId="0" fontId="11" fillId="3" borderId="11"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11" fillId="3" borderId="24" xfId="0" applyFont="1" applyFill="1" applyBorder="1" applyAlignment="1" applyProtection="1">
      <alignment horizontal="left" vertical="center" wrapText="1"/>
    </xf>
  </cellXfs>
  <cellStyles count="1">
    <cellStyle name="Normal" xfId="0" builtinId="0"/>
  </cellStyles>
  <dxfs count="31">
    <dxf>
      <font>
        <b/>
        <i val="0"/>
        <color theme="1"/>
      </font>
      <fill>
        <patternFill>
          <bgColor rgb="FFFF0000"/>
        </patternFill>
      </fill>
    </dxf>
    <dxf>
      <font>
        <b/>
        <i val="0"/>
      </font>
    </dxf>
    <dxf>
      <fill>
        <patternFill>
          <bgColor theme="0"/>
        </patternFill>
      </fill>
    </dxf>
    <dxf>
      <fill>
        <patternFill>
          <bgColor theme="0" tint="-0.24994659260841701"/>
        </patternFill>
      </fill>
    </dxf>
    <dxf>
      <font>
        <b/>
        <i val="0"/>
      </font>
    </dxf>
    <dxf>
      <font>
        <b/>
        <i val="0"/>
      </font>
      <fill>
        <patternFill>
          <bgColor rgb="FFFF0000"/>
        </patternFill>
      </fill>
    </dxf>
    <dxf>
      <font>
        <b/>
        <i val="0"/>
        <color rgb="FFFF0000"/>
      </font>
    </dxf>
    <dxf>
      <font>
        <b/>
        <i val="0"/>
        <color rgb="FFFF0000"/>
      </font>
    </dxf>
    <dxf>
      <font>
        <b/>
        <i val="0"/>
        <color theme="1"/>
      </font>
      <fill>
        <patternFill>
          <bgColor rgb="FFFF0000"/>
        </patternFill>
      </fill>
    </dxf>
    <dxf>
      <font>
        <b/>
        <i val="0"/>
      </font>
    </dxf>
    <dxf>
      <font>
        <b/>
        <i val="0"/>
        <color rgb="FFFF0000"/>
      </font>
    </dxf>
    <dxf>
      <font>
        <b/>
        <i val="0"/>
        <color rgb="FFFF0000"/>
      </font>
      <fill>
        <patternFill>
          <bgColor rgb="FFFFFF99"/>
        </patternFill>
      </fill>
    </dxf>
    <dxf>
      <fill>
        <patternFill>
          <bgColor theme="0"/>
        </patternFill>
      </fill>
    </dxf>
    <dxf>
      <fill>
        <patternFill>
          <bgColor theme="4" tint="0.59996337778862885"/>
        </patternFill>
      </fill>
    </dxf>
    <dxf>
      <font>
        <b/>
        <i val="0"/>
        <color rgb="FFFF0000"/>
      </font>
      <fill>
        <patternFill>
          <bgColor rgb="FFFFFF99"/>
        </patternFill>
      </fill>
    </dxf>
    <dxf>
      <font>
        <b/>
        <i val="0"/>
        <color rgb="FFFF0000"/>
      </font>
    </dxf>
    <dxf>
      <font>
        <b/>
        <i val="0"/>
        <color rgb="FFFF0000"/>
      </font>
      <fill>
        <patternFill patternType="solid">
          <bgColor rgb="FFFFFF99"/>
        </patternFill>
      </fill>
    </dxf>
    <dxf>
      <fill>
        <patternFill>
          <bgColor theme="4" tint="0.59996337778862885"/>
        </patternFill>
      </fill>
    </dxf>
    <dxf>
      <font>
        <b/>
        <i val="0"/>
        <color rgb="FFFF0000"/>
      </font>
      <fill>
        <patternFill>
          <bgColor rgb="FFFFFF99"/>
        </patternFill>
      </fill>
    </dxf>
    <dxf>
      <font>
        <color rgb="FF006100"/>
      </font>
      <fill>
        <patternFill patternType="solid">
          <bgColor theme="6" tint="0.79998168889431442"/>
        </patternFill>
      </fill>
    </dxf>
    <dxf>
      <font>
        <color rgb="FF9C0006"/>
      </font>
      <fill>
        <patternFill>
          <bgColor rgb="FFFFC7CE"/>
        </patternFill>
      </fill>
    </dxf>
    <dxf>
      <font>
        <color rgb="FF006100"/>
      </font>
      <fill>
        <patternFill patternType="solid">
          <bgColor theme="6" tint="0.79998168889431442"/>
        </patternFill>
      </fill>
    </dxf>
    <dxf>
      <font>
        <color rgb="FF9C0006"/>
      </font>
      <fill>
        <patternFill>
          <bgColor rgb="FFFFC7CE"/>
        </patternFill>
      </fill>
    </dxf>
    <dxf>
      <font>
        <b/>
        <i val="0"/>
        <color rgb="FFFF0000"/>
      </font>
      <fill>
        <patternFill>
          <bgColor rgb="FFFFFF99"/>
        </patternFill>
      </fill>
    </dxf>
    <dxf>
      <fill>
        <patternFill>
          <bgColor theme="4"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752157</xdr:colOff>
      <xdr:row>4</xdr:row>
      <xdr:rowOff>67787</xdr:rowOff>
    </xdr:from>
    <xdr:to>
      <xdr:col>8</xdr:col>
      <xdr:colOff>984</xdr:colOff>
      <xdr:row>8</xdr:row>
      <xdr:rowOff>46513</xdr:rowOff>
    </xdr:to>
    <xdr:sp macro="" textlink="">
      <xdr:nvSpPr>
        <xdr:cNvPr id="4" name="TextBox 3">
          <a:extLst>
            <a:ext uri="{FF2B5EF4-FFF2-40B4-BE49-F238E27FC236}">
              <a16:creationId xmlns:a16="http://schemas.microsoft.com/office/drawing/2014/main" id="{CBB2D55A-5FCD-F0E8-8FD4-C909EE88FB3E}"/>
            </a:ext>
          </a:extLst>
        </xdr:cNvPr>
        <xdr:cNvSpPr txBox="1"/>
      </xdr:nvSpPr>
      <xdr:spPr>
        <a:xfrm>
          <a:off x="4009231" y="675482"/>
          <a:ext cx="2427795" cy="649286"/>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Fill in all of the </a:t>
          </a:r>
          <a:r>
            <a:rPr lang="en-US" sz="1400">
              <a:ln>
                <a:solidFill>
                  <a:sysClr val="windowText" lastClr="000000"/>
                </a:solidFill>
              </a:ln>
              <a:solidFill>
                <a:schemeClr val="bg1"/>
              </a:solidFill>
            </a:rPr>
            <a:t>white-colored</a:t>
          </a:r>
          <a:r>
            <a:rPr lang="en-US" sz="1100"/>
            <a:t> spots.</a:t>
          </a:r>
        </a:p>
      </xdr:txBody>
    </xdr:sp>
    <xdr:clientData/>
  </xdr:twoCellAnchor>
  <xdr:twoCellAnchor>
    <xdr:from>
      <xdr:col>0</xdr:col>
      <xdr:colOff>153670</xdr:colOff>
      <xdr:row>0</xdr:row>
      <xdr:rowOff>95885</xdr:rowOff>
    </xdr:from>
    <xdr:to>
      <xdr:col>3</xdr:col>
      <xdr:colOff>137176</xdr:colOff>
      <xdr:row>4</xdr:row>
      <xdr:rowOff>3538</xdr:rowOff>
    </xdr:to>
    <xdr:sp macro="" textlink="">
      <xdr:nvSpPr>
        <xdr:cNvPr id="5" name="TextBox 4">
          <a:extLst>
            <a:ext uri="{FF2B5EF4-FFF2-40B4-BE49-F238E27FC236}">
              <a16:creationId xmlns:a16="http://schemas.microsoft.com/office/drawing/2014/main" id="{CC848CC1-30EE-FA0A-0331-F1E82AC443E4}"/>
            </a:ext>
          </a:extLst>
        </xdr:cNvPr>
        <xdr:cNvSpPr txBox="1"/>
      </xdr:nvSpPr>
      <xdr:spPr>
        <a:xfrm>
          <a:off x="190500" y="111125"/>
          <a:ext cx="2533650" cy="536613"/>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 spiked</a:t>
          </a:r>
          <a:r>
            <a:rPr lang="en-US" sz="1100" baseline="0"/>
            <a:t> blank</a:t>
          </a:r>
          <a:r>
            <a:rPr lang="en-US" sz="1100"/>
            <a:t> may be prepped and analyzed</a:t>
          </a:r>
          <a:r>
            <a:rPr lang="en-US" sz="1100" baseline="0"/>
            <a:t> the same day</a:t>
          </a:r>
          <a:r>
            <a:rPr lang="en-US" sz="1100"/>
            <a:t>.</a:t>
          </a:r>
        </a:p>
      </xdr:txBody>
    </xdr:sp>
    <xdr:clientData/>
  </xdr:twoCellAnchor>
  <xdr:twoCellAnchor>
    <xdr:from>
      <xdr:col>2</xdr:col>
      <xdr:colOff>707231</xdr:colOff>
      <xdr:row>14</xdr:row>
      <xdr:rowOff>69374</xdr:rowOff>
    </xdr:from>
    <xdr:to>
      <xdr:col>5</xdr:col>
      <xdr:colOff>433321</xdr:colOff>
      <xdr:row>19</xdr:row>
      <xdr:rowOff>1883</xdr:rowOff>
    </xdr:to>
    <xdr:sp macro="" textlink="">
      <xdr:nvSpPr>
        <xdr:cNvPr id="6" name="TextBox 5">
          <a:extLst>
            <a:ext uri="{FF2B5EF4-FFF2-40B4-BE49-F238E27FC236}">
              <a16:creationId xmlns:a16="http://schemas.microsoft.com/office/drawing/2014/main" id="{F5935443-ABFC-D078-7C65-AC00D299254D}"/>
            </a:ext>
          </a:extLst>
        </xdr:cNvPr>
        <xdr:cNvSpPr txBox="1"/>
      </xdr:nvSpPr>
      <xdr:spPr>
        <a:xfrm>
          <a:off x="2150269" y="2343944"/>
          <a:ext cx="2665018" cy="773493"/>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There must be at least three different preparation days and at</a:t>
          </a:r>
          <a:r>
            <a:rPr lang="en-US" sz="1100" baseline="0"/>
            <a:t> least three different analysis days for the inital LOD</a:t>
          </a:r>
          <a:r>
            <a:rPr lang="en-US" sz="1100"/>
            <a:t>.</a:t>
          </a:r>
        </a:p>
      </xdr:txBody>
    </xdr:sp>
    <xdr:clientData/>
  </xdr:twoCellAnchor>
  <xdr:twoCellAnchor>
    <xdr:from>
      <xdr:col>7</xdr:col>
      <xdr:colOff>643255</xdr:colOff>
      <xdr:row>23</xdr:row>
      <xdr:rowOff>19050</xdr:rowOff>
    </xdr:from>
    <xdr:to>
      <xdr:col>10</xdr:col>
      <xdr:colOff>415412</xdr:colOff>
      <xdr:row>26</xdr:row>
      <xdr:rowOff>49677</xdr:rowOff>
    </xdr:to>
    <xdr:sp macro="" textlink="">
      <xdr:nvSpPr>
        <xdr:cNvPr id="7" name="TextBox 6">
          <a:extLst>
            <a:ext uri="{FF2B5EF4-FFF2-40B4-BE49-F238E27FC236}">
              <a16:creationId xmlns:a16="http://schemas.microsoft.com/office/drawing/2014/main" id="{609D3BE8-6D92-9AAA-A1B1-5AD417CC0FB2}"/>
            </a:ext>
          </a:extLst>
        </xdr:cNvPr>
        <xdr:cNvSpPr txBox="1"/>
      </xdr:nvSpPr>
      <xdr:spPr>
        <a:xfrm>
          <a:off x="6381750" y="3743325"/>
          <a:ext cx="2362200" cy="542925"/>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Click</a:t>
          </a:r>
          <a:r>
            <a:rPr lang="en-US" sz="1100" baseline="0"/>
            <a:t> on the cell and select either "99th percentile" or "Standard Deviation</a:t>
          </a:r>
          <a:r>
            <a:rPr lang="en-US" sz="1100"/>
            <a:t>."</a:t>
          </a:r>
        </a:p>
      </xdr:txBody>
    </xdr:sp>
    <xdr:clientData/>
  </xdr:twoCellAnchor>
  <xdr:twoCellAnchor>
    <xdr:from>
      <xdr:col>15</xdr:col>
      <xdr:colOff>258445</xdr:colOff>
      <xdr:row>5</xdr:row>
      <xdr:rowOff>0</xdr:rowOff>
    </xdr:from>
    <xdr:to>
      <xdr:col>18</xdr:col>
      <xdr:colOff>153720</xdr:colOff>
      <xdr:row>14</xdr:row>
      <xdr:rowOff>51036</xdr:rowOff>
    </xdr:to>
    <xdr:sp macro="" textlink="">
      <xdr:nvSpPr>
        <xdr:cNvPr id="9" name="TextBox 8">
          <a:extLst>
            <a:ext uri="{FF2B5EF4-FFF2-40B4-BE49-F238E27FC236}">
              <a16:creationId xmlns:a16="http://schemas.microsoft.com/office/drawing/2014/main" id="{071DED66-C7FB-CD56-99C7-4032FDF50668}"/>
            </a:ext>
          </a:extLst>
        </xdr:cNvPr>
        <xdr:cNvSpPr txBox="1"/>
      </xdr:nvSpPr>
      <xdr:spPr>
        <a:xfrm>
          <a:off x="11557000" y="769938"/>
          <a:ext cx="1690688" cy="1516061"/>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It is up to the lab how they want to populate the method blank data</a:t>
          </a:r>
          <a:r>
            <a:rPr lang="en-US" sz="1100" baseline="0"/>
            <a:t> (fill it in with each method blank, fill it in quarterly, upload from WIMS, etc.), but the data must be in column "O."</a:t>
          </a:r>
        </a:p>
        <a:p>
          <a:pPr algn="ctr"/>
          <a:endParaRPr lang="en-US" sz="1100"/>
        </a:p>
      </xdr:txBody>
    </xdr:sp>
    <xdr:clientData/>
  </xdr:twoCellAnchor>
  <xdr:twoCellAnchor>
    <xdr:from>
      <xdr:col>4</xdr:col>
      <xdr:colOff>53340</xdr:colOff>
      <xdr:row>26</xdr:row>
      <xdr:rowOff>0</xdr:rowOff>
    </xdr:from>
    <xdr:to>
      <xdr:col>7</xdr:col>
      <xdr:colOff>424796</xdr:colOff>
      <xdr:row>30</xdr:row>
      <xdr:rowOff>37570</xdr:rowOff>
    </xdr:to>
    <xdr:sp macro="" textlink="">
      <xdr:nvSpPr>
        <xdr:cNvPr id="10" name="TextBox 9">
          <a:extLst>
            <a:ext uri="{FF2B5EF4-FFF2-40B4-BE49-F238E27FC236}">
              <a16:creationId xmlns:a16="http://schemas.microsoft.com/office/drawing/2014/main" id="{EC7A81AA-4839-7694-A5C5-492B6C964666}"/>
            </a:ext>
          </a:extLst>
        </xdr:cNvPr>
        <xdr:cNvSpPr txBox="1"/>
      </xdr:nvSpPr>
      <xdr:spPr>
        <a:xfrm>
          <a:off x="3438525" y="4219575"/>
          <a:ext cx="2676525" cy="695325"/>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For the initial LODs only, the message, "</a:t>
          </a:r>
          <a:r>
            <a:rPr lang="en-US" sz="1100" b="1">
              <a:solidFill>
                <a:srgbClr val="FF0000"/>
              </a:solidFill>
            </a:rPr>
            <a:t>repeat at a higher spike concentration</a:t>
          </a:r>
          <a:r>
            <a:rPr lang="en-US" sz="1100"/>
            <a:t>," will appear if a result is negative.</a:t>
          </a:r>
        </a:p>
      </xdr:txBody>
    </xdr:sp>
    <xdr:clientData/>
  </xdr:twoCellAnchor>
  <xdr:twoCellAnchor>
    <xdr:from>
      <xdr:col>0</xdr:col>
      <xdr:colOff>195368</xdr:colOff>
      <xdr:row>35</xdr:row>
      <xdr:rowOff>170815</xdr:rowOff>
    </xdr:from>
    <xdr:to>
      <xdr:col>3</xdr:col>
      <xdr:colOff>192292</xdr:colOff>
      <xdr:row>41</xdr:row>
      <xdr:rowOff>18649</xdr:rowOff>
    </xdr:to>
    <xdr:sp macro="" textlink="">
      <xdr:nvSpPr>
        <xdr:cNvPr id="11" name="TextBox 10">
          <a:extLst>
            <a:ext uri="{FF2B5EF4-FFF2-40B4-BE49-F238E27FC236}">
              <a16:creationId xmlns:a16="http://schemas.microsoft.com/office/drawing/2014/main" id="{82A8A538-F04C-135A-D48E-419BFD52A877}"/>
            </a:ext>
          </a:extLst>
        </xdr:cNvPr>
        <xdr:cNvSpPr txBox="1"/>
      </xdr:nvSpPr>
      <xdr:spPr>
        <a:xfrm>
          <a:off x="245533" y="5911850"/>
          <a:ext cx="2544336" cy="686938"/>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Click</a:t>
          </a:r>
          <a:r>
            <a:rPr lang="en-US" sz="1100" baseline="0"/>
            <a:t> on the cell and select either "Yes" or "No."  If yes, you must explain why the data was rejected.</a:t>
          </a:r>
        </a:p>
      </xdr:txBody>
    </xdr:sp>
    <xdr:clientData/>
  </xdr:twoCellAnchor>
  <xdr:twoCellAnchor>
    <xdr:from>
      <xdr:col>3</xdr:col>
      <xdr:colOff>806769</xdr:colOff>
      <xdr:row>2</xdr:row>
      <xdr:rowOff>101442</xdr:rowOff>
    </xdr:from>
    <xdr:to>
      <xdr:col>4</xdr:col>
      <xdr:colOff>752157</xdr:colOff>
      <xdr:row>6</xdr:row>
      <xdr:rowOff>49973</xdr:rowOff>
    </xdr:to>
    <xdr:cxnSp macro="">
      <xdr:nvCxnSpPr>
        <xdr:cNvPr id="15" name="Straight Arrow Connector 14">
          <a:extLst>
            <a:ext uri="{FF2B5EF4-FFF2-40B4-BE49-F238E27FC236}">
              <a16:creationId xmlns:a16="http://schemas.microsoft.com/office/drawing/2014/main" id="{93D3B004-2FCA-EF99-8339-05251AACC49F}"/>
            </a:ext>
          </a:extLst>
        </xdr:cNvPr>
        <xdr:cNvCxnSpPr>
          <a:stCxn id="4" idx="1"/>
        </xdr:cNvCxnSpPr>
      </xdr:nvCxnSpPr>
      <xdr:spPr>
        <a:xfrm flipH="1" flipV="1">
          <a:off x="3238502" y="459582"/>
          <a:ext cx="770729" cy="5405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984</xdr:colOff>
      <xdr:row>2</xdr:row>
      <xdr:rowOff>114779</xdr:rowOff>
    </xdr:from>
    <xdr:to>
      <xdr:col>8</xdr:col>
      <xdr:colOff>521732</xdr:colOff>
      <xdr:row>6</xdr:row>
      <xdr:rowOff>49903</xdr:rowOff>
    </xdr:to>
    <xdr:cxnSp macro="">
      <xdr:nvCxnSpPr>
        <xdr:cNvPr id="17" name="Straight Arrow Connector 16">
          <a:extLst>
            <a:ext uri="{FF2B5EF4-FFF2-40B4-BE49-F238E27FC236}">
              <a16:creationId xmlns:a16="http://schemas.microsoft.com/office/drawing/2014/main" id="{84524980-A83A-E75E-C79D-A0F5EF545025}"/>
            </a:ext>
          </a:extLst>
        </xdr:cNvPr>
        <xdr:cNvCxnSpPr>
          <a:stCxn id="4" idx="3"/>
        </xdr:cNvCxnSpPr>
      </xdr:nvCxnSpPr>
      <xdr:spPr>
        <a:xfrm flipV="1">
          <a:off x="6437026" y="469109"/>
          <a:ext cx="576654" cy="53101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803276</xdr:colOff>
      <xdr:row>6</xdr:row>
      <xdr:rowOff>49530</xdr:rowOff>
    </xdr:from>
    <xdr:to>
      <xdr:col>4</xdr:col>
      <xdr:colOff>752157</xdr:colOff>
      <xdr:row>7</xdr:row>
      <xdr:rowOff>103098</xdr:rowOff>
    </xdr:to>
    <xdr:cxnSp macro="">
      <xdr:nvCxnSpPr>
        <xdr:cNvPr id="19" name="Straight Arrow Connector 18">
          <a:extLst>
            <a:ext uri="{FF2B5EF4-FFF2-40B4-BE49-F238E27FC236}">
              <a16:creationId xmlns:a16="http://schemas.microsoft.com/office/drawing/2014/main" id="{A102B6F3-B865-D0AA-44AF-0CE4D331A4CB}"/>
            </a:ext>
          </a:extLst>
        </xdr:cNvPr>
        <xdr:cNvCxnSpPr>
          <a:stCxn id="4" idx="1"/>
        </xdr:cNvCxnSpPr>
      </xdr:nvCxnSpPr>
      <xdr:spPr>
        <a:xfrm flipH="1">
          <a:off x="3236914" y="1000125"/>
          <a:ext cx="772317" cy="1976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984</xdr:colOff>
      <xdr:row>4</xdr:row>
      <xdr:rowOff>93821</xdr:rowOff>
    </xdr:from>
    <xdr:to>
      <xdr:col>13</xdr:col>
      <xdr:colOff>437398</xdr:colOff>
      <xdr:row>6</xdr:row>
      <xdr:rowOff>49925</xdr:rowOff>
    </xdr:to>
    <xdr:cxnSp macro="">
      <xdr:nvCxnSpPr>
        <xdr:cNvPr id="21" name="Straight Arrow Connector 20">
          <a:extLst>
            <a:ext uri="{FF2B5EF4-FFF2-40B4-BE49-F238E27FC236}">
              <a16:creationId xmlns:a16="http://schemas.microsoft.com/office/drawing/2014/main" id="{D6AB47A6-688B-AC39-38ED-ABCAE9A7EF64}"/>
            </a:ext>
          </a:extLst>
        </xdr:cNvPr>
        <xdr:cNvCxnSpPr>
          <a:stCxn id="4" idx="3"/>
        </xdr:cNvCxnSpPr>
      </xdr:nvCxnSpPr>
      <xdr:spPr>
        <a:xfrm flipV="1">
          <a:off x="6437026" y="697706"/>
          <a:ext cx="3691124" cy="3024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10795</xdr:colOff>
      <xdr:row>8</xdr:row>
      <xdr:rowOff>111284</xdr:rowOff>
    </xdr:from>
    <xdr:to>
      <xdr:col>2</xdr:col>
      <xdr:colOff>971605</xdr:colOff>
      <xdr:row>14</xdr:row>
      <xdr:rowOff>87821</xdr:rowOff>
    </xdr:to>
    <xdr:cxnSp macro="">
      <xdr:nvCxnSpPr>
        <xdr:cNvPr id="28" name="Straight Arrow Connector 27">
          <a:extLst>
            <a:ext uri="{FF2B5EF4-FFF2-40B4-BE49-F238E27FC236}">
              <a16:creationId xmlns:a16="http://schemas.microsoft.com/office/drawing/2014/main" id="{357518AD-7C34-5F5F-0A24-A723006D1956}"/>
            </a:ext>
          </a:extLst>
        </xdr:cNvPr>
        <xdr:cNvCxnSpPr/>
      </xdr:nvCxnSpPr>
      <xdr:spPr>
        <a:xfrm flipH="1" flipV="1">
          <a:off x="1396206" y="1372394"/>
          <a:ext cx="980282" cy="9804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4763</xdr:colOff>
      <xdr:row>11</xdr:row>
      <xdr:rowOff>57149</xdr:rowOff>
    </xdr:from>
    <xdr:to>
      <xdr:col>2</xdr:col>
      <xdr:colOff>696247</xdr:colOff>
      <xdr:row>16</xdr:row>
      <xdr:rowOff>138308</xdr:rowOff>
    </xdr:to>
    <xdr:cxnSp macro="">
      <xdr:nvCxnSpPr>
        <xdr:cNvPr id="30" name="Straight Arrow Connector 29">
          <a:extLst>
            <a:ext uri="{FF2B5EF4-FFF2-40B4-BE49-F238E27FC236}">
              <a16:creationId xmlns:a16="http://schemas.microsoft.com/office/drawing/2014/main" id="{F8BB9307-0B37-6F24-22A7-B7E46FDA4E00}"/>
            </a:ext>
          </a:extLst>
        </xdr:cNvPr>
        <xdr:cNvCxnSpPr>
          <a:stCxn id="6" idx="1"/>
        </xdr:cNvCxnSpPr>
      </xdr:nvCxnSpPr>
      <xdr:spPr>
        <a:xfrm flipH="1" flipV="1">
          <a:off x="1416844" y="1833562"/>
          <a:ext cx="730250" cy="8955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922496</xdr:colOff>
      <xdr:row>13</xdr:row>
      <xdr:rowOff>63341</xdr:rowOff>
    </xdr:from>
    <xdr:to>
      <xdr:col>2</xdr:col>
      <xdr:colOff>696339</xdr:colOff>
      <xdr:row>16</xdr:row>
      <xdr:rowOff>138450</xdr:rowOff>
    </xdr:to>
    <xdr:cxnSp macro="">
      <xdr:nvCxnSpPr>
        <xdr:cNvPr id="32" name="Straight Arrow Connector 31">
          <a:extLst>
            <a:ext uri="{FF2B5EF4-FFF2-40B4-BE49-F238E27FC236}">
              <a16:creationId xmlns:a16="http://schemas.microsoft.com/office/drawing/2014/main" id="{80D00881-DD15-54D2-0E8D-7FB106D147D7}"/>
            </a:ext>
          </a:extLst>
        </xdr:cNvPr>
        <xdr:cNvCxnSpPr>
          <a:stCxn id="6" idx="1"/>
        </xdr:cNvCxnSpPr>
      </xdr:nvCxnSpPr>
      <xdr:spPr>
        <a:xfrm flipH="1" flipV="1">
          <a:off x="1381125" y="2178844"/>
          <a:ext cx="765969" cy="5502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374650</xdr:colOff>
      <xdr:row>28</xdr:row>
      <xdr:rowOff>9843</xdr:rowOff>
    </xdr:from>
    <xdr:to>
      <xdr:col>4</xdr:col>
      <xdr:colOff>51099</xdr:colOff>
      <xdr:row>30</xdr:row>
      <xdr:rowOff>49548</xdr:rowOff>
    </xdr:to>
    <xdr:cxnSp macro="">
      <xdr:nvCxnSpPr>
        <xdr:cNvPr id="38" name="Straight Arrow Connector 37">
          <a:extLst>
            <a:ext uri="{FF2B5EF4-FFF2-40B4-BE49-F238E27FC236}">
              <a16:creationId xmlns:a16="http://schemas.microsoft.com/office/drawing/2014/main" id="{BAEF6FE4-8E78-5A10-76BB-2CC4534B9F5E}"/>
            </a:ext>
          </a:extLst>
        </xdr:cNvPr>
        <xdr:cNvCxnSpPr>
          <a:stCxn id="10" idx="1"/>
        </xdr:cNvCxnSpPr>
      </xdr:nvCxnSpPr>
      <xdr:spPr>
        <a:xfrm flipH="1">
          <a:off x="3028950" y="4567238"/>
          <a:ext cx="409575" cy="3667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415290</xdr:colOff>
      <xdr:row>24</xdr:row>
      <xdr:rowOff>97473</xdr:rowOff>
    </xdr:from>
    <xdr:to>
      <xdr:col>10</xdr:col>
      <xdr:colOff>743074</xdr:colOff>
      <xdr:row>31</xdr:row>
      <xdr:rowOff>75026</xdr:rowOff>
    </xdr:to>
    <xdr:cxnSp macro="">
      <xdr:nvCxnSpPr>
        <xdr:cNvPr id="40" name="Straight Arrow Connector 39">
          <a:extLst>
            <a:ext uri="{FF2B5EF4-FFF2-40B4-BE49-F238E27FC236}">
              <a16:creationId xmlns:a16="http://schemas.microsoft.com/office/drawing/2014/main" id="{F8A2C667-13AF-F6BE-150F-6B5F040F1DC1}"/>
            </a:ext>
          </a:extLst>
        </xdr:cNvPr>
        <xdr:cNvCxnSpPr>
          <a:stCxn id="7" idx="3"/>
        </xdr:cNvCxnSpPr>
      </xdr:nvCxnSpPr>
      <xdr:spPr>
        <a:xfrm>
          <a:off x="8743950" y="4014788"/>
          <a:ext cx="390525" cy="1052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714638</xdr:colOff>
      <xdr:row>41</xdr:row>
      <xdr:rowOff>19130</xdr:rowOff>
    </xdr:from>
    <xdr:to>
      <xdr:col>2</xdr:col>
      <xdr:colOff>755446</xdr:colOff>
      <xdr:row>44</xdr:row>
      <xdr:rowOff>50608</xdr:rowOff>
    </xdr:to>
    <xdr:cxnSp macro="">
      <xdr:nvCxnSpPr>
        <xdr:cNvPr id="47" name="Straight Arrow Connector 46">
          <a:extLst>
            <a:ext uri="{FF2B5EF4-FFF2-40B4-BE49-F238E27FC236}">
              <a16:creationId xmlns:a16="http://schemas.microsoft.com/office/drawing/2014/main" id="{B1D5B8F4-443D-A8F5-AB13-2131CA1E3060}"/>
            </a:ext>
          </a:extLst>
        </xdr:cNvPr>
        <xdr:cNvCxnSpPr>
          <a:stCxn id="11" idx="2"/>
        </xdr:cNvCxnSpPr>
      </xdr:nvCxnSpPr>
      <xdr:spPr>
        <a:xfrm>
          <a:off x="1517701" y="6598788"/>
          <a:ext cx="1001132" cy="4391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266700</xdr:colOff>
      <xdr:row>16</xdr:row>
      <xdr:rowOff>19050</xdr:rowOff>
    </xdr:from>
    <xdr:to>
      <xdr:col>18</xdr:col>
      <xdr:colOff>10284</xdr:colOff>
      <xdr:row>22</xdr:row>
      <xdr:rowOff>99182</xdr:rowOff>
    </xdr:to>
    <xdr:sp macro="" textlink="">
      <xdr:nvSpPr>
        <xdr:cNvPr id="48" name="TextBox 47">
          <a:extLst>
            <a:ext uri="{FF2B5EF4-FFF2-40B4-BE49-F238E27FC236}">
              <a16:creationId xmlns:a16="http://schemas.microsoft.com/office/drawing/2014/main" id="{F6D985BD-0747-4935-CDFA-9F9209A61880}"/>
            </a:ext>
          </a:extLst>
        </xdr:cNvPr>
        <xdr:cNvSpPr txBox="1"/>
      </xdr:nvSpPr>
      <xdr:spPr>
        <a:xfrm>
          <a:off x="10906125" y="2676525"/>
          <a:ext cx="1495425" cy="1066800"/>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print area is set</a:t>
          </a:r>
          <a:r>
            <a:rPr lang="en-US" sz="1100" baseline="0"/>
            <a:t> up only to print one page (neither the notes nor the method blank data will be printed).</a:t>
          </a:r>
          <a:endParaRPr lang="en-US" sz="1100"/>
        </a:p>
      </xdr:txBody>
    </xdr:sp>
    <xdr:clientData/>
  </xdr:twoCellAnchor>
  <xdr:twoCellAnchor>
    <xdr:from>
      <xdr:col>2</xdr:col>
      <xdr:colOff>973931</xdr:colOff>
      <xdr:row>9</xdr:row>
      <xdr:rowOff>129539</xdr:rowOff>
    </xdr:from>
    <xdr:to>
      <xdr:col>4</xdr:col>
      <xdr:colOff>138273</xdr:colOff>
      <xdr:row>14</xdr:row>
      <xdr:rowOff>69450</xdr:rowOff>
    </xdr:to>
    <xdr:cxnSp macro="">
      <xdr:nvCxnSpPr>
        <xdr:cNvPr id="14" name="Straight Arrow Connector 13">
          <a:extLst>
            <a:ext uri="{FF2B5EF4-FFF2-40B4-BE49-F238E27FC236}">
              <a16:creationId xmlns:a16="http://schemas.microsoft.com/office/drawing/2014/main" id="{C215CF6D-8266-C0AF-1E92-D92C282FFDB0}"/>
            </a:ext>
          </a:extLst>
        </xdr:cNvPr>
        <xdr:cNvCxnSpPr>
          <a:stCxn id="6" idx="0"/>
        </xdr:cNvCxnSpPr>
      </xdr:nvCxnSpPr>
      <xdr:spPr>
        <a:xfrm flipH="1" flipV="1">
          <a:off x="2416969" y="1547812"/>
          <a:ext cx="1062634" cy="7961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4285</xdr:colOff>
      <xdr:row>12</xdr:row>
      <xdr:rowOff>121920</xdr:rowOff>
    </xdr:from>
    <xdr:to>
      <xdr:col>4</xdr:col>
      <xdr:colOff>138753</xdr:colOff>
      <xdr:row>14</xdr:row>
      <xdr:rowOff>69031</xdr:rowOff>
    </xdr:to>
    <xdr:cxnSp macro="">
      <xdr:nvCxnSpPr>
        <xdr:cNvPr id="18" name="Straight Arrow Connector 17">
          <a:extLst>
            <a:ext uri="{FF2B5EF4-FFF2-40B4-BE49-F238E27FC236}">
              <a16:creationId xmlns:a16="http://schemas.microsoft.com/office/drawing/2014/main" id="{20DA1CFE-1A9A-89E3-5109-A43D417620E1}"/>
            </a:ext>
          </a:extLst>
        </xdr:cNvPr>
        <xdr:cNvCxnSpPr>
          <a:stCxn id="6" idx="0"/>
        </xdr:cNvCxnSpPr>
      </xdr:nvCxnSpPr>
      <xdr:spPr>
        <a:xfrm flipH="1" flipV="1">
          <a:off x="2440781" y="2047875"/>
          <a:ext cx="1038822" cy="29606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974407</xdr:colOff>
      <xdr:row>13</xdr:row>
      <xdr:rowOff>100488</xdr:rowOff>
    </xdr:from>
    <xdr:to>
      <xdr:col>4</xdr:col>
      <xdr:colOff>138384</xdr:colOff>
      <xdr:row>14</xdr:row>
      <xdr:rowOff>69374</xdr:rowOff>
    </xdr:to>
    <xdr:cxnSp macro="">
      <xdr:nvCxnSpPr>
        <xdr:cNvPr id="22" name="Straight Arrow Connector 21">
          <a:extLst>
            <a:ext uri="{FF2B5EF4-FFF2-40B4-BE49-F238E27FC236}">
              <a16:creationId xmlns:a16="http://schemas.microsoft.com/office/drawing/2014/main" id="{FBC0052C-1F38-3D7D-9274-92A6821372D4}"/>
            </a:ext>
          </a:extLst>
        </xdr:cNvPr>
        <xdr:cNvCxnSpPr>
          <a:stCxn id="6" idx="0"/>
        </xdr:cNvCxnSpPr>
      </xdr:nvCxnSpPr>
      <xdr:spPr>
        <a:xfrm flipH="1" flipV="1">
          <a:off x="2428875" y="2202656"/>
          <a:ext cx="1050728" cy="141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669290</xdr:colOff>
      <xdr:row>4</xdr:row>
      <xdr:rowOff>3213</xdr:rowOff>
    </xdr:from>
    <xdr:to>
      <xdr:col>1</xdr:col>
      <xdr:colOff>686065</xdr:colOff>
      <xdr:row>6</xdr:row>
      <xdr:rowOff>103015</xdr:rowOff>
    </xdr:to>
    <xdr:cxnSp macro="">
      <xdr:nvCxnSpPr>
        <xdr:cNvPr id="31" name="Straight Arrow Connector 30">
          <a:extLst>
            <a:ext uri="{FF2B5EF4-FFF2-40B4-BE49-F238E27FC236}">
              <a16:creationId xmlns:a16="http://schemas.microsoft.com/office/drawing/2014/main" id="{207F97D1-2152-DF65-D04F-0DEBDB115504}"/>
            </a:ext>
          </a:extLst>
        </xdr:cNvPr>
        <xdr:cNvCxnSpPr>
          <a:stCxn id="5" idx="2"/>
        </xdr:cNvCxnSpPr>
      </xdr:nvCxnSpPr>
      <xdr:spPr>
        <a:xfrm>
          <a:off x="1457325" y="647738"/>
          <a:ext cx="22225" cy="4508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669290</xdr:colOff>
      <xdr:row>4</xdr:row>
      <xdr:rowOff>3213</xdr:rowOff>
    </xdr:from>
    <xdr:to>
      <xdr:col>2</xdr:col>
      <xdr:colOff>215291</xdr:colOff>
      <xdr:row>6</xdr:row>
      <xdr:rowOff>75481</xdr:rowOff>
    </xdr:to>
    <xdr:cxnSp macro="">
      <xdr:nvCxnSpPr>
        <xdr:cNvPr id="34" name="Straight Arrow Connector 33">
          <a:extLst>
            <a:ext uri="{FF2B5EF4-FFF2-40B4-BE49-F238E27FC236}">
              <a16:creationId xmlns:a16="http://schemas.microsoft.com/office/drawing/2014/main" id="{E379F5D9-1ECE-6E3C-32D1-2C3FAFE4A4F8}"/>
            </a:ext>
          </a:extLst>
        </xdr:cNvPr>
        <xdr:cNvCxnSpPr>
          <a:stCxn id="5" idx="2"/>
        </xdr:cNvCxnSpPr>
      </xdr:nvCxnSpPr>
      <xdr:spPr>
        <a:xfrm>
          <a:off x="1457325" y="647738"/>
          <a:ext cx="365125" cy="425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324644</xdr:colOff>
      <xdr:row>19</xdr:row>
      <xdr:rowOff>38258</xdr:rowOff>
    </xdr:from>
    <xdr:to>
      <xdr:col>5</xdr:col>
      <xdr:colOff>55725</xdr:colOff>
      <xdr:row>24</xdr:row>
      <xdr:rowOff>7600</xdr:rowOff>
    </xdr:to>
    <xdr:sp macro="" textlink="">
      <xdr:nvSpPr>
        <xdr:cNvPr id="25" name="TextBox 24">
          <a:extLst>
            <a:ext uri="{FF2B5EF4-FFF2-40B4-BE49-F238E27FC236}">
              <a16:creationId xmlns:a16="http://schemas.microsoft.com/office/drawing/2014/main" id="{E7D92E64-B920-5228-9B65-4A655926DD45}"/>
            </a:ext>
          </a:extLst>
        </xdr:cNvPr>
        <xdr:cNvSpPr txBox="1"/>
      </xdr:nvSpPr>
      <xdr:spPr>
        <a:xfrm>
          <a:off x="1824832" y="3151981"/>
          <a:ext cx="2668193" cy="779843"/>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a:t>
          </a:r>
          <a:r>
            <a:rPr lang="en-US" sz="1100" baseline="0"/>
            <a:t> two spiked blanks per quarter must be prepared and analyzed in separate batches.</a:t>
          </a:r>
          <a:endParaRPr lang="en-US" sz="1100"/>
        </a:p>
      </xdr:txBody>
    </xdr:sp>
    <xdr:clientData/>
  </xdr:twoCellAnchor>
  <xdr:twoCellAnchor>
    <xdr:from>
      <xdr:col>2</xdr:col>
      <xdr:colOff>5715</xdr:colOff>
      <xdr:row>21</xdr:row>
      <xdr:rowOff>110680</xdr:rowOff>
    </xdr:from>
    <xdr:to>
      <xdr:col>2</xdr:col>
      <xdr:colOff>328301</xdr:colOff>
      <xdr:row>24</xdr:row>
      <xdr:rowOff>135835</xdr:rowOff>
    </xdr:to>
    <xdr:cxnSp macro="">
      <xdr:nvCxnSpPr>
        <xdr:cNvPr id="26" name="Straight Arrow Connector 25">
          <a:extLst>
            <a:ext uri="{FF2B5EF4-FFF2-40B4-BE49-F238E27FC236}">
              <a16:creationId xmlns:a16="http://schemas.microsoft.com/office/drawing/2014/main" id="{ED6C8F63-77A6-0FBC-7944-B086C7613A3E}"/>
            </a:ext>
          </a:extLst>
        </xdr:cNvPr>
        <xdr:cNvCxnSpPr>
          <a:stCxn id="25" idx="1"/>
        </xdr:cNvCxnSpPr>
      </xdr:nvCxnSpPr>
      <xdr:spPr>
        <a:xfrm flipH="1">
          <a:off x="1393031" y="3538728"/>
          <a:ext cx="428626" cy="5213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xdr:colOff>
      <xdr:row>21</xdr:row>
      <xdr:rowOff>110680</xdr:rowOff>
    </xdr:from>
    <xdr:to>
      <xdr:col>2</xdr:col>
      <xdr:colOff>328301</xdr:colOff>
      <xdr:row>25</xdr:row>
      <xdr:rowOff>151518</xdr:rowOff>
    </xdr:to>
    <xdr:cxnSp macro="">
      <xdr:nvCxnSpPr>
        <xdr:cNvPr id="29" name="Straight Arrow Connector 28">
          <a:extLst>
            <a:ext uri="{FF2B5EF4-FFF2-40B4-BE49-F238E27FC236}">
              <a16:creationId xmlns:a16="http://schemas.microsoft.com/office/drawing/2014/main" id="{6D670A66-59B6-CA2F-D8BC-F7A5529A7E92}"/>
            </a:ext>
          </a:extLst>
        </xdr:cNvPr>
        <xdr:cNvCxnSpPr>
          <a:stCxn id="25" idx="1"/>
        </xdr:cNvCxnSpPr>
      </xdr:nvCxnSpPr>
      <xdr:spPr>
        <a:xfrm flipH="1">
          <a:off x="1393031" y="3538728"/>
          <a:ext cx="428626" cy="6998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911542</xdr:colOff>
      <xdr:row>24</xdr:row>
      <xdr:rowOff>11968</xdr:rowOff>
    </xdr:from>
    <xdr:to>
      <xdr:col>3</xdr:col>
      <xdr:colOff>722077</xdr:colOff>
      <xdr:row>24</xdr:row>
      <xdr:rowOff>122192</xdr:rowOff>
    </xdr:to>
    <xdr:cxnSp macro="">
      <xdr:nvCxnSpPr>
        <xdr:cNvPr id="33" name="Straight Arrow Connector 32">
          <a:extLst>
            <a:ext uri="{FF2B5EF4-FFF2-40B4-BE49-F238E27FC236}">
              <a16:creationId xmlns:a16="http://schemas.microsoft.com/office/drawing/2014/main" id="{729A436E-7C0E-8F4D-28EC-D49BC5150493}"/>
            </a:ext>
          </a:extLst>
        </xdr:cNvPr>
        <xdr:cNvCxnSpPr>
          <a:stCxn id="25" idx="2"/>
        </xdr:cNvCxnSpPr>
      </xdr:nvCxnSpPr>
      <xdr:spPr>
        <a:xfrm flipH="1">
          <a:off x="2333625" y="3928649"/>
          <a:ext cx="822129" cy="1194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954881</xdr:colOff>
      <xdr:row>24</xdr:row>
      <xdr:rowOff>11968</xdr:rowOff>
    </xdr:from>
    <xdr:to>
      <xdr:col>3</xdr:col>
      <xdr:colOff>722211</xdr:colOff>
      <xdr:row>26</xdr:row>
      <xdr:rowOff>13809</xdr:rowOff>
    </xdr:to>
    <xdr:cxnSp macro="">
      <xdr:nvCxnSpPr>
        <xdr:cNvPr id="35" name="Straight Arrow Connector 34">
          <a:extLst>
            <a:ext uri="{FF2B5EF4-FFF2-40B4-BE49-F238E27FC236}">
              <a16:creationId xmlns:a16="http://schemas.microsoft.com/office/drawing/2014/main" id="{C7663741-B865-EA19-65E6-1ACD98002D52}"/>
            </a:ext>
          </a:extLst>
        </xdr:cNvPr>
        <xdr:cNvCxnSpPr>
          <a:stCxn id="25" idx="2"/>
        </xdr:cNvCxnSpPr>
      </xdr:nvCxnSpPr>
      <xdr:spPr>
        <a:xfrm flipH="1">
          <a:off x="2369344" y="3928649"/>
          <a:ext cx="786410" cy="3218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C902-079E-4217-AB4C-F8006BB8430C}">
  <dimension ref="A1:X36"/>
  <sheetViews>
    <sheetView showGridLines="0" tabSelected="1" zoomScale="80" zoomScaleNormal="80" zoomScalePageLayoutView="90" workbookViewId="0">
      <selection sqref="A1:K1"/>
    </sheetView>
  </sheetViews>
  <sheetFormatPr defaultRowHeight="13.2" x14ac:dyDescent="0.25"/>
  <cols>
    <col min="1" max="1" width="10.5546875" customWidth="1"/>
    <col min="2" max="2" width="18.21875" customWidth="1"/>
    <col min="3" max="3" width="1.5546875" style="16" customWidth="1"/>
    <col min="4" max="4" width="18.21875" customWidth="1"/>
    <col min="5" max="5" width="9.21875" customWidth="1"/>
    <col min="6" max="6" width="1.5546875" style="16" customWidth="1"/>
    <col min="7" max="7" width="10.5546875" customWidth="1"/>
    <col min="8" max="8" width="18.21875" customWidth="1"/>
    <col min="9" max="9" width="1.44140625" style="16" customWidth="1"/>
    <col min="10" max="10" width="18.21875" customWidth="1"/>
    <col min="11" max="11" width="9.21875" customWidth="1"/>
  </cols>
  <sheetData>
    <row r="1" spans="1:24" ht="16.2" thickBot="1" x14ac:dyDescent="0.35">
      <c r="A1" s="520" t="s">
        <v>130</v>
      </c>
      <c r="B1" s="521"/>
      <c r="C1" s="521"/>
      <c r="D1" s="521"/>
      <c r="E1" s="521"/>
      <c r="F1" s="521"/>
      <c r="G1" s="521"/>
      <c r="H1" s="521"/>
      <c r="I1" s="521"/>
      <c r="J1" s="521"/>
      <c r="K1" s="522"/>
      <c r="L1" s="77"/>
      <c r="M1" s="77"/>
      <c r="N1" s="77"/>
      <c r="O1" s="77"/>
      <c r="P1" s="77"/>
      <c r="Q1" s="77"/>
      <c r="R1" s="77"/>
      <c r="S1" s="77"/>
      <c r="T1" s="77"/>
      <c r="U1" s="77"/>
      <c r="V1" s="77"/>
      <c r="W1" s="77"/>
      <c r="X1" s="77"/>
    </row>
    <row r="2" spans="1:24" ht="19.5" customHeight="1" thickBot="1" x14ac:dyDescent="0.3">
      <c r="A2" s="525" t="s">
        <v>21</v>
      </c>
      <c r="B2" s="526"/>
      <c r="C2" s="87"/>
      <c r="D2" s="523" t="s">
        <v>22</v>
      </c>
      <c r="E2" s="523"/>
      <c r="F2" s="523"/>
      <c r="G2" s="523"/>
      <c r="H2" s="523"/>
      <c r="I2" s="523"/>
      <c r="J2" s="523"/>
      <c r="K2" s="524"/>
      <c r="L2" s="77"/>
      <c r="M2" s="77"/>
      <c r="N2" s="77"/>
      <c r="O2" s="77"/>
      <c r="P2" s="77"/>
      <c r="Q2" s="77"/>
      <c r="R2" s="77"/>
      <c r="S2" s="77"/>
      <c r="T2" s="77"/>
      <c r="U2" s="77"/>
      <c r="V2" s="77"/>
      <c r="W2" s="77"/>
      <c r="X2" s="77"/>
    </row>
    <row r="3" spans="1:24" ht="13.8" thickBot="1" x14ac:dyDescent="0.3">
      <c r="A3" s="79"/>
      <c r="B3" s="80"/>
      <c r="C3" s="80"/>
      <c r="D3" s="81"/>
      <c r="E3" s="81"/>
      <c r="F3" s="81"/>
      <c r="G3" s="81"/>
      <c r="H3" s="81"/>
      <c r="I3" s="81"/>
      <c r="J3" s="81"/>
      <c r="K3" s="81"/>
      <c r="L3" s="77"/>
      <c r="M3" s="77"/>
      <c r="N3" s="77"/>
      <c r="O3" s="77"/>
      <c r="P3" s="77"/>
      <c r="Q3" s="77"/>
      <c r="R3" s="77"/>
      <c r="S3" s="77"/>
      <c r="T3" s="77"/>
      <c r="U3" s="77"/>
      <c r="V3" s="77"/>
      <c r="W3" s="77"/>
      <c r="X3" s="77"/>
    </row>
    <row r="4" spans="1:24" ht="19.5" customHeight="1" thickBot="1" x14ac:dyDescent="0.3">
      <c r="A4" s="527" t="s">
        <v>109</v>
      </c>
      <c r="B4" s="528"/>
      <c r="C4" s="528"/>
      <c r="D4" s="528"/>
      <c r="E4" s="528"/>
      <c r="F4" s="528"/>
      <c r="G4" s="528"/>
      <c r="H4" s="528"/>
      <c r="I4" s="528"/>
      <c r="J4" s="528"/>
      <c r="K4" s="529"/>
      <c r="L4" s="77"/>
      <c r="M4" s="77"/>
      <c r="N4" s="77"/>
      <c r="O4" s="77"/>
      <c r="P4" s="77"/>
      <c r="Q4" s="77"/>
      <c r="R4" s="77"/>
      <c r="S4" s="77"/>
      <c r="T4" s="77"/>
      <c r="U4" s="77"/>
      <c r="V4" s="77"/>
      <c r="W4" s="77"/>
      <c r="X4" s="77"/>
    </row>
    <row r="5" spans="1:24" ht="18" customHeight="1" thickBot="1" x14ac:dyDescent="0.3">
      <c r="A5" s="82"/>
      <c r="B5" s="82"/>
      <c r="C5" s="78"/>
      <c r="D5" s="77"/>
      <c r="E5" s="77"/>
      <c r="F5" s="78"/>
      <c r="G5" s="77"/>
      <c r="H5" s="77"/>
      <c r="I5" s="78"/>
      <c r="J5" s="77"/>
      <c r="K5" s="77"/>
      <c r="L5" s="77"/>
      <c r="M5" s="77"/>
      <c r="N5" s="77"/>
      <c r="O5" s="77"/>
      <c r="P5" s="77"/>
      <c r="Q5" s="77"/>
      <c r="R5" s="77"/>
      <c r="S5" s="77"/>
      <c r="T5" s="77"/>
      <c r="U5" s="77"/>
      <c r="V5" s="77"/>
      <c r="W5" s="77"/>
      <c r="X5" s="77"/>
    </row>
    <row r="6" spans="1:24" ht="37.5" customHeight="1" thickBot="1" x14ac:dyDescent="0.3">
      <c r="A6" s="518" t="s">
        <v>80</v>
      </c>
      <c r="B6" s="519"/>
      <c r="C6" s="84"/>
      <c r="D6" s="518" t="s">
        <v>69</v>
      </c>
      <c r="E6" s="519"/>
      <c r="F6" s="84"/>
      <c r="G6" s="518" t="s">
        <v>70</v>
      </c>
      <c r="H6" s="519"/>
      <c r="I6" s="90"/>
      <c r="J6" s="518" t="s">
        <v>71</v>
      </c>
      <c r="K6" s="519"/>
      <c r="L6" s="77"/>
      <c r="M6" s="114"/>
      <c r="N6" s="77"/>
      <c r="O6" s="77"/>
      <c r="P6" s="77"/>
      <c r="Q6" s="77"/>
      <c r="R6" s="77"/>
      <c r="S6" s="77"/>
      <c r="T6" s="77"/>
      <c r="U6" s="77"/>
      <c r="V6" s="77"/>
      <c r="W6" s="77"/>
      <c r="X6" s="77"/>
    </row>
    <row r="7" spans="1:24" ht="13.8" thickBot="1" x14ac:dyDescent="0.3">
      <c r="A7" s="503"/>
      <c r="B7" s="504"/>
      <c r="C7" s="85"/>
      <c r="D7" s="503"/>
      <c r="E7" s="504"/>
      <c r="F7" s="85"/>
      <c r="G7" s="503"/>
      <c r="H7" s="504"/>
      <c r="I7" s="91"/>
      <c r="J7" s="503"/>
      <c r="K7" s="504"/>
      <c r="L7" s="77"/>
      <c r="M7" s="77"/>
      <c r="N7" s="77"/>
      <c r="O7" s="77"/>
      <c r="P7" s="77"/>
      <c r="Q7" s="77"/>
      <c r="R7" s="77"/>
      <c r="S7" s="77"/>
      <c r="T7" s="77"/>
      <c r="U7" s="77"/>
      <c r="V7" s="77"/>
      <c r="W7" s="77"/>
      <c r="X7" s="77"/>
    </row>
    <row r="8" spans="1:24" s="15" customFormat="1" ht="7.5" customHeight="1" x14ac:dyDescent="0.25">
      <c r="A8" s="85"/>
      <c r="B8" s="85"/>
      <c r="C8" s="85"/>
      <c r="D8" s="85"/>
      <c r="E8" s="85"/>
      <c r="F8" s="85"/>
      <c r="G8" s="85"/>
      <c r="H8" s="85"/>
      <c r="I8" s="85"/>
      <c r="J8" s="85"/>
      <c r="K8" s="85"/>
      <c r="L8" s="77"/>
      <c r="M8" s="77"/>
      <c r="N8" s="77"/>
      <c r="O8" s="77"/>
      <c r="P8" s="77"/>
      <c r="Q8" s="77"/>
      <c r="R8" s="77"/>
      <c r="S8" s="77"/>
      <c r="T8" s="77"/>
      <c r="U8" s="77"/>
      <c r="V8" s="77"/>
      <c r="W8" s="77"/>
      <c r="X8" s="77"/>
    </row>
    <row r="9" spans="1:24" ht="4.5" customHeight="1" thickBot="1" x14ac:dyDescent="0.3">
      <c r="A9" s="77"/>
      <c r="B9" s="77"/>
      <c r="C9" s="78"/>
      <c r="D9" s="77"/>
      <c r="E9" s="77"/>
      <c r="F9" s="78"/>
      <c r="G9" s="77"/>
      <c r="H9" s="77"/>
      <c r="I9" s="78"/>
      <c r="J9" s="77"/>
      <c r="K9" s="77"/>
      <c r="L9" s="77"/>
      <c r="M9" s="77"/>
      <c r="N9" s="77"/>
      <c r="O9" s="77"/>
      <c r="P9" s="77"/>
      <c r="Q9" s="77"/>
      <c r="R9" s="77"/>
      <c r="S9" s="77"/>
      <c r="T9" s="77"/>
      <c r="U9" s="77"/>
      <c r="V9" s="77"/>
      <c r="W9" s="77"/>
      <c r="X9" s="77"/>
    </row>
    <row r="10" spans="1:24" ht="13.8" thickBot="1" x14ac:dyDescent="0.3">
      <c r="A10" s="511" t="s">
        <v>92</v>
      </c>
      <c r="B10" s="512"/>
      <c r="C10" s="512"/>
      <c r="D10" s="512"/>
      <c r="E10" s="513"/>
      <c r="F10" s="86"/>
      <c r="G10" s="511" t="s">
        <v>14</v>
      </c>
      <c r="H10" s="512"/>
      <c r="I10" s="512"/>
      <c r="J10" s="512"/>
      <c r="K10" s="513"/>
      <c r="L10" s="77"/>
      <c r="M10" s="77"/>
      <c r="N10" s="77"/>
      <c r="O10" s="77"/>
      <c r="P10" s="77"/>
      <c r="Q10" s="77"/>
      <c r="R10" s="77"/>
      <c r="S10" s="77"/>
      <c r="T10" s="77"/>
      <c r="U10" s="77"/>
      <c r="V10" s="77"/>
      <c r="W10" s="77"/>
      <c r="X10" s="77"/>
    </row>
    <row r="11" spans="1:24" ht="13.8" thickBot="1" x14ac:dyDescent="0.3">
      <c r="A11" s="111"/>
      <c r="B11" s="189" t="s">
        <v>13</v>
      </c>
      <c r="C11" s="189"/>
      <c r="D11" s="191" t="s">
        <v>0</v>
      </c>
      <c r="E11" s="96"/>
      <c r="F11" s="100"/>
      <c r="G11" s="111"/>
      <c r="H11" s="189" t="s">
        <v>13</v>
      </c>
      <c r="I11" s="189"/>
      <c r="J11" s="393" t="s">
        <v>0</v>
      </c>
      <c r="K11" s="105"/>
      <c r="L11" s="77"/>
      <c r="M11" s="77"/>
      <c r="N11" s="77"/>
      <c r="O11" s="77"/>
      <c r="P11" s="77"/>
      <c r="Q11" s="77"/>
      <c r="R11" s="77"/>
      <c r="S11" s="77"/>
      <c r="T11" s="77"/>
      <c r="U11" s="77"/>
      <c r="V11" s="77"/>
      <c r="W11" s="77"/>
      <c r="X11" s="77"/>
    </row>
    <row r="12" spans="1:24" x14ac:dyDescent="0.25">
      <c r="A12" s="378">
        <v>1</v>
      </c>
      <c r="B12" s="388"/>
      <c r="C12" s="497"/>
      <c r="D12" s="498"/>
      <c r="E12" s="93"/>
      <c r="F12" s="101"/>
      <c r="G12" s="378">
        <v>1</v>
      </c>
      <c r="H12" s="388"/>
      <c r="I12" s="497"/>
      <c r="J12" s="498"/>
      <c r="K12" s="105"/>
      <c r="L12" s="77"/>
      <c r="M12" s="77"/>
      <c r="N12" s="77"/>
      <c r="O12" s="77"/>
      <c r="P12" s="77"/>
      <c r="Q12" s="77"/>
      <c r="R12" s="77"/>
      <c r="S12" s="77"/>
      <c r="T12" s="77"/>
      <c r="U12" s="77"/>
      <c r="V12" s="77"/>
      <c r="W12" s="77"/>
      <c r="X12" s="77"/>
    </row>
    <row r="13" spans="1:24" x14ac:dyDescent="0.25">
      <c r="A13" s="378">
        <v>2</v>
      </c>
      <c r="B13" s="389"/>
      <c r="C13" s="499"/>
      <c r="D13" s="500"/>
      <c r="E13" s="93"/>
      <c r="F13" s="101"/>
      <c r="G13" s="378">
        <v>2</v>
      </c>
      <c r="H13" s="389"/>
      <c r="I13" s="499"/>
      <c r="J13" s="500"/>
      <c r="K13" s="105"/>
      <c r="L13" s="77"/>
      <c r="M13" s="77"/>
      <c r="N13" s="77"/>
      <c r="O13" s="77"/>
      <c r="P13" s="77"/>
      <c r="Q13" s="77"/>
      <c r="R13" s="77"/>
      <c r="S13" s="77"/>
      <c r="T13" s="77"/>
      <c r="U13" s="77"/>
      <c r="V13" s="77"/>
      <c r="W13" s="77"/>
      <c r="X13" s="77"/>
    </row>
    <row r="14" spans="1:24" x14ac:dyDescent="0.25">
      <c r="A14" s="378">
        <v>3</v>
      </c>
      <c r="B14" s="389"/>
      <c r="C14" s="499"/>
      <c r="D14" s="500"/>
      <c r="E14" s="93"/>
      <c r="F14" s="101"/>
      <c r="G14" s="378">
        <v>3</v>
      </c>
      <c r="H14" s="389"/>
      <c r="I14" s="499"/>
      <c r="J14" s="500"/>
      <c r="K14" s="105"/>
      <c r="L14" s="77"/>
      <c r="M14" s="77"/>
      <c r="N14" s="77"/>
      <c r="O14" s="77"/>
      <c r="P14" s="77"/>
      <c r="Q14" s="77"/>
      <c r="R14" s="77"/>
      <c r="S14" s="77"/>
      <c r="T14" s="77"/>
      <c r="U14" s="77"/>
      <c r="V14" s="77"/>
      <c r="W14" s="77"/>
      <c r="X14" s="77"/>
    </row>
    <row r="15" spans="1:24" x14ac:dyDescent="0.25">
      <c r="A15" s="378">
        <v>4</v>
      </c>
      <c r="B15" s="389"/>
      <c r="C15" s="499"/>
      <c r="D15" s="500"/>
      <c r="E15" s="93"/>
      <c r="F15" s="101"/>
      <c r="G15" s="378">
        <v>4</v>
      </c>
      <c r="H15" s="389"/>
      <c r="I15" s="507"/>
      <c r="J15" s="508"/>
      <c r="K15" s="105"/>
      <c r="L15" s="77"/>
      <c r="M15" s="77"/>
      <c r="N15" s="77"/>
      <c r="O15" s="77"/>
      <c r="P15" s="77"/>
      <c r="Q15" s="77"/>
      <c r="R15" s="77"/>
      <c r="S15" s="77"/>
      <c r="T15" s="77"/>
      <c r="U15" s="77"/>
      <c r="V15" s="77"/>
      <c r="W15" s="77"/>
      <c r="X15" s="77"/>
    </row>
    <row r="16" spans="1:24" x14ac:dyDescent="0.25">
      <c r="A16" s="378">
        <v>5</v>
      </c>
      <c r="B16" s="390"/>
      <c r="C16" s="499"/>
      <c r="D16" s="500"/>
      <c r="E16" s="93"/>
      <c r="F16" s="101"/>
      <c r="G16" s="378">
        <v>5</v>
      </c>
      <c r="H16" s="390"/>
      <c r="I16" s="507"/>
      <c r="J16" s="508"/>
      <c r="K16" s="105"/>
      <c r="L16" s="77"/>
      <c r="M16" s="77"/>
      <c r="N16" s="77"/>
      <c r="O16" s="77"/>
      <c r="P16" s="77"/>
      <c r="Q16" s="77"/>
      <c r="R16" s="77"/>
      <c r="S16" s="77"/>
      <c r="T16" s="77"/>
      <c r="U16" s="77"/>
      <c r="V16" s="77"/>
      <c r="W16" s="77"/>
      <c r="X16" s="77"/>
    </row>
    <row r="17" spans="1:24" x14ac:dyDescent="0.25">
      <c r="A17" s="378">
        <v>6</v>
      </c>
      <c r="B17" s="391"/>
      <c r="C17" s="499"/>
      <c r="D17" s="500"/>
      <c r="E17" s="93"/>
      <c r="F17" s="101"/>
      <c r="G17" s="378">
        <v>6</v>
      </c>
      <c r="H17" s="391"/>
      <c r="I17" s="507"/>
      <c r="J17" s="508"/>
      <c r="K17" s="97"/>
      <c r="L17" s="77"/>
      <c r="M17" s="77"/>
      <c r="N17" s="77"/>
      <c r="O17" s="77"/>
      <c r="P17" s="77"/>
      <c r="Q17" s="77"/>
      <c r="R17" s="77"/>
      <c r="S17" s="77"/>
      <c r="T17" s="77"/>
      <c r="U17" s="77"/>
      <c r="V17" s="77"/>
      <c r="W17" s="77"/>
      <c r="X17" s="77"/>
    </row>
    <row r="18" spans="1:24" x14ac:dyDescent="0.25">
      <c r="A18" s="378">
        <v>7</v>
      </c>
      <c r="B18" s="389"/>
      <c r="C18" s="499"/>
      <c r="D18" s="500"/>
      <c r="E18" s="93"/>
      <c r="F18" s="101"/>
      <c r="G18" s="378">
        <v>7</v>
      </c>
      <c r="H18" s="389"/>
      <c r="I18" s="507"/>
      <c r="J18" s="508"/>
      <c r="K18" s="105"/>
      <c r="L18" s="77"/>
      <c r="M18" s="77"/>
      <c r="N18" s="77"/>
      <c r="O18" s="77"/>
      <c r="P18" s="77"/>
      <c r="Q18" s="77"/>
      <c r="R18" s="77"/>
      <c r="S18" s="77"/>
      <c r="T18" s="77"/>
      <c r="U18" s="77"/>
      <c r="V18" s="77"/>
      <c r="W18" s="77"/>
      <c r="X18" s="77"/>
    </row>
    <row r="19" spans="1:24" x14ac:dyDescent="0.25">
      <c r="A19" s="378">
        <v>8</v>
      </c>
      <c r="B19" s="390"/>
      <c r="C19" s="505"/>
      <c r="D19" s="506"/>
      <c r="E19" s="93"/>
      <c r="F19" s="101"/>
      <c r="G19" s="378">
        <v>8</v>
      </c>
      <c r="H19" s="390"/>
      <c r="I19" s="507"/>
      <c r="J19" s="508"/>
      <c r="K19" s="98"/>
      <c r="L19" s="77"/>
      <c r="M19" s="77"/>
      <c r="N19" s="77"/>
      <c r="O19" s="77"/>
      <c r="P19" s="77"/>
      <c r="Q19" s="77"/>
      <c r="R19" s="77"/>
      <c r="S19" s="77"/>
      <c r="T19" s="77"/>
      <c r="U19" s="77"/>
      <c r="V19" s="77"/>
      <c r="W19" s="77"/>
      <c r="X19" s="77"/>
    </row>
    <row r="20" spans="1:24" x14ac:dyDescent="0.25">
      <c r="A20" s="378"/>
      <c r="B20" s="391"/>
      <c r="C20" s="507"/>
      <c r="D20" s="508"/>
      <c r="E20" s="93"/>
      <c r="F20" s="101"/>
      <c r="G20" s="378"/>
      <c r="H20" s="394"/>
      <c r="I20" s="507"/>
      <c r="J20" s="508"/>
      <c r="K20" s="97"/>
      <c r="L20" s="77"/>
      <c r="M20" s="77"/>
      <c r="N20" s="77"/>
      <c r="O20" s="77"/>
      <c r="P20" s="77"/>
      <c r="Q20" s="77"/>
      <c r="R20" s="77"/>
      <c r="S20" s="77"/>
      <c r="T20" s="77"/>
      <c r="U20" s="77"/>
      <c r="V20" s="77"/>
      <c r="W20" s="77"/>
      <c r="X20" s="77"/>
    </row>
    <row r="21" spans="1:24" ht="13.8" thickBot="1" x14ac:dyDescent="0.3">
      <c r="A21" s="378"/>
      <c r="B21" s="201"/>
      <c r="C21" s="501"/>
      <c r="D21" s="502"/>
      <c r="E21" s="93"/>
      <c r="F21" s="101"/>
      <c r="G21" s="378"/>
      <c r="H21" s="395"/>
      <c r="I21" s="501"/>
      <c r="J21" s="502"/>
      <c r="K21" s="97"/>
      <c r="L21" s="77"/>
      <c r="M21" s="77"/>
      <c r="N21" s="77"/>
      <c r="O21" s="77"/>
      <c r="P21" s="77"/>
      <c r="Q21" s="77"/>
      <c r="R21" s="77"/>
      <c r="S21" s="77"/>
      <c r="T21" s="77"/>
      <c r="U21" s="77"/>
      <c r="V21" s="77"/>
      <c r="W21" s="77"/>
      <c r="X21" s="77"/>
    </row>
    <row r="22" spans="1:24" x14ac:dyDescent="0.25">
      <c r="A22" s="92"/>
      <c r="B22" s="91"/>
      <c r="C22" s="91"/>
      <c r="D22" s="91"/>
      <c r="E22" s="93"/>
      <c r="F22" s="101"/>
      <c r="G22" s="92"/>
      <c r="H22" s="103"/>
      <c r="I22" s="103"/>
      <c r="J22" s="104"/>
      <c r="K22" s="97"/>
      <c r="L22" s="83"/>
      <c r="M22" s="77"/>
      <c r="N22" s="77"/>
      <c r="O22" s="77"/>
      <c r="P22" s="77"/>
      <c r="Q22" s="77"/>
      <c r="R22" s="77"/>
      <c r="S22" s="77"/>
      <c r="T22" s="77"/>
      <c r="U22" s="77"/>
      <c r="V22" s="77"/>
      <c r="W22" s="77"/>
      <c r="X22" s="77"/>
    </row>
    <row r="23" spans="1:24" x14ac:dyDescent="0.25">
      <c r="A23" s="94"/>
      <c r="B23" s="95"/>
      <c r="C23" s="95"/>
      <c r="D23" s="95"/>
      <c r="E23" s="93"/>
      <c r="F23" s="101"/>
      <c r="G23" s="514" t="s">
        <v>1</v>
      </c>
      <c r="H23" s="515"/>
      <c r="I23" s="509" t="str">
        <f>IF(I12="","",(AVERAGE(I12:J21)))</f>
        <v/>
      </c>
      <c r="J23" s="510"/>
      <c r="K23" s="106"/>
      <c r="L23" s="77"/>
      <c r="M23" s="77"/>
      <c r="N23" s="77"/>
      <c r="O23" s="77"/>
      <c r="P23" s="77"/>
      <c r="Q23" s="77"/>
      <c r="R23" s="77"/>
      <c r="S23" s="77"/>
      <c r="T23" s="77"/>
      <c r="U23" s="77"/>
      <c r="V23" s="77"/>
      <c r="W23" s="77"/>
      <c r="X23" s="77"/>
    </row>
    <row r="24" spans="1:24" x14ac:dyDescent="0.25">
      <c r="A24" s="112"/>
      <c r="B24" s="113" t="s">
        <v>2</v>
      </c>
      <c r="C24" s="495" t="str">
        <f>IF(C12="","",(STDEV(C12:C21)))</f>
        <v/>
      </c>
      <c r="D24" s="496"/>
      <c r="E24" s="97"/>
      <c r="F24" s="102"/>
      <c r="G24" s="514" t="s">
        <v>2</v>
      </c>
      <c r="H24" s="515"/>
      <c r="I24" s="509" t="str">
        <f>IF(I12="","",(STDEV(I12:J21)))</f>
        <v/>
      </c>
      <c r="J24" s="510"/>
      <c r="K24" s="97"/>
      <c r="L24" s="77"/>
      <c r="M24" s="77"/>
      <c r="N24" s="77"/>
      <c r="O24" s="77"/>
      <c r="P24" s="77"/>
      <c r="Q24" s="77"/>
      <c r="R24" s="77"/>
      <c r="S24" s="77"/>
      <c r="T24" s="77"/>
      <c r="U24" s="77"/>
      <c r="V24" s="77"/>
      <c r="W24" s="77"/>
      <c r="X24" s="77"/>
    </row>
    <row r="25" spans="1:24" ht="13.8" thickBot="1" x14ac:dyDescent="0.3">
      <c r="A25" s="94"/>
      <c r="B25" s="95"/>
      <c r="C25" s="95"/>
      <c r="D25" s="99"/>
      <c r="E25" s="98"/>
      <c r="F25" s="103"/>
      <c r="G25" s="107"/>
      <c r="H25" s="108"/>
      <c r="I25" s="102"/>
      <c r="J25" s="102"/>
      <c r="K25" s="97"/>
      <c r="L25" s="77"/>
      <c r="M25" s="77"/>
      <c r="N25" s="77"/>
      <c r="O25" s="77"/>
      <c r="P25" s="77"/>
      <c r="Q25" s="77"/>
      <c r="R25" s="77"/>
      <c r="S25" s="77"/>
      <c r="T25" s="77"/>
      <c r="U25" s="77"/>
      <c r="V25" s="77"/>
      <c r="W25" s="77"/>
      <c r="X25" s="77"/>
    </row>
    <row r="26" spans="1:24" ht="16.2" thickBot="1" x14ac:dyDescent="0.4">
      <c r="A26" s="109"/>
      <c r="B26" s="110" t="s">
        <v>72</v>
      </c>
      <c r="C26" s="493" t="str">
        <f>IF(C24="","",(3*C24))</f>
        <v/>
      </c>
      <c r="D26" s="494"/>
      <c r="E26" s="392" t="s">
        <v>3</v>
      </c>
      <c r="F26" s="104"/>
      <c r="G26" s="516" t="s">
        <v>73</v>
      </c>
      <c r="H26" s="517"/>
      <c r="I26" s="493" t="str">
        <f>IF(I24="","",(IF(I23&gt;0,(I23+(3*I24)),(3*I24))))</f>
        <v/>
      </c>
      <c r="J26" s="494"/>
      <c r="K26" s="392" t="s">
        <v>3</v>
      </c>
      <c r="L26" s="77"/>
      <c r="M26" s="77"/>
      <c r="N26" s="77"/>
      <c r="O26" s="77"/>
      <c r="P26" s="77"/>
      <c r="Q26" s="77"/>
      <c r="R26" s="77"/>
      <c r="S26" s="77"/>
      <c r="T26" s="77"/>
      <c r="U26" s="77"/>
      <c r="V26" s="77"/>
      <c r="W26" s="77"/>
      <c r="X26" s="77"/>
    </row>
    <row r="27" spans="1:24" x14ac:dyDescent="0.25">
      <c r="A27" s="88"/>
      <c r="B27" s="88"/>
      <c r="C27" s="89"/>
      <c r="D27" s="88"/>
      <c r="E27" s="88"/>
      <c r="F27" s="89"/>
      <c r="G27" s="88"/>
      <c r="H27" s="88"/>
      <c r="I27" s="89"/>
      <c r="J27" s="88"/>
      <c r="K27" s="88"/>
      <c r="L27" s="77"/>
      <c r="M27" s="77"/>
      <c r="N27" s="77"/>
      <c r="O27" s="77"/>
      <c r="P27" s="77"/>
      <c r="Q27" s="77"/>
      <c r="R27" s="77"/>
      <c r="S27" s="77"/>
      <c r="T27" s="77"/>
      <c r="U27" s="77"/>
      <c r="V27" s="77"/>
      <c r="W27" s="77"/>
      <c r="X27" s="77"/>
    </row>
    <row r="28" spans="1:24" x14ac:dyDescent="0.25">
      <c r="A28" s="88"/>
      <c r="B28" s="88"/>
      <c r="C28" s="89"/>
      <c r="D28" s="88"/>
      <c r="E28" s="88"/>
      <c r="F28" s="89"/>
      <c r="G28" s="88"/>
      <c r="H28" s="88"/>
      <c r="I28" s="89"/>
      <c r="J28" s="88"/>
      <c r="K28" s="88"/>
      <c r="L28" s="77"/>
      <c r="M28" s="77"/>
      <c r="N28" s="77"/>
      <c r="O28" s="77"/>
      <c r="P28" s="77"/>
      <c r="Q28" s="77"/>
      <c r="R28" s="77"/>
      <c r="S28" s="77"/>
      <c r="T28" s="77"/>
      <c r="U28" s="77"/>
      <c r="V28" s="77"/>
      <c r="W28" s="77"/>
      <c r="X28" s="77"/>
    </row>
    <row r="29" spans="1:24" x14ac:dyDescent="0.25">
      <c r="A29" s="88"/>
      <c r="B29" s="88"/>
      <c r="C29" s="89"/>
      <c r="D29" s="88"/>
      <c r="E29" s="88"/>
      <c r="F29" s="89"/>
      <c r="G29" s="88"/>
      <c r="H29" s="88"/>
      <c r="I29" s="89"/>
      <c r="J29" s="88"/>
      <c r="K29" s="88"/>
      <c r="L29" s="77"/>
      <c r="M29" s="77"/>
      <c r="N29" s="77"/>
      <c r="O29" s="77"/>
      <c r="P29" s="77"/>
      <c r="Q29" s="77"/>
      <c r="R29" s="77"/>
      <c r="S29" s="77"/>
      <c r="T29" s="77"/>
      <c r="U29" s="77"/>
      <c r="V29" s="77"/>
      <c r="W29" s="77"/>
      <c r="X29" s="77"/>
    </row>
    <row r="30" spans="1:24" x14ac:dyDescent="0.25">
      <c r="A30" s="88"/>
      <c r="B30" s="88"/>
      <c r="C30" s="89"/>
      <c r="D30" s="88"/>
      <c r="E30" s="88"/>
      <c r="F30" s="89"/>
      <c r="G30" s="88"/>
      <c r="H30" s="88"/>
      <c r="I30" s="89"/>
      <c r="J30" s="88"/>
      <c r="K30" s="88"/>
      <c r="L30" s="77"/>
      <c r="M30" s="77"/>
      <c r="N30" s="77"/>
      <c r="O30" s="77"/>
      <c r="P30" s="77"/>
      <c r="Q30" s="77"/>
      <c r="R30" s="77"/>
      <c r="S30" s="77"/>
      <c r="T30" s="77"/>
      <c r="U30" s="77"/>
      <c r="V30" s="77"/>
      <c r="W30" s="77"/>
      <c r="X30" s="77"/>
    </row>
    <row r="31" spans="1:24" x14ac:dyDescent="0.25">
      <c r="A31" s="88"/>
      <c r="B31" s="88"/>
      <c r="C31" s="89"/>
      <c r="D31" s="88"/>
      <c r="E31" s="88"/>
      <c r="F31" s="89"/>
      <c r="G31" s="88"/>
      <c r="H31" s="88"/>
      <c r="I31" s="89"/>
      <c r="J31" s="88"/>
      <c r="K31" s="88"/>
      <c r="L31" s="77"/>
      <c r="M31" s="77"/>
      <c r="N31" s="77"/>
      <c r="O31" s="77"/>
      <c r="P31" s="77"/>
      <c r="Q31" s="77"/>
      <c r="R31" s="77"/>
      <c r="S31" s="77"/>
      <c r="T31" s="77"/>
      <c r="U31" s="77"/>
      <c r="V31" s="77"/>
      <c r="W31" s="77"/>
      <c r="X31" s="77"/>
    </row>
    <row r="32" spans="1:24" x14ac:dyDescent="0.25">
      <c r="A32" s="88"/>
      <c r="B32" s="88"/>
      <c r="C32" s="89"/>
      <c r="D32" s="88"/>
      <c r="E32" s="88"/>
      <c r="F32" s="89"/>
      <c r="G32" s="88"/>
      <c r="H32" s="88"/>
      <c r="I32" s="89"/>
      <c r="J32" s="88"/>
      <c r="K32" s="88"/>
      <c r="L32" s="77"/>
      <c r="M32" s="77"/>
      <c r="N32" s="77"/>
      <c r="O32" s="77"/>
      <c r="P32" s="77"/>
      <c r="Q32" s="77"/>
      <c r="R32" s="77"/>
      <c r="S32" s="77"/>
      <c r="T32" s="77"/>
      <c r="U32" s="77"/>
      <c r="V32" s="77"/>
      <c r="W32" s="77"/>
      <c r="X32" s="77"/>
    </row>
    <row r="33" spans="1:24" x14ac:dyDescent="0.25">
      <c r="A33" s="88"/>
      <c r="B33" s="88"/>
      <c r="C33" s="89"/>
      <c r="D33" s="88"/>
      <c r="E33" s="88"/>
      <c r="F33" s="89"/>
      <c r="G33" s="88"/>
      <c r="H33" s="88"/>
      <c r="I33" s="89"/>
      <c r="J33" s="88"/>
      <c r="K33" s="88"/>
      <c r="L33" s="77"/>
      <c r="M33" s="77"/>
      <c r="N33" s="77"/>
      <c r="O33" s="77"/>
      <c r="P33" s="77"/>
      <c r="Q33" s="77"/>
      <c r="R33" s="77"/>
      <c r="S33" s="77"/>
      <c r="T33" s="77"/>
      <c r="U33" s="77"/>
      <c r="V33" s="77"/>
      <c r="W33" s="77"/>
      <c r="X33" s="77"/>
    </row>
    <row r="34" spans="1:24" x14ac:dyDescent="0.25">
      <c r="A34" s="88"/>
      <c r="B34" s="88"/>
      <c r="C34" s="89"/>
      <c r="D34" s="88"/>
      <c r="E34" s="88"/>
      <c r="F34" s="89"/>
      <c r="G34" s="88"/>
      <c r="H34" s="88"/>
      <c r="I34" s="89"/>
      <c r="J34" s="88"/>
      <c r="K34" s="88"/>
      <c r="L34" s="77"/>
      <c r="M34" s="77"/>
      <c r="N34" s="77"/>
      <c r="O34" s="77"/>
      <c r="P34" s="77"/>
      <c r="Q34" s="77"/>
      <c r="R34" s="77"/>
      <c r="S34" s="77"/>
      <c r="T34" s="77"/>
      <c r="U34" s="77"/>
      <c r="V34" s="77"/>
      <c r="W34" s="77"/>
      <c r="X34" s="77"/>
    </row>
    <row r="35" spans="1:24" x14ac:dyDescent="0.25">
      <c r="A35" s="88"/>
      <c r="B35" s="88"/>
      <c r="C35" s="89"/>
      <c r="D35" s="88"/>
      <c r="E35" s="88"/>
      <c r="F35" s="89"/>
      <c r="G35" s="88"/>
      <c r="H35" s="88"/>
      <c r="I35" s="89"/>
      <c r="J35" s="88"/>
      <c r="K35" s="88"/>
      <c r="L35" s="77"/>
      <c r="M35" s="77"/>
      <c r="N35" s="77"/>
      <c r="O35" s="77"/>
      <c r="P35" s="77"/>
      <c r="Q35" s="77"/>
      <c r="R35" s="77"/>
      <c r="S35" s="77"/>
      <c r="T35" s="77"/>
      <c r="U35" s="77"/>
      <c r="V35" s="77"/>
      <c r="W35" s="77"/>
      <c r="X35" s="77"/>
    </row>
    <row r="36" spans="1:24" x14ac:dyDescent="0.25">
      <c r="A36" s="88"/>
      <c r="B36" s="88"/>
      <c r="C36" s="89"/>
      <c r="D36" s="88"/>
      <c r="E36" s="88"/>
      <c r="F36" s="89"/>
      <c r="G36" s="88"/>
      <c r="H36" s="88"/>
      <c r="I36" s="89"/>
      <c r="J36" s="88"/>
      <c r="K36" s="88"/>
      <c r="L36" s="77"/>
      <c r="M36" s="77"/>
      <c r="N36" s="77"/>
      <c r="O36" s="77"/>
      <c r="P36" s="77"/>
      <c r="Q36" s="77"/>
      <c r="R36" s="77"/>
      <c r="S36" s="77"/>
      <c r="T36" s="77"/>
      <c r="U36" s="77"/>
      <c r="V36" s="77"/>
      <c r="W36" s="77"/>
      <c r="X36" s="77"/>
    </row>
  </sheetData>
  <sheetProtection algorithmName="SHA-512" hashValue="2HSJDyTRqR5buouUyw5jAqUCVUhU00epO5BL69GvUC9keBQX0LHD9X9xJoa1EsMu8Z4jm78Oc3/8L3BtwdgcLw==" saltValue="DcbmEMv744CwYdaUiZv1gQ==" spinCount="100000" sheet="1" objects="1" scenarios="1"/>
  <mergeCells count="42">
    <mergeCell ref="A1:K1"/>
    <mergeCell ref="D2:K2"/>
    <mergeCell ref="A2:B2"/>
    <mergeCell ref="G10:K10"/>
    <mergeCell ref="C14:D14"/>
    <mergeCell ref="A4:K4"/>
    <mergeCell ref="A6:B6"/>
    <mergeCell ref="D6:E6"/>
    <mergeCell ref="G6:H6"/>
    <mergeCell ref="J6:K6"/>
    <mergeCell ref="I14:J14"/>
    <mergeCell ref="I15:J15"/>
    <mergeCell ref="J7:K7"/>
    <mergeCell ref="G23:H23"/>
    <mergeCell ref="I21:J21"/>
    <mergeCell ref="I12:J12"/>
    <mergeCell ref="I13:J13"/>
    <mergeCell ref="I19:J19"/>
    <mergeCell ref="I20:J20"/>
    <mergeCell ref="I17:J17"/>
    <mergeCell ref="I18:J18"/>
    <mergeCell ref="I24:J24"/>
    <mergeCell ref="I26:J26"/>
    <mergeCell ref="A10:E10"/>
    <mergeCell ref="C16:D16"/>
    <mergeCell ref="C17:D17"/>
    <mergeCell ref="C18:D18"/>
    <mergeCell ref="I23:J23"/>
    <mergeCell ref="G24:H24"/>
    <mergeCell ref="I16:J16"/>
    <mergeCell ref="G26:H26"/>
    <mergeCell ref="C15:D15"/>
    <mergeCell ref="G7:H7"/>
    <mergeCell ref="A7:B7"/>
    <mergeCell ref="D7:E7"/>
    <mergeCell ref="C19:D19"/>
    <mergeCell ref="C20:D20"/>
    <mergeCell ref="C26:D26"/>
    <mergeCell ref="C24:D24"/>
    <mergeCell ref="C12:D12"/>
    <mergeCell ref="C13:D13"/>
    <mergeCell ref="C21:D21"/>
  </mergeCells>
  <conditionalFormatting sqref="A7:B7">
    <cfRule type="expression" dxfId="30" priority="8" stopIfTrue="1">
      <formula>NOT(ISBLANK(A7:B7))</formula>
    </cfRule>
  </conditionalFormatting>
  <conditionalFormatting sqref="C26">
    <cfRule type="expression" dxfId="29" priority="4" stopIfTrue="1">
      <formula>NOT(ISBLANK($C$12))</formula>
    </cfRule>
  </conditionalFormatting>
  <conditionalFormatting sqref="D7:E7">
    <cfRule type="expression" dxfId="28" priority="7" stopIfTrue="1">
      <formula>NOT(ISBLANK(D7:E7))</formula>
    </cfRule>
  </conditionalFormatting>
  <conditionalFormatting sqref="G7:H7">
    <cfRule type="expression" dxfId="27" priority="6" stopIfTrue="1">
      <formula>NOT(ISBLANK(G7:H7))</formula>
    </cfRule>
  </conditionalFormatting>
  <conditionalFormatting sqref="I26">
    <cfRule type="expression" dxfId="26" priority="2" stopIfTrue="1">
      <formula>NOT(ISBLANK($I$12))</formula>
    </cfRule>
  </conditionalFormatting>
  <conditionalFormatting sqref="J7:K7">
    <cfRule type="expression" dxfId="25" priority="5" stopIfTrue="1">
      <formula>NOT(ISBLANK(J7:K7))</formula>
    </cfRule>
  </conditionalFormatting>
  <pageMargins left="0.7" right="0.7" top="0.75" bottom="0.75" header="0.3" footer="0.3"/>
  <pageSetup orientation="landscape" r:id="rId1"/>
  <headerFooter differentFirst="1" scaleWithDoc="0" alignWithMargins="0">
    <oddHeader>&amp;L&amp;"Arial,Bold"Wisconsin Department of Natural Resources&amp;C&amp;"Arial,Bold"Spreadsheet for Use in Determining LOD per 
40 CFR 136 Appendix B, Revision 2&amp;R&amp;"Arial,Bold"Created:  Feb. 14, 2018</oddHeader>
    <firstHeader>&amp;LWisconsin Department of Natural Resources&amp;CSpreadsheet for Use in Determining LOD per 
40 CFR 136 Appendix B, Revision 2</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1970D-5B65-4CD4-BBD9-F846B41B088F}">
  <dimension ref="A1:Y63"/>
  <sheetViews>
    <sheetView showGridLines="0" zoomScale="80" zoomScaleNormal="80" zoomScalePageLayoutView="80" workbookViewId="0">
      <selection sqref="A1:K1"/>
    </sheetView>
  </sheetViews>
  <sheetFormatPr defaultColWidth="9.21875" defaultRowHeight="13.2" x14ac:dyDescent="0.25"/>
  <cols>
    <col min="1" max="1" width="8.21875" style="1" customWidth="1"/>
    <col min="2" max="2" width="12.77734375" style="1" customWidth="1"/>
    <col min="3" max="3" width="13.21875" style="1" customWidth="1"/>
    <col min="4" max="4" width="10.77734375" style="1" customWidth="1"/>
    <col min="5" max="5" width="14.21875" style="2" customWidth="1"/>
    <col min="6" max="6" width="9.21875" style="2" customWidth="1"/>
    <col min="7" max="7" width="7.77734375" style="1" customWidth="1"/>
    <col min="8" max="8" width="14" style="1" customWidth="1"/>
    <col min="9" max="9" width="13.5546875" style="1" customWidth="1"/>
    <col min="10" max="10" width="13.44140625" style="1" customWidth="1"/>
    <col min="11" max="12" width="9.21875" style="1" customWidth="1"/>
    <col min="13" max="16384" width="9.21875" style="1"/>
  </cols>
  <sheetData>
    <row r="1" spans="1:25" ht="16.2" thickBot="1" x14ac:dyDescent="0.35">
      <c r="A1" s="546" t="s">
        <v>131</v>
      </c>
      <c r="B1" s="547"/>
      <c r="C1" s="547"/>
      <c r="D1" s="547"/>
      <c r="E1" s="547"/>
      <c r="F1" s="547"/>
      <c r="G1" s="547"/>
      <c r="H1" s="547"/>
      <c r="I1" s="547"/>
      <c r="J1" s="547"/>
      <c r="K1" s="548"/>
      <c r="L1" s="422"/>
      <c r="M1" s="117"/>
      <c r="N1" s="117"/>
      <c r="O1" s="117"/>
      <c r="P1" s="117"/>
      <c r="Q1" s="117"/>
      <c r="R1" s="117"/>
      <c r="S1" s="117"/>
      <c r="T1" s="117"/>
      <c r="U1" s="117"/>
      <c r="V1" s="117"/>
      <c r="W1" s="117"/>
      <c r="X1" s="117"/>
      <c r="Y1" s="117"/>
    </row>
    <row r="2" spans="1:25" x14ac:dyDescent="0.25">
      <c r="A2" s="558" t="s">
        <v>21</v>
      </c>
      <c r="B2" s="559"/>
      <c r="C2" s="549" t="s">
        <v>22</v>
      </c>
      <c r="D2" s="550"/>
      <c r="E2" s="550"/>
      <c r="F2" s="550"/>
      <c r="G2" s="550"/>
      <c r="H2" s="550"/>
      <c r="I2" s="550"/>
      <c r="J2" s="550"/>
      <c r="K2" s="551"/>
      <c r="L2" s="422"/>
      <c r="M2" s="117"/>
      <c r="N2" s="117"/>
      <c r="O2" s="117"/>
      <c r="P2" s="117"/>
      <c r="Q2" s="117"/>
      <c r="R2" s="117"/>
      <c r="S2" s="117"/>
      <c r="T2" s="117"/>
      <c r="U2" s="117"/>
      <c r="V2" s="117"/>
      <c r="W2" s="117"/>
      <c r="X2" s="117"/>
      <c r="Y2" s="117"/>
    </row>
    <row r="3" spans="1:25" x14ac:dyDescent="0.25">
      <c r="A3" s="560"/>
      <c r="B3" s="561"/>
      <c r="C3" s="552" t="s">
        <v>101</v>
      </c>
      <c r="D3" s="553"/>
      <c r="E3" s="553"/>
      <c r="F3" s="553"/>
      <c r="G3" s="553"/>
      <c r="H3" s="553"/>
      <c r="I3" s="553"/>
      <c r="J3" s="553"/>
      <c r="K3" s="554"/>
      <c r="L3" s="117"/>
      <c r="M3" s="117"/>
      <c r="N3" s="117"/>
      <c r="O3" s="117"/>
      <c r="P3" s="117"/>
      <c r="Q3" s="117"/>
      <c r="R3" s="117"/>
      <c r="S3" s="117"/>
      <c r="T3" s="117"/>
      <c r="U3" s="117"/>
      <c r="V3" s="117"/>
      <c r="W3" s="117"/>
      <c r="X3" s="117"/>
      <c r="Y3" s="117"/>
    </row>
    <row r="4" spans="1:25" ht="13.8" thickBot="1" x14ac:dyDescent="0.3">
      <c r="A4" s="562"/>
      <c r="B4" s="563"/>
      <c r="C4" s="555" t="s">
        <v>23</v>
      </c>
      <c r="D4" s="556"/>
      <c r="E4" s="556"/>
      <c r="F4" s="556"/>
      <c r="G4" s="556"/>
      <c r="H4" s="556"/>
      <c r="I4" s="556"/>
      <c r="J4" s="556"/>
      <c r="K4" s="557"/>
      <c r="L4" s="117"/>
      <c r="M4" s="117"/>
      <c r="N4" s="117"/>
      <c r="O4" s="117"/>
      <c r="P4" s="117"/>
      <c r="Q4" s="117"/>
      <c r="R4" s="117"/>
      <c r="S4" s="117"/>
      <c r="T4" s="117"/>
      <c r="U4" s="117"/>
      <c r="V4" s="117"/>
      <c r="W4" s="117"/>
      <c r="X4" s="117"/>
      <c r="Y4" s="117"/>
    </row>
    <row r="5" spans="1:25" ht="13.5" customHeight="1" thickBot="1" x14ac:dyDescent="0.35">
      <c r="A5" s="115"/>
      <c r="B5" s="116"/>
      <c r="C5" s="116"/>
      <c r="D5" s="116"/>
      <c r="E5" s="116"/>
      <c r="F5" s="116"/>
      <c r="G5" s="116"/>
      <c r="H5" s="116"/>
      <c r="I5" s="116"/>
      <c r="J5" s="116"/>
      <c r="K5" s="117"/>
      <c r="L5" s="117"/>
      <c r="M5" s="117"/>
      <c r="N5" s="117"/>
      <c r="O5" s="117"/>
      <c r="P5" s="117"/>
      <c r="Q5" s="117"/>
      <c r="R5" s="117"/>
      <c r="S5" s="117"/>
      <c r="T5" s="117"/>
      <c r="U5" s="117"/>
      <c r="V5" s="117"/>
      <c r="W5" s="117"/>
      <c r="X5" s="117"/>
      <c r="Y5" s="117"/>
    </row>
    <row r="6" spans="1:25" x14ac:dyDescent="0.25">
      <c r="A6" s="533" t="s">
        <v>66</v>
      </c>
      <c r="B6" s="534"/>
      <c r="C6" s="568"/>
      <c r="D6" s="569"/>
      <c r="E6" s="570"/>
      <c r="F6" s="541" t="s">
        <v>40</v>
      </c>
      <c r="G6" s="542"/>
      <c r="H6" s="534"/>
      <c r="I6" s="568"/>
      <c r="J6" s="569"/>
      <c r="K6" s="570"/>
      <c r="L6" s="117"/>
      <c r="M6" s="117"/>
      <c r="N6" s="117"/>
      <c r="O6" s="117"/>
      <c r="P6" s="117"/>
      <c r="Q6" s="117"/>
      <c r="R6" s="117"/>
      <c r="S6" s="117"/>
      <c r="T6" s="117"/>
      <c r="U6" s="117"/>
      <c r="V6" s="117"/>
      <c r="W6" s="117"/>
      <c r="X6" s="117"/>
      <c r="Y6" s="117"/>
    </row>
    <row r="7" spans="1:25" ht="13.8" thickBot="1" x14ac:dyDescent="0.3">
      <c r="A7" s="564" t="s">
        <v>67</v>
      </c>
      <c r="B7" s="545"/>
      <c r="C7" s="565"/>
      <c r="D7" s="566"/>
      <c r="E7" s="567"/>
      <c r="F7" s="543" t="s">
        <v>105</v>
      </c>
      <c r="G7" s="544"/>
      <c r="H7" s="545"/>
      <c r="I7" s="571"/>
      <c r="J7" s="572"/>
      <c r="K7" s="573"/>
      <c r="L7" s="117"/>
      <c r="M7" s="117"/>
      <c r="N7" s="117"/>
      <c r="O7" s="117"/>
      <c r="P7" s="117"/>
      <c r="Q7" s="117"/>
      <c r="R7" s="117"/>
      <c r="S7" s="117"/>
      <c r="T7" s="117"/>
      <c r="U7" s="117"/>
      <c r="V7" s="117"/>
      <c r="W7" s="117"/>
      <c r="X7" s="117"/>
      <c r="Y7" s="117"/>
    </row>
    <row r="8" spans="1:25" ht="13.8" thickBot="1" x14ac:dyDescent="0.3">
      <c r="A8" s="118"/>
      <c r="B8" s="118"/>
      <c r="C8" s="118"/>
      <c r="D8" s="117"/>
      <c r="E8" s="119"/>
      <c r="F8" s="119"/>
      <c r="G8" s="117"/>
      <c r="H8" s="117"/>
      <c r="I8" s="117"/>
      <c r="J8" s="117"/>
      <c r="K8" s="120"/>
      <c r="L8" s="117"/>
      <c r="M8" s="117"/>
      <c r="N8" s="117"/>
      <c r="O8" s="117"/>
      <c r="P8" s="117"/>
      <c r="Q8" s="117"/>
      <c r="R8" s="117"/>
      <c r="S8" s="117"/>
      <c r="T8" s="117"/>
      <c r="U8" s="117"/>
      <c r="V8" s="117"/>
      <c r="W8" s="117"/>
      <c r="X8" s="117"/>
      <c r="Y8" s="117"/>
    </row>
    <row r="9" spans="1:25" ht="13.8" thickBot="1" x14ac:dyDescent="0.3">
      <c r="A9" s="511" t="s">
        <v>92</v>
      </c>
      <c r="B9" s="512"/>
      <c r="C9" s="512"/>
      <c r="D9" s="512"/>
      <c r="E9" s="513"/>
      <c r="F9" s="119"/>
      <c r="G9" s="511" t="s">
        <v>14</v>
      </c>
      <c r="H9" s="512"/>
      <c r="I9" s="512"/>
      <c r="J9" s="512"/>
      <c r="K9" s="513"/>
      <c r="L9" s="117"/>
      <c r="M9" s="117"/>
      <c r="N9" s="117"/>
      <c r="O9" s="117"/>
      <c r="P9" s="117"/>
      <c r="Q9" s="117"/>
      <c r="R9" s="117"/>
      <c r="S9" s="117"/>
      <c r="T9" s="117"/>
      <c r="U9" s="117"/>
      <c r="V9" s="117"/>
      <c r="W9" s="117"/>
      <c r="X9" s="117"/>
      <c r="Y9" s="117"/>
    </row>
    <row r="10" spans="1:25" ht="13.8" thickBot="1" x14ac:dyDescent="0.3">
      <c r="A10" s="111"/>
      <c r="B10" s="189" t="s">
        <v>12</v>
      </c>
      <c r="C10" s="190" t="s">
        <v>13</v>
      </c>
      <c r="D10" s="191" t="s">
        <v>0</v>
      </c>
      <c r="E10" s="157" t="s">
        <v>4</v>
      </c>
      <c r="F10" s="86"/>
      <c r="G10" s="111"/>
      <c r="H10" s="189" t="s">
        <v>12</v>
      </c>
      <c r="I10" s="189" t="s">
        <v>13</v>
      </c>
      <c r="J10" s="190" t="s">
        <v>0</v>
      </c>
      <c r="K10" s="134"/>
      <c r="L10" s="117"/>
      <c r="M10" s="117"/>
      <c r="N10" s="117"/>
      <c r="O10" s="117"/>
      <c r="P10" s="117"/>
      <c r="Q10" s="117"/>
      <c r="R10" s="117"/>
      <c r="S10" s="117"/>
      <c r="T10" s="117"/>
      <c r="U10" s="117"/>
      <c r="V10" s="117"/>
      <c r="W10" s="117"/>
      <c r="X10" s="117"/>
      <c r="Y10" s="117"/>
    </row>
    <row r="11" spans="1:25" x14ac:dyDescent="0.25">
      <c r="A11" s="378">
        <v>1</v>
      </c>
      <c r="B11" s="192"/>
      <c r="C11" s="193"/>
      <c r="D11" s="194"/>
      <c r="E11" s="5" t="str">
        <f>IF(D11="","",(D11/$D$22))</f>
        <v/>
      </c>
      <c r="F11" s="122"/>
      <c r="G11" s="378">
        <v>1</v>
      </c>
      <c r="H11" s="192"/>
      <c r="I11" s="193"/>
      <c r="J11" s="379"/>
      <c r="K11" s="134"/>
      <c r="L11" s="117"/>
      <c r="M11" s="117"/>
      <c r="N11" s="117"/>
      <c r="O11" s="117"/>
      <c r="P11" s="117"/>
      <c r="Q11" s="117"/>
      <c r="R11" s="117"/>
      <c r="S11" s="117"/>
      <c r="T11" s="117"/>
      <c r="U11" s="117"/>
      <c r="V11" s="117"/>
      <c r="W11" s="117"/>
      <c r="X11" s="117"/>
      <c r="Y11" s="117"/>
    </row>
    <row r="12" spans="1:25" x14ac:dyDescent="0.25">
      <c r="A12" s="378">
        <v>2</v>
      </c>
      <c r="B12" s="195"/>
      <c r="C12" s="158"/>
      <c r="D12" s="196"/>
      <c r="E12" s="5" t="str">
        <f>IF(D12="","",(D12/$D$22))</f>
        <v/>
      </c>
      <c r="F12" s="122"/>
      <c r="G12" s="378">
        <v>2</v>
      </c>
      <c r="H12" s="195"/>
      <c r="I12" s="158"/>
      <c r="J12" s="380"/>
      <c r="K12" s="134"/>
      <c r="L12" s="117"/>
      <c r="M12" s="117"/>
      <c r="N12" s="117"/>
      <c r="O12" s="117"/>
      <c r="P12" s="117"/>
      <c r="Q12" s="117"/>
      <c r="R12" s="117"/>
      <c r="S12" s="117"/>
      <c r="T12" s="117"/>
      <c r="U12" s="117"/>
      <c r="V12" s="117"/>
      <c r="W12" s="117"/>
      <c r="X12" s="117"/>
      <c r="Y12" s="117"/>
    </row>
    <row r="13" spans="1:25" x14ac:dyDescent="0.25">
      <c r="A13" s="378">
        <v>3</v>
      </c>
      <c r="B13" s="195"/>
      <c r="C13" s="158"/>
      <c r="D13" s="196"/>
      <c r="E13" s="5" t="str">
        <f t="shared" ref="E13:E20" si="0">IF(D13="","",(D13/$D$22))</f>
        <v/>
      </c>
      <c r="F13" s="122"/>
      <c r="G13" s="378">
        <v>3</v>
      </c>
      <c r="H13" s="195"/>
      <c r="I13" s="158"/>
      <c r="J13" s="380"/>
      <c r="K13" s="134"/>
      <c r="L13" s="117"/>
      <c r="M13" s="117"/>
      <c r="N13" s="117"/>
      <c r="O13" s="117"/>
      <c r="P13" s="117"/>
      <c r="Q13" s="117"/>
      <c r="R13" s="117"/>
      <c r="S13" s="117"/>
      <c r="T13" s="117"/>
      <c r="U13" s="117"/>
      <c r="V13" s="117"/>
      <c r="W13" s="117"/>
      <c r="X13" s="117"/>
      <c r="Y13" s="117"/>
    </row>
    <row r="14" spans="1:25" x14ac:dyDescent="0.25">
      <c r="A14" s="378">
        <v>4</v>
      </c>
      <c r="B14" s="195"/>
      <c r="C14" s="158"/>
      <c r="D14" s="196"/>
      <c r="E14" s="5" t="str">
        <f t="shared" si="0"/>
        <v/>
      </c>
      <c r="F14" s="122"/>
      <c r="G14" s="378">
        <v>4</v>
      </c>
      <c r="H14" s="195"/>
      <c r="I14" s="158"/>
      <c r="J14" s="380"/>
      <c r="K14" s="134"/>
      <c r="L14" s="117"/>
      <c r="M14" s="117"/>
      <c r="N14" s="117"/>
      <c r="O14" s="117"/>
      <c r="P14" s="117"/>
      <c r="Q14" s="117"/>
      <c r="R14" s="117"/>
      <c r="S14" s="117"/>
      <c r="T14" s="117"/>
      <c r="U14" s="117"/>
      <c r="V14" s="117"/>
      <c r="W14" s="117"/>
      <c r="X14" s="117"/>
      <c r="Y14" s="117"/>
    </row>
    <row r="15" spans="1:25" x14ac:dyDescent="0.25">
      <c r="A15" s="378">
        <v>5</v>
      </c>
      <c r="B15" s="199"/>
      <c r="C15" s="158"/>
      <c r="D15" s="198"/>
      <c r="E15" s="5" t="str">
        <f t="shared" si="0"/>
        <v/>
      </c>
      <c r="F15" s="122"/>
      <c r="G15" s="378">
        <v>5</v>
      </c>
      <c r="H15" s="197"/>
      <c r="I15" s="158"/>
      <c r="J15" s="380"/>
      <c r="K15" s="488">
        <f>(COUNT(J11:J20))+(COUNTIF(J11:J20,"*"))</f>
        <v>0</v>
      </c>
      <c r="L15" s="117"/>
      <c r="M15" s="117"/>
      <c r="N15" s="117"/>
      <c r="O15" s="117"/>
      <c r="P15" s="117"/>
      <c r="Q15" s="117"/>
      <c r="R15" s="117"/>
      <c r="S15" s="117"/>
      <c r="T15" s="117"/>
      <c r="U15" s="117"/>
      <c r="V15" s="117"/>
      <c r="W15" s="117"/>
      <c r="X15" s="117"/>
      <c r="Y15" s="117"/>
    </row>
    <row r="16" spans="1:25" x14ac:dyDescent="0.25">
      <c r="A16" s="378">
        <v>6</v>
      </c>
      <c r="B16" s="199"/>
      <c r="C16" s="158"/>
      <c r="D16" s="200"/>
      <c r="E16" s="5" t="str">
        <f t="shared" si="0"/>
        <v/>
      </c>
      <c r="F16" s="122"/>
      <c r="G16" s="378">
        <v>6</v>
      </c>
      <c r="H16" s="199"/>
      <c r="I16" s="158"/>
      <c r="J16" s="380"/>
      <c r="K16" s="489" t="str">
        <f>IF(COUNTIFS(J11:J20,"&lt;&gt;"&amp;"",J11:J20,"&lt;&gt;"&amp;"*"),"Not all text","All text")</f>
        <v>All text</v>
      </c>
      <c r="L16" s="117"/>
      <c r="M16" s="117"/>
      <c r="N16" s="117"/>
      <c r="O16" s="117"/>
      <c r="P16" s="117"/>
      <c r="Q16" s="117"/>
      <c r="R16" s="117"/>
      <c r="S16" s="117"/>
      <c r="T16" s="117"/>
      <c r="U16" s="117"/>
      <c r="V16" s="117"/>
      <c r="W16" s="117"/>
      <c r="X16" s="117"/>
      <c r="Y16" s="117"/>
    </row>
    <row r="17" spans="1:25" x14ac:dyDescent="0.25">
      <c r="A17" s="378">
        <v>7</v>
      </c>
      <c r="B17" s="199"/>
      <c r="C17" s="158"/>
      <c r="D17" s="196"/>
      <c r="E17" s="5" t="str">
        <f t="shared" si="0"/>
        <v/>
      </c>
      <c r="F17" s="122"/>
      <c r="G17" s="378">
        <v>7</v>
      </c>
      <c r="H17" s="195"/>
      <c r="I17" s="158"/>
      <c r="J17" s="380"/>
      <c r="K17" s="488">
        <f>COUNTIF(J11:J20,"*")</f>
        <v>0</v>
      </c>
      <c r="L17" s="117"/>
      <c r="M17" s="117"/>
      <c r="N17" s="121"/>
      <c r="O17" s="117"/>
      <c r="P17" s="117"/>
      <c r="Q17" s="117"/>
      <c r="R17" s="117"/>
      <c r="S17" s="117"/>
      <c r="T17" s="117"/>
      <c r="U17" s="117"/>
      <c r="V17" s="117"/>
      <c r="W17" s="117"/>
      <c r="X17" s="117"/>
      <c r="Y17" s="117"/>
    </row>
    <row r="18" spans="1:25" x14ac:dyDescent="0.25">
      <c r="A18" s="378">
        <v>8</v>
      </c>
      <c r="B18" s="199"/>
      <c r="C18" s="159"/>
      <c r="D18" s="198"/>
      <c r="E18" s="5" t="str">
        <f t="shared" si="0"/>
        <v/>
      </c>
      <c r="F18" s="122"/>
      <c r="G18" s="378">
        <v>8</v>
      </c>
      <c r="H18" s="197"/>
      <c r="I18" s="158"/>
      <c r="J18" s="380"/>
      <c r="K18" s="135"/>
      <c r="L18" s="117"/>
      <c r="M18" s="117"/>
      <c r="N18" s="117"/>
      <c r="O18" s="117"/>
      <c r="P18" s="117"/>
      <c r="Q18" s="117"/>
      <c r="R18" s="117"/>
      <c r="S18" s="117"/>
      <c r="T18" s="117"/>
      <c r="U18" s="117"/>
      <c r="V18" s="117"/>
      <c r="W18" s="117"/>
      <c r="X18" s="117"/>
      <c r="Y18" s="117"/>
    </row>
    <row r="19" spans="1:25" x14ac:dyDescent="0.25">
      <c r="A19" s="378"/>
      <c r="B19" s="199"/>
      <c r="C19" s="161"/>
      <c r="D19" s="200"/>
      <c r="E19" s="5" t="str">
        <f t="shared" si="0"/>
        <v/>
      </c>
      <c r="F19" s="122"/>
      <c r="G19" s="378"/>
      <c r="H19" s="199"/>
      <c r="I19" s="161"/>
      <c r="J19" s="380"/>
      <c r="K19" s="415"/>
      <c r="L19" s="117"/>
      <c r="M19" s="117"/>
      <c r="N19" s="117"/>
      <c r="O19" s="117"/>
      <c r="P19" s="117"/>
      <c r="Q19" s="117"/>
      <c r="R19" s="117"/>
      <c r="S19" s="117"/>
      <c r="T19" s="117"/>
      <c r="U19" s="117"/>
      <c r="V19" s="117"/>
      <c r="W19" s="117"/>
      <c r="X19" s="117"/>
      <c r="Y19" s="117"/>
    </row>
    <row r="20" spans="1:25" ht="13.8" thickBot="1" x14ac:dyDescent="0.3">
      <c r="A20" s="378"/>
      <c r="B20" s="201"/>
      <c r="C20" s="202"/>
      <c r="D20" s="203"/>
      <c r="E20" s="5" t="str">
        <f t="shared" si="0"/>
        <v/>
      </c>
      <c r="F20" s="122"/>
      <c r="G20" s="378"/>
      <c r="H20" s="201"/>
      <c r="I20" s="202"/>
      <c r="J20" s="381"/>
      <c r="K20" s="490">
        <f>SUM(IF(FREQUENCY(I11:I20,I11:I20)&gt;0,1))</f>
        <v>0</v>
      </c>
      <c r="L20" s="117"/>
      <c r="M20" s="117"/>
      <c r="N20" s="117"/>
      <c r="O20" s="117"/>
      <c r="P20" s="117"/>
      <c r="Q20" s="117"/>
      <c r="R20" s="117"/>
      <c r="S20" s="117"/>
      <c r="T20" s="117"/>
      <c r="U20" s="117"/>
      <c r="V20" s="117"/>
      <c r="W20" s="117"/>
      <c r="X20" s="117"/>
      <c r="Y20" s="117"/>
    </row>
    <row r="21" spans="1:25" ht="13.8" thickBot="1" x14ac:dyDescent="0.3">
      <c r="A21" s="130"/>
      <c r="B21" s="131"/>
      <c r="C21" s="132"/>
      <c r="D21" s="405" t="str">
        <f>IF(OR(D11&lt;0,D12&lt;0,D13&lt;0,D14&lt;0,D15&lt;0,D16&lt;0,D17&lt;0,D18&lt;0,D19&lt;0,D20&lt;0),"Repeat at higher spike concentration","")</f>
        <v/>
      </c>
      <c r="E21" s="134"/>
      <c r="F21" s="122"/>
      <c r="G21" s="411"/>
      <c r="H21" s="137"/>
      <c r="I21" s="124"/>
      <c r="J21" s="426" t="str">
        <f>IF(J11="","",(IF(K16="All text","No numeric results, therefore LODb does not apply","")))</f>
        <v/>
      </c>
      <c r="K21" s="138"/>
      <c r="L21" s="117"/>
      <c r="M21" s="117"/>
      <c r="N21" s="117"/>
      <c r="O21" s="117"/>
      <c r="P21" s="117"/>
      <c r="Q21" s="117"/>
      <c r="R21" s="117"/>
      <c r="S21" s="117"/>
      <c r="T21" s="117"/>
      <c r="U21" s="117"/>
      <c r="V21" s="117"/>
      <c r="W21" s="117"/>
      <c r="X21" s="117"/>
      <c r="Y21" s="117"/>
    </row>
    <row r="22" spans="1:25" ht="13.8" thickBot="1" x14ac:dyDescent="0.3">
      <c r="A22" s="531" t="s">
        <v>57</v>
      </c>
      <c r="B22" s="532"/>
      <c r="C22" s="532"/>
      <c r="D22" s="382"/>
      <c r="E22" s="292" t="s">
        <v>3</v>
      </c>
      <c r="F22" s="119"/>
      <c r="G22" s="139"/>
      <c r="H22" s="126"/>
      <c r="I22" s="126"/>
      <c r="J22" s="416"/>
      <c r="K22" s="427" t="str">
        <f>IF(AND(K17&gt;0.9,K16&lt;&gt;"All text"),"Not all numeric results, therefore LODb set to highest blank result  ","")</f>
        <v/>
      </c>
      <c r="L22" s="117"/>
      <c r="M22" s="117"/>
      <c r="N22" s="117"/>
      <c r="O22" s="117"/>
      <c r="P22" s="117"/>
      <c r="Q22" s="117"/>
      <c r="R22" s="117"/>
      <c r="S22" s="117"/>
      <c r="T22" s="117"/>
      <c r="U22" s="117"/>
      <c r="V22" s="117"/>
      <c r="W22" s="117"/>
      <c r="X22" s="117"/>
      <c r="Y22" s="117"/>
    </row>
    <row r="23" spans="1:25" x14ac:dyDescent="0.25">
      <c r="A23" s="538" t="s">
        <v>1</v>
      </c>
      <c r="B23" s="539"/>
      <c r="C23" s="540"/>
      <c r="D23" s="204" t="str">
        <f>IF(D11="","",(AVERAGE(D11:D20)))</f>
        <v/>
      </c>
      <c r="E23" s="205" t="str">
        <f>IF(D23="","",(AVERAGE(E11:E20)))</f>
        <v/>
      </c>
      <c r="F23" s="122"/>
      <c r="G23" s="514" t="s">
        <v>1</v>
      </c>
      <c r="H23" s="515"/>
      <c r="I23" s="515"/>
      <c r="J23" s="7" t="str">
        <f>IF(K16="All text","NA",AVERAGE(J11:J20))</f>
        <v>NA</v>
      </c>
      <c r="K23" s="141"/>
      <c r="L23" s="117"/>
      <c r="M23" s="117"/>
      <c r="N23" s="117"/>
      <c r="O23" s="117"/>
      <c r="P23" s="117"/>
      <c r="Q23" s="117"/>
      <c r="R23" s="117"/>
      <c r="S23" s="117"/>
      <c r="T23" s="117"/>
      <c r="U23" s="117"/>
      <c r="V23" s="117"/>
      <c r="W23" s="117"/>
      <c r="X23" s="117"/>
      <c r="Y23" s="117"/>
    </row>
    <row r="24" spans="1:25" x14ac:dyDescent="0.25">
      <c r="A24" s="538" t="s">
        <v>2</v>
      </c>
      <c r="B24" s="539"/>
      <c r="C24" s="540"/>
      <c r="D24" s="20" t="str">
        <f>IF(D12="","",(STDEV(D11:D20)))</f>
        <v/>
      </c>
      <c r="E24" s="135"/>
      <c r="F24" s="487">
        <f>SUM(IF(FREQUENCY(B11:B20,B11:B20)&gt;0,1))</f>
        <v>0</v>
      </c>
      <c r="G24" s="514" t="s">
        <v>2</v>
      </c>
      <c r="H24" s="515"/>
      <c r="I24" s="515"/>
      <c r="J24" s="7" t="str">
        <f>IF(K16="All text","NA",STDEV(J11:J20))</f>
        <v>NA</v>
      </c>
      <c r="K24" s="138"/>
      <c r="L24" s="117"/>
      <c r="M24" s="117"/>
      <c r="N24" s="117"/>
      <c r="O24" s="117"/>
      <c r="P24" s="117"/>
      <c r="Q24" s="117"/>
      <c r="R24" s="117"/>
      <c r="S24" s="117"/>
      <c r="T24" s="117"/>
      <c r="U24" s="117"/>
      <c r="V24" s="117"/>
      <c r="W24" s="117"/>
      <c r="X24" s="117"/>
      <c r="Y24" s="117"/>
    </row>
    <row r="25" spans="1:25" x14ac:dyDescent="0.25">
      <c r="A25" s="538" t="s">
        <v>6</v>
      </c>
      <c r="B25" s="539"/>
      <c r="C25" s="540"/>
      <c r="D25" s="20" t="str">
        <f>IF(D11="","",(ROUND((TINV(0.02,(E25-1))),3)))</f>
        <v/>
      </c>
      <c r="E25" s="480">
        <f>COUNT(D11:D20)</f>
        <v>0</v>
      </c>
      <c r="F25" s="487">
        <f>SUM(IF(FREQUENCY(C11:C20,C11:C20)&gt;0,1))</f>
        <v>0</v>
      </c>
      <c r="G25" s="514" t="s">
        <v>6</v>
      </c>
      <c r="H25" s="515"/>
      <c r="I25" s="515"/>
      <c r="J25" s="20" t="str">
        <f>IF(K16="All text","NA",ROUND((TINV(0.02,(K25-1))),3))</f>
        <v>NA</v>
      </c>
      <c r="K25" s="480">
        <f>COUNT(J11:J20)</f>
        <v>0</v>
      </c>
      <c r="L25" s="117"/>
      <c r="M25" s="117"/>
      <c r="N25" s="117"/>
      <c r="O25" s="117"/>
      <c r="P25" s="117"/>
      <c r="Q25" s="117"/>
      <c r="R25" s="117"/>
      <c r="S25" s="117"/>
      <c r="T25" s="117"/>
      <c r="U25" s="117"/>
      <c r="V25" s="117"/>
      <c r="W25" s="117"/>
      <c r="X25" s="117"/>
      <c r="Y25" s="117"/>
    </row>
    <row r="26" spans="1:25" ht="16.2" thickBot="1" x14ac:dyDescent="0.4">
      <c r="A26" s="535" t="s">
        <v>15</v>
      </c>
      <c r="B26" s="536"/>
      <c r="C26" s="537"/>
      <c r="D26" s="373" t="str">
        <f>IF(E25&lt;7,"&lt;7 Spk Blks",(SUM(D25*D24)))</f>
        <v>&lt;7 Spk Blks</v>
      </c>
      <c r="E26" s="374" t="str">
        <f>E22</f>
        <v>mg/L</v>
      </c>
      <c r="F26" s="124"/>
      <c r="G26" s="535" t="s">
        <v>18</v>
      </c>
      <c r="H26" s="536"/>
      <c r="I26" s="537"/>
      <c r="J26" s="373" t="str">
        <f>IF(K15&lt;7,"&lt;7 MBs",(IF(K16="All text","NA",(IF(K17&gt;0.9,MAX(J11:J20),(IF(J23&lt;0,(J25*J24),(J23+(J25*J24)))))))))</f>
        <v>&lt;7 MBs</v>
      </c>
      <c r="K26" s="374" t="str">
        <f>E22</f>
        <v>mg/L</v>
      </c>
      <c r="L26" s="117"/>
      <c r="M26" s="117"/>
      <c r="N26" s="117"/>
      <c r="O26" s="117"/>
      <c r="P26" s="117"/>
      <c r="Q26" s="117"/>
      <c r="R26" s="117"/>
      <c r="S26" s="117"/>
      <c r="T26" s="117"/>
      <c r="U26" s="117"/>
      <c r="V26" s="117"/>
      <c r="W26" s="117"/>
      <c r="X26" s="117"/>
      <c r="Y26" s="117"/>
    </row>
    <row r="27" spans="1:25" ht="15" customHeight="1" thickBot="1" x14ac:dyDescent="0.3">
      <c r="A27" s="125" t="str">
        <f>IF(D11="","",(IF(OR(F24&lt;3,F25&lt;3),"Need at least 3 separate Prepped and 3 separate Analyzed dates","")))</f>
        <v/>
      </c>
      <c r="B27" s="126"/>
      <c r="C27" s="126"/>
      <c r="D27" s="127"/>
      <c r="E27" s="124"/>
      <c r="F27" s="151"/>
      <c r="G27" s="414"/>
      <c r="H27" s="414" t="str">
        <f>IF(J12="","",(IF(K20&lt;3,"   Need at least 3 separate analysis dates","")))</f>
        <v/>
      </c>
      <c r="I27" s="413"/>
      <c r="J27" s="413"/>
      <c r="K27" s="417"/>
      <c r="L27" s="117"/>
      <c r="M27" s="123"/>
      <c r="N27" s="117"/>
      <c r="O27" s="117"/>
      <c r="P27" s="117"/>
      <c r="Q27" s="117"/>
      <c r="R27" s="117"/>
      <c r="S27" s="117"/>
      <c r="T27" s="117"/>
      <c r="U27" s="117"/>
      <c r="V27" s="117"/>
      <c r="W27" s="117"/>
      <c r="X27" s="117"/>
      <c r="Y27" s="117"/>
    </row>
    <row r="28" spans="1:25" ht="19.5" customHeight="1" x14ac:dyDescent="0.25">
      <c r="A28" s="142"/>
      <c r="B28" s="143"/>
      <c r="C28" s="144"/>
      <c r="D28" s="590" t="s">
        <v>5</v>
      </c>
      <c r="E28" s="590"/>
      <c r="F28" s="410" t="str">
        <f>IF((OR(D26="&lt;7 Spk Blks",J26="&lt;7 MBs")),"NA",(IF(K16="All text",D26,MAX(D26,J26))))</f>
        <v>NA</v>
      </c>
      <c r="G28" s="410" t="str">
        <f>E22</f>
        <v>mg/L</v>
      </c>
      <c r="H28" s="406" t="s">
        <v>62</v>
      </c>
      <c r="I28" s="407"/>
      <c r="J28" s="408"/>
      <c r="K28" s="409"/>
      <c r="L28" s="117"/>
      <c r="M28" s="117"/>
      <c r="N28" s="117"/>
      <c r="O28" s="117"/>
      <c r="P28" s="117"/>
      <c r="Q28" s="117"/>
      <c r="R28" s="117"/>
      <c r="S28" s="117"/>
      <c r="T28" s="117"/>
      <c r="U28" s="117"/>
      <c r="V28" s="117"/>
      <c r="W28" s="117"/>
      <c r="X28" s="117"/>
      <c r="Y28" s="117"/>
    </row>
    <row r="29" spans="1:25" ht="13.8" thickBot="1" x14ac:dyDescent="0.3">
      <c r="A29" s="145"/>
      <c r="B29" s="146"/>
      <c r="C29" s="146"/>
      <c r="D29" s="591" t="s">
        <v>7</v>
      </c>
      <c r="E29" s="591"/>
      <c r="F29" s="22" t="str">
        <f>IF(F28="NA","NA",(10/3)*F28)</f>
        <v>NA</v>
      </c>
      <c r="G29" s="22" t="str">
        <f>E22</f>
        <v>mg/L</v>
      </c>
      <c r="H29" s="149" t="s">
        <v>43</v>
      </c>
      <c r="I29" s="150"/>
      <c r="J29" s="151"/>
      <c r="K29" s="152"/>
      <c r="L29" s="117"/>
      <c r="M29" s="117"/>
      <c r="N29" s="117"/>
      <c r="O29" s="117"/>
      <c r="P29" s="117"/>
      <c r="Q29" s="117"/>
      <c r="R29" s="117"/>
      <c r="S29" s="117"/>
      <c r="T29" s="117"/>
      <c r="U29" s="117"/>
      <c r="V29" s="117"/>
      <c r="W29" s="117"/>
      <c r="X29" s="117"/>
      <c r="Y29" s="117"/>
    </row>
    <row r="30" spans="1:25" ht="13.5" customHeight="1" thickBot="1" x14ac:dyDescent="0.3">
      <c r="A30" s="128"/>
      <c r="B30" s="128"/>
      <c r="C30" s="128"/>
      <c r="D30" s="127"/>
      <c r="E30" s="124"/>
      <c r="F30" s="124"/>
      <c r="G30" s="123"/>
      <c r="H30" s="128"/>
      <c r="I30" s="129"/>
      <c r="J30" s="124"/>
      <c r="K30" s="123"/>
      <c r="L30" s="117"/>
      <c r="M30" s="117"/>
      <c r="N30" s="117"/>
      <c r="O30" s="117"/>
      <c r="P30" s="117"/>
      <c r="Q30" s="117"/>
      <c r="R30" s="117"/>
      <c r="S30" s="117"/>
      <c r="T30" s="117"/>
      <c r="U30" s="117"/>
      <c r="V30" s="117"/>
      <c r="W30" s="117"/>
      <c r="X30" s="117"/>
      <c r="Y30" s="117"/>
    </row>
    <row r="31" spans="1:25" ht="13.8" thickBot="1" x14ac:dyDescent="0.3">
      <c r="A31" s="608" t="s">
        <v>16</v>
      </c>
      <c r="B31" s="609"/>
      <c r="C31" s="396"/>
      <c r="D31" s="186" t="s">
        <v>41</v>
      </c>
      <c r="E31" s="154"/>
      <c r="F31" s="154"/>
      <c r="G31" s="155"/>
      <c r="H31" s="153"/>
      <c r="I31" s="156"/>
      <c r="J31" s="491" t="s">
        <v>19</v>
      </c>
      <c r="K31" s="492" t="s">
        <v>20</v>
      </c>
      <c r="L31" s="117"/>
      <c r="M31" s="117"/>
      <c r="N31" s="117"/>
      <c r="O31" s="117"/>
      <c r="P31" s="117"/>
      <c r="Q31" s="117"/>
      <c r="R31" s="117"/>
      <c r="S31" s="117"/>
      <c r="T31" s="117"/>
      <c r="U31" s="117"/>
      <c r="V31" s="117"/>
      <c r="W31" s="117"/>
      <c r="X31" s="117"/>
      <c r="Y31" s="117"/>
    </row>
    <row r="32" spans="1:25" ht="13.8" thickBot="1" x14ac:dyDescent="0.3">
      <c r="A32" s="588" t="s">
        <v>17</v>
      </c>
      <c r="B32" s="589"/>
      <c r="C32" s="613"/>
      <c r="D32" s="614"/>
      <c r="E32" s="614"/>
      <c r="F32" s="614"/>
      <c r="G32" s="614"/>
      <c r="H32" s="614"/>
      <c r="I32" s="614"/>
      <c r="J32" s="614"/>
      <c r="K32" s="615"/>
      <c r="L32" s="117"/>
      <c r="M32" s="117"/>
      <c r="N32" s="117"/>
      <c r="O32" s="117"/>
      <c r="P32" s="117"/>
      <c r="Q32" s="117"/>
      <c r="R32" s="117"/>
      <c r="S32" s="117"/>
      <c r="T32" s="117"/>
      <c r="U32" s="117"/>
      <c r="V32" s="117"/>
      <c r="W32" s="117"/>
      <c r="X32" s="117"/>
      <c r="Y32" s="117"/>
    </row>
    <row r="33" spans="1:25" ht="13.8" thickBot="1" x14ac:dyDescent="0.3">
      <c r="A33" s="128"/>
      <c r="B33" s="128"/>
      <c r="C33" s="128"/>
      <c r="D33" s="127"/>
      <c r="E33" s="124"/>
      <c r="F33" s="124"/>
      <c r="G33" s="123"/>
      <c r="H33" s="128"/>
      <c r="I33" s="129"/>
      <c r="J33" s="124"/>
      <c r="K33" s="123"/>
      <c r="L33" s="117"/>
      <c r="M33" s="117"/>
      <c r="N33" s="117"/>
      <c r="O33" s="117"/>
      <c r="P33" s="117"/>
      <c r="Q33" s="117"/>
      <c r="R33" s="117"/>
      <c r="S33" s="117"/>
      <c r="T33" s="117"/>
      <c r="U33" s="117"/>
      <c r="V33" s="117"/>
      <c r="W33" s="117"/>
      <c r="X33" s="117"/>
      <c r="Y33" s="117"/>
    </row>
    <row r="34" spans="1:25" ht="13.8" thickBot="1" x14ac:dyDescent="0.3">
      <c r="A34" s="585" t="s">
        <v>45</v>
      </c>
      <c r="B34" s="586"/>
      <c r="C34" s="586"/>
      <c r="D34" s="586"/>
      <c r="E34" s="586"/>
      <c r="F34" s="586"/>
      <c r="G34" s="586"/>
      <c r="H34" s="586"/>
      <c r="I34" s="586"/>
      <c r="J34" s="586"/>
      <c r="K34" s="587"/>
      <c r="L34" s="117"/>
      <c r="M34" s="117"/>
      <c r="N34" s="117"/>
      <c r="O34" s="117"/>
      <c r="P34" s="117"/>
      <c r="Q34" s="117"/>
      <c r="R34" s="117"/>
      <c r="S34" s="117"/>
      <c r="T34" s="117"/>
      <c r="U34" s="117"/>
      <c r="V34" s="117"/>
      <c r="W34" s="117"/>
      <c r="X34" s="117"/>
      <c r="Y34" s="117"/>
    </row>
    <row r="35" spans="1:25" x14ac:dyDescent="0.25">
      <c r="A35" s="579" t="s">
        <v>93</v>
      </c>
      <c r="B35" s="580"/>
      <c r="C35" s="580"/>
      <c r="D35" s="580"/>
      <c r="E35" s="580"/>
      <c r="F35" s="580"/>
      <c r="G35" s="580"/>
      <c r="H35" s="580"/>
      <c r="I35" s="580"/>
      <c r="J35" s="580"/>
      <c r="K35" s="581"/>
      <c r="L35" s="117"/>
      <c r="M35" s="117"/>
      <c r="N35" s="117"/>
      <c r="O35" s="117"/>
      <c r="P35" s="117"/>
      <c r="Q35" s="117"/>
      <c r="R35" s="117"/>
      <c r="S35" s="117"/>
      <c r="T35" s="117"/>
      <c r="U35" s="117"/>
      <c r="V35" s="117"/>
      <c r="W35" s="117"/>
      <c r="X35" s="117"/>
      <c r="Y35" s="117"/>
    </row>
    <row r="36" spans="1:25" x14ac:dyDescent="0.25">
      <c r="A36" s="582" t="s">
        <v>64</v>
      </c>
      <c r="B36" s="583"/>
      <c r="C36" s="583"/>
      <c r="D36" s="583"/>
      <c r="E36" s="583"/>
      <c r="F36" s="583"/>
      <c r="G36" s="583"/>
      <c r="H36" s="583"/>
      <c r="I36" s="583"/>
      <c r="J36" s="583"/>
      <c r="K36" s="584"/>
      <c r="L36" s="117"/>
      <c r="M36" s="117"/>
      <c r="N36" s="117"/>
      <c r="O36" s="117"/>
      <c r="P36" s="117"/>
      <c r="Q36" s="117"/>
      <c r="R36" s="117"/>
      <c r="S36" s="117"/>
      <c r="T36" s="117"/>
      <c r="U36" s="117"/>
      <c r="V36" s="117"/>
      <c r="W36" s="117"/>
      <c r="X36" s="117"/>
      <c r="Y36" s="117"/>
    </row>
    <row r="37" spans="1:25" x14ac:dyDescent="0.25">
      <c r="A37" s="582" t="s">
        <v>42</v>
      </c>
      <c r="B37" s="583"/>
      <c r="C37" s="583"/>
      <c r="D37" s="583"/>
      <c r="E37" s="583"/>
      <c r="F37" s="583"/>
      <c r="G37" s="583"/>
      <c r="H37" s="583"/>
      <c r="I37" s="583"/>
      <c r="J37" s="583"/>
      <c r="K37" s="584"/>
      <c r="L37" s="117"/>
      <c r="M37" s="117"/>
      <c r="N37" s="117"/>
      <c r="O37" s="117"/>
      <c r="P37" s="117"/>
      <c r="Q37" s="117"/>
      <c r="R37" s="117"/>
      <c r="S37" s="117"/>
      <c r="T37" s="117"/>
      <c r="U37" s="117"/>
      <c r="V37" s="117"/>
      <c r="W37" s="117"/>
      <c r="X37" s="117"/>
      <c r="Y37" s="117"/>
    </row>
    <row r="38" spans="1:25" ht="16.2" thickBot="1" x14ac:dyDescent="0.4">
      <c r="A38" s="610" t="s">
        <v>96</v>
      </c>
      <c r="B38" s="611"/>
      <c r="C38" s="611"/>
      <c r="D38" s="611"/>
      <c r="E38" s="611"/>
      <c r="F38" s="611"/>
      <c r="G38" s="611"/>
      <c r="H38" s="611"/>
      <c r="I38" s="611"/>
      <c r="J38" s="611"/>
      <c r="K38" s="612"/>
      <c r="L38" s="117"/>
      <c r="M38" s="117"/>
      <c r="N38" s="117"/>
      <c r="O38" s="117"/>
      <c r="P38" s="117"/>
      <c r="Q38" s="117"/>
      <c r="R38" s="117"/>
      <c r="S38" s="117"/>
      <c r="T38" s="117"/>
      <c r="U38" s="117"/>
      <c r="V38" s="117"/>
      <c r="W38" s="117"/>
      <c r="X38" s="117"/>
      <c r="Y38" s="117"/>
    </row>
    <row r="39" spans="1:25" ht="13.8" thickBot="1" x14ac:dyDescent="0.3">
      <c r="A39" s="128"/>
      <c r="B39" s="128"/>
      <c r="C39" s="128"/>
      <c r="D39" s="127"/>
      <c r="E39" s="124"/>
      <c r="F39" s="124"/>
      <c r="G39" s="123"/>
      <c r="H39" s="128"/>
      <c r="I39" s="129"/>
      <c r="J39" s="124"/>
      <c r="K39" s="123"/>
      <c r="L39" s="117"/>
      <c r="M39" s="117"/>
      <c r="N39" s="117"/>
      <c r="O39" s="117"/>
      <c r="P39" s="117"/>
      <c r="Q39" s="117"/>
      <c r="R39" s="117"/>
      <c r="S39" s="117"/>
      <c r="T39" s="117"/>
      <c r="U39" s="117"/>
      <c r="V39" s="117"/>
      <c r="W39" s="117"/>
      <c r="X39" s="117"/>
      <c r="Y39" s="117"/>
    </row>
    <row r="40" spans="1:25" ht="16.5" customHeight="1" thickBot="1" x14ac:dyDescent="0.3">
      <c r="A40" s="530" t="s">
        <v>110</v>
      </c>
      <c r="B40" s="523"/>
      <c r="C40" s="523"/>
      <c r="D40" s="523"/>
      <c r="E40" s="523"/>
      <c r="F40" s="523"/>
      <c r="G40" s="523"/>
      <c r="H40" s="523"/>
      <c r="I40" s="523"/>
      <c r="J40" s="523"/>
      <c r="K40" s="524"/>
      <c r="L40" s="117"/>
      <c r="M40" s="117"/>
      <c r="N40" s="117"/>
      <c r="O40" s="117"/>
      <c r="P40" s="117"/>
      <c r="Q40" s="117"/>
      <c r="R40" s="117"/>
      <c r="S40" s="117"/>
      <c r="T40" s="117"/>
      <c r="U40" s="117"/>
      <c r="V40" s="117"/>
      <c r="W40" s="117"/>
      <c r="X40" s="117"/>
      <c r="Y40" s="117"/>
    </row>
    <row r="41" spans="1:25" x14ac:dyDescent="0.25">
      <c r="A41" s="602" t="s">
        <v>120</v>
      </c>
      <c r="B41" s="603"/>
      <c r="C41" s="604"/>
      <c r="D41" s="164" t="s">
        <v>87</v>
      </c>
      <c r="E41" s="165" t="s">
        <v>118</v>
      </c>
      <c r="F41" s="592" t="str">
        <f>IF(F28="NA","",IF((D42)&lt;E42,"LOD Low Spike Check OK","Not OK--Consider Repeating the LOD"))</f>
        <v/>
      </c>
      <c r="G41" s="593"/>
      <c r="H41" s="624"/>
      <c r="I41" s="626" t="s">
        <v>112</v>
      </c>
      <c r="J41" s="626" t="s">
        <v>111</v>
      </c>
      <c r="K41" s="599"/>
      <c r="L41" s="117"/>
      <c r="M41" s="117"/>
      <c r="N41" s="117"/>
      <c r="O41" s="117"/>
      <c r="P41" s="117"/>
      <c r="Q41" s="117"/>
      <c r="R41" s="117"/>
      <c r="S41" s="117"/>
      <c r="T41" s="117"/>
      <c r="U41" s="117"/>
      <c r="V41" s="117"/>
      <c r="W41" s="117"/>
      <c r="X41" s="117"/>
      <c r="Y41" s="117"/>
    </row>
    <row r="42" spans="1:25" ht="49.95" customHeight="1" thickBot="1" x14ac:dyDescent="0.3">
      <c r="A42" s="605"/>
      <c r="B42" s="606"/>
      <c r="C42" s="607"/>
      <c r="D42" s="166" t="str">
        <f>D26</f>
        <v>&lt;7 Spk Blks</v>
      </c>
      <c r="E42" s="166">
        <f>D22</f>
        <v>0</v>
      </c>
      <c r="F42" s="594"/>
      <c r="G42" s="595"/>
      <c r="H42" s="625"/>
      <c r="I42" s="627"/>
      <c r="J42" s="627"/>
      <c r="K42" s="601"/>
      <c r="L42" s="117"/>
      <c r="M42" s="117"/>
      <c r="N42" s="117"/>
      <c r="O42" s="117"/>
      <c r="P42" s="117"/>
      <c r="Q42" s="117"/>
      <c r="R42" s="117"/>
      <c r="S42" s="117"/>
      <c r="T42" s="117"/>
      <c r="U42" s="117"/>
      <c r="V42" s="117"/>
      <c r="W42" s="117"/>
      <c r="X42" s="117"/>
      <c r="Y42" s="117"/>
    </row>
    <row r="43" spans="1:25" x14ac:dyDescent="0.25">
      <c r="A43" s="602" t="s">
        <v>121</v>
      </c>
      <c r="B43" s="603"/>
      <c r="C43" s="604"/>
      <c r="D43" s="167" t="s">
        <v>118</v>
      </c>
      <c r="E43" s="164" t="s">
        <v>10</v>
      </c>
      <c r="F43" s="592" t="str">
        <f>IF(F28="NA","",(IF(D44&lt;E44,"LOD High Spike Check OK","Not OK--Consider repeating the LOD")))</f>
        <v/>
      </c>
      <c r="G43" s="593"/>
      <c r="H43" s="593"/>
      <c r="I43" s="596" t="s">
        <v>114</v>
      </c>
      <c r="J43" s="598" t="s">
        <v>11</v>
      </c>
      <c r="K43" s="599"/>
      <c r="L43" s="117"/>
      <c r="M43" s="117"/>
      <c r="N43" s="117"/>
      <c r="O43" s="117"/>
      <c r="P43" s="117"/>
      <c r="Q43" s="117"/>
      <c r="R43" s="117"/>
      <c r="S43" s="117"/>
      <c r="T43" s="117"/>
      <c r="U43" s="117"/>
      <c r="V43" s="117"/>
      <c r="W43" s="117"/>
      <c r="X43" s="117"/>
      <c r="Y43" s="117"/>
    </row>
    <row r="44" spans="1:25" ht="49.95" customHeight="1" thickBot="1" x14ac:dyDescent="0.3">
      <c r="A44" s="605"/>
      <c r="B44" s="606"/>
      <c r="C44" s="607"/>
      <c r="D44" s="166">
        <f>D22</f>
        <v>0</v>
      </c>
      <c r="E44" s="166" t="str">
        <f>IF(F28="NA","NA",D26*10)</f>
        <v>NA</v>
      </c>
      <c r="F44" s="594"/>
      <c r="G44" s="595"/>
      <c r="H44" s="595"/>
      <c r="I44" s="597"/>
      <c r="J44" s="600"/>
      <c r="K44" s="601"/>
      <c r="L44" s="117"/>
      <c r="M44" s="117"/>
      <c r="N44" s="117"/>
      <c r="O44" s="117"/>
      <c r="P44" s="117"/>
      <c r="Q44" s="117"/>
      <c r="R44" s="117"/>
      <c r="S44" s="117"/>
      <c r="T44" s="117"/>
      <c r="U44" s="117"/>
      <c r="V44" s="117"/>
      <c r="W44" s="117"/>
      <c r="X44" s="117"/>
      <c r="Y44" s="117"/>
    </row>
    <row r="45" spans="1:25" ht="13.8" thickBot="1" x14ac:dyDescent="0.3">
      <c r="A45" s="628" t="s">
        <v>122</v>
      </c>
      <c r="B45" s="629"/>
      <c r="C45" s="630"/>
      <c r="D45" s="164" t="s">
        <v>87</v>
      </c>
      <c r="E45" s="384" t="s">
        <v>91</v>
      </c>
      <c r="F45" s="592" t="str">
        <f>IF(E46="","Enter regulatory limit or permit limit",(IF(F28="NA","",(IF((E46)&gt;D46,"LOD Regulatory Check OK","Not OK--Repeat LOD")))))</f>
        <v>Enter regulatory limit or permit limit</v>
      </c>
      <c r="G45" s="593"/>
      <c r="H45" s="593"/>
      <c r="I45" s="626" t="s">
        <v>115</v>
      </c>
      <c r="J45" s="598"/>
      <c r="K45" s="599"/>
      <c r="L45" s="117"/>
      <c r="M45" s="117"/>
      <c r="N45" s="117"/>
      <c r="O45" s="117"/>
      <c r="P45" s="117"/>
      <c r="Q45" s="117"/>
      <c r="R45" s="117"/>
      <c r="S45" s="117"/>
      <c r="T45" s="117"/>
      <c r="U45" s="117"/>
      <c r="V45" s="117"/>
      <c r="W45" s="117"/>
      <c r="X45" s="117"/>
      <c r="Y45" s="117"/>
    </row>
    <row r="46" spans="1:25" ht="25.5" customHeight="1" thickBot="1" x14ac:dyDescent="0.3">
      <c r="A46" s="631"/>
      <c r="B46" s="632"/>
      <c r="C46" s="633"/>
      <c r="D46" s="383" t="str">
        <f>F28</f>
        <v>NA</v>
      </c>
      <c r="E46" s="404"/>
      <c r="F46" s="595"/>
      <c r="G46" s="595"/>
      <c r="H46" s="595"/>
      <c r="I46" s="627"/>
      <c r="J46" s="600"/>
      <c r="K46" s="601"/>
      <c r="L46" s="123"/>
      <c r="M46" s="117"/>
      <c r="N46" s="117"/>
      <c r="O46" s="117"/>
      <c r="P46" s="117"/>
      <c r="Q46" s="117"/>
      <c r="R46" s="117"/>
      <c r="S46" s="117"/>
      <c r="T46" s="117"/>
      <c r="U46" s="117"/>
      <c r="V46" s="117"/>
      <c r="W46" s="117"/>
      <c r="X46" s="117"/>
      <c r="Y46" s="117"/>
    </row>
    <row r="47" spans="1:25" ht="12.9" customHeight="1" thickBot="1" x14ac:dyDescent="0.3">
      <c r="A47" s="574" t="s">
        <v>113</v>
      </c>
      <c r="B47" s="575"/>
      <c r="C47" s="576"/>
      <c r="D47" s="190" t="s">
        <v>8</v>
      </c>
      <c r="E47" s="190" t="s">
        <v>9</v>
      </c>
      <c r="F47" s="616" t="str">
        <f>IF(F28="NA","",(IF(AND(E23&gt;=D48,E23&lt;=E48),"LOD Recovery Check OK","NOT OK--Consider repeating the LOD")))</f>
        <v/>
      </c>
      <c r="G47" s="617"/>
      <c r="H47" s="617"/>
      <c r="I47" s="618" t="s">
        <v>116</v>
      </c>
      <c r="J47" s="619"/>
      <c r="K47" s="620"/>
      <c r="L47" s="117"/>
      <c r="M47" s="117"/>
      <c r="N47" s="117"/>
      <c r="O47" s="117"/>
      <c r="P47" s="117"/>
      <c r="Q47" s="117"/>
      <c r="R47" s="117"/>
      <c r="S47" s="117"/>
      <c r="T47" s="117"/>
      <c r="U47" s="117"/>
      <c r="V47" s="117"/>
      <c r="W47" s="117"/>
      <c r="X47" s="117"/>
      <c r="Y47" s="117"/>
    </row>
    <row r="48" spans="1:25" ht="25.5" customHeight="1" thickBot="1" x14ac:dyDescent="0.3">
      <c r="A48" s="577"/>
      <c r="B48" s="578"/>
      <c r="C48" s="578"/>
      <c r="D48" s="385">
        <v>0.9</v>
      </c>
      <c r="E48" s="386">
        <v>1.2</v>
      </c>
      <c r="F48" s="595"/>
      <c r="G48" s="595"/>
      <c r="H48" s="595"/>
      <c r="I48" s="621"/>
      <c r="J48" s="622"/>
      <c r="K48" s="623"/>
      <c r="L48" s="117"/>
      <c r="M48" s="117"/>
      <c r="N48" s="117"/>
      <c r="O48" s="117"/>
      <c r="P48" s="117"/>
      <c r="Q48" s="117"/>
      <c r="R48" s="117"/>
      <c r="S48" s="117"/>
      <c r="T48" s="117"/>
      <c r="U48" s="117"/>
      <c r="V48" s="117"/>
      <c r="W48" s="117"/>
      <c r="X48" s="117"/>
      <c r="Y48" s="117"/>
    </row>
    <row r="49" spans="1:25" x14ac:dyDescent="0.25">
      <c r="A49" s="123"/>
      <c r="B49" s="123"/>
      <c r="C49" s="123"/>
      <c r="D49" s="122"/>
      <c r="E49" s="124"/>
      <c r="F49" s="124"/>
      <c r="G49" s="123"/>
      <c r="H49" s="123"/>
      <c r="I49" s="123"/>
      <c r="J49" s="123"/>
      <c r="K49" s="117"/>
      <c r="L49" s="117"/>
      <c r="M49" s="117"/>
      <c r="N49" s="117"/>
      <c r="O49" s="117"/>
      <c r="P49" s="117"/>
      <c r="Q49" s="117"/>
      <c r="R49" s="117"/>
      <c r="S49" s="117"/>
      <c r="T49" s="117"/>
      <c r="U49" s="117"/>
      <c r="V49" s="117"/>
      <c r="W49" s="117"/>
      <c r="X49" s="117"/>
      <c r="Y49" s="117"/>
    </row>
    <row r="50" spans="1:25" x14ac:dyDescent="0.25">
      <c r="A50" s="117"/>
      <c r="B50" s="117"/>
      <c r="C50" s="117"/>
      <c r="D50" s="117"/>
      <c r="E50" s="119"/>
      <c r="F50" s="119"/>
      <c r="G50" s="117"/>
      <c r="H50" s="117"/>
      <c r="I50" s="117"/>
      <c r="J50" s="117"/>
      <c r="K50" s="117"/>
      <c r="L50" s="117"/>
      <c r="M50" s="117"/>
      <c r="N50" s="117"/>
      <c r="O50" s="117"/>
      <c r="P50" s="117"/>
      <c r="Q50" s="117"/>
      <c r="R50" s="117"/>
      <c r="S50" s="117"/>
      <c r="T50" s="117"/>
      <c r="U50" s="117"/>
      <c r="V50" s="117"/>
      <c r="W50" s="117"/>
      <c r="X50" s="117"/>
      <c r="Y50" s="117"/>
    </row>
    <row r="51" spans="1:25" x14ac:dyDescent="0.25">
      <c r="A51" s="117"/>
      <c r="B51" s="117"/>
      <c r="C51" s="117"/>
      <c r="D51" s="117"/>
      <c r="E51" s="119"/>
      <c r="F51" s="119"/>
      <c r="G51" s="117"/>
      <c r="H51" s="117"/>
      <c r="I51" s="117"/>
      <c r="J51" s="117"/>
      <c r="K51" s="117"/>
      <c r="L51" s="117"/>
      <c r="M51" s="117"/>
      <c r="N51" s="117"/>
      <c r="O51" s="117"/>
      <c r="P51" s="117"/>
      <c r="Q51" s="117"/>
      <c r="R51" s="117"/>
      <c r="S51" s="117"/>
      <c r="T51" s="117"/>
      <c r="U51" s="117"/>
      <c r="V51" s="117"/>
      <c r="W51" s="117"/>
      <c r="X51" s="117"/>
      <c r="Y51" s="117"/>
    </row>
    <row r="52" spans="1:25" x14ac:dyDescent="0.25">
      <c r="A52" s="117"/>
      <c r="B52" s="117"/>
      <c r="C52" s="117"/>
      <c r="D52" s="117"/>
      <c r="E52" s="119"/>
      <c r="F52" s="119"/>
      <c r="G52" s="117"/>
      <c r="H52" s="117"/>
      <c r="I52" s="117"/>
      <c r="J52" s="117"/>
      <c r="K52" s="117"/>
      <c r="L52" s="117"/>
      <c r="M52" s="117"/>
      <c r="N52" s="117"/>
      <c r="O52" s="117"/>
      <c r="P52" s="117"/>
      <c r="Q52" s="117"/>
      <c r="R52" s="117"/>
      <c r="S52" s="117"/>
      <c r="T52" s="117"/>
      <c r="U52" s="117"/>
      <c r="V52" s="117"/>
      <c r="W52" s="117"/>
      <c r="X52" s="117"/>
      <c r="Y52" s="117"/>
    </row>
    <row r="53" spans="1:25" x14ac:dyDescent="0.25">
      <c r="A53" s="117"/>
      <c r="B53" s="117"/>
      <c r="C53" s="117"/>
      <c r="D53" s="117"/>
      <c r="E53" s="119"/>
      <c r="F53" s="119"/>
      <c r="G53" s="117"/>
      <c r="H53" s="117"/>
      <c r="I53" s="117"/>
      <c r="J53" s="117"/>
      <c r="K53" s="117"/>
      <c r="L53" s="117"/>
      <c r="M53" s="117"/>
      <c r="N53" s="117"/>
      <c r="O53" s="117"/>
      <c r="P53" s="117"/>
      <c r="Q53" s="117"/>
      <c r="R53" s="117"/>
      <c r="S53" s="117"/>
      <c r="T53" s="117"/>
      <c r="U53" s="117"/>
      <c r="V53" s="117"/>
      <c r="W53" s="117"/>
      <c r="X53" s="117"/>
      <c r="Y53" s="117"/>
    </row>
    <row r="54" spans="1:25" x14ac:dyDescent="0.25">
      <c r="A54" s="117"/>
      <c r="B54" s="117"/>
      <c r="C54" s="117"/>
      <c r="D54" s="117"/>
      <c r="E54" s="119"/>
      <c r="F54" s="119"/>
      <c r="G54" s="117"/>
      <c r="H54" s="117"/>
      <c r="I54" s="117"/>
      <c r="J54" s="117"/>
      <c r="K54" s="117"/>
      <c r="L54" s="117"/>
      <c r="M54" s="117"/>
      <c r="N54" s="117"/>
      <c r="O54" s="117"/>
      <c r="P54" s="117"/>
      <c r="Q54" s="117"/>
      <c r="R54" s="117"/>
      <c r="S54" s="117"/>
      <c r="T54" s="117"/>
      <c r="U54" s="117"/>
      <c r="V54" s="117"/>
      <c r="W54" s="117"/>
      <c r="X54" s="117"/>
      <c r="Y54" s="117"/>
    </row>
    <row r="55" spans="1:25" x14ac:dyDescent="0.25">
      <c r="A55" s="117"/>
      <c r="B55" s="117"/>
      <c r="C55" s="117"/>
      <c r="D55" s="117"/>
      <c r="E55" s="119"/>
      <c r="F55" s="119"/>
      <c r="G55" s="117"/>
      <c r="H55" s="117"/>
      <c r="I55" s="117"/>
      <c r="J55" s="117"/>
      <c r="K55" s="117"/>
      <c r="L55" s="117"/>
      <c r="M55" s="117"/>
      <c r="N55" s="117"/>
      <c r="O55" s="117"/>
      <c r="P55" s="117"/>
      <c r="Q55" s="117"/>
      <c r="R55" s="117"/>
      <c r="S55" s="117"/>
      <c r="T55" s="117"/>
      <c r="U55" s="117"/>
      <c r="V55" s="117"/>
      <c r="W55" s="117"/>
      <c r="X55" s="117"/>
      <c r="Y55" s="117"/>
    </row>
    <row r="56" spans="1:25" x14ac:dyDescent="0.25">
      <c r="A56" s="117"/>
      <c r="B56" s="117"/>
      <c r="C56" s="117"/>
      <c r="D56" s="117"/>
      <c r="E56" s="119"/>
      <c r="F56" s="119"/>
      <c r="G56" s="117"/>
      <c r="H56" s="117"/>
      <c r="I56" s="117"/>
      <c r="J56" s="117"/>
      <c r="K56" s="117"/>
      <c r="L56" s="117"/>
      <c r="M56" s="117"/>
      <c r="N56" s="117"/>
      <c r="O56" s="117"/>
      <c r="P56" s="117"/>
      <c r="Q56" s="117"/>
      <c r="R56" s="117"/>
      <c r="S56" s="117"/>
      <c r="T56" s="117"/>
      <c r="U56" s="117"/>
      <c r="V56" s="117"/>
      <c r="W56" s="117"/>
      <c r="X56" s="117"/>
      <c r="Y56" s="117"/>
    </row>
    <row r="57" spans="1:25" x14ac:dyDescent="0.25">
      <c r="A57" s="117"/>
      <c r="B57" s="117"/>
      <c r="C57" s="117"/>
      <c r="D57" s="117"/>
      <c r="E57" s="119"/>
      <c r="F57" s="119"/>
      <c r="G57" s="117"/>
      <c r="H57" s="117"/>
      <c r="I57" s="117"/>
      <c r="J57" s="117"/>
      <c r="K57" s="117"/>
      <c r="L57" s="117"/>
      <c r="M57" s="117"/>
      <c r="N57" s="117"/>
      <c r="O57" s="117"/>
      <c r="P57" s="117"/>
      <c r="Q57" s="117"/>
      <c r="R57" s="117"/>
      <c r="S57" s="117"/>
      <c r="T57" s="117"/>
      <c r="U57" s="117"/>
      <c r="V57" s="117"/>
      <c r="W57" s="117"/>
      <c r="X57" s="117"/>
      <c r="Y57" s="117"/>
    </row>
    <row r="58" spans="1:25" x14ac:dyDescent="0.25">
      <c r="A58" s="117"/>
      <c r="B58" s="117"/>
      <c r="C58" s="117"/>
      <c r="D58" s="117"/>
      <c r="E58" s="119"/>
      <c r="F58" s="119"/>
      <c r="G58" s="117"/>
      <c r="H58" s="117"/>
      <c r="I58" s="117"/>
      <c r="J58" s="117"/>
      <c r="K58" s="117"/>
      <c r="L58" s="117"/>
      <c r="M58" s="117"/>
      <c r="N58" s="117"/>
      <c r="O58" s="117"/>
      <c r="P58" s="117"/>
      <c r="Q58" s="117"/>
      <c r="R58" s="117"/>
      <c r="S58" s="117"/>
      <c r="T58" s="117"/>
      <c r="U58" s="117"/>
      <c r="V58" s="117"/>
      <c r="W58" s="117"/>
      <c r="X58" s="117"/>
      <c r="Y58" s="117"/>
    </row>
    <row r="59" spans="1:25" x14ac:dyDescent="0.25">
      <c r="A59" s="117"/>
      <c r="B59" s="117"/>
      <c r="C59" s="117"/>
      <c r="D59" s="117"/>
      <c r="E59" s="119"/>
      <c r="F59" s="119"/>
      <c r="G59" s="117"/>
      <c r="H59" s="117"/>
      <c r="I59" s="117"/>
      <c r="J59" s="117"/>
      <c r="K59" s="117"/>
      <c r="L59" s="117"/>
      <c r="M59" s="117"/>
      <c r="N59" s="117"/>
      <c r="O59" s="117"/>
      <c r="P59" s="117"/>
      <c r="Q59" s="117"/>
      <c r="R59" s="117"/>
      <c r="S59" s="117"/>
      <c r="T59" s="117"/>
      <c r="U59" s="117"/>
      <c r="V59" s="117"/>
      <c r="W59" s="117"/>
      <c r="X59" s="117"/>
      <c r="Y59" s="117"/>
    </row>
    <row r="60" spans="1:25" x14ac:dyDescent="0.25">
      <c r="A60" s="117"/>
      <c r="B60" s="117"/>
      <c r="C60" s="117"/>
      <c r="D60" s="117"/>
      <c r="E60" s="119"/>
      <c r="F60" s="119"/>
      <c r="G60" s="117"/>
      <c r="H60" s="117"/>
      <c r="I60" s="117"/>
      <c r="J60" s="117"/>
      <c r="K60" s="117"/>
      <c r="L60" s="117"/>
      <c r="M60" s="117"/>
      <c r="N60" s="117"/>
      <c r="O60" s="117"/>
      <c r="P60" s="117"/>
      <c r="Q60" s="117"/>
      <c r="R60" s="117"/>
      <c r="S60" s="117"/>
      <c r="T60" s="117"/>
      <c r="U60" s="117"/>
      <c r="V60" s="117"/>
      <c r="W60" s="117"/>
      <c r="X60" s="117"/>
      <c r="Y60" s="117"/>
    </row>
    <row r="61" spans="1:25" x14ac:dyDescent="0.25">
      <c r="A61" s="117"/>
      <c r="B61" s="117"/>
      <c r="C61" s="117"/>
      <c r="D61" s="117"/>
      <c r="E61" s="119"/>
      <c r="F61" s="119"/>
      <c r="G61" s="117"/>
      <c r="H61" s="117"/>
      <c r="I61" s="117"/>
      <c r="J61" s="117"/>
      <c r="K61" s="117"/>
      <c r="L61" s="117"/>
      <c r="M61" s="117"/>
      <c r="N61" s="117"/>
      <c r="O61" s="117"/>
      <c r="P61" s="117"/>
      <c r="Q61" s="117"/>
      <c r="R61" s="117"/>
      <c r="S61" s="117"/>
      <c r="T61" s="117"/>
      <c r="U61" s="117"/>
      <c r="V61" s="117"/>
      <c r="W61" s="117"/>
      <c r="X61" s="117"/>
      <c r="Y61" s="117"/>
    </row>
    <row r="62" spans="1:25" x14ac:dyDescent="0.25">
      <c r="A62" s="117"/>
      <c r="B62" s="117"/>
      <c r="C62" s="117"/>
      <c r="D62" s="117"/>
      <c r="E62" s="119"/>
      <c r="F62" s="119"/>
      <c r="G62" s="117"/>
      <c r="H62" s="117"/>
      <c r="I62" s="117"/>
      <c r="J62" s="117"/>
      <c r="K62" s="117"/>
      <c r="L62" s="117"/>
      <c r="M62" s="117"/>
      <c r="N62" s="117"/>
      <c r="O62" s="117"/>
      <c r="P62" s="117"/>
      <c r="Q62" s="117"/>
      <c r="R62" s="117"/>
      <c r="S62" s="117"/>
      <c r="T62" s="117"/>
      <c r="U62" s="117"/>
      <c r="V62" s="117"/>
      <c r="W62" s="117"/>
      <c r="X62" s="117"/>
      <c r="Y62" s="117"/>
    </row>
    <row r="63" spans="1:25" x14ac:dyDescent="0.25">
      <c r="A63" s="117"/>
      <c r="B63" s="117"/>
      <c r="C63" s="117"/>
      <c r="D63" s="117"/>
      <c r="E63" s="119"/>
      <c r="F63" s="119"/>
      <c r="G63" s="117"/>
      <c r="H63" s="117"/>
      <c r="I63" s="117"/>
      <c r="J63" s="117"/>
      <c r="K63" s="117"/>
      <c r="L63" s="117"/>
      <c r="M63" s="117"/>
      <c r="N63" s="117"/>
      <c r="O63" s="117"/>
      <c r="P63" s="117"/>
      <c r="Q63" s="117"/>
      <c r="R63" s="117"/>
      <c r="S63" s="117"/>
      <c r="T63" s="117"/>
      <c r="U63" s="117"/>
      <c r="V63" s="117"/>
      <c r="W63" s="117"/>
      <c r="X63" s="117"/>
      <c r="Y63" s="117"/>
    </row>
  </sheetData>
  <sheetProtection algorithmName="SHA-512" hashValue="tmXhP0nrR/Ca8QId3gHRlKqYYowJZUCe6CxU4Zq+5Pxy4glA0G2m+3SEFxm81SZaReYjKFzj0GQWX6MPFQmPFA==" saltValue="3OhioxNRiWCoAgnh9xTuSA==" spinCount="100000" sheet="1" objects="1" scenarios="1"/>
  <mergeCells count="49">
    <mergeCell ref="A37:K37"/>
    <mergeCell ref="A38:K38"/>
    <mergeCell ref="C32:K32"/>
    <mergeCell ref="F47:H48"/>
    <mergeCell ref="I47:K48"/>
    <mergeCell ref="A41:C42"/>
    <mergeCell ref="F41:H42"/>
    <mergeCell ref="I41:I42"/>
    <mergeCell ref="J41:K42"/>
    <mergeCell ref="A45:C46"/>
    <mergeCell ref="F45:H46"/>
    <mergeCell ref="I45:K46"/>
    <mergeCell ref="C6:E6"/>
    <mergeCell ref="I6:K6"/>
    <mergeCell ref="I7:K7"/>
    <mergeCell ref="A47:C48"/>
    <mergeCell ref="A23:C23"/>
    <mergeCell ref="A35:K35"/>
    <mergeCell ref="A36:K36"/>
    <mergeCell ref="A34:K34"/>
    <mergeCell ref="A32:B32"/>
    <mergeCell ref="D28:E28"/>
    <mergeCell ref="D29:E29"/>
    <mergeCell ref="F43:H44"/>
    <mergeCell ref="I43:I44"/>
    <mergeCell ref="J43:K44"/>
    <mergeCell ref="A43:C44"/>
    <mergeCell ref="A31:B31"/>
    <mergeCell ref="A1:K1"/>
    <mergeCell ref="C2:K2"/>
    <mergeCell ref="C3:K3"/>
    <mergeCell ref="C4:K4"/>
    <mergeCell ref="A2:B4"/>
    <mergeCell ref="A9:E9"/>
    <mergeCell ref="A40:K40"/>
    <mergeCell ref="G24:I24"/>
    <mergeCell ref="A22:C22"/>
    <mergeCell ref="A6:B6"/>
    <mergeCell ref="G9:K9"/>
    <mergeCell ref="G25:I25"/>
    <mergeCell ref="G26:I26"/>
    <mergeCell ref="A24:C24"/>
    <mergeCell ref="A25:C25"/>
    <mergeCell ref="G23:I23"/>
    <mergeCell ref="F6:H6"/>
    <mergeCell ref="F7:H7"/>
    <mergeCell ref="A26:C26"/>
    <mergeCell ref="A7:B7"/>
    <mergeCell ref="C7:E7"/>
  </mergeCells>
  <phoneticPr fontId="1" type="noConversion"/>
  <conditionalFormatting sqref="C32:K32">
    <cfRule type="expression" dxfId="24" priority="12">
      <formula>$C$31="No"</formula>
    </cfRule>
  </conditionalFormatting>
  <conditionalFormatting sqref="D26">
    <cfRule type="containsText" dxfId="23" priority="1" stopIfTrue="1" operator="containsText" text="&lt;7 Spk Blks">
      <formula>NOT(ISERROR(SEARCH("&lt;7 Spk Blks",D26)))</formula>
    </cfRule>
  </conditionalFormatting>
  <conditionalFormatting sqref="F41 F45 F47">
    <cfRule type="containsText" dxfId="22" priority="10" operator="containsText" text="Not">
      <formula>NOT(ISERROR(SEARCH("Not",F41)))</formula>
    </cfRule>
    <cfRule type="containsText" dxfId="21" priority="11" operator="containsText" text="check">
      <formula>NOT(ISERROR(SEARCH("check",F41)))</formula>
    </cfRule>
  </conditionalFormatting>
  <conditionalFormatting sqref="F43">
    <cfRule type="containsText" dxfId="20" priority="8" operator="containsText" text="Not">
      <formula>NOT(ISERROR(SEARCH("Not",F43)))</formula>
    </cfRule>
    <cfRule type="containsText" dxfId="19" priority="9" operator="containsText" text="OK">
      <formula>NOT(ISERROR(SEARCH("OK",F43)))</formula>
    </cfRule>
  </conditionalFormatting>
  <conditionalFormatting sqref="J26">
    <cfRule type="containsText" dxfId="18" priority="2" stopIfTrue="1" operator="containsText" text="&lt;7 MBs">
      <formula>NOT(ISERROR(SEARCH("&lt;7 MBs",J26)))</formula>
    </cfRule>
  </conditionalFormatting>
  <dataValidations disablePrompts="1" count="1">
    <dataValidation type="list" allowBlank="1" showInputMessage="1" showErrorMessage="1" sqref="C31" xr:uid="{C77BCC4D-9024-4477-BCAF-AA8D70F4449B}">
      <formula1>$J$31:$K$31</formula1>
    </dataValidation>
  </dataValidations>
  <pageMargins left="0.49479166666666669" right="0.66840277777777779" top="0.60763888888888884" bottom="0.35590277777777779" header="0.3" footer="0.3"/>
  <pageSetup orientation="landscape" r:id="rId1"/>
  <headerFooter differentFirst="1" scaleWithDoc="0" alignWithMargins="0">
    <firstHeader>&amp;L&amp;8Wisconsin Department of Natural Resources&amp;C&amp;8Spreadsheet for Use in Determining LOD per 
40 CFR 136 Appendix B, Revision 2</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11CB-84E0-4F91-A0BE-391F462AC7C0}">
  <dimension ref="A1:CF2706"/>
  <sheetViews>
    <sheetView showGridLines="0" zoomScale="80" zoomScaleNormal="80" zoomScalePageLayoutView="70" workbookViewId="0">
      <selection activeCell="C4" sqref="C4:K4"/>
    </sheetView>
  </sheetViews>
  <sheetFormatPr defaultRowHeight="13.2" x14ac:dyDescent="0.25"/>
  <cols>
    <col min="1" max="1" width="8.77734375" customWidth="1"/>
    <col min="2" max="2" width="13.5546875" bestFit="1" customWidth="1"/>
    <col min="3" max="4" width="14.21875" customWidth="1"/>
    <col min="5" max="5" width="14.109375" customWidth="1"/>
    <col min="6" max="7" width="7.5546875" customWidth="1"/>
    <col min="8" max="8" width="15" customWidth="1"/>
    <col min="9" max="9" width="8.77734375" customWidth="1"/>
    <col min="10" max="10" width="15.77734375" customWidth="1"/>
    <col min="11" max="11" width="10.44140625" customWidth="1"/>
    <col min="12" max="12" width="1.77734375" customWidth="1"/>
    <col min="13" max="13" width="1.21875" customWidth="1"/>
    <col min="14" max="14" width="10.21875" style="4" bestFit="1" customWidth="1"/>
    <col min="15" max="15" width="11.77734375" customWidth="1"/>
    <col min="19" max="84" width="8.77734375" style="59" customWidth="1"/>
  </cols>
  <sheetData>
    <row r="1" spans="1:23" ht="16.5" customHeight="1" thickBot="1" x14ac:dyDescent="0.35">
      <c r="A1" s="656" t="s">
        <v>131</v>
      </c>
      <c r="B1" s="657"/>
      <c r="C1" s="657"/>
      <c r="D1" s="657"/>
      <c r="E1" s="657"/>
      <c r="F1" s="657"/>
      <c r="G1" s="657"/>
      <c r="H1" s="657"/>
      <c r="I1" s="657"/>
      <c r="J1" s="657"/>
      <c r="K1" s="658"/>
      <c r="L1" s="117"/>
      <c r="M1" s="170"/>
      <c r="N1" s="511" t="s">
        <v>24</v>
      </c>
      <c r="O1" s="513"/>
      <c r="P1" s="672" t="s">
        <v>60</v>
      </c>
      <c r="Q1" s="672"/>
      <c r="R1" s="672"/>
      <c r="S1" s="430"/>
      <c r="T1" s="171"/>
      <c r="U1" s="171"/>
      <c r="V1" s="171"/>
      <c r="W1" s="171"/>
    </row>
    <row r="2" spans="1:23" ht="13.8" thickBot="1" x14ac:dyDescent="0.3">
      <c r="A2" s="666" t="s">
        <v>21</v>
      </c>
      <c r="B2" s="667"/>
      <c r="C2" s="659" t="s">
        <v>22</v>
      </c>
      <c r="D2" s="659"/>
      <c r="E2" s="659"/>
      <c r="F2" s="659"/>
      <c r="G2" s="659"/>
      <c r="H2" s="659"/>
      <c r="I2" s="659"/>
      <c r="J2" s="659"/>
      <c r="K2" s="660"/>
      <c r="L2" s="117"/>
      <c r="M2" s="170"/>
      <c r="N2" s="397" t="s">
        <v>25</v>
      </c>
      <c r="O2" s="398" t="s">
        <v>0</v>
      </c>
      <c r="P2" s="672"/>
      <c r="Q2" s="672"/>
      <c r="R2" s="672"/>
      <c r="S2" s="430"/>
      <c r="T2" s="171"/>
      <c r="U2" s="171"/>
      <c r="V2" s="171"/>
      <c r="W2" s="171"/>
    </row>
    <row r="3" spans="1:23" x14ac:dyDescent="0.25">
      <c r="A3" s="668"/>
      <c r="B3" s="669"/>
      <c r="C3" s="661" t="s">
        <v>82</v>
      </c>
      <c r="D3" s="662"/>
      <c r="E3" s="662"/>
      <c r="F3" s="662"/>
      <c r="G3" s="662"/>
      <c r="H3" s="662"/>
      <c r="I3" s="662"/>
      <c r="J3" s="662"/>
      <c r="K3" s="663"/>
      <c r="L3" s="117"/>
      <c r="M3" s="170"/>
      <c r="N3" s="295"/>
      <c r="O3" s="296"/>
      <c r="P3" s="171"/>
      <c r="Q3" s="171"/>
      <c r="R3" s="171"/>
      <c r="S3" s="171"/>
      <c r="T3" s="171"/>
      <c r="U3" s="171"/>
      <c r="V3" s="171"/>
      <c r="W3" s="171"/>
    </row>
    <row r="4" spans="1:23" ht="13.8" thickBot="1" x14ac:dyDescent="0.3">
      <c r="A4" s="670"/>
      <c r="B4" s="671"/>
      <c r="C4" s="664" t="s">
        <v>23</v>
      </c>
      <c r="D4" s="664"/>
      <c r="E4" s="664"/>
      <c r="F4" s="664"/>
      <c r="G4" s="664"/>
      <c r="H4" s="664"/>
      <c r="I4" s="664"/>
      <c r="J4" s="664"/>
      <c r="K4" s="665"/>
      <c r="L4" s="117"/>
      <c r="M4" s="170"/>
      <c r="N4" s="297"/>
      <c r="O4" s="298"/>
      <c r="P4" s="172"/>
      <c r="Q4" s="171"/>
      <c r="R4" s="171"/>
      <c r="S4" s="171"/>
      <c r="T4" s="171"/>
      <c r="U4" s="171"/>
      <c r="V4" s="171"/>
      <c r="W4" s="171"/>
    </row>
    <row r="5" spans="1:23" ht="13.5" customHeight="1" thickBot="1" x14ac:dyDescent="0.35">
      <c r="A5" s="168"/>
      <c r="B5" s="169"/>
      <c r="C5" s="169"/>
      <c r="D5" s="169"/>
      <c r="E5" s="169"/>
      <c r="F5" s="169"/>
      <c r="G5" s="169"/>
      <c r="H5" s="169"/>
      <c r="I5" s="169"/>
      <c r="J5" s="169"/>
      <c r="K5" s="169"/>
      <c r="L5" s="117"/>
      <c r="M5" s="170"/>
      <c r="N5" s="297"/>
      <c r="O5" s="298"/>
      <c r="P5" s="171"/>
      <c r="Q5" s="171"/>
      <c r="R5" s="171"/>
      <c r="S5" s="171"/>
      <c r="T5" s="171"/>
      <c r="U5" s="171"/>
      <c r="V5" s="171"/>
      <c r="W5" s="171"/>
    </row>
    <row r="6" spans="1:23" x14ac:dyDescent="0.25">
      <c r="A6" s="533" t="s">
        <v>66</v>
      </c>
      <c r="B6" s="534"/>
      <c r="C6" s="568"/>
      <c r="D6" s="569"/>
      <c r="E6" s="570"/>
      <c r="F6" s="541" t="s">
        <v>40</v>
      </c>
      <c r="G6" s="542"/>
      <c r="H6" s="534"/>
      <c r="I6" s="568"/>
      <c r="J6" s="569"/>
      <c r="K6" s="570"/>
      <c r="L6" s="117"/>
      <c r="M6" s="117"/>
      <c r="N6" s="297"/>
      <c r="O6" s="298"/>
      <c r="P6" s="171"/>
      <c r="Q6" s="171"/>
      <c r="R6" s="171"/>
      <c r="S6" s="171"/>
      <c r="T6" s="171"/>
      <c r="U6" s="171"/>
      <c r="V6" s="171"/>
      <c r="W6" s="171"/>
    </row>
    <row r="7" spans="1:23" ht="13.8" thickBot="1" x14ac:dyDescent="0.3">
      <c r="A7" s="564" t="s">
        <v>67</v>
      </c>
      <c r="B7" s="545"/>
      <c r="C7" s="565"/>
      <c r="D7" s="566"/>
      <c r="E7" s="567"/>
      <c r="F7" s="543" t="s">
        <v>68</v>
      </c>
      <c r="G7" s="544"/>
      <c r="H7" s="545"/>
      <c r="I7" s="571"/>
      <c r="J7" s="572"/>
      <c r="K7" s="573"/>
      <c r="L7" s="117"/>
      <c r="M7" s="117"/>
      <c r="N7" s="297"/>
      <c r="O7" s="298"/>
      <c r="P7" s="171"/>
      <c r="Q7" s="171"/>
      <c r="R7" s="171"/>
      <c r="S7" s="171"/>
      <c r="T7" s="171"/>
      <c r="U7" s="171"/>
      <c r="V7" s="171"/>
      <c r="W7" s="171"/>
    </row>
    <row r="8" spans="1:23" ht="13.8" thickBot="1" x14ac:dyDescent="0.3">
      <c r="A8" s="118"/>
      <c r="B8" s="486">
        <f>SUM(IF(FREQUENCY(B11:B20,B11:B20)&gt;0,1))</f>
        <v>0</v>
      </c>
      <c r="C8" s="486">
        <f>SUM(IF(FREQUENCY(C11:C20,C11:C20)&gt;0,1))</f>
        <v>0</v>
      </c>
      <c r="D8" s="117"/>
      <c r="E8" s="119"/>
      <c r="F8" s="119"/>
      <c r="G8" s="117"/>
      <c r="H8" s="117"/>
      <c r="I8" s="117"/>
      <c r="J8" s="117"/>
      <c r="K8" s="117"/>
      <c r="L8" s="86"/>
      <c r="M8" s="117"/>
      <c r="N8" s="297"/>
      <c r="O8" s="298"/>
      <c r="P8" s="171"/>
      <c r="Q8" s="171"/>
      <c r="R8" s="171"/>
      <c r="S8" s="171"/>
      <c r="T8" s="171"/>
      <c r="U8" s="171"/>
      <c r="V8" s="171"/>
      <c r="W8" s="171"/>
    </row>
    <row r="9" spans="1:23" ht="13.8" thickBot="1" x14ac:dyDescent="0.3">
      <c r="A9" s="511" t="s">
        <v>92</v>
      </c>
      <c r="B9" s="512"/>
      <c r="C9" s="512"/>
      <c r="D9" s="512"/>
      <c r="E9" s="513"/>
      <c r="F9" s="119"/>
      <c r="G9" s="511" t="s">
        <v>63</v>
      </c>
      <c r="H9" s="512"/>
      <c r="I9" s="512"/>
      <c r="J9" s="512"/>
      <c r="K9" s="513"/>
      <c r="L9" s="120"/>
      <c r="M9" s="117"/>
      <c r="N9" s="297"/>
      <c r="O9" s="298"/>
      <c r="P9" s="171"/>
      <c r="Q9" s="171"/>
      <c r="R9" s="171"/>
      <c r="S9" s="171"/>
      <c r="T9" s="171"/>
      <c r="U9" s="171"/>
      <c r="V9" s="171"/>
      <c r="W9" s="171"/>
    </row>
    <row r="10" spans="1:23" ht="13.8" thickBot="1" x14ac:dyDescent="0.3">
      <c r="A10" s="111"/>
      <c r="B10" s="189" t="s">
        <v>12</v>
      </c>
      <c r="C10" s="190" t="s">
        <v>13</v>
      </c>
      <c r="D10" s="191" t="s">
        <v>0</v>
      </c>
      <c r="E10" s="157" t="s">
        <v>4</v>
      </c>
      <c r="F10" s="86"/>
      <c r="G10" s="639" t="s">
        <v>123</v>
      </c>
      <c r="H10" s="640"/>
      <c r="I10" s="640"/>
      <c r="J10" s="640"/>
      <c r="K10" s="6" t="str">
        <f>IF((COUNT(O3:O202))&gt;100,"Yes","No")</f>
        <v>No</v>
      </c>
      <c r="L10" s="120"/>
      <c r="M10" s="117"/>
      <c r="N10" s="297"/>
      <c r="O10" s="298"/>
      <c r="P10" s="171"/>
      <c r="Q10" s="171"/>
      <c r="R10" s="171"/>
      <c r="S10" s="171"/>
      <c r="T10" s="171"/>
      <c r="U10" s="171"/>
      <c r="V10" s="171"/>
      <c r="W10" s="171"/>
    </row>
    <row r="11" spans="1:23" x14ac:dyDescent="0.25">
      <c r="A11" s="188">
        <v>1</v>
      </c>
      <c r="B11" s="192"/>
      <c r="C11" s="193"/>
      <c r="D11" s="194"/>
      <c r="E11" s="5" t="str">
        <f>IF(D11="","",(D11/$D$22))</f>
        <v/>
      </c>
      <c r="F11" s="122"/>
      <c r="G11" s="641" t="s">
        <v>26</v>
      </c>
      <c r="H11" s="642"/>
      <c r="I11" s="642"/>
      <c r="J11" s="642"/>
      <c r="K11" s="8" t="str">
        <f>IF(H15="All text","NA",(IF(K10="Yes",_xlfn.PERCENTILE.EXC(O3:O202,0.99),"N/A")))</f>
        <v>NA</v>
      </c>
      <c r="L11" s="120"/>
      <c r="M11" s="117"/>
      <c r="N11" s="297"/>
      <c r="O11" s="298"/>
      <c r="P11" s="171"/>
      <c r="Q11" s="171"/>
      <c r="R11" s="171"/>
      <c r="S11" s="171"/>
      <c r="T11" s="171"/>
      <c r="U11" s="171"/>
      <c r="V11" s="171"/>
      <c r="W11" s="171"/>
    </row>
    <row r="12" spans="1:23" x14ac:dyDescent="0.25">
      <c r="A12" s="188">
        <v>2</v>
      </c>
      <c r="B12" s="195"/>
      <c r="C12" s="158"/>
      <c r="D12" s="196"/>
      <c r="E12" s="5" t="str">
        <f t="shared" ref="E12:E20" si="0">IF(D12="","",(D12/$D$22))</f>
        <v/>
      </c>
      <c r="F12" s="122"/>
      <c r="G12" s="643"/>
      <c r="H12" s="644"/>
      <c r="I12" s="644"/>
      <c r="J12" s="644"/>
      <c r="K12" s="645"/>
      <c r="L12" s="120"/>
      <c r="M12" s="117"/>
      <c r="N12" s="297"/>
      <c r="O12" s="298"/>
      <c r="P12" s="171"/>
      <c r="Q12" s="171"/>
      <c r="R12" s="171"/>
      <c r="S12" s="171"/>
      <c r="T12" s="171"/>
      <c r="U12" s="171"/>
      <c r="V12" s="171"/>
      <c r="W12" s="171"/>
    </row>
    <row r="13" spans="1:23" x14ac:dyDescent="0.25">
      <c r="A13" s="188">
        <v>3</v>
      </c>
      <c r="B13" s="195"/>
      <c r="C13" s="158"/>
      <c r="D13" s="196"/>
      <c r="E13" s="5" t="str">
        <f t="shared" si="0"/>
        <v/>
      </c>
      <c r="F13" s="122"/>
      <c r="G13" s="641" t="s">
        <v>27</v>
      </c>
      <c r="H13" s="642"/>
      <c r="I13" s="642"/>
      <c r="J13" s="642"/>
      <c r="K13" s="8" t="str">
        <f>IF(H15="All text","NA",(IF(O3="","",AVERAGE(O3:O202))))</f>
        <v>NA</v>
      </c>
      <c r="L13" s="120"/>
      <c r="M13" s="117"/>
      <c r="N13" s="297"/>
      <c r="O13" s="298"/>
      <c r="P13" s="171"/>
      <c r="Q13" s="171"/>
      <c r="R13" s="171"/>
      <c r="S13" s="171"/>
      <c r="T13" s="171"/>
      <c r="U13" s="171"/>
      <c r="V13" s="171"/>
      <c r="W13" s="171"/>
    </row>
    <row r="14" spans="1:23" x14ac:dyDescent="0.25">
      <c r="A14" s="188">
        <v>4</v>
      </c>
      <c r="B14" s="195"/>
      <c r="C14" s="158"/>
      <c r="D14" s="196"/>
      <c r="E14" s="5" t="str">
        <f t="shared" si="0"/>
        <v/>
      </c>
      <c r="F14" s="122"/>
      <c r="G14" s="641" t="s">
        <v>28</v>
      </c>
      <c r="H14" s="642"/>
      <c r="I14" s="642"/>
      <c r="J14" s="642"/>
      <c r="K14" s="8" t="str">
        <f>IF(H15="All text","NA",(IF(O4="","",(STDEV(O3:O202)))))</f>
        <v>NA</v>
      </c>
      <c r="L14" s="124"/>
      <c r="M14" s="117"/>
      <c r="N14" s="297"/>
      <c r="O14" s="298"/>
      <c r="P14" s="171"/>
      <c r="Q14" s="171"/>
      <c r="R14" s="171"/>
      <c r="S14" s="171"/>
      <c r="T14" s="171"/>
      <c r="U14" s="171"/>
      <c r="V14" s="171"/>
      <c r="W14" s="171"/>
    </row>
    <row r="15" spans="1:23" x14ac:dyDescent="0.25">
      <c r="A15" s="188">
        <v>5</v>
      </c>
      <c r="B15" s="197"/>
      <c r="C15" s="159"/>
      <c r="D15" s="198"/>
      <c r="E15" s="5" t="str">
        <f t="shared" si="0"/>
        <v/>
      </c>
      <c r="F15" s="122"/>
      <c r="G15" s="482">
        <f>COUNTIF(O3:O202,"*")</f>
        <v>0</v>
      </c>
      <c r="H15" s="483" t="str">
        <f>IF(COUNTIFS(O3:O202,"&lt;&gt;"&amp;"",O3:O202,"&lt;&gt;"&amp;"*"),"Not all text","All text")</f>
        <v>All text</v>
      </c>
      <c r="I15" s="484">
        <f>(COUNT(O3:O202))+(COUNTIF(O3:O202,"*"))</f>
        <v>0</v>
      </c>
      <c r="J15" s="483" t="str">
        <f>IF(K10="Yes","99th Percentile","")</f>
        <v/>
      </c>
      <c r="K15" s="485" t="s">
        <v>39</v>
      </c>
      <c r="L15" s="120"/>
      <c r="M15" s="117"/>
      <c r="N15" s="297"/>
      <c r="O15" s="298"/>
      <c r="P15" s="171"/>
      <c r="Q15" s="171"/>
      <c r="R15" s="171"/>
      <c r="S15" s="171"/>
      <c r="T15" s="171"/>
      <c r="U15" s="171"/>
      <c r="V15" s="171"/>
      <c r="W15" s="171"/>
    </row>
    <row r="16" spans="1:23" x14ac:dyDescent="0.25">
      <c r="A16" s="188">
        <v>6</v>
      </c>
      <c r="B16" s="199"/>
      <c r="C16" s="160"/>
      <c r="D16" s="200"/>
      <c r="E16" s="5" t="str">
        <f t="shared" si="0"/>
        <v/>
      </c>
      <c r="F16" s="122"/>
      <c r="G16" s="418"/>
      <c r="H16" s="432" t="str">
        <f>IF(O3="","",(IF(H15="All text","No numeric results, therefore LODb does not apply","")))</f>
        <v/>
      </c>
      <c r="I16" s="419"/>
      <c r="J16" s="419"/>
      <c r="K16" s="420"/>
      <c r="L16" s="120"/>
      <c r="M16" s="117"/>
      <c r="N16" s="297"/>
      <c r="O16" s="298"/>
      <c r="P16" s="171"/>
      <c r="Q16" s="171"/>
      <c r="R16" s="171"/>
      <c r="S16" s="171"/>
      <c r="T16" s="171"/>
      <c r="U16" s="171"/>
      <c r="V16" s="171"/>
      <c r="W16" s="171"/>
    </row>
    <row r="17" spans="1:23" x14ac:dyDescent="0.25">
      <c r="A17" s="188">
        <v>7</v>
      </c>
      <c r="B17" s="195"/>
      <c r="C17" s="158"/>
      <c r="D17" s="196"/>
      <c r="E17" s="5" t="str">
        <f t="shared" si="0"/>
        <v/>
      </c>
      <c r="F17" s="122"/>
      <c r="G17" s="431" t="str">
        <f>IF(AND(G15&gt;0.9,H15&lt;&gt;"All text"),"Not all numeric results, therefore LODb set to highest blank result","")</f>
        <v/>
      </c>
      <c r="H17" s="412"/>
      <c r="I17" s="178"/>
      <c r="J17" s="178"/>
      <c r="K17" s="179"/>
      <c r="L17" s="120"/>
      <c r="M17" s="117"/>
      <c r="N17" s="297"/>
      <c r="O17" s="298"/>
      <c r="P17" s="171"/>
      <c r="Q17" s="171"/>
      <c r="R17" s="171"/>
      <c r="S17" s="171"/>
      <c r="T17" s="171"/>
      <c r="U17" s="171"/>
      <c r="V17" s="171"/>
      <c r="W17" s="171"/>
    </row>
    <row r="18" spans="1:23" x14ac:dyDescent="0.25">
      <c r="A18" s="188">
        <v>8</v>
      </c>
      <c r="B18" s="197"/>
      <c r="C18" s="159"/>
      <c r="D18" s="198"/>
      <c r="E18" s="5" t="str">
        <f t="shared" si="0"/>
        <v/>
      </c>
      <c r="F18" s="122"/>
      <c r="G18" s="136"/>
      <c r="H18" s="85"/>
      <c r="I18" s="85"/>
      <c r="J18" s="85"/>
      <c r="K18" s="180"/>
      <c r="L18" s="120"/>
      <c r="M18" s="117"/>
      <c r="N18" s="297"/>
      <c r="O18" s="298"/>
      <c r="P18" s="171"/>
      <c r="Q18" s="171"/>
      <c r="R18" s="171"/>
      <c r="S18" s="171"/>
      <c r="T18" s="171"/>
      <c r="U18" s="171"/>
      <c r="V18" s="171"/>
      <c r="W18" s="171"/>
    </row>
    <row r="19" spans="1:23" ht="15.6" x14ac:dyDescent="0.35">
      <c r="A19" s="188"/>
      <c r="B19" s="199"/>
      <c r="C19" s="161"/>
      <c r="D19" s="200"/>
      <c r="E19" s="5" t="str">
        <f t="shared" si="0"/>
        <v/>
      </c>
      <c r="F19" s="122"/>
      <c r="G19" s="641" t="s">
        <v>74</v>
      </c>
      <c r="H19" s="642"/>
      <c r="I19" s="642"/>
      <c r="J19" s="3" t="str">
        <f>K11</f>
        <v>NA</v>
      </c>
      <c r="K19" s="21" t="str">
        <f>E22</f>
        <v>mg/L</v>
      </c>
      <c r="L19" s="120"/>
      <c r="M19" s="117"/>
      <c r="N19" s="297"/>
      <c r="O19" s="298"/>
      <c r="P19" s="171"/>
      <c r="Q19" s="171"/>
      <c r="R19" s="171"/>
      <c r="S19" s="171"/>
      <c r="T19" s="171"/>
      <c r="U19" s="171"/>
      <c r="V19" s="171"/>
      <c r="W19" s="171"/>
    </row>
    <row r="20" spans="1:23" ht="16.2" thickBot="1" x14ac:dyDescent="0.4">
      <c r="A20" s="188"/>
      <c r="B20" s="201"/>
      <c r="C20" s="202"/>
      <c r="D20" s="203"/>
      <c r="E20" s="5" t="str">
        <f t="shared" si="0"/>
        <v/>
      </c>
      <c r="F20" s="122"/>
      <c r="G20" s="641" t="s">
        <v>75</v>
      </c>
      <c r="H20" s="642"/>
      <c r="I20" s="642"/>
      <c r="J20" s="3" t="str">
        <f>IF(H15="All text","NA",(IF(O4="","",(IF(K13&gt;0,(K13+(J25*K14)),(J25*K14))))))</f>
        <v>NA</v>
      </c>
      <c r="K20" s="21" t="str">
        <f>E22</f>
        <v>mg/L</v>
      </c>
      <c r="L20" s="123"/>
      <c r="M20" s="117"/>
      <c r="N20" s="297"/>
      <c r="O20" s="298"/>
      <c r="P20" s="171"/>
      <c r="Q20" s="171"/>
      <c r="R20" s="171"/>
      <c r="S20" s="171"/>
      <c r="T20" s="171"/>
      <c r="U20" s="171"/>
      <c r="V20" s="171"/>
      <c r="W20" s="171"/>
    </row>
    <row r="21" spans="1:23" ht="13.8" thickBot="1" x14ac:dyDescent="0.3">
      <c r="A21" s="176"/>
      <c r="B21" s="131"/>
      <c r="C21" s="131"/>
      <c r="D21" s="133" t="str">
        <f>IF(OR(D11&lt;0,D12&lt;0,D13&lt;0,D14&lt;0,D15&lt;0,D16&lt;0,D17&lt;0,D18&lt;0,D19&lt;0,D20&lt;0),"Repeat at higher spike concentration","")</f>
        <v/>
      </c>
      <c r="E21" s="134"/>
      <c r="F21" s="122"/>
      <c r="G21" s="136"/>
      <c r="H21" s="124"/>
      <c r="I21" s="124"/>
      <c r="J21" s="85"/>
      <c r="K21" s="180"/>
      <c r="L21" s="120"/>
      <c r="M21" s="117"/>
      <c r="N21" s="297"/>
      <c r="O21" s="298"/>
      <c r="P21" s="171"/>
      <c r="Q21" s="171"/>
      <c r="R21" s="171"/>
      <c r="S21" s="171"/>
      <c r="T21" s="171"/>
      <c r="U21" s="171"/>
      <c r="V21" s="171"/>
      <c r="W21" s="171"/>
    </row>
    <row r="22" spans="1:23" ht="13.8" thickBot="1" x14ac:dyDescent="0.3">
      <c r="A22" s="531" t="s">
        <v>57</v>
      </c>
      <c r="B22" s="532"/>
      <c r="C22" s="532"/>
      <c r="D22" s="206"/>
      <c r="E22" s="207" t="s">
        <v>3</v>
      </c>
      <c r="F22" s="119"/>
      <c r="G22" s="538" t="s">
        <v>37</v>
      </c>
      <c r="H22" s="539"/>
      <c r="I22" s="539"/>
      <c r="J22" s="634" t="s">
        <v>39</v>
      </c>
      <c r="K22" s="635"/>
      <c r="L22" s="124"/>
      <c r="M22" s="117"/>
      <c r="N22" s="297"/>
      <c r="O22" s="298"/>
      <c r="P22" s="171"/>
      <c r="Q22" s="171"/>
      <c r="R22" s="171"/>
      <c r="S22" s="171"/>
      <c r="T22" s="171"/>
      <c r="U22" s="171"/>
      <c r="V22" s="171"/>
      <c r="W22" s="171"/>
    </row>
    <row r="23" spans="1:23" x14ac:dyDescent="0.25">
      <c r="A23" s="514" t="s">
        <v>1</v>
      </c>
      <c r="B23" s="515"/>
      <c r="C23" s="515"/>
      <c r="D23" s="204" t="e">
        <f>AVERAGE(D11:D20)</f>
        <v>#DIV/0!</v>
      </c>
      <c r="E23" s="205" t="e">
        <f>AVERAGEIF(E11:E20,"&lt;&gt;0")</f>
        <v>#DIV/0!</v>
      </c>
      <c r="F23" s="122"/>
      <c r="G23" s="136"/>
      <c r="H23" s="85"/>
      <c r="I23" s="85"/>
      <c r="J23" s="85"/>
      <c r="K23" s="181" t="s">
        <v>65</v>
      </c>
      <c r="L23" s="123"/>
      <c r="M23" s="117"/>
      <c r="N23" s="297"/>
      <c r="O23" s="298"/>
      <c r="P23" s="171"/>
      <c r="Q23" s="171"/>
      <c r="R23" s="171"/>
      <c r="S23" s="171"/>
      <c r="T23" s="171"/>
      <c r="U23" s="171"/>
      <c r="V23" s="171"/>
      <c r="W23" s="171"/>
    </row>
    <row r="24" spans="1:23" x14ac:dyDescent="0.25">
      <c r="A24" s="514" t="s">
        <v>2</v>
      </c>
      <c r="B24" s="515"/>
      <c r="C24" s="515"/>
      <c r="D24" s="20" t="e">
        <f>STDEV(D11:D20)</f>
        <v>#DIV/0!</v>
      </c>
      <c r="E24" s="135"/>
      <c r="F24" s="123"/>
      <c r="G24" s="182"/>
      <c r="H24" s="183"/>
      <c r="I24" s="183"/>
      <c r="J24" s="127"/>
      <c r="K24" s="140"/>
      <c r="L24" s="123"/>
      <c r="M24" s="117"/>
      <c r="N24" s="297"/>
      <c r="O24" s="298"/>
      <c r="P24" s="171"/>
      <c r="Q24" s="171"/>
      <c r="R24" s="171"/>
      <c r="S24" s="171"/>
      <c r="T24" s="171"/>
      <c r="U24" s="171"/>
      <c r="V24" s="171"/>
      <c r="W24" s="171"/>
    </row>
    <row r="25" spans="1:23" x14ac:dyDescent="0.25">
      <c r="A25" s="515" t="s">
        <v>6</v>
      </c>
      <c r="B25" s="515"/>
      <c r="C25" s="515"/>
      <c r="D25" s="20" t="e">
        <f>ROUND((TINV(0.02,(E25-1))),3)</f>
        <v>#NUM!</v>
      </c>
      <c r="E25" s="480">
        <f>COUNT(D11:D20)</f>
        <v>0</v>
      </c>
      <c r="F25" s="124"/>
      <c r="G25" s="538" t="s">
        <v>6</v>
      </c>
      <c r="H25" s="539"/>
      <c r="I25" s="540"/>
      <c r="J25" s="20" t="e">
        <f>ROUND((TINV(0.02,(K25-1))),3)</f>
        <v>#NUM!</v>
      </c>
      <c r="K25" s="481">
        <f>(COUNT(O3:O202))+(COUNTIF(O3:O202,"*"))</f>
        <v>0</v>
      </c>
      <c r="L25" s="123"/>
      <c r="M25" s="117"/>
      <c r="N25" s="297"/>
      <c r="O25" s="298"/>
      <c r="P25" s="171"/>
      <c r="Q25" s="171"/>
      <c r="R25" s="171"/>
      <c r="S25" s="171"/>
      <c r="T25" s="171"/>
      <c r="U25" s="171"/>
      <c r="V25" s="171"/>
      <c r="W25" s="171"/>
    </row>
    <row r="26" spans="1:23" ht="16.2" thickBot="1" x14ac:dyDescent="0.4">
      <c r="A26" s="535" t="s">
        <v>15</v>
      </c>
      <c r="B26" s="536"/>
      <c r="C26" s="537"/>
      <c r="D26" s="373" t="str">
        <f>IF(E25&lt;7,"&lt;7 Spk Blks",(SUM(D25*D24)))</f>
        <v>&lt;7 Spk Blks</v>
      </c>
      <c r="E26" s="374" t="str">
        <f>E22</f>
        <v>mg/L</v>
      </c>
      <c r="F26" s="124"/>
      <c r="G26" s="535" t="s">
        <v>18</v>
      </c>
      <c r="H26" s="536"/>
      <c r="I26" s="537"/>
      <c r="J26" s="373" t="str">
        <f>IF(K25&lt;7,"&lt;7 MBs",(IF(H15="All text","NA",(IF(G15&gt;0.9,MAX(O3:O202),(IF(J22="","Select Option",(IF(J22="Standard Deviation",(IF(K13&gt;0,(K13+(J25*K14)),(J25*K14))),K11)))))))))</f>
        <v>&lt;7 MBs</v>
      </c>
      <c r="K26" s="374" t="str">
        <f>E22</f>
        <v>mg/L</v>
      </c>
      <c r="L26" s="123"/>
      <c r="M26" s="117"/>
      <c r="N26" s="297"/>
      <c r="O26" s="298"/>
      <c r="P26" s="171"/>
      <c r="Q26" s="171"/>
      <c r="R26" s="171"/>
      <c r="S26" s="171"/>
      <c r="T26" s="171"/>
      <c r="U26" s="171"/>
      <c r="V26" s="171"/>
      <c r="W26" s="171"/>
    </row>
    <row r="27" spans="1:23" ht="13.8" thickBot="1" x14ac:dyDescent="0.3">
      <c r="A27" s="175" t="str">
        <f>IF(D11="","",(IF(OR(B8&lt;3,C8&lt;3),"Need at least 3 different Prepped dates and 3 different Analyzed dates","")))</f>
        <v/>
      </c>
      <c r="B27" s="128"/>
      <c r="C27" s="128"/>
      <c r="D27" s="127"/>
      <c r="E27" s="124"/>
      <c r="F27" s="124"/>
      <c r="G27" s="175" t="str">
        <f>IF(O3="","",(IF(K27&lt;3,"   Need at least 3 separate method blank analysis dates","")))</f>
        <v/>
      </c>
      <c r="H27" s="423"/>
      <c r="I27" s="423"/>
      <c r="J27" s="423"/>
      <c r="K27" s="424">
        <f>SUM(IF(FREQUENCY(N3:N202,N3:N202)&gt;0,1))</f>
        <v>0</v>
      </c>
      <c r="L27" s="123"/>
      <c r="M27" s="117"/>
      <c r="N27" s="297"/>
      <c r="O27" s="298"/>
      <c r="P27" s="171"/>
      <c r="Q27" s="171"/>
      <c r="R27" s="171"/>
      <c r="S27" s="171"/>
      <c r="T27" s="171"/>
      <c r="U27" s="171"/>
      <c r="V27" s="171"/>
      <c r="W27" s="171"/>
    </row>
    <row r="28" spans="1:23" ht="19.5" customHeight="1" x14ac:dyDescent="0.25">
      <c r="A28" s="177"/>
      <c r="B28" s="153"/>
      <c r="C28" s="153"/>
      <c r="D28" s="590" t="s">
        <v>5</v>
      </c>
      <c r="E28" s="590"/>
      <c r="F28" s="410" t="str">
        <f>IF(OR(D26="&lt;7 Spk Blks",J26="&lt;7 MBs",J26="Select Option"),"NA",(IF(G16="All text",D26,MAX(D26,J26))))</f>
        <v>NA</v>
      </c>
      <c r="G28" s="410" t="str">
        <f>E22</f>
        <v>mg/L</v>
      </c>
      <c r="H28" s="406" t="s">
        <v>62</v>
      </c>
      <c r="I28" s="147"/>
      <c r="J28" s="148"/>
      <c r="K28" s="184"/>
      <c r="L28" s="123"/>
      <c r="M28" s="117"/>
      <c r="N28" s="297"/>
      <c r="O28" s="298"/>
      <c r="P28" s="171"/>
      <c r="Q28" s="171"/>
      <c r="R28" s="171"/>
      <c r="S28" s="171"/>
      <c r="T28" s="171"/>
      <c r="U28" s="171"/>
      <c r="V28" s="171"/>
      <c r="W28" s="171"/>
    </row>
    <row r="29" spans="1:23" ht="13.8" thickBot="1" x14ac:dyDescent="0.3">
      <c r="A29" s="145"/>
      <c r="B29" s="146"/>
      <c r="C29" s="146"/>
      <c r="D29" s="591" t="s">
        <v>7</v>
      </c>
      <c r="E29" s="591"/>
      <c r="F29" s="22" t="str">
        <f>IF(F28="NA","NA",((10/3)*F28))</f>
        <v>NA</v>
      </c>
      <c r="G29" s="22" t="str">
        <f>E22</f>
        <v>mg/L</v>
      </c>
      <c r="H29" s="149" t="s">
        <v>43</v>
      </c>
      <c r="I29" s="150"/>
      <c r="J29" s="151"/>
      <c r="K29" s="185"/>
      <c r="L29" s="123"/>
      <c r="M29" s="117"/>
      <c r="N29" s="297"/>
      <c r="O29" s="298"/>
      <c r="P29" s="171"/>
      <c r="Q29" s="171"/>
      <c r="R29" s="171"/>
      <c r="S29" s="171"/>
      <c r="T29" s="171"/>
      <c r="U29" s="171"/>
      <c r="V29" s="171"/>
      <c r="W29" s="171"/>
    </row>
    <row r="30" spans="1:23" ht="13.8" thickBot="1" x14ac:dyDescent="0.3">
      <c r="A30" s="128"/>
      <c r="B30" s="128"/>
      <c r="C30" s="128"/>
      <c r="D30" s="127"/>
      <c r="E30" s="124"/>
      <c r="F30" s="124"/>
      <c r="G30" s="123"/>
      <c r="H30" s="128"/>
      <c r="I30" s="129"/>
      <c r="J30" s="124"/>
      <c r="K30" s="124"/>
      <c r="L30" s="123"/>
      <c r="M30" s="117"/>
      <c r="N30" s="297"/>
      <c r="O30" s="298"/>
      <c r="P30" s="171"/>
      <c r="Q30" s="171"/>
      <c r="R30" s="171"/>
      <c r="S30" s="171"/>
      <c r="T30" s="171"/>
      <c r="U30" s="171"/>
      <c r="V30" s="171"/>
      <c r="W30" s="171"/>
    </row>
    <row r="31" spans="1:23" ht="13.8" thickBot="1" x14ac:dyDescent="0.3">
      <c r="A31" s="646" t="s">
        <v>16</v>
      </c>
      <c r="B31" s="647"/>
      <c r="C31" s="208"/>
      <c r="D31" s="209" t="s">
        <v>41</v>
      </c>
      <c r="E31" s="210"/>
      <c r="F31" s="210"/>
      <c r="G31" s="211"/>
      <c r="H31" s="212"/>
      <c r="I31" s="213"/>
      <c r="J31" s="478" t="s">
        <v>19</v>
      </c>
      <c r="K31" s="479" t="s">
        <v>20</v>
      </c>
      <c r="L31" s="77"/>
      <c r="M31" s="77"/>
      <c r="N31" s="297"/>
      <c r="O31" s="298"/>
      <c r="P31" s="171"/>
      <c r="Q31" s="171"/>
      <c r="R31" s="171"/>
      <c r="S31" s="171"/>
      <c r="T31" s="171"/>
      <c r="U31" s="171"/>
      <c r="V31" s="171"/>
      <c r="W31" s="171"/>
    </row>
    <row r="32" spans="1:23" ht="13.8" thickBot="1" x14ac:dyDescent="0.3">
      <c r="A32" s="651" t="s">
        <v>17</v>
      </c>
      <c r="B32" s="652"/>
      <c r="C32" s="653"/>
      <c r="D32" s="654"/>
      <c r="E32" s="654"/>
      <c r="F32" s="654"/>
      <c r="G32" s="654"/>
      <c r="H32" s="654"/>
      <c r="I32" s="654"/>
      <c r="J32" s="654"/>
      <c r="K32" s="655"/>
      <c r="L32" s="77"/>
      <c r="M32" s="77"/>
      <c r="N32" s="297"/>
      <c r="O32" s="298"/>
      <c r="P32" s="171"/>
      <c r="Q32" s="171"/>
      <c r="R32" s="171"/>
      <c r="S32" s="171"/>
      <c r="T32" s="171"/>
      <c r="U32" s="171"/>
      <c r="V32" s="171"/>
      <c r="W32" s="171"/>
    </row>
    <row r="33" spans="1:23" ht="13.8" thickBot="1" x14ac:dyDescent="0.3">
      <c r="A33" s="77"/>
      <c r="B33" s="77"/>
      <c r="C33" s="77"/>
      <c r="D33" s="77"/>
      <c r="E33" s="77"/>
      <c r="F33" s="77"/>
      <c r="G33" s="77"/>
      <c r="H33" s="77"/>
      <c r="I33" s="77"/>
      <c r="J33" s="77"/>
      <c r="K33" s="77"/>
      <c r="L33" s="77"/>
      <c r="M33" s="77"/>
      <c r="N33" s="297"/>
      <c r="O33" s="298"/>
      <c r="P33" s="171"/>
      <c r="Q33" s="171"/>
      <c r="R33" s="171"/>
      <c r="S33" s="171"/>
      <c r="T33" s="171"/>
      <c r="U33" s="171"/>
      <c r="V33" s="171"/>
      <c r="W33" s="171"/>
    </row>
    <row r="34" spans="1:23" ht="13.8" thickBot="1" x14ac:dyDescent="0.3">
      <c r="A34" s="585" t="s">
        <v>45</v>
      </c>
      <c r="B34" s="586"/>
      <c r="C34" s="586"/>
      <c r="D34" s="586"/>
      <c r="E34" s="586"/>
      <c r="F34" s="586"/>
      <c r="G34" s="586"/>
      <c r="H34" s="586"/>
      <c r="I34" s="586"/>
      <c r="J34" s="586"/>
      <c r="K34" s="587"/>
      <c r="L34" s="77"/>
      <c r="M34" s="77"/>
      <c r="N34" s="297"/>
      <c r="O34" s="298"/>
      <c r="P34" s="171"/>
      <c r="Q34" s="171"/>
      <c r="R34" s="171"/>
      <c r="S34" s="171"/>
      <c r="T34" s="171"/>
      <c r="U34" s="171"/>
      <c r="V34" s="171"/>
      <c r="W34" s="171"/>
    </row>
    <row r="35" spans="1:23" x14ac:dyDescent="0.25">
      <c r="A35" s="648" t="s">
        <v>93</v>
      </c>
      <c r="B35" s="649"/>
      <c r="C35" s="649"/>
      <c r="D35" s="649"/>
      <c r="E35" s="649"/>
      <c r="F35" s="649"/>
      <c r="G35" s="649"/>
      <c r="H35" s="649"/>
      <c r="I35" s="649"/>
      <c r="J35" s="649"/>
      <c r="K35" s="650"/>
      <c r="L35" s="77"/>
      <c r="M35" s="77"/>
      <c r="N35" s="297"/>
      <c r="O35" s="298"/>
      <c r="P35" s="171"/>
      <c r="Q35" s="171"/>
      <c r="R35" s="171"/>
      <c r="S35" s="171"/>
      <c r="T35" s="171"/>
      <c r="U35" s="171"/>
      <c r="V35" s="171"/>
      <c r="W35" s="171"/>
    </row>
    <row r="36" spans="1:23" x14ac:dyDescent="0.25">
      <c r="A36" s="648" t="s">
        <v>64</v>
      </c>
      <c r="B36" s="649"/>
      <c r="C36" s="649"/>
      <c r="D36" s="649"/>
      <c r="E36" s="649"/>
      <c r="F36" s="649"/>
      <c r="G36" s="649"/>
      <c r="H36" s="649"/>
      <c r="I36" s="649"/>
      <c r="J36" s="649"/>
      <c r="K36" s="650"/>
      <c r="L36" s="77"/>
      <c r="M36" s="77"/>
      <c r="N36" s="297"/>
      <c r="O36" s="298"/>
      <c r="P36" s="171"/>
      <c r="Q36" s="171"/>
      <c r="R36" s="171"/>
      <c r="S36" s="171"/>
      <c r="T36" s="171"/>
      <c r="U36" s="171"/>
      <c r="V36" s="171"/>
      <c r="W36" s="171"/>
    </row>
    <row r="37" spans="1:23" x14ac:dyDescent="0.25">
      <c r="A37" s="648" t="s">
        <v>48</v>
      </c>
      <c r="B37" s="649"/>
      <c r="C37" s="649"/>
      <c r="D37" s="649"/>
      <c r="E37" s="649"/>
      <c r="F37" s="649"/>
      <c r="G37" s="649"/>
      <c r="H37" s="649"/>
      <c r="I37" s="649"/>
      <c r="J37" s="649"/>
      <c r="K37" s="650"/>
      <c r="L37" s="77"/>
      <c r="M37" s="77"/>
      <c r="N37" s="297"/>
      <c r="O37" s="298"/>
      <c r="P37" s="171"/>
      <c r="Q37" s="171"/>
      <c r="R37" s="171"/>
      <c r="S37" s="171"/>
      <c r="T37" s="171"/>
      <c r="U37" s="171"/>
      <c r="V37" s="171"/>
      <c r="W37" s="171"/>
    </row>
    <row r="38" spans="1:23" x14ac:dyDescent="0.25">
      <c r="A38" s="636" t="s">
        <v>42</v>
      </c>
      <c r="B38" s="637"/>
      <c r="C38" s="637"/>
      <c r="D38" s="637"/>
      <c r="E38" s="637"/>
      <c r="F38" s="637"/>
      <c r="G38" s="637"/>
      <c r="H38" s="637"/>
      <c r="I38" s="637"/>
      <c r="J38" s="637"/>
      <c r="K38" s="638"/>
      <c r="L38" s="77"/>
      <c r="M38" s="77"/>
      <c r="N38" s="297"/>
      <c r="O38" s="298"/>
      <c r="P38" s="171"/>
      <c r="Q38" s="171"/>
      <c r="R38" s="171"/>
      <c r="S38" s="171"/>
      <c r="T38" s="171"/>
      <c r="U38" s="171"/>
      <c r="V38" s="171"/>
      <c r="W38" s="171"/>
    </row>
    <row r="39" spans="1:23" ht="15.6" x14ac:dyDescent="0.35">
      <c r="A39" s="636" t="s">
        <v>96</v>
      </c>
      <c r="B39" s="637"/>
      <c r="C39" s="637"/>
      <c r="D39" s="637"/>
      <c r="E39" s="637"/>
      <c r="F39" s="637"/>
      <c r="G39" s="637"/>
      <c r="H39" s="637"/>
      <c r="I39" s="637"/>
      <c r="J39" s="637"/>
      <c r="K39" s="638"/>
      <c r="L39" s="77"/>
      <c r="M39" s="77"/>
      <c r="N39" s="297"/>
      <c r="O39" s="298"/>
      <c r="P39" s="171"/>
      <c r="Q39" s="171"/>
      <c r="R39" s="171"/>
      <c r="S39" s="171"/>
      <c r="T39" s="171"/>
      <c r="U39" s="171"/>
      <c r="V39" s="171"/>
      <c r="W39" s="171"/>
    </row>
    <row r="40" spans="1:23" x14ac:dyDescent="0.25">
      <c r="A40" s="77"/>
      <c r="B40" s="77"/>
      <c r="C40" s="77"/>
      <c r="D40" s="77"/>
      <c r="E40" s="77"/>
      <c r="F40" s="77"/>
      <c r="G40" s="77"/>
      <c r="H40" s="77"/>
      <c r="I40" s="77"/>
      <c r="J40" s="77"/>
      <c r="K40" s="77"/>
      <c r="L40" s="77"/>
      <c r="M40" s="77"/>
      <c r="N40" s="297"/>
      <c r="O40" s="298"/>
      <c r="P40" s="171"/>
      <c r="Q40" s="171"/>
      <c r="R40" s="171"/>
      <c r="S40" s="171"/>
      <c r="T40" s="171"/>
      <c r="U40" s="171"/>
      <c r="V40" s="171"/>
      <c r="W40" s="171"/>
    </row>
    <row r="41" spans="1:23" x14ac:dyDescent="0.25">
      <c r="A41" s="77"/>
      <c r="B41" s="77"/>
      <c r="C41" s="77"/>
      <c r="D41" s="77"/>
      <c r="E41" s="77"/>
      <c r="F41" s="77"/>
      <c r="G41" s="77"/>
      <c r="H41" s="77"/>
      <c r="I41" s="77"/>
      <c r="J41" s="77"/>
      <c r="K41" s="77"/>
      <c r="L41" s="77"/>
      <c r="M41" s="77"/>
      <c r="N41" s="297"/>
      <c r="O41" s="298"/>
      <c r="P41" s="171"/>
      <c r="Q41" s="171"/>
      <c r="R41" s="171"/>
      <c r="S41" s="171"/>
      <c r="T41" s="171"/>
      <c r="U41" s="171"/>
      <c r="V41" s="171"/>
      <c r="W41" s="171"/>
    </row>
    <row r="42" spans="1:23" x14ac:dyDescent="0.25">
      <c r="A42" s="77"/>
      <c r="B42" s="77"/>
      <c r="C42" s="77"/>
      <c r="D42" s="77"/>
      <c r="E42" s="77"/>
      <c r="F42" s="77"/>
      <c r="G42" s="77"/>
      <c r="H42" s="77"/>
      <c r="I42" s="77"/>
      <c r="J42" s="77"/>
      <c r="K42" s="77"/>
      <c r="L42" s="77"/>
      <c r="M42" s="77"/>
      <c r="N42" s="297"/>
      <c r="O42" s="298"/>
      <c r="P42" s="171"/>
      <c r="Q42" s="171"/>
      <c r="R42" s="171"/>
      <c r="S42" s="171"/>
      <c r="T42" s="171"/>
      <c r="U42" s="171"/>
      <c r="V42" s="171"/>
      <c r="W42" s="171"/>
    </row>
    <row r="43" spans="1:23" x14ac:dyDescent="0.25">
      <c r="A43" s="77"/>
      <c r="B43" s="77"/>
      <c r="C43" s="77"/>
      <c r="D43" s="77"/>
      <c r="E43" s="77"/>
      <c r="F43" s="77"/>
      <c r="G43" s="77"/>
      <c r="H43" s="77"/>
      <c r="I43" s="77"/>
      <c r="J43" s="77"/>
      <c r="K43" s="77"/>
      <c r="L43" s="77"/>
      <c r="M43" s="77"/>
      <c r="N43" s="297"/>
      <c r="O43" s="298"/>
      <c r="P43" s="171"/>
      <c r="Q43" s="171"/>
      <c r="R43" s="171"/>
      <c r="S43" s="171"/>
      <c r="T43" s="171"/>
      <c r="U43" s="171"/>
      <c r="V43" s="171"/>
      <c r="W43" s="171"/>
    </row>
    <row r="44" spans="1:23" x14ac:dyDescent="0.25">
      <c r="A44" s="77"/>
      <c r="B44" s="77"/>
      <c r="C44" s="77"/>
      <c r="D44" s="77"/>
      <c r="E44" s="77"/>
      <c r="F44" s="77"/>
      <c r="G44" s="77"/>
      <c r="H44" s="77"/>
      <c r="I44" s="77"/>
      <c r="J44" s="77"/>
      <c r="K44" s="77"/>
      <c r="L44" s="77"/>
      <c r="M44" s="77"/>
      <c r="N44" s="297"/>
      <c r="O44" s="298"/>
      <c r="P44" s="171"/>
      <c r="Q44" s="171"/>
      <c r="R44" s="171"/>
      <c r="S44" s="171"/>
      <c r="T44" s="171"/>
      <c r="U44" s="171"/>
      <c r="V44" s="171"/>
      <c r="W44" s="171"/>
    </row>
    <row r="45" spans="1:23" x14ac:dyDescent="0.25">
      <c r="A45" s="77"/>
      <c r="B45" s="77"/>
      <c r="C45" s="77"/>
      <c r="D45" s="77"/>
      <c r="E45" s="77"/>
      <c r="F45" s="77"/>
      <c r="G45" s="77"/>
      <c r="H45" s="77"/>
      <c r="I45" s="77"/>
      <c r="J45" s="77"/>
      <c r="K45" s="77"/>
      <c r="L45" s="77"/>
      <c r="M45" s="77"/>
      <c r="N45" s="297"/>
      <c r="O45" s="298"/>
      <c r="P45" s="171"/>
      <c r="Q45" s="171"/>
      <c r="R45" s="171"/>
      <c r="S45" s="171"/>
      <c r="T45" s="171"/>
      <c r="U45" s="171"/>
      <c r="V45" s="171"/>
      <c r="W45" s="171"/>
    </row>
    <row r="46" spans="1:23" x14ac:dyDescent="0.25">
      <c r="A46" s="77"/>
      <c r="B46" s="77"/>
      <c r="C46" s="77"/>
      <c r="D46" s="77"/>
      <c r="E46" s="77"/>
      <c r="F46" s="77"/>
      <c r="G46" s="77"/>
      <c r="H46" s="77"/>
      <c r="I46" s="77"/>
      <c r="J46" s="77"/>
      <c r="K46" s="77"/>
      <c r="L46" s="77"/>
      <c r="M46" s="77"/>
      <c r="N46" s="297"/>
      <c r="O46" s="298"/>
      <c r="P46" s="171"/>
      <c r="Q46" s="171"/>
      <c r="R46" s="171"/>
      <c r="S46" s="171"/>
      <c r="T46" s="171"/>
      <c r="U46" s="171"/>
      <c r="V46" s="171"/>
      <c r="W46" s="171"/>
    </row>
    <row r="47" spans="1:23" x14ac:dyDescent="0.25">
      <c r="A47" s="77"/>
      <c r="B47" s="77"/>
      <c r="C47" s="77"/>
      <c r="D47" s="77"/>
      <c r="E47" s="77"/>
      <c r="F47" s="77"/>
      <c r="G47" s="77"/>
      <c r="H47" s="77"/>
      <c r="I47" s="77"/>
      <c r="J47" s="77"/>
      <c r="K47" s="77"/>
      <c r="L47" s="77"/>
      <c r="M47" s="77"/>
      <c r="N47" s="297"/>
      <c r="O47" s="298"/>
      <c r="P47" s="171"/>
      <c r="Q47" s="171"/>
      <c r="R47" s="171"/>
      <c r="S47" s="171"/>
      <c r="T47" s="171"/>
      <c r="U47" s="171"/>
      <c r="V47" s="171"/>
      <c r="W47" s="171"/>
    </row>
    <row r="48" spans="1:23" x14ac:dyDescent="0.25">
      <c r="A48" s="77"/>
      <c r="B48" s="77"/>
      <c r="C48" s="77"/>
      <c r="D48" s="77"/>
      <c r="E48" s="77"/>
      <c r="F48" s="77"/>
      <c r="G48" s="77"/>
      <c r="H48" s="77"/>
      <c r="I48" s="77"/>
      <c r="J48" s="77"/>
      <c r="K48" s="77"/>
      <c r="L48" s="77"/>
      <c r="M48" s="77"/>
      <c r="N48" s="297"/>
      <c r="O48" s="298"/>
      <c r="P48" s="171"/>
      <c r="Q48" s="171"/>
      <c r="R48" s="171"/>
      <c r="S48" s="171"/>
      <c r="T48" s="171"/>
      <c r="U48" s="171"/>
      <c r="V48" s="171"/>
      <c r="W48" s="171"/>
    </row>
    <row r="49" spans="1:23" x14ac:dyDescent="0.25">
      <c r="A49" s="77"/>
      <c r="B49" s="77"/>
      <c r="C49" s="77"/>
      <c r="D49" s="77"/>
      <c r="E49" s="77"/>
      <c r="F49" s="77"/>
      <c r="G49" s="77"/>
      <c r="H49" s="77"/>
      <c r="I49" s="77"/>
      <c r="J49" s="77"/>
      <c r="K49" s="77"/>
      <c r="L49" s="77"/>
      <c r="M49" s="77"/>
      <c r="N49" s="297"/>
      <c r="O49" s="298"/>
      <c r="P49" s="171"/>
      <c r="Q49" s="171"/>
      <c r="R49" s="171"/>
      <c r="S49" s="171"/>
      <c r="T49" s="171"/>
      <c r="U49" s="171"/>
      <c r="V49" s="171"/>
      <c r="W49" s="171"/>
    </row>
    <row r="50" spans="1:23" x14ac:dyDescent="0.25">
      <c r="A50" s="77"/>
      <c r="B50" s="77"/>
      <c r="C50" s="77"/>
      <c r="D50" s="77"/>
      <c r="E50" s="77"/>
      <c r="F50" s="77"/>
      <c r="G50" s="77"/>
      <c r="H50" s="77"/>
      <c r="I50" s="77"/>
      <c r="J50" s="77"/>
      <c r="K50" s="77"/>
      <c r="L50" s="77"/>
      <c r="M50" s="77"/>
      <c r="N50" s="297"/>
      <c r="O50" s="298"/>
      <c r="P50" s="171"/>
      <c r="Q50" s="171"/>
      <c r="R50" s="171"/>
      <c r="S50" s="171"/>
      <c r="T50" s="171"/>
      <c r="U50" s="171"/>
      <c r="V50" s="171"/>
      <c r="W50" s="171"/>
    </row>
    <row r="51" spans="1:23" ht="12.75" customHeight="1" x14ac:dyDescent="0.25">
      <c r="A51" s="77"/>
      <c r="B51" s="77"/>
      <c r="C51" s="77"/>
      <c r="D51" s="77"/>
      <c r="E51" s="77"/>
      <c r="F51" s="77"/>
      <c r="G51" s="77"/>
      <c r="H51" s="77"/>
      <c r="I51" s="77"/>
      <c r="J51" s="77"/>
      <c r="K51" s="77"/>
      <c r="L51" s="77"/>
      <c r="M51" s="77"/>
      <c r="N51" s="297"/>
      <c r="O51" s="298"/>
      <c r="P51" s="171"/>
      <c r="Q51" s="171"/>
      <c r="R51" s="171"/>
      <c r="S51" s="171"/>
      <c r="T51" s="171"/>
      <c r="U51" s="171"/>
      <c r="V51" s="171"/>
      <c r="W51" s="171"/>
    </row>
    <row r="52" spans="1:23" x14ac:dyDescent="0.25">
      <c r="A52" s="77"/>
      <c r="B52" s="77"/>
      <c r="C52" s="77"/>
      <c r="D52" s="77"/>
      <c r="E52" s="77"/>
      <c r="F52" s="77"/>
      <c r="G52" s="77"/>
      <c r="H52" s="77"/>
      <c r="I52" s="77"/>
      <c r="J52" s="77"/>
      <c r="K52" s="77"/>
      <c r="L52" s="77"/>
      <c r="M52" s="77"/>
      <c r="N52" s="297"/>
      <c r="O52" s="298"/>
      <c r="P52" s="171"/>
      <c r="Q52" s="171"/>
      <c r="R52" s="171"/>
      <c r="S52" s="171"/>
      <c r="T52" s="171"/>
      <c r="U52" s="171"/>
      <c r="V52" s="171"/>
      <c r="W52" s="171"/>
    </row>
    <row r="53" spans="1:23" ht="13.5" customHeight="1" x14ac:dyDescent="0.25">
      <c r="A53" s="77"/>
      <c r="B53" s="77"/>
      <c r="C53" s="77"/>
      <c r="D53" s="77"/>
      <c r="E53" s="77"/>
      <c r="F53" s="77"/>
      <c r="G53" s="77"/>
      <c r="H53" s="77"/>
      <c r="I53" s="77"/>
      <c r="J53" s="77"/>
      <c r="K53" s="77"/>
      <c r="L53" s="77"/>
      <c r="M53" s="77"/>
      <c r="N53" s="297"/>
      <c r="O53" s="298"/>
      <c r="P53" s="171"/>
      <c r="Q53" s="171"/>
      <c r="R53" s="171"/>
      <c r="S53" s="171"/>
      <c r="T53" s="171"/>
      <c r="U53" s="171"/>
      <c r="V53" s="171"/>
      <c r="W53" s="171"/>
    </row>
    <row r="54" spans="1:23" x14ac:dyDescent="0.25">
      <c r="A54" s="77"/>
      <c r="B54" s="77"/>
      <c r="C54" s="77"/>
      <c r="D54" s="77"/>
      <c r="E54" s="77"/>
      <c r="F54" s="77"/>
      <c r="G54" s="77"/>
      <c r="H54" s="77"/>
      <c r="I54" s="77"/>
      <c r="J54" s="77"/>
      <c r="K54" s="77"/>
      <c r="L54" s="77"/>
      <c r="M54" s="77"/>
      <c r="N54" s="297"/>
      <c r="O54" s="298"/>
      <c r="P54" s="171"/>
      <c r="Q54" s="171"/>
      <c r="R54" s="171"/>
      <c r="S54" s="171"/>
      <c r="T54" s="171"/>
      <c r="U54" s="171"/>
      <c r="V54" s="171"/>
      <c r="W54" s="171"/>
    </row>
    <row r="55" spans="1:23" x14ac:dyDescent="0.25">
      <c r="A55" s="77"/>
      <c r="B55" s="77"/>
      <c r="C55" s="77"/>
      <c r="D55" s="77"/>
      <c r="E55" s="77"/>
      <c r="F55" s="77"/>
      <c r="G55" s="77"/>
      <c r="H55" s="77"/>
      <c r="I55" s="77"/>
      <c r="J55" s="77"/>
      <c r="K55" s="77"/>
      <c r="L55" s="77"/>
      <c r="M55" s="77"/>
      <c r="N55" s="297"/>
      <c r="O55" s="298"/>
      <c r="P55" s="171"/>
      <c r="Q55" s="171"/>
      <c r="R55" s="171"/>
      <c r="S55" s="171"/>
      <c r="T55" s="171"/>
      <c r="U55" s="171"/>
      <c r="V55" s="171"/>
      <c r="W55" s="171"/>
    </row>
    <row r="56" spans="1:23" x14ac:dyDescent="0.25">
      <c r="A56" s="77"/>
      <c r="B56" s="77"/>
      <c r="C56" s="77"/>
      <c r="D56" s="77"/>
      <c r="E56" s="77"/>
      <c r="F56" s="77"/>
      <c r="G56" s="77"/>
      <c r="H56" s="77"/>
      <c r="I56" s="77"/>
      <c r="J56" s="77"/>
      <c r="K56" s="77"/>
      <c r="L56" s="77"/>
      <c r="M56" s="77"/>
      <c r="N56" s="297"/>
      <c r="O56" s="298"/>
      <c r="P56" s="171"/>
      <c r="Q56" s="171"/>
      <c r="R56" s="171"/>
      <c r="S56" s="171"/>
      <c r="T56" s="171"/>
      <c r="U56" s="171"/>
      <c r="V56" s="171"/>
      <c r="W56" s="171"/>
    </row>
    <row r="57" spans="1:23" x14ac:dyDescent="0.25">
      <c r="A57" s="77"/>
      <c r="B57" s="77"/>
      <c r="C57" s="77"/>
      <c r="D57" s="77"/>
      <c r="E57" s="77"/>
      <c r="F57" s="77"/>
      <c r="G57" s="77"/>
      <c r="H57" s="77"/>
      <c r="I57" s="77"/>
      <c r="J57" s="77"/>
      <c r="K57" s="77"/>
      <c r="L57" s="77"/>
      <c r="M57" s="77"/>
      <c r="N57" s="297"/>
      <c r="O57" s="298"/>
      <c r="P57" s="171"/>
      <c r="Q57" s="171"/>
      <c r="R57" s="171"/>
      <c r="S57" s="171"/>
      <c r="T57" s="171"/>
      <c r="U57" s="171"/>
      <c r="V57" s="171"/>
      <c r="W57" s="171"/>
    </row>
    <row r="58" spans="1:23" x14ac:dyDescent="0.25">
      <c r="A58" s="77"/>
      <c r="B58" s="77"/>
      <c r="C58" s="77"/>
      <c r="D58" s="77"/>
      <c r="E58" s="77"/>
      <c r="F58" s="77"/>
      <c r="G58" s="77"/>
      <c r="H58" s="77"/>
      <c r="I58" s="77"/>
      <c r="J58" s="77"/>
      <c r="K58" s="77"/>
      <c r="L58" s="77"/>
      <c r="M58" s="77"/>
      <c r="N58" s="297"/>
      <c r="O58" s="298"/>
      <c r="P58" s="171"/>
      <c r="Q58" s="171"/>
      <c r="R58" s="171"/>
      <c r="S58" s="171"/>
      <c r="T58" s="171"/>
      <c r="U58" s="171"/>
      <c r="V58" s="171"/>
      <c r="W58" s="171"/>
    </row>
    <row r="59" spans="1:23" x14ac:dyDescent="0.25">
      <c r="A59" s="77"/>
      <c r="B59" s="77"/>
      <c r="C59" s="77"/>
      <c r="D59" s="77"/>
      <c r="E59" s="77"/>
      <c r="F59" s="77"/>
      <c r="G59" s="77"/>
      <c r="H59" s="77"/>
      <c r="I59" s="77"/>
      <c r="J59" s="77"/>
      <c r="K59" s="77"/>
      <c r="L59" s="77"/>
      <c r="M59" s="77"/>
      <c r="N59" s="297"/>
      <c r="O59" s="298"/>
      <c r="P59" s="171"/>
      <c r="Q59" s="171"/>
      <c r="R59" s="171"/>
      <c r="S59" s="171"/>
      <c r="T59" s="171"/>
      <c r="U59" s="171"/>
      <c r="V59" s="171"/>
      <c r="W59" s="171"/>
    </row>
    <row r="60" spans="1:23" x14ac:dyDescent="0.25">
      <c r="A60" s="77"/>
      <c r="B60" s="77"/>
      <c r="C60" s="77"/>
      <c r="D60" s="77"/>
      <c r="E60" s="77"/>
      <c r="F60" s="77"/>
      <c r="G60" s="77"/>
      <c r="H60" s="77"/>
      <c r="I60" s="77"/>
      <c r="J60" s="77"/>
      <c r="K60" s="77"/>
      <c r="L60" s="77"/>
      <c r="M60" s="77"/>
      <c r="N60" s="297"/>
      <c r="O60" s="298"/>
      <c r="P60" s="171"/>
      <c r="Q60" s="171"/>
      <c r="R60" s="171"/>
      <c r="S60" s="171"/>
      <c r="T60" s="171"/>
      <c r="U60" s="171"/>
      <c r="V60" s="171"/>
      <c r="W60" s="171"/>
    </row>
    <row r="61" spans="1:23" x14ac:dyDescent="0.25">
      <c r="A61" s="77"/>
      <c r="B61" s="77"/>
      <c r="C61" s="77"/>
      <c r="D61" s="77"/>
      <c r="E61" s="77"/>
      <c r="F61" s="77"/>
      <c r="G61" s="77"/>
      <c r="H61" s="77"/>
      <c r="I61" s="77"/>
      <c r="J61" s="77"/>
      <c r="K61" s="77"/>
      <c r="L61" s="77"/>
      <c r="M61" s="77"/>
      <c r="N61" s="297"/>
      <c r="O61" s="298"/>
      <c r="P61" s="171"/>
      <c r="Q61" s="171"/>
      <c r="R61" s="171"/>
      <c r="S61" s="171"/>
      <c r="T61" s="171"/>
      <c r="U61" s="171"/>
      <c r="V61" s="171"/>
      <c r="W61" s="171"/>
    </row>
    <row r="62" spans="1:23" x14ac:dyDescent="0.25">
      <c r="A62" s="77"/>
      <c r="B62" s="77"/>
      <c r="C62" s="77"/>
      <c r="D62" s="77"/>
      <c r="E62" s="77"/>
      <c r="F62" s="77"/>
      <c r="G62" s="77"/>
      <c r="H62" s="77"/>
      <c r="I62" s="77"/>
      <c r="J62" s="77"/>
      <c r="K62" s="77"/>
      <c r="L62" s="77"/>
      <c r="M62" s="77"/>
      <c r="N62" s="297"/>
      <c r="O62" s="298"/>
      <c r="P62" s="171"/>
      <c r="Q62" s="171"/>
      <c r="R62" s="171"/>
      <c r="S62" s="171"/>
      <c r="T62" s="171"/>
      <c r="U62" s="171"/>
      <c r="V62" s="171"/>
      <c r="W62" s="171"/>
    </row>
    <row r="63" spans="1:23" x14ac:dyDescent="0.25">
      <c r="A63" s="77"/>
      <c r="B63" s="77"/>
      <c r="C63" s="77"/>
      <c r="D63" s="77"/>
      <c r="E63" s="77"/>
      <c r="F63" s="77"/>
      <c r="G63" s="77"/>
      <c r="H63" s="77"/>
      <c r="I63" s="77"/>
      <c r="J63" s="77"/>
      <c r="K63" s="77"/>
      <c r="L63" s="77"/>
      <c r="M63" s="77"/>
      <c r="N63" s="297"/>
      <c r="O63" s="298"/>
      <c r="P63" s="171"/>
      <c r="Q63" s="171"/>
      <c r="R63" s="171"/>
      <c r="S63" s="171"/>
      <c r="T63" s="171"/>
      <c r="U63" s="171"/>
      <c r="V63" s="171"/>
      <c r="W63" s="171"/>
    </row>
    <row r="64" spans="1:23" x14ac:dyDescent="0.25">
      <c r="A64" s="77"/>
      <c r="B64" s="77"/>
      <c r="C64" s="77"/>
      <c r="D64" s="77"/>
      <c r="E64" s="77"/>
      <c r="F64" s="77"/>
      <c r="G64" s="77"/>
      <c r="H64" s="77"/>
      <c r="I64" s="77"/>
      <c r="J64" s="77"/>
      <c r="K64" s="77"/>
      <c r="L64" s="77"/>
      <c r="M64" s="77"/>
      <c r="N64" s="297"/>
      <c r="O64" s="298"/>
      <c r="P64" s="171"/>
      <c r="Q64" s="171"/>
      <c r="R64" s="171"/>
      <c r="S64" s="171"/>
      <c r="T64" s="171"/>
      <c r="U64" s="171"/>
      <c r="V64" s="171"/>
      <c r="W64" s="171"/>
    </row>
    <row r="65" spans="1:23" x14ac:dyDescent="0.25">
      <c r="A65" s="77"/>
      <c r="B65" s="77"/>
      <c r="C65" s="77"/>
      <c r="D65" s="77"/>
      <c r="E65" s="77"/>
      <c r="F65" s="77"/>
      <c r="G65" s="77"/>
      <c r="H65" s="77"/>
      <c r="I65" s="77"/>
      <c r="J65" s="77"/>
      <c r="K65" s="77"/>
      <c r="L65" s="77"/>
      <c r="M65" s="77"/>
      <c r="N65" s="297"/>
      <c r="O65" s="298"/>
      <c r="P65" s="171"/>
      <c r="Q65" s="171"/>
      <c r="R65" s="171"/>
      <c r="S65" s="171"/>
      <c r="T65" s="171"/>
      <c r="U65" s="171"/>
      <c r="V65" s="171"/>
      <c r="W65" s="171"/>
    </row>
    <row r="66" spans="1:23" x14ac:dyDescent="0.25">
      <c r="A66" s="77"/>
      <c r="B66" s="77"/>
      <c r="C66" s="77"/>
      <c r="D66" s="77"/>
      <c r="E66" s="77"/>
      <c r="F66" s="77"/>
      <c r="G66" s="77"/>
      <c r="H66" s="77"/>
      <c r="I66" s="77"/>
      <c r="J66" s="77"/>
      <c r="K66" s="77"/>
      <c r="L66" s="77"/>
      <c r="M66" s="77"/>
      <c r="N66" s="297"/>
      <c r="O66" s="298"/>
      <c r="P66" s="171"/>
      <c r="Q66" s="171"/>
      <c r="R66" s="171"/>
      <c r="S66" s="171"/>
      <c r="T66" s="171"/>
      <c r="U66" s="171"/>
      <c r="V66" s="171"/>
      <c r="W66" s="171"/>
    </row>
    <row r="67" spans="1:23" x14ac:dyDescent="0.25">
      <c r="A67" s="77"/>
      <c r="B67" s="77"/>
      <c r="C67" s="77"/>
      <c r="D67" s="77"/>
      <c r="E67" s="77"/>
      <c r="F67" s="77"/>
      <c r="G67" s="77"/>
      <c r="H67" s="77"/>
      <c r="I67" s="77"/>
      <c r="J67" s="77"/>
      <c r="K67" s="77"/>
      <c r="L67" s="77"/>
      <c r="M67" s="77"/>
      <c r="N67" s="297"/>
      <c r="O67" s="298"/>
      <c r="P67" s="171"/>
      <c r="Q67" s="171"/>
      <c r="R67" s="171"/>
      <c r="S67" s="171"/>
      <c r="T67" s="171"/>
      <c r="U67" s="171"/>
      <c r="V67" s="171"/>
      <c r="W67" s="171"/>
    </row>
    <row r="68" spans="1:23" x14ac:dyDescent="0.25">
      <c r="A68" s="77"/>
      <c r="B68" s="77"/>
      <c r="C68" s="77"/>
      <c r="D68" s="77"/>
      <c r="E68" s="77"/>
      <c r="F68" s="77"/>
      <c r="G68" s="77"/>
      <c r="H68" s="77"/>
      <c r="I68" s="77"/>
      <c r="J68" s="77"/>
      <c r="K68" s="77"/>
      <c r="L68" s="77"/>
      <c r="M68" s="77"/>
      <c r="N68" s="297"/>
      <c r="O68" s="298"/>
      <c r="P68" s="171"/>
      <c r="Q68" s="171"/>
      <c r="R68" s="171"/>
      <c r="S68" s="171"/>
      <c r="T68" s="171"/>
      <c r="U68" s="171"/>
      <c r="V68" s="171"/>
      <c r="W68" s="171"/>
    </row>
    <row r="69" spans="1:23" x14ac:dyDescent="0.25">
      <c r="A69" s="77"/>
      <c r="B69" s="77"/>
      <c r="C69" s="77"/>
      <c r="D69" s="77"/>
      <c r="E69" s="77"/>
      <c r="F69" s="77"/>
      <c r="G69" s="77"/>
      <c r="H69" s="77"/>
      <c r="I69" s="77"/>
      <c r="J69" s="77"/>
      <c r="K69" s="77"/>
      <c r="L69" s="77"/>
      <c r="M69" s="77"/>
      <c r="N69" s="297"/>
      <c r="O69" s="298"/>
      <c r="P69" s="171"/>
      <c r="Q69" s="171"/>
      <c r="R69" s="171"/>
      <c r="S69" s="171"/>
      <c r="T69" s="171"/>
      <c r="U69" s="171"/>
      <c r="V69" s="171"/>
      <c r="W69" s="171"/>
    </row>
    <row r="70" spans="1:23" x14ac:dyDescent="0.25">
      <c r="A70" s="77"/>
      <c r="B70" s="77"/>
      <c r="C70" s="77"/>
      <c r="D70" s="77"/>
      <c r="E70" s="77"/>
      <c r="F70" s="77"/>
      <c r="G70" s="77"/>
      <c r="H70" s="77"/>
      <c r="I70" s="77"/>
      <c r="J70" s="77"/>
      <c r="K70" s="77"/>
      <c r="L70" s="77"/>
      <c r="M70" s="77"/>
      <c r="N70" s="297"/>
      <c r="O70" s="298"/>
      <c r="P70" s="171"/>
      <c r="Q70" s="171"/>
      <c r="R70" s="171"/>
      <c r="S70" s="171"/>
      <c r="T70" s="171"/>
      <c r="U70" s="171"/>
      <c r="V70" s="171"/>
      <c r="W70" s="171"/>
    </row>
    <row r="71" spans="1:23" x14ac:dyDescent="0.25">
      <c r="A71" s="77"/>
      <c r="B71" s="77"/>
      <c r="C71" s="77"/>
      <c r="D71" s="77"/>
      <c r="E71" s="77"/>
      <c r="F71" s="77"/>
      <c r="G71" s="77"/>
      <c r="H71" s="77"/>
      <c r="I71" s="77"/>
      <c r="J71" s="77"/>
      <c r="K71" s="77"/>
      <c r="L71" s="77"/>
      <c r="M71" s="77"/>
      <c r="N71" s="297"/>
      <c r="O71" s="298"/>
      <c r="P71" s="171"/>
      <c r="Q71" s="171"/>
      <c r="R71" s="171"/>
      <c r="S71" s="171"/>
      <c r="T71" s="171"/>
      <c r="U71" s="171"/>
      <c r="V71" s="171"/>
      <c r="W71" s="171"/>
    </row>
    <row r="72" spans="1:23" x14ac:dyDescent="0.25">
      <c r="A72" s="77"/>
      <c r="B72" s="77"/>
      <c r="C72" s="77"/>
      <c r="D72" s="77"/>
      <c r="E72" s="77"/>
      <c r="F72" s="77"/>
      <c r="G72" s="77"/>
      <c r="H72" s="77"/>
      <c r="I72" s="77"/>
      <c r="J72" s="77"/>
      <c r="K72" s="77"/>
      <c r="L72" s="77"/>
      <c r="M72" s="77"/>
      <c r="N72" s="297"/>
      <c r="O72" s="298"/>
      <c r="P72" s="171"/>
      <c r="Q72" s="171"/>
      <c r="R72" s="171"/>
      <c r="S72" s="171"/>
      <c r="T72" s="171"/>
      <c r="U72" s="171"/>
      <c r="V72" s="171"/>
      <c r="W72" s="171"/>
    </row>
    <row r="73" spans="1:23" x14ac:dyDescent="0.25">
      <c r="A73" s="77"/>
      <c r="B73" s="77"/>
      <c r="C73" s="77"/>
      <c r="D73" s="77"/>
      <c r="E73" s="77"/>
      <c r="F73" s="77"/>
      <c r="G73" s="77"/>
      <c r="H73" s="77"/>
      <c r="I73" s="77"/>
      <c r="J73" s="77"/>
      <c r="K73" s="77"/>
      <c r="L73" s="77"/>
      <c r="M73" s="77"/>
      <c r="N73" s="297"/>
      <c r="O73" s="298"/>
      <c r="P73" s="171"/>
      <c r="Q73" s="171"/>
      <c r="R73" s="171"/>
      <c r="S73" s="171"/>
      <c r="T73" s="171"/>
      <c r="U73" s="171"/>
      <c r="V73" s="171"/>
      <c r="W73" s="171"/>
    </row>
    <row r="74" spans="1:23" x14ac:dyDescent="0.25">
      <c r="A74" s="77"/>
      <c r="B74" s="77"/>
      <c r="C74" s="77"/>
      <c r="D74" s="77"/>
      <c r="E74" s="77"/>
      <c r="F74" s="77"/>
      <c r="G74" s="77"/>
      <c r="H74" s="77"/>
      <c r="I74" s="77"/>
      <c r="J74" s="77"/>
      <c r="K74" s="77"/>
      <c r="L74" s="77"/>
      <c r="M74" s="77"/>
      <c r="N74" s="297"/>
      <c r="O74" s="298"/>
      <c r="P74" s="171"/>
      <c r="Q74" s="171"/>
      <c r="R74" s="171"/>
      <c r="S74" s="171"/>
      <c r="T74" s="171"/>
      <c r="U74" s="171"/>
      <c r="V74" s="171"/>
      <c r="W74" s="171"/>
    </row>
    <row r="75" spans="1:23" x14ac:dyDescent="0.25">
      <c r="A75" s="77"/>
      <c r="B75" s="77"/>
      <c r="C75" s="77"/>
      <c r="D75" s="77"/>
      <c r="E75" s="77"/>
      <c r="F75" s="77"/>
      <c r="G75" s="77"/>
      <c r="H75" s="77"/>
      <c r="I75" s="77"/>
      <c r="J75" s="77"/>
      <c r="K75" s="77"/>
      <c r="L75" s="77"/>
      <c r="M75" s="77"/>
      <c r="N75" s="297"/>
      <c r="O75" s="298"/>
      <c r="P75" s="171"/>
      <c r="Q75" s="171"/>
      <c r="R75" s="171"/>
      <c r="S75" s="171"/>
      <c r="T75" s="171"/>
      <c r="U75" s="171"/>
      <c r="V75" s="171"/>
      <c r="W75" s="171"/>
    </row>
    <row r="76" spans="1:23" x14ac:dyDescent="0.25">
      <c r="A76" s="77"/>
      <c r="B76" s="77"/>
      <c r="C76" s="77"/>
      <c r="D76" s="77"/>
      <c r="E76" s="77"/>
      <c r="F76" s="77"/>
      <c r="G76" s="77"/>
      <c r="H76" s="77"/>
      <c r="I76" s="77"/>
      <c r="J76" s="77"/>
      <c r="K76" s="77"/>
      <c r="L76" s="77"/>
      <c r="M76" s="77"/>
      <c r="N76" s="297"/>
      <c r="O76" s="298"/>
      <c r="P76" s="171"/>
      <c r="Q76" s="171"/>
      <c r="R76" s="171"/>
      <c r="S76" s="171"/>
      <c r="T76" s="171"/>
      <c r="U76" s="171"/>
      <c r="V76" s="171"/>
      <c r="W76" s="171"/>
    </row>
    <row r="77" spans="1:23" x14ac:dyDescent="0.25">
      <c r="A77" s="77"/>
      <c r="B77" s="77"/>
      <c r="C77" s="77"/>
      <c r="D77" s="77"/>
      <c r="E77" s="77"/>
      <c r="F77" s="77"/>
      <c r="G77" s="77"/>
      <c r="H77" s="77"/>
      <c r="I77" s="77"/>
      <c r="J77" s="77"/>
      <c r="K77" s="77"/>
      <c r="L77" s="77"/>
      <c r="M77" s="77"/>
      <c r="N77" s="297"/>
      <c r="O77" s="298"/>
      <c r="P77" s="171"/>
      <c r="Q77" s="171"/>
      <c r="R77" s="171"/>
      <c r="S77" s="171"/>
      <c r="T77" s="171"/>
      <c r="U77" s="171"/>
      <c r="V77" s="171"/>
      <c r="W77" s="171"/>
    </row>
    <row r="78" spans="1:23" x14ac:dyDescent="0.25">
      <c r="A78" s="77"/>
      <c r="B78" s="77"/>
      <c r="C78" s="77"/>
      <c r="D78" s="77"/>
      <c r="E78" s="77"/>
      <c r="F78" s="77"/>
      <c r="G78" s="77"/>
      <c r="H78" s="77"/>
      <c r="I78" s="77"/>
      <c r="J78" s="77"/>
      <c r="K78" s="77"/>
      <c r="L78" s="77"/>
      <c r="M78" s="77"/>
      <c r="N78" s="297"/>
      <c r="O78" s="298"/>
      <c r="P78" s="171"/>
      <c r="Q78" s="171"/>
      <c r="R78" s="171"/>
      <c r="S78" s="171"/>
      <c r="T78" s="171"/>
      <c r="U78" s="171"/>
      <c r="V78" s="171"/>
      <c r="W78" s="171"/>
    </row>
    <row r="79" spans="1:23" x14ac:dyDescent="0.25">
      <c r="A79" s="77"/>
      <c r="B79" s="77"/>
      <c r="C79" s="77"/>
      <c r="D79" s="77"/>
      <c r="E79" s="77"/>
      <c r="F79" s="77"/>
      <c r="G79" s="77"/>
      <c r="H79" s="77"/>
      <c r="I79" s="77"/>
      <c r="J79" s="77"/>
      <c r="K79" s="77"/>
      <c r="L79" s="77"/>
      <c r="M79" s="77"/>
      <c r="N79" s="297"/>
      <c r="O79" s="298"/>
      <c r="P79" s="171"/>
      <c r="Q79" s="171"/>
      <c r="R79" s="171"/>
      <c r="S79" s="171"/>
      <c r="T79" s="171"/>
      <c r="U79" s="171"/>
      <c r="V79" s="171"/>
      <c r="W79" s="171"/>
    </row>
    <row r="80" spans="1:23" x14ac:dyDescent="0.25">
      <c r="A80" s="77"/>
      <c r="B80" s="77"/>
      <c r="C80" s="77"/>
      <c r="D80" s="77"/>
      <c r="E80" s="77"/>
      <c r="F80" s="77"/>
      <c r="G80" s="77"/>
      <c r="H80" s="77"/>
      <c r="I80" s="77"/>
      <c r="J80" s="77"/>
      <c r="K80" s="77"/>
      <c r="L80" s="77"/>
      <c r="M80" s="77"/>
      <c r="N80" s="297"/>
      <c r="O80" s="298"/>
      <c r="P80" s="171"/>
      <c r="Q80" s="171"/>
      <c r="R80" s="171"/>
      <c r="S80" s="171"/>
      <c r="T80" s="171"/>
      <c r="U80" s="171"/>
      <c r="V80" s="171"/>
      <c r="W80" s="171"/>
    </row>
    <row r="81" spans="1:23" x14ac:dyDescent="0.25">
      <c r="A81" s="77"/>
      <c r="B81" s="77"/>
      <c r="C81" s="77"/>
      <c r="D81" s="77"/>
      <c r="E81" s="77"/>
      <c r="F81" s="77"/>
      <c r="G81" s="77"/>
      <c r="H81" s="77"/>
      <c r="I81" s="77"/>
      <c r="J81" s="77"/>
      <c r="K81" s="77"/>
      <c r="L81" s="77"/>
      <c r="M81" s="77"/>
      <c r="N81" s="297"/>
      <c r="O81" s="298"/>
      <c r="P81" s="171"/>
      <c r="Q81" s="171"/>
      <c r="R81" s="171"/>
      <c r="S81" s="171"/>
      <c r="T81" s="171"/>
      <c r="U81" s="171"/>
      <c r="V81" s="171"/>
      <c r="W81" s="171"/>
    </row>
    <row r="82" spans="1:23" x14ac:dyDescent="0.25">
      <c r="A82" s="77"/>
      <c r="B82" s="77"/>
      <c r="C82" s="77"/>
      <c r="D82" s="77"/>
      <c r="E82" s="77"/>
      <c r="F82" s="77"/>
      <c r="G82" s="77"/>
      <c r="H82" s="77"/>
      <c r="I82" s="77"/>
      <c r="J82" s="77"/>
      <c r="K82" s="77"/>
      <c r="L82" s="77"/>
      <c r="M82" s="77"/>
      <c r="N82" s="297"/>
      <c r="O82" s="298"/>
      <c r="P82" s="171"/>
      <c r="Q82" s="171"/>
      <c r="R82" s="171"/>
      <c r="S82" s="171"/>
      <c r="T82" s="171"/>
      <c r="U82" s="171"/>
      <c r="V82" s="171"/>
      <c r="W82" s="171"/>
    </row>
    <row r="83" spans="1:23" x14ac:dyDescent="0.25">
      <c r="A83" s="77"/>
      <c r="B83" s="77"/>
      <c r="C83" s="77"/>
      <c r="D83" s="77"/>
      <c r="E83" s="77"/>
      <c r="F83" s="77"/>
      <c r="G83" s="77"/>
      <c r="H83" s="77"/>
      <c r="I83" s="77"/>
      <c r="J83" s="77"/>
      <c r="K83" s="77"/>
      <c r="L83" s="77"/>
      <c r="M83" s="77"/>
      <c r="N83" s="297"/>
      <c r="O83" s="298"/>
      <c r="P83" s="171"/>
      <c r="Q83" s="171"/>
      <c r="R83" s="171"/>
      <c r="S83" s="171"/>
      <c r="T83" s="171"/>
      <c r="U83" s="171"/>
      <c r="V83" s="171"/>
      <c r="W83" s="171"/>
    </row>
    <row r="84" spans="1:23" x14ac:dyDescent="0.25">
      <c r="A84" s="77"/>
      <c r="B84" s="77"/>
      <c r="C84" s="77"/>
      <c r="D84" s="77"/>
      <c r="E84" s="77"/>
      <c r="F84" s="77"/>
      <c r="G84" s="77"/>
      <c r="H84" s="77"/>
      <c r="I84" s="77"/>
      <c r="J84" s="77"/>
      <c r="K84" s="77"/>
      <c r="L84" s="77"/>
      <c r="M84" s="77"/>
      <c r="N84" s="297"/>
      <c r="O84" s="298"/>
      <c r="P84" s="171"/>
      <c r="Q84" s="171"/>
      <c r="R84" s="171"/>
      <c r="S84" s="171"/>
      <c r="T84" s="171"/>
      <c r="U84" s="171"/>
      <c r="V84" s="171"/>
      <c r="W84" s="171"/>
    </row>
    <row r="85" spans="1:23" x14ac:dyDescent="0.25">
      <c r="A85" s="77"/>
      <c r="B85" s="77"/>
      <c r="C85" s="77"/>
      <c r="D85" s="77"/>
      <c r="E85" s="77"/>
      <c r="F85" s="77"/>
      <c r="G85" s="77"/>
      <c r="H85" s="77"/>
      <c r="I85" s="77"/>
      <c r="J85" s="77"/>
      <c r="K85" s="77"/>
      <c r="L85" s="77"/>
      <c r="M85" s="77"/>
      <c r="N85" s="297"/>
      <c r="O85" s="298"/>
      <c r="P85" s="171"/>
      <c r="Q85" s="171"/>
      <c r="R85" s="171"/>
      <c r="S85" s="171"/>
      <c r="T85" s="171"/>
      <c r="U85" s="171"/>
      <c r="V85" s="171"/>
      <c r="W85" s="171"/>
    </row>
    <row r="86" spans="1:23" x14ac:dyDescent="0.25">
      <c r="A86" s="77"/>
      <c r="B86" s="77"/>
      <c r="C86" s="77"/>
      <c r="D86" s="77"/>
      <c r="E86" s="77"/>
      <c r="F86" s="77"/>
      <c r="G86" s="77"/>
      <c r="H86" s="77"/>
      <c r="I86" s="77"/>
      <c r="J86" s="77"/>
      <c r="K86" s="77"/>
      <c r="L86" s="77"/>
      <c r="M86" s="77"/>
      <c r="N86" s="297"/>
      <c r="O86" s="298"/>
      <c r="P86" s="171"/>
      <c r="Q86" s="171"/>
      <c r="R86" s="171"/>
      <c r="S86" s="171"/>
      <c r="T86" s="171"/>
      <c r="U86" s="171"/>
      <c r="V86" s="171"/>
      <c r="W86" s="171"/>
    </row>
    <row r="87" spans="1:23" x14ac:dyDescent="0.25">
      <c r="A87" s="77"/>
      <c r="B87" s="77"/>
      <c r="C87" s="77"/>
      <c r="D87" s="77"/>
      <c r="E87" s="77"/>
      <c r="F87" s="77"/>
      <c r="G87" s="77"/>
      <c r="H87" s="77"/>
      <c r="I87" s="77"/>
      <c r="J87" s="77"/>
      <c r="K87" s="77"/>
      <c r="L87" s="77"/>
      <c r="M87" s="77"/>
      <c r="N87" s="297"/>
      <c r="O87" s="298"/>
      <c r="P87" s="171"/>
      <c r="Q87" s="171"/>
      <c r="R87" s="171"/>
      <c r="S87" s="171"/>
      <c r="T87" s="171"/>
      <c r="U87" s="171"/>
      <c r="V87" s="171"/>
      <c r="W87" s="171"/>
    </row>
    <row r="88" spans="1:23" x14ac:dyDescent="0.25">
      <c r="A88" s="77"/>
      <c r="B88" s="77"/>
      <c r="C88" s="77"/>
      <c r="D88" s="77"/>
      <c r="E88" s="77"/>
      <c r="F88" s="77"/>
      <c r="G88" s="77"/>
      <c r="H88" s="77"/>
      <c r="I88" s="77"/>
      <c r="J88" s="77"/>
      <c r="K88" s="77"/>
      <c r="L88" s="77"/>
      <c r="M88" s="77"/>
      <c r="N88" s="297"/>
      <c r="O88" s="298"/>
      <c r="P88" s="171"/>
      <c r="Q88" s="171"/>
      <c r="R88" s="171"/>
      <c r="S88" s="171"/>
      <c r="T88" s="171"/>
      <c r="U88" s="171"/>
      <c r="V88" s="171"/>
      <c r="W88" s="171"/>
    </row>
    <row r="89" spans="1:23" x14ac:dyDescent="0.25">
      <c r="A89" s="77"/>
      <c r="B89" s="77"/>
      <c r="C89" s="77"/>
      <c r="D89" s="77"/>
      <c r="E89" s="77"/>
      <c r="F89" s="77"/>
      <c r="G89" s="77"/>
      <c r="H89" s="77"/>
      <c r="I89" s="77"/>
      <c r="J89" s="77"/>
      <c r="K89" s="77"/>
      <c r="L89" s="77"/>
      <c r="M89" s="77"/>
      <c r="N89" s="297"/>
      <c r="O89" s="298"/>
      <c r="P89" s="171"/>
      <c r="Q89" s="171"/>
      <c r="R89" s="171"/>
      <c r="S89" s="171"/>
      <c r="T89" s="171"/>
      <c r="U89" s="171"/>
      <c r="V89" s="171"/>
      <c r="W89" s="171"/>
    </row>
    <row r="90" spans="1:23" x14ac:dyDescent="0.25">
      <c r="A90" s="77"/>
      <c r="B90" s="77"/>
      <c r="C90" s="77"/>
      <c r="D90" s="77"/>
      <c r="E90" s="77"/>
      <c r="F90" s="77"/>
      <c r="G90" s="77"/>
      <c r="H90" s="77"/>
      <c r="I90" s="77"/>
      <c r="J90" s="77"/>
      <c r="K90" s="77"/>
      <c r="L90" s="77"/>
      <c r="M90" s="77"/>
      <c r="N90" s="297"/>
      <c r="O90" s="298"/>
      <c r="P90" s="171"/>
      <c r="Q90" s="171"/>
      <c r="R90" s="171"/>
      <c r="S90" s="171"/>
      <c r="T90" s="171"/>
      <c r="U90" s="171"/>
      <c r="V90" s="171"/>
      <c r="W90" s="171"/>
    </row>
    <row r="91" spans="1:23" x14ac:dyDescent="0.25">
      <c r="A91" s="77"/>
      <c r="B91" s="77"/>
      <c r="C91" s="77"/>
      <c r="D91" s="77"/>
      <c r="E91" s="77"/>
      <c r="F91" s="77"/>
      <c r="G91" s="77"/>
      <c r="H91" s="77"/>
      <c r="I91" s="77"/>
      <c r="J91" s="77"/>
      <c r="K91" s="77"/>
      <c r="L91" s="77"/>
      <c r="M91" s="77"/>
      <c r="N91" s="297"/>
      <c r="O91" s="298"/>
      <c r="P91" s="171"/>
      <c r="Q91" s="171"/>
      <c r="R91" s="171"/>
      <c r="S91" s="171"/>
      <c r="T91" s="171"/>
      <c r="U91" s="171"/>
      <c r="V91" s="171"/>
      <c r="W91" s="171"/>
    </row>
    <row r="92" spans="1:23" x14ac:dyDescent="0.25">
      <c r="A92" s="77"/>
      <c r="B92" s="77"/>
      <c r="C92" s="77"/>
      <c r="D92" s="77"/>
      <c r="E92" s="77"/>
      <c r="F92" s="77"/>
      <c r="G92" s="77"/>
      <c r="H92" s="77"/>
      <c r="I92" s="77"/>
      <c r="J92" s="77"/>
      <c r="K92" s="77"/>
      <c r="L92" s="77"/>
      <c r="M92" s="77"/>
      <c r="N92" s="297"/>
      <c r="O92" s="298"/>
      <c r="P92" s="171"/>
      <c r="Q92" s="171"/>
      <c r="R92" s="171"/>
      <c r="S92" s="171"/>
      <c r="T92" s="171"/>
      <c r="U92" s="171"/>
      <c r="V92" s="171"/>
      <c r="W92" s="171"/>
    </row>
    <row r="93" spans="1:23" x14ac:dyDescent="0.25">
      <c r="A93" s="77"/>
      <c r="B93" s="77"/>
      <c r="C93" s="77"/>
      <c r="D93" s="77"/>
      <c r="E93" s="77"/>
      <c r="F93" s="77"/>
      <c r="G93" s="77"/>
      <c r="H93" s="77"/>
      <c r="I93" s="77"/>
      <c r="J93" s="77"/>
      <c r="K93" s="77"/>
      <c r="L93" s="77"/>
      <c r="M93" s="77"/>
      <c r="N93" s="297"/>
      <c r="O93" s="298"/>
      <c r="P93" s="171"/>
      <c r="Q93" s="171"/>
      <c r="R93" s="171"/>
      <c r="S93" s="171"/>
      <c r="T93" s="171"/>
      <c r="U93" s="171"/>
      <c r="V93" s="171"/>
      <c r="W93" s="171"/>
    </row>
    <row r="94" spans="1:23" x14ac:dyDescent="0.25">
      <c r="A94" s="77"/>
      <c r="B94" s="77"/>
      <c r="C94" s="77"/>
      <c r="D94" s="77"/>
      <c r="E94" s="77"/>
      <c r="F94" s="77"/>
      <c r="G94" s="77"/>
      <c r="H94" s="77"/>
      <c r="I94" s="77"/>
      <c r="J94" s="77"/>
      <c r="K94" s="77"/>
      <c r="L94" s="77"/>
      <c r="M94" s="77"/>
      <c r="N94" s="297"/>
      <c r="O94" s="298"/>
      <c r="P94" s="171"/>
      <c r="Q94" s="171"/>
      <c r="R94" s="171"/>
      <c r="S94" s="171"/>
      <c r="T94" s="171"/>
      <c r="U94" s="171"/>
      <c r="V94" s="171"/>
      <c r="W94" s="171"/>
    </row>
    <row r="95" spans="1:23" x14ac:dyDescent="0.25">
      <c r="A95" s="77"/>
      <c r="B95" s="77"/>
      <c r="C95" s="77"/>
      <c r="D95" s="77"/>
      <c r="E95" s="77"/>
      <c r="F95" s="77"/>
      <c r="G95" s="77"/>
      <c r="H95" s="77"/>
      <c r="I95" s="77"/>
      <c r="J95" s="77"/>
      <c r="K95" s="77"/>
      <c r="L95" s="77"/>
      <c r="M95" s="77"/>
      <c r="N95" s="297"/>
      <c r="O95" s="298"/>
      <c r="P95" s="171"/>
      <c r="Q95" s="171"/>
      <c r="R95" s="171"/>
      <c r="S95" s="171"/>
      <c r="T95" s="171"/>
      <c r="U95" s="171"/>
      <c r="V95" s="171"/>
      <c r="W95" s="171"/>
    </row>
    <row r="96" spans="1:23" x14ac:dyDescent="0.25">
      <c r="A96" s="77"/>
      <c r="B96" s="77"/>
      <c r="C96" s="77"/>
      <c r="D96" s="77"/>
      <c r="E96" s="77"/>
      <c r="F96" s="77"/>
      <c r="G96" s="77"/>
      <c r="H96" s="77"/>
      <c r="I96" s="77"/>
      <c r="J96" s="77"/>
      <c r="K96" s="77"/>
      <c r="L96" s="77"/>
      <c r="M96" s="77"/>
      <c r="N96" s="297"/>
      <c r="O96" s="298"/>
      <c r="P96" s="171"/>
      <c r="Q96" s="171"/>
      <c r="R96" s="171"/>
      <c r="S96" s="171"/>
      <c r="T96" s="171"/>
      <c r="U96" s="171"/>
      <c r="V96" s="171"/>
      <c r="W96" s="171"/>
    </row>
    <row r="97" spans="1:23" x14ac:dyDescent="0.25">
      <c r="A97" s="77"/>
      <c r="B97" s="77"/>
      <c r="C97" s="77"/>
      <c r="D97" s="77"/>
      <c r="E97" s="77"/>
      <c r="F97" s="77"/>
      <c r="G97" s="77"/>
      <c r="H97" s="77"/>
      <c r="I97" s="77"/>
      <c r="J97" s="77"/>
      <c r="K97" s="77"/>
      <c r="L97" s="77"/>
      <c r="M97" s="77"/>
      <c r="N97" s="297"/>
      <c r="O97" s="298"/>
      <c r="P97" s="171"/>
      <c r="Q97" s="171"/>
      <c r="R97" s="171"/>
      <c r="S97" s="171"/>
      <c r="T97" s="171"/>
      <c r="U97" s="171"/>
      <c r="V97" s="171"/>
      <c r="W97" s="171"/>
    </row>
    <row r="98" spans="1:23" x14ac:dyDescent="0.25">
      <c r="A98" s="77"/>
      <c r="B98" s="77"/>
      <c r="C98" s="77"/>
      <c r="D98" s="77"/>
      <c r="E98" s="77"/>
      <c r="F98" s="77"/>
      <c r="G98" s="77"/>
      <c r="H98" s="77"/>
      <c r="I98" s="77"/>
      <c r="J98" s="77"/>
      <c r="K98" s="77"/>
      <c r="L98" s="77"/>
      <c r="M98" s="77"/>
      <c r="N98" s="297"/>
      <c r="O98" s="298"/>
      <c r="P98" s="171"/>
      <c r="Q98" s="171"/>
      <c r="R98" s="171"/>
      <c r="S98" s="171"/>
      <c r="T98" s="171"/>
      <c r="U98" s="171"/>
      <c r="V98" s="171"/>
      <c r="W98" s="171"/>
    </row>
    <row r="99" spans="1:23" x14ac:dyDescent="0.25">
      <c r="A99" s="77"/>
      <c r="B99" s="77"/>
      <c r="C99" s="77"/>
      <c r="D99" s="77"/>
      <c r="E99" s="77"/>
      <c r="F99" s="77"/>
      <c r="G99" s="77"/>
      <c r="H99" s="77"/>
      <c r="I99" s="77"/>
      <c r="J99" s="77"/>
      <c r="K99" s="77"/>
      <c r="L99" s="77"/>
      <c r="M99" s="77"/>
      <c r="N99" s="297"/>
      <c r="O99" s="298"/>
      <c r="P99" s="171"/>
      <c r="Q99" s="171"/>
      <c r="R99" s="171"/>
      <c r="S99" s="171"/>
      <c r="T99" s="171"/>
      <c r="U99" s="171"/>
      <c r="V99" s="171"/>
      <c r="W99" s="171"/>
    </row>
    <row r="100" spans="1:23" x14ac:dyDescent="0.25">
      <c r="A100" s="77"/>
      <c r="B100" s="77"/>
      <c r="C100" s="77"/>
      <c r="D100" s="77"/>
      <c r="E100" s="77"/>
      <c r="F100" s="77"/>
      <c r="G100" s="77"/>
      <c r="H100" s="77"/>
      <c r="I100" s="77"/>
      <c r="J100" s="77"/>
      <c r="K100" s="77"/>
      <c r="L100" s="77"/>
      <c r="M100" s="77"/>
      <c r="N100" s="297"/>
      <c r="O100" s="298"/>
      <c r="P100" s="171"/>
      <c r="Q100" s="171"/>
      <c r="R100" s="171"/>
      <c r="S100" s="171"/>
      <c r="T100" s="171"/>
      <c r="U100" s="171"/>
      <c r="V100" s="171"/>
      <c r="W100" s="171"/>
    </row>
    <row r="101" spans="1:23" x14ac:dyDescent="0.25">
      <c r="A101" s="77"/>
      <c r="B101" s="77"/>
      <c r="C101" s="77"/>
      <c r="D101" s="77"/>
      <c r="E101" s="77"/>
      <c r="F101" s="77"/>
      <c r="G101" s="77"/>
      <c r="H101" s="77"/>
      <c r="I101" s="77"/>
      <c r="J101" s="77"/>
      <c r="K101" s="77"/>
      <c r="L101" s="77"/>
      <c r="M101" s="77"/>
      <c r="N101" s="297"/>
      <c r="O101" s="298"/>
      <c r="P101" s="171"/>
      <c r="Q101" s="171"/>
      <c r="R101" s="171"/>
      <c r="S101" s="171"/>
      <c r="T101" s="171"/>
      <c r="U101" s="171"/>
      <c r="V101" s="171"/>
      <c r="W101" s="171"/>
    </row>
    <row r="102" spans="1:23" x14ac:dyDescent="0.25">
      <c r="A102" s="77"/>
      <c r="B102" s="77"/>
      <c r="C102" s="77"/>
      <c r="D102" s="77"/>
      <c r="E102" s="77"/>
      <c r="F102" s="77"/>
      <c r="G102" s="77"/>
      <c r="H102" s="77"/>
      <c r="I102" s="77"/>
      <c r="J102" s="77"/>
      <c r="K102" s="77"/>
      <c r="L102" s="77"/>
      <c r="M102" s="77"/>
      <c r="N102" s="297"/>
      <c r="O102" s="298"/>
      <c r="P102" s="171"/>
      <c r="Q102" s="171"/>
      <c r="R102" s="171"/>
      <c r="S102" s="171"/>
      <c r="T102" s="171"/>
      <c r="U102" s="171"/>
      <c r="V102" s="171"/>
      <c r="W102" s="171"/>
    </row>
    <row r="103" spans="1:23" x14ac:dyDescent="0.25">
      <c r="A103" s="77"/>
      <c r="B103" s="77"/>
      <c r="C103" s="77"/>
      <c r="D103" s="77"/>
      <c r="E103" s="77"/>
      <c r="F103" s="77"/>
      <c r="G103" s="77"/>
      <c r="H103" s="77"/>
      <c r="I103" s="77"/>
      <c r="J103" s="77"/>
      <c r="K103" s="77"/>
      <c r="L103" s="77"/>
      <c r="M103" s="77"/>
      <c r="N103" s="297"/>
      <c r="O103" s="298"/>
      <c r="P103" s="171"/>
      <c r="Q103" s="171"/>
      <c r="R103" s="171"/>
      <c r="S103" s="171"/>
      <c r="T103" s="171"/>
      <c r="U103" s="171"/>
      <c r="V103" s="171"/>
      <c r="W103" s="171"/>
    </row>
    <row r="104" spans="1:23" x14ac:dyDescent="0.25">
      <c r="A104" s="77"/>
      <c r="B104" s="77"/>
      <c r="C104" s="77"/>
      <c r="D104" s="77"/>
      <c r="E104" s="77"/>
      <c r="F104" s="77"/>
      <c r="G104" s="77"/>
      <c r="H104" s="77"/>
      <c r="I104" s="77"/>
      <c r="J104" s="77"/>
      <c r="K104" s="77"/>
      <c r="L104" s="77"/>
      <c r="M104" s="77"/>
      <c r="N104" s="297"/>
      <c r="O104" s="298"/>
      <c r="P104" s="171"/>
      <c r="Q104" s="171"/>
      <c r="R104" s="171"/>
      <c r="S104" s="171"/>
      <c r="T104" s="171"/>
      <c r="U104" s="171"/>
      <c r="V104" s="171"/>
      <c r="W104" s="171"/>
    </row>
    <row r="105" spans="1:23" x14ac:dyDescent="0.25">
      <c r="A105" s="77"/>
      <c r="B105" s="77"/>
      <c r="C105" s="77"/>
      <c r="D105" s="77"/>
      <c r="E105" s="77"/>
      <c r="F105" s="77"/>
      <c r="G105" s="77"/>
      <c r="H105" s="77"/>
      <c r="I105" s="77"/>
      <c r="J105" s="77"/>
      <c r="K105" s="77"/>
      <c r="L105" s="77"/>
      <c r="M105" s="77"/>
      <c r="N105" s="297"/>
      <c r="O105" s="298"/>
      <c r="P105" s="171"/>
      <c r="Q105" s="171"/>
      <c r="R105" s="171"/>
      <c r="S105" s="171"/>
      <c r="T105" s="171"/>
      <c r="U105" s="171"/>
      <c r="V105" s="171"/>
      <c r="W105" s="171"/>
    </row>
    <row r="106" spans="1:23" x14ac:dyDescent="0.25">
      <c r="A106" s="77"/>
      <c r="B106" s="77"/>
      <c r="C106" s="77"/>
      <c r="D106" s="77"/>
      <c r="E106" s="77"/>
      <c r="F106" s="77"/>
      <c r="G106" s="77"/>
      <c r="H106" s="77"/>
      <c r="I106" s="77"/>
      <c r="J106" s="77"/>
      <c r="K106" s="77"/>
      <c r="L106" s="77"/>
      <c r="M106" s="77"/>
      <c r="N106" s="297"/>
      <c r="O106" s="298"/>
      <c r="P106" s="171"/>
      <c r="Q106" s="171"/>
      <c r="R106" s="171"/>
      <c r="S106" s="171"/>
      <c r="T106" s="171"/>
      <c r="U106" s="171"/>
      <c r="V106" s="171"/>
      <c r="W106" s="171"/>
    </row>
    <row r="107" spans="1:23" x14ac:dyDescent="0.25">
      <c r="A107" s="77"/>
      <c r="B107" s="77"/>
      <c r="C107" s="77"/>
      <c r="D107" s="77"/>
      <c r="E107" s="77"/>
      <c r="F107" s="77"/>
      <c r="G107" s="77"/>
      <c r="H107" s="77"/>
      <c r="I107" s="77"/>
      <c r="J107" s="77"/>
      <c r="K107" s="77"/>
      <c r="L107" s="77"/>
      <c r="M107" s="77"/>
      <c r="N107" s="297"/>
      <c r="O107" s="298"/>
      <c r="P107" s="171"/>
      <c r="Q107" s="171"/>
      <c r="R107" s="171"/>
      <c r="S107" s="171"/>
      <c r="T107" s="171"/>
      <c r="U107" s="171"/>
      <c r="V107" s="171"/>
      <c r="W107" s="171"/>
    </row>
    <row r="108" spans="1:23" x14ac:dyDescent="0.25">
      <c r="A108" s="77"/>
      <c r="B108" s="77"/>
      <c r="C108" s="77"/>
      <c r="D108" s="77"/>
      <c r="E108" s="77"/>
      <c r="F108" s="77"/>
      <c r="G108" s="77"/>
      <c r="H108" s="77"/>
      <c r="I108" s="77"/>
      <c r="J108" s="77"/>
      <c r="K108" s="77"/>
      <c r="L108" s="77"/>
      <c r="M108" s="77"/>
      <c r="N108" s="297"/>
      <c r="O108" s="298"/>
      <c r="P108" s="171"/>
      <c r="Q108" s="171"/>
      <c r="R108" s="171"/>
      <c r="S108" s="171"/>
      <c r="T108" s="171"/>
      <c r="U108" s="171"/>
      <c r="V108" s="171"/>
      <c r="W108" s="171"/>
    </row>
    <row r="109" spans="1:23" x14ac:dyDescent="0.25">
      <c r="A109" s="77"/>
      <c r="B109" s="77"/>
      <c r="C109" s="77"/>
      <c r="D109" s="77"/>
      <c r="E109" s="77"/>
      <c r="F109" s="77"/>
      <c r="G109" s="77"/>
      <c r="H109" s="77"/>
      <c r="I109" s="77"/>
      <c r="J109" s="77"/>
      <c r="K109" s="77"/>
      <c r="L109" s="77"/>
      <c r="M109" s="77"/>
      <c r="N109" s="297"/>
      <c r="O109" s="298"/>
      <c r="P109" s="171"/>
      <c r="Q109" s="171"/>
      <c r="R109" s="171"/>
      <c r="S109" s="171"/>
      <c r="T109" s="171"/>
      <c r="U109" s="171"/>
      <c r="V109" s="171"/>
      <c r="W109" s="171"/>
    </row>
    <row r="110" spans="1:23" x14ac:dyDescent="0.25">
      <c r="A110" s="77"/>
      <c r="B110" s="77"/>
      <c r="C110" s="77"/>
      <c r="D110" s="77"/>
      <c r="E110" s="77"/>
      <c r="F110" s="77"/>
      <c r="G110" s="77"/>
      <c r="H110" s="77"/>
      <c r="I110" s="77"/>
      <c r="J110" s="77"/>
      <c r="K110" s="77"/>
      <c r="L110" s="77"/>
      <c r="M110" s="77"/>
      <c r="N110" s="297"/>
      <c r="O110" s="298"/>
      <c r="P110" s="171"/>
      <c r="Q110" s="171"/>
      <c r="R110" s="171"/>
      <c r="S110" s="171"/>
      <c r="T110" s="171"/>
      <c r="U110" s="171"/>
      <c r="V110" s="171"/>
      <c r="W110" s="171"/>
    </row>
    <row r="111" spans="1:23" x14ac:dyDescent="0.25">
      <c r="A111" s="77"/>
      <c r="B111" s="77"/>
      <c r="C111" s="77"/>
      <c r="D111" s="77"/>
      <c r="E111" s="77"/>
      <c r="F111" s="77"/>
      <c r="G111" s="77"/>
      <c r="H111" s="77"/>
      <c r="I111" s="77"/>
      <c r="J111" s="77"/>
      <c r="K111" s="77"/>
      <c r="L111" s="77"/>
      <c r="M111" s="77"/>
      <c r="N111" s="297"/>
      <c r="O111" s="298"/>
      <c r="P111" s="171"/>
      <c r="Q111" s="171"/>
      <c r="R111" s="171"/>
      <c r="S111" s="171"/>
      <c r="T111" s="171"/>
      <c r="U111" s="171"/>
      <c r="V111" s="171"/>
      <c r="W111" s="171"/>
    </row>
    <row r="112" spans="1:23" x14ac:dyDescent="0.25">
      <c r="A112" s="77"/>
      <c r="B112" s="77"/>
      <c r="C112" s="77"/>
      <c r="D112" s="77"/>
      <c r="E112" s="77"/>
      <c r="F112" s="77"/>
      <c r="G112" s="77"/>
      <c r="H112" s="77"/>
      <c r="I112" s="77"/>
      <c r="J112" s="77"/>
      <c r="K112" s="77"/>
      <c r="L112" s="77"/>
      <c r="M112" s="77"/>
      <c r="N112" s="297"/>
      <c r="O112" s="298"/>
      <c r="P112" s="171"/>
      <c r="Q112" s="171"/>
      <c r="R112" s="171"/>
      <c r="S112" s="171"/>
      <c r="T112" s="171"/>
      <c r="U112" s="171"/>
      <c r="V112" s="171"/>
      <c r="W112" s="171"/>
    </row>
    <row r="113" spans="1:23" x14ac:dyDescent="0.25">
      <c r="A113" s="77"/>
      <c r="B113" s="77"/>
      <c r="C113" s="77"/>
      <c r="D113" s="77"/>
      <c r="E113" s="77"/>
      <c r="F113" s="77"/>
      <c r="G113" s="77"/>
      <c r="H113" s="77"/>
      <c r="I113" s="77"/>
      <c r="J113" s="77"/>
      <c r="K113" s="77"/>
      <c r="L113" s="77"/>
      <c r="M113" s="77"/>
      <c r="N113" s="297"/>
      <c r="O113" s="298"/>
      <c r="P113" s="171"/>
      <c r="Q113" s="171"/>
      <c r="R113" s="171"/>
      <c r="S113" s="171"/>
      <c r="T113" s="171"/>
      <c r="U113" s="171"/>
      <c r="V113" s="171"/>
      <c r="W113" s="171"/>
    </row>
    <row r="114" spans="1:23" x14ac:dyDescent="0.25">
      <c r="A114" s="77"/>
      <c r="B114" s="77"/>
      <c r="C114" s="77"/>
      <c r="D114" s="77"/>
      <c r="E114" s="77"/>
      <c r="F114" s="77"/>
      <c r="G114" s="77"/>
      <c r="H114" s="77"/>
      <c r="I114" s="77"/>
      <c r="J114" s="77"/>
      <c r="K114" s="77"/>
      <c r="L114" s="77"/>
      <c r="M114" s="77"/>
      <c r="N114" s="297"/>
      <c r="O114" s="298"/>
      <c r="P114" s="171"/>
      <c r="Q114" s="171"/>
      <c r="R114" s="171"/>
      <c r="S114" s="171"/>
      <c r="T114" s="171"/>
      <c r="U114" s="171"/>
      <c r="V114" s="171"/>
      <c r="W114" s="171"/>
    </row>
    <row r="115" spans="1:23" x14ac:dyDescent="0.25">
      <c r="A115" s="77"/>
      <c r="B115" s="77"/>
      <c r="C115" s="77"/>
      <c r="D115" s="77"/>
      <c r="E115" s="77"/>
      <c r="F115" s="77"/>
      <c r="G115" s="77"/>
      <c r="H115" s="77"/>
      <c r="I115" s="77"/>
      <c r="J115" s="77"/>
      <c r="K115" s="77"/>
      <c r="L115" s="77"/>
      <c r="M115" s="77"/>
      <c r="N115" s="297"/>
      <c r="O115" s="298"/>
      <c r="P115" s="171"/>
      <c r="Q115" s="171"/>
      <c r="R115" s="171"/>
      <c r="S115" s="171"/>
      <c r="T115" s="171"/>
      <c r="U115" s="171"/>
      <c r="V115" s="171"/>
      <c r="W115" s="171"/>
    </row>
    <row r="116" spans="1:23" x14ac:dyDescent="0.25">
      <c r="A116" s="77"/>
      <c r="B116" s="77"/>
      <c r="C116" s="77"/>
      <c r="D116" s="77"/>
      <c r="E116" s="77"/>
      <c r="F116" s="77"/>
      <c r="G116" s="77"/>
      <c r="H116" s="77"/>
      <c r="I116" s="77"/>
      <c r="J116" s="77"/>
      <c r="K116" s="77"/>
      <c r="L116" s="77"/>
      <c r="M116" s="77"/>
      <c r="N116" s="297"/>
      <c r="O116" s="298"/>
      <c r="P116" s="171"/>
      <c r="Q116" s="171"/>
      <c r="R116" s="171"/>
      <c r="S116" s="171"/>
      <c r="T116" s="171"/>
      <c r="U116" s="171"/>
      <c r="V116" s="171"/>
      <c r="W116" s="171"/>
    </row>
    <row r="117" spans="1:23" x14ac:dyDescent="0.25">
      <c r="A117" s="77"/>
      <c r="B117" s="77"/>
      <c r="C117" s="77"/>
      <c r="D117" s="77"/>
      <c r="E117" s="77"/>
      <c r="F117" s="77"/>
      <c r="G117" s="77"/>
      <c r="H117" s="77"/>
      <c r="I117" s="77"/>
      <c r="J117" s="77"/>
      <c r="K117" s="77"/>
      <c r="L117" s="77"/>
      <c r="M117" s="77"/>
      <c r="N117" s="297"/>
      <c r="O117" s="298"/>
      <c r="P117" s="171"/>
      <c r="Q117" s="171"/>
      <c r="R117" s="171"/>
      <c r="S117" s="171"/>
      <c r="T117" s="171"/>
      <c r="U117" s="171"/>
      <c r="V117" s="171"/>
      <c r="W117" s="171"/>
    </row>
    <row r="118" spans="1:23" x14ac:dyDescent="0.25">
      <c r="A118" s="77"/>
      <c r="B118" s="77"/>
      <c r="C118" s="77"/>
      <c r="D118" s="77"/>
      <c r="E118" s="77"/>
      <c r="F118" s="77"/>
      <c r="G118" s="77"/>
      <c r="H118" s="77"/>
      <c r="I118" s="77"/>
      <c r="J118" s="77"/>
      <c r="K118" s="77"/>
      <c r="L118" s="77"/>
      <c r="M118" s="77"/>
      <c r="N118" s="297"/>
      <c r="O118" s="298"/>
      <c r="P118" s="171"/>
      <c r="Q118" s="171"/>
      <c r="R118" s="171"/>
      <c r="S118" s="171"/>
      <c r="T118" s="171"/>
      <c r="U118" s="171"/>
      <c r="V118" s="171"/>
      <c r="W118" s="171"/>
    </row>
    <row r="119" spans="1:23" x14ac:dyDescent="0.25">
      <c r="A119" s="77"/>
      <c r="B119" s="77"/>
      <c r="C119" s="77"/>
      <c r="D119" s="77"/>
      <c r="E119" s="77"/>
      <c r="F119" s="77"/>
      <c r="G119" s="77"/>
      <c r="H119" s="77"/>
      <c r="I119" s="77"/>
      <c r="J119" s="77"/>
      <c r="K119" s="77"/>
      <c r="L119" s="77"/>
      <c r="M119" s="77"/>
      <c r="N119" s="297"/>
      <c r="O119" s="298"/>
      <c r="P119" s="171"/>
      <c r="Q119" s="171"/>
      <c r="R119" s="171"/>
      <c r="S119" s="171"/>
      <c r="T119" s="171"/>
      <c r="U119" s="171"/>
      <c r="V119" s="171"/>
      <c r="W119" s="171"/>
    </row>
    <row r="120" spans="1:23" x14ac:dyDescent="0.25">
      <c r="A120" s="77"/>
      <c r="B120" s="77"/>
      <c r="C120" s="77"/>
      <c r="D120" s="77"/>
      <c r="E120" s="77"/>
      <c r="F120" s="77"/>
      <c r="G120" s="77"/>
      <c r="H120" s="77"/>
      <c r="I120" s="77"/>
      <c r="J120" s="77"/>
      <c r="K120" s="77"/>
      <c r="L120" s="77"/>
      <c r="M120" s="77"/>
      <c r="N120" s="297"/>
      <c r="O120" s="298"/>
      <c r="P120" s="171"/>
      <c r="Q120" s="171"/>
      <c r="R120" s="171"/>
      <c r="S120" s="171"/>
      <c r="T120" s="171"/>
      <c r="U120" s="171"/>
      <c r="V120" s="171"/>
      <c r="W120" s="171"/>
    </row>
    <row r="121" spans="1:23" x14ac:dyDescent="0.25">
      <c r="A121" s="77"/>
      <c r="B121" s="77"/>
      <c r="C121" s="77"/>
      <c r="D121" s="77"/>
      <c r="E121" s="77"/>
      <c r="F121" s="77"/>
      <c r="G121" s="77"/>
      <c r="H121" s="77"/>
      <c r="I121" s="77"/>
      <c r="J121" s="77"/>
      <c r="K121" s="77"/>
      <c r="L121" s="77"/>
      <c r="M121" s="77"/>
      <c r="N121" s="297"/>
      <c r="O121" s="298"/>
      <c r="P121" s="171"/>
      <c r="Q121" s="171"/>
      <c r="R121" s="171"/>
      <c r="S121" s="171"/>
      <c r="T121" s="171"/>
      <c r="U121" s="171"/>
      <c r="V121" s="171"/>
      <c r="W121" s="171"/>
    </row>
    <row r="122" spans="1:23" x14ac:dyDescent="0.25">
      <c r="A122" s="77"/>
      <c r="B122" s="77"/>
      <c r="C122" s="77"/>
      <c r="D122" s="77"/>
      <c r="E122" s="77"/>
      <c r="F122" s="77"/>
      <c r="G122" s="77"/>
      <c r="H122" s="77"/>
      <c r="I122" s="77"/>
      <c r="J122" s="77"/>
      <c r="K122" s="77"/>
      <c r="L122" s="77"/>
      <c r="M122" s="77"/>
      <c r="N122" s="297"/>
      <c r="O122" s="298"/>
      <c r="P122" s="171"/>
      <c r="Q122" s="171"/>
      <c r="R122" s="171"/>
      <c r="S122" s="171"/>
      <c r="T122" s="171"/>
      <c r="U122" s="171"/>
      <c r="V122" s="171"/>
      <c r="W122" s="171"/>
    </row>
    <row r="123" spans="1:23" x14ac:dyDescent="0.25">
      <c r="A123" s="77"/>
      <c r="B123" s="77"/>
      <c r="C123" s="77"/>
      <c r="D123" s="77"/>
      <c r="E123" s="77"/>
      <c r="F123" s="77"/>
      <c r="G123" s="77"/>
      <c r="H123" s="77"/>
      <c r="I123" s="77"/>
      <c r="J123" s="77"/>
      <c r="K123" s="77"/>
      <c r="L123" s="77"/>
      <c r="M123" s="77"/>
      <c r="N123" s="297"/>
      <c r="O123" s="298"/>
      <c r="P123" s="171"/>
      <c r="Q123" s="171"/>
      <c r="R123" s="171"/>
      <c r="S123" s="171"/>
      <c r="T123" s="171"/>
      <c r="U123" s="171"/>
      <c r="V123" s="171"/>
      <c r="W123" s="171"/>
    </row>
    <row r="124" spans="1:23" x14ac:dyDescent="0.25">
      <c r="A124" s="77"/>
      <c r="B124" s="77"/>
      <c r="C124" s="77"/>
      <c r="D124" s="77"/>
      <c r="E124" s="77"/>
      <c r="F124" s="77"/>
      <c r="G124" s="77"/>
      <c r="H124" s="77"/>
      <c r="I124" s="77"/>
      <c r="J124" s="77"/>
      <c r="K124" s="77"/>
      <c r="L124" s="77"/>
      <c r="M124" s="77"/>
      <c r="N124" s="297"/>
      <c r="O124" s="298"/>
      <c r="P124" s="171"/>
      <c r="Q124" s="171"/>
      <c r="R124" s="171"/>
      <c r="S124" s="171"/>
      <c r="T124" s="171"/>
      <c r="U124" s="171"/>
      <c r="V124" s="171"/>
      <c r="W124" s="171"/>
    </row>
    <row r="125" spans="1:23" x14ac:dyDescent="0.25">
      <c r="A125" s="77"/>
      <c r="B125" s="77"/>
      <c r="C125" s="77"/>
      <c r="D125" s="77"/>
      <c r="E125" s="77"/>
      <c r="F125" s="77"/>
      <c r="G125" s="77"/>
      <c r="H125" s="77"/>
      <c r="I125" s="77"/>
      <c r="J125" s="77"/>
      <c r="K125" s="77"/>
      <c r="L125" s="77"/>
      <c r="M125" s="77"/>
      <c r="N125" s="297"/>
      <c r="O125" s="298"/>
      <c r="P125" s="171"/>
      <c r="Q125" s="171"/>
      <c r="R125" s="171"/>
      <c r="S125" s="171"/>
      <c r="T125" s="171"/>
      <c r="U125" s="171"/>
      <c r="V125" s="171"/>
      <c r="W125" s="171"/>
    </row>
    <row r="126" spans="1:23" x14ac:dyDescent="0.25">
      <c r="A126" s="77"/>
      <c r="B126" s="77"/>
      <c r="C126" s="77"/>
      <c r="D126" s="77"/>
      <c r="E126" s="77"/>
      <c r="F126" s="77"/>
      <c r="G126" s="77"/>
      <c r="H126" s="77"/>
      <c r="I126" s="77"/>
      <c r="J126" s="77"/>
      <c r="K126" s="77"/>
      <c r="L126" s="77"/>
      <c r="M126" s="77"/>
      <c r="N126" s="297"/>
      <c r="O126" s="298"/>
      <c r="P126" s="171"/>
      <c r="Q126" s="171"/>
      <c r="R126" s="171"/>
      <c r="S126" s="171"/>
      <c r="T126" s="171"/>
      <c r="U126" s="171"/>
      <c r="V126" s="171"/>
      <c r="W126" s="171"/>
    </row>
    <row r="127" spans="1:23" x14ac:dyDescent="0.25">
      <c r="A127" s="77"/>
      <c r="B127" s="77"/>
      <c r="C127" s="77"/>
      <c r="D127" s="77"/>
      <c r="E127" s="77"/>
      <c r="F127" s="77"/>
      <c r="G127" s="77"/>
      <c r="H127" s="77"/>
      <c r="I127" s="77"/>
      <c r="J127" s="77"/>
      <c r="K127" s="77"/>
      <c r="L127" s="77"/>
      <c r="M127" s="77"/>
      <c r="N127" s="297"/>
      <c r="O127" s="298"/>
      <c r="P127" s="171"/>
      <c r="Q127" s="171"/>
      <c r="R127" s="171"/>
      <c r="S127" s="171"/>
      <c r="T127" s="171"/>
      <c r="U127" s="171"/>
      <c r="V127" s="171"/>
      <c r="W127" s="171"/>
    </row>
    <row r="128" spans="1:23" x14ac:dyDescent="0.25">
      <c r="A128" s="77"/>
      <c r="B128" s="77"/>
      <c r="C128" s="77"/>
      <c r="D128" s="77"/>
      <c r="E128" s="77"/>
      <c r="F128" s="77"/>
      <c r="G128" s="77"/>
      <c r="H128" s="77"/>
      <c r="I128" s="77"/>
      <c r="J128" s="77"/>
      <c r="K128" s="77"/>
      <c r="L128" s="77"/>
      <c r="M128" s="77"/>
      <c r="N128" s="297"/>
      <c r="O128" s="298"/>
      <c r="P128" s="171"/>
      <c r="Q128" s="171"/>
      <c r="R128" s="171"/>
      <c r="S128" s="171"/>
      <c r="T128" s="171"/>
      <c r="U128" s="171"/>
      <c r="V128" s="171"/>
      <c r="W128" s="171"/>
    </row>
    <row r="129" spans="1:23" x14ac:dyDescent="0.25">
      <c r="A129" s="77"/>
      <c r="B129" s="77"/>
      <c r="C129" s="77"/>
      <c r="D129" s="77"/>
      <c r="E129" s="77"/>
      <c r="F129" s="77"/>
      <c r="G129" s="77"/>
      <c r="H129" s="77"/>
      <c r="I129" s="77"/>
      <c r="J129" s="77"/>
      <c r="K129" s="77"/>
      <c r="L129" s="77"/>
      <c r="M129" s="77"/>
      <c r="N129" s="297"/>
      <c r="O129" s="298"/>
      <c r="P129" s="171"/>
      <c r="Q129" s="171"/>
      <c r="R129" s="171"/>
      <c r="S129" s="171"/>
      <c r="T129" s="171"/>
      <c r="U129" s="171"/>
      <c r="V129" s="171"/>
      <c r="W129" s="171"/>
    </row>
    <row r="130" spans="1:23" x14ac:dyDescent="0.25">
      <c r="A130" s="77"/>
      <c r="B130" s="77"/>
      <c r="C130" s="77"/>
      <c r="D130" s="77"/>
      <c r="E130" s="77"/>
      <c r="F130" s="77"/>
      <c r="G130" s="77"/>
      <c r="H130" s="77"/>
      <c r="I130" s="77"/>
      <c r="J130" s="77"/>
      <c r="K130" s="77"/>
      <c r="L130" s="77"/>
      <c r="M130" s="77"/>
      <c r="N130" s="297"/>
      <c r="O130" s="298"/>
      <c r="P130" s="171"/>
      <c r="Q130" s="171"/>
      <c r="R130" s="171"/>
      <c r="S130" s="171"/>
      <c r="T130" s="171"/>
      <c r="U130" s="171"/>
      <c r="V130" s="171"/>
      <c r="W130" s="171"/>
    </row>
    <row r="131" spans="1:23" x14ac:dyDescent="0.25">
      <c r="A131" s="77"/>
      <c r="B131" s="77"/>
      <c r="C131" s="77"/>
      <c r="D131" s="77"/>
      <c r="E131" s="77"/>
      <c r="F131" s="77"/>
      <c r="G131" s="77"/>
      <c r="H131" s="77"/>
      <c r="I131" s="77"/>
      <c r="J131" s="77"/>
      <c r="K131" s="77"/>
      <c r="L131" s="77"/>
      <c r="M131" s="77"/>
      <c r="N131" s="297"/>
      <c r="O131" s="298"/>
      <c r="P131" s="171"/>
      <c r="Q131" s="171"/>
      <c r="R131" s="171"/>
      <c r="S131" s="171"/>
      <c r="T131" s="171"/>
      <c r="U131" s="171"/>
      <c r="V131" s="171"/>
      <c r="W131" s="171"/>
    </row>
    <row r="132" spans="1:23" x14ac:dyDescent="0.25">
      <c r="A132" s="77"/>
      <c r="B132" s="77"/>
      <c r="C132" s="77"/>
      <c r="D132" s="77"/>
      <c r="E132" s="77"/>
      <c r="F132" s="77"/>
      <c r="G132" s="77"/>
      <c r="H132" s="77"/>
      <c r="I132" s="77"/>
      <c r="J132" s="77"/>
      <c r="K132" s="77"/>
      <c r="L132" s="77"/>
      <c r="M132" s="77"/>
      <c r="N132" s="297"/>
      <c r="O132" s="298"/>
      <c r="P132" s="171"/>
      <c r="Q132" s="171"/>
      <c r="R132" s="171"/>
      <c r="S132" s="171"/>
      <c r="T132" s="171"/>
      <c r="U132" s="171"/>
      <c r="V132" s="171"/>
      <c r="W132" s="171"/>
    </row>
    <row r="133" spans="1:23" x14ac:dyDescent="0.25">
      <c r="A133" s="77"/>
      <c r="B133" s="77"/>
      <c r="C133" s="77"/>
      <c r="D133" s="77"/>
      <c r="E133" s="77"/>
      <c r="F133" s="77"/>
      <c r="G133" s="77"/>
      <c r="H133" s="77"/>
      <c r="I133" s="77"/>
      <c r="J133" s="77"/>
      <c r="K133" s="77"/>
      <c r="L133" s="77"/>
      <c r="M133" s="77"/>
      <c r="N133" s="297"/>
      <c r="O133" s="298"/>
      <c r="P133" s="171"/>
      <c r="Q133" s="171"/>
      <c r="R133" s="171"/>
      <c r="S133" s="171"/>
      <c r="T133" s="171"/>
      <c r="U133" s="171"/>
      <c r="V133" s="171"/>
      <c r="W133" s="171"/>
    </row>
    <row r="134" spans="1:23" x14ac:dyDescent="0.25">
      <c r="A134" s="77"/>
      <c r="B134" s="77"/>
      <c r="C134" s="77"/>
      <c r="D134" s="77"/>
      <c r="E134" s="77"/>
      <c r="F134" s="77"/>
      <c r="G134" s="77"/>
      <c r="H134" s="77"/>
      <c r="I134" s="77"/>
      <c r="J134" s="77"/>
      <c r="K134" s="77"/>
      <c r="L134" s="77"/>
      <c r="M134" s="77"/>
      <c r="N134" s="297"/>
      <c r="O134" s="298"/>
      <c r="P134" s="171"/>
      <c r="Q134" s="171"/>
      <c r="R134" s="171"/>
      <c r="S134" s="171"/>
      <c r="T134" s="171"/>
      <c r="U134" s="171"/>
      <c r="V134" s="171"/>
      <c r="W134" s="171"/>
    </row>
    <row r="135" spans="1:23" x14ac:dyDescent="0.25">
      <c r="A135" s="77"/>
      <c r="B135" s="77"/>
      <c r="C135" s="77"/>
      <c r="D135" s="77"/>
      <c r="E135" s="77"/>
      <c r="F135" s="77"/>
      <c r="G135" s="77"/>
      <c r="H135" s="77"/>
      <c r="I135" s="77"/>
      <c r="J135" s="77"/>
      <c r="K135" s="77"/>
      <c r="L135" s="77"/>
      <c r="M135" s="77"/>
      <c r="N135" s="297"/>
      <c r="O135" s="298"/>
      <c r="P135" s="171"/>
      <c r="Q135" s="171"/>
      <c r="R135" s="171"/>
      <c r="S135" s="171"/>
      <c r="T135" s="171"/>
      <c r="U135" s="171"/>
      <c r="V135" s="171"/>
      <c r="W135" s="171"/>
    </row>
    <row r="136" spans="1:23" x14ac:dyDescent="0.25">
      <c r="A136" s="77"/>
      <c r="B136" s="77"/>
      <c r="C136" s="77"/>
      <c r="D136" s="77"/>
      <c r="E136" s="77"/>
      <c r="F136" s="77"/>
      <c r="G136" s="77"/>
      <c r="H136" s="77"/>
      <c r="I136" s="77"/>
      <c r="J136" s="77"/>
      <c r="K136" s="77"/>
      <c r="L136" s="77"/>
      <c r="M136" s="77"/>
      <c r="N136" s="297"/>
      <c r="O136" s="298"/>
      <c r="P136" s="171"/>
      <c r="Q136" s="171"/>
      <c r="R136" s="171"/>
      <c r="S136" s="171"/>
      <c r="T136" s="171"/>
      <c r="U136" s="171"/>
      <c r="V136" s="171"/>
      <c r="W136" s="171"/>
    </row>
    <row r="137" spans="1:23" x14ac:dyDescent="0.25">
      <c r="A137" s="77"/>
      <c r="B137" s="77"/>
      <c r="C137" s="77"/>
      <c r="D137" s="77"/>
      <c r="E137" s="77"/>
      <c r="F137" s="77"/>
      <c r="G137" s="77"/>
      <c r="H137" s="77"/>
      <c r="I137" s="77"/>
      <c r="J137" s="77"/>
      <c r="K137" s="77"/>
      <c r="L137" s="77"/>
      <c r="M137" s="77"/>
      <c r="N137" s="297"/>
      <c r="O137" s="298"/>
      <c r="P137" s="171"/>
      <c r="Q137" s="171"/>
      <c r="R137" s="171"/>
      <c r="S137" s="171"/>
      <c r="T137" s="171"/>
      <c r="U137" s="171"/>
      <c r="V137" s="171"/>
      <c r="W137" s="171"/>
    </row>
    <row r="138" spans="1:23" x14ac:dyDescent="0.25">
      <c r="A138" s="77"/>
      <c r="B138" s="77"/>
      <c r="C138" s="77"/>
      <c r="D138" s="77"/>
      <c r="E138" s="77"/>
      <c r="F138" s="77"/>
      <c r="G138" s="77"/>
      <c r="H138" s="77"/>
      <c r="I138" s="77"/>
      <c r="J138" s="77"/>
      <c r="K138" s="77"/>
      <c r="L138" s="77"/>
      <c r="M138" s="77"/>
      <c r="N138" s="297"/>
      <c r="O138" s="298"/>
      <c r="P138" s="171"/>
      <c r="Q138" s="171"/>
      <c r="R138" s="171"/>
      <c r="S138" s="171"/>
      <c r="T138" s="171"/>
      <c r="U138" s="171"/>
      <c r="V138" s="171"/>
      <c r="W138" s="171"/>
    </row>
    <row r="139" spans="1:23" x14ac:dyDescent="0.25">
      <c r="A139" s="77"/>
      <c r="B139" s="77"/>
      <c r="C139" s="77"/>
      <c r="D139" s="77"/>
      <c r="E139" s="77"/>
      <c r="F139" s="77"/>
      <c r="G139" s="77"/>
      <c r="H139" s="77"/>
      <c r="I139" s="77"/>
      <c r="J139" s="77"/>
      <c r="K139" s="77"/>
      <c r="L139" s="77"/>
      <c r="M139" s="77"/>
      <c r="N139" s="297"/>
      <c r="O139" s="298"/>
      <c r="P139" s="171"/>
      <c r="Q139" s="171"/>
      <c r="R139" s="171"/>
      <c r="S139" s="171"/>
      <c r="T139" s="171"/>
      <c r="U139" s="171"/>
      <c r="V139" s="171"/>
      <c r="W139" s="171"/>
    </row>
    <row r="140" spans="1:23" x14ac:dyDescent="0.25">
      <c r="A140" s="77"/>
      <c r="B140" s="77"/>
      <c r="C140" s="77"/>
      <c r="D140" s="77"/>
      <c r="E140" s="77"/>
      <c r="F140" s="77"/>
      <c r="G140" s="77"/>
      <c r="H140" s="77"/>
      <c r="I140" s="77"/>
      <c r="J140" s="77"/>
      <c r="K140" s="77"/>
      <c r="L140" s="77"/>
      <c r="M140" s="77"/>
      <c r="N140" s="297"/>
      <c r="O140" s="298"/>
      <c r="P140" s="171"/>
      <c r="Q140" s="171"/>
      <c r="R140" s="171"/>
      <c r="S140" s="171"/>
      <c r="T140" s="171"/>
      <c r="U140" s="171"/>
      <c r="V140" s="171"/>
      <c r="W140" s="171"/>
    </row>
    <row r="141" spans="1:23" x14ac:dyDescent="0.25">
      <c r="A141" s="77"/>
      <c r="B141" s="77"/>
      <c r="C141" s="77"/>
      <c r="D141" s="77"/>
      <c r="E141" s="77"/>
      <c r="F141" s="77"/>
      <c r="G141" s="77"/>
      <c r="H141" s="77"/>
      <c r="I141" s="77"/>
      <c r="J141" s="77"/>
      <c r="K141" s="77"/>
      <c r="L141" s="77"/>
      <c r="M141" s="77"/>
      <c r="N141" s="297"/>
      <c r="O141" s="298"/>
      <c r="P141" s="171"/>
      <c r="Q141" s="171"/>
      <c r="R141" s="171"/>
      <c r="S141" s="171"/>
      <c r="T141" s="171"/>
      <c r="U141" s="171"/>
      <c r="V141" s="171"/>
      <c r="W141" s="171"/>
    </row>
    <row r="142" spans="1:23" x14ac:dyDescent="0.25">
      <c r="A142" s="77"/>
      <c r="B142" s="77"/>
      <c r="C142" s="77"/>
      <c r="D142" s="77"/>
      <c r="E142" s="77"/>
      <c r="F142" s="77"/>
      <c r="G142" s="77"/>
      <c r="H142" s="77"/>
      <c r="I142" s="77"/>
      <c r="J142" s="77"/>
      <c r="K142" s="77"/>
      <c r="L142" s="77"/>
      <c r="M142" s="77"/>
      <c r="N142" s="297"/>
      <c r="O142" s="298"/>
      <c r="P142" s="171"/>
      <c r="Q142" s="171"/>
      <c r="R142" s="171"/>
      <c r="S142" s="171"/>
      <c r="T142" s="171"/>
      <c r="U142" s="171"/>
      <c r="V142" s="171"/>
      <c r="W142" s="171"/>
    </row>
    <row r="143" spans="1:23" x14ac:dyDescent="0.25">
      <c r="A143" s="77"/>
      <c r="B143" s="77"/>
      <c r="C143" s="77"/>
      <c r="D143" s="77"/>
      <c r="E143" s="77"/>
      <c r="F143" s="77"/>
      <c r="G143" s="77"/>
      <c r="H143" s="77"/>
      <c r="I143" s="77"/>
      <c r="J143" s="77"/>
      <c r="K143" s="77"/>
      <c r="L143" s="77"/>
      <c r="M143" s="77"/>
      <c r="N143" s="297"/>
      <c r="O143" s="298"/>
      <c r="P143" s="171"/>
      <c r="Q143" s="171"/>
      <c r="R143" s="171"/>
      <c r="S143" s="171"/>
      <c r="T143" s="171"/>
      <c r="U143" s="171"/>
      <c r="V143" s="171"/>
      <c r="W143" s="171"/>
    </row>
    <row r="144" spans="1:23" x14ac:dyDescent="0.25">
      <c r="A144" s="77"/>
      <c r="B144" s="77"/>
      <c r="C144" s="77"/>
      <c r="D144" s="77"/>
      <c r="E144" s="77"/>
      <c r="F144" s="77"/>
      <c r="G144" s="77"/>
      <c r="H144" s="77"/>
      <c r="I144" s="77"/>
      <c r="J144" s="77"/>
      <c r="K144" s="77"/>
      <c r="L144" s="77"/>
      <c r="M144" s="77"/>
      <c r="N144" s="297"/>
      <c r="O144" s="298"/>
      <c r="P144" s="171"/>
      <c r="Q144" s="171"/>
      <c r="R144" s="171"/>
      <c r="S144" s="171"/>
      <c r="T144" s="171"/>
      <c r="U144" s="171"/>
      <c r="V144" s="171"/>
      <c r="W144" s="171"/>
    </row>
    <row r="145" spans="1:23" x14ac:dyDescent="0.25">
      <c r="A145" s="77"/>
      <c r="B145" s="77"/>
      <c r="C145" s="77"/>
      <c r="D145" s="77"/>
      <c r="E145" s="77"/>
      <c r="F145" s="77"/>
      <c r="G145" s="77"/>
      <c r="H145" s="77"/>
      <c r="I145" s="77"/>
      <c r="J145" s="77"/>
      <c r="K145" s="77"/>
      <c r="L145" s="77"/>
      <c r="M145" s="77"/>
      <c r="N145" s="297"/>
      <c r="O145" s="298"/>
      <c r="P145" s="171"/>
      <c r="Q145" s="171"/>
      <c r="R145" s="171"/>
      <c r="S145" s="171"/>
      <c r="T145" s="171"/>
      <c r="U145" s="171"/>
      <c r="V145" s="171"/>
      <c r="W145" s="171"/>
    </row>
    <row r="146" spans="1:23" x14ac:dyDescent="0.25">
      <c r="A146" s="77"/>
      <c r="B146" s="77"/>
      <c r="C146" s="77"/>
      <c r="D146" s="77"/>
      <c r="E146" s="77"/>
      <c r="F146" s="77"/>
      <c r="G146" s="77"/>
      <c r="H146" s="77"/>
      <c r="I146" s="77"/>
      <c r="J146" s="77"/>
      <c r="K146" s="77"/>
      <c r="L146" s="77"/>
      <c r="M146" s="77"/>
      <c r="N146" s="297"/>
      <c r="O146" s="298"/>
      <c r="P146" s="171"/>
      <c r="Q146" s="171"/>
      <c r="R146" s="171"/>
      <c r="S146" s="171"/>
      <c r="T146" s="171"/>
      <c r="U146" s="171"/>
      <c r="V146" s="171"/>
      <c r="W146" s="171"/>
    </row>
    <row r="147" spans="1:23" x14ac:dyDescent="0.25">
      <c r="A147" s="77"/>
      <c r="B147" s="77"/>
      <c r="C147" s="77"/>
      <c r="D147" s="77"/>
      <c r="E147" s="77"/>
      <c r="F147" s="77"/>
      <c r="G147" s="77"/>
      <c r="H147" s="77"/>
      <c r="I147" s="77"/>
      <c r="J147" s="77"/>
      <c r="K147" s="77"/>
      <c r="L147" s="77"/>
      <c r="M147" s="77"/>
      <c r="N147" s="297"/>
      <c r="O147" s="298"/>
      <c r="P147" s="171"/>
      <c r="Q147" s="171"/>
      <c r="R147" s="171"/>
      <c r="S147" s="171"/>
      <c r="T147" s="171"/>
      <c r="U147" s="171"/>
      <c r="V147" s="171"/>
      <c r="W147" s="171"/>
    </row>
    <row r="148" spans="1:23" x14ac:dyDescent="0.25">
      <c r="A148" s="77"/>
      <c r="B148" s="77"/>
      <c r="C148" s="77"/>
      <c r="D148" s="77"/>
      <c r="E148" s="77"/>
      <c r="F148" s="77"/>
      <c r="G148" s="77"/>
      <c r="H148" s="77"/>
      <c r="I148" s="77"/>
      <c r="J148" s="77"/>
      <c r="K148" s="77"/>
      <c r="L148" s="77"/>
      <c r="M148" s="77"/>
      <c r="N148" s="297"/>
      <c r="O148" s="298"/>
      <c r="P148" s="171"/>
      <c r="Q148" s="171"/>
      <c r="R148" s="171"/>
      <c r="S148" s="171"/>
      <c r="T148" s="171"/>
      <c r="U148" s="171"/>
      <c r="V148" s="171"/>
      <c r="W148" s="171"/>
    </row>
    <row r="149" spans="1:23" x14ac:dyDescent="0.25">
      <c r="A149" s="77"/>
      <c r="B149" s="77"/>
      <c r="C149" s="77"/>
      <c r="D149" s="77"/>
      <c r="E149" s="77"/>
      <c r="F149" s="77"/>
      <c r="G149" s="77"/>
      <c r="H149" s="77"/>
      <c r="I149" s="77"/>
      <c r="J149" s="77"/>
      <c r="K149" s="77"/>
      <c r="L149" s="77"/>
      <c r="M149" s="77"/>
      <c r="N149" s="297"/>
      <c r="O149" s="298"/>
      <c r="P149" s="171"/>
      <c r="Q149" s="171"/>
      <c r="R149" s="171"/>
      <c r="S149" s="171"/>
      <c r="T149" s="171"/>
      <c r="U149" s="171"/>
      <c r="V149" s="171"/>
      <c r="W149" s="171"/>
    </row>
    <row r="150" spans="1:23" x14ac:dyDescent="0.25">
      <c r="A150" s="77"/>
      <c r="B150" s="77"/>
      <c r="C150" s="77"/>
      <c r="D150" s="77"/>
      <c r="E150" s="77"/>
      <c r="F150" s="77"/>
      <c r="G150" s="77"/>
      <c r="H150" s="77"/>
      <c r="I150" s="77"/>
      <c r="J150" s="77"/>
      <c r="K150" s="77"/>
      <c r="L150" s="77"/>
      <c r="M150" s="77"/>
      <c r="N150" s="297"/>
      <c r="O150" s="298"/>
      <c r="P150" s="171"/>
      <c r="Q150" s="171"/>
      <c r="R150" s="171"/>
      <c r="S150" s="171"/>
      <c r="T150" s="171"/>
      <c r="U150" s="171"/>
      <c r="V150" s="171"/>
      <c r="W150" s="171"/>
    </row>
    <row r="151" spans="1:23" x14ac:dyDescent="0.25">
      <c r="A151" s="77"/>
      <c r="B151" s="77"/>
      <c r="C151" s="77"/>
      <c r="D151" s="77"/>
      <c r="E151" s="77"/>
      <c r="F151" s="77"/>
      <c r="G151" s="77"/>
      <c r="H151" s="77"/>
      <c r="I151" s="77"/>
      <c r="J151" s="77"/>
      <c r="K151" s="77"/>
      <c r="L151" s="77"/>
      <c r="M151" s="77"/>
      <c r="N151" s="297"/>
      <c r="O151" s="298"/>
      <c r="P151" s="171"/>
      <c r="Q151" s="171"/>
      <c r="R151" s="171"/>
      <c r="S151" s="171"/>
      <c r="T151" s="171"/>
      <c r="U151" s="171"/>
      <c r="V151" s="171"/>
      <c r="W151" s="171"/>
    </row>
    <row r="152" spans="1:23" x14ac:dyDescent="0.25">
      <c r="A152" s="77"/>
      <c r="B152" s="77"/>
      <c r="C152" s="77"/>
      <c r="D152" s="77"/>
      <c r="E152" s="77"/>
      <c r="F152" s="77"/>
      <c r="G152" s="77"/>
      <c r="H152" s="77"/>
      <c r="I152" s="77"/>
      <c r="J152" s="77"/>
      <c r="K152" s="77"/>
      <c r="L152" s="77"/>
      <c r="M152" s="77"/>
      <c r="N152" s="297"/>
      <c r="O152" s="298"/>
      <c r="P152" s="171"/>
      <c r="Q152" s="171"/>
      <c r="R152" s="171"/>
      <c r="S152" s="171"/>
      <c r="T152" s="171"/>
      <c r="U152" s="171"/>
      <c r="V152" s="171"/>
      <c r="W152" s="171"/>
    </row>
    <row r="153" spans="1:23" x14ac:dyDescent="0.25">
      <c r="A153" s="77"/>
      <c r="B153" s="77"/>
      <c r="C153" s="77"/>
      <c r="D153" s="77"/>
      <c r="E153" s="77"/>
      <c r="F153" s="77"/>
      <c r="G153" s="77"/>
      <c r="H153" s="77"/>
      <c r="I153" s="77"/>
      <c r="J153" s="77"/>
      <c r="K153" s="77"/>
      <c r="L153" s="77"/>
      <c r="M153" s="77"/>
      <c r="N153" s="297"/>
      <c r="O153" s="298"/>
      <c r="P153" s="171"/>
      <c r="Q153" s="171"/>
      <c r="R153" s="171"/>
      <c r="S153" s="171"/>
      <c r="T153" s="171"/>
      <c r="U153" s="171"/>
      <c r="V153" s="171"/>
      <c r="W153" s="171"/>
    </row>
    <row r="154" spans="1:23" x14ac:dyDescent="0.25">
      <c r="A154" s="77"/>
      <c r="B154" s="77"/>
      <c r="C154" s="77"/>
      <c r="D154" s="77"/>
      <c r="E154" s="77"/>
      <c r="F154" s="77"/>
      <c r="G154" s="77"/>
      <c r="H154" s="77"/>
      <c r="I154" s="77"/>
      <c r="J154" s="77"/>
      <c r="K154" s="77"/>
      <c r="L154" s="77"/>
      <c r="M154" s="77"/>
      <c r="N154" s="297"/>
      <c r="O154" s="298"/>
      <c r="P154" s="171"/>
      <c r="Q154" s="171"/>
      <c r="R154" s="171"/>
      <c r="S154" s="171"/>
      <c r="T154" s="171"/>
      <c r="U154" s="171"/>
      <c r="V154" s="171"/>
      <c r="W154" s="171"/>
    </row>
    <row r="155" spans="1:23" x14ac:dyDescent="0.25">
      <c r="A155" s="77"/>
      <c r="B155" s="77"/>
      <c r="C155" s="77"/>
      <c r="D155" s="77"/>
      <c r="E155" s="77"/>
      <c r="F155" s="77"/>
      <c r="G155" s="77"/>
      <c r="H155" s="77"/>
      <c r="I155" s="77"/>
      <c r="J155" s="77"/>
      <c r="K155" s="77"/>
      <c r="L155" s="77"/>
      <c r="M155" s="77"/>
      <c r="N155" s="297"/>
      <c r="O155" s="298"/>
      <c r="P155" s="171"/>
      <c r="Q155" s="171"/>
      <c r="R155" s="171"/>
      <c r="S155" s="171"/>
      <c r="T155" s="171"/>
      <c r="U155" s="171"/>
      <c r="V155" s="171"/>
      <c r="W155" s="171"/>
    </row>
    <row r="156" spans="1:23" x14ac:dyDescent="0.25">
      <c r="A156" s="77"/>
      <c r="B156" s="77"/>
      <c r="C156" s="77"/>
      <c r="D156" s="77"/>
      <c r="E156" s="77"/>
      <c r="F156" s="77"/>
      <c r="G156" s="77"/>
      <c r="H156" s="77"/>
      <c r="I156" s="77"/>
      <c r="J156" s="77"/>
      <c r="K156" s="77"/>
      <c r="L156" s="77"/>
      <c r="M156" s="77"/>
      <c r="N156" s="297"/>
      <c r="O156" s="298"/>
      <c r="P156" s="171"/>
      <c r="Q156" s="171"/>
      <c r="R156" s="171"/>
      <c r="S156" s="171"/>
      <c r="T156" s="171"/>
      <c r="U156" s="171"/>
      <c r="V156" s="171"/>
      <c r="W156" s="171"/>
    </row>
    <row r="157" spans="1:23" x14ac:dyDescent="0.25">
      <c r="A157" s="77"/>
      <c r="B157" s="77"/>
      <c r="C157" s="77"/>
      <c r="D157" s="77"/>
      <c r="E157" s="77"/>
      <c r="F157" s="77"/>
      <c r="G157" s="77"/>
      <c r="H157" s="77"/>
      <c r="I157" s="77"/>
      <c r="J157" s="77"/>
      <c r="K157" s="77"/>
      <c r="L157" s="77"/>
      <c r="M157" s="77"/>
      <c r="N157" s="297"/>
      <c r="O157" s="298"/>
      <c r="P157" s="171"/>
      <c r="Q157" s="171"/>
      <c r="R157" s="171"/>
      <c r="S157" s="171"/>
      <c r="T157" s="171"/>
      <c r="U157" s="171"/>
      <c r="V157" s="171"/>
      <c r="W157" s="171"/>
    </row>
    <row r="158" spans="1:23" x14ac:dyDescent="0.25">
      <c r="A158" s="77"/>
      <c r="B158" s="77"/>
      <c r="C158" s="77"/>
      <c r="D158" s="77"/>
      <c r="E158" s="77"/>
      <c r="F158" s="77"/>
      <c r="G158" s="77"/>
      <c r="H158" s="77"/>
      <c r="I158" s="77"/>
      <c r="J158" s="77"/>
      <c r="K158" s="77"/>
      <c r="L158" s="77"/>
      <c r="M158" s="77"/>
      <c r="N158" s="297"/>
      <c r="O158" s="298"/>
      <c r="P158" s="171"/>
      <c r="Q158" s="171"/>
      <c r="R158" s="171"/>
      <c r="S158" s="171"/>
      <c r="T158" s="171"/>
      <c r="U158" s="171"/>
      <c r="V158" s="171"/>
      <c r="W158" s="171"/>
    </row>
    <row r="159" spans="1:23" x14ac:dyDescent="0.25">
      <c r="A159" s="77"/>
      <c r="B159" s="77"/>
      <c r="C159" s="77"/>
      <c r="D159" s="77"/>
      <c r="E159" s="77"/>
      <c r="F159" s="77"/>
      <c r="G159" s="77"/>
      <c r="H159" s="77"/>
      <c r="I159" s="77"/>
      <c r="J159" s="77"/>
      <c r="K159" s="77"/>
      <c r="L159" s="77"/>
      <c r="M159" s="77"/>
      <c r="N159" s="297"/>
      <c r="O159" s="298"/>
      <c r="P159" s="171"/>
      <c r="Q159" s="171"/>
      <c r="R159" s="171"/>
      <c r="S159" s="171"/>
      <c r="T159" s="171"/>
      <c r="U159" s="171"/>
      <c r="V159" s="171"/>
      <c r="W159" s="171"/>
    </row>
    <row r="160" spans="1:23" x14ac:dyDescent="0.25">
      <c r="A160" s="77"/>
      <c r="B160" s="77"/>
      <c r="C160" s="77"/>
      <c r="D160" s="77"/>
      <c r="E160" s="77"/>
      <c r="F160" s="77"/>
      <c r="G160" s="77"/>
      <c r="H160" s="77"/>
      <c r="I160" s="77"/>
      <c r="J160" s="77"/>
      <c r="K160" s="77"/>
      <c r="L160" s="77"/>
      <c r="M160" s="77"/>
      <c r="N160" s="297"/>
      <c r="O160" s="298"/>
      <c r="P160" s="171"/>
      <c r="Q160" s="171"/>
      <c r="R160" s="171"/>
      <c r="S160" s="171"/>
      <c r="T160" s="171"/>
      <c r="U160" s="171"/>
      <c r="V160" s="171"/>
      <c r="W160" s="171"/>
    </row>
    <row r="161" spans="1:23" x14ac:dyDescent="0.25">
      <c r="A161" s="77"/>
      <c r="B161" s="77"/>
      <c r="C161" s="77"/>
      <c r="D161" s="77"/>
      <c r="E161" s="77"/>
      <c r="F161" s="77"/>
      <c r="G161" s="77"/>
      <c r="H161" s="77"/>
      <c r="I161" s="77"/>
      <c r="J161" s="77"/>
      <c r="K161" s="77"/>
      <c r="L161" s="77"/>
      <c r="M161" s="77"/>
      <c r="N161" s="297"/>
      <c r="O161" s="298"/>
      <c r="P161" s="171"/>
      <c r="Q161" s="171"/>
      <c r="R161" s="171"/>
      <c r="S161" s="171"/>
      <c r="T161" s="171"/>
      <c r="U161" s="171"/>
      <c r="V161" s="171"/>
      <c r="W161" s="171"/>
    </row>
    <row r="162" spans="1:23" x14ac:dyDescent="0.25">
      <c r="A162" s="77"/>
      <c r="B162" s="77"/>
      <c r="C162" s="77"/>
      <c r="D162" s="77"/>
      <c r="E162" s="77"/>
      <c r="F162" s="77"/>
      <c r="G162" s="77"/>
      <c r="H162" s="77"/>
      <c r="I162" s="77"/>
      <c r="J162" s="77"/>
      <c r="K162" s="77"/>
      <c r="L162" s="77"/>
      <c r="M162" s="77"/>
      <c r="N162" s="297"/>
      <c r="O162" s="298"/>
      <c r="P162" s="171"/>
      <c r="Q162" s="171"/>
      <c r="R162" s="171"/>
      <c r="S162" s="171"/>
      <c r="T162" s="171"/>
      <c r="U162" s="171"/>
      <c r="V162" s="171"/>
      <c r="W162" s="171"/>
    </row>
    <row r="163" spans="1:23" x14ac:dyDescent="0.25">
      <c r="A163" s="77"/>
      <c r="B163" s="77"/>
      <c r="C163" s="77"/>
      <c r="D163" s="77"/>
      <c r="E163" s="77"/>
      <c r="F163" s="77"/>
      <c r="G163" s="77"/>
      <c r="H163" s="77"/>
      <c r="I163" s="77"/>
      <c r="J163" s="77"/>
      <c r="K163" s="77"/>
      <c r="L163" s="77"/>
      <c r="M163" s="77"/>
      <c r="N163" s="297"/>
      <c r="O163" s="298"/>
      <c r="P163" s="171"/>
      <c r="Q163" s="171"/>
      <c r="R163" s="171"/>
      <c r="S163" s="171"/>
      <c r="T163" s="171"/>
      <c r="U163" s="171"/>
      <c r="V163" s="171"/>
      <c r="W163" s="171"/>
    </row>
    <row r="164" spans="1:23" x14ac:dyDescent="0.25">
      <c r="A164" s="77"/>
      <c r="B164" s="77"/>
      <c r="C164" s="77"/>
      <c r="D164" s="77"/>
      <c r="E164" s="77"/>
      <c r="F164" s="77"/>
      <c r="G164" s="77"/>
      <c r="H164" s="77"/>
      <c r="I164" s="77"/>
      <c r="J164" s="77"/>
      <c r="K164" s="77"/>
      <c r="L164" s="77"/>
      <c r="M164" s="77"/>
      <c r="N164" s="297"/>
      <c r="O164" s="298"/>
      <c r="P164" s="171"/>
      <c r="Q164" s="171"/>
      <c r="R164" s="171"/>
      <c r="S164" s="171"/>
      <c r="T164" s="171"/>
      <c r="U164" s="171"/>
      <c r="V164" s="171"/>
      <c r="W164" s="171"/>
    </row>
    <row r="165" spans="1:23" x14ac:dyDescent="0.25">
      <c r="A165" s="77"/>
      <c r="B165" s="77"/>
      <c r="C165" s="77"/>
      <c r="D165" s="77"/>
      <c r="E165" s="77"/>
      <c r="F165" s="77"/>
      <c r="G165" s="77"/>
      <c r="H165" s="77"/>
      <c r="I165" s="77"/>
      <c r="J165" s="77"/>
      <c r="K165" s="77"/>
      <c r="L165" s="77"/>
      <c r="M165" s="77"/>
      <c r="N165" s="297"/>
      <c r="O165" s="298"/>
      <c r="P165" s="171"/>
      <c r="Q165" s="171"/>
      <c r="R165" s="171"/>
      <c r="S165" s="171"/>
      <c r="T165" s="171"/>
      <c r="U165" s="171"/>
      <c r="V165" s="171"/>
      <c r="W165" s="171"/>
    </row>
    <row r="166" spans="1:23" x14ac:dyDescent="0.25">
      <c r="A166" s="77"/>
      <c r="B166" s="77"/>
      <c r="C166" s="77"/>
      <c r="D166" s="77"/>
      <c r="E166" s="77"/>
      <c r="F166" s="77"/>
      <c r="G166" s="77"/>
      <c r="H166" s="77"/>
      <c r="I166" s="77"/>
      <c r="J166" s="77"/>
      <c r="K166" s="77"/>
      <c r="L166" s="77"/>
      <c r="M166" s="77"/>
      <c r="N166" s="297"/>
      <c r="O166" s="298"/>
      <c r="P166" s="171"/>
      <c r="Q166" s="171"/>
      <c r="R166" s="171"/>
      <c r="S166" s="171"/>
      <c r="T166" s="171"/>
      <c r="U166" s="171"/>
      <c r="V166" s="171"/>
      <c r="W166" s="171"/>
    </row>
    <row r="167" spans="1:23" x14ac:dyDescent="0.25">
      <c r="A167" s="77"/>
      <c r="B167" s="77"/>
      <c r="C167" s="77"/>
      <c r="D167" s="77"/>
      <c r="E167" s="77"/>
      <c r="F167" s="77"/>
      <c r="G167" s="77"/>
      <c r="H167" s="77"/>
      <c r="I167" s="77"/>
      <c r="J167" s="77"/>
      <c r="K167" s="77"/>
      <c r="L167" s="77"/>
      <c r="M167" s="77"/>
      <c r="N167" s="297"/>
      <c r="O167" s="298"/>
      <c r="P167" s="171"/>
      <c r="Q167" s="171"/>
      <c r="R167" s="171"/>
      <c r="S167" s="171"/>
      <c r="T167" s="171"/>
      <c r="U167" s="171"/>
      <c r="V167" s="171"/>
      <c r="W167" s="171"/>
    </row>
    <row r="168" spans="1:23" x14ac:dyDescent="0.25">
      <c r="A168" s="77"/>
      <c r="B168" s="77"/>
      <c r="C168" s="77"/>
      <c r="D168" s="77"/>
      <c r="E168" s="77"/>
      <c r="F168" s="77"/>
      <c r="G168" s="77"/>
      <c r="H168" s="77"/>
      <c r="I168" s="77"/>
      <c r="J168" s="77"/>
      <c r="K168" s="77"/>
      <c r="L168" s="77"/>
      <c r="M168" s="77"/>
      <c r="N168" s="297"/>
      <c r="O168" s="298"/>
      <c r="P168" s="171"/>
      <c r="Q168" s="171"/>
      <c r="R168" s="171"/>
      <c r="S168" s="171"/>
      <c r="T168" s="171"/>
      <c r="U168" s="171"/>
      <c r="V168" s="171"/>
      <c r="W168" s="171"/>
    </row>
    <row r="169" spans="1:23" x14ac:dyDescent="0.25">
      <c r="A169" s="77"/>
      <c r="B169" s="77"/>
      <c r="C169" s="77"/>
      <c r="D169" s="77"/>
      <c r="E169" s="77"/>
      <c r="F169" s="77"/>
      <c r="G169" s="77"/>
      <c r="H169" s="77"/>
      <c r="I169" s="77"/>
      <c r="J169" s="77"/>
      <c r="K169" s="77"/>
      <c r="L169" s="77"/>
      <c r="M169" s="77"/>
      <c r="N169" s="297"/>
      <c r="O169" s="298"/>
      <c r="P169" s="171"/>
      <c r="Q169" s="171"/>
      <c r="R169" s="171"/>
      <c r="S169" s="171"/>
      <c r="T169" s="171"/>
      <c r="U169" s="171"/>
      <c r="V169" s="171"/>
      <c r="W169" s="171"/>
    </row>
    <row r="170" spans="1:23" x14ac:dyDescent="0.25">
      <c r="A170" s="77"/>
      <c r="B170" s="77"/>
      <c r="C170" s="77"/>
      <c r="D170" s="77"/>
      <c r="E170" s="77"/>
      <c r="F170" s="77"/>
      <c r="G170" s="77"/>
      <c r="H170" s="77"/>
      <c r="I170" s="77"/>
      <c r="J170" s="77"/>
      <c r="K170" s="77"/>
      <c r="L170" s="77"/>
      <c r="M170" s="77"/>
      <c r="N170" s="297"/>
      <c r="O170" s="298"/>
      <c r="P170" s="171"/>
      <c r="Q170" s="171"/>
      <c r="R170" s="171"/>
      <c r="S170" s="171"/>
      <c r="T170" s="171"/>
      <c r="U170" s="171"/>
      <c r="V170" s="171"/>
      <c r="W170" s="171"/>
    </row>
    <row r="171" spans="1:23" x14ac:dyDescent="0.25">
      <c r="A171" s="77"/>
      <c r="B171" s="77"/>
      <c r="C171" s="77"/>
      <c r="D171" s="77"/>
      <c r="E171" s="77"/>
      <c r="F171" s="77"/>
      <c r="G171" s="77"/>
      <c r="H171" s="77"/>
      <c r="I171" s="77"/>
      <c r="J171" s="77"/>
      <c r="K171" s="77"/>
      <c r="L171" s="77"/>
      <c r="M171" s="77"/>
      <c r="N171" s="297"/>
      <c r="O171" s="298"/>
      <c r="P171" s="171"/>
      <c r="Q171" s="171"/>
      <c r="R171" s="171"/>
      <c r="S171" s="171"/>
      <c r="T171" s="171"/>
      <c r="U171" s="171"/>
      <c r="V171" s="171"/>
      <c r="W171" s="171"/>
    </row>
    <row r="172" spans="1:23" x14ac:dyDescent="0.25">
      <c r="A172" s="77"/>
      <c r="B172" s="77"/>
      <c r="C172" s="77"/>
      <c r="D172" s="77"/>
      <c r="E172" s="77"/>
      <c r="F172" s="77"/>
      <c r="G172" s="77"/>
      <c r="H172" s="77"/>
      <c r="I172" s="77"/>
      <c r="J172" s="77"/>
      <c r="K172" s="77"/>
      <c r="L172" s="77"/>
      <c r="M172" s="77"/>
      <c r="N172" s="297"/>
      <c r="O172" s="298"/>
      <c r="P172" s="171"/>
      <c r="Q172" s="171"/>
      <c r="R172" s="171"/>
      <c r="S172" s="171"/>
      <c r="T172" s="171"/>
      <c r="U172" s="171"/>
      <c r="V172" s="171"/>
      <c r="W172" s="171"/>
    </row>
    <row r="173" spans="1:23" x14ac:dyDescent="0.25">
      <c r="A173" s="77"/>
      <c r="B173" s="77"/>
      <c r="C173" s="77"/>
      <c r="D173" s="77"/>
      <c r="E173" s="77"/>
      <c r="F173" s="77"/>
      <c r="G173" s="77"/>
      <c r="H173" s="77"/>
      <c r="I173" s="77"/>
      <c r="J173" s="77"/>
      <c r="K173" s="77"/>
      <c r="L173" s="77"/>
      <c r="M173" s="77"/>
      <c r="N173" s="297"/>
      <c r="O173" s="298"/>
      <c r="P173" s="171"/>
      <c r="Q173" s="171"/>
      <c r="R173" s="171"/>
      <c r="S173" s="171"/>
      <c r="T173" s="171"/>
      <c r="U173" s="171"/>
      <c r="V173" s="171"/>
      <c r="W173" s="171"/>
    </row>
    <row r="174" spans="1:23" x14ac:dyDescent="0.25">
      <c r="A174" s="77"/>
      <c r="B174" s="77"/>
      <c r="C174" s="77"/>
      <c r="D174" s="77"/>
      <c r="E174" s="77"/>
      <c r="F174" s="77"/>
      <c r="G174" s="77"/>
      <c r="H174" s="77"/>
      <c r="I174" s="77"/>
      <c r="J174" s="77"/>
      <c r="K174" s="77"/>
      <c r="L174" s="77"/>
      <c r="M174" s="77"/>
      <c r="N174" s="297"/>
      <c r="O174" s="298"/>
      <c r="P174" s="171"/>
      <c r="Q174" s="171"/>
      <c r="R174" s="171"/>
      <c r="S174" s="171"/>
      <c r="T174" s="171"/>
      <c r="U174" s="171"/>
      <c r="V174" s="171"/>
      <c r="W174" s="171"/>
    </row>
    <row r="175" spans="1:23" x14ac:dyDescent="0.25">
      <c r="A175" s="77"/>
      <c r="B175" s="77"/>
      <c r="C175" s="77"/>
      <c r="D175" s="77"/>
      <c r="E175" s="77"/>
      <c r="F175" s="77"/>
      <c r="G175" s="77"/>
      <c r="H175" s="77"/>
      <c r="I175" s="77"/>
      <c r="J175" s="77"/>
      <c r="K175" s="77"/>
      <c r="L175" s="77"/>
      <c r="M175" s="77"/>
      <c r="N175" s="297"/>
      <c r="O175" s="298"/>
      <c r="P175" s="171"/>
      <c r="Q175" s="171"/>
      <c r="R175" s="171"/>
      <c r="S175" s="171"/>
      <c r="T175" s="171"/>
      <c r="U175" s="171"/>
      <c r="V175" s="171"/>
      <c r="W175" s="171"/>
    </row>
    <row r="176" spans="1:23" x14ac:dyDescent="0.25">
      <c r="A176" s="77"/>
      <c r="B176" s="77"/>
      <c r="C176" s="77"/>
      <c r="D176" s="77"/>
      <c r="E176" s="77"/>
      <c r="F176" s="77"/>
      <c r="G176" s="77"/>
      <c r="H176" s="77"/>
      <c r="I176" s="77"/>
      <c r="J176" s="77"/>
      <c r="K176" s="77"/>
      <c r="L176" s="77"/>
      <c r="M176" s="77"/>
      <c r="N176" s="297"/>
      <c r="O176" s="298"/>
      <c r="P176" s="171"/>
      <c r="Q176" s="171"/>
      <c r="R176" s="171"/>
      <c r="S176" s="171"/>
      <c r="T176" s="171"/>
      <c r="U176" s="171"/>
      <c r="V176" s="171"/>
      <c r="W176" s="171"/>
    </row>
    <row r="177" spans="1:23" x14ac:dyDescent="0.25">
      <c r="A177" s="77"/>
      <c r="B177" s="77"/>
      <c r="C177" s="77"/>
      <c r="D177" s="77"/>
      <c r="E177" s="77"/>
      <c r="F177" s="77"/>
      <c r="G177" s="77"/>
      <c r="H177" s="77"/>
      <c r="I177" s="77"/>
      <c r="J177" s="77"/>
      <c r="K177" s="77"/>
      <c r="L177" s="77"/>
      <c r="M177" s="77"/>
      <c r="N177" s="297"/>
      <c r="O177" s="298"/>
      <c r="P177" s="171"/>
      <c r="Q177" s="171"/>
      <c r="R177" s="171"/>
      <c r="S177" s="171"/>
      <c r="T177" s="171"/>
      <c r="U177" s="171"/>
      <c r="V177" s="171"/>
      <c r="W177" s="171"/>
    </row>
    <row r="178" spans="1:23" x14ac:dyDescent="0.25">
      <c r="A178" s="77"/>
      <c r="B178" s="77"/>
      <c r="C178" s="77"/>
      <c r="D178" s="77"/>
      <c r="E178" s="77"/>
      <c r="F178" s="77"/>
      <c r="G178" s="77"/>
      <c r="H178" s="77"/>
      <c r="I178" s="77"/>
      <c r="J178" s="77"/>
      <c r="K178" s="77"/>
      <c r="L178" s="77"/>
      <c r="M178" s="77"/>
      <c r="N178" s="297"/>
      <c r="O178" s="298"/>
      <c r="P178" s="171"/>
      <c r="Q178" s="171"/>
      <c r="R178" s="171"/>
      <c r="S178" s="171"/>
      <c r="T178" s="171"/>
      <c r="U178" s="171"/>
      <c r="V178" s="171"/>
      <c r="W178" s="171"/>
    </row>
    <row r="179" spans="1:23" x14ac:dyDescent="0.25">
      <c r="A179" s="77"/>
      <c r="B179" s="77"/>
      <c r="C179" s="77"/>
      <c r="D179" s="77"/>
      <c r="E179" s="77"/>
      <c r="F179" s="77"/>
      <c r="G179" s="77"/>
      <c r="H179" s="77"/>
      <c r="I179" s="77"/>
      <c r="J179" s="77"/>
      <c r="K179" s="77"/>
      <c r="L179" s="77"/>
      <c r="M179" s="77"/>
      <c r="N179" s="297"/>
      <c r="O179" s="298"/>
      <c r="P179" s="171"/>
      <c r="Q179" s="171"/>
      <c r="R179" s="171"/>
      <c r="S179" s="171"/>
      <c r="T179" s="171"/>
      <c r="U179" s="171"/>
      <c r="V179" s="171"/>
      <c r="W179" s="171"/>
    </row>
    <row r="180" spans="1:23" x14ac:dyDescent="0.25">
      <c r="A180" s="77"/>
      <c r="B180" s="77"/>
      <c r="C180" s="77"/>
      <c r="D180" s="77"/>
      <c r="E180" s="77"/>
      <c r="F180" s="77"/>
      <c r="G180" s="77"/>
      <c r="H180" s="77"/>
      <c r="I180" s="77"/>
      <c r="J180" s="77"/>
      <c r="K180" s="77"/>
      <c r="L180" s="77"/>
      <c r="M180" s="77"/>
      <c r="N180" s="297"/>
      <c r="O180" s="298"/>
      <c r="P180" s="171"/>
      <c r="Q180" s="171"/>
      <c r="R180" s="171"/>
      <c r="S180" s="171"/>
      <c r="T180" s="171"/>
      <c r="U180" s="171"/>
      <c r="V180" s="171"/>
      <c r="W180" s="171"/>
    </row>
    <row r="181" spans="1:23" x14ac:dyDescent="0.25">
      <c r="A181" s="77"/>
      <c r="B181" s="77"/>
      <c r="C181" s="77"/>
      <c r="D181" s="77"/>
      <c r="E181" s="77"/>
      <c r="F181" s="77"/>
      <c r="G181" s="77"/>
      <c r="H181" s="77"/>
      <c r="I181" s="77"/>
      <c r="J181" s="77"/>
      <c r="K181" s="77"/>
      <c r="L181" s="77"/>
      <c r="M181" s="77"/>
      <c r="N181" s="297"/>
      <c r="O181" s="298"/>
      <c r="P181" s="171"/>
      <c r="Q181" s="171"/>
      <c r="R181" s="171"/>
      <c r="S181" s="171"/>
      <c r="T181" s="171"/>
      <c r="U181" s="171"/>
      <c r="V181" s="171"/>
      <c r="W181" s="171"/>
    </row>
    <row r="182" spans="1:23" x14ac:dyDescent="0.25">
      <c r="A182" s="77"/>
      <c r="B182" s="77"/>
      <c r="C182" s="77"/>
      <c r="D182" s="77"/>
      <c r="E182" s="77"/>
      <c r="F182" s="77"/>
      <c r="G182" s="77"/>
      <c r="H182" s="77"/>
      <c r="I182" s="77"/>
      <c r="J182" s="77"/>
      <c r="K182" s="77"/>
      <c r="L182" s="77"/>
      <c r="M182" s="77"/>
      <c r="N182" s="297"/>
      <c r="O182" s="298"/>
      <c r="P182" s="171"/>
      <c r="Q182" s="171"/>
      <c r="R182" s="171"/>
      <c r="S182" s="171"/>
      <c r="T182" s="171"/>
      <c r="U182" s="171"/>
      <c r="V182" s="171"/>
      <c r="W182" s="171"/>
    </row>
    <row r="183" spans="1:23" x14ac:dyDescent="0.25">
      <c r="A183" s="77"/>
      <c r="B183" s="77"/>
      <c r="C183" s="77"/>
      <c r="D183" s="77"/>
      <c r="E183" s="77"/>
      <c r="F183" s="77"/>
      <c r="G183" s="77"/>
      <c r="H183" s="77"/>
      <c r="I183" s="77"/>
      <c r="J183" s="77"/>
      <c r="K183" s="77"/>
      <c r="L183" s="77"/>
      <c r="M183" s="77"/>
      <c r="N183" s="297"/>
      <c r="O183" s="298"/>
      <c r="P183" s="171"/>
      <c r="Q183" s="171"/>
      <c r="R183" s="171"/>
      <c r="S183" s="171"/>
      <c r="T183" s="171"/>
      <c r="U183" s="171"/>
      <c r="V183" s="171"/>
      <c r="W183" s="171"/>
    </row>
    <row r="184" spans="1:23" x14ac:dyDescent="0.25">
      <c r="A184" s="77"/>
      <c r="B184" s="77"/>
      <c r="C184" s="77"/>
      <c r="D184" s="77"/>
      <c r="E184" s="77"/>
      <c r="F184" s="77"/>
      <c r="G184" s="77"/>
      <c r="H184" s="77"/>
      <c r="I184" s="77"/>
      <c r="J184" s="77"/>
      <c r="K184" s="77"/>
      <c r="L184" s="77"/>
      <c r="M184" s="77"/>
      <c r="N184" s="297"/>
      <c r="O184" s="298"/>
      <c r="P184" s="171"/>
      <c r="Q184" s="171"/>
      <c r="R184" s="171"/>
      <c r="S184" s="171"/>
      <c r="T184" s="171"/>
      <c r="U184" s="171"/>
      <c r="V184" s="171"/>
      <c r="W184" s="171"/>
    </row>
    <row r="185" spans="1:23" x14ac:dyDescent="0.25">
      <c r="A185" s="77"/>
      <c r="B185" s="77"/>
      <c r="C185" s="77"/>
      <c r="D185" s="77"/>
      <c r="E185" s="77"/>
      <c r="F185" s="77"/>
      <c r="G185" s="77"/>
      <c r="H185" s="77"/>
      <c r="I185" s="77"/>
      <c r="J185" s="77"/>
      <c r="K185" s="77"/>
      <c r="L185" s="77"/>
      <c r="M185" s="77"/>
      <c r="N185" s="297"/>
      <c r="O185" s="298"/>
      <c r="P185" s="171"/>
      <c r="Q185" s="171"/>
      <c r="R185" s="171"/>
      <c r="S185" s="171"/>
      <c r="T185" s="171"/>
      <c r="U185" s="171"/>
      <c r="V185" s="171"/>
      <c r="W185" s="171"/>
    </row>
    <row r="186" spans="1:23" x14ac:dyDescent="0.25">
      <c r="A186" s="77"/>
      <c r="B186" s="77"/>
      <c r="C186" s="77"/>
      <c r="D186" s="77"/>
      <c r="E186" s="77"/>
      <c r="F186" s="77"/>
      <c r="G186" s="77"/>
      <c r="H186" s="77"/>
      <c r="I186" s="77"/>
      <c r="J186" s="77"/>
      <c r="K186" s="77"/>
      <c r="L186" s="77"/>
      <c r="M186" s="77"/>
      <c r="N186" s="297"/>
      <c r="O186" s="298"/>
      <c r="P186" s="171"/>
      <c r="Q186" s="171"/>
      <c r="R186" s="171"/>
      <c r="S186" s="171"/>
      <c r="T186" s="171"/>
      <c r="U186" s="171"/>
      <c r="V186" s="171"/>
      <c r="W186" s="171"/>
    </row>
    <row r="187" spans="1:23" x14ac:dyDescent="0.25">
      <c r="A187" s="77"/>
      <c r="B187" s="77"/>
      <c r="C187" s="77"/>
      <c r="D187" s="77"/>
      <c r="E187" s="77"/>
      <c r="F187" s="77"/>
      <c r="G187" s="77"/>
      <c r="H187" s="77"/>
      <c r="I187" s="77"/>
      <c r="J187" s="77"/>
      <c r="K187" s="77"/>
      <c r="L187" s="77"/>
      <c r="M187" s="77"/>
      <c r="N187" s="297"/>
      <c r="O187" s="298"/>
      <c r="P187" s="171"/>
      <c r="Q187" s="171"/>
      <c r="R187" s="171"/>
      <c r="S187" s="171"/>
      <c r="T187" s="171"/>
      <c r="U187" s="171"/>
      <c r="V187" s="171"/>
      <c r="W187" s="171"/>
    </row>
    <row r="188" spans="1:23" x14ac:dyDescent="0.25">
      <c r="A188" s="77"/>
      <c r="B188" s="77"/>
      <c r="C188" s="77"/>
      <c r="D188" s="77"/>
      <c r="E188" s="77"/>
      <c r="F188" s="77"/>
      <c r="G188" s="77"/>
      <c r="H188" s="77"/>
      <c r="I188" s="77"/>
      <c r="J188" s="77"/>
      <c r="K188" s="77"/>
      <c r="L188" s="77"/>
      <c r="M188" s="77"/>
      <c r="N188" s="297"/>
      <c r="O188" s="298"/>
      <c r="P188" s="171"/>
      <c r="Q188" s="171"/>
      <c r="R188" s="171"/>
      <c r="S188" s="171"/>
      <c r="T188" s="171"/>
      <c r="U188" s="171"/>
      <c r="V188" s="171"/>
      <c r="W188" s="171"/>
    </row>
    <row r="189" spans="1:23" x14ac:dyDescent="0.25">
      <c r="A189" s="77"/>
      <c r="B189" s="77"/>
      <c r="C189" s="77"/>
      <c r="D189" s="77"/>
      <c r="E189" s="77"/>
      <c r="F189" s="77"/>
      <c r="G189" s="77"/>
      <c r="H189" s="77"/>
      <c r="I189" s="77"/>
      <c r="J189" s="77"/>
      <c r="K189" s="77"/>
      <c r="L189" s="77"/>
      <c r="M189" s="77"/>
      <c r="N189" s="297"/>
      <c r="O189" s="298"/>
      <c r="P189" s="171"/>
      <c r="Q189" s="171"/>
      <c r="R189" s="171"/>
      <c r="S189" s="171"/>
      <c r="T189" s="171"/>
      <c r="U189" s="171"/>
      <c r="V189" s="171"/>
      <c r="W189" s="171"/>
    </row>
    <row r="190" spans="1:23" x14ac:dyDescent="0.25">
      <c r="A190" s="77"/>
      <c r="B190" s="77"/>
      <c r="C190" s="77"/>
      <c r="D190" s="77"/>
      <c r="E190" s="77"/>
      <c r="F190" s="77"/>
      <c r="G190" s="77"/>
      <c r="H190" s="77"/>
      <c r="I190" s="77"/>
      <c r="J190" s="77"/>
      <c r="K190" s="77"/>
      <c r="L190" s="77"/>
      <c r="M190" s="77"/>
      <c r="N190" s="297"/>
      <c r="O190" s="298"/>
      <c r="P190" s="171"/>
      <c r="Q190" s="171"/>
      <c r="R190" s="171"/>
      <c r="S190" s="171"/>
      <c r="T190" s="171"/>
      <c r="U190" s="171"/>
      <c r="V190" s="171"/>
      <c r="W190" s="171"/>
    </row>
    <row r="191" spans="1:23" x14ac:dyDescent="0.25">
      <c r="A191" s="77"/>
      <c r="B191" s="77"/>
      <c r="C191" s="77"/>
      <c r="D191" s="77"/>
      <c r="E191" s="77"/>
      <c r="F191" s="77"/>
      <c r="G191" s="77"/>
      <c r="H191" s="77"/>
      <c r="I191" s="77"/>
      <c r="J191" s="77"/>
      <c r="K191" s="77"/>
      <c r="L191" s="77"/>
      <c r="M191" s="77"/>
      <c r="N191" s="297"/>
      <c r="O191" s="298"/>
      <c r="P191" s="171"/>
      <c r="Q191" s="171"/>
      <c r="R191" s="171"/>
      <c r="S191" s="171"/>
      <c r="T191" s="171"/>
      <c r="U191" s="171"/>
      <c r="V191" s="171"/>
      <c r="W191" s="171"/>
    </row>
    <row r="192" spans="1:23" x14ac:dyDescent="0.25">
      <c r="A192" s="77"/>
      <c r="B192" s="77"/>
      <c r="C192" s="77"/>
      <c r="D192" s="77"/>
      <c r="E192" s="77"/>
      <c r="F192" s="77"/>
      <c r="G192" s="77"/>
      <c r="H192" s="77"/>
      <c r="I192" s="77"/>
      <c r="J192" s="77"/>
      <c r="K192" s="77"/>
      <c r="L192" s="77"/>
      <c r="M192" s="77"/>
      <c r="N192" s="297"/>
      <c r="O192" s="298"/>
      <c r="P192" s="171"/>
      <c r="Q192" s="171"/>
      <c r="R192" s="171"/>
      <c r="S192" s="171"/>
      <c r="T192" s="171"/>
      <c r="U192" s="171"/>
      <c r="V192" s="171"/>
      <c r="W192" s="171"/>
    </row>
    <row r="193" spans="1:23" x14ac:dyDescent="0.25">
      <c r="A193" s="77"/>
      <c r="B193" s="77"/>
      <c r="C193" s="77"/>
      <c r="D193" s="77"/>
      <c r="E193" s="77"/>
      <c r="F193" s="77"/>
      <c r="G193" s="77"/>
      <c r="H193" s="77"/>
      <c r="I193" s="77"/>
      <c r="J193" s="77"/>
      <c r="K193" s="77"/>
      <c r="L193" s="77"/>
      <c r="M193" s="77"/>
      <c r="N193" s="297"/>
      <c r="O193" s="298"/>
      <c r="P193" s="171"/>
      <c r="Q193" s="171"/>
      <c r="R193" s="171"/>
      <c r="S193" s="171"/>
      <c r="T193" s="171"/>
      <c r="U193" s="171"/>
      <c r="V193" s="171"/>
      <c r="W193" s="171"/>
    </row>
    <row r="194" spans="1:23" x14ac:dyDescent="0.25">
      <c r="A194" s="77"/>
      <c r="B194" s="77"/>
      <c r="C194" s="77"/>
      <c r="D194" s="77"/>
      <c r="E194" s="77"/>
      <c r="F194" s="77"/>
      <c r="G194" s="77"/>
      <c r="H194" s="77"/>
      <c r="I194" s="77"/>
      <c r="J194" s="77"/>
      <c r="K194" s="77"/>
      <c r="L194" s="77"/>
      <c r="M194" s="77"/>
      <c r="N194" s="297"/>
      <c r="O194" s="298"/>
      <c r="P194" s="171"/>
      <c r="Q194" s="171"/>
      <c r="R194" s="171"/>
      <c r="S194" s="171"/>
      <c r="T194" s="171"/>
      <c r="U194" s="171"/>
      <c r="V194" s="171"/>
      <c r="W194" s="171"/>
    </row>
    <row r="195" spans="1:23" x14ac:dyDescent="0.25">
      <c r="A195" s="77"/>
      <c r="B195" s="77"/>
      <c r="C195" s="77"/>
      <c r="D195" s="77"/>
      <c r="E195" s="77"/>
      <c r="F195" s="77"/>
      <c r="G195" s="77"/>
      <c r="H195" s="77"/>
      <c r="I195" s="77"/>
      <c r="J195" s="77"/>
      <c r="K195" s="77"/>
      <c r="L195" s="77"/>
      <c r="M195" s="77"/>
      <c r="N195" s="297"/>
      <c r="O195" s="298"/>
      <c r="P195" s="171"/>
      <c r="Q195" s="171"/>
      <c r="R195" s="171"/>
      <c r="S195" s="171"/>
      <c r="T195" s="171"/>
      <c r="U195" s="171"/>
      <c r="V195" s="171"/>
      <c r="W195" s="171"/>
    </row>
    <row r="196" spans="1:23" x14ac:dyDescent="0.25">
      <c r="A196" s="77"/>
      <c r="B196" s="77"/>
      <c r="C196" s="77"/>
      <c r="D196" s="77"/>
      <c r="E196" s="77"/>
      <c r="F196" s="77"/>
      <c r="G196" s="77"/>
      <c r="H196" s="77"/>
      <c r="I196" s="77"/>
      <c r="J196" s="77"/>
      <c r="K196" s="77"/>
      <c r="L196" s="77"/>
      <c r="M196" s="77"/>
      <c r="N196" s="297"/>
      <c r="O196" s="298"/>
      <c r="P196" s="171"/>
      <c r="Q196" s="171"/>
      <c r="R196" s="171"/>
      <c r="S196" s="171"/>
      <c r="T196" s="171"/>
      <c r="U196" s="171"/>
      <c r="V196" s="171"/>
      <c r="W196" s="171"/>
    </row>
    <row r="197" spans="1:23" x14ac:dyDescent="0.25">
      <c r="A197" s="77"/>
      <c r="B197" s="77"/>
      <c r="C197" s="77"/>
      <c r="D197" s="77"/>
      <c r="E197" s="77"/>
      <c r="F197" s="77"/>
      <c r="G197" s="77"/>
      <c r="H197" s="77"/>
      <c r="I197" s="77"/>
      <c r="J197" s="77"/>
      <c r="K197" s="77"/>
      <c r="L197" s="77"/>
      <c r="M197" s="77"/>
      <c r="N197" s="297"/>
      <c r="O197" s="298"/>
      <c r="P197" s="171"/>
      <c r="Q197" s="171"/>
      <c r="R197" s="171"/>
      <c r="S197" s="171"/>
      <c r="T197" s="171"/>
      <c r="U197" s="171"/>
      <c r="V197" s="171"/>
      <c r="W197" s="171"/>
    </row>
    <row r="198" spans="1:23" x14ac:dyDescent="0.25">
      <c r="A198" s="77"/>
      <c r="B198" s="77"/>
      <c r="C198" s="77"/>
      <c r="D198" s="77"/>
      <c r="E198" s="77"/>
      <c r="F198" s="77"/>
      <c r="G198" s="77"/>
      <c r="H198" s="77"/>
      <c r="I198" s="77"/>
      <c r="J198" s="77"/>
      <c r="K198" s="77"/>
      <c r="L198" s="77"/>
      <c r="M198" s="77"/>
      <c r="N198" s="297"/>
      <c r="O198" s="298"/>
      <c r="P198" s="171"/>
      <c r="Q198" s="171"/>
      <c r="R198" s="171"/>
      <c r="S198" s="171"/>
      <c r="T198" s="171"/>
      <c r="U198" s="171"/>
      <c r="V198" s="171"/>
      <c r="W198" s="171"/>
    </row>
    <row r="199" spans="1:23" x14ac:dyDescent="0.25">
      <c r="A199" s="77"/>
      <c r="B199" s="77"/>
      <c r="C199" s="77"/>
      <c r="D199" s="77"/>
      <c r="E199" s="77"/>
      <c r="F199" s="77"/>
      <c r="G199" s="77"/>
      <c r="H199" s="77"/>
      <c r="I199" s="77"/>
      <c r="J199" s="77"/>
      <c r="K199" s="77"/>
      <c r="L199" s="77"/>
      <c r="M199" s="77"/>
      <c r="N199" s="297"/>
      <c r="O199" s="298"/>
      <c r="P199" s="171"/>
      <c r="Q199" s="171"/>
      <c r="R199" s="171"/>
      <c r="S199" s="171"/>
      <c r="T199" s="171"/>
      <c r="U199" s="171"/>
      <c r="V199" s="171"/>
      <c r="W199" s="171"/>
    </row>
    <row r="200" spans="1:23" x14ac:dyDescent="0.25">
      <c r="A200" s="77"/>
      <c r="B200" s="77"/>
      <c r="C200" s="77"/>
      <c r="D200" s="77"/>
      <c r="E200" s="77"/>
      <c r="F200" s="77"/>
      <c r="G200" s="77"/>
      <c r="H200" s="77"/>
      <c r="I200" s="77"/>
      <c r="J200" s="77"/>
      <c r="K200" s="77"/>
      <c r="L200" s="77"/>
      <c r="M200" s="77"/>
      <c r="N200" s="297"/>
      <c r="O200" s="298"/>
      <c r="P200" s="171"/>
      <c r="Q200" s="171"/>
      <c r="R200" s="171"/>
      <c r="S200" s="171"/>
      <c r="T200" s="171"/>
      <c r="U200" s="171"/>
      <c r="V200" s="171"/>
      <c r="W200" s="171"/>
    </row>
    <row r="201" spans="1:23" x14ac:dyDescent="0.25">
      <c r="A201" s="77"/>
      <c r="B201" s="77"/>
      <c r="C201" s="77"/>
      <c r="D201" s="77"/>
      <c r="E201" s="77"/>
      <c r="F201" s="77"/>
      <c r="G201" s="77"/>
      <c r="H201" s="77"/>
      <c r="I201" s="77"/>
      <c r="J201" s="77"/>
      <c r="K201" s="77"/>
      <c r="L201" s="77"/>
      <c r="M201" s="77"/>
      <c r="N201" s="297"/>
      <c r="O201" s="298"/>
      <c r="P201" s="171"/>
      <c r="Q201" s="171"/>
      <c r="R201" s="171"/>
      <c r="S201" s="171"/>
      <c r="T201" s="171"/>
      <c r="U201" s="171"/>
      <c r="V201" s="171"/>
      <c r="W201" s="171"/>
    </row>
    <row r="202" spans="1:23" ht="13.8" thickBot="1" x14ac:dyDescent="0.3">
      <c r="A202" s="77"/>
      <c r="B202" s="77"/>
      <c r="C202" s="77"/>
      <c r="D202" s="77"/>
      <c r="E202" s="77"/>
      <c r="F202" s="77"/>
      <c r="G202" s="77"/>
      <c r="H202" s="77"/>
      <c r="I202" s="77"/>
      <c r="J202" s="77"/>
      <c r="K202" s="77"/>
      <c r="L202" s="77"/>
      <c r="M202" s="77"/>
      <c r="N202" s="299"/>
      <c r="O202" s="387"/>
      <c r="P202" s="171"/>
      <c r="Q202" s="171"/>
      <c r="R202" s="171"/>
      <c r="S202" s="171"/>
      <c r="T202" s="171"/>
      <c r="U202" s="171"/>
      <c r="V202" s="171"/>
      <c r="W202" s="171"/>
    </row>
    <row r="203" spans="1:23" x14ac:dyDescent="0.25">
      <c r="A203" s="77"/>
      <c r="B203" s="77"/>
      <c r="C203" s="77"/>
      <c r="D203" s="77"/>
      <c r="E203" s="77"/>
      <c r="F203" s="77"/>
      <c r="G203" s="77"/>
      <c r="H203" s="77"/>
      <c r="I203" s="77"/>
      <c r="J203" s="77"/>
      <c r="K203" s="77"/>
      <c r="L203" s="77"/>
      <c r="M203" s="77"/>
      <c r="N203" s="174"/>
      <c r="O203" s="173"/>
      <c r="P203" s="171"/>
      <c r="Q203" s="171"/>
      <c r="R203" s="171"/>
      <c r="S203" s="171"/>
      <c r="T203" s="171"/>
      <c r="U203" s="171"/>
      <c r="V203" s="171"/>
      <c r="W203" s="171"/>
    </row>
    <row r="204" spans="1:23" x14ac:dyDescent="0.25">
      <c r="A204" s="77"/>
      <c r="B204" s="77"/>
      <c r="C204" s="77"/>
      <c r="D204" s="77"/>
      <c r="E204" s="77"/>
      <c r="F204" s="77"/>
      <c r="G204" s="77"/>
      <c r="H204" s="77"/>
      <c r="I204" s="77"/>
      <c r="J204" s="77"/>
      <c r="K204" s="77"/>
      <c r="L204" s="77"/>
      <c r="M204" s="77"/>
      <c r="N204" s="174"/>
      <c r="O204" s="173"/>
      <c r="P204" s="171"/>
      <c r="Q204" s="171"/>
      <c r="R204" s="171"/>
      <c r="S204" s="171"/>
      <c r="T204" s="171"/>
      <c r="U204" s="171"/>
      <c r="V204" s="171"/>
      <c r="W204" s="171"/>
    </row>
    <row r="205" spans="1:23" x14ac:dyDescent="0.25">
      <c r="A205" s="77"/>
      <c r="B205" s="77"/>
      <c r="C205" s="77"/>
      <c r="D205" s="77"/>
      <c r="E205" s="77"/>
      <c r="F205" s="77"/>
      <c r="G205" s="77"/>
      <c r="H205" s="77"/>
      <c r="I205" s="77"/>
      <c r="J205" s="77"/>
      <c r="K205" s="77"/>
      <c r="L205" s="77"/>
      <c r="M205" s="77"/>
      <c r="N205" s="174"/>
      <c r="O205" s="173"/>
      <c r="P205" s="171"/>
      <c r="Q205" s="171"/>
      <c r="R205" s="171"/>
      <c r="S205" s="171"/>
      <c r="T205" s="171"/>
      <c r="U205" s="171"/>
      <c r="V205" s="171"/>
      <c r="W205" s="171"/>
    </row>
    <row r="206" spans="1:23" x14ac:dyDescent="0.25">
      <c r="N206" s="39"/>
      <c r="O206" s="58"/>
      <c r="P206" s="59"/>
      <c r="Q206" s="59"/>
      <c r="R206" s="59"/>
    </row>
    <row r="207" spans="1:23" x14ac:dyDescent="0.25">
      <c r="N207" s="39"/>
      <c r="O207" s="58"/>
      <c r="P207" s="59"/>
      <c r="Q207" s="59"/>
      <c r="R207" s="59"/>
    </row>
    <row r="208" spans="1:23" x14ac:dyDescent="0.25">
      <c r="N208" s="39"/>
      <c r="O208" s="58"/>
      <c r="P208" s="59"/>
      <c r="Q208" s="59"/>
      <c r="R208" s="59"/>
    </row>
    <row r="209" spans="14:18" x14ac:dyDescent="0.25">
      <c r="N209" s="39"/>
      <c r="O209" s="58"/>
      <c r="P209" s="59"/>
      <c r="Q209" s="59"/>
      <c r="R209" s="59"/>
    </row>
    <row r="210" spans="14:18" x14ac:dyDescent="0.25">
      <c r="N210" s="39"/>
      <c r="O210" s="58"/>
      <c r="P210" s="59"/>
      <c r="Q210" s="59"/>
      <c r="R210" s="59"/>
    </row>
    <row r="211" spans="14:18" x14ac:dyDescent="0.25">
      <c r="N211" s="39"/>
      <c r="O211" s="58"/>
      <c r="P211" s="59"/>
      <c r="Q211" s="59"/>
      <c r="R211" s="59"/>
    </row>
    <row r="212" spans="14:18" x14ac:dyDescent="0.25">
      <c r="N212" s="39"/>
      <c r="O212" s="58"/>
      <c r="P212" s="59"/>
      <c r="Q212" s="59"/>
      <c r="R212" s="59"/>
    </row>
    <row r="213" spans="14:18" x14ac:dyDescent="0.25">
      <c r="N213" s="39"/>
      <c r="O213" s="58"/>
      <c r="P213" s="59"/>
      <c r="Q213" s="59"/>
      <c r="R213" s="59"/>
    </row>
    <row r="214" spans="14:18" x14ac:dyDescent="0.25">
      <c r="N214" s="39"/>
      <c r="O214" s="58"/>
      <c r="P214" s="59"/>
      <c r="Q214" s="59"/>
      <c r="R214" s="59"/>
    </row>
    <row r="215" spans="14:18" x14ac:dyDescent="0.25">
      <c r="N215" s="39"/>
      <c r="O215" s="58"/>
      <c r="P215" s="59"/>
      <c r="Q215" s="59"/>
      <c r="R215" s="59"/>
    </row>
    <row r="216" spans="14:18" x14ac:dyDescent="0.25">
      <c r="N216" s="39"/>
      <c r="O216" s="58"/>
      <c r="P216" s="59"/>
      <c r="Q216" s="59"/>
      <c r="R216" s="59"/>
    </row>
    <row r="217" spans="14:18" x14ac:dyDescent="0.25">
      <c r="N217" s="39"/>
      <c r="O217" s="58"/>
      <c r="P217" s="59"/>
      <c r="Q217" s="59"/>
      <c r="R217" s="59"/>
    </row>
    <row r="218" spans="14:18" x14ac:dyDescent="0.25">
      <c r="N218" s="39"/>
      <c r="O218" s="58"/>
      <c r="P218" s="59"/>
      <c r="Q218" s="59"/>
      <c r="R218" s="59"/>
    </row>
    <row r="219" spans="14:18" x14ac:dyDescent="0.25">
      <c r="N219" s="39"/>
      <c r="O219" s="58"/>
      <c r="P219" s="59"/>
      <c r="Q219" s="59"/>
      <c r="R219" s="59"/>
    </row>
    <row r="220" spans="14:18" x14ac:dyDescent="0.25">
      <c r="N220" s="39"/>
      <c r="O220" s="58"/>
      <c r="P220" s="59"/>
      <c r="Q220" s="59"/>
      <c r="R220" s="59"/>
    </row>
    <row r="221" spans="14:18" x14ac:dyDescent="0.25">
      <c r="N221" s="39"/>
      <c r="O221" s="58"/>
      <c r="P221" s="59"/>
      <c r="Q221" s="59"/>
      <c r="R221" s="59"/>
    </row>
    <row r="222" spans="14:18" x14ac:dyDescent="0.25">
      <c r="N222" s="39"/>
      <c r="O222" s="58"/>
      <c r="P222" s="59"/>
      <c r="Q222" s="59"/>
      <c r="R222" s="59"/>
    </row>
    <row r="223" spans="14:18" x14ac:dyDescent="0.25">
      <c r="N223" s="39"/>
      <c r="O223" s="58"/>
      <c r="P223" s="59"/>
      <c r="Q223" s="59"/>
      <c r="R223" s="59"/>
    </row>
    <row r="224" spans="14:18" x14ac:dyDescent="0.25">
      <c r="N224" s="39"/>
      <c r="O224" s="58"/>
      <c r="P224" s="59"/>
      <c r="Q224" s="59"/>
      <c r="R224" s="59"/>
    </row>
    <row r="225" spans="14:18" x14ac:dyDescent="0.25">
      <c r="N225" s="39"/>
      <c r="O225" s="58"/>
      <c r="P225" s="59"/>
      <c r="Q225" s="59"/>
      <c r="R225" s="59"/>
    </row>
    <row r="226" spans="14:18" x14ac:dyDescent="0.25">
      <c r="N226" s="39"/>
      <c r="O226" s="58"/>
      <c r="P226" s="59"/>
      <c r="Q226" s="59"/>
      <c r="R226" s="59"/>
    </row>
    <row r="227" spans="14:18" x14ac:dyDescent="0.25">
      <c r="N227" s="39"/>
      <c r="O227" s="58"/>
      <c r="P227" s="59"/>
      <c r="Q227" s="59"/>
      <c r="R227" s="59"/>
    </row>
    <row r="228" spans="14:18" x14ac:dyDescent="0.25">
      <c r="N228" s="39"/>
      <c r="O228" s="58"/>
      <c r="P228" s="59"/>
      <c r="Q228" s="59"/>
      <c r="R228" s="59"/>
    </row>
    <row r="229" spans="14:18" x14ac:dyDescent="0.25">
      <c r="N229" s="39"/>
      <c r="O229" s="58"/>
      <c r="P229" s="59"/>
      <c r="Q229" s="59"/>
      <c r="R229" s="59"/>
    </row>
    <row r="230" spans="14:18" x14ac:dyDescent="0.25">
      <c r="N230" s="39"/>
      <c r="O230" s="58"/>
      <c r="P230" s="59"/>
      <c r="Q230" s="59"/>
      <c r="R230" s="59"/>
    </row>
    <row r="231" spans="14:18" x14ac:dyDescent="0.25">
      <c r="N231" s="39"/>
      <c r="O231" s="58"/>
      <c r="P231" s="59"/>
      <c r="Q231" s="59"/>
      <c r="R231" s="59"/>
    </row>
    <row r="232" spans="14:18" x14ac:dyDescent="0.25">
      <c r="N232" s="39"/>
      <c r="O232" s="58"/>
      <c r="P232" s="59"/>
      <c r="Q232" s="59"/>
      <c r="R232" s="59"/>
    </row>
    <row r="233" spans="14:18" x14ac:dyDescent="0.25">
      <c r="N233" s="39"/>
      <c r="O233" s="58"/>
      <c r="P233" s="59"/>
      <c r="Q233" s="59"/>
      <c r="R233" s="59"/>
    </row>
    <row r="234" spans="14:18" x14ac:dyDescent="0.25">
      <c r="N234" s="39"/>
      <c r="O234" s="58"/>
      <c r="P234" s="59"/>
      <c r="Q234" s="59"/>
      <c r="R234" s="59"/>
    </row>
    <row r="235" spans="14:18" x14ac:dyDescent="0.25">
      <c r="N235" s="39"/>
      <c r="O235" s="58"/>
      <c r="P235" s="59"/>
      <c r="Q235" s="59"/>
      <c r="R235" s="59"/>
    </row>
    <row r="236" spans="14:18" x14ac:dyDescent="0.25">
      <c r="N236" s="39"/>
      <c r="O236" s="58"/>
      <c r="P236" s="59"/>
      <c r="Q236" s="59"/>
      <c r="R236" s="59"/>
    </row>
    <row r="237" spans="14:18" x14ac:dyDescent="0.25">
      <c r="N237" s="39"/>
      <c r="O237" s="58"/>
      <c r="P237" s="59"/>
      <c r="Q237" s="59"/>
      <c r="R237" s="59"/>
    </row>
    <row r="238" spans="14:18" x14ac:dyDescent="0.25">
      <c r="N238" s="39"/>
      <c r="O238" s="58"/>
      <c r="P238" s="59"/>
      <c r="Q238" s="59"/>
      <c r="R238" s="59"/>
    </row>
    <row r="239" spans="14:18" x14ac:dyDescent="0.25">
      <c r="N239" s="39"/>
      <c r="O239" s="58"/>
      <c r="P239" s="59"/>
      <c r="Q239" s="59"/>
      <c r="R239" s="59"/>
    </row>
    <row r="240" spans="14:18" x14ac:dyDescent="0.25">
      <c r="N240" s="39"/>
      <c r="O240" s="58"/>
      <c r="P240" s="59"/>
      <c r="Q240" s="59"/>
      <c r="R240" s="59"/>
    </row>
    <row r="241" spans="14:18" x14ac:dyDescent="0.25">
      <c r="N241" s="39"/>
      <c r="O241" s="58"/>
      <c r="P241" s="59"/>
      <c r="Q241" s="59"/>
      <c r="R241" s="59"/>
    </row>
    <row r="242" spans="14:18" x14ac:dyDescent="0.25">
      <c r="N242" s="39"/>
      <c r="O242" s="58"/>
      <c r="P242" s="59"/>
      <c r="Q242" s="59"/>
      <c r="R242" s="59"/>
    </row>
    <row r="243" spans="14:18" x14ac:dyDescent="0.25">
      <c r="N243" s="39"/>
      <c r="O243" s="58"/>
      <c r="P243" s="59"/>
      <c r="Q243" s="59"/>
      <c r="R243" s="59"/>
    </row>
    <row r="244" spans="14:18" x14ac:dyDescent="0.25">
      <c r="N244" s="39"/>
      <c r="O244" s="58"/>
      <c r="P244" s="59"/>
      <c r="Q244" s="59"/>
      <c r="R244" s="59"/>
    </row>
    <row r="245" spans="14:18" x14ac:dyDescent="0.25">
      <c r="N245" s="39"/>
      <c r="O245" s="58"/>
      <c r="P245" s="59"/>
      <c r="Q245" s="59"/>
      <c r="R245" s="59"/>
    </row>
    <row r="246" spans="14:18" x14ac:dyDescent="0.25">
      <c r="N246" s="39"/>
      <c r="O246" s="58"/>
      <c r="P246" s="59"/>
      <c r="Q246" s="59"/>
      <c r="R246" s="59"/>
    </row>
    <row r="247" spans="14:18" x14ac:dyDescent="0.25">
      <c r="N247" s="39"/>
      <c r="O247" s="58"/>
      <c r="P247" s="59"/>
      <c r="Q247" s="59"/>
      <c r="R247" s="59"/>
    </row>
    <row r="248" spans="14:18" x14ac:dyDescent="0.25">
      <c r="N248" s="39"/>
      <c r="O248" s="58"/>
      <c r="P248" s="59"/>
      <c r="Q248" s="59"/>
      <c r="R248" s="59"/>
    </row>
    <row r="249" spans="14:18" x14ac:dyDescent="0.25">
      <c r="N249" s="39"/>
      <c r="O249" s="58"/>
      <c r="P249" s="59"/>
      <c r="Q249" s="59"/>
      <c r="R249" s="59"/>
    </row>
    <row r="250" spans="14:18" x14ac:dyDescent="0.25">
      <c r="N250" s="39"/>
      <c r="O250" s="58"/>
      <c r="P250" s="59"/>
      <c r="Q250" s="59"/>
      <c r="R250" s="59"/>
    </row>
    <row r="251" spans="14:18" x14ac:dyDescent="0.25">
      <c r="N251" s="39"/>
      <c r="O251" s="58"/>
      <c r="P251" s="59"/>
      <c r="Q251" s="59"/>
      <c r="R251" s="59"/>
    </row>
    <row r="252" spans="14:18" x14ac:dyDescent="0.25">
      <c r="N252" s="39"/>
      <c r="O252" s="58"/>
      <c r="P252" s="59"/>
      <c r="Q252" s="59"/>
      <c r="R252" s="59"/>
    </row>
    <row r="253" spans="14:18" x14ac:dyDescent="0.25">
      <c r="N253" s="39"/>
      <c r="O253" s="58"/>
      <c r="P253" s="59"/>
      <c r="Q253" s="59"/>
      <c r="R253" s="59"/>
    </row>
    <row r="254" spans="14:18" x14ac:dyDescent="0.25">
      <c r="N254" s="39"/>
      <c r="O254" s="58"/>
      <c r="P254" s="59"/>
      <c r="Q254" s="59"/>
      <c r="R254" s="59"/>
    </row>
    <row r="255" spans="14:18" x14ac:dyDescent="0.25">
      <c r="N255" s="39"/>
      <c r="O255" s="58"/>
      <c r="P255" s="59"/>
      <c r="Q255" s="59"/>
      <c r="R255" s="59"/>
    </row>
    <row r="256" spans="14:18" x14ac:dyDescent="0.25">
      <c r="N256" s="39"/>
      <c r="O256" s="58"/>
      <c r="P256" s="59"/>
      <c r="Q256" s="59"/>
      <c r="R256" s="59"/>
    </row>
    <row r="257" spans="14:18" x14ac:dyDescent="0.25">
      <c r="N257" s="39"/>
      <c r="O257" s="58"/>
      <c r="P257" s="59"/>
      <c r="Q257" s="59"/>
      <c r="R257" s="59"/>
    </row>
    <row r="258" spans="14:18" x14ac:dyDescent="0.25">
      <c r="N258" s="39"/>
      <c r="O258" s="58"/>
      <c r="P258" s="59"/>
      <c r="Q258" s="59"/>
      <c r="R258" s="59"/>
    </row>
    <row r="259" spans="14:18" x14ac:dyDescent="0.25">
      <c r="N259" s="39"/>
      <c r="O259" s="58"/>
      <c r="P259" s="59"/>
      <c r="Q259" s="59"/>
      <c r="R259" s="59"/>
    </row>
    <row r="260" spans="14:18" x14ac:dyDescent="0.25">
      <c r="N260" s="39"/>
      <c r="O260" s="58"/>
      <c r="P260" s="59"/>
      <c r="Q260" s="59"/>
      <c r="R260" s="59"/>
    </row>
    <row r="261" spans="14:18" x14ac:dyDescent="0.25">
      <c r="N261" s="39"/>
      <c r="O261" s="58"/>
      <c r="P261" s="59"/>
      <c r="Q261" s="59"/>
      <c r="R261" s="59"/>
    </row>
    <row r="262" spans="14:18" x14ac:dyDescent="0.25">
      <c r="N262" s="39"/>
      <c r="O262" s="58"/>
      <c r="P262" s="59"/>
      <c r="Q262" s="59"/>
      <c r="R262" s="59"/>
    </row>
    <row r="263" spans="14:18" x14ac:dyDescent="0.25">
      <c r="N263" s="39"/>
      <c r="O263" s="58"/>
      <c r="P263" s="59"/>
      <c r="Q263" s="59"/>
      <c r="R263" s="59"/>
    </row>
    <row r="264" spans="14:18" x14ac:dyDescent="0.25">
      <c r="N264" s="39"/>
      <c r="O264" s="58"/>
      <c r="P264" s="59"/>
      <c r="Q264" s="59"/>
      <c r="R264" s="59"/>
    </row>
    <row r="265" spans="14:18" x14ac:dyDescent="0.25">
      <c r="N265" s="39"/>
      <c r="O265" s="58"/>
      <c r="P265" s="59"/>
      <c r="Q265" s="59"/>
      <c r="R265" s="59"/>
    </row>
    <row r="266" spans="14:18" x14ac:dyDescent="0.25">
      <c r="N266" s="39"/>
      <c r="O266" s="58"/>
      <c r="P266" s="59"/>
      <c r="Q266" s="59"/>
      <c r="R266" s="59"/>
    </row>
    <row r="267" spans="14:18" x14ac:dyDescent="0.25">
      <c r="N267" s="39"/>
      <c r="O267" s="58"/>
      <c r="P267" s="59"/>
      <c r="Q267" s="59"/>
      <c r="R267" s="59"/>
    </row>
    <row r="268" spans="14:18" x14ac:dyDescent="0.25">
      <c r="N268" s="39"/>
      <c r="O268" s="58"/>
      <c r="P268" s="59"/>
      <c r="Q268" s="59"/>
      <c r="R268" s="59"/>
    </row>
    <row r="269" spans="14:18" x14ac:dyDescent="0.25">
      <c r="N269" s="39"/>
      <c r="O269" s="58"/>
      <c r="P269" s="59"/>
      <c r="Q269" s="59"/>
      <c r="R269" s="59"/>
    </row>
    <row r="270" spans="14:18" x14ac:dyDescent="0.25">
      <c r="N270" s="39"/>
      <c r="O270" s="58"/>
      <c r="P270" s="59"/>
      <c r="Q270" s="59"/>
      <c r="R270" s="59"/>
    </row>
    <row r="271" spans="14:18" x14ac:dyDescent="0.25">
      <c r="N271" s="39"/>
      <c r="O271" s="58"/>
      <c r="P271" s="59"/>
      <c r="Q271" s="59"/>
      <c r="R271" s="59"/>
    </row>
    <row r="272" spans="14:18" x14ac:dyDescent="0.25">
      <c r="N272" s="39"/>
      <c r="O272" s="58"/>
      <c r="P272" s="59"/>
      <c r="Q272" s="59"/>
      <c r="R272" s="59"/>
    </row>
    <row r="273" spans="14:18" x14ac:dyDescent="0.25">
      <c r="N273" s="39"/>
      <c r="O273" s="58"/>
      <c r="P273" s="59"/>
      <c r="Q273" s="59"/>
      <c r="R273" s="59"/>
    </row>
    <row r="274" spans="14:18" x14ac:dyDescent="0.25">
      <c r="N274" s="39"/>
      <c r="O274" s="58"/>
      <c r="P274" s="59"/>
      <c r="Q274" s="59"/>
      <c r="R274" s="59"/>
    </row>
    <row r="275" spans="14:18" x14ac:dyDescent="0.25">
      <c r="N275" s="39"/>
      <c r="O275" s="58"/>
    </row>
    <row r="276" spans="14:18" x14ac:dyDescent="0.25">
      <c r="N276" s="39"/>
      <c r="O276" s="58"/>
    </row>
    <row r="277" spans="14:18" x14ac:dyDescent="0.25">
      <c r="N277" s="39"/>
      <c r="O277" s="58"/>
    </row>
    <row r="278" spans="14:18" x14ac:dyDescent="0.25">
      <c r="N278" s="39"/>
      <c r="O278" s="58"/>
    </row>
    <row r="279" spans="14:18" x14ac:dyDescent="0.25">
      <c r="N279" s="39"/>
      <c r="O279" s="58"/>
    </row>
    <row r="280" spans="14:18" x14ac:dyDescent="0.25">
      <c r="N280" s="39"/>
      <c r="O280" s="58"/>
    </row>
    <row r="281" spans="14:18" x14ac:dyDescent="0.25">
      <c r="N281" s="39"/>
      <c r="O281" s="58"/>
    </row>
    <row r="282" spans="14:18" x14ac:dyDescent="0.25">
      <c r="N282" s="39"/>
      <c r="O282" s="58"/>
    </row>
    <row r="283" spans="14:18" x14ac:dyDescent="0.25">
      <c r="N283" s="39"/>
      <c r="O283" s="58"/>
    </row>
    <row r="284" spans="14:18" x14ac:dyDescent="0.25">
      <c r="N284" s="39"/>
      <c r="O284" s="58"/>
    </row>
    <row r="285" spans="14:18" x14ac:dyDescent="0.25">
      <c r="N285" s="39"/>
      <c r="O285" s="58"/>
    </row>
    <row r="286" spans="14:18" x14ac:dyDescent="0.25">
      <c r="N286" s="39"/>
      <c r="O286" s="58"/>
    </row>
    <row r="287" spans="14:18" x14ac:dyDescent="0.25">
      <c r="N287" s="39"/>
      <c r="O287" s="58"/>
    </row>
    <row r="288" spans="14:18" x14ac:dyDescent="0.25">
      <c r="N288" s="39"/>
      <c r="O288" s="58"/>
    </row>
    <row r="289" spans="14:15" x14ac:dyDescent="0.25">
      <c r="N289" s="39"/>
      <c r="O289" s="58"/>
    </row>
    <row r="290" spans="14:15" x14ac:dyDescent="0.25">
      <c r="N290" s="39"/>
      <c r="O290" s="40"/>
    </row>
    <row r="291" spans="14:15" x14ac:dyDescent="0.25">
      <c r="N291" s="39"/>
      <c r="O291" s="40"/>
    </row>
    <row r="292" spans="14:15" x14ac:dyDescent="0.25">
      <c r="N292" s="39"/>
      <c r="O292" s="40"/>
    </row>
    <row r="293" spans="14:15" x14ac:dyDescent="0.25">
      <c r="N293" s="39"/>
      <c r="O293" s="40"/>
    </row>
    <row r="294" spans="14:15" x14ac:dyDescent="0.25">
      <c r="N294" s="39"/>
      <c r="O294" s="40"/>
    </row>
    <row r="295" spans="14:15" x14ac:dyDescent="0.25">
      <c r="N295" s="39"/>
      <c r="O295" s="40"/>
    </row>
    <row r="296" spans="14:15" x14ac:dyDescent="0.25">
      <c r="N296" s="39"/>
      <c r="O296" s="40"/>
    </row>
    <row r="297" spans="14:15" x14ac:dyDescent="0.25">
      <c r="N297" s="39"/>
      <c r="O297" s="40"/>
    </row>
    <row r="298" spans="14:15" x14ac:dyDescent="0.25">
      <c r="N298" s="39"/>
      <c r="O298" s="40"/>
    </row>
    <row r="299" spans="14:15" x14ac:dyDescent="0.25">
      <c r="N299" s="39"/>
      <c r="O299" s="40"/>
    </row>
    <row r="300" spans="14:15" x14ac:dyDescent="0.25">
      <c r="N300" s="39"/>
      <c r="O300" s="40"/>
    </row>
    <row r="301" spans="14:15" x14ac:dyDescent="0.25">
      <c r="N301" s="39"/>
      <c r="O301" s="40"/>
    </row>
    <row r="302" spans="14:15" x14ac:dyDescent="0.25">
      <c r="N302" s="39"/>
      <c r="O302" s="40"/>
    </row>
    <row r="303" spans="14:15" x14ac:dyDescent="0.25">
      <c r="N303" s="39"/>
      <c r="O303" s="40"/>
    </row>
    <row r="304" spans="14:15" x14ac:dyDescent="0.25">
      <c r="N304" s="39"/>
      <c r="O304" s="40"/>
    </row>
    <row r="305" spans="14:15" x14ac:dyDescent="0.25">
      <c r="N305" s="39"/>
      <c r="O305" s="40"/>
    </row>
    <row r="306" spans="14:15" x14ac:dyDescent="0.25">
      <c r="N306" s="39"/>
      <c r="O306" s="40"/>
    </row>
    <row r="307" spans="14:15" x14ac:dyDescent="0.25">
      <c r="N307" s="39"/>
      <c r="O307" s="40"/>
    </row>
    <row r="308" spans="14:15" x14ac:dyDescent="0.25">
      <c r="N308" s="39"/>
      <c r="O308" s="40"/>
    </row>
    <row r="309" spans="14:15" x14ac:dyDescent="0.25">
      <c r="N309" s="39"/>
      <c r="O309" s="40"/>
    </row>
    <row r="310" spans="14:15" x14ac:dyDescent="0.25">
      <c r="N310" s="39"/>
      <c r="O310" s="40"/>
    </row>
    <row r="311" spans="14:15" x14ac:dyDescent="0.25">
      <c r="N311" s="39"/>
      <c r="O311" s="40"/>
    </row>
    <row r="312" spans="14:15" x14ac:dyDescent="0.25">
      <c r="N312" s="39"/>
      <c r="O312" s="40"/>
    </row>
    <row r="313" spans="14:15" x14ac:dyDescent="0.25">
      <c r="N313" s="39"/>
      <c r="O313" s="40"/>
    </row>
    <row r="314" spans="14:15" x14ac:dyDescent="0.25">
      <c r="N314" s="39"/>
      <c r="O314" s="40"/>
    </row>
    <row r="315" spans="14:15" x14ac:dyDescent="0.25">
      <c r="N315" s="39"/>
      <c r="O315" s="40"/>
    </row>
    <row r="316" spans="14:15" x14ac:dyDescent="0.25">
      <c r="N316" s="39"/>
      <c r="O316" s="40"/>
    </row>
    <row r="317" spans="14:15" x14ac:dyDescent="0.25">
      <c r="N317" s="39"/>
      <c r="O317" s="40"/>
    </row>
    <row r="318" spans="14:15" x14ac:dyDescent="0.25">
      <c r="N318" s="39"/>
      <c r="O318" s="40"/>
    </row>
    <row r="319" spans="14:15" x14ac:dyDescent="0.25">
      <c r="N319" s="39"/>
      <c r="O319" s="40"/>
    </row>
    <row r="320" spans="14:15" x14ac:dyDescent="0.25">
      <c r="N320" s="39"/>
      <c r="O320" s="40"/>
    </row>
    <row r="321" spans="14:15" x14ac:dyDescent="0.25">
      <c r="N321" s="39"/>
      <c r="O321" s="40"/>
    </row>
    <row r="322" spans="14:15" x14ac:dyDescent="0.25">
      <c r="N322" s="39"/>
      <c r="O322" s="40"/>
    </row>
    <row r="323" spans="14:15" x14ac:dyDescent="0.25">
      <c r="N323" s="39"/>
      <c r="O323" s="40"/>
    </row>
    <row r="324" spans="14:15" x14ac:dyDescent="0.25">
      <c r="N324" s="39"/>
      <c r="O324" s="40"/>
    </row>
    <row r="325" spans="14:15" x14ac:dyDescent="0.25">
      <c r="N325" s="39"/>
      <c r="O325" s="40"/>
    </row>
    <row r="326" spans="14:15" x14ac:dyDescent="0.25">
      <c r="N326" s="39"/>
      <c r="O326" s="40"/>
    </row>
    <row r="327" spans="14:15" x14ac:dyDescent="0.25">
      <c r="N327" s="39"/>
      <c r="O327" s="40"/>
    </row>
    <row r="328" spans="14:15" x14ac:dyDescent="0.25">
      <c r="N328" s="39"/>
      <c r="O328" s="40"/>
    </row>
    <row r="329" spans="14:15" x14ac:dyDescent="0.25">
      <c r="N329" s="39"/>
      <c r="O329" s="40"/>
    </row>
    <row r="330" spans="14:15" x14ac:dyDescent="0.25">
      <c r="N330" s="39"/>
      <c r="O330" s="40"/>
    </row>
    <row r="331" spans="14:15" x14ac:dyDescent="0.25">
      <c r="N331" s="39"/>
      <c r="O331" s="40"/>
    </row>
    <row r="332" spans="14:15" x14ac:dyDescent="0.25">
      <c r="N332" s="39"/>
      <c r="O332" s="40"/>
    </row>
    <row r="333" spans="14:15" x14ac:dyDescent="0.25">
      <c r="N333" s="39"/>
      <c r="O333" s="40"/>
    </row>
    <row r="334" spans="14:15" x14ac:dyDescent="0.25">
      <c r="N334" s="39"/>
      <c r="O334" s="40"/>
    </row>
    <row r="335" spans="14:15" x14ac:dyDescent="0.25">
      <c r="N335" s="39"/>
      <c r="O335" s="40"/>
    </row>
    <row r="336" spans="14:15" x14ac:dyDescent="0.25">
      <c r="N336" s="39"/>
      <c r="O336" s="40"/>
    </row>
    <row r="337" spans="14:15" x14ac:dyDescent="0.25">
      <c r="N337" s="39"/>
      <c r="O337" s="40"/>
    </row>
    <row r="338" spans="14:15" x14ac:dyDescent="0.25">
      <c r="N338" s="39"/>
      <c r="O338" s="40"/>
    </row>
    <row r="339" spans="14:15" x14ac:dyDescent="0.25">
      <c r="N339" s="39"/>
      <c r="O339" s="40"/>
    </row>
    <row r="340" spans="14:15" x14ac:dyDescent="0.25">
      <c r="N340" s="39"/>
      <c r="O340" s="40"/>
    </row>
    <row r="341" spans="14:15" x14ac:dyDescent="0.25">
      <c r="N341" s="39"/>
      <c r="O341" s="40"/>
    </row>
    <row r="342" spans="14:15" x14ac:dyDescent="0.25">
      <c r="N342" s="39"/>
      <c r="O342" s="40"/>
    </row>
    <row r="343" spans="14:15" x14ac:dyDescent="0.25">
      <c r="N343" s="39"/>
      <c r="O343" s="40"/>
    </row>
    <row r="344" spans="14:15" x14ac:dyDescent="0.25">
      <c r="N344" s="39"/>
      <c r="O344" s="40"/>
    </row>
    <row r="345" spans="14:15" x14ac:dyDescent="0.25">
      <c r="N345" s="39"/>
      <c r="O345" s="40"/>
    </row>
    <row r="346" spans="14:15" x14ac:dyDescent="0.25">
      <c r="N346" s="39"/>
      <c r="O346" s="40"/>
    </row>
    <row r="347" spans="14:15" x14ac:dyDescent="0.25">
      <c r="N347" s="39"/>
      <c r="O347" s="40"/>
    </row>
    <row r="348" spans="14:15" x14ac:dyDescent="0.25">
      <c r="N348" s="39"/>
      <c r="O348" s="40"/>
    </row>
    <row r="349" spans="14:15" x14ac:dyDescent="0.25">
      <c r="N349" s="39"/>
      <c r="O349" s="40"/>
    </row>
    <row r="350" spans="14:15" x14ac:dyDescent="0.25">
      <c r="N350" s="39"/>
      <c r="O350" s="40"/>
    </row>
    <row r="351" spans="14:15" x14ac:dyDescent="0.25">
      <c r="N351" s="39"/>
      <c r="O351" s="40"/>
    </row>
    <row r="352" spans="14:15" x14ac:dyDescent="0.25">
      <c r="N352" s="39"/>
      <c r="O352" s="40"/>
    </row>
    <row r="353" spans="14:15" x14ac:dyDescent="0.25">
      <c r="N353" s="39"/>
      <c r="O353" s="40"/>
    </row>
    <row r="354" spans="14:15" x14ac:dyDescent="0.25">
      <c r="N354" s="39"/>
      <c r="O354" s="40"/>
    </row>
    <row r="355" spans="14:15" x14ac:dyDescent="0.25">
      <c r="N355" s="39"/>
      <c r="O355" s="40"/>
    </row>
    <row r="356" spans="14:15" x14ac:dyDescent="0.25">
      <c r="N356" s="39"/>
      <c r="O356" s="40"/>
    </row>
    <row r="357" spans="14:15" x14ac:dyDescent="0.25">
      <c r="N357" s="39"/>
      <c r="O357" s="40"/>
    </row>
    <row r="358" spans="14:15" x14ac:dyDescent="0.25">
      <c r="N358" s="39"/>
      <c r="O358" s="40"/>
    </row>
    <row r="359" spans="14:15" x14ac:dyDescent="0.25">
      <c r="N359" s="39"/>
      <c r="O359" s="40"/>
    </row>
    <row r="360" spans="14:15" x14ac:dyDescent="0.25">
      <c r="N360" s="39"/>
      <c r="O360" s="40"/>
    </row>
    <row r="361" spans="14:15" x14ac:dyDescent="0.25">
      <c r="N361" s="39"/>
      <c r="O361" s="40"/>
    </row>
    <row r="362" spans="14:15" x14ac:dyDescent="0.25">
      <c r="N362" s="39"/>
      <c r="O362" s="40"/>
    </row>
    <row r="363" spans="14:15" x14ac:dyDescent="0.25">
      <c r="N363" s="39"/>
      <c r="O363" s="40"/>
    </row>
    <row r="364" spans="14:15" x14ac:dyDescent="0.25">
      <c r="N364" s="39"/>
      <c r="O364" s="40"/>
    </row>
    <row r="365" spans="14:15" x14ac:dyDescent="0.25">
      <c r="N365" s="39"/>
      <c r="O365" s="40"/>
    </row>
    <row r="366" spans="14:15" x14ac:dyDescent="0.25">
      <c r="N366" s="39"/>
      <c r="O366" s="40"/>
    </row>
    <row r="367" spans="14:15" x14ac:dyDescent="0.25">
      <c r="N367" s="39"/>
      <c r="O367" s="40"/>
    </row>
    <row r="368" spans="14:15" x14ac:dyDescent="0.25">
      <c r="N368" s="39"/>
      <c r="O368" s="40"/>
    </row>
    <row r="369" spans="14:15" x14ac:dyDescent="0.25">
      <c r="N369" s="39"/>
      <c r="O369" s="40"/>
    </row>
    <row r="370" spans="14:15" x14ac:dyDescent="0.25">
      <c r="N370" s="39"/>
      <c r="O370" s="40"/>
    </row>
    <row r="371" spans="14:15" x14ac:dyDescent="0.25">
      <c r="N371" s="39"/>
      <c r="O371" s="40"/>
    </row>
    <row r="372" spans="14:15" x14ac:dyDescent="0.25">
      <c r="N372" s="39"/>
      <c r="O372" s="40"/>
    </row>
    <row r="373" spans="14:15" x14ac:dyDescent="0.25">
      <c r="N373" s="39"/>
      <c r="O373" s="40"/>
    </row>
    <row r="374" spans="14:15" x14ac:dyDescent="0.25">
      <c r="N374" s="39"/>
      <c r="O374" s="40"/>
    </row>
    <row r="375" spans="14:15" x14ac:dyDescent="0.25">
      <c r="N375" s="39"/>
      <c r="O375" s="40"/>
    </row>
    <row r="376" spans="14:15" x14ac:dyDescent="0.25">
      <c r="N376" s="39"/>
      <c r="O376" s="40"/>
    </row>
    <row r="377" spans="14:15" x14ac:dyDescent="0.25">
      <c r="N377" s="39"/>
      <c r="O377" s="40"/>
    </row>
    <row r="378" spans="14:15" x14ac:dyDescent="0.25">
      <c r="N378" s="39"/>
      <c r="O378" s="40"/>
    </row>
    <row r="379" spans="14:15" x14ac:dyDescent="0.25">
      <c r="N379" s="39"/>
      <c r="O379" s="40"/>
    </row>
    <row r="380" spans="14:15" x14ac:dyDescent="0.25">
      <c r="N380" s="39"/>
      <c r="O380" s="40"/>
    </row>
    <row r="381" spans="14:15" x14ac:dyDescent="0.25">
      <c r="N381" s="39"/>
      <c r="O381" s="40"/>
    </row>
    <row r="382" spans="14:15" x14ac:dyDescent="0.25">
      <c r="N382" s="39"/>
      <c r="O382" s="40"/>
    </row>
    <row r="383" spans="14:15" x14ac:dyDescent="0.25">
      <c r="N383" s="39"/>
      <c r="O383" s="40"/>
    </row>
    <row r="384" spans="14:15" x14ac:dyDescent="0.25">
      <c r="N384" s="39"/>
      <c r="O384" s="40"/>
    </row>
    <row r="385" spans="14:15" x14ac:dyDescent="0.25">
      <c r="N385" s="39"/>
      <c r="O385" s="40"/>
    </row>
    <row r="386" spans="14:15" x14ac:dyDescent="0.25">
      <c r="N386" s="39"/>
      <c r="O386" s="40"/>
    </row>
    <row r="387" spans="14:15" x14ac:dyDescent="0.25">
      <c r="N387" s="39"/>
      <c r="O387" s="40"/>
    </row>
    <row r="388" spans="14:15" x14ac:dyDescent="0.25">
      <c r="N388" s="39"/>
      <c r="O388" s="40"/>
    </row>
    <row r="389" spans="14:15" x14ac:dyDescent="0.25">
      <c r="N389" s="39"/>
      <c r="O389" s="40"/>
    </row>
    <row r="390" spans="14:15" x14ac:dyDescent="0.25">
      <c r="N390" s="39"/>
      <c r="O390" s="40"/>
    </row>
    <row r="391" spans="14:15" x14ac:dyDescent="0.25">
      <c r="N391" s="39"/>
      <c r="O391" s="40"/>
    </row>
    <row r="392" spans="14:15" x14ac:dyDescent="0.25">
      <c r="N392" s="39"/>
      <c r="O392" s="40"/>
    </row>
    <row r="393" spans="14:15" x14ac:dyDescent="0.25">
      <c r="N393" s="39"/>
      <c r="O393" s="40"/>
    </row>
    <row r="394" spans="14:15" x14ac:dyDescent="0.25">
      <c r="N394" s="39"/>
      <c r="O394" s="40"/>
    </row>
    <row r="395" spans="14:15" x14ac:dyDescent="0.25">
      <c r="N395" s="39"/>
      <c r="O395" s="40"/>
    </row>
    <row r="396" spans="14:15" x14ac:dyDescent="0.25">
      <c r="N396" s="39"/>
      <c r="O396" s="40"/>
    </row>
    <row r="397" spans="14:15" x14ac:dyDescent="0.25">
      <c r="N397" s="39"/>
      <c r="O397" s="40"/>
    </row>
    <row r="398" spans="14:15" x14ac:dyDescent="0.25">
      <c r="N398" s="39"/>
      <c r="O398" s="40"/>
    </row>
    <row r="399" spans="14:15" x14ac:dyDescent="0.25">
      <c r="N399" s="39"/>
      <c r="O399" s="40"/>
    </row>
    <row r="400" spans="14:15" x14ac:dyDescent="0.25">
      <c r="N400" s="39"/>
      <c r="O400" s="40"/>
    </row>
    <row r="401" spans="14:15" x14ac:dyDescent="0.25">
      <c r="N401" s="39"/>
      <c r="O401" s="40"/>
    </row>
    <row r="402" spans="14:15" x14ac:dyDescent="0.25">
      <c r="N402" s="39"/>
      <c r="O402" s="40"/>
    </row>
    <row r="403" spans="14:15" x14ac:dyDescent="0.25">
      <c r="N403" s="39"/>
      <c r="O403" s="40"/>
    </row>
    <row r="404" spans="14:15" x14ac:dyDescent="0.25">
      <c r="N404" s="39"/>
      <c r="O404" s="40"/>
    </row>
    <row r="405" spans="14:15" x14ac:dyDescent="0.25">
      <c r="N405" s="39"/>
      <c r="O405" s="40"/>
    </row>
    <row r="406" spans="14:15" x14ac:dyDescent="0.25">
      <c r="N406" s="39"/>
      <c r="O406" s="40"/>
    </row>
    <row r="407" spans="14:15" x14ac:dyDescent="0.25">
      <c r="N407" s="39"/>
      <c r="O407" s="40"/>
    </row>
    <row r="408" spans="14:15" x14ac:dyDescent="0.25">
      <c r="N408" s="39"/>
      <c r="O408" s="40"/>
    </row>
    <row r="409" spans="14:15" x14ac:dyDescent="0.25">
      <c r="N409" s="39"/>
      <c r="O409" s="40"/>
    </row>
    <row r="410" spans="14:15" x14ac:dyDescent="0.25">
      <c r="N410" s="39"/>
      <c r="O410" s="40"/>
    </row>
    <row r="411" spans="14:15" x14ac:dyDescent="0.25">
      <c r="N411" s="39"/>
      <c r="O411" s="40"/>
    </row>
    <row r="412" spans="14:15" x14ac:dyDescent="0.25">
      <c r="N412" s="39"/>
      <c r="O412" s="40"/>
    </row>
    <row r="413" spans="14:15" x14ac:dyDescent="0.25">
      <c r="N413" s="39"/>
      <c r="O413" s="40"/>
    </row>
    <row r="414" spans="14:15" x14ac:dyDescent="0.25">
      <c r="N414" s="39"/>
      <c r="O414" s="40"/>
    </row>
    <row r="415" spans="14:15" x14ac:dyDescent="0.25">
      <c r="N415" s="39"/>
      <c r="O415" s="40"/>
    </row>
    <row r="416" spans="14:15" x14ac:dyDescent="0.25">
      <c r="N416" s="39"/>
      <c r="O416" s="40"/>
    </row>
    <row r="417" spans="14:15" x14ac:dyDescent="0.25">
      <c r="N417" s="39"/>
      <c r="O417" s="40"/>
    </row>
    <row r="418" spans="14:15" x14ac:dyDescent="0.25">
      <c r="N418" s="39"/>
      <c r="O418" s="40"/>
    </row>
    <row r="419" spans="14:15" x14ac:dyDescent="0.25">
      <c r="N419" s="39"/>
      <c r="O419" s="40"/>
    </row>
    <row r="420" spans="14:15" x14ac:dyDescent="0.25">
      <c r="N420" s="39"/>
      <c r="O420" s="40"/>
    </row>
    <row r="421" spans="14:15" x14ac:dyDescent="0.25">
      <c r="N421" s="39"/>
      <c r="O421" s="40"/>
    </row>
    <row r="422" spans="14:15" x14ac:dyDescent="0.25">
      <c r="N422" s="39"/>
      <c r="O422" s="40"/>
    </row>
    <row r="423" spans="14:15" x14ac:dyDescent="0.25">
      <c r="N423" s="39"/>
      <c r="O423" s="40"/>
    </row>
    <row r="424" spans="14:15" x14ac:dyDescent="0.25">
      <c r="N424" s="39"/>
      <c r="O424" s="40"/>
    </row>
    <row r="425" spans="14:15" x14ac:dyDescent="0.25">
      <c r="N425" s="39"/>
      <c r="O425" s="40"/>
    </row>
    <row r="426" spans="14:15" x14ac:dyDescent="0.25">
      <c r="N426" s="39"/>
      <c r="O426" s="40"/>
    </row>
    <row r="427" spans="14:15" x14ac:dyDescent="0.25">
      <c r="N427" s="39"/>
      <c r="O427" s="40"/>
    </row>
    <row r="428" spans="14:15" x14ac:dyDescent="0.25">
      <c r="N428" s="39"/>
      <c r="O428" s="40"/>
    </row>
    <row r="429" spans="14:15" x14ac:dyDescent="0.25">
      <c r="N429" s="39"/>
      <c r="O429" s="40"/>
    </row>
    <row r="430" spans="14:15" x14ac:dyDescent="0.25">
      <c r="N430" s="39"/>
      <c r="O430" s="40"/>
    </row>
    <row r="431" spans="14:15" x14ac:dyDescent="0.25">
      <c r="N431" s="39"/>
      <c r="O431" s="40"/>
    </row>
    <row r="432" spans="14:15" x14ac:dyDescent="0.25">
      <c r="N432" s="39"/>
      <c r="O432" s="40"/>
    </row>
    <row r="433" spans="14:15" x14ac:dyDescent="0.25">
      <c r="N433" s="39"/>
      <c r="O433" s="40"/>
    </row>
    <row r="434" spans="14:15" x14ac:dyDescent="0.25">
      <c r="N434" s="39"/>
      <c r="O434" s="40"/>
    </row>
    <row r="435" spans="14:15" x14ac:dyDescent="0.25">
      <c r="N435" s="39"/>
      <c r="O435" s="40"/>
    </row>
    <row r="436" spans="14:15" x14ac:dyDescent="0.25">
      <c r="N436" s="39"/>
      <c r="O436" s="40"/>
    </row>
    <row r="437" spans="14:15" x14ac:dyDescent="0.25">
      <c r="N437" s="39"/>
      <c r="O437" s="40"/>
    </row>
    <row r="438" spans="14:15" x14ac:dyDescent="0.25">
      <c r="N438" s="39"/>
      <c r="O438" s="40"/>
    </row>
    <row r="439" spans="14:15" x14ac:dyDescent="0.25">
      <c r="N439" s="39"/>
      <c r="O439" s="40"/>
    </row>
    <row r="440" spans="14:15" x14ac:dyDescent="0.25">
      <c r="N440" s="39"/>
      <c r="O440" s="40"/>
    </row>
    <row r="441" spans="14:15" x14ac:dyDescent="0.25">
      <c r="N441" s="39"/>
      <c r="O441" s="40"/>
    </row>
    <row r="442" spans="14:15" x14ac:dyDescent="0.25">
      <c r="N442" s="39"/>
      <c r="O442" s="40"/>
    </row>
    <row r="443" spans="14:15" x14ac:dyDescent="0.25">
      <c r="N443" s="39"/>
      <c r="O443" s="40"/>
    </row>
    <row r="444" spans="14:15" x14ac:dyDescent="0.25">
      <c r="N444" s="39"/>
      <c r="O444" s="40"/>
    </row>
    <row r="445" spans="14:15" x14ac:dyDescent="0.25">
      <c r="N445" s="39"/>
      <c r="O445" s="40"/>
    </row>
    <row r="446" spans="14:15" x14ac:dyDescent="0.25">
      <c r="N446" s="39"/>
      <c r="O446" s="40"/>
    </row>
    <row r="447" spans="14:15" x14ac:dyDescent="0.25">
      <c r="N447" s="39"/>
      <c r="O447" s="40"/>
    </row>
    <row r="448" spans="14:15" x14ac:dyDescent="0.25">
      <c r="N448" s="39"/>
      <c r="O448" s="40"/>
    </row>
    <row r="449" spans="14:15" x14ac:dyDescent="0.25">
      <c r="N449" s="39"/>
      <c r="O449" s="40"/>
    </row>
    <row r="450" spans="14:15" x14ac:dyDescent="0.25">
      <c r="N450" s="39"/>
      <c r="O450" s="40"/>
    </row>
    <row r="451" spans="14:15" x14ac:dyDescent="0.25">
      <c r="N451" s="39"/>
      <c r="O451" s="40"/>
    </row>
    <row r="452" spans="14:15" x14ac:dyDescent="0.25">
      <c r="N452" s="39"/>
      <c r="O452" s="40"/>
    </row>
    <row r="453" spans="14:15" x14ac:dyDescent="0.25">
      <c r="N453" s="39"/>
      <c r="O453" s="40"/>
    </row>
    <row r="454" spans="14:15" x14ac:dyDescent="0.25">
      <c r="N454" s="39"/>
      <c r="O454" s="40"/>
    </row>
    <row r="455" spans="14:15" x14ac:dyDescent="0.25">
      <c r="N455" s="39"/>
      <c r="O455" s="40"/>
    </row>
    <row r="456" spans="14:15" x14ac:dyDescent="0.25">
      <c r="N456" s="39"/>
      <c r="O456" s="40"/>
    </row>
    <row r="457" spans="14:15" x14ac:dyDescent="0.25">
      <c r="N457" s="39"/>
      <c r="O457" s="40"/>
    </row>
    <row r="458" spans="14:15" x14ac:dyDescent="0.25">
      <c r="N458" s="39"/>
      <c r="O458" s="40"/>
    </row>
    <row r="459" spans="14:15" x14ac:dyDescent="0.25">
      <c r="N459" s="39"/>
      <c r="O459" s="40"/>
    </row>
    <row r="460" spans="14:15" x14ac:dyDescent="0.25">
      <c r="N460" s="39"/>
      <c r="O460" s="40"/>
    </row>
    <row r="461" spans="14:15" x14ac:dyDescent="0.25">
      <c r="N461" s="39"/>
      <c r="O461" s="40"/>
    </row>
    <row r="462" spans="14:15" x14ac:dyDescent="0.25">
      <c r="N462" s="39"/>
      <c r="O462" s="40"/>
    </row>
    <row r="463" spans="14:15" x14ac:dyDescent="0.25">
      <c r="N463" s="39"/>
      <c r="O463" s="40"/>
    </row>
    <row r="464" spans="14:15" x14ac:dyDescent="0.25">
      <c r="N464" s="39"/>
      <c r="O464" s="40"/>
    </row>
    <row r="465" spans="14:15" x14ac:dyDescent="0.25">
      <c r="N465" s="39"/>
      <c r="O465" s="40"/>
    </row>
    <row r="466" spans="14:15" x14ac:dyDescent="0.25">
      <c r="N466" s="39"/>
      <c r="O466" s="40"/>
    </row>
    <row r="467" spans="14:15" x14ac:dyDescent="0.25">
      <c r="N467" s="39"/>
      <c r="O467" s="40"/>
    </row>
    <row r="468" spans="14:15" x14ac:dyDescent="0.25">
      <c r="N468" s="39"/>
      <c r="O468" s="40"/>
    </row>
    <row r="469" spans="14:15" x14ac:dyDescent="0.25">
      <c r="N469" s="39"/>
      <c r="O469" s="40"/>
    </row>
    <row r="470" spans="14:15" x14ac:dyDescent="0.25">
      <c r="N470" s="39"/>
      <c r="O470" s="40"/>
    </row>
    <row r="471" spans="14:15" x14ac:dyDescent="0.25">
      <c r="N471" s="39"/>
      <c r="O471" s="40"/>
    </row>
    <row r="472" spans="14:15" x14ac:dyDescent="0.25">
      <c r="N472" s="39"/>
      <c r="O472" s="40"/>
    </row>
    <row r="473" spans="14:15" x14ac:dyDescent="0.25">
      <c r="N473" s="39"/>
      <c r="O473" s="40"/>
    </row>
    <row r="474" spans="14:15" x14ac:dyDescent="0.25">
      <c r="N474" s="39"/>
      <c r="O474" s="40"/>
    </row>
    <row r="475" spans="14:15" x14ac:dyDescent="0.25">
      <c r="N475" s="39"/>
      <c r="O475" s="40"/>
    </row>
    <row r="476" spans="14:15" x14ac:dyDescent="0.25">
      <c r="N476" s="39"/>
      <c r="O476" s="40"/>
    </row>
    <row r="477" spans="14:15" x14ac:dyDescent="0.25">
      <c r="N477" s="39"/>
      <c r="O477" s="40"/>
    </row>
    <row r="478" spans="14:15" x14ac:dyDescent="0.25">
      <c r="N478" s="39"/>
      <c r="O478" s="40"/>
    </row>
    <row r="479" spans="14:15" x14ac:dyDescent="0.25">
      <c r="N479" s="39"/>
      <c r="O479" s="40"/>
    </row>
    <row r="480" spans="14:15" x14ac:dyDescent="0.25">
      <c r="N480" s="39"/>
      <c r="O480" s="40"/>
    </row>
    <row r="481" spans="14:15" x14ac:dyDescent="0.25">
      <c r="N481" s="39"/>
      <c r="O481" s="40"/>
    </row>
    <row r="482" spans="14:15" x14ac:dyDescent="0.25">
      <c r="N482" s="39"/>
      <c r="O482" s="40"/>
    </row>
    <row r="483" spans="14:15" x14ac:dyDescent="0.25">
      <c r="N483" s="39"/>
      <c r="O483" s="40"/>
    </row>
    <row r="484" spans="14:15" x14ac:dyDescent="0.25">
      <c r="N484" s="39"/>
      <c r="O484" s="40"/>
    </row>
    <row r="485" spans="14:15" x14ac:dyDescent="0.25">
      <c r="N485" s="39"/>
      <c r="O485" s="40"/>
    </row>
    <row r="486" spans="14:15" x14ac:dyDescent="0.25">
      <c r="N486" s="39"/>
      <c r="O486" s="40"/>
    </row>
    <row r="487" spans="14:15" x14ac:dyDescent="0.25">
      <c r="N487" s="39"/>
      <c r="O487" s="40"/>
    </row>
    <row r="488" spans="14:15" x14ac:dyDescent="0.25">
      <c r="N488" s="39"/>
      <c r="O488" s="40"/>
    </row>
    <row r="489" spans="14:15" x14ac:dyDescent="0.25">
      <c r="N489" s="39"/>
      <c r="O489" s="40"/>
    </row>
    <row r="490" spans="14:15" x14ac:dyDescent="0.25">
      <c r="N490" s="39"/>
      <c r="O490" s="40"/>
    </row>
    <row r="491" spans="14:15" x14ac:dyDescent="0.25">
      <c r="N491" s="39"/>
      <c r="O491" s="40"/>
    </row>
    <row r="492" spans="14:15" x14ac:dyDescent="0.25">
      <c r="N492" s="39"/>
      <c r="O492" s="40"/>
    </row>
    <row r="493" spans="14:15" x14ac:dyDescent="0.25">
      <c r="N493" s="39"/>
      <c r="O493" s="40"/>
    </row>
    <row r="494" spans="14:15" x14ac:dyDescent="0.25">
      <c r="N494" s="39"/>
      <c r="O494" s="40"/>
    </row>
    <row r="495" spans="14:15" x14ac:dyDescent="0.25">
      <c r="N495" s="39"/>
      <c r="O495" s="40"/>
    </row>
    <row r="496" spans="14:15" x14ac:dyDescent="0.25">
      <c r="N496" s="39"/>
      <c r="O496" s="40"/>
    </row>
    <row r="497" spans="14:15" x14ac:dyDescent="0.25">
      <c r="N497" s="39"/>
      <c r="O497" s="40"/>
    </row>
    <row r="498" spans="14:15" x14ac:dyDescent="0.25">
      <c r="N498" s="39"/>
      <c r="O498" s="40"/>
    </row>
    <row r="499" spans="14:15" x14ac:dyDescent="0.25">
      <c r="N499" s="39"/>
      <c r="O499" s="40"/>
    </row>
    <row r="500" spans="14:15" x14ac:dyDescent="0.25">
      <c r="N500" s="39"/>
      <c r="O500" s="40"/>
    </row>
    <row r="501" spans="14:15" x14ac:dyDescent="0.25">
      <c r="N501" s="39"/>
      <c r="O501" s="40"/>
    </row>
    <row r="502" spans="14:15" x14ac:dyDescent="0.25">
      <c r="N502" s="39"/>
      <c r="O502" s="40"/>
    </row>
    <row r="503" spans="14:15" x14ac:dyDescent="0.25">
      <c r="N503" s="39"/>
      <c r="O503" s="40"/>
    </row>
    <row r="504" spans="14:15" x14ac:dyDescent="0.25">
      <c r="N504" s="39"/>
      <c r="O504" s="40"/>
    </row>
    <row r="505" spans="14:15" x14ac:dyDescent="0.25">
      <c r="N505" s="39"/>
      <c r="O505" s="40"/>
    </row>
    <row r="506" spans="14:15" x14ac:dyDescent="0.25">
      <c r="N506" s="39"/>
      <c r="O506" s="40"/>
    </row>
    <row r="507" spans="14:15" x14ac:dyDescent="0.25">
      <c r="N507" s="39"/>
      <c r="O507" s="40"/>
    </row>
    <row r="508" spans="14:15" x14ac:dyDescent="0.25">
      <c r="N508" s="39"/>
      <c r="O508" s="40"/>
    </row>
    <row r="509" spans="14:15" x14ac:dyDescent="0.25">
      <c r="N509" s="39"/>
      <c r="O509" s="40"/>
    </row>
    <row r="510" spans="14:15" x14ac:dyDescent="0.25">
      <c r="N510" s="39"/>
      <c r="O510" s="40"/>
    </row>
    <row r="511" spans="14:15" x14ac:dyDescent="0.25">
      <c r="N511" s="39"/>
      <c r="O511" s="40"/>
    </row>
    <row r="512" spans="14:15" x14ac:dyDescent="0.25">
      <c r="N512" s="39"/>
      <c r="O512" s="40"/>
    </row>
    <row r="513" spans="14:15" x14ac:dyDescent="0.25">
      <c r="N513" s="39"/>
      <c r="O513" s="40"/>
    </row>
    <row r="514" spans="14:15" x14ac:dyDescent="0.25">
      <c r="N514" s="39"/>
      <c r="O514" s="40"/>
    </row>
    <row r="515" spans="14:15" x14ac:dyDescent="0.25">
      <c r="N515" s="39"/>
      <c r="O515" s="40"/>
    </row>
    <row r="516" spans="14:15" x14ac:dyDescent="0.25">
      <c r="N516" s="39"/>
      <c r="O516" s="40"/>
    </row>
    <row r="517" spans="14:15" x14ac:dyDescent="0.25">
      <c r="N517" s="39"/>
      <c r="O517" s="40"/>
    </row>
    <row r="518" spans="14:15" x14ac:dyDescent="0.25">
      <c r="N518" s="39"/>
      <c r="O518" s="40"/>
    </row>
    <row r="519" spans="14:15" x14ac:dyDescent="0.25">
      <c r="N519" s="39"/>
      <c r="O519" s="40"/>
    </row>
    <row r="520" spans="14:15" x14ac:dyDescent="0.25">
      <c r="N520" s="39"/>
      <c r="O520" s="40"/>
    </row>
    <row r="521" spans="14:15" x14ac:dyDescent="0.25">
      <c r="N521" s="39"/>
      <c r="O521" s="40"/>
    </row>
    <row r="522" spans="14:15" x14ac:dyDescent="0.25">
      <c r="N522" s="39"/>
      <c r="O522" s="40"/>
    </row>
    <row r="523" spans="14:15" x14ac:dyDescent="0.25">
      <c r="N523" s="39"/>
      <c r="O523" s="40"/>
    </row>
    <row r="524" spans="14:15" x14ac:dyDescent="0.25">
      <c r="N524" s="39"/>
      <c r="O524" s="40"/>
    </row>
    <row r="525" spans="14:15" x14ac:dyDescent="0.25">
      <c r="N525" s="39"/>
      <c r="O525" s="40"/>
    </row>
    <row r="526" spans="14:15" x14ac:dyDescent="0.25">
      <c r="N526" s="39"/>
      <c r="O526" s="40"/>
    </row>
    <row r="527" spans="14:15" x14ac:dyDescent="0.25">
      <c r="N527" s="39"/>
      <c r="O527" s="40"/>
    </row>
    <row r="528" spans="14:15" x14ac:dyDescent="0.25">
      <c r="N528" s="39"/>
      <c r="O528" s="40"/>
    </row>
    <row r="529" spans="14:15" x14ac:dyDescent="0.25">
      <c r="N529" s="39"/>
      <c r="O529" s="40"/>
    </row>
    <row r="530" spans="14:15" x14ac:dyDescent="0.25">
      <c r="N530" s="39"/>
      <c r="O530" s="40"/>
    </row>
    <row r="531" spans="14:15" x14ac:dyDescent="0.25">
      <c r="N531" s="39"/>
      <c r="O531" s="40"/>
    </row>
    <row r="532" spans="14:15" x14ac:dyDescent="0.25">
      <c r="N532" s="39"/>
      <c r="O532" s="40"/>
    </row>
    <row r="533" spans="14:15" x14ac:dyDescent="0.25">
      <c r="N533" s="39"/>
      <c r="O533" s="40"/>
    </row>
    <row r="534" spans="14:15" x14ac:dyDescent="0.25">
      <c r="N534" s="39"/>
      <c r="O534" s="40"/>
    </row>
    <row r="535" spans="14:15" x14ac:dyDescent="0.25">
      <c r="N535" s="39"/>
      <c r="O535" s="40"/>
    </row>
    <row r="536" spans="14:15" x14ac:dyDescent="0.25">
      <c r="N536" s="39"/>
      <c r="O536" s="40"/>
    </row>
    <row r="537" spans="14:15" x14ac:dyDescent="0.25">
      <c r="N537" s="39"/>
      <c r="O537" s="40"/>
    </row>
    <row r="538" spans="14:15" x14ac:dyDescent="0.25">
      <c r="N538" s="39"/>
      <c r="O538" s="40"/>
    </row>
    <row r="539" spans="14:15" x14ac:dyDescent="0.25">
      <c r="N539" s="39"/>
      <c r="O539" s="40"/>
    </row>
    <row r="540" spans="14:15" x14ac:dyDescent="0.25">
      <c r="N540" s="39"/>
      <c r="O540" s="40"/>
    </row>
    <row r="541" spans="14:15" x14ac:dyDescent="0.25">
      <c r="N541" s="39"/>
      <c r="O541" s="40"/>
    </row>
    <row r="542" spans="14:15" x14ac:dyDescent="0.25">
      <c r="N542" s="39"/>
      <c r="O542" s="40"/>
    </row>
    <row r="543" spans="14:15" x14ac:dyDescent="0.25">
      <c r="N543" s="39"/>
      <c r="O543" s="40"/>
    </row>
    <row r="544" spans="14:15" x14ac:dyDescent="0.25">
      <c r="N544" s="39"/>
      <c r="O544" s="40"/>
    </row>
    <row r="545" spans="14:15" x14ac:dyDescent="0.25">
      <c r="N545" s="39"/>
      <c r="O545" s="40"/>
    </row>
    <row r="546" spans="14:15" x14ac:dyDescent="0.25">
      <c r="N546" s="39"/>
      <c r="O546" s="40"/>
    </row>
    <row r="547" spans="14:15" x14ac:dyDescent="0.25">
      <c r="N547" s="39"/>
      <c r="O547" s="40"/>
    </row>
    <row r="548" spans="14:15" x14ac:dyDescent="0.25">
      <c r="N548" s="39"/>
      <c r="O548" s="40"/>
    </row>
    <row r="549" spans="14:15" x14ac:dyDescent="0.25">
      <c r="N549" s="39"/>
      <c r="O549" s="40"/>
    </row>
    <row r="550" spans="14:15" x14ac:dyDescent="0.25">
      <c r="N550" s="39"/>
      <c r="O550" s="40"/>
    </row>
    <row r="551" spans="14:15" x14ac:dyDescent="0.25">
      <c r="N551" s="39"/>
      <c r="O551" s="40"/>
    </row>
    <row r="552" spans="14:15" x14ac:dyDescent="0.25">
      <c r="N552" s="39"/>
      <c r="O552" s="40"/>
    </row>
    <row r="553" spans="14:15" x14ac:dyDescent="0.25">
      <c r="N553" s="39"/>
      <c r="O553" s="40"/>
    </row>
    <row r="554" spans="14:15" x14ac:dyDescent="0.25">
      <c r="N554" s="39"/>
      <c r="O554" s="40"/>
    </row>
    <row r="555" spans="14:15" x14ac:dyDescent="0.25">
      <c r="N555" s="39"/>
      <c r="O555" s="40"/>
    </row>
    <row r="556" spans="14:15" x14ac:dyDescent="0.25">
      <c r="N556" s="39"/>
      <c r="O556" s="40"/>
    </row>
    <row r="557" spans="14:15" x14ac:dyDescent="0.25">
      <c r="N557" s="39"/>
      <c r="O557" s="40"/>
    </row>
    <row r="558" spans="14:15" x14ac:dyDescent="0.25">
      <c r="N558" s="39"/>
      <c r="O558" s="40"/>
    </row>
    <row r="559" spans="14:15" x14ac:dyDescent="0.25">
      <c r="N559" s="39"/>
      <c r="O559" s="40"/>
    </row>
    <row r="560" spans="14:15" x14ac:dyDescent="0.25">
      <c r="N560" s="39"/>
      <c r="O560" s="40"/>
    </row>
    <row r="561" spans="14:15" x14ac:dyDescent="0.25">
      <c r="N561" s="39"/>
      <c r="O561" s="40"/>
    </row>
    <row r="562" spans="14:15" x14ac:dyDescent="0.25">
      <c r="N562" s="39"/>
      <c r="O562" s="40"/>
    </row>
    <row r="563" spans="14:15" x14ac:dyDescent="0.25">
      <c r="N563" s="39"/>
      <c r="O563" s="40"/>
    </row>
    <row r="564" spans="14:15" x14ac:dyDescent="0.25">
      <c r="N564" s="39"/>
      <c r="O564" s="40"/>
    </row>
    <row r="565" spans="14:15" x14ac:dyDescent="0.25">
      <c r="N565" s="39"/>
      <c r="O565" s="40"/>
    </row>
    <row r="566" spans="14:15" x14ac:dyDescent="0.25">
      <c r="N566" s="39"/>
      <c r="O566" s="40"/>
    </row>
    <row r="567" spans="14:15" x14ac:dyDescent="0.25">
      <c r="N567" s="39"/>
      <c r="O567" s="40"/>
    </row>
    <row r="568" spans="14:15" x14ac:dyDescent="0.25">
      <c r="N568" s="39"/>
      <c r="O568" s="40"/>
    </row>
    <row r="569" spans="14:15" x14ac:dyDescent="0.25">
      <c r="N569" s="39"/>
      <c r="O569" s="40"/>
    </row>
    <row r="570" spans="14:15" x14ac:dyDescent="0.25">
      <c r="N570" s="60"/>
      <c r="O570" s="59"/>
    </row>
    <row r="571" spans="14:15" x14ac:dyDescent="0.25">
      <c r="N571" s="60"/>
      <c r="O571" s="59"/>
    </row>
    <row r="572" spans="14:15" x14ac:dyDescent="0.25">
      <c r="N572" s="60"/>
      <c r="O572" s="59"/>
    </row>
    <row r="573" spans="14:15" x14ac:dyDescent="0.25">
      <c r="N573" s="60"/>
      <c r="O573" s="59"/>
    </row>
    <row r="574" spans="14:15" x14ac:dyDescent="0.25">
      <c r="N574" s="60"/>
      <c r="O574" s="59"/>
    </row>
    <row r="575" spans="14:15" x14ac:dyDescent="0.25">
      <c r="N575" s="60"/>
      <c r="O575" s="59"/>
    </row>
    <row r="576" spans="14:15" x14ac:dyDescent="0.25">
      <c r="N576" s="60"/>
      <c r="O576" s="59"/>
    </row>
    <row r="577" spans="14:15" x14ac:dyDescent="0.25">
      <c r="N577" s="60"/>
      <c r="O577" s="59"/>
    </row>
    <row r="578" spans="14:15" x14ac:dyDescent="0.25">
      <c r="N578" s="60"/>
      <c r="O578" s="59"/>
    </row>
    <row r="579" spans="14:15" x14ac:dyDescent="0.25">
      <c r="N579" s="60"/>
      <c r="O579" s="59"/>
    </row>
    <row r="580" spans="14:15" x14ac:dyDescent="0.25">
      <c r="N580" s="60"/>
      <c r="O580" s="59"/>
    </row>
    <row r="581" spans="14:15" x14ac:dyDescent="0.25">
      <c r="N581" s="60"/>
      <c r="O581" s="59"/>
    </row>
    <row r="582" spans="14:15" x14ac:dyDescent="0.25">
      <c r="N582" s="60"/>
      <c r="O582" s="59"/>
    </row>
    <row r="583" spans="14:15" x14ac:dyDescent="0.25">
      <c r="N583" s="60"/>
      <c r="O583" s="59"/>
    </row>
    <row r="584" spans="14:15" x14ac:dyDescent="0.25">
      <c r="N584" s="60"/>
      <c r="O584" s="59"/>
    </row>
    <row r="585" spans="14:15" x14ac:dyDescent="0.25">
      <c r="N585" s="60"/>
      <c r="O585" s="59"/>
    </row>
    <row r="586" spans="14:15" x14ac:dyDescent="0.25">
      <c r="N586" s="60"/>
      <c r="O586" s="59"/>
    </row>
    <row r="587" spans="14:15" x14ac:dyDescent="0.25">
      <c r="N587" s="60"/>
      <c r="O587" s="59"/>
    </row>
    <row r="588" spans="14:15" x14ac:dyDescent="0.25">
      <c r="N588" s="60"/>
      <c r="O588" s="59"/>
    </row>
    <row r="589" spans="14:15" x14ac:dyDescent="0.25">
      <c r="N589" s="60"/>
      <c r="O589" s="59"/>
    </row>
    <row r="590" spans="14:15" x14ac:dyDescent="0.25">
      <c r="N590" s="60"/>
      <c r="O590" s="59"/>
    </row>
    <row r="591" spans="14:15" x14ac:dyDescent="0.25">
      <c r="N591" s="60"/>
      <c r="O591" s="59"/>
    </row>
    <row r="592" spans="14:15" x14ac:dyDescent="0.25">
      <c r="N592" s="60"/>
      <c r="O592" s="59"/>
    </row>
    <row r="593" spans="14:15" x14ac:dyDescent="0.25">
      <c r="N593" s="60"/>
      <c r="O593" s="59"/>
    </row>
    <row r="594" spans="14:15" x14ac:dyDescent="0.25">
      <c r="N594" s="60"/>
      <c r="O594" s="59"/>
    </row>
    <row r="595" spans="14:15" x14ac:dyDescent="0.25">
      <c r="N595" s="60"/>
      <c r="O595" s="59"/>
    </row>
    <row r="596" spans="14:15" x14ac:dyDescent="0.25">
      <c r="N596" s="60"/>
      <c r="O596" s="59"/>
    </row>
    <row r="597" spans="14:15" x14ac:dyDescent="0.25">
      <c r="N597" s="60"/>
      <c r="O597" s="59"/>
    </row>
    <row r="598" spans="14:15" x14ac:dyDescent="0.25">
      <c r="N598" s="60"/>
      <c r="O598" s="59"/>
    </row>
    <row r="599" spans="14:15" x14ac:dyDescent="0.25">
      <c r="N599" s="60"/>
      <c r="O599" s="59"/>
    </row>
    <row r="600" spans="14:15" x14ac:dyDescent="0.25">
      <c r="N600" s="60"/>
      <c r="O600" s="59"/>
    </row>
    <row r="601" spans="14:15" x14ac:dyDescent="0.25">
      <c r="N601" s="60"/>
      <c r="O601" s="59"/>
    </row>
    <row r="602" spans="14:15" x14ac:dyDescent="0.25">
      <c r="N602" s="60"/>
      <c r="O602" s="59"/>
    </row>
    <row r="603" spans="14:15" x14ac:dyDescent="0.25">
      <c r="N603" s="60"/>
      <c r="O603" s="59"/>
    </row>
    <row r="604" spans="14:15" x14ac:dyDescent="0.25">
      <c r="N604" s="60"/>
      <c r="O604" s="59"/>
    </row>
    <row r="605" spans="14:15" x14ac:dyDescent="0.25">
      <c r="N605" s="60"/>
      <c r="O605" s="59"/>
    </row>
    <row r="606" spans="14:15" x14ac:dyDescent="0.25">
      <c r="N606" s="60"/>
      <c r="O606" s="59"/>
    </row>
    <row r="607" spans="14:15" x14ac:dyDescent="0.25">
      <c r="N607" s="60"/>
      <c r="O607" s="59"/>
    </row>
    <row r="608" spans="14:15" x14ac:dyDescent="0.25">
      <c r="N608" s="60"/>
      <c r="O608" s="59"/>
    </row>
    <row r="609" spans="14:15" x14ac:dyDescent="0.25">
      <c r="N609" s="60"/>
      <c r="O609" s="59"/>
    </row>
    <row r="610" spans="14:15" x14ac:dyDescent="0.25">
      <c r="N610" s="60"/>
      <c r="O610" s="59"/>
    </row>
    <row r="611" spans="14:15" x14ac:dyDescent="0.25">
      <c r="N611" s="60"/>
      <c r="O611" s="59"/>
    </row>
    <row r="612" spans="14:15" x14ac:dyDescent="0.25">
      <c r="N612" s="60"/>
      <c r="O612" s="59"/>
    </row>
    <row r="613" spans="14:15" x14ac:dyDescent="0.25">
      <c r="N613" s="60"/>
      <c r="O613" s="59"/>
    </row>
    <row r="614" spans="14:15" x14ac:dyDescent="0.25">
      <c r="N614" s="60"/>
      <c r="O614" s="59"/>
    </row>
    <row r="615" spans="14:15" x14ac:dyDescent="0.25">
      <c r="N615" s="60"/>
      <c r="O615" s="59"/>
    </row>
    <row r="616" spans="14:15" x14ac:dyDescent="0.25">
      <c r="N616" s="60"/>
      <c r="O616" s="59"/>
    </row>
    <row r="617" spans="14:15" x14ac:dyDescent="0.25">
      <c r="N617" s="60"/>
      <c r="O617" s="59"/>
    </row>
    <row r="618" spans="14:15" x14ac:dyDescent="0.25">
      <c r="N618" s="60"/>
      <c r="O618" s="59"/>
    </row>
    <row r="619" spans="14:15" x14ac:dyDescent="0.25">
      <c r="N619" s="60"/>
      <c r="O619" s="59"/>
    </row>
    <row r="620" spans="14:15" x14ac:dyDescent="0.25">
      <c r="N620" s="60"/>
      <c r="O620" s="59"/>
    </row>
    <row r="621" spans="14:15" x14ac:dyDescent="0.25">
      <c r="N621" s="60"/>
      <c r="O621" s="59"/>
    </row>
    <row r="622" spans="14:15" x14ac:dyDescent="0.25">
      <c r="N622" s="60"/>
      <c r="O622" s="59"/>
    </row>
    <row r="623" spans="14:15" x14ac:dyDescent="0.25">
      <c r="N623" s="60"/>
      <c r="O623" s="59"/>
    </row>
    <row r="624" spans="14:15" x14ac:dyDescent="0.25">
      <c r="N624" s="60"/>
      <c r="O624" s="59"/>
    </row>
    <row r="625" spans="14:15" x14ac:dyDescent="0.25">
      <c r="N625" s="60"/>
      <c r="O625" s="59"/>
    </row>
    <row r="626" spans="14:15" x14ac:dyDescent="0.25">
      <c r="N626" s="60"/>
      <c r="O626" s="59"/>
    </row>
    <row r="627" spans="14:15" x14ac:dyDescent="0.25">
      <c r="N627" s="60"/>
      <c r="O627" s="59"/>
    </row>
    <row r="628" spans="14:15" x14ac:dyDescent="0.25">
      <c r="N628" s="60"/>
      <c r="O628" s="59"/>
    </row>
    <row r="629" spans="14:15" x14ac:dyDescent="0.25">
      <c r="N629" s="60"/>
      <c r="O629" s="59"/>
    </row>
    <row r="630" spans="14:15" x14ac:dyDescent="0.25">
      <c r="N630" s="60"/>
      <c r="O630" s="59"/>
    </row>
    <row r="631" spans="14:15" x14ac:dyDescent="0.25">
      <c r="N631" s="60"/>
      <c r="O631" s="59"/>
    </row>
    <row r="632" spans="14:15" x14ac:dyDescent="0.25">
      <c r="N632" s="60"/>
      <c r="O632" s="59"/>
    </row>
    <row r="633" spans="14:15" x14ac:dyDescent="0.25">
      <c r="N633" s="60"/>
      <c r="O633" s="59"/>
    </row>
    <row r="634" spans="14:15" x14ac:dyDescent="0.25">
      <c r="N634" s="60"/>
      <c r="O634" s="59"/>
    </row>
    <row r="635" spans="14:15" x14ac:dyDescent="0.25">
      <c r="N635" s="60"/>
      <c r="O635" s="59"/>
    </row>
    <row r="636" spans="14:15" x14ac:dyDescent="0.25">
      <c r="N636" s="60"/>
      <c r="O636" s="59"/>
    </row>
    <row r="637" spans="14:15" x14ac:dyDescent="0.25">
      <c r="N637" s="60"/>
      <c r="O637" s="59"/>
    </row>
    <row r="638" spans="14:15" x14ac:dyDescent="0.25">
      <c r="N638" s="60"/>
      <c r="O638" s="59"/>
    </row>
    <row r="639" spans="14:15" x14ac:dyDescent="0.25">
      <c r="N639" s="60"/>
      <c r="O639" s="59"/>
    </row>
    <row r="640" spans="14:15" x14ac:dyDescent="0.25">
      <c r="N640" s="60"/>
      <c r="O640" s="59"/>
    </row>
    <row r="641" spans="14:15" x14ac:dyDescent="0.25">
      <c r="N641" s="60"/>
      <c r="O641" s="59"/>
    </row>
    <row r="642" spans="14:15" x14ac:dyDescent="0.25">
      <c r="N642" s="60"/>
      <c r="O642" s="59"/>
    </row>
    <row r="643" spans="14:15" x14ac:dyDescent="0.25">
      <c r="N643" s="60"/>
      <c r="O643" s="59"/>
    </row>
    <row r="644" spans="14:15" x14ac:dyDescent="0.25">
      <c r="N644" s="60"/>
      <c r="O644" s="59"/>
    </row>
    <row r="645" spans="14:15" x14ac:dyDescent="0.25">
      <c r="N645" s="60"/>
      <c r="O645" s="59"/>
    </row>
    <row r="646" spans="14:15" x14ac:dyDescent="0.25">
      <c r="N646" s="60"/>
      <c r="O646" s="59"/>
    </row>
    <row r="647" spans="14:15" x14ac:dyDescent="0.25">
      <c r="N647" s="60"/>
      <c r="O647" s="59"/>
    </row>
    <row r="648" spans="14:15" x14ac:dyDescent="0.25">
      <c r="N648" s="60"/>
      <c r="O648" s="59"/>
    </row>
    <row r="649" spans="14:15" x14ac:dyDescent="0.25">
      <c r="N649" s="60"/>
      <c r="O649" s="59"/>
    </row>
    <row r="650" spans="14:15" x14ac:dyDescent="0.25">
      <c r="N650" s="60"/>
      <c r="O650" s="59"/>
    </row>
    <row r="651" spans="14:15" x14ac:dyDescent="0.25">
      <c r="N651" s="60"/>
      <c r="O651" s="59"/>
    </row>
    <row r="652" spans="14:15" x14ac:dyDescent="0.25">
      <c r="N652" s="60"/>
      <c r="O652" s="59"/>
    </row>
    <row r="653" spans="14:15" x14ac:dyDescent="0.25">
      <c r="N653" s="60"/>
      <c r="O653" s="59"/>
    </row>
    <row r="654" spans="14:15" x14ac:dyDescent="0.25">
      <c r="N654" s="60"/>
      <c r="O654" s="59"/>
    </row>
    <row r="655" spans="14:15" x14ac:dyDescent="0.25">
      <c r="N655" s="60"/>
      <c r="O655" s="59"/>
    </row>
    <row r="656" spans="14:15" x14ac:dyDescent="0.25">
      <c r="N656" s="60"/>
      <c r="O656" s="59"/>
    </row>
    <row r="657" spans="14:15" x14ac:dyDescent="0.25">
      <c r="N657" s="60"/>
      <c r="O657" s="59"/>
    </row>
    <row r="658" spans="14:15" x14ac:dyDescent="0.25">
      <c r="N658" s="60"/>
      <c r="O658" s="59"/>
    </row>
    <row r="659" spans="14:15" x14ac:dyDescent="0.25">
      <c r="N659" s="60"/>
      <c r="O659" s="59"/>
    </row>
    <row r="660" spans="14:15" x14ac:dyDescent="0.25">
      <c r="N660" s="60"/>
      <c r="O660" s="59"/>
    </row>
    <row r="661" spans="14:15" x14ac:dyDescent="0.25">
      <c r="N661" s="60"/>
      <c r="O661" s="59"/>
    </row>
    <row r="662" spans="14:15" x14ac:dyDescent="0.25">
      <c r="N662" s="60"/>
      <c r="O662" s="59"/>
    </row>
    <row r="663" spans="14:15" x14ac:dyDescent="0.25">
      <c r="N663" s="60"/>
      <c r="O663" s="59"/>
    </row>
    <row r="664" spans="14:15" x14ac:dyDescent="0.25">
      <c r="N664" s="60"/>
      <c r="O664" s="59"/>
    </row>
    <row r="665" spans="14:15" x14ac:dyDescent="0.25">
      <c r="N665" s="60"/>
      <c r="O665" s="59"/>
    </row>
    <row r="666" spans="14:15" x14ac:dyDescent="0.25">
      <c r="N666" s="60"/>
      <c r="O666" s="59"/>
    </row>
    <row r="667" spans="14:15" x14ac:dyDescent="0.25">
      <c r="N667" s="60"/>
      <c r="O667" s="59"/>
    </row>
    <row r="668" spans="14:15" x14ac:dyDescent="0.25">
      <c r="N668" s="60"/>
      <c r="O668" s="59"/>
    </row>
    <row r="669" spans="14:15" x14ac:dyDescent="0.25">
      <c r="N669" s="60"/>
      <c r="O669" s="59"/>
    </row>
    <row r="670" spans="14:15" x14ac:dyDescent="0.25">
      <c r="N670" s="60"/>
      <c r="O670" s="59"/>
    </row>
    <row r="671" spans="14:15" x14ac:dyDescent="0.25">
      <c r="N671" s="60"/>
      <c r="O671" s="59"/>
    </row>
    <row r="672" spans="14:15" x14ac:dyDescent="0.25">
      <c r="N672" s="60"/>
      <c r="O672" s="59"/>
    </row>
    <row r="673" spans="14:15" x14ac:dyDescent="0.25">
      <c r="N673" s="60"/>
      <c r="O673" s="59"/>
    </row>
    <row r="674" spans="14:15" x14ac:dyDescent="0.25">
      <c r="N674" s="60"/>
      <c r="O674" s="59"/>
    </row>
    <row r="675" spans="14:15" x14ac:dyDescent="0.25">
      <c r="N675" s="60"/>
      <c r="O675" s="59"/>
    </row>
    <row r="676" spans="14:15" x14ac:dyDescent="0.25">
      <c r="N676" s="60"/>
      <c r="O676" s="59"/>
    </row>
    <row r="677" spans="14:15" x14ac:dyDescent="0.25">
      <c r="N677" s="60"/>
      <c r="O677" s="59"/>
    </row>
    <row r="678" spans="14:15" x14ac:dyDescent="0.25">
      <c r="N678" s="60"/>
      <c r="O678" s="59"/>
    </row>
    <row r="679" spans="14:15" x14ac:dyDescent="0.25">
      <c r="N679" s="60"/>
      <c r="O679" s="59"/>
    </row>
    <row r="680" spans="14:15" x14ac:dyDescent="0.25">
      <c r="N680" s="60"/>
      <c r="O680" s="59"/>
    </row>
    <row r="681" spans="14:15" x14ac:dyDescent="0.25">
      <c r="N681" s="60"/>
      <c r="O681" s="59"/>
    </row>
    <row r="682" spans="14:15" x14ac:dyDescent="0.25">
      <c r="N682" s="60"/>
      <c r="O682" s="59"/>
    </row>
    <row r="683" spans="14:15" x14ac:dyDescent="0.25">
      <c r="N683" s="60"/>
      <c r="O683" s="59"/>
    </row>
    <row r="684" spans="14:15" x14ac:dyDescent="0.25">
      <c r="N684" s="60"/>
      <c r="O684" s="59"/>
    </row>
    <row r="685" spans="14:15" x14ac:dyDescent="0.25">
      <c r="N685" s="60"/>
      <c r="O685" s="59"/>
    </row>
    <row r="686" spans="14:15" x14ac:dyDescent="0.25">
      <c r="N686" s="60"/>
      <c r="O686" s="59"/>
    </row>
    <row r="687" spans="14:15" x14ac:dyDescent="0.25">
      <c r="N687" s="60"/>
      <c r="O687" s="59"/>
    </row>
    <row r="688" spans="14:15" x14ac:dyDescent="0.25">
      <c r="N688" s="60"/>
      <c r="O688" s="59"/>
    </row>
    <row r="689" spans="14:15" x14ac:dyDescent="0.25">
      <c r="N689" s="60"/>
      <c r="O689" s="59"/>
    </row>
    <row r="690" spans="14:15" x14ac:dyDescent="0.25">
      <c r="N690" s="60"/>
      <c r="O690" s="59"/>
    </row>
    <row r="691" spans="14:15" x14ac:dyDescent="0.25">
      <c r="N691" s="60"/>
      <c r="O691" s="59"/>
    </row>
    <row r="692" spans="14:15" x14ac:dyDescent="0.25">
      <c r="N692" s="60"/>
      <c r="O692" s="59"/>
    </row>
    <row r="693" spans="14:15" x14ac:dyDescent="0.25">
      <c r="N693" s="60"/>
      <c r="O693" s="59"/>
    </row>
    <row r="694" spans="14:15" x14ac:dyDescent="0.25">
      <c r="N694" s="60"/>
      <c r="O694" s="59"/>
    </row>
    <row r="695" spans="14:15" x14ac:dyDescent="0.25">
      <c r="N695" s="60"/>
      <c r="O695" s="59"/>
    </row>
    <row r="696" spans="14:15" x14ac:dyDescent="0.25">
      <c r="N696" s="60"/>
      <c r="O696" s="59"/>
    </row>
    <row r="697" spans="14:15" x14ac:dyDescent="0.25">
      <c r="N697" s="60"/>
      <c r="O697" s="59"/>
    </row>
    <row r="698" spans="14:15" x14ac:dyDescent="0.25">
      <c r="N698" s="60"/>
      <c r="O698" s="59"/>
    </row>
    <row r="699" spans="14:15" x14ac:dyDescent="0.25">
      <c r="N699" s="60"/>
      <c r="O699" s="59"/>
    </row>
    <row r="700" spans="14:15" x14ac:dyDescent="0.25">
      <c r="N700" s="60"/>
      <c r="O700" s="59"/>
    </row>
    <row r="701" spans="14:15" x14ac:dyDescent="0.25">
      <c r="N701" s="60"/>
      <c r="O701" s="59"/>
    </row>
    <row r="702" spans="14:15" x14ac:dyDescent="0.25">
      <c r="N702" s="60"/>
      <c r="O702" s="59"/>
    </row>
    <row r="703" spans="14:15" x14ac:dyDescent="0.25">
      <c r="N703" s="60"/>
      <c r="O703" s="59"/>
    </row>
    <row r="704" spans="14:15" x14ac:dyDescent="0.25">
      <c r="N704" s="60"/>
      <c r="O704" s="59"/>
    </row>
    <row r="705" spans="14:15" x14ac:dyDescent="0.25">
      <c r="N705" s="60"/>
      <c r="O705" s="59"/>
    </row>
    <row r="706" spans="14:15" x14ac:dyDescent="0.25">
      <c r="N706" s="60"/>
      <c r="O706" s="59"/>
    </row>
    <row r="707" spans="14:15" x14ac:dyDescent="0.25">
      <c r="N707" s="60"/>
      <c r="O707" s="59"/>
    </row>
    <row r="708" spans="14:15" x14ac:dyDescent="0.25">
      <c r="N708" s="60"/>
      <c r="O708" s="59"/>
    </row>
    <row r="709" spans="14:15" x14ac:dyDescent="0.25">
      <c r="N709" s="60"/>
      <c r="O709" s="59"/>
    </row>
    <row r="710" spans="14:15" x14ac:dyDescent="0.25">
      <c r="N710" s="60"/>
      <c r="O710" s="59"/>
    </row>
    <row r="711" spans="14:15" x14ac:dyDescent="0.25">
      <c r="N711" s="60"/>
      <c r="O711" s="59"/>
    </row>
    <row r="712" spans="14:15" x14ac:dyDescent="0.25">
      <c r="N712" s="60"/>
      <c r="O712" s="59"/>
    </row>
    <row r="713" spans="14:15" x14ac:dyDescent="0.25">
      <c r="N713" s="60"/>
      <c r="O713" s="59"/>
    </row>
    <row r="714" spans="14:15" x14ac:dyDescent="0.25">
      <c r="N714" s="60"/>
      <c r="O714" s="59"/>
    </row>
    <row r="715" spans="14:15" x14ac:dyDescent="0.25">
      <c r="N715" s="60"/>
      <c r="O715" s="59"/>
    </row>
    <row r="716" spans="14:15" x14ac:dyDescent="0.25">
      <c r="N716" s="60"/>
      <c r="O716" s="59"/>
    </row>
    <row r="717" spans="14:15" x14ac:dyDescent="0.25">
      <c r="N717" s="60"/>
      <c r="O717" s="59"/>
    </row>
    <row r="718" spans="14:15" x14ac:dyDescent="0.25">
      <c r="N718" s="60"/>
      <c r="O718" s="59"/>
    </row>
    <row r="719" spans="14:15" x14ac:dyDescent="0.25">
      <c r="N719" s="60"/>
      <c r="O719" s="59"/>
    </row>
    <row r="720" spans="14:15" x14ac:dyDescent="0.25">
      <c r="N720" s="60"/>
      <c r="O720" s="59"/>
    </row>
    <row r="721" spans="14:15" x14ac:dyDescent="0.25">
      <c r="N721" s="60"/>
      <c r="O721" s="59"/>
    </row>
    <row r="722" spans="14:15" x14ac:dyDescent="0.25">
      <c r="N722" s="60"/>
      <c r="O722" s="59"/>
    </row>
    <row r="723" spans="14:15" x14ac:dyDescent="0.25">
      <c r="N723" s="60"/>
      <c r="O723" s="59"/>
    </row>
    <row r="724" spans="14:15" x14ac:dyDescent="0.25">
      <c r="N724" s="60"/>
      <c r="O724" s="59"/>
    </row>
    <row r="725" spans="14:15" x14ac:dyDescent="0.25">
      <c r="N725" s="60"/>
      <c r="O725" s="59"/>
    </row>
    <row r="726" spans="14:15" x14ac:dyDescent="0.25">
      <c r="N726" s="60"/>
      <c r="O726" s="59"/>
    </row>
    <row r="727" spans="14:15" x14ac:dyDescent="0.25">
      <c r="N727" s="60"/>
      <c r="O727" s="59"/>
    </row>
    <row r="728" spans="14:15" x14ac:dyDescent="0.25">
      <c r="N728" s="60"/>
      <c r="O728" s="59"/>
    </row>
    <row r="729" spans="14:15" x14ac:dyDescent="0.25">
      <c r="N729" s="60"/>
      <c r="O729" s="59"/>
    </row>
    <row r="730" spans="14:15" x14ac:dyDescent="0.25">
      <c r="N730" s="60"/>
      <c r="O730" s="59"/>
    </row>
    <row r="731" spans="14:15" x14ac:dyDescent="0.25">
      <c r="N731" s="60"/>
      <c r="O731" s="59"/>
    </row>
    <row r="732" spans="14:15" x14ac:dyDescent="0.25">
      <c r="N732" s="60"/>
      <c r="O732" s="59"/>
    </row>
    <row r="733" spans="14:15" x14ac:dyDescent="0.25">
      <c r="N733" s="60"/>
      <c r="O733" s="59"/>
    </row>
    <row r="734" spans="14:15" x14ac:dyDescent="0.25">
      <c r="N734" s="60"/>
      <c r="O734" s="59"/>
    </row>
    <row r="735" spans="14:15" x14ac:dyDescent="0.25">
      <c r="N735" s="60"/>
      <c r="O735" s="59"/>
    </row>
    <row r="736" spans="14:15" x14ac:dyDescent="0.25">
      <c r="N736" s="60"/>
      <c r="O736" s="59"/>
    </row>
    <row r="737" spans="14:15" x14ac:dyDescent="0.25">
      <c r="N737" s="60"/>
      <c r="O737" s="59"/>
    </row>
    <row r="738" spans="14:15" x14ac:dyDescent="0.25">
      <c r="N738" s="60"/>
      <c r="O738" s="59"/>
    </row>
    <row r="739" spans="14:15" x14ac:dyDescent="0.25">
      <c r="N739" s="60"/>
      <c r="O739" s="59"/>
    </row>
    <row r="740" spans="14:15" x14ac:dyDescent="0.25">
      <c r="N740" s="60"/>
      <c r="O740" s="59"/>
    </row>
    <row r="741" spans="14:15" x14ac:dyDescent="0.25">
      <c r="N741" s="60"/>
      <c r="O741" s="59"/>
    </row>
    <row r="742" spans="14:15" x14ac:dyDescent="0.25">
      <c r="N742" s="60"/>
      <c r="O742" s="59"/>
    </row>
    <row r="743" spans="14:15" x14ac:dyDescent="0.25">
      <c r="N743" s="60"/>
      <c r="O743" s="59"/>
    </row>
    <row r="744" spans="14:15" x14ac:dyDescent="0.25">
      <c r="N744" s="60"/>
      <c r="O744" s="59"/>
    </row>
    <row r="745" spans="14:15" x14ac:dyDescent="0.25">
      <c r="N745" s="60"/>
      <c r="O745" s="59"/>
    </row>
    <row r="746" spans="14:15" x14ac:dyDescent="0.25">
      <c r="N746" s="60"/>
      <c r="O746" s="59"/>
    </row>
    <row r="747" spans="14:15" x14ac:dyDescent="0.25">
      <c r="N747" s="60"/>
      <c r="O747" s="59"/>
    </row>
    <row r="748" spans="14:15" x14ac:dyDescent="0.25">
      <c r="N748" s="60"/>
      <c r="O748" s="59"/>
    </row>
    <row r="749" spans="14:15" x14ac:dyDescent="0.25">
      <c r="N749" s="60"/>
      <c r="O749" s="59"/>
    </row>
    <row r="750" spans="14:15" x14ac:dyDescent="0.25">
      <c r="N750" s="60"/>
      <c r="O750" s="59"/>
    </row>
    <row r="751" spans="14:15" x14ac:dyDescent="0.25">
      <c r="N751" s="60"/>
      <c r="O751" s="59"/>
    </row>
    <row r="752" spans="14:15" x14ac:dyDescent="0.25">
      <c r="N752" s="60"/>
      <c r="O752" s="59"/>
    </row>
    <row r="753" spans="14:15" x14ac:dyDescent="0.25">
      <c r="N753" s="60"/>
      <c r="O753" s="59"/>
    </row>
    <row r="754" spans="14:15" x14ac:dyDescent="0.25">
      <c r="N754" s="60"/>
      <c r="O754" s="59"/>
    </row>
    <row r="755" spans="14:15" x14ac:dyDescent="0.25">
      <c r="N755" s="60"/>
      <c r="O755" s="59"/>
    </row>
    <row r="756" spans="14:15" x14ac:dyDescent="0.25">
      <c r="N756" s="60"/>
      <c r="O756" s="59"/>
    </row>
    <row r="757" spans="14:15" x14ac:dyDescent="0.25">
      <c r="N757" s="60"/>
      <c r="O757" s="59"/>
    </row>
    <row r="758" spans="14:15" x14ac:dyDescent="0.25">
      <c r="N758" s="60"/>
      <c r="O758" s="59"/>
    </row>
    <row r="759" spans="14:15" x14ac:dyDescent="0.25">
      <c r="N759" s="60"/>
      <c r="O759" s="59"/>
    </row>
    <row r="760" spans="14:15" x14ac:dyDescent="0.25">
      <c r="N760" s="60"/>
      <c r="O760" s="59"/>
    </row>
    <row r="761" spans="14:15" x14ac:dyDescent="0.25">
      <c r="N761" s="60"/>
      <c r="O761" s="59"/>
    </row>
    <row r="762" spans="14:15" x14ac:dyDescent="0.25">
      <c r="N762" s="60"/>
      <c r="O762" s="59"/>
    </row>
    <row r="763" spans="14:15" x14ac:dyDescent="0.25">
      <c r="N763" s="60"/>
      <c r="O763" s="59"/>
    </row>
    <row r="764" spans="14:15" x14ac:dyDescent="0.25">
      <c r="N764" s="60"/>
      <c r="O764" s="59"/>
    </row>
    <row r="765" spans="14:15" x14ac:dyDescent="0.25">
      <c r="N765" s="60"/>
      <c r="O765" s="59"/>
    </row>
    <row r="766" spans="14:15" x14ac:dyDescent="0.25">
      <c r="N766" s="60"/>
      <c r="O766" s="59"/>
    </row>
    <row r="767" spans="14:15" x14ac:dyDescent="0.25">
      <c r="N767" s="60"/>
      <c r="O767" s="59"/>
    </row>
    <row r="768" spans="14:15" x14ac:dyDescent="0.25">
      <c r="N768" s="60"/>
      <c r="O768" s="59"/>
    </row>
    <row r="769" spans="14:15" x14ac:dyDescent="0.25">
      <c r="N769" s="60"/>
      <c r="O769" s="59"/>
    </row>
    <row r="770" spans="14:15" x14ac:dyDescent="0.25">
      <c r="N770" s="60"/>
      <c r="O770" s="59"/>
    </row>
    <row r="771" spans="14:15" x14ac:dyDescent="0.25">
      <c r="N771" s="60"/>
      <c r="O771" s="59"/>
    </row>
    <row r="772" spans="14:15" x14ac:dyDescent="0.25">
      <c r="N772" s="60"/>
      <c r="O772" s="59"/>
    </row>
    <row r="773" spans="14:15" x14ac:dyDescent="0.25">
      <c r="N773" s="60"/>
      <c r="O773" s="59"/>
    </row>
    <row r="774" spans="14:15" x14ac:dyDescent="0.25">
      <c r="N774" s="60"/>
      <c r="O774" s="59"/>
    </row>
    <row r="775" spans="14:15" x14ac:dyDescent="0.25">
      <c r="N775" s="60"/>
      <c r="O775" s="59"/>
    </row>
    <row r="776" spans="14:15" x14ac:dyDescent="0.25">
      <c r="N776" s="60"/>
      <c r="O776" s="59"/>
    </row>
    <row r="777" spans="14:15" x14ac:dyDescent="0.25">
      <c r="N777" s="60"/>
      <c r="O777" s="59"/>
    </row>
    <row r="778" spans="14:15" x14ac:dyDescent="0.25">
      <c r="N778" s="60"/>
      <c r="O778" s="59"/>
    </row>
    <row r="779" spans="14:15" x14ac:dyDescent="0.25">
      <c r="N779" s="60"/>
      <c r="O779" s="59"/>
    </row>
    <row r="780" spans="14:15" x14ac:dyDescent="0.25">
      <c r="N780" s="60"/>
      <c r="O780" s="59"/>
    </row>
    <row r="781" spans="14:15" x14ac:dyDescent="0.25">
      <c r="N781" s="60"/>
      <c r="O781" s="59"/>
    </row>
    <row r="782" spans="14:15" x14ac:dyDescent="0.25">
      <c r="N782" s="60"/>
      <c r="O782" s="59"/>
    </row>
    <row r="783" spans="14:15" x14ac:dyDescent="0.25">
      <c r="N783" s="60"/>
      <c r="O783" s="59"/>
    </row>
    <row r="784" spans="14:15" x14ac:dyDescent="0.25">
      <c r="N784" s="60"/>
      <c r="O784" s="59"/>
    </row>
    <row r="785" spans="14:15" x14ac:dyDescent="0.25">
      <c r="N785" s="60"/>
      <c r="O785" s="59"/>
    </row>
    <row r="786" spans="14:15" x14ac:dyDescent="0.25">
      <c r="N786" s="60"/>
      <c r="O786" s="59"/>
    </row>
    <row r="787" spans="14:15" x14ac:dyDescent="0.25">
      <c r="N787" s="60"/>
      <c r="O787" s="59"/>
    </row>
    <row r="788" spans="14:15" x14ac:dyDescent="0.25">
      <c r="N788" s="60"/>
      <c r="O788" s="59"/>
    </row>
    <row r="789" spans="14:15" x14ac:dyDescent="0.25">
      <c r="N789" s="60"/>
      <c r="O789" s="59"/>
    </row>
    <row r="790" spans="14:15" x14ac:dyDescent="0.25">
      <c r="N790" s="60"/>
      <c r="O790" s="59"/>
    </row>
    <row r="791" spans="14:15" x14ac:dyDescent="0.25">
      <c r="N791" s="60"/>
      <c r="O791" s="59"/>
    </row>
    <row r="792" spans="14:15" x14ac:dyDescent="0.25">
      <c r="N792" s="60"/>
      <c r="O792" s="59"/>
    </row>
    <row r="793" spans="14:15" x14ac:dyDescent="0.25">
      <c r="N793" s="60"/>
      <c r="O793" s="59"/>
    </row>
    <row r="794" spans="14:15" x14ac:dyDescent="0.25">
      <c r="N794" s="60"/>
      <c r="O794" s="59"/>
    </row>
    <row r="795" spans="14:15" x14ac:dyDescent="0.25">
      <c r="N795" s="60"/>
      <c r="O795" s="59"/>
    </row>
    <row r="796" spans="14:15" x14ac:dyDescent="0.25">
      <c r="N796" s="60"/>
      <c r="O796" s="59"/>
    </row>
    <row r="797" spans="14:15" x14ac:dyDescent="0.25">
      <c r="N797" s="60"/>
      <c r="O797" s="59"/>
    </row>
    <row r="798" spans="14:15" x14ac:dyDescent="0.25">
      <c r="N798" s="60"/>
      <c r="O798" s="59"/>
    </row>
    <row r="799" spans="14:15" x14ac:dyDescent="0.25">
      <c r="N799" s="60"/>
      <c r="O799" s="59"/>
    </row>
    <row r="800" spans="14:15" x14ac:dyDescent="0.25">
      <c r="N800" s="60"/>
      <c r="O800" s="59"/>
    </row>
    <row r="801" spans="14:15" x14ac:dyDescent="0.25">
      <c r="N801" s="60"/>
      <c r="O801" s="59"/>
    </row>
    <row r="802" spans="14:15" x14ac:dyDescent="0.25">
      <c r="N802" s="60"/>
      <c r="O802" s="59"/>
    </row>
    <row r="803" spans="14:15" x14ac:dyDescent="0.25">
      <c r="N803" s="60"/>
      <c r="O803" s="59"/>
    </row>
    <row r="804" spans="14:15" x14ac:dyDescent="0.25">
      <c r="N804" s="60"/>
      <c r="O804" s="59"/>
    </row>
    <row r="805" spans="14:15" x14ac:dyDescent="0.25">
      <c r="N805" s="60"/>
      <c r="O805" s="59"/>
    </row>
    <row r="806" spans="14:15" x14ac:dyDescent="0.25">
      <c r="N806" s="60"/>
      <c r="O806" s="59"/>
    </row>
    <row r="807" spans="14:15" x14ac:dyDescent="0.25">
      <c r="N807" s="60"/>
      <c r="O807" s="59"/>
    </row>
    <row r="808" spans="14:15" x14ac:dyDescent="0.25">
      <c r="N808" s="60"/>
      <c r="O808" s="59"/>
    </row>
    <row r="809" spans="14:15" x14ac:dyDescent="0.25">
      <c r="N809" s="60"/>
      <c r="O809" s="59"/>
    </row>
    <row r="810" spans="14:15" x14ac:dyDescent="0.25">
      <c r="N810" s="60"/>
      <c r="O810" s="59"/>
    </row>
    <row r="811" spans="14:15" x14ac:dyDescent="0.25">
      <c r="N811" s="60"/>
      <c r="O811" s="59"/>
    </row>
    <row r="812" spans="14:15" x14ac:dyDescent="0.25">
      <c r="N812" s="60"/>
      <c r="O812" s="59"/>
    </row>
    <row r="813" spans="14:15" x14ac:dyDescent="0.25">
      <c r="N813" s="60"/>
      <c r="O813" s="59"/>
    </row>
    <row r="814" spans="14:15" x14ac:dyDescent="0.25">
      <c r="N814" s="60"/>
      <c r="O814" s="59"/>
    </row>
    <row r="815" spans="14:15" x14ac:dyDescent="0.25">
      <c r="N815" s="60"/>
      <c r="O815" s="59"/>
    </row>
    <row r="816" spans="14:15" x14ac:dyDescent="0.25">
      <c r="N816" s="60"/>
      <c r="O816" s="59"/>
    </row>
    <row r="817" spans="14:15" x14ac:dyDescent="0.25">
      <c r="N817" s="60"/>
      <c r="O817" s="59"/>
    </row>
    <row r="818" spans="14:15" x14ac:dyDescent="0.25">
      <c r="N818" s="60"/>
      <c r="O818" s="59"/>
    </row>
    <row r="819" spans="14:15" x14ac:dyDescent="0.25">
      <c r="N819" s="60"/>
      <c r="O819" s="59"/>
    </row>
    <row r="820" spans="14:15" x14ac:dyDescent="0.25">
      <c r="N820" s="60"/>
      <c r="O820" s="59"/>
    </row>
    <row r="821" spans="14:15" x14ac:dyDescent="0.25">
      <c r="N821" s="60"/>
      <c r="O821" s="59"/>
    </row>
    <row r="822" spans="14:15" x14ac:dyDescent="0.25">
      <c r="N822" s="60"/>
      <c r="O822" s="59"/>
    </row>
    <row r="823" spans="14:15" x14ac:dyDescent="0.25">
      <c r="N823" s="60"/>
      <c r="O823" s="59"/>
    </row>
    <row r="824" spans="14:15" x14ac:dyDescent="0.25">
      <c r="N824" s="60"/>
      <c r="O824" s="59"/>
    </row>
    <row r="825" spans="14:15" x14ac:dyDescent="0.25">
      <c r="N825" s="60"/>
      <c r="O825" s="59"/>
    </row>
    <row r="826" spans="14:15" x14ac:dyDescent="0.25">
      <c r="N826" s="60"/>
      <c r="O826" s="59"/>
    </row>
    <row r="827" spans="14:15" x14ac:dyDescent="0.25">
      <c r="N827" s="60"/>
      <c r="O827" s="59"/>
    </row>
    <row r="828" spans="14:15" x14ac:dyDescent="0.25">
      <c r="N828" s="60"/>
      <c r="O828" s="59"/>
    </row>
    <row r="829" spans="14:15" x14ac:dyDescent="0.25">
      <c r="N829" s="60"/>
      <c r="O829" s="59"/>
    </row>
    <row r="830" spans="14:15" x14ac:dyDescent="0.25">
      <c r="N830" s="60"/>
      <c r="O830" s="59"/>
    </row>
    <row r="831" spans="14:15" x14ac:dyDescent="0.25">
      <c r="N831" s="60"/>
      <c r="O831" s="59"/>
    </row>
    <row r="832" spans="14:15" x14ac:dyDescent="0.25">
      <c r="N832" s="60"/>
      <c r="O832" s="59"/>
    </row>
    <row r="833" spans="14:15" x14ac:dyDescent="0.25">
      <c r="N833" s="60"/>
      <c r="O833" s="59"/>
    </row>
    <row r="834" spans="14:15" x14ac:dyDescent="0.25">
      <c r="N834" s="60"/>
      <c r="O834" s="59"/>
    </row>
    <row r="835" spans="14:15" x14ac:dyDescent="0.25">
      <c r="N835" s="60"/>
      <c r="O835" s="59"/>
    </row>
    <row r="836" spans="14:15" x14ac:dyDescent="0.25">
      <c r="N836" s="60"/>
      <c r="O836" s="59"/>
    </row>
    <row r="837" spans="14:15" x14ac:dyDescent="0.25">
      <c r="N837" s="60"/>
      <c r="O837" s="59"/>
    </row>
    <row r="838" spans="14:15" x14ac:dyDescent="0.25">
      <c r="N838" s="60"/>
      <c r="O838" s="59"/>
    </row>
    <row r="839" spans="14:15" x14ac:dyDescent="0.25">
      <c r="N839" s="60"/>
      <c r="O839" s="59"/>
    </row>
    <row r="840" spans="14:15" x14ac:dyDescent="0.25">
      <c r="N840" s="60"/>
      <c r="O840" s="59"/>
    </row>
    <row r="841" spans="14:15" x14ac:dyDescent="0.25">
      <c r="N841" s="60"/>
      <c r="O841" s="59"/>
    </row>
    <row r="842" spans="14:15" x14ac:dyDescent="0.25">
      <c r="N842" s="60"/>
      <c r="O842" s="59"/>
    </row>
    <row r="843" spans="14:15" x14ac:dyDescent="0.25">
      <c r="N843" s="60"/>
      <c r="O843" s="59"/>
    </row>
    <row r="844" spans="14:15" x14ac:dyDescent="0.25">
      <c r="N844" s="60"/>
      <c r="O844" s="59"/>
    </row>
    <row r="845" spans="14:15" x14ac:dyDescent="0.25">
      <c r="N845" s="60"/>
      <c r="O845" s="59"/>
    </row>
    <row r="846" spans="14:15" x14ac:dyDescent="0.25">
      <c r="N846" s="60"/>
      <c r="O846" s="59"/>
    </row>
    <row r="847" spans="14:15" x14ac:dyDescent="0.25">
      <c r="N847" s="60"/>
      <c r="O847" s="59"/>
    </row>
    <row r="848" spans="14:15" x14ac:dyDescent="0.25">
      <c r="N848" s="60"/>
      <c r="O848" s="59"/>
    </row>
    <row r="849" spans="14:15" x14ac:dyDescent="0.25">
      <c r="N849" s="60"/>
      <c r="O849" s="59"/>
    </row>
    <row r="850" spans="14:15" x14ac:dyDescent="0.25">
      <c r="N850" s="60"/>
      <c r="O850" s="59"/>
    </row>
    <row r="851" spans="14:15" x14ac:dyDescent="0.25">
      <c r="N851" s="60"/>
      <c r="O851" s="59"/>
    </row>
    <row r="852" spans="14:15" x14ac:dyDescent="0.25">
      <c r="N852" s="60"/>
      <c r="O852" s="59"/>
    </row>
    <row r="853" spans="14:15" x14ac:dyDescent="0.25">
      <c r="N853" s="60"/>
      <c r="O853" s="59"/>
    </row>
    <row r="854" spans="14:15" x14ac:dyDescent="0.25">
      <c r="N854" s="60"/>
      <c r="O854" s="59"/>
    </row>
    <row r="855" spans="14:15" x14ac:dyDescent="0.25">
      <c r="N855" s="60"/>
      <c r="O855" s="59"/>
    </row>
    <row r="856" spans="14:15" x14ac:dyDescent="0.25">
      <c r="N856" s="60"/>
      <c r="O856" s="59"/>
    </row>
    <row r="857" spans="14:15" x14ac:dyDescent="0.25">
      <c r="N857" s="60"/>
      <c r="O857" s="59"/>
    </row>
    <row r="858" spans="14:15" x14ac:dyDescent="0.25">
      <c r="N858" s="60"/>
      <c r="O858" s="59"/>
    </row>
    <row r="859" spans="14:15" x14ac:dyDescent="0.25">
      <c r="N859" s="60"/>
      <c r="O859" s="59"/>
    </row>
    <row r="860" spans="14:15" x14ac:dyDescent="0.25">
      <c r="N860" s="60"/>
      <c r="O860" s="59"/>
    </row>
    <row r="861" spans="14:15" x14ac:dyDescent="0.25">
      <c r="N861" s="60"/>
      <c r="O861" s="59"/>
    </row>
    <row r="862" spans="14:15" x14ac:dyDescent="0.25">
      <c r="N862" s="60"/>
      <c r="O862" s="59"/>
    </row>
    <row r="863" spans="14:15" x14ac:dyDescent="0.25">
      <c r="N863" s="60"/>
      <c r="O863" s="59"/>
    </row>
    <row r="864" spans="14:15" x14ac:dyDescent="0.25">
      <c r="N864" s="60"/>
      <c r="O864" s="59"/>
    </row>
    <row r="865" spans="14:15" x14ac:dyDescent="0.25">
      <c r="N865" s="60"/>
      <c r="O865" s="59"/>
    </row>
    <row r="866" spans="14:15" x14ac:dyDescent="0.25">
      <c r="N866" s="60"/>
      <c r="O866" s="59"/>
    </row>
    <row r="867" spans="14:15" x14ac:dyDescent="0.25">
      <c r="N867" s="60"/>
      <c r="O867" s="59"/>
    </row>
    <row r="868" spans="14:15" x14ac:dyDescent="0.25">
      <c r="N868" s="60"/>
      <c r="O868" s="59"/>
    </row>
    <row r="869" spans="14:15" x14ac:dyDescent="0.25">
      <c r="N869" s="60"/>
      <c r="O869" s="59"/>
    </row>
    <row r="870" spans="14:15" x14ac:dyDescent="0.25">
      <c r="N870" s="60"/>
      <c r="O870" s="59"/>
    </row>
    <row r="871" spans="14:15" x14ac:dyDescent="0.25">
      <c r="N871" s="60"/>
      <c r="O871" s="59"/>
    </row>
    <row r="872" spans="14:15" x14ac:dyDescent="0.25">
      <c r="N872" s="60"/>
      <c r="O872" s="59"/>
    </row>
    <row r="873" spans="14:15" x14ac:dyDescent="0.25">
      <c r="N873" s="60"/>
      <c r="O873" s="59"/>
    </row>
    <row r="874" spans="14:15" x14ac:dyDescent="0.25">
      <c r="N874" s="60"/>
      <c r="O874" s="59"/>
    </row>
    <row r="875" spans="14:15" x14ac:dyDescent="0.25">
      <c r="N875" s="60"/>
      <c r="O875" s="59"/>
    </row>
    <row r="876" spans="14:15" x14ac:dyDescent="0.25">
      <c r="N876" s="60"/>
      <c r="O876" s="59"/>
    </row>
    <row r="877" spans="14:15" x14ac:dyDescent="0.25">
      <c r="N877" s="60"/>
      <c r="O877" s="59"/>
    </row>
    <row r="878" spans="14:15" x14ac:dyDescent="0.25">
      <c r="N878" s="60"/>
      <c r="O878" s="59"/>
    </row>
    <row r="879" spans="14:15" x14ac:dyDescent="0.25">
      <c r="N879" s="60"/>
      <c r="O879" s="59"/>
    </row>
    <row r="880" spans="14:15" x14ac:dyDescent="0.25">
      <c r="N880" s="60"/>
      <c r="O880" s="59"/>
    </row>
    <row r="881" spans="14:15" x14ac:dyDescent="0.25">
      <c r="N881" s="60"/>
      <c r="O881" s="59"/>
    </row>
    <row r="882" spans="14:15" x14ac:dyDescent="0.25">
      <c r="N882" s="60"/>
      <c r="O882" s="59"/>
    </row>
    <row r="883" spans="14:15" x14ac:dyDescent="0.25">
      <c r="N883" s="60"/>
      <c r="O883" s="59"/>
    </row>
    <row r="884" spans="14:15" x14ac:dyDescent="0.25">
      <c r="N884" s="60"/>
      <c r="O884" s="59"/>
    </row>
    <row r="885" spans="14:15" x14ac:dyDescent="0.25">
      <c r="N885" s="60"/>
      <c r="O885" s="59"/>
    </row>
    <row r="886" spans="14:15" x14ac:dyDescent="0.25">
      <c r="N886" s="60"/>
      <c r="O886" s="59"/>
    </row>
    <row r="887" spans="14:15" x14ac:dyDescent="0.25">
      <c r="N887" s="60"/>
      <c r="O887" s="59"/>
    </row>
    <row r="888" spans="14:15" x14ac:dyDescent="0.25">
      <c r="N888" s="60"/>
      <c r="O888" s="59"/>
    </row>
    <row r="889" spans="14:15" x14ac:dyDescent="0.25">
      <c r="N889" s="60"/>
      <c r="O889" s="59"/>
    </row>
    <row r="890" spans="14:15" x14ac:dyDescent="0.25">
      <c r="N890" s="60"/>
      <c r="O890" s="59"/>
    </row>
    <row r="891" spans="14:15" x14ac:dyDescent="0.25">
      <c r="N891" s="60"/>
      <c r="O891" s="59"/>
    </row>
    <row r="892" spans="14:15" x14ac:dyDescent="0.25">
      <c r="N892" s="60"/>
      <c r="O892" s="59"/>
    </row>
    <row r="893" spans="14:15" x14ac:dyDescent="0.25">
      <c r="N893" s="60"/>
      <c r="O893" s="59"/>
    </row>
    <row r="894" spans="14:15" x14ac:dyDescent="0.25">
      <c r="N894" s="60"/>
      <c r="O894" s="59"/>
    </row>
    <row r="895" spans="14:15" x14ac:dyDescent="0.25">
      <c r="N895" s="60"/>
      <c r="O895" s="59"/>
    </row>
    <row r="896" spans="14:15" x14ac:dyDescent="0.25">
      <c r="N896" s="60"/>
      <c r="O896" s="59"/>
    </row>
    <row r="897" spans="14:15" x14ac:dyDescent="0.25">
      <c r="N897" s="60"/>
      <c r="O897" s="59"/>
    </row>
    <row r="898" spans="14:15" x14ac:dyDescent="0.25">
      <c r="N898" s="60"/>
      <c r="O898" s="59"/>
    </row>
    <row r="899" spans="14:15" x14ac:dyDescent="0.25">
      <c r="N899" s="60"/>
      <c r="O899" s="59"/>
    </row>
    <row r="900" spans="14:15" x14ac:dyDescent="0.25">
      <c r="N900" s="60"/>
      <c r="O900" s="59"/>
    </row>
    <row r="901" spans="14:15" x14ac:dyDescent="0.25">
      <c r="N901" s="60"/>
      <c r="O901" s="59"/>
    </row>
    <row r="902" spans="14:15" x14ac:dyDescent="0.25">
      <c r="N902" s="60"/>
      <c r="O902" s="59"/>
    </row>
    <row r="903" spans="14:15" x14ac:dyDescent="0.25">
      <c r="N903" s="60"/>
      <c r="O903" s="59"/>
    </row>
    <row r="904" spans="14:15" x14ac:dyDescent="0.25">
      <c r="N904" s="60"/>
      <c r="O904" s="59"/>
    </row>
    <row r="905" spans="14:15" x14ac:dyDescent="0.25">
      <c r="N905" s="60"/>
      <c r="O905" s="59"/>
    </row>
    <row r="906" spans="14:15" x14ac:dyDescent="0.25">
      <c r="N906" s="60"/>
      <c r="O906" s="59"/>
    </row>
    <row r="907" spans="14:15" x14ac:dyDescent="0.25">
      <c r="N907" s="60"/>
      <c r="O907" s="59"/>
    </row>
    <row r="908" spans="14:15" x14ac:dyDescent="0.25">
      <c r="N908" s="60"/>
      <c r="O908" s="59"/>
    </row>
    <row r="909" spans="14:15" x14ac:dyDescent="0.25">
      <c r="N909" s="60"/>
      <c r="O909" s="59"/>
    </row>
    <row r="910" spans="14:15" x14ac:dyDescent="0.25">
      <c r="N910" s="60"/>
      <c r="O910" s="59"/>
    </row>
    <row r="911" spans="14:15" x14ac:dyDescent="0.25">
      <c r="N911" s="60"/>
      <c r="O911" s="59"/>
    </row>
    <row r="912" spans="14:15" x14ac:dyDescent="0.25">
      <c r="N912" s="60"/>
      <c r="O912" s="59"/>
    </row>
    <row r="913" spans="14:15" x14ac:dyDescent="0.25">
      <c r="N913" s="60"/>
      <c r="O913" s="59"/>
    </row>
    <row r="914" spans="14:15" x14ac:dyDescent="0.25">
      <c r="N914" s="60"/>
      <c r="O914" s="59"/>
    </row>
    <row r="915" spans="14:15" x14ac:dyDescent="0.25">
      <c r="N915" s="60"/>
      <c r="O915" s="59"/>
    </row>
    <row r="916" spans="14:15" x14ac:dyDescent="0.25">
      <c r="N916" s="60"/>
      <c r="O916" s="59"/>
    </row>
    <row r="917" spans="14:15" x14ac:dyDescent="0.25">
      <c r="N917" s="60"/>
      <c r="O917" s="59"/>
    </row>
    <row r="918" spans="14:15" x14ac:dyDescent="0.25">
      <c r="N918" s="60"/>
      <c r="O918" s="59"/>
    </row>
    <row r="919" spans="14:15" x14ac:dyDescent="0.25">
      <c r="N919" s="60"/>
      <c r="O919" s="59"/>
    </row>
    <row r="920" spans="14:15" x14ac:dyDescent="0.25">
      <c r="N920" s="60"/>
      <c r="O920" s="59"/>
    </row>
    <row r="921" spans="14:15" x14ac:dyDescent="0.25">
      <c r="N921" s="60"/>
      <c r="O921" s="59"/>
    </row>
    <row r="922" spans="14:15" x14ac:dyDescent="0.25">
      <c r="N922" s="60"/>
      <c r="O922" s="59"/>
    </row>
    <row r="923" spans="14:15" x14ac:dyDescent="0.25">
      <c r="N923" s="60"/>
      <c r="O923" s="59"/>
    </row>
    <row r="924" spans="14:15" x14ac:dyDescent="0.25">
      <c r="N924" s="60"/>
      <c r="O924" s="59"/>
    </row>
    <row r="925" spans="14:15" x14ac:dyDescent="0.25">
      <c r="N925" s="60"/>
      <c r="O925" s="59"/>
    </row>
    <row r="926" spans="14:15" x14ac:dyDescent="0.25">
      <c r="N926" s="60"/>
      <c r="O926" s="59"/>
    </row>
    <row r="927" spans="14:15" x14ac:dyDescent="0.25">
      <c r="N927" s="60"/>
      <c r="O927" s="59"/>
    </row>
    <row r="928" spans="14:15" x14ac:dyDescent="0.25">
      <c r="N928" s="60"/>
      <c r="O928" s="59"/>
    </row>
    <row r="929" spans="14:15" x14ac:dyDescent="0.25">
      <c r="N929" s="60"/>
      <c r="O929" s="59"/>
    </row>
    <row r="930" spans="14:15" x14ac:dyDescent="0.25">
      <c r="N930" s="60"/>
      <c r="O930" s="59"/>
    </row>
    <row r="931" spans="14:15" x14ac:dyDescent="0.25">
      <c r="N931" s="60"/>
      <c r="O931" s="59"/>
    </row>
    <row r="932" spans="14:15" x14ac:dyDescent="0.25">
      <c r="N932" s="60"/>
      <c r="O932" s="59"/>
    </row>
    <row r="933" spans="14:15" x14ac:dyDescent="0.25">
      <c r="N933" s="60"/>
      <c r="O933" s="59"/>
    </row>
    <row r="934" spans="14:15" x14ac:dyDescent="0.25">
      <c r="N934" s="60"/>
      <c r="O934" s="59"/>
    </row>
    <row r="935" spans="14:15" x14ac:dyDescent="0.25">
      <c r="N935" s="60"/>
      <c r="O935" s="59"/>
    </row>
    <row r="936" spans="14:15" x14ac:dyDescent="0.25">
      <c r="N936" s="60"/>
      <c r="O936" s="59"/>
    </row>
    <row r="937" spans="14:15" x14ac:dyDescent="0.25">
      <c r="N937" s="60"/>
      <c r="O937" s="59"/>
    </row>
    <row r="938" spans="14:15" x14ac:dyDescent="0.25">
      <c r="N938" s="60"/>
      <c r="O938" s="59"/>
    </row>
    <row r="939" spans="14:15" x14ac:dyDescent="0.25">
      <c r="N939" s="60"/>
      <c r="O939" s="59"/>
    </row>
    <row r="940" spans="14:15" x14ac:dyDescent="0.25">
      <c r="N940" s="60"/>
      <c r="O940" s="59"/>
    </row>
    <row r="941" spans="14:15" x14ac:dyDescent="0.25">
      <c r="N941" s="60"/>
      <c r="O941" s="59"/>
    </row>
    <row r="942" spans="14:15" x14ac:dyDescent="0.25">
      <c r="N942" s="60"/>
      <c r="O942" s="59"/>
    </row>
    <row r="943" spans="14:15" x14ac:dyDescent="0.25">
      <c r="N943" s="60"/>
      <c r="O943" s="59"/>
    </row>
    <row r="944" spans="14:15" x14ac:dyDescent="0.25">
      <c r="N944" s="60"/>
      <c r="O944" s="59"/>
    </row>
    <row r="945" spans="14:15" x14ac:dyDescent="0.25">
      <c r="N945" s="60"/>
      <c r="O945" s="59"/>
    </row>
    <row r="946" spans="14:15" x14ac:dyDescent="0.25">
      <c r="N946" s="60"/>
      <c r="O946" s="59"/>
    </row>
    <row r="947" spans="14:15" x14ac:dyDescent="0.25">
      <c r="N947" s="60"/>
      <c r="O947" s="59"/>
    </row>
    <row r="948" spans="14:15" x14ac:dyDescent="0.25">
      <c r="N948" s="60"/>
      <c r="O948" s="59"/>
    </row>
    <row r="949" spans="14:15" x14ac:dyDescent="0.25">
      <c r="N949" s="60"/>
      <c r="O949" s="59"/>
    </row>
    <row r="950" spans="14:15" x14ac:dyDescent="0.25">
      <c r="N950" s="60"/>
      <c r="O950" s="59"/>
    </row>
    <row r="951" spans="14:15" x14ac:dyDescent="0.25">
      <c r="N951" s="60"/>
      <c r="O951" s="59"/>
    </row>
    <row r="952" spans="14:15" x14ac:dyDescent="0.25">
      <c r="N952" s="60"/>
      <c r="O952" s="59"/>
    </row>
    <row r="953" spans="14:15" x14ac:dyDescent="0.25">
      <c r="N953" s="60"/>
      <c r="O953" s="59"/>
    </row>
    <row r="954" spans="14:15" x14ac:dyDescent="0.25">
      <c r="N954" s="60"/>
      <c r="O954" s="59"/>
    </row>
    <row r="955" spans="14:15" x14ac:dyDescent="0.25">
      <c r="N955" s="60"/>
      <c r="O955" s="59"/>
    </row>
    <row r="956" spans="14:15" x14ac:dyDescent="0.25">
      <c r="N956" s="60"/>
      <c r="O956" s="59"/>
    </row>
    <row r="957" spans="14:15" x14ac:dyDescent="0.25">
      <c r="N957" s="60"/>
      <c r="O957" s="59"/>
    </row>
    <row r="958" spans="14:15" x14ac:dyDescent="0.25">
      <c r="N958" s="60"/>
      <c r="O958" s="59"/>
    </row>
    <row r="959" spans="14:15" x14ac:dyDescent="0.25">
      <c r="N959" s="60"/>
      <c r="O959" s="59"/>
    </row>
    <row r="960" spans="14:15" x14ac:dyDescent="0.25">
      <c r="N960" s="60"/>
      <c r="O960" s="59"/>
    </row>
    <row r="961" spans="14:15" x14ac:dyDescent="0.25">
      <c r="N961" s="60"/>
      <c r="O961" s="59"/>
    </row>
    <row r="962" spans="14:15" x14ac:dyDescent="0.25">
      <c r="N962" s="60"/>
      <c r="O962" s="59"/>
    </row>
    <row r="963" spans="14:15" x14ac:dyDescent="0.25">
      <c r="N963" s="60"/>
      <c r="O963" s="59"/>
    </row>
    <row r="964" spans="14:15" x14ac:dyDescent="0.25">
      <c r="N964" s="60"/>
      <c r="O964" s="59"/>
    </row>
    <row r="965" spans="14:15" x14ac:dyDescent="0.25">
      <c r="N965" s="60"/>
      <c r="O965" s="59"/>
    </row>
    <row r="966" spans="14:15" x14ac:dyDescent="0.25">
      <c r="N966" s="60"/>
      <c r="O966" s="59"/>
    </row>
    <row r="967" spans="14:15" x14ac:dyDescent="0.25">
      <c r="N967" s="60"/>
      <c r="O967" s="59"/>
    </row>
    <row r="968" spans="14:15" x14ac:dyDescent="0.25">
      <c r="N968" s="60"/>
      <c r="O968" s="59"/>
    </row>
    <row r="969" spans="14:15" x14ac:dyDescent="0.25">
      <c r="N969" s="60"/>
      <c r="O969" s="59"/>
    </row>
    <row r="970" spans="14:15" x14ac:dyDescent="0.25">
      <c r="N970" s="60"/>
      <c r="O970" s="59"/>
    </row>
    <row r="971" spans="14:15" x14ac:dyDescent="0.25">
      <c r="N971" s="60"/>
      <c r="O971" s="59"/>
    </row>
    <row r="972" spans="14:15" x14ac:dyDescent="0.25">
      <c r="N972" s="60"/>
      <c r="O972" s="59"/>
    </row>
    <row r="973" spans="14:15" x14ac:dyDescent="0.25">
      <c r="N973" s="60"/>
      <c r="O973" s="59"/>
    </row>
    <row r="974" spans="14:15" x14ac:dyDescent="0.25">
      <c r="N974" s="60"/>
      <c r="O974" s="59"/>
    </row>
    <row r="975" spans="14:15" x14ac:dyDescent="0.25">
      <c r="N975" s="60"/>
      <c r="O975" s="59"/>
    </row>
    <row r="976" spans="14:15" x14ac:dyDescent="0.25">
      <c r="N976" s="60"/>
      <c r="O976" s="59"/>
    </row>
    <row r="977" spans="14:15" x14ac:dyDescent="0.25">
      <c r="N977" s="60"/>
      <c r="O977" s="59"/>
    </row>
    <row r="978" spans="14:15" x14ac:dyDescent="0.25">
      <c r="N978" s="60"/>
      <c r="O978" s="59"/>
    </row>
    <row r="979" spans="14:15" x14ac:dyDescent="0.25">
      <c r="N979" s="60"/>
      <c r="O979" s="59"/>
    </row>
    <row r="980" spans="14:15" x14ac:dyDescent="0.25">
      <c r="N980" s="60"/>
      <c r="O980" s="59"/>
    </row>
    <row r="981" spans="14:15" x14ac:dyDescent="0.25">
      <c r="N981" s="60"/>
      <c r="O981" s="59"/>
    </row>
    <row r="982" spans="14:15" x14ac:dyDescent="0.25">
      <c r="N982" s="60"/>
      <c r="O982" s="59"/>
    </row>
    <row r="983" spans="14:15" x14ac:dyDescent="0.25">
      <c r="N983" s="60"/>
      <c r="O983" s="59"/>
    </row>
    <row r="984" spans="14:15" x14ac:dyDescent="0.25">
      <c r="N984" s="60"/>
      <c r="O984" s="59"/>
    </row>
    <row r="985" spans="14:15" x14ac:dyDescent="0.25">
      <c r="N985" s="60"/>
      <c r="O985" s="59"/>
    </row>
    <row r="986" spans="14:15" x14ac:dyDescent="0.25">
      <c r="N986" s="60"/>
      <c r="O986" s="59"/>
    </row>
    <row r="987" spans="14:15" x14ac:dyDescent="0.25">
      <c r="N987" s="60"/>
      <c r="O987" s="59"/>
    </row>
    <row r="988" spans="14:15" x14ac:dyDescent="0.25">
      <c r="N988" s="60"/>
      <c r="O988" s="59"/>
    </row>
    <row r="989" spans="14:15" x14ac:dyDescent="0.25">
      <c r="N989" s="60"/>
      <c r="O989" s="59"/>
    </row>
    <row r="990" spans="14:15" x14ac:dyDescent="0.25">
      <c r="N990" s="60"/>
      <c r="O990" s="59"/>
    </row>
    <row r="991" spans="14:15" x14ac:dyDescent="0.25">
      <c r="N991" s="60"/>
      <c r="O991" s="59"/>
    </row>
    <row r="992" spans="14:15" x14ac:dyDescent="0.25">
      <c r="N992" s="60"/>
      <c r="O992" s="59"/>
    </row>
    <row r="993" spans="14:15" x14ac:dyDescent="0.25">
      <c r="N993" s="60"/>
      <c r="O993" s="59"/>
    </row>
    <row r="994" spans="14:15" x14ac:dyDescent="0.25">
      <c r="N994" s="60"/>
      <c r="O994" s="59"/>
    </row>
    <row r="995" spans="14:15" x14ac:dyDescent="0.25">
      <c r="N995" s="60"/>
      <c r="O995" s="59"/>
    </row>
    <row r="996" spans="14:15" x14ac:dyDescent="0.25">
      <c r="N996" s="60"/>
      <c r="O996" s="59"/>
    </row>
    <row r="997" spans="14:15" x14ac:dyDescent="0.25">
      <c r="N997" s="60"/>
      <c r="O997" s="59"/>
    </row>
    <row r="998" spans="14:15" x14ac:dyDescent="0.25">
      <c r="N998" s="60"/>
      <c r="O998" s="59"/>
    </row>
    <row r="999" spans="14:15" x14ac:dyDescent="0.25">
      <c r="N999" s="60"/>
      <c r="O999" s="59"/>
    </row>
    <row r="1000" spans="14:15" x14ac:dyDescent="0.25">
      <c r="N1000" s="60"/>
      <c r="O1000" s="59"/>
    </row>
    <row r="1001" spans="14:15" x14ac:dyDescent="0.25">
      <c r="N1001" s="60"/>
      <c r="O1001" s="59"/>
    </row>
    <row r="1002" spans="14:15" x14ac:dyDescent="0.25">
      <c r="N1002" s="60"/>
      <c r="O1002" s="59"/>
    </row>
    <row r="1003" spans="14:15" x14ac:dyDescent="0.25">
      <c r="N1003" s="60"/>
      <c r="O1003" s="59"/>
    </row>
    <row r="1004" spans="14:15" x14ac:dyDescent="0.25">
      <c r="N1004" s="60"/>
      <c r="O1004" s="59"/>
    </row>
    <row r="1005" spans="14:15" x14ac:dyDescent="0.25">
      <c r="N1005" s="60"/>
      <c r="O1005" s="59"/>
    </row>
    <row r="1006" spans="14:15" x14ac:dyDescent="0.25">
      <c r="N1006" s="60"/>
      <c r="O1006" s="59"/>
    </row>
    <row r="1007" spans="14:15" x14ac:dyDescent="0.25">
      <c r="N1007" s="60"/>
      <c r="O1007" s="59"/>
    </row>
    <row r="1008" spans="14:15" x14ac:dyDescent="0.25">
      <c r="N1008" s="60"/>
      <c r="O1008" s="59"/>
    </row>
    <row r="1009" spans="14:15" x14ac:dyDescent="0.25">
      <c r="N1009" s="60"/>
      <c r="O1009" s="59"/>
    </row>
    <row r="1010" spans="14:15" x14ac:dyDescent="0.25">
      <c r="N1010" s="60"/>
      <c r="O1010" s="59"/>
    </row>
    <row r="1011" spans="14:15" x14ac:dyDescent="0.25">
      <c r="N1011" s="60"/>
      <c r="O1011" s="59"/>
    </row>
    <row r="1012" spans="14:15" x14ac:dyDescent="0.25">
      <c r="N1012" s="60"/>
      <c r="O1012" s="59"/>
    </row>
    <row r="1013" spans="14:15" x14ac:dyDescent="0.25">
      <c r="N1013" s="60"/>
      <c r="O1013" s="59"/>
    </row>
    <row r="1014" spans="14:15" x14ac:dyDescent="0.25">
      <c r="N1014" s="60"/>
      <c r="O1014" s="59"/>
    </row>
    <row r="1015" spans="14:15" x14ac:dyDescent="0.25">
      <c r="N1015" s="60"/>
      <c r="O1015" s="59"/>
    </row>
    <row r="1016" spans="14:15" x14ac:dyDescent="0.25">
      <c r="N1016" s="60"/>
      <c r="O1016" s="59"/>
    </row>
    <row r="1017" spans="14:15" x14ac:dyDescent="0.25">
      <c r="N1017" s="60"/>
      <c r="O1017" s="59"/>
    </row>
    <row r="1018" spans="14:15" x14ac:dyDescent="0.25">
      <c r="N1018" s="60"/>
      <c r="O1018" s="59"/>
    </row>
    <row r="1019" spans="14:15" x14ac:dyDescent="0.25">
      <c r="N1019" s="60"/>
      <c r="O1019" s="59"/>
    </row>
    <row r="1020" spans="14:15" x14ac:dyDescent="0.25">
      <c r="N1020" s="60"/>
      <c r="O1020" s="59"/>
    </row>
    <row r="1021" spans="14:15" x14ac:dyDescent="0.25">
      <c r="N1021" s="60"/>
      <c r="O1021" s="59"/>
    </row>
    <row r="1022" spans="14:15" x14ac:dyDescent="0.25">
      <c r="N1022" s="60"/>
      <c r="O1022" s="59"/>
    </row>
    <row r="1023" spans="14:15" x14ac:dyDescent="0.25">
      <c r="N1023" s="60"/>
      <c r="O1023" s="59"/>
    </row>
    <row r="1024" spans="14:15" x14ac:dyDescent="0.25">
      <c r="N1024" s="60"/>
      <c r="O1024" s="59"/>
    </row>
    <row r="1025" spans="14:15" x14ac:dyDescent="0.25">
      <c r="N1025" s="60"/>
      <c r="O1025" s="59"/>
    </row>
    <row r="1026" spans="14:15" x14ac:dyDescent="0.25">
      <c r="N1026" s="60"/>
      <c r="O1026" s="59"/>
    </row>
    <row r="1027" spans="14:15" x14ac:dyDescent="0.25">
      <c r="N1027" s="60"/>
      <c r="O1027" s="59"/>
    </row>
    <row r="1028" spans="14:15" x14ac:dyDescent="0.25">
      <c r="N1028" s="60"/>
      <c r="O1028" s="59"/>
    </row>
    <row r="1029" spans="14:15" x14ac:dyDescent="0.25">
      <c r="N1029" s="60"/>
      <c r="O1029" s="59"/>
    </row>
    <row r="1030" spans="14:15" x14ac:dyDescent="0.25">
      <c r="N1030" s="60"/>
      <c r="O1030" s="59"/>
    </row>
    <row r="1031" spans="14:15" x14ac:dyDescent="0.25">
      <c r="N1031" s="60"/>
      <c r="O1031" s="59"/>
    </row>
    <row r="1032" spans="14:15" x14ac:dyDescent="0.25">
      <c r="N1032" s="60"/>
      <c r="O1032" s="59"/>
    </row>
    <row r="1033" spans="14:15" x14ac:dyDescent="0.25">
      <c r="N1033" s="60"/>
      <c r="O1033" s="59"/>
    </row>
    <row r="1034" spans="14:15" x14ac:dyDescent="0.25">
      <c r="N1034" s="60"/>
      <c r="O1034" s="59"/>
    </row>
    <row r="1035" spans="14:15" x14ac:dyDescent="0.25">
      <c r="N1035" s="60"/>
      <c r="O1035" s="59"/>
    </row>
    <row r="1036" spans="14:15" x14ac:dyDescent="0.25">
      <c r="N1036" s="60"/>
      <c r="O1036" s="59"/>
    </row>
    <row r="1037" spans="14:15" x14ac:dyDescent="0.25">
      <c r="N1037" s="60"/>
      <c r="O1037" s="59"/>
    </row>
    <row r="1038" spans="14:15" x14ac:dyDescent="0.25">
      <c r="N1038" s="60"/>
      <c r="O1038" s="59"/>
    </row>
    <row r="1039" spans="14:15" x14ac:dyDescent="0.25">
      <c r="N1039" s="60"/>
      <c r="O1039" s="59"/>
    </row>
    <row r="1040" spans="14:15" x14ac:dyDescent="0.25">
      <c r="N1040" s="60"/>
      <c r="O1040" s="59"/>
    </row>
    <row r="1041" spans="14:15" x14ac:dyDescent="0.25">
      <c r="N1041" s="60"/>
      <c r="O1041" s="59"/>
    </row>
    <row r="1042" spans="14:15" x14ac:dyDescent="0.25">
      <c r="N1042" s="60"/>
      <c r="O1042" s="59"/>
    </row>
    <row r="1043" spans="14:15" x14ac:dyDescent="0.25">
      <c r="N1043" s="60"/>
      <c r="O1043" s="59"/>
    </row>
    <row r="1044" spans="14:15" x14ac:dyDescent="0.25">
      <c r="N1044" s="60"/>
      <c r="O1044" s="59"/>
    </row>
    <row r="1045" spans="14:15" x14ac:dyDescent="0.25">
      <c r="N1045" s="60"/>
      <c r="O1045" s="59"/>
    </row>
    <row r="1046" spans="14:15" x14ac:dyDescent="0.25">
      <c r="N1046" s="60"/>
      <c r="O1046" s="59"/>
    </row>
    <row r="1047" spans="14:15" x14ac:dyDescent="0.25">
      <c r="N1047" s="60"/>
      <c r="O1047" s="59"/>
    </row>
    <row r="1048" spans="14:15" x14ac:dyDescent="0.25">
      <c r="N1048" s="60"/>
      <c r="O1048" s="59"/>
    </row>
    <row r="1049" spans="14:15" x14ac:dyDescent="0.25">
      <c r="N1049" s="60"/>
      <c r="O1049" s="59"/>
    </row>
    <row r="1050" spans="14:15" x14ac:dyDescent="0.25">
      <c r="N1050" s="60"/>
      <c r="O1050" s="59"/>
    </row>
    <row r="1051" spans="14:15" x14ac:dyDescent="0.25">
      <c r="N1051" s="60"/>
      <c r="O1051" s="59"/>
    </row>
    <row r="1052" spans="14:15" x14ac:dyDescent="0.25">
      <c r="N1052" s="60"/>
      <c r="O1052" s="59"/>
    </row>
    <row r="1053" spans="14:15" x14ac:dyDescent="0.25">
      <c r="N1053" s="60"/>
      <c r="O1053" s="59"/>
    </row>
    <row r="1054" spans="14:15" x14ac:dyDescent="0.25">
      <c r="N1054" s="60"/>
      <c r="O1054" s="59"/>
    </row>
    <row r="1055" spans="14:15" x14ac:dyDescent="0.25">
      <c r="N1055" s="60"/>
      <c r="O1055" s="59"/>
    </row>
    <row r="1056" spans="14:15" x14ac:dyDescent="0.25">
      <c r="N1056" s="60"/>
      <c r="O1056" s="59"/>
    </row>
    <row r="1057" spans="14:15" x14ac:dyDescent="0.25">
      <c r="N1057" s="60"/>
      <c r="O1057" s="59"/>
    </row>
    <row r="1058" spans="14:15" x14ac:dyDescent="0.25">
      <c r="N1058" s="60"/>
      <c r="O1058" s="59"/>
    </row>
    <row r="1059" spans="14:15" x14ac:dyDescent="0.25">
      <c r="N1059" s="60"/>
      <c r="O1059" s="59"/>
    </row>
    <row r="1060" spans="14:15" x14ac:dyDescent="0.25">
      <c r="N1060" s="60"/>
      <c r="O1060" s="59"/>
    </row>
    <row r="1061" spans="14:15" x14ac:dyDescent="0.25">
      <c r="N1061" s="60"/>
      <c r="O1061" s="59"/>
    </row>
    <row r="1062" spans="14:15" x14ac:dyDescent="0.25">
      <c r="N1062" s="60"/>
      <c r="O1062" s="59"/>
    </row>
    <row r="1063" spans="14:15" x14ac:dyDescent="0.25">
      <c r="N1063" s="60"/>
      <c r="O1063" s="59"/>
    </row>
    <row r="1064" spans="14:15" x14ac:dyDescent="0.25">
      <c r="N1064" s="60"/>
      <c r="O1064" s="59"/>
    </row>
    <row r="1065" spans="14:15" x14ac:dyDescent="0.25">
      <c r="N1065" s="60"/>
      <c r="O1065" s="59"/>
    </row>
    <row r="1066" spans="14:15" x14ac:dyDescent="0.25">
      <c r="N1066" s="60"/>
      <c r="O1066" s="59"/>
    </row>
    <row r="1067" spans="14:15" x14ac:dyDescent="0.25">
      <c r="N1067" s="60"/>
      <c r="O1067" s="59"/>
    </row>
    <row r="1068" spans="14:15" x14ac:dyDescent="0.25">
      <c r="N1068" s="60"/>
      <c r="O1068" s="59"/>
    </row>
    <row r="1069" spans="14:15" x14ac:dyDescent="0.25">
      <c r="N1069" s="60"/>
      <c r="O1069" s="59"/>
    </row>
    <row r="1070" spans="14:15" x14ac:dyDescent="0.25">
      <c r="N1070" s="60"/>
      <c r="O1070" s="59"/>
    </row>
    <row r="1071" spans="14:15" x14ac:dyDescent="0.25">
      <c r="N1071" s="60"/>
      <c r="O1071" s="59"/>
    </row>
    <row r="1072" spans="14:15" x14ac:dyDescent="0.25">
      <c r="N1072" s="60"/>
      <c r="O1072" s="59"/>
    </row>
    <row r="1073" spans="14:15" x14ac:dyDescent="0.25">
      <c r="N1073" s="60"/>
      <c r="O1073" s="59"/>
    </row>
    <row r="1074" spans="14:15" x14ac:dyDescent="0.25">
      <c r="N1074" s="60"/>
      <c r="O1074" s="59"/>
    </row>
    <row r="1075" spans="14:15" x14ac:dyDescent="0.25">
      <c r="N1075" s="60"/>
      <c r="O1075" s="59"/>
    </row>
    <row r="1076" spans="14:15" x14ac:dyDescent="0.25">
      <c r="N1076" s="60"/>
      <c r="O1076" s="59"/>
    </row>
    <row r="1077" spans="14:15" x14ac:dyDescent="0.25">
      <c r="N1077" s="60"/>
      <c r="O1077" s="59"/>
    </row>
    <row r="1078" spans="14:15" x14ac:dyDescent="0.25">
      <c r="N1078" s="60"/>
      <c r="O1078" s="59"/>
    </row>
    <row r="1079" spans="14:15" x14ac:dyDescent="0.25">
      <c r="N1079" s="60"/>
      <c r="O1079" s="59"/>
    </row>
    <row r="1080" spans="14:15" x14ac:dyDescent="0.25">
      <c r="N1080" s="60"/>
      <c r="O1080" s="59"/>
    </row>
    <row r="1081" spans="14:15" x14ac:dyDescent="0.25">
      <c r="N1081" s="60"/>
      <c r="O1081" s="59"/>
    </row>
    <row r="1082" spans="14:15" x14ac:dyDescent="0.25">
      <c r="N1082" s="60"/>
      <c r="O1082" s="59"/>
    </row>
    <row r="1083" spans="14:15" x14ac:dyDescent="0.25">
      <c r="N1083" s="60"/>
      <c r="O1083" s="59"/>
    </row>
    <row r="1084" spans="14:15" x14ac:dyDescent="0.25">
      <c r="N1084" s="60"/>
      <c r="O1084" s="59"/>
    </row>
    <row r="1085" spans="14:15" x14ac:dyDescent="0.25">
      <c r="N1085" s="60"/>
      <c r="O1085" s="59"/>
    </row>
    <row r="1086" spans="14:15" x14ac:dyDescent="0.25">
      <c r="N1086" s="60"/>
      <c r="O1086" s="59"/>
    </row>
    <row r="1087" spans="14:15" x14ac:dyDescent="0.25">
      <c r="N1087" s="60"/>
      <c r="O1087" s="59"/>
    </row>
    <row r="1088" spans="14:15" x14ac:dyDescent="0.25">
      <c r="N1088" s="60"/>
      <c r="O1088" s="59"/>
    </row>
    <row r="1089" spans="14:15" x14ac:dyDescent="0.25">
      <c r="N1089" s="60"/>
      <c r="O1089" s="59"/>
    </row>
    <row r="1090" spans="14:15" x14ac:dyDescent="0.25">
      <c r="N1090" s="60"/>
      <c r="O1090" s="59"/>
    </row>
    <row r="1091" spans="14:15" x14ac:dyDescent="0.25">
      <c r="N1091" s="60"/>
      <c r="O1091" s="59"/>
    </row>
    <row r="1092" spans="14:15" x14ac:dyDescent="0.25">
      <c r="N1092" s="60"/>
      <c r="O1092" s="59"/>
    </row>
    <row r="1093" spans="14:15" x14ac:dyDescent="0.25">
      <c r="N1093" s="60"/>
      <c r="O1093" s="59"/>
    </row>
    <row r="1094" spans="14:15" x14ac:dyDescent="0.25">
      <c r="N1094" s="60"/>
      <c r="O1094" s="59"/>
    </row>
    <row r="1095" spans="14:15" x14ac:dyDescent="0.25">
      <c r="N1095" s="60"/>
      <c r="O1095" s="59"/>
    </row>
    <row r="1096" spans="14:15" x14ac:dyDescent="0.25">
      <c r="N1096" s="60"/>
      <c r="O1096" s="59"/>
    </row>
    <row r="1097" spans="14:15" x14ac:dyDescent="0.25">
      <c r="N1097" s="60"/>
      <c r="O1097" s="59"/>
    </row>
    <row r="1098" spans="14:15" x14ac:dyDescent="0.25">
      <c r="N1098" s="60"/>
      <c r="O1098" s="59"/>
    </row>
    <row r="1099" spans="14:15" x14ac:dyDescent="0.25">
      <c r="N1099" s="60"/>
      <c r="O1099" s="59"/>
    </row>
    <row r="1100" spans="14:15" x14ac:dyDescent="0.25">
      <c r="N1100" s="60"/>
      <c r="O1100" s="59"/>
    </row>
    <row r="1101" spans="14:15" x14ac:dyDescent="0.25">
      <c r="N1101" s="60"/>
      <c r="O1101" s="59"/>
    </row>
    <row r="1102" spans="14:15" x14ac:dyDescent="0.25">
      <c r="N1102" s="60"/>
      <c r="O1102" s="59"/>
    </row>
    <row r="1103" spans="14:15" x14ac:dyDescent="0.25">
      <c r="N1103" s="60"/>
      <c r="O1103" s="59"/>
    </row>
    <row r="1104" spans="14:15" x14ac:dyDescent="0.25">
      <c r="N1104" s="60"/>
      <c r="O1104" s="59"/>
    </row>
    <row r="1105" spans="14:15" x14ac:dyDescent="0.25">
      <c r="N1105" s="60"/>
      <c r="O1105" s="59"/>
    </row>
    <row r="1106" spans="14:15" x14ac:dyDescent="0.25">
      <c r="N1106" s="60"/>
      <c r="O1106" s="59"/>
    </row>
    <row r="1107" spans="14:15" x14ac:dyDescent="0.25">
      <c r="N1107" s="60"/>
      <c r="O1107" s="59"/>
    </row>
    <row r="1108" spans="14:15" x14ac:dyDescent="0.25">
      <c r="N1108" s="60"/>
      <c r="O1108" s="59"/>
    </row>
    <row r="1109" spans="14:15" x14ac:dyDescent="0.25">
      <c r="N1109" s="60"/>
      <c r="O1109" s="59"/>
    </row>
    <row r="1110" spans="14:15" x14ac:dyDescent="0.25">
      <c r="N1110" s="60"/>
      <c r="O1110" s="59"/>
    </row>
    <row r="1111" spans="14:15" x14ac:dyDescent="0.25">
      <c r="N1111" s="60"/>
      <c r="O1111" s="59"/>
    </row>
    <row r="1112" spans="14:15" x14ac:dyDescent="0.25">
      <c r="N1112" s="60"/>
      <c r="O1112" s="59"/>
    </row>
    <row r="1113" spans="14:15" x14ac:dyDescent="0.25">
      <c r="N1113" s="60"/>
      <c r="O1113" s="59"/>
    </row>
    <row r="1114" spans="14:15" x14ac:dyDescent="0.25">
      <c r="N1114" s="60"/>
      <c r="O1114" s="59"/>
    </row>
    <row r="1115" spans="14:15" x14ac:dyDescent="0.25">
      <c r="N1115" s="60"/>
      <c r="O1115" s="59"/>
    </row>
    <row r="1116" spans="14:15" x14ac:dyDescent="0.25">
      <c r="N1116" s="60"/>
      <c r="O1116" s="59"/>
    </row>
    <row r="1117" spans="14:15" x14ac:dyDescent="0.25">
      <c r="N1117" s="60"/>
      <c r="O1117" s="59"/>
    </row>
    <row r="1118" spans="14:15" x14ac:dyDescent="0.25">
      <c r="N1118" s="60"/>
      <c r="O1118" s="59"/>
    </row>
    <row r="1119" spans="14:15" x14ac:dyDescent="0.25">
      <c r="N1119" s="60"/>
      <c r="O1119" s="59"/>
    </row>
    <row r="1120" spans="14:15" x14ac:dyDescent="0.25">
      <c r="N1120" s="60"/>
      <c r="O1120" s="59"/>
    </row>
    <row r="1121" spans="14:15" x14ac:dyDescent="0.25">
      <c r="N1121" s="60"/>
      <c r="O1121" s="59"/>
    </row>
    <row r="1122" spans="14:15" x14ac:dyDescent="0.25">
      <c r="N1122" s="60"/>
      <c r="O1122" s="59"/>
    </row>
    <row r="1123" spans="14:15" x14ac:dyDescent="0.25">
      <c r="N1123" s="60"/>
      <c r="O1123" s="59"/>
    </row>
    <row r="1124" spans="14:15" x14ac:dyDescent="0.25">
      <c r="N1124" s="60"/>
      <c r="O1124" s="59"/>
    </row>
    <row r="1125" spans="14:15" x14ac:dyDescent="0.25">
      <c r="N1125" s="60"/>
      <c r="O1125" s="59"/>
    </row>
    <row r="1126" spans="14:15" x14ac:dyDescent="0.25">
      <c r="N1126" s="60"/>
      <c r="O1126" s="59"/>
    </row>
    <row r="1127" spans="14:15" x14ac:dyDescent="0.25">
      <c r="N1127" s="60"/>
      <c r="O1127" s="59"/>
    </row>
    <row r="1128" spans="14:15" x14ac:dyDescent="0.25">
      <c r="N1128" s="60"/>
      <c r="O1128" s="59"/>
    </row>
    <row r="1129" spans="14:15" x14ac:dyDescent="0.25">
      <c r="N1129" s="60"/>
      <c r="O1129" s="59"/>
    </row>
    <row r="1130" spans="14:15" x14ac:dyDescent="0.25">
      <c r="N1130" s="60"/>
      <c r="O1130" s="59"/>
    </row>
    <row r="1131" spans="14:15" x14ac:dyDescent="0.25">
      <c r="N1131" s="60"/>
      <c r="O1131" s="59"/>
    </row>
    <row r="1132" spans="14:15" x14ac:dyDescent="0.25">
      <c r="N1132" s="60"/>
      <c r="O1132" s="59"/>
    </row>
    <row r="1133" spans="14:15" x14ac:dyDescent="0.25">
      <c r="N1133" s="60"/>
      <c r="O1133" s="59"/>
    </row>
    <row r="1134" spans="14:15" x14ac:dyDescent="0.25">
      <c r="N1134" s="60"/>
      <c r="O1134" s="59"/>
    </row>
    <row r="1135" spans="14:15" x14ac:dyDescent="0.25">
      <c r="N1135" s="60"/>
      <c r="O1135" s="59"/>
    </row>
    <row r="1136" spans="14:15" x14ac:dyDescent="0.25">
      <c r="N1136" s="60"/>
      <c r="O1136" s="59"/>
    </row>
    <row r="1137" spans="14:15" x14ac:dyDescent="0.25">
      <c r="N1137" s="60"/>
      <c r="O1137" s="59"/>
    </row>
    <row r="1138" spans="14:15" x14ac:dyDescent="0.25">
      <c r="N1138" s="60"/>
      <c r="O1138" s="59"/>
    </row>
    <row r="1139" spans="14:15" x14ac:dyDescent="0.25">
      <c r="N1139" s="60"/>
      <c r="O1139" s="59"/>
    </row>
    <row r="1140" spans="14:15" x14ac:dyDescent="0.25">
      <c r="N1140" s="60"/>
      <c r="O1140" s="59"/>
    </row>
    <row r="1141" spans="14:15" x14ac:dyDescent="0.25">
      <c r="N1141" s="60"/>
      <c r="O1141" s="59"/>
    </row>
    <row r="1142" spans="14:15" x14ac:dyDescent="0.25">
      <c r="N1142" s="60"/>
      <c r="O1142" s="59"/>
    </row>
    <row r="1143" spans="14:15" x14ac:dyDescent="0.25">
      <c r="N1143" s="60"/>
      <c r="O1143" s="59"/>
    </row>
    <row r="1144" spans="14:15" x14ac:dyDescent="0.25">
      <c r="N1144" s="60"/>
      <c r="O1144" s="59"/>
    </row>
    <row r="1145" spans="14:15" x14ac:dyDescent="0.25">
      <c r="N1145" s="60"/>
      <c r="O1145" s="59"/>
    </row>
    <row r="1146" spans="14:15" x14ac:dyDescent="0.25">
      <c r="N1146" s="60"/>
      <c r="O1146" s="59"/>
    </row>
    <row r="1147" spans="14:15" x14ac:dyDescent="0.25">
      <c r="N1147" s="60"/>
      <c r="O1147" s="59"/>
    </row>
    <row r="1148" spans="14:15" x14ac:dyDescent="0.25">
      <c r="N1148" s="60"/>
      <c r="O1148" s="59"/>
    </row>
    <row r="1149" spans="14:15" x14ac:dyDescent="0.25">
      <c r="N1149" s="60"/>
      <c r="O1149" s="59"/>
    </row>
    <row r="1150" spans="14:15" x14ac:dyDescent="0.25">
      <c r="N1150" s="60"/>
      <c r="O1150" s="59"/>
    </row>
    <row r="1151" spans="14:15" x14ac:dyDescent="0.25">
      <c r="N1151" s="60"/>
      <c r="O1151" s="59"/>
    </row>
    <row r="1152" spans="14:15" x14ac:dyDescent="0.25">
      <c r="N1152" s="60"/>
      <c r="O1152" s="59"/>
    </row>
    <row r="1153" spans="14:15" x14ac:dyDescent="0.25">
      <c r="N1153" s="60"/>
      <c r="O1153" s="59"/>
    </row>
    <row r="1154" spans="14:15" x14ac:dyDescent="0.25">
      <c r="N1154" s="60"/>
      <c r="O1154" s="59"/>
    </row>
    <row r="1155" spans="14:15" x14ac:dyDescent="0.25">
      <c r="N1155" s="60"/>
      <c r="O1155" s="59"/>
    </row>
    <row r="1156" spans="14:15" x14ac:dyDescent="0.25">
      <c r="N1156" s="60"/>
      <c r="O1156" s="59"/>
    </row>
    <row r="1157" spans="14:15" x14ac:dyDescent="0.25">
      <c r="N1157" s="60"/>
      <c r="O1157" s="59"/>
    </row>
    <row r="1158" spans="14:15" x14ac:dyDescent="0.25">
      <c r="N1158" s="60"/>
      <c r="O1158" s="59"/>
    </row>
    <row r="1159" spans="14:15" x14ac:dyDescent="0.25">
      <c r="N1159" s="60"/>
      <c r="O1159" s="59"/>
    </row>
    <row r="1160" spans="14:15" x14ac:dyDescent="0.25">
      <c r="N1160" s="60"/>
      <c r="O1160" s="59"/>
    </row>
    <row r="1161" spans="14:15" x14ac:dyDescent="0.25">
      <c r="N1161" s="60"/>
      <c r="O1161" s="59"/>
    </row>
    <row r="1162" spans="14:15" x14ac:dyDescent="0.25">
      <c r="N1162" s="60"/>
      <c r="O1162" s="59"/>
    </row>
    <row r="1163" spans="14:15" x14ac:dyDescent="0.25">
      <c r="N1163" s="60"/>
      <c r="O1163" s="59"/>
    </row>
    <row r="1164" spans="14:15" x14ac:dyDescent="0.25">
      <c r="N1164" s="60"/>
      <c r="O1164" s="59"/>
    </row>
    <row r="1165" spans="14:15" x14ac:dyDescent="0.25">
      <c r="N1165" s="60"/>
      <c r="O1165" s="59"/>
    </row>
    <row r="1166" spans="14:15" x14ac:dyDescent="0.25">
      <c r="N1166" s="60"/>
      <c r="O1166" s="59"/>
    </row>
    <row r="1167" spans="14:15" x14ac:dyDescent="0.25">
      <c r="N1167" s="60"/>
      <c r="O1167" s="59"/>
    </row>
    <row r="1168" spans="14:15" x14ac:dyDescent="0.25">
      <c r="N1168" s="60"/>
      <c r="O1168" s="59"/>
    </row>
    <row r="1169" spans="14:15" x14ac:dyDescent="0.25">
      <c r="N1169" s="60"/>
      <c r="O1169" s="59"/>
    </row>
    <row r="1170" spans="14:15" x14ac:dyDescent="0.25">
      <c r="N1170" s="60"/>
      <c r="O1170" s="59"/>
    </row>
    <row r="1171" spans="14:15" x14ac:dyDescent="0.25">
      <c r="N1171" s="60"/>
      <c r="O1171" s="59"/>
    </row>
    <row r="1172" spans="14:15" x14ac:dyDescent="0.25">
      <c r="N1172" s="60"/>
      <c r="O1172" s="59"/>
    </row>
    <row r="1173" spans="14:15" x14ac:dyDescent="0.25">
      <c r="N1173" s="60"/>
      <c r="O1173" s="59"/>
    </row>
    <row r="1174" spans="14:15" x14ac:dyDescent="0.25">
      <c r="N1174" s="60"/>
      <c r="O1174" s="59"/>
    </row>
    <row r="1175" spans="14:15" x14ac:dyDescent="0.25">
      <c r="N1175" s="60"/>
      <c r="O1175" s="59"/>
    </row>
    <row r="1176" spans="14:15" x14ac:dyDescent="0.25">
      <c r="N1176" s="60"/>
      <c r="O1176" s="59"/>
    </row>
    <row r="1177" spans="14:15" x14ac:dyDescent="0.25">
      <c r="N1177" s="60"/>
      <c r="O1177" s="59"/>
    </row>
    <row r="1178" spans="14:15" x14ac:dyDescent="0.25">
      <c r="N1178" s="60"/>
      <c r="O1178" s="59"/>
    </row>
    <row r="1179" spans="14:15" x14ac:dyDescent="0.25">
      <c r="N1179" s="60"/>
      <c r="O1179" s="59"/>
    </row>
    <row r="1180" spans="14:15" x14ac:dyDescent="0.25">
      <c r="N1180" s="60"/>
      <c r="O1180" s="59"/>
    </row>
    <row r="1181" spans="14:15" x14ac:dyDescent="0.25">
      <c r="N1181" s="60"/>
      <c r="O1181" s="59"/>
    </row>
    <row r="1182" spans="14:15" x14ac:dyDescent="0.25">
      <c r="N1182" s="60"/>
      <c r="O1182" s="59"/>
    </row>
    <row r="1183" spans="14:15" x14ac:dyDescent="0.25">
      <c r="N1183" s="60"/>
      <c r="O1183" s="59"/>
    </row>
    <row r="1184" spans="14:15" x14ac:dyDescent="0.25">
      <c r="N1184" s="60"/>
      <c r="O1184" s="59"/>
    </row>
    <row r="1185" spans="14:15" x14ac:dyDescent="0.25">
      <c r="N1185" s="60"/>
      <c r="O1185" s="59"/>
    </row>
    <row r="1186" spans="14:15" x14ac:dyDescent="0.25">
      <c r="N1186" s="60"/>
      <c r="O1186" s="59"/>
    </row>
    <row r="1187" spans="14:15" x14ac:dyDescent="0.25">
      <c r="N1187" s="60"/>
      <c r="O1187" s="59"/>
    </row>
    <row r="1188" spans="14:15" x14ac:dyDescent="0.25">
      <c r="N1188" s="60"/>
      <c r="O1188" s="59"/>
    </row>
    <row r="1189" spans="14:15" x14ac:dyDescent="0.25">
      <c r="N1189" s="60"/>
      <c r="O1189" s="59"/>
    </row>
    <row r="1190" spans="14:15" x14ac:dyDescent="0.25">
      <c r="N1190" s="60"/>
      <c r="O1190" s="59"/>
    </row>
    <row r="1191" spans="14:15" x14ac:dyDescent="0.25">
      <c r="N1191" s="60"/>
      <c r="O1191" s="59"/>
    </row>
    <row r="1192" spans="14:15" x14ac:dyDescent="0.25">
      <c r="N1192" s="60"/>
      <c r="O1192" s="59"/>
    </row>
    <row r="1193" spans="14:15" x14ac:dyDescent="0.25">
      <c r="N1193" s="60"/>
      <c r="O1193" s="59"/>
    </row>
    <row r="1194" spans="14:15" x14ac:dyDescent="0.25">
      <c r="N1194" s="60"/>
      <c r="O1194" s="59"/>
    </row>
    <row r="1195" spans="14:15" x14ac:dyDescent="0.25">
      <c r="N1195" s="60"/>
      <c r="O1195" s="59"/>
    </row>
    <row r="1196" spans="14:15" x14ac:dyDescent="0.25">
      <c r="N1196" s="60"/>
      <c r="O1196" s="59"/>
    </row>
    <row r="1197" spans="14:15" x14ac:dyDescent="0.25">
      <c r="N1197" s="60"/>
      <c r="O1197" s="59"/>
    </row>
    <row r="1198" spans="14:15" x14ac:dyDescent="0.25">
      <c r="N1198" s="60"/>
      <c r="O1198" s="59"/>
    </row>
    <row r="1199" spans="14:15" x14ac:dyDescent="0.25">
      <c r="N1199" s="60"/>
      <c r="O1199" s="59"/>
    </row>
    <row r="1200" spans="14:15" x14ac:dyDescent="0.25">
      <c r="N1200" s="60"/>
      <c r="O1200" s="59"/>
    </row>
    <row r="1201" spans="14:15" x14ac:dyDescent="0.25">
      <c r="N1201" s="60"/>
      <c r="O1201" s="59"/>
    </row>
    <row r="1202" spans="14:15" x14ac:dyDescent="0.25">
      <c r="N1202" s="60"/>
      <c r="O1202" s="59"/>
    </row>
    <row r="1203" spans="14:15" x14ac:dyDescent="0.25">
      <c r="N1203" s="60"/>
      <c r="O1203" s="59"/>
    </row>
    <row r="1204" spans="14:15" x14ac:dyDescent="0.25">
      <c r="N1204" s="60"/>
      <c r="O1204" s="59"/>
    </row>
    <row r="1205" spans="14:15" x14ac:dyDescent="0.25">
      <c r="N1205" s="60"/>
      <c r="O1205" s="59"/>
    </row>
    <row r="1206" spans="14:15" x14ac:dyDescent="0.25">
      <c r="N1206" s="60"/>
      <c r="O1206" s="59"/>
    </row>
    <row r="1207" spans="14:15" x14ac:dyDescent="0.25">
      <c r="N1207" s="60"/>
      <c r="O1207" s="59"/>
    </row>
    <row r="1208" spans="14:15" x14ac:dyDescent="0.25">
      <c r="N1208" s="60"/>
      <c r="O1208" s="59"/>
    </row>
    <row r="1209" spans="14:15" x14ac:dyDescent="0.25">
      <c r="N1209" s="60"/>
      <c r="O1209" s="59"/>
    </row>
    <row r="1210" spans="14:15" x14ac:dyDescent="0.25">
      <c r="N1210" s="60"/>
      <c r="O1210" s="59"/>
    </row>
    <row r="1211" spans="14:15" x14ac:dyDescent="0.25">
      <c r="N1211" s="60"/>
      <c r="O1211" s="59"/>
    </row>
    <row r="1212" spans="14:15" x14ac:dyDescent="0.25">
      <c r="N1212" s="60"/>
      <c r="O1212" s="59"/>
    </row>
    <row r="1213" spans="14:15" x14ac:dyDescent="0.25">
      <c r="N1213" s="60"/>
      <c r="O1213" s="59"/>
    </row>
    <row r="1214" spans="14:15" x14ac:dyDescent="0.25">
      <c r="N1214" s="60"/>
      <c r="O1214" s="59"/>
    </row>
    <row r="1215" spans="14:15" x14ac:dyDescent="0.25">
      <c r="N1215" s="60"/>
      <c r="O1215" s="59"/>
    </row>
    <row r="1216" spans="14:15" x14ac:dyDescent="0.25">
      <c r="N1216" s="60"/>
      <c r="O1216" s="59"/>
    </row>
    <row r="1217" spans="14:15" x14ac:dyDescent="0.25">
      <c r="N1217" s="60"/>
      <c r="O1217" s="59"/>
    </row>
    <row r="1218" spans="14:15" x14ac:dyDescent="0.25">
      <c r="N1218" s="60"/>
      <c r="O1218" s="59"/>
    </row>
    <row r="1219" spans="14:15" x14ac:dyDescent="0.25">
      <c r="N1219" s="60"/>
      <c r="O1219" s="59"/>
    </row>
    <row r="1220" spans="14:15" x14ac:dyDescent="0.25">
      <c r="N1220" s="60"/>
      <c r="O1220" s="59"/>
    </row>
    <row r="1221" spans="14:15" x14ac:dyDescent="0.25">
      <c r="N1221" s="60"/>
      <c r="O1221" s="59"/>
    </row>
    <row r="1222" spans="14:15" x14ac:dyDescent="0.25">
      <c r="N1222" s="60"/>
      <c r="O1222" s="59"/>
    </row>
    <row r="1223" spans="14:15" x14ac:dyDescent="0.25">
      <c r="N1223" s="60"/>
      <c r="O1223" s="59"/>
    </row>
    <row r="1224" spans="14:15" x14ac:dyDescent="0.25">
      <c r="N1224" s="60"/>
      <c r="O1224" s="59"/>
    </row>
    <row r="1225" spans="14:15" x14ac:dyDescent="0.25">
      <c r="N1225" s="60"/>
      <c r="O1225" s="59"/>
    </row>
    <row r="1226" spans="14:15" x14ac:dyDescent="0.25">
      <c r="N1226" s="60"/>
      <c r="O1226" s="59"/>
    </row>
    <row r="1227" spans="14:15" x14ac:dyDescent="0.25">
      <c r="N1227" s="60"/>
      <c r="O1227" s="59"/>
    </row>
    <row r="1228" spans="14:15" x14ac:dyDescent="0.25">
      <c r="N1228" s="60"/>
      <c r="O1228" s="59"/>
    </row>
    <row r="1229" spans="14:15" x14ac:dyDescent="0.25">
      <c r="N1229" s="60"/>
      <c r="O1229" s="59"/>
    </row>
    <row r="1230" spans="14:15" x14ac:dyDescent="0.25">
      <c r="N1230" s="60"/>
      <c r="O1230" s="59"/>
    </row>
    <row r="1231" spans="14:15" x14ac:dyDescent="0.25">
      <c r="N1231" s="60"/>
      <c r="O1231" s="59"/>
    </row>
    <row r="1232" spans="14:15" x14ac:dyDescent="0.25">
      <c r="N1232" s="60"/>
      <c r="O1232" s="59"/>
    </row>
    <row r="1233" spans="14:15" x14ac:dyDescent="0.25">
      <c r="N1233" s="60"/>
      <c r="O1233" s="59"/>
    </row>
    <row r="1234" spans="14:15" x14ac:dyDescent="0.25">
      <c r="N1234" s="60"/>
      <c r="O1234" s="59"/>
    </row>
    <row r="1235" spans="14:15" x14ac:dyDescent="0.25">
      <c r="N1235" s="60"/>
      <c r="O1235" s="59"/>
    </row>
    <row r="1236" spans="14:15" x14ac:dyDescent="0.25">
      <c r="N1236" s="60"/>
      <c r="O1236" s="59"/>
    </row>
    <row r="1237" spans="14:15" x14ac:dyDescent="0.25">
      <c r="N1237" s="60"/>
      <c r="O1237" s="59"/>
    </row>
    <row r="1238" spans="14:15" x14ac:dyDescent="0.25">
      <c r="N1238" s="60"/>
      <c r="O1238" s="59"/>
    </row>
    <row r="1239" spans="14:15" x14ac:dyDescent="0.25">
      <c r="N1239" s="60"/>
      <c r="O1239" s="59"/>
    </row>
    <row r="1240" spans="14:15" x14ac:dyDescent="0.25">
      <c r="N1240" s="60"/>
      <c r="O1240" s="59"/>
    </row>
    <row r="1241" spans="14:15" x14ac:dyDescent="0.25">
      <c r="N1241" s="60"/>
      <c r="O1241" s="59"/>
    </row>
    <row r="1242" spans="14:15" x14ac:dyDescent="0.25">
      <c r="N1242" s="60"/>
      <c r="O1242" s="59"/>
    </row>
    <row r="1243" spans="14:15" x14ac:dyDescent="0.25">
      <c r="N1243" s="60"/>
      <c r="O1243" s="59"/>
    </row>
    <row r="1244" spans="14:15" x14ac:dyDescent="0.25">
      <c r="N1244" s="60"/>
      <c r="O1244" s="59"/>
    </row>
    <row r="1245" spans="14:15" x14ac:dyDescent="0.25">
      <c r="N1245" s="60"/>
      <c r="O1245" s="59"/>
    </row>
    <row r="1246" spans="14:15" x14ac:dyDescent="0.25">
      <c r="N1246" s="60"/>
      <c r="O1246" s="59"/>
    </row>
    <row r="1247" spans="14:15" x14ac:dyDescent="0.25">
      <c r="N1247" s="60"/>
      <c r="O1247" s="59"/>
    </row>
    <row r="1248" spans="14:15" x14ac:dyDescent="0.25">
      <c r="N1248" s="60"/>
      <c r="O1248" s="59"/>
    </row>
    <row r="1249" spans="14:15" x14ac:dyDescent="0.25">
      <c r="N1249" s="60"/>
      <c r="O1249" s="59"/>
    </row>
    <row r="1250" spans="14:15" x14ac:dyDescent="0.25">
      <c r="N1250" s="60"/>
      <c r="O1250" s="59"/>
    </row>
    <row r="1251" spans="14:15" x14ac:dyDescent="0.25">
      <c r="N1251" s="60"/>
      <c r="O1251" s="59"/>
    </row>
    <row r="1252" spans="14:15" x14ac:dyDescent="0.25">
      <c r="N1252" s="60"/>
      <c r="O1252" s="59"/>
    </row>
    <row r="1253" spans="14:15" x14ac:dyDescent="0.25">
      <c r="N1253" s="60"/>
      <c r="O1253" s="59"/>
    </row>
    <row r="1254" spans="14:15" x14ac:dyDescent="0.25">
      <c r="N1254" s="60"/>
      <c r="O1254" s="59"/>
    </row>
    <row r="1255" spans="14:15" x14ac:dyDescent="0.25">
      <c r="N1255" s="60"/>
      <c r="O1255" s="59"/>
    </row>
    <row r="1256" spans="14:15" x14ac:dyDescent="0.25">
      <c r="N1256" s="60"/>
      <c r="O1256" s="59"/>
    </row>
    <row r="1257" spans="14:15" x14ac:dyDescent="0.25">
      <c r="N1257" s="60"/>
      <c r="O1257" s="59"/>
    </row>
    <row r="1258" spans="14:15" x14ac:dyDescent="0.25">
      <c r="N1258" s="60"/>
      <c r="O1258" s="59"/>
    </row>
    <row r="1259" spans="14:15" x14ac:dyDescent="0.25">
      <c r="N1259" s="60"/>
      <c r="O1259" s="59"/>
    </row>
    <row r="1260" spans="14:15" x14ac:dyDescent="0.25">
      <c r="N1260" s="60"/>
      <c r="O1260" s="59"/>
    </row>
    <row r="1261" spans="14:15" x14ac:dyDescent="0.25">
      <c r="N1261" s="60"/>
      <c r="O1261" s="59"/>
    </row>
    <row r="1262" spans="14:15" x14ac:dyDescent="0.25">
      <c r="N1262" s="60"/>
      <c r="O1262" s="59"/>
    </row>
    <row r="1263" spans="14:15" x14ac:dyDescent="0.25">
      <c r="N1263" s="60"/>
      <c r="O1263" s="59"/>
    </row>
    <row r="1264" spans="14:15" x14ac:dyDescent="0.25">
      <c r="N1264" s="60"/>
      <c r="O1264" s="59"/>
    </row>
    <row r="1265" spans="14:15" x14ac:dyDescent="0.25">
      <c r="N1265" s="60"/>
      <c r="O1265" s="59"/>
    </row>
    <row r="1266" spans="14:15" x14ac:dyDescent="0.25">
      <c r="N1266" s="60"/>
      <c r="O1266" s="59"/>
    </row>
    <row r="1267" spans="14:15" x14ac:dyDescent="0.25">
      <c r="N1267" s="60"/>
      <c r="O1267" s="59"/>
    </row>
    <row r="1268" spans="14:15" x14ac:dyDescent="0.25">
      <c r="N1268" s="60"/>
      <c r="O1268" s="59"/>
    </row>
    <row r="1269" spans="14:15" x14ac:dyDescent="0.25">
      <c r="N1269" s="60"/>
      <c r="O1269" s="59"/>
    </row>
    <row r="1270" spans="14:15" x14ac:dyDescent="0.25">
      <c r="N1270" s="60"/>
      <c r="O1270" s="59"/>
    </row>
    <row r="1271" spans="14:15" x14ac:dyDescent="0.25">
      <c r="N1271" s="60"/>
      <c r="O1271" s="59"/>
    </row>
    <row r="1272" spans="14:15" x14ac:dyDescent="0.25">
      <c r="N1272" s="60"/>
      <c r="O1272" s="59"/>
    </row>
    <row r="1273" spans="14:15" x14ac:dyDescent="0.25">
      <c r="N1273" s="60"/>
      <c r="O1273" s="59"/>
    </row>
    <row r="1274" spans="14:15" x14ac:dyDescent="0.25">
      <c r="N1274" s="60"/>
      <c r="O1274" s="59"/>
    </row>
    <row r="1275" spans="14:15" x14ac:dyDescent="0.25">
      <c r="N1275" s="60"/>
      <c r="O1275" s="59"/>
    </row>
    <row r="1276" spans="14:15" x14ac:dyDescent="0.25">
      <c r="N1276" s="60"/>
      <c r="O1276" s="59"/>
    </row>
    <row r="1277" spans="14:15" x14ac:dyDescent="0.25">
      <c r="N1277" s="60"/>
      <c r="O1277" s="59"/>
    </row>
    <row r="1278" spans="14:15" x14ac:dyDescent="0.25">
      <c r="N1278" s="60"/>
      <c r="O1278" s="59"/>
    </row>
    <row r="1279" spans="14:15" x14ac:dyDescent="0.25">
      <c r="N1279" s="60"/>
      <c r="O1279" s="59"/>
    </row>
    <row r="1280" spans="14:15" x14ac:dyDescent="0.25">
      <c r="N1280" s="60"/>
      <c r="O1280" s="59"/>
    </row>
    <row r="1281" spans="14:15" x14ac:dyDescent="0.25">
      <c r="N1281" s="60"/>
      <c r="O1281" s="59"/>
    </row>
    <row r="1282" spans="14:15" x14ac:dyDescent="0.25">
      <c r="N1282" s="60"/>
      <c r="O1282" s="59"/>
    </row>
    <row r="1283" spans="14:15" x14ac:dyDescent="0.25">
      <c r="N1283" s="60"/>
      <c r="O1283" s="59"/>
    </row>
    <row r="1284" spans="14:15" x14ac:dyDescent="0.25">
      <c r="N1284" s="60"/>
      <c r="O1284" s="59"/>
    </row>
    <row r="1285" spans="14:15" x14ac:dyDescent="0.25">
      <c r="N1285" s="60"/>
      <c r="O1285" s="59"/>
    </row>
    <row r="1286" spans="14:15" x14ac:dyDescent="0.25">
      <c r="N1286" s="60"/>
      <c r="O1286" s="59"/>
    </row>
    <row r="1287" spans="14:15" x14ac:dyDescent="0.25">
      <c r="N1287" s="60"/>
      <c r="O1287" s="59"/>
    </row>
    <row r="1288" spans="14:15" x14ac:dyDescent="0.25">
      <c r="N1288" s="60"/>
      <c r="O1288" s="59"/>
    </row>
    <row r="1289" spans="14:15" x14ac:dyDescent="0.25">
      <c r="N1289" s="60"/>
      <c r="O1289" s="59"/>
    </row>
    <row r="1290" spans="14:15" x14ac:dyDescent="0.25">
      <c r="N1290" s="60"/>
      <c r="O1290" s="59"/>
    </row>
    <row r="1291" spans="14:15" x14ac:dyDescent="0.25">
      <c r="N1291" s="60"/>
      <c r="O1291" s="59"/>
    </row>
    <row r="1292" spans="14:15" x14ac:dyDescent="0.25">
      <c r="N1292" s="60"/>
      <c r="O1292" s="59"/>
    </row>
    <row r="1293" spans="14:15" x14ac:dyDescent="0.25">
      <c r="N1293" s="60"/>
      <c r="O1293" s="59"/>
    </row>
    <row r="1294" spans="14:15" x14ac:dyDescent="0.25">
      <c r="N1294" s="60"/>
      <c r="O1294" s="59"/>
    </row>
    <row r="1295" spans="14:15" x14ac:dyDescent="0.25">
      <c r="N1295" s="60"/>
      <c r="O1295" s="59"/>
    </row>
    <row r="1296" spans="14:15" x14ac:dyDescent="0.25">
      <c r="N1296" s="60"/>
      <c r="O1296" s="59"/>
    </row>
    <row r="1297" spans="14:15" x14ac:dyDescent="0.25">
      <c r="N1297" s="60"/>
      <c r="O1297" s="59"/>
    </row>
    <row r="1298" spans="14:15" x14ac:dyDescent="0.25">
      <c r="N1298" s="60"/>
      <c r="O1298" s="59"/>
    </row>
    <row r="1299" spans="14:15" x14ac:dyDescent="0.25">
      <c r="N1299" s="60"/>
      <c r="O1299" s="59"/>
    </row>
    <row r="1300" spans="14:15" x14ac:dyDescent="0.25">
      <c r="N1300" s="60"/>
      <c r="O1300" s="59"/>
    </row>
    <row r="1301" spans="14:15" x14ac:dyDescent="0.25">
      <c r="N1301" s="60"/>
      <c r="O1301" s="59"/>
    </row>
    <row r="1302" spans="14:15" x14ac:dyDescent="0.25">
      <c r="N1302" s="60"/>
      <c r="O1302" s="59"/>
    </row>
    <row r="1303" spans="14:15" x14ac:dyDescent="0.25">
      <c r="N1303" s="60"/>
      <c r="O1303" s="59"/>
    </row>
    <row r="1304" spans="14:15" x14ac:dyDescent="0.25">
      <c r="N1304" s="60"/>
      <c r="O1304" s="59"/>
    </row>
    <row r="1305" spans="14:15" x14ac:dyDescent="0.25">
      <c r="N1305" s="60"/>
      <c r="O1305" s="59"/>
    </row>
    <row r="1306" spans="14:15" x14ac:dyDescent="0.25">
      <c r="N1306" s="60"/>
      <c r="O1306" s="59"/>
    </row>
    <row r="1307" spans="14:15" x14ac:dyDescent="0.25">
      <c r="N1307" s="60"/>
      <c r="O1307" s="59"/>
    </row>
    <row r="1308" spans="14:15" x14ac:dyDescent="0.25">
      <c r="N1308" s="60"/>
      <c r="O1308" s="59"/>
    </row>
    <row r="1309" spans="14:15" x14ac:dyDescent="0.25">
      <c r="N1309" s="60"/>
      <c r="O1309" s="59"/>
    </row>
    <row r="1310" spans="14:15" x14ac:dyDescent="0.25">
      <c r="N1310" s="60"/>
      <c r="O1310" s="59"/>
    </row>
    <row r="1311" spans="14:15" x14ac:dyDescent="0.25">
      <c r="N1311" s="60"/>
      <c r="O1311" s="59"/>
    </row>
    <row r="1312" spans="14:15" x14ac:dyDescent="0.25">
      <c r="N1312" s="60"/>
      <c r="O1312" s="59"/>
    </row>
    <row r="1313" spans="14:15" x14ac:dyDescent="0.25">
      <c r="N1313" s="60"/>
      <c r="O1313" s="59"/>
    </row>
    <row r="1314" spans="14:15" x14ac:dyDescent="0.25">
      <c r="N1314" s="60"/>
      <c r="O1314" s="59"/>
    </row>
    <row r="1315" spans="14:15" x14ac:dyDescent="0.25">
      <c r="N1315" s="60"/>
      <c r="O1315" s="59"/>
    </row>
    <row r="1316" spans="14:15" x14ac:dyDescent="0.25">
      <c r="N1316" s="60"/>
      <c r="O1316" s="59"/>
    </row>
    <row r="1317" spans="14:15" x14ac:dyDescent="0.25">
      <c r="N1317" s="60"/>
      <c r="O1317" s="59"/>
    </row>
    <row r="1318" spans="14:15" x14ac:dyDescent="0.25">
      <c r="N1318" s="60"/>
      <c r="O1318" s="59"/>
    </row>
    <row r="1319" spans="14:15" x14ac:dyDescent="0.25">
      <c r="N1319" s="60"/>
      <c r="O1319" s="59"/>
    </row>
    <row r="1320" spans="14:15" x14ac:dyDescent="0.25">
      <c r="N1320" s="60"/>
      <c r="O1320" s="59"/>
    </row>
    <row r="1321" spans="14:15" x14ac:dyDescent="0.25">
      <c r="N1321" s="60"/>
      <c r="O1321" s="59"/>
    </row>
    <row r="1322" spans="14:15" x14ac:dyDescent="0.25">
      <c r="N1322" s="60"/>
      <c r="O1322" s="59"/>
    </row>
    <row r="1323" spans="14:15" x14ac:dyDescent="0.25">
      <c r="N1323" s="60"/>
      <c r="O1323" s="59"/>
    </row>
    <row r="1324" spans="14:15" x14ac:dyDescent="0.25">
      <c r="N1324" s="60"/>
      <c r="O1324" s="59"/>
    </row>
    <row r="1325" spans="14:15" x14ac:dyDescent="0.25">
      <c r="N1325" s="60"/>
      <c r="O1325" s="59"/>
    </row>
    <row r="1326" spans="14:15" x14ac:dyDescent="0.25">
      <c r="N1326" s="60"/>
      <c r="O1326" s="59"/>
    </row>
    <row r="1327" spans="14:15" x14ac:dyDescent="0.25">
      <c r="N1327" s="60"/>
      <c r="O1327" s="59"/>
    </row>
    <row r="1328" spans="14:15" x14ac:dyDescent="0.25">
      <c r="N1328" s="60"/>
      <c r="O1328" s="59"/>
    </row>
    <row r="1329" spans="14:15" x14ac:dyDescent="0.25">
      <c r="N1329" s="60"/>
      <c r="O1329" s="59"/>
    </row>
    <row r="1330" spans="14:15" x14ac:dyDescent="0.25">
      <c r="N1330" s="60"/>
      <c r="O1330" s="59"/>
    </row>
    <row r="1331" spans="14:15" x14ac:dyDescent="0.25">
      <c r="N1331" s="60"/>
      <c r="O1331" s="59"/>
    </row>
    <row r="1332" spans="14:15" x14ac:dyDescent="0.25">
      <c r="N1332" s="60"/>
      <c r="O1332" s="59"/>
    </row>
    <row r="1333" spans="14:15" x14ac:dyDescent="0.25">
      <c r="N1333" s="60"/>
      <c r="O1333" s="59"/>
    </row>
    <row r="1334" spans="14:15" x14ac:dyDescent="0.25">
      <c r="N1334" s="60"/>
      <c r="O1334" s="59"/>
    </row>
    <row r="1335" spans="14:15" x14ac:dyDescent="0.25">
      <c r="N1335" s="60"/>
      <c r="O1335" s="59"/>
    </row>
    <row r="1336" spans="14:15" x14ac:dyDescent="0.25">
      <c r="N1336" s="60"/>
      <c r="O1336" s="59"/>
    </row>
    <row r="1337" spans="14:15" x14ac:dyDescent="0.25">
      <c r="N1337" s="60"/>
      <c r="O1337" s="59"/>
    </row>
    <row r="1338" spans="14:15" x14ac:dyDescent="0.25">
      <c r="N1338" s="60"/>
      <c r="O1338" s="59"/>
    </row>
    <row r="1339" spans="14:15" x14ac:dyDescent="0.25">
      <c r="N1339" s="60"/>
      <c r="O1339" s="59"/>
    </row>
    <row r="1340" spans="14:15" x14ac:dyDescent="0.25">
      <c r="N1340" s="60"/>
      <c r="O1340" s="59"/>
    </row>
    <row r="1341" spans="14:15" x14ac:dyDescent="0.25">
      <c r="N1341" s="60"/>
      <c r="O1341" s="59"/>
    </row>
    <row r="1342" spans="14:15" x14ac:dyDescent="0.25">
      <c r="N1342" s="60"/>
      <c r="O1342" s="59"/>
    </row>
    <row r="1343" spans="14:15" x14ac:dyDescent="0.25">
      <c r="N1343" s="60"/>
      <c r="O1343" s="59"/>
    </row>
    <row r="1344" spans="14:15" x14ac:dyDescent="0.25">
      <c r="N1344" s="60"/>
      <c r="O1344" s="59"/>
    </row>
    <row r="1345" spans="14:15" x14ac:dyDescent="0.25">
      <c r="N1345" s="60"/>
      <c r="O1345" s="59"/>
    </row>
    <row r="1346" spans="14:15" x14ac:dyDescent="0.25">
      <c r="N1346" s="60"/>
      <c r="O1346" s="59"/>
    </row>
    <row r="1347" spans="14:15" x14ac:dyDescent="0.25">
      <c r="N1347" s="60"/>
      <c r="O1347" s="59"/>
    </row>
    <row r="1348" spans="14:15" x14ac:dyDescent="0.25">
      <c r="N1348" s="60"/>
      <c r="O1348" s="59"/>
    </row>
    <row r="1349" spans="14:15" x14ac:dyDescent="0.25">
      <c r="N1349" s="60"/>
      <c r="O1349" s="59"/>
    </row>
    <row r="1350" spans="14:15" x14ac:dyDescent="0.25">
      <c r="N1350" s="60"/>
      <c r="O1350" s="59"/>
    </row>
    <row r="1351" spans="14:15" x14ac:dyDescent="0.25">
      <c r="N1351" s="60"/>
      <c r="O1351" s="59"/>
    </row>
    <row r="1352" spans="14:15" x14ac:dyDescent="0.25">
      <c r="N1352" s="60"/>
      <c r="O1352" s="59"/>
    </row>
    <row r="1353" spans="14:15" x14ac:dyDescent="0.25">
      <c r="N1353" s="60"/>
      <c r="O1353" s="59"/>
    </row>
    <row r="1354" spans="14:15" x14ac:dyDescent="0.25">
      <c r="N1354" s="60"/>
      <c r="O1354" s="59"/>
    </row>
    <row r="1355" spans="14:15" x14ac:dyDescent="0.25">
      <c r="N1355" s="60"/>
      <c r="O1355" s="59"/>
    </row>
    <row r="1356" spans="14:15" x14ac:dyDescent="0.25">
      <c r="N1356" s="60"/>
      <c r="O1356" s="59"/>
    </row>
    <row r="1357" spans="14:15" x14ac:dyDescent="0.25">
      <c r="N1357" s="60"/>
      <c r="O1357" s="59"/>
    </row>
    <row r="1358" spans="14:15" x14ac:dyDescent="0.25">
      <c r="N1358" s="60"/>
      <c r="O1358" s="59"/>
    </row>
    <row r="1359" spans="14:15" x14ac:dyDescent="0.25">
      <c r="N1359" s="60"/>
      <c r="O1359" s="59"/>
    </row>
    <row r="1360" spans="14:15" x14ac:dyDescent="0.25">
      <c r="N1360" s="60"/>
      <c r="O1360" s="59"/>
    </row>
    <row r="1361" spans="14:15" x14ac:dyDescent="0.25">
      <c r="N1361" s="60"/>
      <c r="O1361" s="59"/>
    </row>
    <row r="1362" spans="14:15" x14ac:dyDescent="0.25">
      <c r="N1362" s="60"/>
      <c r="O1362" s="59"/>
    </row>
    <row r="1363" spans="14:15" x14ac:dyDescent="0.25">
      <c r="N1363" s="60"/>
      <c r="O1363" s="59"/>
    </row>
    <row r="1364" spans="14:15" x14ac:dyDescent="0.25">
      <c r="N1364" s="60"/>
      <c r="O1364" s="59"/>
    </row>
    <row r="1365" spans="14:15" x14ac:dyDescent="0.25">
      <c r="N1365" s="60"/>
      <c r="O1365" s="59"/>
    </row>
    <row r="1366" spans="14:15" x14ac:dyDescent="0.25">
      <c r="N1366" s="60"/>
      <c r="O1366" s="59"/>
    </row>
    <row r="1367" spans="14:15" x14ac:dyDescent="0.25">
      <c r="N1367" s="60"/>
      <c r="O1367" s="59"/>
    </row>
    <row r="1368" spans="14:15" x14ac:dyDescent="0.25">
      <c r="N1368" s="60"/>
      <c r="O1368" s="59"/>
    </row>
    <row r="1369" spans="14:15" x14ac:dyDescent="0.25">
      <c r="N1369" s="60"/>
      <c r="O1369" s="59"/>
    </row>
    <row r="1370" spans="14:15" x14ac:dyDescent="0.25">
      <c r="N1370" s="60"/>
      <c r="O1370" s="59"/>
    </row>
    <row r="1371" spans="14:15" x14ac:dyDescent="0.25">
      <c r="N1371" s="60"/>
      <c r="O1371" s="59"/>
    </row>
    <row r="1372" spans="14:15" x14ac:dyDescent="0.25">
      <c r="N1372" s="60"/>
      <c r="O1372" s="59"/>
    </row>
    <row r="1373" spans="14:15" x14ac:dyDescent="0.25">
      <c r="N1373" s="60"/>
      <c r="O1373" s="59"/>
    </row>
    <row r="1374" spans="14:15" x14ac:dyDescent="0.25">
      <c r="N1374" s="60"/>
      <c r="O1374" s="59"/>
    </row>
    <row r="1375" spans="14:15" x14ac:dyDescent="0.25">
      <c r="N1375" s="60"/>
      <c r="O1375" s="59"/>
    </row>
    <row r="1376" spans="14:15" x14ac:dyDescent="0.25">
      <c r="N1376" s="60"/>
      <c r="O1376" s="59"/>
    </row>
    <row r="1377" spans="14:15" x14ac:dyDescent="0.25">
      <c r="N1377" s="60"/>
      <c r="O1377" s="59"/>
    </row>
    <row r="1378" spans="14:15" x14ac:dyDescent="0.25">
      <c r="N1378" s="60"/>
      <c r="O1378" s="59"/>
    </row>
    <row r="1379" spans="14:15" x14ac:dyDescent="0.25">
      <c r="N1379" s="60"/>
      <c r="O1379" s="59"/>
    </row>
    <row r="1380" spans="14:15" x14ac:dyDescent="0.25">
      <c r="N1380" s="60"/>
      <c r="O1380" s="59"/>
    </row>
    <row r="1381" spans="14:15" x14ac:dyDescent="0.25">
      <c r="N1381" s="60"/>
      <c r="O1381" s="59"/>
    </row>
    <row r="1382" spans="14:15" x14ac:dyDescent="0.25">
      <c r="N1382" s="60"/>
      <c r="O1382" s="59"/>
    </row>
    <row r="1383" spans="14:15" x14ac:dyDescent="0.25">
      <c r="N1383" s="60"/>
      <c r="O1383" s="59"/>
    </row>
    <row r="1384" spans="14:15" x14ac:dyDescent="0.25">
      <c r="N1384" s="60"/>
      <c r="O1384" s="59"/>
    </row>
    <row r="1385" spans="14:15" x14ac:dyDescent="0.25">
      <c r="N1385" s="60"/>
      <c r="O1385" s="59"/>
    </row>
    <row r="1386" spans="14:15" x14ac:dyDescent="0.25">
      <c r="N1386" s="60"/>
      <c r="O1386" s="59"/>
    </row>
    <row r="1387" spans="14:15" x14ac:dyDescent="0.25">
      <c r="N1387" s="60"/>
      <c r="O1387" s="59"/>
    </row>
    <row r="1388" spans="14:15" x14ac:dyDescent="0.25">
      <c r="N1388" s="60"/>
      <c r="O1388" s="59"/>
    </row>
    <row r="1389" spans="14:15" x14ac:dyDescent="0.25">
      <c r="N1389" s="60"/>
      <c r="O1389" s="59"/>
    </row>
    <row r="1390" spans="14:15" x14ac:dyDescent="0.25">
      <c r="N1390" s="60"/>
      <c r="O1390" s="59"/>
    </row>
    <row r="1391" spans="14:15" x14ac:dyDescent="0.25">
      <c r="N1391" s="60"/>
      <c r="O1391" s="59"/>
    </row>
    <row r="1392" spans="14:15" x14ac:dyDescent="0.25">
      <c r="N1392" s="60"/>
      <c r="O1392" s="59"/>
    </row>
    <row r="1393" spans="14:15" x14ac:dyDescent="0.25">
      <c r="N1393" s="60"/>
      <c r="O1393" s="59"/>
    </row>
    <row r="1394" spans="14:15" x14ac:dyDescent="0.25">
      <c r="N1394" s="60"/>
      <c r="O1394" s="59"/>
    </row>
    <row r="1395" spans="14:15" x14ac:dyDescent="0.25">
      <c r="N1395" s="60"/>
      <c r="O1395" s="59"/>
    </row>
    <row r="1396" spans="14:15" x14ac:dyDescent="0.25">
      <c r="N1396" s="60"/>
      <c r="O1396" s="59"/>
    </row>
    <row r="1397" spans="14:15" x14ac:dyDescent="0.25">
      <c r="N1397" s="60"/>
      <c r="O1397" s="59"/>
    </row>
    <row r="1398" spans="14:15" x14ac:dyDescent="0.25">
      <c r="N1398" s="60"/>
      <c r="O1398" s="59"/>
    </row>
    <row r="1399" spans="14:15" x14ac:dyDescent="0.25">
      <c r="N1399" s="60"/>
      <c r="O1399" s="59"/>
    </row>
    <row r="1400" spans="14:15" x14ac:dyDescent="0.25">
      <c r="N1400" s="60"/>
      <c r="O1400" s="59"/>
    </row>
    <row r="1401" spans="14:15" x14ac:dyDescent="0.25">
      <c r="N1401" s="60"/>
      <c r="O1401" s="59"/>
    </row>
    <row r="1402" spans="14:15" x14ac:dyDescent="0.25">
      <c r="N1402" s="60"/>
      <c r="O1402" s="59"/>
    </row>
    <row r="1403" spans="14:15" x14ac:dyDescent="0.25">
      <c r="N1403" s="60"/>
      <c r="O1403" s="59"/>
    </row>
    <row r="1404" spans="14:15" x14ac:dyDescent="0.25">
      <c r="N1404" s="60"/>
      <c r="O1404" s="59"/>
    </row>
    <row r="1405" spans="14:15" x14ac:dyDescent="0.25">
      <c r="N1405" s="60"/>
      <c r="O1405" s="59"/>
    </row>
    <row r="1406" spans="14:15" x14ac:dyDescent="0.25">
      <c r="N1406" s="60"/>
      <c r="O1406" s="59"/>
    </row>
    <row r="1407" spans="14:15" x14ac:dyDescent="0.25">
      <c r="N1407" s="60"/>
      <c r="O1407" s="59"/>
    </row>
    <row r="1408" spans="14:15" x14ac:dyDescent="0.25">
      <c r="N1408" s="60"/>
      <c r="O1408" s="59"/>
    </row>
    <row r="1409" spans="14:15" x14ac:dyDescent="0.25">
      <c r="N1409" s="60"/>
      <c r="O1409" s="59"/>
    </row>
    <row r="1410" spans="14:15" x14ac:dyDescent="0.25">
      <c r="N1410" s="60"/>
      <c r="O1410" s="59"/>
    </row>
    <row r="1411" spans="14:15" x14ac:dyDescent="0.25">
      <c r="N1411" s="60"/>
      <c r="O1411" s="59"/>
    </row>
    <row r="1412" spans="14:15" x14ac:dyDescent="0.25">
      <c r="N1412" s="60"/>
      <c r="O1412" s="59"/>
    </row>
    <row r="1413" spans="14:15" x14ac:dyDescent="0.25">
      <c r="N1413" s="60"/>
      <c r="O1413" s="59"/>
    </row>
    <row r="1414" spans="14:15" x14ac:dyDescent="0.25">
      <c r="N1414" s="60"/>
      <c r="O1414" s="59"/>
    </row>
    <row r="1415" spans="14:15" x14ac:dyDescent="0.25">
      <c r="N1415" s="60"/>
      <c r="O1415" s="59"/>
    </row>
    <row r="1416" spans="14:15" x14ac:dyDescent="0.25">
      <c r="N1416" s="60"/>
      <c r="O1416" s="59"/>
    </row>
    <row r="1417" spans="14:15" x14ac:dyDescent="0.25">
      <c r="N1417" s="60"/>
      <c r="O1417" s="59"/>
    </row>
    <row r="1418" spans="14:15" x14ac:dyDescent="0.25">
      <c r="N1418" s="60"/>
      <c r="O1418" s="59"/>
    </row>
    <row r="1419" spans="14:15" x14ac:dyDescent="0.25">
      <c r="N1419" s="60"/>
      <c r="O1419" s="59"/>
    </row>
    <row r="1420" spans="14:15" x14ac:dyDescent="0.25">
      <c r="N1420" s="60"/>
      <c r="O1420" s="59"/>
    </row>
    <row r="1421" spans="14:15" x14ac:dyDescent="0.25">
      <c r="N1421" s="60"/>
      <c r="O1421" s="59"/>
    </row>
    <row r="1422" spans="14:15" x14ac:dyDescent="0.25">
      <c r="N1422" s="60"/>
      <c r="O1422" s="59"/>
    </row>
    <row r="1423" spans="14:15" x14ac:dyDescent="0.25">
      <c r="N1423" s="60"/>
      <c r="O1423" s="59"/>
    </row>
    <row r="1424" spans="14:15" x14ac:dyDescent="0.25">
      <c r="N1424" s="60"/>
      <c r="O1424" s="59"/>
    </row>
    <row r="1425" spans="14:15" x14ac:dyDescent="0.25">
      <c r="N1425" s="60"/>
      <c r="O1425" s="59"/>
    </row>
    <row r="1426" spans="14:15" x14ac:dyDescent="0.25">
      <c r="N1426" s="60"/>
      <c r="O1426" s="59"/>
    </row>
    <row r="1427" spans="14:15" x14ac:dyDescent="0.25">
      <c r="N1427" s="60"/>
      <c r="O1427" s="59"/>
    </row>
    <row r="1428" spans="14:15" x14ac:dyDescent="0.25">
      <c r="N1428" s="60"/>
      <c r="O1428" s="59"/>
    </row>
    <row r="1429" spans="14:15" x14ac:dyDescent="0.25">
      <c r="N1429" s="60"/>
      <c r="O1429" s="59"/>
    </row>
    <row r="1430" spans="14:15" x14ac:dyDescent="0.25">
      <c r="N1430" s="60"/>
      <c r="O1430" s="59"/>
    </row>
    <row r="1431" spans="14:15" x14ac:dyDescent="0.25">
      <c r="N1431" s="60"/>
      <c r="O1431" s="59"/>
    </row>
    <row r="1432" spans="14:15" x14ac:dyDescent="0.25">
      <c r="N1432" s="60"/>
      <c r="O1432" s="59"/>
    </row>
    <row r="1433" spans="14:15" x14ac:dyDescent="0.25">
      <c r="N1433" s="60"/>
      <c r="O1433" s="59"/>
    </row>
    <row r="1434" spans="14:15" x14ac:dyDescent="0.25">
      <c r="N1434" s="60"/>
      <c r="O1434" s="59"/>
    </row>
    <row r="1435" spans="14:15" x14ac:dyDescent="0.25">
      <c r="N1435" s="60"/>
      <c r="O1435" s="59"/>
    </row>
    <row r="1436" spans="14:15" x14ac:dyDescent="0.25">
      <c r="N1436" s="60"/>
      <c r="O1436" s="59"/>
    </row>
    <row r="1437" spans="14:15" x14ac:dyDescent="0.25">
      <c r="N1437" s="60"/>
      <c r="O1437" s="59"/>
    </row>
    <row r="1438" spans="14:15" x14ac:dyDescent="0.25">
      <c r="N1438" s="60"/>
      <c r="O1438" s="59"/>
    </row>
    <row r="1439" spans="14:15" x14ac:dyDescent="0.25">
      <c r="N1439" s="60"/>
      <c r="O1439" s="59"/>
    </row>
    <row r="1440" spans="14:15" x14ac:dyDescent="0.25">
      <c r="N1440" s="60"/>
      <c r="O1440" s="59"/>
    </row>
    <row r="1441" spans="14:15" x14ac:dyDescent="0.25">
      <c r="N1441" s="60"/>
      <c r="O1441" s="59"/>
    </row>
    <row r="1442" spans="14:15" x14ac:dyDescent="0.25">
      <c r="N1442" s="60"/>
      <c r="O1442" s="59"/>
    </row>
    <row r="1443" spans="14:15" x14ac:dyDescent="0.25">
      <c r="N1443" s="60"/>
      <c r="O1443" s="59"/>
    </row>
    <row r="1444" spans="14:15" x14ac:dyDescent="0.25">
      <c r="N1444" s="60"/>
      <c r="O1444" s="59"/>
    </row>
    <row r="1445" spans="14:15" x14ac:dyDescent="0.25">
      <c r="N1445" s="60"/>
      <c r="O1445" s="59"/>
    </row>
    <row r="1446" spans="14:15" x14ac:dyDescent="0.25">
      <c r="N1446" s="60"/>
      <c r="O1446" s="59"/>
    </row>
    <row r="1447" spans="14:15" x14ac:dyDescent="0.25">
      <c r="N1447" s="60"/>
      <c r="O1447" s="59"/>
    </row>
    <row r="1448" spans="14:15" x14ac:dyDescent="0.25">
      <c r="N1448" s="60"/>
      <c r="O1448" s="59"/>
    </row>
    <row r="1449" spans="14:15" x14ac:dyDescent="0.25">
      <c r="N1449" s="60"/>
      <c r="O1449" s="59"/>
    </row>
    <row r="1450" spans="14:15" x14ac:dyDescent="0.25">
      <c r="N1450" s="60"/>
      <c r="O1450" s="59"/>
    </row>
    <row r="1451" spans="14:15" x14ac:dyDescent="0.25">
      <c r="N1451" s="60"/>
      <c r="O1451" s="59"/>
    </row>
    <row r="1452" spans="14:15" x14ac:dyDescent="0.25">
      <c r="N1452" s="60"/>
      <c r="O1452" s="59"/>
    </row>
    <row r="1453" spans="14:15" x14ac:dyDescent="0.25">
      <c r="N1453" s="60"/>
      <c r="O1453" s="59"/>
    </row>
    <row r="1454" spans="14:15" x14ac:dyDescent="0.25">
      <c r="N1454" s="60"/>
      <c r="O1454" s="59"/>
    </row>
    <row r="1455" spans="14:15" x14ac:dyDescent="0.25">
      <c r="N1455" s="60"/>
      <c r="O1455" s="59"/>
    </row>
    <row r="1456" spans="14:15" x14ac:dyDescent="0.25">
      <c r="N1456" s="60"/>
      <c r="O1456" s="59"/>
    </row>
    <row r="1457" spans="14:15" x14ac:dyDescent="0.25">
      <c r="N1457" s="60"/>
      <c r="O1457" s="59"/>
    </row>
    <row r="1458" spans="14:15" x14ac:dyDescent="0.25">
      <c r="N1458" s="60"/>
      <c r="O1458" s="59"/>
    </row>
    <row r="1459" spans="14:15" x14ac:dyDescent="0.25">
      <c r="N1459" s="60"/>
      <c r="O1459" s="59"/>
    </row>
    <row r="1460" spans="14:15" x14ac:dyDescent="0.25">
      <c r="N1460" s="60"/>
      <c r="O1460" s="59"/>
    </row>
    <row r="1461" spans="14:15" x14ac:dyDescent="0.25">
      <c r="N1461" s="60"/>
      <c r="O1461" s="59"/>
    </row>
    <row r="1462" spans="14:15" x14ac:dyDescent="0.25">
      <c r="N1462" s="60"/>
      <c r="O1462" s="59"/>
    </row>
    <row r="1463" spans="14:15" x14ac:dyDescent="0.25">
      <c r="N1463" s="60"/>
      <c r="O1463" s="59"/>
    </row>
    <row r="1464" spans="14:15" x14ac:dyDescent="0.25">
      <c r="N1464" s="60"/>
      <c r="O1464" s="59"/>
    </row>
    <row r="1465" spans="14:15" x14ac:dyDescent="0.25">
      <c r="N1465" s="60"/>
      <c r="O1465" s="59"/>
    </row>
    <row r="1466" spans="14:15" x14ac:dyDescent="0.25">
      <c r="N1466" s="60"/>
      <c r="O1466" s="59"/>
    </row>
    <row r="1467" spans="14:15" x14ac:dyDescent="0.25">
      <c r="N1467" s="60"/>
      <c r="O1467" s="59"/>
    </row>
    <row r="1468" spans="14:15" x14ac:dyDescent="0.25">
      <c r="N1468" s="60"/>
      <c r="O1468" s="59"/>
    </row>
    <row r="1469" spans="14:15" x14ac:dyDescent="0.25">
      <c r="N1469" s="60"/>
      <c r="O1469" s="59"/>
    </row>
    <row r="1470" spans="14:15" x14ac:dyDescent="0.25">
      <c r="N1470" s="60"/>
      <c r="O1470" s="59"/>
    </row>
    <row r="1471" spans="14:15" x14ac:dyDescent="0.25">
      <c r="N1471" s="60"/>
      <c r="O1471" s="59"/>
    </row>
    <row r="1472" spans="14:15" x14ac:dyDescent="0.25">
      <c r="N1472" s="60"/>
      <c r="O1472" s="59"/>
    </row>
    <row r="1473" spans="14:15" x14ac:dyDescent="0.25">
      <c r="N1473" s="60"/>
      <c r="O1473" s="59"/>
    </row>
    <row r="1474" spans="14:15" x14ac:dyDescent="0.25">
      <c r="N1474" s="60"/>
      <c r="O1474" s="59"/>
    </row>
    <row r="1475" spans="14:15" x14ac:dyDescent="0.25">
      <c r="N1475" s="60"/>
      <c r="O1475" s="59"/>
    </row>
    <row r="1476" spans="14:15" x14ac:dyDescent="0.25">
      <c r="N1476" s="60"/>
      <c r="O1476" s="59"/>
    </row>
    <row r="1477" spans="14:15" x14ac:dyDescent="0.25">
      <c r="N1477" s="60"/>
      <c r="O1477" s="59"/>
    </row>
    <row r="1478" spans="14:15" x14ac:dyDescent="0.25">
      <c r="N1478" s="60"/>
      <c r="O1478" s="59"/>
    </row>
    <row r="1479" spans="14:15" x14ac:dyDescent="0.25">
      <c r="N1479" s="60"/>
      <c r="O1479" s="59"/>
    </row>
    <row r="1480" spans="14:15" x14ac:dyDescent="0.25">
      <c r="N1480" s="60"/>
      <c r="O1480" s="59"/>
    </row>
    <row r="1481" spans="14:15" x14ac:dyDescent="0.25">
      <c r="N1481" s="60"/>
      <c r="O1481" s="59"/>
    </row>
    <row r="1482" spans="14:15" x14ac:dyDescent="0.25">
      <c r="N1482" s="60"/>
      <c r="O1482" s="59"/>
    </row>
    <row r="1483" spans="14:15" x14ac:dyDescent="0.25">
      <c r="N1483" s="60"/>
      <c r="O1483" s="59"/>
    </row>
    <row r="1484" spans="14:15" x14ac:dyDescent="0.25">
      <c r="N1484" s="60"/>
      <c r="O1484" s="59"/>
    </row>
    <row r="1485" spans="14:15" x14ac:dyDescent="0.25">
      <c r="N1485" s="60"/>
      <c r="O1485" s="59"/>
    </row>
    <row r="1486" spans="14:15" x14ac:dyDescent="0.25">
      <c r="N1486" s="60"/>
      <c r="O1486" s="59"/>
    </row>
    <row r="1487" spans="14:15" x14ac:dyDescent="0.25">
      <c r="N1487" s="60"/>
      <c r="O1487" s="59"/>
    </row>
    <row r="1488" spans="14:15" x14ac:dyDescent="0.25">
      <c r="N1488" s="60"/>
      <c r="O1488" s="59"/>
    </row>
    <row r="1489" spans="14:15" x14ac:dyDescent="0.25">
      <c r="N1489" s="60"/>
      <c r="O1489" s="59"/>
    </row>
    <row r="1490" spans="14:15" x14ac:dyDescent="0.25">
      <c r="N1490" s="60"/>
      <c r="O1490" s="59"/>
    </row>
    <row r="1491" spans="14:15" x14ac:dyDescent="0.25">
      <c r="N1491" s="60"/>
      <c r="O1491" s="59"/>
    </row>
    <row r="1492" spans="14:15" x14ac:dyDescent="0.25">
      <c r="N1492" s="60"/>
      <c r="O1492" s="59"/>
    </row>
    <row r="1493" spans="14:15" x14ac:dyDescent="0.25">
      <c r="N1493" s="60"/>
      <c r="O1493" s="59"/>
    </row>
    <row r="1494" spans="14:15" x14ac:dyDescent="0.25">
      <c r="N1494" s="60"/>
      <c r="O1494" s="59"/>
    </row>
    <row r="1495" spans="14:15" x14ac:dyDescent="0.25">
      <c r="N1495" s="60"/>
      <c r="O1495" s="59"/>
    </row>
    <row r="1496" spans="14:15" x14ac:dyDescent="0.25">
      <c r="N1496" s="60"/>
      <c r="O1496" s="59"/>
    </row>
    <row r="1497" spans="14:15" x14ac:dyDescent="0.25">
      <c r="N1497" s="60"/>
      <c r="O1497" s="59"/>
    </row>
    <row r="1498" spans="14:15" x14ac:dyDescent="0.25">
      <c r="N1498" s="60"/>
      <c r="O1498" s="59"/>
    </row>
    <row r="1499" spans="14:15" x14ac:dyDescent="0.25">
      <c r="N1499" s="60"/>
      <c r="O1499" s="59"/>
    </row>
    <row r="1500" spans="14:15" x14ac:dyDescent="0.25">
      <c r="N1500" s="60"/>
      <c r="O1500" s="59"/>
    </row>
    <row r="1501" spans="14:15" x14ac:dyDescent="0.25">
      <c r="N1501" s="60"/>
      <c r="O1501" s="59"/>
    </row>
    <row r="1502" spans="14:15" x14ac:dyDescent="0.25">
      <c r="N1502" s="60"/>
      <c r="O1502" s="59"/>
    </row>
    <row r="1503" spans="14:15" x14ac:dyDescent="0.25">
      <c r="N1503" s="60"/>
      <c r="O1503" s="59"/>
    </row>
    <row r="1504" spans="14:15" x14ac:dyDescent="0.25">
      <c r="N1504" s="60"/>
      <c r="O1504" s="59"/>
    </row>
    <row r="1505" spans="14:15" x14ac:dyDescent="0.25">
      <c r="N1505" s="60"/>
      <c r="O1505" s="59"/>
    </row>
    <row r="1506" spans="14:15" x14ac:dyDescent="0.25">
      <c r="N1506" s="60"/>
      <c r="O1506" s="59"/>
    </row>
    <row r="1507" spans="14:15" x14ac:dyDescent="0.25">
      <c r="N1507" s="60"/>
      <c r="O1507" s="59"/>
    </row>
    <row r="1508" spans="14:15" x14ac:dyDescent="0.25">
      <c r="N1508" s="60"/>
      <c r="O1508" s="59"/>
    </row>
    <row r="1509" spans="14:15" x14ac:dyDescent="0.25">
      <c r="N1509" s="60"/>
      <c r="O1509" s="59"/>
    </row>
    <row r="1510" spans="14:15" x14ac:dyDescent="0.25">
      <c r="N1510" s="60"/>
      <c r="O1510" s="59"/>
    </row>
    <row r="1511" spans="14:15" x14ac:dyDescent="0.25">
      <c r="N1511" s="60"/>
      <c r="O1511" s="59"/>
    </row>
    <row r="1512" spans="14:15" x14ac:dyDescent="0.25">
      <c r="N1512" s="60"/>
      <c r="O1512" s="59"/>
    </row>
    <row r="1513" spans="14:15" x14ac:dyDescent="0.25">
      <c r="N1513" s="60"/>
      <c r="O1513" s="59"/>
    </row>
    <row r="1514" spans="14:15" x14ac:dyDescent="0.25">
      <c r="N1514" s="60"/>
      <c r="O1514" s="59"/>
    </row>
    <row r="1515" spans="14:15" x14ac:dyDescent="0.25">
      <c r="N1515" s="60"/>
      <c r="O1515" s="59"/>
    </row>
    <row r="1516" spans="14:15" x14ac:dyDescent="0.25">
      <c r="N1516" s="60"/>
      <c r="O1516" s="59"/>
    </row>
    <row r="1517" spans="14:15" x14ac:dyDescent="0.25">
      <c r="N1517" s="60"/>
      <c r="O1517" s="59"/>
    </row>
    <row r="1518" spans="14:15" x14ac:dyDescent="0.25">
      <c r="N1518" s="60"/>
      <c r="O1518" s="59"/>
    </row>
    <row r="1519" spans="14:15" x14ac:dyDescent="0.25">
      <c r="N1519" s="60"/>
      <c r="O1519" s="59"/>
    </row>
    <row r="1520" spans="14:15" x14ac:dyDescent="0.25">
      <c r="N1520" s="60"/>
      <c r="O1520" s="59"/>
    </row>
    <row r="1521" spans="14:15" x14ac:dyDescent="0.25">
      <c r="N1521" s="60"/>
      <c r="O1521" s="59"/>
    </row>
    <row r="1522" spans="14:15" x14ac:dyDescent="0.25">
      <c r="N1522" s="60"/>
      <c r="O1522" s="59"/>
    </row>
    <row r="1523" spans="14:15" x14ac:dyDescent="0.25">
      <c r="N1523" s="60"/>
      <c r="O1523" s="59"/>
    </row>
    <row r="1524" spans="14:15" x14ac:dyDescent="0.25">
      <c r="N1524" s="60"/>
      <c r="O1524" s="59"/>
    </row>
    <row r="1525" spans="14:15" x14ac:dyDescent="0.25">
      <c r="N1525" s="60"/>
      <c r="O1525" s="59"/>
    </row>
    <row r="1526" spans="14:15" x14ac:dyDescent="0.25">
      <c r="N1526" s="60"/>
      <c r="O1526" s="59"/>
    </row>
    <row r="1527" spans="14:15" x14ac:dyDescent="0.25">
      <c r="N1527" s="60"/>
      <c r="O1527" s="59"/>
    </row>
    <row r="1528" spans="14:15" x14ac:dyDescent="0.25">
      <c r="N1528" s="60"/>
      <c r="O1528" s="59"/>
    </row>
    <row r="1529" spans="14:15" x14ac:dyDescent="0.25">
      <c r="N1529" s="60"/>
      <c r="O1529" s="59"/>
    </row>
    <row r="1530" spans="14:15" x14ac:dyDescent="0.25">
      <c r="N1530" s="60"/>
      <c r="O1530" s="59"/>
    </row>
    <row r="1531" spans="14:15" x14ac:dyDescent="0.25">
      <c r="N1531" s="60"/>
      <c r="O1531" s="59"/>
    </row>
    <row r="1532" spans="14:15" x14ac:dyDescent="0.25">
      <c r="N1532" s="60"/>
      <c r="O1532" s="59"/>
    </row>
    <row r="1533" spans="14:15" x14ac:dyDescent="0.25">
      <c r="N1533" s="60"/>
      <c r="O1533" s="59"/>
    </row>
    <row r="1534" spans="14:15" x14ac:dyDescent="0.25">
      <c r="N1534" s="60"/>
      <c r="O1534" s="59"/>
    </row>
    <row r="1535" spans="14:15" x14ac:dyDescent="0.25">
      <c r="N1535" s="60"/>
      <c r="O1535" s="59"/>
    </row>
    <row r="1536" spans="14:15" x14ac:dyDescent="0.25">
      <c r="N1536" s="60"/>
      <c r="O1536" s="59"/>
    </row>
    <row r="1537" spans="14:15" x14ac:dyDescent="0.25">
      <c r="N1537" s="60"/>
      <c r="O1537" s="59"/>
    </row>
    <row r="1538" spans="14:15" x14ac:dyDescent="0.25">
      <c r="N1538" s="60"/>
      <c r="O1538" s="59"/>
    </row>
    <row r="1539" spans="14:15" x14ac:dyDescent="0.25">
      <c r="N1539" s="60"/>
      <c r="O1539" s="59"/>
    </row>
    <row r="1540" spans="14:15" x14ac:dyDescent="0.25">
      <c r="N1540" s="60"/>
      <c r="O1540" s="59"/>
    </row>
    <row r="1541" spans="14:15" x14ac:dyDescent="0.25">
      <c r="N1541" s="60"/>
      <c r="O1541" s="59"/>
    </row>
    <row r="1542" spans="14:15" x14ac:dyDescent="0.25">
      <c r="N1542" s="60"/>
      <c r="O1542" s="59"/>
    </row>
    <row r="1543" spans="14:15" x14ac:dyDescent="0.25">
      <c r="N1543" s="60"/>
      <c r="O1543" s="59"/>
    </row>
    <row r="1544" spans="14:15" x14ac:dyDescent="0.25">
      <c r="N1544" s="60"/>
      <c r="O1544" s="59"/>
    </row>
    <row r="1545" spans="14:15" x14ac:dyDescent="0.25">
      <c r="N1545" s="60"/>
      <c r="O1545" s="59"/>
    </row>
    <row r="1546" spans="14:15" x14ac:dyDescent="0.25">
      <c r="N1546" s="60"/>
      <c r="O1546" s="59"/>
    </row>
    <row r="1547" spans="14:15" x14ac:dyDescent="0.25">
      <c r="N1547" s="60"/>
      <c r="O1547" s="59"/>
    </row>
    <row r="1548" spans="14:15" x14ac:dyDescent="0.25">
      <c r="N1548" s="60"/>
      <c r="O1548" s="59"/>
    </row>
    <row r="1549" spans="14:15" x14ac:dyDescent="0.25">
      <c r="N1549" s="60"/>
      <c r="O1549" s="59"/>
    </row>
    <row r="1550" spans="14:15" x14ac:dyDescent="0.25">
      <c r="N1550" s="60"/>
      <c r="O1550" s="59"/>
    </row>
    <row r="1551" spans="14:15" x14ac:dyDescent="0.25">
      <c r="N1551" s="60"/>
      <c r="O1551" s="59"/>
    </row>
    <row r="1552" spans="14:15" x14ac:dyDescent="0.25">
      <c r="N1552" s="60"/>
      <c r="O1552" s="59"/>
    </row>
    <row r="1553" spans="14:15" x14ac:dyDescent="0.25">
      <c r="N1553" s="60"/>
      <c r="O1553" s="59"/>
    </row>
    <row r="1554" spans="14:15" x14ac:dyDescent="0.25">
      <c r="N1554" s="60"/>
      <c r="O1554" s="59"/>
    </row>
    <row r="1555" spans="14:15" x14ac:dyDescent="0.25">
      <c r="N1555" s="60"/>
      <c r="O1555" s="59"/>
    </row>
    <row r="1556" spans="14:15" x14ac:dyDescent="0.25">
      <c r="N1556" s="60"/>
      <c r="O1556" s="59"/>
    </row>
    <row r="1557" spans="14:15" x14ac:dyDescent="0.25">
      <c r="N1557" s="60"/>
      <c r="O1557" s="59"/>
    </row>
    <row r="1558" spans="14:15" x14ac:dyDescent="0.25">
      <c r="N1558" s="60"/>
      <c r="O1558" s="59"/>
    </row>
    <row r="1559" spans="14:15" x14ac:dyDescent="0.25">
      <c r="N1559" s="60"/>
      <c r="O1559" s="59"/>
    </row>
    <row r="1560" spans="14:15" x14ac:dyDescent="0.25">
      <c r="N1560" s="60"/>
      <c r="O1560" s="59"/>
    </row>
    <row r="1561" spans="14:15" x14ac:dyDescent="0.25">
      <c r="N1561" s="60"/>
      <c r="O1561" s="59"/>
    </row>
    <row r="1562" spans="14:15" x14ac:dyDescent="0.25">
      <c r="N1562" s="60"/>
      <c r="O1562" s="59"/>
    </row>
    <row r="1563" spans="14:15" x14ac:dyDescent="0.25">
      <c r="N1563" s="60"/>
      <c r="O1563" s="59"/>
    </row>
    <row r="1564" spans="14:15" x14ac:dyDescent="0.25">
      <c r="N1564" s="60"/>
      <c r="O1564" s="59"/>
    </row>
    <row r="1565" spans="14:15" x14ac:dyDescent="0.25">
      <c r="N1565" s="60"/>
      <c r="O1565" s="59"/>
    </row>
    <row r="1566" spans="14:15" x14ac:dyDescent="0.25">
      <c r="N1566" s="60"/>
      <c r="O1566" s="59"/>
    </row>
    <row r="1567" spans="14:15" x14ac:dyDescent="0.25">
      <c r="N1567" s="60"/>
      <c r="O1567" s="59"/>
    </row>
    <row r="1568" spans="14:15" x14ac:dyDescent="0.25">
      <c r="N1568" s="60"/>
      <c r="O1568" s="59"/>
    </row>
    <row r="1569" spans="14:15" x14ac:dyDescent="0.25">
      <c r="N1569" s="60"/>
      <c r="O1569" s="59"/>
    </row>
    <row r="1570" spans="14:15" x14ac:dyDescent="0.25">
      <c r="N1570" s="60"/>
      <c r="O1570" s="59"/>
    </row>
    <row r="1571" spans="14:15" x14ac:dyDescent="0.25">
      <c r="N1571" s="60"/>
      <c r="O1571" s="59"/>
    </row>
    <row r="1572" spans="14:15" x14ac:dyDescent="0.25">
      <c r="N1572" s="60"/>
      <c r="O1572" s="59"/>
    </row>
    <row r="1573" spans="14:15" x14ac:dyDescent="0.25">
      <c r="N1573" s="60"/>
      <c r="O1573" s="59"/>
    </row>
    <row r="1574" spans="14:15" x14ac:dyDescent="0.25">
      <c r="N1574" s="60"/>
      <c r="O1574" s="59"/>
    </row>
    <row r="1575" spans="14:15" x14ac:dyDescent="0.25">
      <c r="N1575" s="60"/>
      <c r="O1575" s="59"/>
    </row>
    <row r="1576" spans="14:15" x14ac:dyDescent="0.25">
      <c r="N1576" s="60"/>
      <c r="O1576" s="59"/>
    </row>
    <row r="1577" spans="14:15" x14ac:dyDescent="0.25">
      <c r="N1577" s="60"/>
      <c r="O1577" s="59"/>
    </row>
    <row r="1578" spans="14:15" x14ac:dyDescent="0.25">
      <c r="N1578" s="60"/>
      <c r="O1578" s="59"/>
    </row>
    <row r="1579" spans="14:15" x14ac:dyDescent="0.25">
      <c r="N1579" s="60"/>
      <c r="O1579" s="59"/>
    </row>
    <row r="1580" spans="14:15" x14ac:dyDescent="0.25">
      <c r="N1580" s="60"/>
      <c r="O1580" s="59"/>
    </row>
    <row r="1581" spans="14:15" x14ac:dyDescent="0.25">
      <c r="N1581" s="60"/>
      <c r="O1581" s="59"/>
    </row>
    <row r="1582" spans="14:15" x14ac:dyDescent="0.25">
      <c r="N1582" s="60"/>
      <c r="O1582" s="59"/>
    </row>
    <row r="1583" spans="14:15" x14ac:dyDescent="0.25">
      <c r="N1583" s="60"/>
      <c r="O1583" s="59"/>
    </row>
    <row r="1584" spans="14:15" x14ac:dyDescent="0.25">
      <c r="N1584" s="60"/>
      <c r="O1584" s="59"/>
    </row>
    <row r="1585" spans="14:15" x14ac:dyDescent="0.25">
      <c r="N1585" s="60"/>
      <c r="O1585" s="59"/>
    </row>
    <row r="1586" spans="14:15" x14ac:dyDescent="0.25">
      <c r="N1586" s="60"/>
      <c r="O1586" s="59"/>
    </row>
    <row r="1587" spans="14:15" x14ac:dyDescent="0.25">
      <c r="N1587" s="60"/>
      <c r="O1587" s="59"/>
    </row>
    <row r="1588" spans="14:15" x14ac:dyDescent="0.25">
      <c r="N1588" s="60"/>
      <c r="O1588" s="59"/>
    </row>
    <row r="1589" spans="14:15" x14ac:dyDescent="0.25">
      <c r="N1589" s="60"/>
      <c r="O1589" s="59"/>
    </row>
    <row r="1590" spans="14:15" x14ac:dyDescent="0.25">
      <c r="N1590" s="60"/>
      <c r="O1590" s="59"/>
    </row>
    <row r="1591" spans="14:15" x14ac:dyDescent="0.25">
      <c r="N1591" s="60"/>
      <c r="O1591" s="59"/>
    </row>
    <row r="1592" spans="14:15" x14ac:dyDescent="0.25">
      <c r="N1592" s="60"/>
      <c r="O1592" s="59"/>
    </row>
    <row r="1593" spans="14:15" x14ac:dyDescent="0.25">
      <c r="N1593" s="60"/>
      <c r="O1593" s="59"/>
    </row>
    <row r="1594" spans="14:15" x14ac:dyDescent="0.25">
      <c r="N1594" s="60"/>
      <c r="O1594" s="59"/>
    </row>
    <row r="1595" spans="14:15" x14ac:dyDescent="0.25">
      <c r="N1595" s="60"/>
      <c r="O1595" s="59"/>
    </row>
    <row r="1596" spans="14:15" x14ac:dyDescent="0.25">
      <c r="N1596" s="60"/>
      <c r="O1596" s="59"/>
    </row>
    <row r="1597" spans="14:15" x14ac:dyDescent="0.25">
      <c r="N1597" s="60"/>
      <c r="O1597" s="59"/>
    </row>
    <row r="1598" spans="14:15" x14ac:dyDescent="0.25">
      <c r="N1598" s="60"/>
      <c r="O1598" s="59"/>
    </row>
    <row r="1599" spans="14:15" x14ac:dyDescent="0.25">
      <c r="N1599" s="60"/>
      <c r="O1599" s="59"/>
    </row>
    <row r="1600" spans="14:15" x14ac:dyDescent="0.25">
      <c r="N1600" s="60"/>
      <c r="O1600" s="59"/>
    </row>
    <row r="1601" spans="14:15" x14ac:dyDescent="0.25">
      <c r="N1601" s="60"/>
      <c r="O1601" s="59"/>
    </row>
    <row r="1602" spans="14:15" x14ac:dyDescent="0.25">
      <c r="N1602" s="60"/>
      <c r="O1602" s="59"/>
    </row>
    <row r="1603" spans="14:15" x14ac:dyDescent="0.25">
      <c r="N1603" s="60"/>
      <c r="O1603" s="59"/>
    </row>
    <row r="1604" spans="14:15" x14ac:dyDescent="0.25">
      <c r="N1604" s="60"/>
      <c r="O1604" s="59"/>
    </row>
    <row r="1605" spans="14:15" x14ac:dyDescent="0.25">
      <c r="N1605" s="60"/>
      <c r="O1605" s="59"/>
    </row>
    <row r="1606" spans="14:15" x14ac:dyDescent="0.25">
      <c r="N1606" s="60"/>
      <c r="O1606" s="59"/>
    </row>
    <row r="1607" spans="14:15" x14ac:dyDescent="0.25">
      <c r="N1607" s="60"/>
      <c r="O1607" s="59"/>
    </row>
    <row r="1608" spans="14:15" x14ac:dyDescent="0.25">
      <c r="N1608" s="60"/>
      <c r="O1608" s="59"/>
    </row>
    <row r="1609" spans="14:15" x14ac:dyDescent="0.25">
      <c r="N1609" s="60"/>
      <c r="O1609" s="59"/>
    </row>
    <row r="1610" spans="14:15" x14ac:dyDescent="0.25">
      <c r="N1610" s="60"/>
      <c r="O1610" s="59"/>
    </row>
    <row r="1611" spans="14:15" x14ac:dyDescent="0.25">
      <c r="N1611" s="60"/>
      <c r="O1611" s="59"/>
    </row>
    <row r="1612" spans="14:15" x14ac:dyDescent="0.25">
      <c r="N1612" s="60"/>
      <c r="O1612" s="59"/>
    </row>
    <row r="1613" spans="14:15" x14ac:dyDescent="0.25">
      <c r="N1613" s="60"/>
      <c r="O1613" s="59"/>
    </row>
    <row r="1614" spans="14:15" x14ac:dyDescent="0.25">
      <c r="N1614" s="60"/>
      <c r="O1614" s="59"/>
    </row>
    <row r="1615" spans="14:15" x14ac:dyDescent="0.25">
      <c r="N1615" s="60"/>
      <c r="O1615" s="59"/>
    </row>
    <row r="1616" spans="14:15" x14ac:dyDescent="0.25">
      <c r="N1616" s="60"/>
      <c r="O1616" s="59"/>
    </row>
    <row r="1617" spans="14:15" x14ac:dyDescent="0.25">
      <c r="N1617" s="60"/>
      <c r="O1617" s="59"/>
    </row>
    <row r="1618" spans="14:15" x14ac:dyDescent="0.25">
      <c r="N1618" s="60"/>
      <c r="O1618" s="59"/>
    </row>
    <row r="1619" spans="14:15" x14ac:dyDescent="0.25">
      <c r="N1619" s="60"/>
      <c r="O1619" s="59"/>
    </row>
    <row r="1620" spans="14:15" x14ac:dyDescent="0.25">
      <c r="N1620" s="60"/>
      <c r="O1620" s="59"/>
    </row>
    <row r="1621" spans="14:15" x14ac:dyDescent="0.25">
      <c r="N1621" s="60"/>
      <c r="O1621" s="59"/>
    </row>
    <row r="1622" spans="14:15" x14ac:dyDescent="0.25">
      <c r="N1622" s="60"/>
      <c r="O1622" s="59"/>
    </row>
    <row r="1623" spans="14:15" x14ac:dyDescent="0.25">
      <c r="N1623" s="60"/>
      <c r="O1623" s="59"/>
    </row>
    <row r="1624" spans="14:15" x14ac:dyDescent="0.25">
      <c r="N1624" s="60"/>
      <c r="O1624" s="59"/>
    </row>
    <row r="1625" spans="14:15" x14ac:dyDescent="0.25">
      <c r="N1625" s="60"/>
      <c r="O1625" s="59"/>
    </row>
    <row r="1626" spans="14:15" x14ac:dyDescent="0.25">
      <c r="N1626" s="60"/>
      <c r="O1626" s="59"/>
    </row>
    <row r="1627" spans="14:15" x14ac:dyDescent="0.25">
      <c r="N1627" s="60"/>
      <c r="O1627" s="59"/>
    </row>
    <row r="1628" spans="14:15" x14ac:dyDescent="0.25">
      <c r="N1628" s="60"/>
      <c r="O1628" s="59"/>
    </row>
    <row r="1629" spans="14:15" x14ac:dyDescent="0.25">
      <c r="N1629" s="60"/>
      <c r="O1629" s="59"/>
    </row>
    <row r="1630" spans="14:15" x14ac:dyDescent="0.25">
      <c r="N1630" s="60"/>
      <c r="O1630" s="59"/>
    </row>
    <row r="1631" spans="14:15" x14ac:dyDescent="0.25">
      <c r="N1631" s="60"/>
      <c r="O1631" s="59"/>
    </row>
    <row r="1632" spans="14:15" x14ac:dyDescent="0.25">
      <c r="N1632" s="60"/>
      <c r="O1632" s="59"/>
    </row>
    <row r="1633" spans="14:15" x14ac:dyDescent="0.25">
      <c r="N1633" s="60"/>
      <c r="O1633" s="59"/>
    </row>
    <row r="1634" spans="14:15" x14ac:dyDescent="0.25">
      <c r="N1634" s="60"/>
      <c r="O1634" s="59"/>
    </row>
    <row r="1635" spans="14:15" x14ac:dyDescent="0.25">
      <c r="N1635" s="60"/>
      <c r="O1635" s="59"/>
    </row>
    <row r="1636" spans="14:15" x14ac:dyDescent="0.25">
      <c r="N1636" s="60"/>
      <c r="O1636" s="59"/>
    </row>
    <row r="1637" spans="14:15" x14ac:dyDescent="0.25">
      <c r="N1637" s="60"/>
      <c r="O1637" s="59"/>
    </row>
    <row r="1638" spans="14:15" x14ac:dyDescent="0.25">
      <c r="N1638" s="60"/>
      <c r="O1638" s="59"/>
    </row>
    <row r="1639" spans="14:15" x14ac:dyDescent="0.25">
      <c r="N1639" s="60"/>
      <c r="O1639" s="59"/>
    </row>
    <row r="1640" spans="14:15" x14ac:dyDescent="0.25">
      <c r="N1640" s="60"/>
      <c r="O1640" s="59"/>
    </row>
    <row r="1641" spans="14:15" x14ac:dyDescent="0.25">
      <c r="N1641" s="60"/>
      <c r="O1641" s="59"/>
    </row>
    <row r="1642" spans="14:15" x14ac:dyDescent="0.25">
      <c r="N1642" s="60"/>
      <c r="O1642" s="59"/>
    </row>
    <row r="1643" spans="14:15" x14ac:dyDescent="0.25">
      <c r="N1643" s="60"/>
      <c r="O1643" s="59"/>
    </row>
    <row r="1644" spans="14:15" x14ac:dyDescent="0.25">
      <c r="N1644" s="60"/>
      <c r="O1644" s="59"/>
    </row>
    <row r="1645" spans="14:15" x14ac:dyDescent="0.25">
      <c r="N1645" s="60"/>
      <c r="O1645" s="59"/>
    </row>
    <row r="1646" spans="14:15" x14ac:dyDescent="0.25">
      <c r="N1646" s="60"/>
      <c r="O1646" s="59"/>
    </row>
    <row r="1647" spans="14:15" x14ac:dyDescent="0.25">
      <c r="N1647" s="60"/>
      <c r="O1647" s="59"/>
    </row>
    <row r="1648" spans="14:15" x14ac:dyDescent="0.25">
      <c r="N1648" s="60"/>
      <c r="O1648" s="59"/>
    </row>
    <row r="1649" spans="14:15" x14ac:dyDescent="0.25">
      <c r="N1649" s="60"/>
      <c r="O1649" s="59"/>
    </row>
    <row r="1650" spans="14:15" x14ac:dyDescent="0.25">
      <c r="N1650" s="60"/>
      <c r="O1650" s="59"/>
    </row>
    <row r="1651" spans="14:15" x14ac:dyDescent="0.25">
      <c r="N1651" s="60"/>
      <c r="O1651" s="59"/>
    </row>
    <row r="1652" spans="14:15" x14ac:dyDescent="0.25">
      <c r="N1652" s="60"/>
      <c r="O1652" s="59"/>
    </row>
    <row r="1653" spans="14:15" x14ac:dyDescent="0.25">
      <c r="N1653" s="60"/>
      <c r="O1653" s="59"/>
    </row>
    <row r="1654" spans="14:15" x14ac:dyDescent="0.25">
      <c r="N1654" s="60"/>
      <c r="O1654" s="59"/>
    </row>
    <row r="1655" spans="14:15" x14ac:dyDescent="0.25">
      <c r="N1655" s="60"/>
      <c r="O1655" s="59"/>
    </row>
    <row r="1656" spans="14:15" x14ac:dyDescent="0.25">
      <c r="N1656" s="60"/>
      <c r="O1656" s="59"/>
    </row>
    <row r="1657" spans="14:15" x14ac:dyDescent="0.25">
      <c r="N1657" s="60"/>
      <c r="O1657" s="59"/>
    </row>
    <row r="1658" spans="14:15" x14ac:dyDescent="0.25">
      <c r="N1658" s="60"/>
      <c r="O1658" s="59"/>
    </row>
    <row r="1659" spans="14:15" x14ac:dyDescent="0.25">
      <c r="N1659" s="60"/>
      <c r="O1659" s="59"/>
    </row>
    <row r="1660" spans="14:15" x14ac:dyDescent="0.25">
      <c r="N1660" s="60"/>
      <c r="O1660" s="59"/>
    </row>
    <row r="1661" spans="14:15" x14ac:dyDescent="0.25">
      <c r="N1661" s="60"/>
      <c r="O1661" s="59"/>
    </row>
    <row r="1662" spans="14:15" x14ac:dyDescent="0.25">
      <c r="N1662" s="60"/>
      <c r="O1662" s="59"/>
    </row>
    <row r="1663" spans="14:15" x14ac:dyDescent="0.25">
      <c r="N1663" s="60"/>
      <c r="O1663" s="59"/>
    </row>
    <row r="1664" spans="14:15" x14ac:dyDescent="0.25">
      <c r="N1664" s="60"/>
      <c r="O1664" s="59"/>
    </row>
    <row r="1665" spans="14:15" x14ac:dyDescent="0.25">
      <c r="N1665" s="60"/>
      <c r="O1665" s="59"/>
    </row>
    <row r="1666" spans="14:15" x14ac:dyDescent="0.25">
      <c r="N1666" s="60"/>
      <c r="O1666" s="59"/>
    </row>
    <row r="1667" spans="14:15" x14ac:dyDescent="0.25">
      <c r="N1667" s="60"/>
      <c r="O1667" s="59"/>
    </row>
    <row r="1668" spans="14:15" x14ac:dyDescent="0.25">
      <c r="N1668" s="60"/>
      <c r="O1668" s="59"/>
    </row>
    <row r="1669" spans="14:15" x14ac:dyDescent="0.25">
      <c r="N1669" s="60"/>
      <c r="O1669" s="59"/>
    </row>
    <row r="1670" spans="14:15" x14ac:dyDescent="0.25">
      <c r="N1670" s="60"/>
      <c r="O1670" s="59"/>
    </row>
    <row r="1671" spans="14:15" x14ac:dyDescent="0.25">
      <c r="N1671" s="60"/>
      <c r="O1671" s="59"/>
    </row>
    <row r="1672" spans="14:15" x14ac:dyDescent="0.25">
      <c r="N1672" s="60"/>
      <c r="O1672" s="59"/>
    </row>
    <row r="1673" spans="14:15" x14ac:dyDescent="0.25">
      <c r="N1673" s="60"/>
      <c r="O1673" s="59"/>
    </row>
    <row r="1674" spans="14:15" x14ac:dyDescent="0.25">
      <c r="N1674" s="60"/>
      <c r="O1674" s="59"/>
    </row>
    <row r="1675" spans="14:15" x14ac:dyDescent="0.25">
      <c r="N1675" s="60"/>
      <c r="O1675" s="59"/>
    </row>
    <row r="1676" spans="14:15" x14ac:dyDescent="0.25">
      <c r="N1676" s="60"/>
      <c r="O1676" s="59"/>
    </row>
    <row r="1677" spans="14:15" x14ac:dyDescent="0.25">
      <c r="N1677" s="60"/>
      <c r="O1677" s="59"/>
    </row>
    <row r="1678" spans="14:15" x14ac:dyDescent="0.25">
      <c r="N1678" s="60"/>
      <c r="O1678" s="59"/>
    </row>
    <row r="1679" spans="14:15" x14ac:dyDescent="0.25">
      <c r="N1679" s="60"/>
      <c r="O1679" s="59"/>
    </row>
    <row r="1680" spans="14:15" x14ac:dyDescent="0.25">
      <c r="N1680" s="60"/>
      <c r="O1680" s="59"/>
    </row>
    <row r="1681" spans="14:15" x14ac:dyDescent="0.25">
      <c r="N1681" s="60"/>
      <c r="O1681" s="59"/>
    </row>
    <row r="1682" spans="14:15" x14ac:dyDescent="0.25">
      <c r="N1682" s="60"/>
      <c r="O1682" s="59"/>
    </row>
    <row r="1683" spans="14:15" x14ac:dyDescent="0.25">
      <c r="N1683" s="60"/>
      <c r="O1683" s="59"/>
    </row>
    <row r="1684" spans="14:15" x14ac:dyDescent="0.25">
      <c r="N1684" s="60"/>
      <c r="O1684" s="59"/>
    </row>
    <row r="1685" spans="14:15" x14ac:dyDescent="0.25">
      <c r="N1685" s="60"/>
      <c r="O1685" s="59"/>
    </row>
    <row r="1686" spans="14:15" x14ac:dyDescent="0.25">
      <c r="N1686" s="60"/>
      <c r="O1686" s="59"/>
    </row>
    <row r="1687" spans="14:15" x14ac:dyDescent="0.25">
      <c r="N1687" s="60"/>
      <c r="O1687" s="59"/>
    </row>
    <row r="1688" spans="14:15" x14ac:dyDescent="0.25">
      <c r="N1688" s="60"/>
      <c r="O1688" s="59"/>
    </row>
    <row r="1689" spans="14:15" x14ac:dyDescent="0.25">
      <c r="N1689" s="60"/>
      <c r="O1689" s="59"/>
    </row>
    <row r="1690" spans="14:15" x14ac:dyDescent="0.25">
      <c r="N1690" s="60"/>
      <c r="O1690" s="59"/>
    </row>
    <row r="1691" spans="14:15" x14ac:dyDescent="0.25">
      <c r="N1691" s="60"/>
      <c r="O1691" s="59"/>
    </row>
    <row r="1692" spans="14:15" x14ac:dyDescent="0.25">
      <c r="N1692" s="60"/>
      <c r="O1692" s="59"/>
    </row>
    <row r="1693" spans="14:15" x14ac:dyDescent="0.25">
      <c r="N1693" s="60"/>
      <c r="O1693" s="59"/>
    </row>
    <row r="1694" spans="14:15" x14ac:dyDescent="0.25">
      <c r="N1694" s="60"/>
      <c r="O1694" s="59"/>
    </row>
    <row r="1695" spans="14:15" x14ac:dyDescent="0.25">
      <c r="N1695" s="60"/>
      <c r="O1695" s="59"/>
    </row>
    <row r="1696" spans="14:15" x14ac:dyDescent="0.25">
      <c r="N1696" s="60"/>
      <c r="O1696" s="59"/>
    </row>
    <row r="1697" spans="14:15" x14ac:dyDescent="0.25">
      <c r="N1697" s="60"/>
      <c r="O1697" s="59"/>
    </row>
    <row r="1698" spans="14:15" x14ac:dyDescent="0.25">
      <c r="N1698" s="60"/>
      <c r="O1698" s="59"/>
    </row>
    <row r="1699" spans="14:15" x14ac:dyDescent="0.25">
      <c r="N1699" s="60"/>
      <c r="O1699" s="59"/>
    </row>
    <row r="1700" spans="14:15" x14ac:dyDescent="0.25">
      <c r="N1700" s="60"/>
      <c r="O1700" s="59"/>
    </row>
    <row r="1701" spans="14:15" x14ac:dyDescent="0.25">
      <c r="N1701" s="60"/>
      <c r="O1701" s="59"/>
    </row>
    <row r="1702" spans="14:15" x14ac:dyDescent="0.25">
      <c r="N1702" s="60"/>
      <c r="O1702" s="59"/>
    </row>
    <row r="1703" spans="14:15" x14ac:dyDescent="0.25">
      <c r="N1703" s="60"/>
      <c r="O1703" s="59"/>
    </row>
    <row r="1704" spans="14:15" x14ac:dyDescent="0.25">
      <c r="N1704" s="60"/>
      <c r="O1704" s="59"/>
    </row>
    <row r="1705" spans="14:15" x14ac:dyDescent="0.25">
      <c r="N1705" s="60"/>
      <c r="O1705" s="59"/>
    </row>
    <row r="1706" spans="14:15" x14ac:dyDescent="0.25">
      <c r="N1706" s="60"/>
      <c r="O1706" s="59"/>
    </row>
    <row r="1707" spans="14:15" x14ac:dyDescent="0.25">
      <c r="N1707" s="60"/>
      <c r="O1707" s="59"/>
    </row>
    <row r="1708" spans="14:15" x14ac:dyDescent="0.25">
      <c r="N1708" s="60"/>
      <c r="O1708" s="59"/>
    </row>
    <row r="1709" spans="14:15" x14ac:dyDescent="0.25">
      <c r="N1709" s="60"/>
      <c r="O1709" s="59"/>
    </row>
    <row r="1710" spans="14:15" x14ac:dyDescent="0.25">
      <c r="N1710" s="60"/>
      <c r="O1710" s="59"/>
    </row>
    <row r="1711" spans="14:15" x14ac:dyDescent="0.25">
      <c r="N1711" s="60"/>
      <c r="O1711" s="59"/>
    </row>
    <row r="1712" spans="14:15" x14ac:dyDescent="0.25">
      <c r="N1712" s="60"/>
      <c r="O1712" s="59"/>
    </row>
    <row r="1713" spans="14:15" x14ac:dyDescent="0.25">
      <c r="N1713" s="60"/>
      <c r="O1713" s="59"/>
    </row>
    <row r="1714" spans="14:15" x14ac:dyDescent="0.25">
      <c r="N1714" s="60"/>
      <c r="O1714" s="59"/>
    </row>
    <row r="1715" spans="14:15" x14ac:dyDescent="0.25">
      <c r="N1715" s="60"/>
      <c r="O1715" s="59"/>
    </row>
    <row r="1716" spans="14:15" x14ac:dyDescent="0.25">
      <c r="N1716" s="60"/>
      <c r="O1716" s="59"/>
    </row>
    <row r="1717" spans="14:15" x14ac:dyDescent="0.25">
      <c r="N1717" s="60"/>
      <c r="O1717" s="59"/>
    </row>
    <row r="1718" spans="14:15" x14ac:dyDescent="0.25">
      <c r="N1718" s="60"/>
      <c r="O1718" s="59"/>
    </row>
    <row r="1719" spans="14:15" x14ac:dyDescent="0.25">
      <c r="N1719" s="60"/>
      <c r="O1719" s="59"/>
    </row>
    <row r="1720" spans="14:15" x14ac:dyDescent="0.25">
      <c r="N1720" s="60"/>
      <c r="O1720" s="59"/>
    </row>
    <row r="1721" spans="14:15" x14ac:dyDescent="0.25">
      <c r="N1721" s="60"/>
      <c r="O1721" s="59"/>
    </row>
    <row r="1722" spans="14:15" x14ac:dyDescent="0.25">
      <c r="N1722" s="60"/>
      <c r="O1722" s="59"/>
    </row>
    <row r="1723" spans="14:15" x14ac:dyDescent="0.25">
      <c r="N1723" s="60"/>
      <c r="O1723" s="59"/>
    </row>
    <row r="1724" spans="14:15" x14ac:dyDescent="0.25">
      <c r="N1724" s="60"/>
      <c r="O1724" s="59"/>
    </row>
    <row r="1725" spans="14:15" x14ac:dyDescent="0.25">
      <c r="N1725" s="60"/>
      <c r="O1725" s="59"/>
    </row>
    <row r="1726" spans="14:15" x14ac:dyDescent="0.25">
      <c r="N1726" s="60"/>
      <c r="O1726" s="59"/>
    </row>
    <row r="1727" spans="14:15" x14ac:dyDescent="0.25">
      <c r="N1727" s="60"/>
      <c r="O1727" s="59"/>
    </row>
    <row r="1728" spans="14:15" x14ac:dyDescent="0.25">
      <c r="N1728" s="60"/>
      <c r="O1728" s="59"/>
    </row>
    <row r="1729" spans="14:15" x14ac:dyDescent="0.25">
      <c r="N1729" s="60"/>
      <c r="O1729" s="59"/>
    </row>
    <row r="1730" spans="14:15" x14ac:dyDescent="0.25">
      <c r="N1730" s="60"/>
      <c r="O1730" s="59"/>
    </row>
    <row r="1731" spans="14:15" x14ac:dyDescent="0.25">
      <c r="N1731" s="60"/>
      <c r="O1731" s="59"/>
    </row>
    <row r="1732" spans="14:15" x14ac:dyDescent="0.25">
      <c r="N1732" s="60"/>
      <c r="O1732" s="59"/>
    </row>
    <row r="1733" spans="14:15" x14ac:dyDescent="0.25">
      <c r="N1733" s="60"/>
      <c r="O1733" s="59"/>
    </row>
    <row r="1734" spans="14:15" x14ac:dyDescent="0.25">
      <c r="N1734" s="60"/>
      <c r="O1734" s="59"/>
    </row>
    <row r="1735" spans="14:15" x14ac:dyDescent="0.25">
      <c r="N1735" s="60"/>
      <c r="O1735" s="59"/>
    </row>
    <row r="1736" spans="14:15" x14ac:dyDescent="0.25">
      <c r="N1736" s="60"/>
      <c r="O1736" s="59"/>
    </row>
    <row r="1737" spans="14:15" x14ac:dyDescent="0.25">
      <c r="N1737" s="60"/>
      <c r="O1737" s="59"/>
    </row>
    <row r="1738" spans="14:15" x14ac:dyDescent="0.25">
      <c r="N1738" s="60"/>
      <c r="O1738" s="59"/>
    </row>
    <row r="1739" spans="14:15" x14ac:dyDescent="0.25">
      <c r="N1739" s="60"/>
      <c r="O1739" s="59"/>
    </row>
    <row r="1740" spans="14:15" x14ac:dyDescent="0.25">
      <c r="N1740" s="60"/>
      <c r="O1740" s="59"/>
    </row>
    <row r="1741" spans="14:15" x14ac:dyDescent="0.25">
      <c r="N1741" s="60"/>
      <c r="O1741" s="59"/>
    </row>
    <row r="1742" spans="14:15" x14ac:dyDescent="0.25">
      <c r="N1742" s="60"/>
      <c r="O1742" s="59"/>
    </row>
    <row r="1743" spans="14:15" x14ac:dyDescent="0.25">
      <c r="N1743" s="60"/>
      <c r="O1743" s="59"/>
    </row>
    <row r="1744" spans="14:15" x14ac:dyDescent="0.25">
      <c r="N1744" s="60"/>
      <c r="O1744" s="59"/>
    </row>
    <row r="1745" spans="14:15" x14ac:dyDescent="0.25">
      <c r="N1745" s="60"/>
      <c r="O1745" s="59"/>
    </row>
    <row r="1746" spans="14:15" x14ac:dyDescent="0.25">
      <c r="N1746" s="60"/>
      <c r="O1746" s="59"/>
    </row>
    <row r="1747" spans="14:15" x14ac:dyDescent="0.25">
      <c r="N1747" s="60"/>
      <c r="O1747" s="59"/>
    </row>
    <row r="1748" spans="14:15" x14ac:dyDescent="0.25">
      <c r="N1748" s="60"/>
      <c r="O1748" s="59"/>
    </row>
    <row r="1749" spans="14:15" x14ac:dyDescent="0.25">
      <c r="N1749" s="60"/>
      <c r="O1749" s="59"/>
    </row>
    <row r="1750" spans="14:15" x14ac:dyDescent="0.25">
      <c r="N1750" s="60"/>
      <c r="O1750" s="59"/>
    </row>
    <row r="1751" spans="14:15" x14ac:dyDescent="0.25">
      <c r="N1751" s="60"/>
      <c r="O1751" s="59"/>
    </row>
    <row r="1752" spans="14:15" x14ac:dyDescent="0.25">
      <c r="N1752" s="60"/>
      <c r="O1752" s="59"/>
    </row>
    <row r="1753" spans="14:15" x14ac:dyDescent="0.25">
      <c r="N1753" s="60"/>
      <c r="O1753" s="59"/>
    </row>
    <row r="1754" spans="14:15" x14ac:dyDescent="0.25">
      <c r="N1754" s="60"/>
      <c r="O1754" s="59"/>
    </row>
    <row r="1755" spans="14:15" x14ac:dyDescent="0.25">
      <c r="N1755" s="60"/>
      <c r="O1755" s="59"/>
    </row>
    <row r="1756" spans="14:15" x14ac:dyDescent="0.25">
      <c r="N1756" s="60"/>
      <c r="O1756" s="59"/>
    </row>
    <row r="1757" spans="14:15" x14ac:dyDescent="0.25">
      <c r="N1757" s="60"/>
      <c r="O1757" s="59"/>
    </row>
    <row r="1758" spans="14:15" x14ac:dyDescent="0.25">
      <c r="N1758" s="60"/>
      <c r="O1758" s="59"/>
    </row>
    <row r="1759" spans="14:15" x14ac:dyDescent="0.25">
      <c r="N1759" s="60"/>
      <c r="O1759" s="59"/>
    </row>
    <row r="1760" spans="14:15" x14ac:dyDescent="0.25">
      <c r="N1760" s="60"/>
      <c r="O1760" s="59"/>
    </row>
    <row r="1761" spans="14:15" x14ac:dyDescent="0.25">
      <c r="N1761" s="60"/>
      <c r="O1761" s="59"/>
    </row>
    <row r="1762" spans="14:15" x14ac:dyDescent="0.25">
      <c r="N1762" s="60"/>
      <c r="O1762" s="59"/>
    </row>
    <row r="1763" spans="14:15" x14ac:dyDescent="0.25">
      <c r="N1763" s="60"/>
      <c r="O1763" s="59"/>
    </row>
    <row r="1764" spans="14:15" x14ac:dyDescent="0.25">
      <c r="N1764" s="60"/>
      <c r="O1764" s="59"/>
    </row>
    <row r="1765" spans="14:15" x14ac:dyDescent="0.25">
      <c r="N1765" s="60"/>
      <c r="O1765" s="59"/>
    </row>
    <row r="1766" spans="14:15" x14ac:dyDescent="0.25">
      <c r="N1766" s="60"/>
      <c r="O1766" s="59"/>
    </row>
    <row r="1767" spans="14:15" x14ac:dyDescent="0.25">
      <c r="N1767" s="60"/>
      <c r="O1767" s="59"/>
    </row>
    <row r="1768" spans="14:15" x14ac:dyDescent="0.25">
      <c r="N1768" s="60"/>
      <c r="O1768" s="59"/>
    </row>
    <row r="1769" spans="14:15" x14ac:dyDescent="0.25">
      <c r="N1769" s="60"/>
      <c r="O1769" s="59"/>
    </row>
    <row r="1770" spans="14:15" x14ac:dyDescent="0.25">
      <c r="N1770" s="60"/>
      <c r="O1770" s="59"/>
    </row>
    <row r="1771" spans="14:15" x14ac:dyDescent="0.25">
      <c r="N1771" s="60"/>
      <c r="O1771" s="59"/>
    </row>
    <row r="1772" spans="14:15" x14ac:dyDescent="0.25">
      <c r="N1772" s="60"/>
      <c r="O1772" s="59"/>
    </row>
    <row r="1773" spans="14:15" x14ac:dyDescent="0.25">
      <c r="N1773" s="60"/>
      <c r="O1773" s="59"/>
    </row>
    <row r="1774" spans="14:15" x14ac:dyDescent="0.25">
      <c r="N1774" s="60"/>
      <c r="O1774" s="59"/>
    </row>
    <row r="1775" spans="14:15" x14ac:dyDescent="0.25">
      <c r="N1775" s="60"/>
      <c r="O1775" s="59"/>
    </row>
    <row r="1776" spans="14:15" x14ac:dyDescent="0.25">
      <c r="N1776" s="60"/>
      <c r="O1776" s="59"/>
    </row>
    <row r="1777" spans="14:15" x14ac:dyDescent="0.25">
      <c r="N1777" s="60"/>
      <c r="O1777" s="59"/>
    </row>
    <row r="1778" spans="14:15" x14ac:dyDescent="0.25">
      <c r="N1778" s="60"/>
      <c r="O1778" s="59"/>
    </row>
    <row r="1779" spans="14:15" x14ac:dyDescent="0.25">
      <c r="N1779" s="60"/>
      <c r="O1779" s="59"/>
    </row>
    <row r="1780" spans="14:15" x14ac:dyDescent="0.25">
      <c r="N1780" s="60"/>
      <c r="O1780" s="59"/>
    </row>
    <row r="1781" spans="14:15" x14ac:dyDescent="0.25">
      <c r="N1781" s="60"/>
      <c r="O1781" s="59"/>
    </row>
    <row r="1782" spans="14:15" x14ac:dyDescent="0.25">
      <c r="N1782" s="60"/>
      <c r="O1782" s="59"/>
    </row>
    <row r="1783" spans="14:15" x14ac:dyDescent="0.25">
      <c r="N1783" s="60"/>
      <c r="O1783" s="59"/>
    </row>
    <row r="1784" spans="14:15" x14ac:dyDescent="0.25">
      <c r="N1784" s="60"/>
      <c r="O1784" s="59"/>
    </row>
    <row r="1785" spans="14:15" x14ac:dyDescent="0.25">
      <c r="N1785" s="60"/>
      <c r="O1785" s="59"/>
    </row>
    <row r="1786" spans="14:15" x14ac:dyDescent="0.25">
      <c r="N1786" s="60"/>
      <c r="O1786" s="59"/>
    </row>
    <row r="1787" spans="14:15" x14ac:dyDescent="0.25">
      <c r="N1787" s="60"/>
      <c r="O1787" s="59"/>
    </row>
    <row r="1788" spans="14:15" x14ac:dyDescent="0.25">
      <c r="N1788" s="60"/>
      <c r="O1788" s="59"/>
    </row>
    <row r="1789" spans="14:15" x14ac:dyDescent="0.25">
      <c r="N1789" s="60"/>
      <c r="O1789" s="59"/>
    </row>
    <row r="1790" spans="14:15" x14ac:dyDescent="0.25">
      <c r="N1790" s="60"/>
      <c r="O1790" s="59"/>
    </row>
    <row r="1791" spans="14:15" x14ac:dyDescent="0.25">
      <c r="N1791" s="60"/>
      <c r="O1791" s="59"/>
    </row>
    <row r="1792" spans="14:15" x14ac:dyDescent="0.25">
      <c r="N1792" s="60"/>
      <c r="O1792" s="59"/>
    </row>
    <row r="1793" spans="14:15" x14ac:dyDescent="0.25">
      <c r="N1793" s="60"/>
      <c r="O1793" s="59"/>
    </row>
    <row r="1794" spans="14:15" x14ac:dyDescent="0.25">
      <c r="N1794" s="60"/>
      <c r="O1794" s="59"/>
    </row>
    <row r="1795" spans="14:15" x14ac:dyDescent="0.25">
      <c r="N1795" s="60"/>
      <c r="O1795" s="59"/>
    </row>
    <row r="1796" spans="14:15" x14ac:dyDescent="0.25">
      <c r="N1796" s="60"/>
      <c r="O1796" s="59"/>
    </row>
    <row r="1797" spans="14:15" x14ac:dyDescent="0.25">
      <c r="N1797" s="60"/>
      <c r="O1797" s="59"/>
    </row>
    <row r="1798" spans="14:15" x14ac:dyDescent="0.25">
      <c r="N1798" s="60"/>
      <c r="O1798" s="59"/>
    </row>
    <row r="1799" spans="14:15" x14ac:dyDescent="0.25">
      <c r="N1799" s="60"/>
      <c r="O1799" s="59"/>
    </row>
    <row r="1800" spans="14:15" x14ac:dyDescent="0.25">
      <c r="N1800" s="60"/>
      <c r="O1800" s="59"/>
    </row>
    <row r="1801" spans="14:15" x14ac:dyDescent="0.25">
      <c r="N1801" s="60"/>
      <c r="O1801" s="59"/>
    </row>
    <row r="1802" spans="14:15" x14ac:dyDescent="0.25">
      <c r="N1802" s="60"/>
      <c r="O1802" s="59"/>
    </row>
    <row r="1803" spans="14:15" x14ac:dyDescent="0.25">
      <c r="N1803" s="60"/>
      <c r="O1803" s="59"/>
    </row>
    <row r="1804" spans="14:15" x14ac:dyDescent="0.25">
      <c r="N1804" s="60"/>
      <c r="O1804" s="59"/>
    </row>
    <row r="1805" spans="14:15" x14ac:dyDescent="0.25">
      <c r="N1805" s="60"/>
      <c r="O1805" s="59"/>
    </row>
    <row r="1806" spans="14:15" x14ac:dyDescent="0.25">
      <c r="N1806" s="60"/>
      <c r="O1806" s="59"/>
    </row>
    <row r="1807" spans="14:15" x14ac:dyDescent="0.25">
      <c r="N1807" s="60"/>
      <c r="O1807" s="59"/>
    </row>
    <row r="1808" spans="14:15" x14ac:dyDescent="0.25">
      <c r="N1808" s="60"/>
      <c r="O1808" s="59"/>
    </row>
    <row r="1809" spans="14:15" x14ac:dyDescent="0.25">
      <c r="N1809" s="60"/>
      <c r="O1809" s="59"/>
    </row>
    <row r="1810" spans="14:15" x14ac:dyDescent="0.25">
      <c r="N1810" s="60"/>
      <c r="O1810" s="59"/>
    </row>
    <row r="1811" spans="14:15" x14ac:dyDescent="0.25">
      <c r="N1811" s="60"/>
      <c r="O1811" s="59"/>
    </row>
    <row r="1812" spans="14:15" x14ac:dyDescent="0.25">
      <c r="N1812" s="60"/>
      <c r="O1812" s="59"/>
    </row>
    <row r="1813" spans="14:15" x14ac:dyDescent="0.25">
      <c r="N1813" s="60"/>
      <c r="O1813" s="59"/>
    </row>
    <row r="1814" spans="14:15" x14ac:dyDescent="0.25">
      <c r="N1814" s="60"/>
      <c r="O1814" s="59"/>
    </row>
    <row r="1815" spans="14:15" x14ac:dyDescent="0.25">
      <c r="N1815" s="60"/>
      <c r="O1815" s="59"/>
    </row>
    <row r="1816" spans="14:15" x14ac:dyDescent="0.25">
      <c r="N1816" s="60"/>
      <c r="O1816" s="59"/>
    </row>
    <row r="1817" spans="14:15" x14ac:dyDescent="0.25">
      <c r="N1817" s="60"/>
      <c r="O1817" s="59"/>
    </row>
    <row r="1818" spans="14:15" x14ac:dyDescent="0.25">
      <c r="N1818" s="60"/>
      <c r="O1818" s="59"/>
    </row>
    <row r="1819" spans="14:15" x14ac:dyDescent="0.25">
      <c r="N1819" s="60"/>
      <c r="O1819" s="59"/>
    </row>
    <row r="1820" spans="14:15" x14ac:dyDescent="0.25">
      <c r="N1820" s="60"/>
      <c r="O1820" s="59"/>
    </row>
    <row r="1821" spans="14:15" x14ac:dyDescent="0.25">
      <c r="N1821" s="60"/>
      <c r="O1821" s="59"/>
    </row>
    <row r="1822" spans="14:15" x14ac:dyDescent="0.25">
      <c r="N1822" s="60"/>
      <c r="O1822" s="59"/>
    </row>
    <row r="1823" spans="14:15" x14ac:dyDescent="0.25">
      <c r="N1823" s="60"/>
      <c r="O1823" s="59"/>
    </row>
    <row r="1824" spans="14:15" x14ac:dyDescent="0.25">
      <c r="N1824" s="60"/>
      <c r="O1824" s="59"/>
    </row>
    <row r="1825" spans="14:15" x14ac:dyDescent="0.25">
      <c r="N1825" s="60"/>
      <c r="O1825" s="59"/>
    </row>
    <row r="1826" spans="14:15" x14ac:dyDescent="0.25">
      <c r="N1826" s="60"/>
      <c r="O1826" s="59"/>
    </row>
    <row r="1827" spans="14:15" x14ac:dyDescent="0.25">
      <c r="N1827" s="60"/>
      <c r="O1827" s="59"/>
    </row>
    <row r="1828" spans="14:15" x14ac:dyDescent="0.25">
      <c r="N1828" s="60"/>
      <c r="O1828" s="59"/>
    </row>
    <row r="1829" spans="14:15" x14ac:dyDescent="0.25">
      <c r="N1829" s="60"/>
      <c r="O1829" s="59"/>
    </row>
    <row r="1830" spans="14:15" x14ac:dyDescent="0.25">
      <c r="N1830" s="60"/>
      <c r="O1830" s="59"/>
    </row>
    <row r="1831" spans="14:15" x14ac:dyDescent="0.25">
      <c r="N1831" s="60"/>
      <c r="O1831" s="59"/>
    </row>
    <row r="1832" spans="14:15" x14ac:dyDescent="0.25">
      <c r="N1832" s="60"/>
      <c r="O1832" s="59"/>
    </row>
    <row r="1833" spans="14:15" x14ac:dyDescent="0.25">
      <c r="N1833" s="60"/>
      <c r="O1833" s="59"/>
    </row>
    <row r="1834" spans="14:15" x14ac:dyDescent="0.25">
      <c r="N1834" s="60"/>
      <c r="O1834" s="59"/>
    </row>
    <row r="1835" spans="14:15" x14ac:dyDescent="0.25">
      <c r="N1835" s="60"/>
      <c r="O1835" s="59"/>
    </row>
    <row r="1836" spans="14:15" x14ac:dyDescent="0.25">
      <c r="N1836" s="60"/>
      <c r="O1836" s="59"/>
    </row>
    <row r="1837" spans="14:15" x14ac:dyDescent="0.25">
      <c r="N1837" s="60"/>
      <c r="O1837" s="59"/>
    </row>
    <row r="1838" spans="14:15" x14ac:dyDescent="0.25">
      <c r="N1838" s="60"/>
      <c r="O1838" s="59"/>
    </row>
    <row r="1839" spans="14:15" x14ac:dyDescent="0.25">
      <c r="N1839" s="60"/>
      <c r="O1839" s="59"/>
    </row>
    <row r="1840" spans="14:15" x14ac:dyDescent="0.25">
      <c r="N1840" s="60"/>
      <c r="O1840" s="59"/>
    </row>
    <row r="1841" spans="14:15" x14ac:dyDescent="0.25">
      <c r="N1841" s="60"/>
      <c r="O1841" s="59"/>
    </row>
    <row r="1842" spans="14:15" x14ac:dyDescent="0.25">
      <c r="N1842" s="60"/>
      <c r="O1842" s="59"/>
    </row>
    <row r="1843" spans="14:15" x14ac:dyDescent="0.25">
      <c r="N1843" s="60"/>
      <c r="O1843" s="59"/>
    </row>
    <row r="1844" spans="14:15" x14ac:dyDescent="0.25">
      <c r="N1844" s="60"/>
      <c r="O1844" s="59"/>
    </row>
    <row r="1845" spans="14:15" x14ac:dyDescent="0.25">
      <c r="N1845" s="60"/>
      <c r="O1845" s="59"/>
    </row>
    <row r="1846" spans="14:15" x14ac:dyDescent="0.25">
      <c r="N1846" s="60"/>
      <c r="O1846" s="59"/>
    </row>
    <row r="1847" spans="14:15" x14ac:dyDescent="0.25">
      <c r="N1847" s="60"/>
      <c r="O1847" s="59"/>
    </row>
    <row r="1848" spans="14:15" x14ac:dyDescent="0.25">
      <c r="N1848" s="60"/>
      <c r="O1848" s="59"/>
    </row>
    <row r="1849" spans="14:15" x14ac:dyDescent="0.25">
      <c r="N1849" s="60"/>
      <c r="O1849" s="59"/>
    </row>
    <row r="1850" spans="14:15" x14ac:dyDescent="0.25">
      <c r="N1850" s="60"/>
      <c r="O1850" s="59"/>
    </row>
    <row r="1851" spans="14:15" x14ac:dyDescent="0.25">
      <c r="N1851" s="60"/>
      <c r="O1851" s="59"/>
    </row>
    <row r="1852" spans="14:15" x14ac:dyDescent="0.25">
      <c r="N1852" s="60"/>
      <c r="O1852" s="59"/>
    </row>
    <row r="1853" spans="14:15" x14ac:dyDescent="0.25">
      <c r="N1853" s="60"/>
      <c r="O1853" s="59"/>
    </row>
    <row r="1854" spans="14:15" x14ac:dyDescent="0.25">
      <c r="N1854" s="60"/>
      <c r="O1854" s="59"/>
    </row>
    <row r="1855" spans="14:15" x14ac:dyDescent="0.25">
      <c r="N1855" s="60"/>
      <c r="O1855" s="59"/>
    </row>
    <row r="1856" spans="14:15" x14ac:dyDescent="0.25">
      <c r="N1856" s="60"/>
      <c r="O1856" s="59"/>
    </row>
    <row r="1857" spans="14:15" x14ac:dyDescent="0.25">
      <c r="N1857" s="60"/>
      <c r="O1857" s="59"/>
    </row>
    <row r="1858" spans="14:15" x14ac:dyDescent="0.25">
      <c r="N1858" s="60"/>
      <c r="O1858" s="59"/>
    </row>
    <row r="1859" spans="14:15" x14ac:dyDescent="0.25">
      <c r="N1859" s="60"/>
      <c r="O1859" s="59"/>
    </row>
    <row r="1860" spans="14:15" x14ac:dyDescent="0.25">
      <c r="N1860" s="60"/>
      <c r="O1860" s="59"/>
    </row>
    <row r="1861" spans="14:15" x14ac:dyDescent="0.25">
      <c r="N1861" s="60"/>
      <c r="O1861" s="59"/>
    </row>
    <row r="1862" spans="14:15" x14ac:dyDescent="0.25">
      <c r="N1862" s="60"/>
      <c r="O1862" s="59"/>
    </row>
    <row r="1863" spans="14:15" x14ac:dyDescent="0.25">
      <c r="N1863" s="60"/>
      <c r="O1863" s="59"/>
    </row>
    <row r="1864" spans="14:15" x14ac:dyDescent="0.25">
      <c r="N1864" s="60"/>
      <c r="O1864" s="59"/>
    </row>
    <row r="1865" spans="14:15" x14ac:dyDescent="0.25">
      <c r="N1865" s="60"/>
      <c r="O1865" s="59"/>
    </row>
    <row r="1866" spans="14:15" x14ac:dyDescent="0.25">
      <c r="N1866" s="60"/>
      <c r="O1866" s="59"/>
    </row>
    <row r="1867" spans="14:15" x14ac:dyDescent="0.25">
      <c r="N1867" s="60"/>
      <c r="O1867" s="59"/>
    </row>
    <row r="1868" spans="14:15" x14ac:dyDescent="0.25">
      <c r="N1868" s="60"/>
      <c r="O1868" s="59"/>
    </row>
    <row r="1869" spans="14:15" x14ac:dyDescent="0.25">
      <c r="N1869" s="60"/>
      <c r="O1869" s="59"/>
    </row>
    <row r="1870" spans="14:15" x14ac:dyDescent="0.25">
      <c r="N1870" s="60"/>
      <c r="O1870" s="59"/>
    </row>
    <row r="1871" spans="14:15" x14ac:dyDescent="0.25">
      <c r="N1871" s="60"/>
      <c r="O1871" s="59"/>
    </row>
    <row r="1872" spans="14:15" x14ac:dyDescent="0.25">
      <c r="N1872" s="60"/>
      <c r="O1872" s="59"/>
    </row>
    <row r="1873" spans="14:15" x14ac:dyDescent="0.25">
      <c r="N1873" s="60"/>
      <c r="O1873" s="59"/>
    </row>
    <row r="1874" spans="14:15" x14ac:dyDescent="0.25">
      <c r="N1874" s="60"/>
      <c r="O1874" s="59"/>
    </row>
    <row r="1875" spans="14:15" x14ac:dyDescent="0.25">
      <c r="N1875" s="60"/>
      <c r="O1875" s="59"/>
    </row>
    <row r="1876" spans="14:15" x14ac:dyDescent="0.25">
      <c r="N1876" s="60"/>
      <c r="O1876" s="59"/>
    </row>
    <row r="1877" spans="14:15" x14ac:dyDescent="0.25">
      <c r="N1877" s="60"/>
      <c r="O1877" s="59"/>
    </row>
    <row r="1878" spans="14:15" x14ac:dyDescent="0.25">
      <c r="N1878" s="60"/>
      <c r="O1878" s="59"/>
    </row>
    <row r="1879" spans="14:15" x14ac:dyDescent="0.25">
      <c r="N1879" s="60"/>
      <c r="O1879" s="59"/>
    </row>
    <row r="1880" spans="14:15" x14ac:dyDescent="0.25">
      <c r="N1880" s="60"/>
      <c r="O1880" s="59"/>
    </row>
    <row r="1881" spans="14:15" x14ac:dyDescent="0.25">
      <c r="N1881" s="60"/>
      <c r="O1881" s="59"/>
    </row>
    <row r="1882" spans="14:15" x14ac:dyDescent="0.25">
      <c r="N1882" s="60"/>
      <c r="O1882" s="59"/>
    </row>
    <row r="1883" spans="14:15" x14ac:dyDescent="0.25">
      <c r="N1883" s="60"/>
      <c r="O1883" s="59"/>
    </row>
    <row r="1884" spans="14:15" x14ac:dyDescent="0.25">
      <c r="N1884" s="60"/>
      <c r="O1884" s="59"/>
    </row>
    <row r="1885" spans="14:15" x14ac:dyDescent="0.25">
      <c r="N1885" s="60"/>
      <c r="O1885" s="59"/>
    </row>
    <row r="1886" spans="14:15" x14ac:dyDescent="0.25">
      <c r="N1886" s="60"/>
      <c r="O1886" s="59"/>
    </row>
    <row r="1887" spans="14:15" x14ac:dyDescent="0.25">
      <c r="N1887" s="60"/>
      <c r="O1887" s="59"/>
    </row>
    <row r="1888" spans="14:15" x14ac:dyDescent="0.25">
      <c r="N1888" s="60"/>
      <c r="O1888" s="59"/>
    </row>
    <row r="1889" spans="14:15" x14ac:dyDescent="0.25">
      <c r="N1889" s="60"/>
      <c r="O1889" s="59"/>
    </row>
    <row r="1890" spans="14:15" x14ac:dyDescent="0.25">
      <c r="N1890" s="60"/>
      <c r="O1890" s="59"/>
    </row>
    <row r="1891" spans="14:15" x14ac:dyDescent="0.25">
      <c r="N1891" s="60"/>
      <c r="O1891" s="59"/>
    </row>
    <row r="1892" spans="14:15" x14ac:dyDescent="0.25">
      <c r="N1892" s="60"/>
      <c r="O1892" s="59"/>
    </row>
    <row r="1893" spans="14:15" x14ac:dyDescent="0.25">
      <c r="N1893" s="60"/>
      <c r="O1893" s="59"/>
    </row>
    <row r="1894" spans="14:15" x14ac:dyDescent="0.25">
      <c r="N1894" s="60"/>
      <c r="O1894" s="59"/>
    </row>
    <row r="1895" spans="14:15" x14ac:dyDescent="0.25">
      <c r="N1895" s="60"/>
      <c r="O1895" s="59"/>
    </row>
    <row r="1896" spans="14:15" x14ac:dyDescent="0.25">
      <c r="N1896" s="60"/>
      <c r="O1896" s="59"/>
    </row>
    <row r="1897" spans="14:15" x14ac:dyDescent="0.25">
      <c r="N1897" s="60"/>
      <c r="O1897" s="59"/>
    </row>
    <row r="1898" spans="14:15" x14ac:dyDescent="0.25">
      <c r="N1898" s="60"/>
      <c r="O1898" s="59"/>
    </row>
    <row r="1899" spans="14:15" x14ac:dyDescent="0.25">
      <c r="N1899" s="60"/>
      <c r="O1899" s="59"/>
    </row>
    <row r="1900" spans="14:15" x14ac:dyDescent="0.25">
      <c r="N1900" s="60"/>
      <c r="O1900" s="59"/>
    </row>
    <row r="1901" spans="14:15" x14ac:dyDescent="0.25">
      <c r="N1901" s="60"/>
      <c r="O1901" s="59"/>
    </row>
    <row r="1902" spans="14:15" x14ac:dyDescent="0.25">
      <c r="N1902" s="60"/>
      <c r="O1902" s="59"/>
    </row>
    <row r="1903" spans="14:15" x14ac:dyDescent="0.25">
      <c r="N1903" s="60"/>
      <c r="O1903" s="59"/>
    </row>
    <row r="1904" spans="14:15" x14ac:dyDescent="0.25">
      <c r="N1904" s="60"/>
      <c r="O1904" s="59"/>
    </row>
    <row r="1905" spans="14:15" x14ac:dyDescent="0.25">
      <c r="N1905" s="60"/>
      <c r="O1905" s="59"/>
    </row>
    <row r="1906" spans="14:15" x14ac:dyDescent="0.25">
      <c r="N1906" s="60"/>
      <c r="O1906" s="59"/>
    </row>
    <row r="1907" spans="14:15" x14ac:dyDescent="0.25">
      <c r="N1907" s="60"/>
      <c r="O1907" s="59"/>
    </row>
    <row r="1908" spans="14:15" x14ac:dyDescent="0.25">
      <c r="N1908" s="60"/>
      <c r="O1908" s="59"/>
    </row>
    <row r="1909" spans="14:15" x14ac:dyDescent="0.25">
      <c r="N1909" s="60"/>
      <c r="O1909" s="59"/>
    </row>
    <row r="1910" spans="14:15" x14ac:dyDescent="0.25">
      <c r="N1910" s="60"/>
      <c r="O1910" s="59"/>
    </row>
    <row r="1911" spans="14:15" x14ac:dyDescent="0.25">
      <c r="N1911" s="60"/>
      <c r="O1911" s="59"/>
    </row>
    <row r="1912" spans="14:15" x14ac:dyDescent="0.25">
      <c r="N1912" s="60"/>
      <c r="O1912" s="59"/>
    </row>
    <row r="1913" spans="14:15" x14ac:dyDescent="0.25">
      <c r="N1913" s="60"/>
      <c r="O1913" s="59"/>
    </row>
    <row r="1914" spans="14:15" x14ac:dyDescent="0.25">
      <c r="N1914" s="60"/>
      <c r="O1914" s="59"/>
    </row>
    <row r="1915" spans="14:15" x14ac:dyDescent="0.25">
      <c r="N1915" s="60"/>
      <c r="O1915" s="59"/>
    </row>
    <row r="1916" spans="14:15" x14ac:dyDescent="0.25">
      <c r="N1916" s="60"/>
      <c r="O1916" s="59"/>
    </row>
    <row r="1917" spans="14:15" x14ac:dyDescent="0.25">
      <c r="N1917" s="60"/>
      <c r="O1917" s="59"/>
    </row>
    <row r="1918" spans="14:15" x14ac:dyDescent="0.25">
      <c r="N1918" s="60"/>
      <c r="O1918" s="59"/>
    </row>
    <row r="1919" spans="14:15" x14ac:dyDescent="0.25">
      <c r="N1919" s="60"/>
      <c r="O1919" s="59"/>
    </row>
    <row r="1920" spans="14:15" x14ac:dyDescent="0.25">
      <c r="N1920" s="60"/>
      <c r="O1920" s="59"/>
    </row>
    <row r="1921" spans="14:15" x14ac:dyDescent="0.25">
      <c r="N1921" s="60"/>
      <c r="O1921" s="59"/>
    </row>
    <row r="1922" spans="14:15" x14ac:dyDescent="0.25">
      <c r="N1922" s="60"/>
      <c r="O1922" s="59"/>
    </row>
    <row r="1923" spans="14:15" x14ac:dyDescent="0.25">
      <c r="N1923" s="60"/>
      <c r="O1923" s="59"/>
    </row>
    <row r="1924" spans="14:15" x14ac:dyDescent="0.25">
      <c r="N1924" s="60"/>
      <c r="O1924" s="59"/>
    </row>
    <row r="1925" spans="14:15" x14ac:dyDescent="0.25">
      <c r="N1925" s="60"/>
      <c r="O1925" s="59"/>
    </row>
    <row r="1926" spans="14:15" x14ac:dyDescent="0.25">
      <c r="N1926" s="60"/>
      <c r="O1926" s="59"/>
    </row>
    <row r="1927" spans="14:15" x14ac:dyDescent="0.25">
      <c r="N1927" s="60"/>
      <c r="O1927" s="59"/>
    </row>
    <row r="1928" spans="14:15" x14ac:dyDescent="0.25">
      <c r="N1928" s="60"/>
      <c r="O1928" s="59"/>
    </row>
    <row r="1929" spans="14:15" x14ac:dyDescent="0.25">
      <c r="N1929" s="60"/>
      <c r="O1929" s="59"/>
    </row>
    <row r="1930" spans="14:15" x14ac:dyDescent="0.25">
      <c r="N1930" s="60"/>
      <c r="O1930" s="59"/>
    </row>
    <row r="1931" spans="14:15" x14ac:dyDescent="0.25">
      <c r="N1931" s="60"/>
      <c r="O1931" s="59"/>
    </row>
    <row r="1932" spans="14:15" x14ac:dyDescent="0.25">
      <c r="N1932" s="60"/>
      <c r="O1932" s="59"/>
    </row>
    <row r="1933" spans="14:15" x14ac:dyDescent="0.25">
      <c r="N1933" s="60"/>
      <c r="O1933" s="59"/>
    </row>
    <row r="1934" spans="14:15" x14ac:dyDescent="0.25">
      <c r="N1934" s="60"/>
      <c r="O1934" s="59"/>
    </row>
    <row r="1935" spans="14:15" x14ac:dyDescent="0.25">
      <c r="N1935" s="60"/>
      <c r="O1935" s="59"/>
    </row>
    <row r="1936" spans="14:15" x14ac:dyDescent="0.25">
      <c r="N1936" s="60"/>
      <c r="O1936" s="59"/>
    </row>
    <row r="1937" spans="14:15" x14ac:dyDescent="0.25">
      <c r="N1937" s="60"/>
      <c r="O1937" s="59"/>
    </row>
    <row r="1938" spans="14:15" x14ac:dyDescent="0.25">
      <c r="N1938" s="60"/>
      <c r="O1938" s="59"/>
    </row>
    <row r="1939" spans="14:15" x14ac:dyDescent="0.25">
      <c r="N1939" s="60"/>
      <c r="O1939" s="59"/>
    </row>
    <row r="1940" spans="14:15" x14ac:dyDescent="0.25">
      <c r="N1940" s="60"/>
      <c r="O1940" s="59"/>
    </row>
    <row r="1941" spans="14:15" x14ac:dyDescent="0.25">
      <c r="N1941" s="60"/>
      <c r="O1941" s="59"/>
    </row>
    <row r="1942" spans="14:15" x14ac:dyDescent="0.25">
      <c r="N1942" s="60"/>
      <c r="O1942" s="59"/>
    </row>
    <row r="1943" spans="14:15" x14ac:dyDescent="0.25">
      <c r="N1943" s="60"/>
      <c r="O1943" s="59"/>
    </row>
    <row r="1944" spans="14:15" x14ac:dyDescent="0.25">
      <c r="N1944" s="60"/>
      <c r="O1944" s="59"/>
    </row>
    <row r="1945" spans="14:15" x14ac:dyDescent="0.25">
      <c r="N1945" s="60"/>
      <c r="O1945" s="59"/>
    </row>
    <row r="1946" spans="14:15" x14ac:dyDescent="0.25">
      <c r="N1946" s="60"/>
      <c r="O1946" s="59"/>
    </row>
    <row r="1947" spans="14:15" x14ac:dyDescent="0.25">
      <c r="N1947" s="60"/>
      <c r="O1947" s="59"/>
    </row>
    <row r="1948" spans="14:15" x14ac:dyDescent="0.25">
      <c r="N1948" s="60"/>
      <c r="O1948" s="59"/>
    </row>
    <row r="1949" spans="14:15" x14ac:dyDescent="0.25">
      <c r="N1949" s="60"/>
      <c r="O1949" s="59"/>
    </row>
    <row r="1950" spans="14:15" x14ac:dyDescent="0.25">
      <c r="N1950" s="60"/>
      <c r="O1950" s="59"/>
    </row>
    <row r="1951" spans="14:15" x14ac:dyDescent="0.25">
      <c r="N1951" s="60"/>
      <c r="O1951" s="59"/>
    </row>
    <row r="1952" spans="14:15" x14ac:dyDescent="0.25">
      <c r="N1952" s="60"/>
      <c r="O1952" s="59"/>
    </row>
    <row r="1953" spans="14:15" x14ac:dyDescent="0.25">
      <c r="N1953" s="60"/>
      <c r="O1953" s="59"/>
    </row>
    <row r="1954" spans="14:15" x14ac:dyDescent="0.25">
      <c r="N1954" s="60"/>
      <c r="O1954" s="59"/>
    </row>
    <row r="1955" spans="14:15" x14ac:dyDescent="0.25">
      <c r="N1955" s="60"/>
      <c r="O1955" s="59"/>
    </row>
    <row r="1956" spans="14:15" x14ac:dyDescent="0.25">
      <c r="N1956" s="60"/>
      <c r="O1956" s="59"/>
    </row>
    <row r="1957" spans="14:15" x14ac:dyDescent="0.25">
      <c r="N1957" s="60"/>
      <c r="O1957" s="59"/>
    </row>
    <row r="1958" spans="14:15" x14ac:dyDescent="0.25">
      <c r="N1958" s="60"/>
      <c r="O1958" s="59"/>
    </row>
    <row r="1959" spans="14:15" x14ac:dyDescent="0.25">
      <c r="N1959" s="60"/>
      <c r="O1959" s="59"/>
    </row>
    <row r="1960" spans="14:15" x14ac:dyDescent="0.25">
      <c r="N1960" s="60"/>
      <c r="O1960" s="59"/>
    </row>
    <row r="1961" spans="14:15" x14ac:dyDescent="0.25">
      <c r="N1961" s="60"/>
      <c r="O1961" s="59"/>
    </row>
    <row r="1962" spans="14:15" x14ac:dyDescent="0.25">
      <c r="N1962" s="60"/>
      <c r="O1962" s="59"/>
    </row>
    <row r="1963" spans="14:15" x14ac:dyDescent="0.25">
      <c r="N1963" s="60"/>
      <c r="O1963" s="59"/>
    </row>
    <row r="1964" spans="14:15" x14ac:dyDescent="0.25">
      <c r="N1964" s="60"/>
      <c r="O1964" s="59"/>
    </row>
    <row r="1965" spans="14:15" x14ac:dyDescent="0.25">
      <c r="N1965" s="60"/>
      <c r="O1965" s="59"/>
    </row>
    <row r="1966" spans="14:15" x14ac:dyDescent="0.25">
      <c r="N1966" s="60"/>
      <c r="O1966" s="59"/>
    </row>
    <row r="1967" spans="14:15" x14ac:dyDescent="0.25">
      <c r="N1967" s="60"/>
      <c r="O1967" s="59"/>
    </row>
    <row r="1968" spans="14:15" x14ac:dyDescent="0.25">
      <c r="N1968" s="60"/>
      <c r="O1968" s="59"/>
    </row>
    <row r="1969" spans="14:15" x14ac:dyDescent="0.25">
      <c r="N1969" s="60"/>
      <c r="O1969" s="59"/>
    </row>
    <row r="1970" spans="14:15" x14ac:dyDescent="0.25">
      <c r="N1970" s="60"/>
      <c r="O1970" s="59"/>
    </row>
    <row r="1971" spans="14:15" x14ac:dyDescent="0.25">
      <c r="N1971" s="60"/>
      <c r="O1971" s="59"/>
    </row>
    <row r="1972" spans="14:15" x14ac:dyDescent="0.25">
      <c r="N1972" s="60"/>
      <c r="O1972" s="59"/>
    </row>
    <row r="1973" spans="14:15" x14ac:dyDescent="0.25">
      <c r="N1973" s="60"/>
      <c r="O1973" s="59"/>
    </row>
    <row r="1974" spans="14:15" x14ac:dyDescent="0.25">
      <c r="N1974" s="60"/>
      <c r="O1974" s="59"/>
    </row>
    <row r="1975" spans="14:15" x14ac:dyDescent="0.25">
      <c r="N1975" s="60"/>
      <c r="O1975" s="59"/>
    </row>
    <row r="1976" spans="14:15" x14ac:dyDescent="0.25">
      <c r="N1976" s="60"/>
      <c r="O1976" s="59"/>
    </row>
    <row r="1977" spans="14:15" x14ac:dyDescent="0.25">
      <c r="N1977" s="60"/>
      <c r="O1977" s="59"/>
    </row>
    <row r="1978" spans="14:15" x14ac:dyDescent="0.25">
      <c r="N1978" s="60"/>
      <c r="O1978" s="59"/>
    </row>
    <row r="1979" spans="14:15" x14ac:dyDescent="0.25">
      <c r="N1979" s="60"/>
      <c r="O1979" s="59"/>
    </row>
    <row r="1980" spans="14:15" x14ac:dyDescent="0.25">
      <c r="N1980" s="60"/>
      <c r="O1980" s="59"/>
    </row>
    <row r="1981" spans="14:15" x14ac:dyDescent="0.25">
      <c r="N1981" s="60"/>
      <c r="O1981" s="59"/>
    </row>
    <row r="1982" spans="14:15" x14ac:dyDescent="0.25">
      <c r="N1982" s="60"/>
      <c r="O1982" s="59"/>
    </row>
    <row r="1983" spans="14:15" x14ac:dyDescent="0.25">
      <c r="N1983" s="60"/>
      <c r="O1983" s="59"/>
    </row>
    <row r="1984" spans="14:15" x14ac:dyDescent="0.25">
      <c r="N1984" s="60"/>
      <c r="O1984" s="59"/>
    </row>
    <row r="1985" spans="14:15" x14ac:dyDescent="0.25">
      <c r="N1985" s="60"/>
      <c r="O1985" s="59"/>
    </row>
    <row r="1986" spans="14:15" x14ac:dyDescent="0.25">
      <c r="N1986" s="60"/>
      <c r="O1986" s="59"/>
    </row>
    <row r="1987" spans="14:15" x14ac:dyDescent="0.25">
      <c r="N1987" s="60"/>
      <c r="O1987" s="59"/>
    </row>
    <row r="1988" spans="14:15" x14ac:dyDescent="0.25">
      <c r="N1988" s="60"/>
      <c r="O1988" s="59"/>
    </row>
    <row r="1989" spans="14:15" x14ac:dyDescent="0.25">
      <c r="N1989" s="60"/>
      <c r="O1989" s="59"/>
    </row>
    <row r="1990" spans="14:15" x14ac:dyDescent="0.25">
      <c r="N1990" s="60"/>
      <c r="O1990" s="59"/>
    </row>
    <row r="1991" spans="14:15" x14ac:dyDescent="0.25">
      <c r="N1991" s="60"/>
      <c r="O1991" s="59"/>
    </row>
    <row r="1992" spans="14:15" x14ac:dyDescent="0.25">
      <c r="N1992" s="60"/>
      <c r="O1992" s="59"/>
    </row>
    <row r="1993" spans="14:15" x14ac:dyDescent="0.25">
      <c r="N1993" s="60"/>
      <c r="O1993" s="59"/>
    </row>
    <row r="1994" spans="14:15" x14ac:dyDescent="0.25">
      <c r="N1994" s="60"/>
      <c r="O1994" s="59"/>
    </row>
    <row r="1995" spans="14:15" x14ac:dyDescent="0.25">
      <c r="N1995" s="60"/>
      <c r="O1995" s="59"/>
    </row>
    <row r="1996" spans="14:15" x14ac:dyDescent="0.25">
      <c r="N1996" s="60"/>
      <c r="O1996" s="59"/>
    </row>
    <row r="1997" spans="14:15" x14ac:dyDescent="0.25">
      <c r="N1997" s="60"/>
      <c r="O1997" s="59"/>
    </row>
    <row r="1998" spans="14:15" x14ac:dyDescent="0.25">
      <c r="N1998" s="60"/>
      <c r="O1998" s="59"/>
    </row>
    <row r="1999" spans="14:15" x14ac:dyDescent="0.25">
      <c r="N1999" s="60"/>
      <c r="O1999" s="59"/>
    </row>
    <row r="2000" spans="14:15" x14ac:dyDescent="0.25">
      <c r="N2000" s="60"/>
      <c r="O2000" s="59"/>
    </row>
    <row r="2001" spans="14:15" x14ac:dyDescent="0.25">
      <c r="N2001" s="60"/>
      <c r="O2001" s="59"/>
    </row>
    <row r="2002" spans="14:15" x14ac:dyDescent="0.25">
      <c r="N2002" s="60"/>
      <c r="O2002" s="59"/>
    </row>
    <row r="2003" spans="14:15" x14ac:dyDescent="0.25">
      <c r="N2003" s="60"/>
      <c r="O2003" s="59"/>
    </row>
    <row r="2004" spans="14:15" x14ac:dyDescent="0.25">
      <c r="N2004" s="60"/>
      <c r="O2004" s="59"/>
    </row>
    <row r="2005" spans="14:15" x14ac:dyDescent="0.25">
      <c r="N2005" s="60"/>
      <c r="O2005" s="59"/>
    </row>
    <row r="2006" spans="14:15" x14ac:dyDescent="0.25">
      <c r="N2006" s="60"/>
      <c r="O2006" s="59"/>
    </row>
    <row r="2007" spans="14:15" x14ac:dyDescent="0.25">
      <c r="N2007" s="60"/>
      <c r="O2007" s="59"/>
    </row>
    <row r="2008" spans="14:15" x14ac:dyDescent="0.25">
      <c r="N2008" s="60"/>
      <c r="O2008" s="59"/>
    </row>
    <row r="2009" spans="14:15" x14ac:dyDescent="0.25">
      <c r="N2009" s="60"/>
      <c r="O2009" s="59"/>
    </row>
    <row r="2010" spans="14:15" x14ac:dyDescent="0.25">
      <c r="N2010" s="60"/>
      <c r="O2010" s="59"/>
    </row>
    <row r="2011" spans="14:15" x14ac:dyDescent="0.25">
      <c r="N2011" s="60"/>
      <c r="O2011" s="59"/>
    </row>
    <row r="2012" spans="14:15" x14ac:dyDescent="0.25">
      <c r="N2012" s="60"/>
      <c r="O2012" s="59"/>
    </row>
    <row r="2013" spans="14:15" x14ac:dyDescent="0.25">
      <c r="N2013" s="60"/>
      <c r="O2013" s="59"/>
    </row>
    <row r="2014" spans="14:15" x14ac:dyDescent="0.25">
      <c r="N2014" s="60"/>
      <c r="O2014" s="59"/>
    </row>
    <row r="2015" spans="14:15" x14ac:dyDescent="0.25">
      <c r="N2015" s="60"/>
      <c r="O2015" s="59"/>
    </row>
    <row r="2016" spans="14:15" x14ac:dyDescent="0.25">
      <c r="N2016" s="60"/>
      <c r="O2016" s="59"/>
    </row>
    <row r="2017" spans="14:15" x14ac:dyDescent="0.25">
      <c r="N2017" s="60"/>
      <c r="O2017" s="59"/>
    </row>
    <row r="2018" spans="14:15" x14ac:dyDescent="0.25">
      <c r="N2018" s="60"/>
      <c r="O2018" s="59"/>
    </row>
    <row r="2019" spans="14:15" x14ac:dyDescent="0.25">
      <c r="N2019" s="60"/>
      <c r="O2019" s="59"/>
    </row>
    <row r="2020" spans="14:15" x14ac:dyDescent="0.25">
      <c r="N2020" s="60"/>
      <c r="O2020" s="59"/>
    </row>
    <row r="2021" spans="14:15" x14ac:dyDescent="0.25">
      <c r="N2021" s="60"/>
      <c r="O2021" s="59"/>
    </row>
    <row r="2022" spans="14:15" x14ac:dyDescent="0.25">
      <c r="N2022" s="60"/>
      <c r="O2022" s="59"/>
    </row>
    <row r="2023" spans="14:15" x14ac:dyDescent="0.25">
      <c r="N2023" s="60"/>
      <c r="O2023" s="59"/>
    </row>
    <row r="2024" spans="14:15" x14ac:dyDescent="0.25">
      <c r="N2024" s="60"/>
      <c r="O2024" s="59"/>
    </row>
    <row r="2025" spans="14:15" x14ac:dyDescent="0.25">
      <c r="N2025" s="60"/>
      <c r="O2025" s="59"/>
    </row>
    <row r="2026" spans="14:15" x14ac:dyDescent="0.25">
      <c r="N2026" s="60"/>
      <c r="O2026" s="59"/>
    </row>
    <row r="2027" spans="14:15" x14ac:dyDescent="0.25">
      <c r="N2027" s="60"/>
      <c r="O2027" s="59"/>
    </row>
    <row r="2028" spans="14:15" x14ac:dyDescent="0.25">
      <c r="N2028" s="60"/>
      <c r="O2028" s="59"/>
    </row>
    <row r="2029" spans="14:15" x14ac:dyDescent="0.25">
      <c r="N2029" s="60"/>
      <c r="O2029" s="59"/>
    </row>
    <row r="2030" spans="14:15" x14ac:dyDescent="0.25">
      <c r="N2030" s="60"/>
      <c r="O2030" s="59"/>
    </row>
    <row r="2031" spans="14:15" x14ac:dyDescent="0.25">
      <c r="N2031" s="60"/>
      <c r="O2031" s="59"/>
    </row>
    <row r="2032" spans="14:15" x14ac:dyDescent="0.25">
      <c r="N2032" s="60"/>
      <c r="O2032" s="59"/>
    </row>
    <row r="2033" spans="14:15" x14ac:dyDescent="0.25">
      <c r="N2033" s="60"/>
      <c r="O2033" s="59"/>
    </row>
    <row r="2034" spans="14:15" x14ac:dyDescent="0.25">
      <c r="N2034" s="60"/>
      <c r="O2034" s="59"/>
    </row>
    <row r="2035" spans="14:15" x14ac:dyDescent="0.25">
      <c r="N2035" s="60"/>
      <c r="O2035" s="59"/>
    </row>
    <row r="2036" spans="14:15" x14ac:dyDescent="0.25">
      <c r="N2036" s="60"/>
      <c r="O2036" s="59"/>
    </row>
    <row r="2037" spans="14:15" x14ac:dyDescent="0.25">
      <c r="N2037" s="60"/>
      <c r="O2037" s="59"/>
    </row>
    <row r="2038" spans="14:15" x14ac:dyDescent="0.25">
      <c r="N2038" s="60"/>
      <c r="O2038" s="59"/>
    </row>
    <row r="2039" spans="14:15" x14ac:dyDescent="0.25">
      <c r="N2039" s="60"/>
      <c r="O2039" s="59"/>
    </row>
    <row r="2040" spans="14:15" x14ac:dyDescent="0.25">
      <c r="N2040" s="60"/>
      <c r="O2040" s="59"/>
    </row>
    <row r="2041" spans="14:15" x14ac:dyDescent="0.25">
      <c r="N2041" s="60"/>
      <c r="O2041" s="59"/>
    </row>
    <row r="2042" spans="14:15" x14ac:dyDescent="0.25">
      <c r="N2042" s="60"/>
      <c r="O2042" s="59"/>
    </row>
    <row r="2043" spans="14:15" x14ac:dyDescent="0.25">
      <c r="N2043" s="60"/>
      <c r="O2043" s="59"/>
    </row>
    <row r="2044" spans="14:15" x14ac:dyDescent="0.25">
      <c r="N2044" s="60"/>
      <c r="O2044" s="59"/>
    </row>
    <row r="2045" spans="14:15" x14ac:dyDescent="0.25">
      <c r="N2045" s="60"/>
      <c r="O2045" s="59"/>
    </row>
    <row r="2046" spans="14:15" x14ac:dyDescent="0.25">
      <c r="N2046" s="60"/>
      <c r="O2046" s="59"/>
    </row>
    <row r="2047" spans="14:15" x14ac:dyDescent="0.25">
      <c r="N2047" s="60"/>
      <c r="O2047" s="59"/>
    </row>
    <row r="2048" spans="14:15" x14ac:dyDescent="0.25">
      <c r="N2048" s="60"/>
      <c r="O2048" s="59"/>
    </row>
    <row r="2049" spans="14:15" x14ac:dyDescent="0.25">
      <c r="N2049" s="60"/>
      <c r="O2049" s="59"/>
    </row>
    <row r="2050" spans="14:15" x14ac:dyDescent="0.25">
      <c r="N2050" s="60"/>
      <c r="O2050" s="59"/>
    </row>
    <row r="2051" spans="14:15" x14ac:dyDescent="0.25">
      <c r="N2051" s="60"/>
      <c r="O2051" s="59"/>
    </row>
    <row r="2052" spans="14:15" x14ac:dyDescent="0.25">
      <c r="N2052" s="60"/>
      <c r="O2052" s="59"/>
    </row>
    <row r="2053" spans="14:15" x14ac:dyDescent="0.25">
      <c r="N2053" s="60"/>
      <c r="O2053" s="59"/>
    </row>
    <row r="2054" spans="14:15" x14ac:dyDescent="0.25">
      <c r="N2054" s="60"/>
      <c r="O2054" s="59"/>
    </row>
    <row r="2055" spans="14:15" x14ac:dyDescent="0.25">
      <c r="N2055" s="60"/>
      <c r="O2055" s="59"/>
    </row>
    <row r="2056" spans="14:15" x14ac:dyDescent="0.25">
      <c r="N2056" s="60"/>
      <c r="O2056" s="59"/>
    </row>
    <row r="2057" spans="14:15" x14ac:dyDescent="0.25">
      <c r="N2057" s="60"/>
      <c r="O2057" s="59"/>
    </row>
    <row r="2058" spans="14:15" x14ac:dyDescent="0.25">
      <c r="N2058" s="60"/>
      <c r="O2058" s="59"/>
    </row>
    <row r="2059" spans="14:15" x14ac:dyDescent="0.25">
      <c r="N2059" s="60"/>
      <c r="O2059" s="59"/>
    </row>
    <row r="2060" spans="14:15" x14ac:dyDescent="0.25">
      <c r="N2060" s="60"/>
      <c r="O2060" s="59"/>
    </row>
    <row r="2061" spans="14:15" x14ac:dyDescent="0.25">
      <c r="N2061" s="60"/>
      <c r="O2061" s="59"/>
    </row>
    <row r="2062" spans="14:15" x14ac:dyDescent="0.25">
      <c r="N2062" s="60"/>
      <c r="O2062" s="59"/>
    </row>
    <row r="2063" spans="14:15" x14ac:dyDescent="0.25">
      <c r="N2063" s="60"/>
      <c r="O2063" s="59"/>
    </row>
    <row r="2064" spans="14:15" x14ac:dyDescent="0.25">
      <c r="N2064" s="60"/>
      <c r="O2064" s="59"/>
    </row>
    <row r="2065" spans="14:15" x14ac:dyDescent="0.25">
      <c r="N2065" s="60"/>
      <c r="O2065" s="59"/>
    </row>
    <row r="2066" spans="14:15" x14ac:dyDescent="0.25">
      <c r="N2066" s="60"/>
      <c r="O2066" s="59"/>
    </row>
    <row r="2067" spans="14:15" x14ac:dyDescent="0.25">
      <c r="N2067" s="60"/>
      <c r="O2067" s="59"/>
    </row>
    <row r="2068" spans="14:15" x14ac:dyDescent="0.25">
      <c r="N2068" s="60"/>
      <c r="O2068" s="59"/>
    </row>
    <row r="2069" spans="14:15" x14ac:dyDescent="0.25">
      <c r="N2069" s="60"/>
      <c r="O2069" s="59"/>
    </row>
    <row r="2070" spans="14:15" x14ac:dyDescent="0.25">
      <c r="N2070" s="60"/>
      <c r="O2070" s="59"/>
    </row>
    <row r="2071" spans="14:15" x14ac:dyDescent="0.25">
      <c r="N2071" s="60"/>
      <c r="O2071" s="59"/>
    </row>
    <row r="2072" spans="14:15" x14ac:dyDescent="0.25">
      <c r="N2072" s="60"/>
      <c r="O2072" s="59"/>
    </row>
    <row r="2073" spans="14:15" x14ac:dyDescent="0.25">
      <c r="N2073" s="60"/>
      <c r="O2073" s="59"/>
    </row>
    <row r="2074" spans="14:15" x14ac:dyDescent="0.25">
      <c r="N2074" s="60"/>
      <c r="O2074" s="59"/>
    </row>
    <row r="2075" spans="14:15" x14ac:dyDescent="0.25">
      <c r="N2075" s="60"/>
      <c r="O2075" s="59"/>
    </row>
    <row r="2076" spans="14:15" x14ac:dyDescent="0.25">
      <c r="N2076" s="60"/>
      <c r="O2076" s="59"/>
    </row>
    <row r="2077" spans="14:15" x14ac:dyDescent="0.25">
      <c r="N2077" s="60"/>
      <c r="O2077" s="59"/>
    </row>
    <row r="2078" spans="14:15" x14ac:dyDescent="0.25">
      <c r="N2078" s="60"/>
      <c r="O2078" s="59"/>
    </row>
    <row r="2079" spans="14:15" x14ac:dyDescent="0.25">
      <c r="N2079" s="60"/>
      <c r="O2079" s="59"/>
    </row>
    <row r="2080" spans="14:15" x14ac:dyDescent="0.25">
      <c r="N2080" s="60"/>
      <c r="O2080" s="59"/>
    </row>
    <row r="2081" spans="14:15" x14ac:dyDescent="0.25">
      <c r="N2081" s="60"/>
      <c r="O2081" s="59"/>
    </row>
    <row r="2082" spans="14:15" x14ac:dyDescent="0.25">
      <c r="N2082" s="60"/>
      <c r="O2082" s="59"/>
    </row>
    <row r="2083" spans="14:15" x14ac:dyDescent="0.25">
      <c r="N2083" s="60"/>
      <c r="O2083" s="59"/>
    </row>
    <row r="2084" spans="14:15" x14ac:dyDescent="0.25">
      <c r="N2084" s="60"/>
      <c r="O2084" s="59"/>
    </row>
    <row r="2085" spans="14:15" x14ac:dyDescent="0.25">
      <c r="N2085" s="60"/>
      <c r="O2085" s="59"/>
    </row>
    <row r="2086" spans="14:15" x14ac:dyDescent="0.25">
      <c r="N2086" s="60"/>
      <c r="O2086" s="59"/>
    </row>
    <row r="2087" spans="14:15" x14ac:dyDescent="0.25">
      <c r="N2087" s="60"/>
      <c r="O2087" s="59"/>
    </row>
    <row r="2088" spans="14:15" x14ac:dyDescent="0.25">
      <c r="N2088" s="60"/>
      <c r="O2088" s="59"/>
    </row>
    <row r="2089" spans="14:15" x14ac:dyDescent="0.25">
      <c r="N2089" s="60"/>
      <c r="O2089" s="59"/>
    </row>
    <row r="2090" spans="14:15" x14ac:dyDescent="0.25">
      <c r="N2090" s="60"/>
      <c r="O2090" s="59"/>
    </row>
    <row r="2091" spans="14:15" x14ac:dyDescent="0.25">
      <c r="N2091" s="60"/>
      <c r="O2091" s="59"/>
    </row>
    <row r="2092" spans="14:15" x14ac:dyDescent="0.25">
      <c r="N2092" s="60"/>
      <c r="O2092" s="59"/>
    </row>
    <row r="2093" spans="14:15" x14ac:dyDescent="0.25">
      <c r="N2093" s="60"/>
      <c r="O2093" s="59"/>
    </row>
    <row r="2094" spans="14:15" x14ac:dyDescent="0.25">
      <c r="N2094" s="60"/>
      <c r="O2094" s="59"/>
    </row>
    <row r="2095" spans="14:15" x14ac:dyDescent="0.25">
      <c r="N2095" s="60"/>
      <c r="O2095" s="59"/>
    </row>
    <row r="2096" spans="14:15" x14ac:dyDescent="0.25">
      <c r="N2096" s="60"/>
      <c r="O2096" s="59"/>
    </row>
    <row r="2097" spans="14:15" x14ac:dyDescent="0.25">
      <c r="N2097" s="60"/>
      <c r="O2097" s="59"/>
    </row>
    <row r="2098" spans="14:15" x14ac:dyDescent="0.25">
      <c r="N2098" s="60"/>
      <c r="O2098" s="59"/>
    </row>
    <row r="2099" spans="14:15" x14ac:dyDescent="0.25">
      <c r="N2099" s="60"/>
      <c r="O2099" s="59"/>
    </row>
    <row r="2100" spans="14:15" x14ac:dyDescent="0.25">
      <c r="N2100" s="60"/>
      <c r="O2100" s="59"/>
    </row>
    <row r="2101" spans="14:15" x14ac:dyDescent="0.25">
      <c r="N2101" s="60"/>
      <c r="O2101" s="59"/>
    </row>
    <row r="2102" spans="14:15" x14ac:dyDescent="0.25">
      <c r="N2102" s="60"/>
      <c r="O2102" s="59"/>
    </row>
    <row r="2103" spans="14:15" x14ac:dyDescent="0.25">
      <c r="N2103" s="60"/>
      <c r="O2103" s="59"/>
    </row>
    <row r="2104" spans="14:15" x14ac:dyDescent="0.25">
      <c r="N2104" s="60"/>
      <c r="O2104" s="59"/>
    </row>
    <row r="2105" spans="14:15" x14ac:dyDescent="0.25">
      <c r="N2105" s="60"/>
      <c r="O2105" s="59"/>
    </row>
    <row r="2106" spans="14:15" x14ac:dyDescent="0.25">
      <c r="N2106" s="60"/>
      <c r="O2106" s="59"/>
    </row>
    <row r="2107" spans="14:15" x14ac:dyDescent="0.25">
      <c r="N2107" s="60"/>
      <c r="O2107" s="59"/>
    </row>
    <row r="2108" spans="14:15" x14ac:dyDescent="0.25">
      <c r="N2108" s="60"/>
      <c r="O2108" s="59"/>
    </row>
    <row r="2109" spans="14:15" x14ac:dyDescent="0.25">
      <c r="N2109" s="60"/>
      <c r="O2109" s="59"/>
    </row>
    <row r="2110" spans="14:15" x14ac:dyDescent="0.25">
      <c r="N2110" s="60"/>
      <c r="O2110" s="59"/>
    </row>
    <row r="2111" spans="14:15" x14ac:dyDescent="0.25">
      <c r="N2111" s="60"/>
      <c r="O2111" s="59"/>
    </row>
    <row r="2112" spans="14:15" x14ac:dyDescent="0.25">
      <c r="N2112" s="60"/>
      <c r="O2112" s="59"/>
    </row>
    <row r="2113" spans="14:15" x14ac:dyDescent="0.25">
      <c r="N2113" s="60"/>
      <c r="O2113" s="59"/>
    </row>
    <row r="2114" spans="14:15" x14ac:dyDescent="0.25">
      <c r="N2114" s="60"/>
      <c r="O2114" s="59"/>
    </row>
    <row r="2115" spans="14:15" x14ac:dyDescent="0.25">
      <c r="N2115" s="60"/>
      <c r="O2115" s="59"/>
    </row>
    <row r="2116" spans="14:15" x14ac:dyDescent="0.25">
      <c r="N2116" s="60"/>
      <c r="O2116" s="59"/>
    </row>
    <row r="2117" spans="14:15" x14ac:dyDescent="0.25">
      <c r="N2117" s="60"/>
      <c r="O2117" s="59"/>
    </row>
    <row r="2118" spans="14:15" x14ac:dyDescent="0.25">
      <c r="N2118" s="60"/>
      <c r="O2118" s="59"/>
    </row>
    <row r="2119" spans="14:15" x14ac:dyDescent="0.25">
      <c r="N2119" s="60"/>
      <c r="O2119" s="59"/>
    </row>
    <row r="2120" spans="14:15" x14ac:dyDescent="0.25">
      <c r="N2120" s="60"/>
      <c r="O2120" s="59"/>
    </row>
    <row r="2121" spans="14:15" x14ac:dyDescent="0.25">
      <c r="N2121" s="60"/>
      <c r="O2121" s="59"/>
    </row>
    <row r="2122" spans="14:15" x14ac:dyDescent="0.25">
      <c r="N2122" s="60"/>
      <c r="O2122" s="59"/>
    </row>
    <row r="2123" spans="14:15" x14ac:dyDescent="0.25">
      <c r="N2123" s="60"/>
      <c r="O2123" s="59"/>
    </row>
    <row r="2124" spans="14:15" x14ac:dyDescent="0.25">
      <c r="N2124" s="60"/>
      <c r="O2124" s="59"/>
    </row>
    <row r="2125" spans="14:15" x14ac:dyDescent="0.25">
      <c r="N2125" s="60"/>
      <c r="O2125" s="59"/>
    </row>
    <row r="2126" spans="14:15" x14ac:dyDescent="0.25">
      <c r="N2126" s="60"/>
      <c r="O2126" s="59"/>
    </row>
    <row r="2127" spans="14:15" x14ac:dyDescent="0.25">
      <c r="N2127" s="60"/>
      <c r="O2127" s="59"/>
    </row>
    <row r="2128" spans="14:15" x14ac:dyDescent="0.25">
      <c r="N2128" s="60"/>
      <c r="O2128" s="59"/>
    </row>
    <row r="2129" spans="14:15" x14ac:dyDescent="0.25">
      <c r="N2129" s="60"/>
      <c r="O2129" s="59"/>
    </row>
    <row r="2130" spans="14:15" x14ac:dyDescent="0.25">
      <c r="N2130" s="60"/>
      <c r="O2130" s="59"/>
    </row>
    <row r="2131" spans="14:15" x14ac:dyDescent="0.25">
      <c r="N2131" s="60"/>
      <c r="O2131" s="59"/>
    </row>
    <row r="2132" spans="14:15" x14ac:dyDescent="0.25">
      <c r="N2132" s="60"/>
      <c r="O2132" s="59"/>
    </row>
    <row r="2133" spans="14:15" x14ac:dyDescent="0.25">
      <c r="N2133" s="60"/>
      <c r="O2133" s="59"/>
    </row>
    <row r="2134" spans="14:15" x14ac:dyDescent="0.25">
      <c r="N2134" s="60"/>
      <c r="O2134" s="59"/>
    </row>
    <row r="2135" spans="14:15" x14ac:dyDescent="0.25">
      <c r="N2135" s="60"/>
      <c r="O2135" s="59"/>
    </row>
    <row r="2136" spans="14:15" x14ac:dyDescent="0.25">
      <c r="N2136" s="60"/>
      <c r="O2136" s="59"/>
    </row>
    <row r="2137" spans="14:15" x14ac:dyDescent="0.25">
      <c r="N2137" s="60"/>
      <c r="O2137" s="59"/>
    </row>
    <row r="2138" spans="14:15" x14ac:dyDescent="0.25">
      <c r="N2138" s="60"/>
      <c r="O2138" s="59"/>
    </row>
    <row r="2139" spans="14:15" x14ac:dyDescent="0.25">
      <c r="N2139" s="60"/>
      <c r="O2139" s="59"/>
    </row>
    <row r="2140" spans="14:15" x14ac:dyDescent="0.25">
      <c r="N2140" s="60"/>
      <c r="O2140" s="59"/>
    </row>
    <row r="2141" spans="14:15" x14ac:dyDescent="0.25">
      <c r="N2141" s="60"/>
      <c r="O2141" s="59"/>
    </row>
    <row r="2142" spans="14:15" x14ac:dyDescent="0.25">
      <c r="N2142" s="60"/>
      <c r="O2142" s="59"/>
    </row>
    <row r="2143" spans="14:15" x14ac:dyDescent="0.25">
      <c r="N2143" s="60"/>
      <c r="O2143" s="59"/>
    </row>
    <row r="2144" spans="14:15" x14ac:dyDescent="0.25">
      <c r="N2144" s="60"/>
      <c r="O2144" s="59"/>
    </row>
    <row r="2145" spans="14:15" x14ac:dyDescent="0.25">
      <c r="N2145" s="60"/>
      <c r="O2145" s="59"/>
    </row>
    <row r="2146" spans="14:15" x14ac:dyDescent="0.25">
      <c r="N2146" s="60"/>
      <c r="O2146" s="59"/>
    </row>
    <row r="2147" spans="14:15" x14ac:dyDescent="0.25">
      <c r="N2147" s="60"/>
      <c r="O2147" s="59"/>
    </row>
    <row r="2148" spans="14:15" x14ac:dyDescent="0.25">
      <c r="N2148" s="60"/>
      <c r="O2148" s="59"/>
    </row>
    <row r="2149" spans="14:15" x14ac:dyDescent="0.25">
      <c r="N2149" s="60"/>
      <c r="O2149" s="59"/>
    </row>
    <row r="2150" spans="14:15" x14ac:dyDescent="0.25">
      <c r="N2150" s="60"/>
      <c r="O2150" s="59"/>
    </row>
    <row r="2151" spans="14:15" x14ac:dyDescent="0.25">
      <c r="N2151" s="60"/>
      <c r="O2151" s="59"/>
    </row>
    <row r="2152" spans="14:15" x14ac:dyDescent="0.25">
      <c r="N2152" s="60"/>
      <c r="O2152" s="59"/>
    </row>
    <row r="2153" spans="14:15" x14ac:dyDescent="0.25">
      <c r="N2153" s="60"/>
      <c r="O2153" s="59"/>
    </row>
    <row r="2154" spans="14:15" x14ac:dyDescent="0.25">
      <c r="N2154" s="60"/>
      <c r="O2154" s="59"/>
    </row>
    <row r="2155" spans="14:15" x14ac:dyDescent="0.25">
      <c r="N2155" s="60"/>
      <c r="O2155" s="59"/>
    </row>
    <row r="2156" spans="14:15" x14ac:dyDescent="0.25">
      <c r="N2156" s="60"/>
      <c r="O2156" s="59"/>
    </row>
    <row r="2157" spans="14:15" x14ac:dyDescent="0.25">
      <c r="N2157" s="60"/>
      <c r="O2157" s="59"/>
    </row>
    <row r="2158" spans="14:15" x14ac:dyDescent="0.25">
      <c r="N2158" s="60"/>
      <c r="O2158" s="59"/>
    </row>
    <row r="2159" spans="14:15" x14ac:dyDescent="0.25">
      <c r="N2159" s="60"/>
      <c r="O2159" s="59"/>
    </row>
    <row r="2160" spans="14:15" x14ac:dyDescent="0.25">
      <c r="N2160" s="60"/>
      <c r="O2160" s="59"/>
    </row>
    <row r="2161" spans="14:15" x14ac:dyDescent="0.25">
      <c r="N2161" s="60"/>
      <c r="O2161" s="59"/>
    </row>
    <row r="2162" spans="14:15" x14ac:dyDescent="0.25">
      <c r="N2162" s="60"/>
      <c r="O2162" s="59"/>
    </row>
    <row r="2163" spans="14:15" x14ac:dyDescent="0.25">
      <c r="N2163" s="60"/>
      <c r="O2163" s="59"/>
    </row>
    <row r="2164" spans="14:15" x14ac:dyDescent="0.25">
      <c r="N2164" s="60"/>
      <c r="O2164" s="59"/>
    </row>
    <row r="2165" spans="14:15" x14ac:dyDescent="0.25">
      <c r="N2165" s="60"/>
      <c r="O2165" s="59"/>
    </row>
    <row r="2166" spans="14:15" x14ac:dyDescent="0.25">
      <c r="N2166" s="60"/>
      <c r="O2166" s="59"/>
    </row>
    <row r="2167" spans="14:15" x14ac:dyDescent="0.25">
      <c r="N2167" s="60"/>
      <c r="O2167" s="59"/>
    </row>
    <row r="2168" spans="14:15" x14ac:dyDescent="0.25">
      <c r="N2168" s="60"/>
      <c r="O2168" s="59"/>
    </row>
    <row r="2169" spans="14:15" x14ac:dyDescent="0.25">
      <c r="N2169" s="60"/>
      <c r="O2169" s="59"/>
    </row>
    <row r="2170" spans="14:15" x14ac:dyDescent="0.25">
      <c r="N2170" s="60"/>
      <c r="O2170" s="59"/>
    </row>
    <row r="2171" spans="14:15" x14ac:dyDescent="0.25">
      <c r="N2171" s="60"/>
      <c r="O2171" s="59"/>
    </row>
    <row r="2172" spans="14:15" x14ac:dyDescent="0.25">
      <c r="N2172" s="60"/>
      <c r="O2172" s="59"/>
    </row>
    <row r="2173" spans="14:15" x14ac:dyDescent="0.25">
      <c r="N2173" s="60"/>
      <c r="O2173" s="59"/>
    </row>
    <row r="2174" spans="14:15" x14ac:dyDescent="0.25">
      <c r="N2174" s="60"/>
      <c r="O2174" s="59"/>
    </row>
    <row r="2175" spans="14:15" x14ac:dyDescent="0.25">
      <c r="N2175" s="60"/>
      <c r="O2175" s="59"/>
    </row>
    <row r="2176" spans="14:15" x14ac:dyDescent="0.25">
      <c r="N2176" s="60"/>
      <c r="O2176" s="59"/>
    </row>
    <row r="2177" spans="14:15" x14ac:dyDescent="0.25">
      <c r="N2177" s="60"/>
      <c r="O2177" s="59"/>
    </row>
    <row r="2178" spans="14:15" x14ac:dyDescent="0.25">
      <c r="N2178" s="60"/>
      <c r="O2178" s="59"/>
    </row>
    <row r="2179" spans="14:15" x14ac:dyDescent="0.25">
      <c r="N2179" s="60"/>
      <c r="O2179" s="59"/>
    </row>
    <row r="2180" spans="14:15" x14ac:dyDescent="0.25">
      <c r="N2180" s="60"/>
      <c r="O2180" s="59"/>
    </row>
    <row r="2181" spans="14:15" x14ac:dyDescent="0.25">
      <c r="N2181" s="60"/>
      <c r="O2181" s="59"/>
    </row>
    <row r="2182" spans="14:15" x14ac:dyDescent="0.25">
      <c r="N2182" s="60"/>
      <c r="O2182" s="59"/>
    </row>
    <row r="2183" spans="14:15" x14ac:dyDescent="0.25">
      <c r="N2183" s="60"/>
      <c r="O2183" s="59"/>
    </row>
    <row r="2184" spans="14:15" x14ac:dyDescent="0.25">
      <c r="N2184" s="60"/>
      <c r="O2184" s="59"/>
    </row>
    <row r="2185" spans="14:15" x14ac:dyDescent="0.25">
      <c r="N2185" s="60"/>
      <c r="O2185" s="59"/>
    </row>
    <row r="2186" spans="14:15" x14ac:dyDescent="0.25">
      <c r="N2186" s="60"/>
      <c r="O2186" s="59"/>
    </row>
    <row r="2187" spans="14:15" x14ac:dyDescent="0.25">
      <c r="N2187" s="60"/>
      <c r="O2187" s="59"/>
    </row>
    <row r="2188" spans="14:15" x14ac:dyDescent="0.25">
      <c r="N2188" s="60"/>
      <c r="O2188" s="59"/>
    </row>
    <row r="2189" spans="14:15" x14ac:dyDescent="0.25">
      <c r="N2189" s="60"/>
      <c r="O2189" s="59"/>
    </row>
    <row r="2190" spans="14:15" x14ac:dyDescent="0.25">
      <c r="N2190" s="60"/>
      <c r="O2190" s="59"/>
    </row>
    <row r="2191" spans="14:15" x14ac:dyDescent="0.25">
      <c r="N2191" s="60"/>
      <c r="O2191" s="59"/>
    </row>
    <row r="2192" spans="14:15" x14ac:dyDescent="0.25">
      <c r="N2192" s="60"/>
      <c r="O2192" s="59"/>
    </row>
    <row r="2193" spans="14:15" x14ac:dyDescent="0.25">
      <c r="N2193" s="60"/>
      <c r="O2193" s="59"/>
    </row>
    <row r="2194" spans="14:15" x14ac:dyDescent="0.25">
      <c r="N2194" s="60"/>
      <c r="O2194" s="59"/>
    </row>
    <row r="2195" spans="14:15" x14ac:dyDescent="0.25">
      <c r="N2195" s="60"/>
      <c r="O2195" s="59"/>
    </row>
    <row r="2196" spans="14:15" x14ac:dyDescent="0.25">
      <c r="N2196" s="60"/>
      <c r="O2196" s="59"/>
    </row>
    <row r="2197" spans="14:15" x14ac:dyDescent="0.25">
      <c r="N2197" s="60"/>
      <c r="O2197" s="59"/>
    </row>
    <row r="2198" spans="14:15" x14ac:dyDescent="0.25">
      <c r="N2198" s="60"/>
      <c r="O2198" s="59"/>
    </row>
    <row r="2199" spans="14:15" x14ac:dyDescent="0.25">
      <c r="N2199" s="60"/>
      <c r="O2199" s="59"/>
    </row>
    <row r="2200" spans="14:15" x14ac:dyDescent="0.25">
      <c r="N2200" s="60"/>
      <c r="O2200" s="59"/>
    </row>
    <row r="2201" spans="14:15" x14ac:dyDescent="0.25">
      <c r="N2201" s="60"/>
      <c r="O2201" s="59"/>
    </row>
    <row r="2202" spans="14:15" x14ac:dyDescent="0.25">
      <c r="N2202" s="60"/>
      <c r="O2202" s="59"/>
    </row>
    <row r="2203" spans="14:15" x14ac:dyDescent="0.25">
      <c r="N2203" s="60"/>
      <c r="O2203" s="59"/>
    </row>
    <row r="2204" spans="14:15" x14ac:dyDescent="0.25">
      <c r="N2204" s="60"/>
      <c r="O2204" s="59"/>
    </row>
    <row r="2205" spans="14:15" x14ac:dyDescent="0.25">
      <c r="N2205" s="60"/>
      <c r="O2205" s="59"/>
    </row>
    <row r="2206" spans="14:15" x14ac:dyDescent="0.25">
      <c r="N2206" s="60"/>
      <c r="O2206" s="59"/>
    </row>
    <row r="2207" spans="14:15" x14ac:dyDescent="0.25">
      <c r="N2207" s="60"/>
      <c r="O2207" s="59"/>
    </row>
    <row r="2208" spans="14:15" x14ac:dyDescent="0.25">
      <c r="N2208" s="60"/>
      <c r="O2208" s="59"/>
    </row>
    <row r="2209" spans="14:15" x14ac:dyDescent="0.25">
      <c r="N2209" s="60"/>
      <c r="O2209" s="59"/>
    </row>
    <row r="2210" spans="14:15" x14ac:dyDescent="0.25">
      <c r="N2210" s="60"/>
      <c r="O2210" s="59"/>
    </row>
    <row r="2211" spans="14:15" x14ac:dyDescent="0.25">
      <c r="N2211" s="60"/>
      <c r="O2211" s="59"/>
    </row>
    <row r="2212" spans="14:15" x14ac:dyDescent="0.25">
      <c r="N2212" s="60"/>
      <c r="O2212" s="59"/>
    </row>
    <row r="2213" spans="14:15" x14ac:dyDescent="0.25">
      <c r="N2213" s="60"/>
      <c r="O2213" s="59"/>
    </row>
    <row r="2214" spans="14:15" x14ac:dyDescent="0.25">
      <c r="N2214" s="60"/>
      <c r="O2214" s="59"/>
    </row>
    <row r="2215" spans="14:15" x14ac:dyDescent="0.25">
      <c r="N2215" s="60"/>
      <c r="O2215" s="59"/>
    </row>
    <row r="2216" spans="14:15" x14ac:dyDescent="0.25">
      <c r="N2216" s="60"/>
      <c r="O2216" s="59"/>
    </row>
    <row r="2217" spans="14:15" x14ac:dyDescent="0.25">
      <c r="N2217" s="60"/>
      <c r="O2217" s="59"/>
    </row>
    <row r="2218" spans="14:15" x14ac:dyDescent="0.25">
      <c r="N2218" s="60"/>
      <c r="O2218" s="59"/>
    </row>
    <row r="2219" spans="14:15" x14ac:dyDescent="0.25">
      <c r="N2219" s="60"/>
      <c r="O2219" s="59"/>
    </row>
    <row r="2220" spans="14:15" x14ac:dyDescent="0.25">
      <c r="N2220" s="60"/>
      <c r="O2220" s="59"/>
    </row>
    <row r="2221" spans="14:15" x14ac:dyDescent="0.25">
      <c r="N2221" s="60"/>
      <c r="O2221" s="59"/>
    </row>
    <row r="2222" spans="14:15" x14ac:dyDescent="0.25">
      <c r="N2222" s="60"/>
      <c r="O2222" s="59"/>
    </row>
    <row r="2223" spans="14:15" x14ac:dyDescent="0.25">
      <c r="N2223" s="60"/>
      <c r="O2223" s="59"/>
    </row>
    <row r="2224" spans="14:15" x14ac:dyDescent="0.25">
      <c r="N2224" s="60"/>
      <c r="O2224" s="59"/>
    </row>
    <row r="2225" spans="14:15" x14ac:dyDescent="0.25">
      <c r="N2225" s="60"/>
      <c r="O2225" s="59"/>
    </row>
    <row r="2226" spans="14:15" x14ac:dyDescent="0.25">
      <c r="N2226" s="60"/>
      <c r="O2226" s="59"/>
    </row>
    <row r="2227" spans="14:15" x14ac:dyDescent="0.25">
      <c r="N2227" s="60"/>
      <c r="O2227" s="59"/>
    </row>
    <row r="2228" spans="14:15" x14ac:dyDescent="0.25">
      <c r="N2228" s="60"/>
      <c r="O2228" s="59"/>
    </row>
    <row r="2229" spans="14:15" x14ac:dyDescent="0.25">
      <c r="N2229" s="60"/>
      <c r="O2229" s="59"/>
    </row>
    <row r="2230" spans="14:15" x14ac:dyDescent="0.25">
      <c r="N2230" s="60"/>
      <c r="O2230" s="59"/>
    </row>
    <row r="2231" spans="14:15" x14ac:dyDescent="0.25">
      <c r="N2231" s="60"/>
      <c r="O2231" s="59"/>
    </row>
    <row r="2232" spans="14:15" x14ac:dyDescent="0.25">
      <c r="N2232" s="60"/>
      <c r="O2232" s="59"/>
    </row>
    <row r="2233" spans="14:15" x14ac:dyDescent="0.25">
      <c r="N2233" s="60"/>
      <c r="O2233" s="59"/>
    </row>
    <row r="2234" spans="14:15" x14ac:dyDescent="0.25">
      <c r="N2234" s="60"/>
      <c r="O2234" s="59"/>
    </row>
    <row r="2235" spans="14:15" x14ac:dyDescent="0.25">
      <c r="N2235" s="60"/>
      <c r="O2235" s="59"/>
    </row>
    <row r="2236" spans="14:15" x14ac:dyDescent="0.25">
      <c r="N2236" s="60"/>
      <c r="O2236" s="59"/>
    </row>
    <row r="2237" spans="14:15" x14ac:dyDescent="0.25">
      <c r="N2237" s="60"/>
      <c r="O2237" s="59"/>
    </row>
    <row r="2238" spans="14:15" x14ac:dyDescent="0.25">
      <c r="N2238" s="60"/>
      <c r="O2238" s="59"/>
    </row>
    <row r="2239" spans="14:15" x14ac:dyDescent="0.25">
      <c r="N2239" s="60"/>
      <c r="O2239" s="59"/>
    </row>
    <row r="2240" spans="14:15" x14ac:dyDescent="0.25">
      <c r="N2240" s="60"/>
      <c r="O2240" s="59"/>
    </row>
    <row r="2241" spans="14:15" x14ac:dyDescent="0.25">
      <c r="N2241" s="60"/>
      <c r="O2241" s="59"/>
    </row>
    <row r="2242" spans="14:15" x14ac:dyDescent="0.25">
      <c r="N2242" s="60"/>
      <c r="O2242" s="59"/>
    </row>
    <row r="2243" spans="14:15" x14ac:dyDescent="0.25">
      <c r="N2243" s="60"/>
      <c r="O2243" s="59"/>
    </row>
    <row r="2244" spans="14:15" x14ac:dyDescent="0.25">
      <c r="N2244" s="60"/>
      <c r="O2244" s="59"/>
    </row>
    <row r="2245" spans="14:15" x14ac:dyDescent="0.25">
      <c r="N2245" s="60"/>
      <c r="O2245" s="59"/>
    </row>
    <row r="2246" spans="14:15" x14ac:dyDescent="0.25">
      <c r="N2246" s="60"/>
      <c r="O2246" s="59"/>
    </row>
    <row r="2247" spans="14:15" x14ac:dyDescent="0.25">
      <c r="N2247" s="60"/>
      <c r="O2247" s="59"/>
    </row>
    <row r="2248" spans="14:15" x14ac:dyDescent="0.25">
      <c r="N2248" s="60"/>
      <c r="O2248" s="59"/>
    </row>
    <row r="2249" spans="14:15" x14ac:dyDescent="0.25">
      <c r="N2249" s="60"/>
      <c r="O2249" s="59"/>
    </row>
    <row r="2250" spans="14:15" x14ac:dyDescent="0.25">
      <c r="N2250" s="60"/>
      <c r="O2250" s="59"/>
    </row>
    <row r="2251" spans="14:15" x14ac:dyDescent="0.25">
      <c r="N2251" s="60"/>
      <c r="O2251" s="59"/>
    </row>
    <row r="2252" spans="14:15" x14ac:dyDescent="0.25">
      <c r="N2252" s="60"/>
      <c r="O2252" s="59"/>
    </row>
    <row r="2253" spans="14:15" x14ac:dyDescent="0.25">
      <c r="N2253" s="60"/>
      <c r="O2253" s="59"/>
    </row>
    <row r="2254" spans="14:15" x14ac:dyDescent="0.25">
      <c r="N2254" s="60"/>
      <c r="O2254" s="59"/>
    </row>
    <row r="2255" spans="14:15" x14ac:dyDescent="0.25">
      <c r="N2255" s="60"/>
      <c r="O2255" s="59"/>
    </row>
    <row r="2256" spans="14:15" x14ac:dyDescent="0.25">
      <c r="N2256" s="60"/>
      <c r="O2256" s="59"/>
    </row>
    <row r="2257" spans="14:15" x14ac:dyDescent="0.25">
      <c r="N2257" s="60"/>
      <c r="O2257" s="59"/>
    </row>
    <row r="2258" spans="14:15" x14ac:dyDescent="0.25">
      <c r="N2258" s="60"/>
      <c r="O2258" s="59"/>
    </row>
    <row r="2259" spans="14:15" x14ac:dyDescent="0.25">
      <c r="N2259" s="60"/>
      <c r="O2259" s="59"/>
    </row>
    <row r="2260" spans="14:15" x14ac:dyDescent="0.25">
      <c r="N2260" s="60"/>
      <c r="O2260" s="59"/>
    </row>
    <row r="2261" spans="14:15" x14ac:dyDescent="0.25">
      <c r="N2261" s="60"/>
      <c r="O2261" s="59"/>
    </row>
    <row r="2262" spans="14:15" x14ac:dyDescent="0.25">
      <c r="N2262" s="60"/>
      <c r="O2262" s="59"/>
    </row>
    <row r="2263" spans="14:15" x14ac:dyDescent="0.25">
      <c r="N2263" s="60"/>
      <c r="O2263" s="59"/>
    </row>
    <row r="2264" spans="14:15" x14ac:dyDescent="0.25">
      <c r="N2264" s="60"/>
      <c r="O2264" s="59"/>
    </row>
    <row r="2265" spans="14:15" x14ac:dyDescent="0.25">
      <c r="N2265" s="60"/>
      <c r="O2265" s="59"/>
    </row>
    <row r="2266" spans="14:15" x14ac:dyDescent="0.25">
      <c r="N2266" s="60"/>
      <c r="O2266" s="59"/>
    </row>
    <row r="2267" spans="14:15" x14ac:dyDescent="0.25">
      <c r="N2267" s="60"/>
      <c r="O2267" s="59"/>
    </row>
    <row r="2268" spans="14:15" x14ac:dyDescent="0.25">
      <c r="N2268" s="60"/>
      <c r="O2268" s="59"/>
    </row>
    <row r="2269" spans="14:15" x14ac:dyDescent="0.25">
      <c r="N2269" s="60"/>
      <c r="O2269" s="59"/>
    </row>
    <row r="2270" spans="14:15" x14ac:dyDescent="0.25">
      <c r="N2270" s="60"/>
      <c r="O2270" s="59"/>
    </row>
    <row r="2271" spans="14:15" x14ac:dyDescent="0.25">
      <c r="N2271" s="60"/>
      <c r="O2271" s="59"/>
    </row>
    <row r="2272" spans="14:15" x14ac:dyDescent="0.25">
      <c r="N2272" s="60"/>
      <c r="O2272" s="59"/>
    </row>
    <row r="2273" spans="14:15" x14ac:dyDescent="0.25">
      <c r="N2273" s="60"/>
      <c r="O2273" s="59"/>
    </row>
    <row r="2274" spans="14:15" x14ac:dyDescent="0.25">
      <c r="N2274" s="60"/>
      <c r="O2274" s="59"/>
    </row>
    <row r="2275" spans="14:15" x14ac:dyDescent="0.25">
      <c r="N2275" s="60"/>
      <c r="O2275" s="59"/>
    </row>
    <row r="2276" spans="14:15" x14ac:dyDescent="0.25">
      <c r="N2276" s="60"/>
      <c r="O2276" s="59"/>
    </row>
    <row r="2277" spans="14:15" x14ac:dyDescent="0.25">
      <c r="N2277" s="60"/>
      <c r="O2277" s="59"/>
    </row>
    <row r="2278" spans="14:15" x14ac:dyDescent="0.25">
      <c r="N2278" s="60"/>
      <c r="O2278" s="59"/>
    </row>
    <row r="2279" spans="14:15" x14ac:dyDescent="0.25">
      <c r="N2279" s="60"/>
      <c r="O2279" s="59"/>
    </row>
    <row r="2280" spans="14:15" x14ac:dyDescent="0.25">
      <c r="N2280" s="60"/>
      <c r="O2280" s="59"/>
    </row>
    <row r="2281" spans="14:15" x14ac:dyDescent="0.25">
      <c r="N2281" s="60"/>
      <c r="O2281" s="59"/>
    </row>
    <row r="2282" spans="14:15" x14ac:dyDescent="0.25">
      <c r="N2282" s="60"/>
      <c r="O2282" s="59"/>
    </row>
    <row r="2283" spans="14:15" x14ac:dyDescent="0.25">
      <c r="N2283" s="60"/>
      <c r="O2283" s="59"/>
    </row>
    <row r="2284" spans="14:15" x14ac:dyDescent="0.25">
      <c r="N2284" s="60"/>
      <c r="O2284" s="59"/>
    </row>
    <row r="2285" spans="14:15" x14ac:dyDescent="0.25">
      <c r="N2285" s="60"/>
      <c r="O2285" s="59"/>
    </row>
    <row r="2286" spans="14:15" x14ac:dyDescent="0.25">
      <c r="N2286" s="60"/>
      <c r="O2286" s="59"/>
    </row>
    <row r="2287" spans="14:15" x14ac:dyDescent="0.25">
      <c r="N2287" s="60"/>
      <c r="O2287" s="59"/>
    </row>
    <row r="2288" spans="14:15" x14ac:dyDescent="0.25">
      <c r="N2288" s="60"/>
      <c r="O2288" s="59"/>
    </row>
    <row r="2289" spans="14:15" x14ac:dyDescent="0.25">
      <c r="N2289" s="60"/>
      <c r="O2289" s="59"/>
    </row>
    <row r="2290" spans="14:15" x14ac:dyDescent="0.25">
      <c r="N2290" s="60"/>
      <c r="O2290" s="59"/>
    </row>
    <row r="2291" spans="14:15" x14ac:dyDescent="0.25">
      <c r="N2291" s="60"/>
      <c r="O2291" s="59"/>
    </row>
    <row r="2292" spans="14:15" x14ac:dyDescent="0.25">
      <c r="N2292" s="60"/>
      <c r="O2292" s="59"/>
    </row>
    <row r="2293" spans="14:15" x14ac:dyDescent="0.25">
      <c r="N2293" s="60"/>
      <c r="O2293" s="59"/>
    </row>
    <row r="2294" spans="14:15" x14ac:dyDescent="0.25">
      <c r="N2294" s="60"/>
      <c r="O2294" s="59"/>
    </row>
    <row r="2295" spans="14:15" x14ac:dyDescent="0.25">
      <c r="N2295" s="60"/>
      <c r="O2295" s="59"/>
    </row>
    <row r="2296" spans="14:15" x14ac:dyDescent="0.25">
      <c r="N2296" s="60"/>
      <c r="O2296" s="59"/>
    </row>
    <row r="2297" spans="14:15" x14ac:dyDescent="0.25">
      <c r="N2297" s="60"/>
      <c r="O2297" s="59"/>
    </row>
    <row r="2298" spans="14:15" x14ac:dyDescent="0.25">
      <c r="N2298" s="60"/>
      <c r="O2298" s="59"/>
    </row>
    <row r="2299" spans="14:15" x14ac:dyDescent="0.25">
      <c r="N2299" s="60"/>
      <c r="O2299" s="59"/>
    </row>
    <row r="2300" spans="14:15" x14ac:dyDescent="0.25">
      <c r="N2300" s="60"/>
      <c r="O2300" s="59"/>
    </row>
    <row r="2301" spans="14:15" x14ac:dyDescent="0.25">
      <c r="N2301" s="60"/>
      <c r="O2301" s="59"/>
    </row>
    <row r="2302" spans="14:15" x14ac:dyDescent="0.25">
      <c r="N2302" s="60"/>
      <c r="O2302" s="59"/>
    </row>
    <row r="2303" spans="14:15" x14ac:dyDescent="0.25">
      <c r="N2303" s="60"/>
      <c r="O2303" s="59"/>
    </row>
    <row r="2304" spans="14:15" x14ac:dyDescent="0.25">
      <c r="N2304" s="60"/>
      <c r="O2304" s="59"/>
    </row>
    <row r="2305" spans="14:15" x14ac:dyDescent="0.25">
      <c r="N2305" s="60"/>
      <c r="O2305" s="59"/>
    </row>
    <row r="2306" spans="14:15" x14ac:dyDescent="0.25">
      <c r="N2306" s="60"/>
      <c r="O2306" s="59"/>
    </row>
    <row r="2307" spans="14:15" x14ac:dyDescent="0.25">
      <c r="N2307" s="60"/>
      <c r="O2307" s="59"/>
    </row>
    <row r="2308" spans="14:15" x14ac:dyDescent="0.25">
      <c r="N2308" s="60"/>
      <c r="O2308" s="59"/>
    </row>
    <row r="2309" spans="14:15" x14ac:dyDescent="0.25">
      <c r="N2309" s="60"/>
      <c r="O2309" s="59"/>
    </row>
    <row r="2310" spans="14:15" x14ac:dyDescent="0.25">
      <c r="N2310" s="60"/>
      <c r="O2310" s="59"/>
    </row>
    <row r="2311" spans="14:15" x14ac:dyDescent="0.25">
      <c r="N2311" s="60"/>
      <c r="O2311" s="59"/>
    </row>
    <row r="2312" spans="14:15" x14ac:dyDescent="0.25">
      <c r="N2312" s="60"/>
      <c r="O2312" s="59"/>
    </row>
    <row r="2313" spans="14:15" x14ac:dyDescent="0.25">
      <c r="N2313" s="60"/>
      <c r="O2313" s="59"/>
    </row>
    <row r="2314" spans="14:15" x14ac:dyDescent="0.25">
      <c r="N2314" s="60"/>
      <c r="O2314" s="59"/>
    </row>
    <row r="2315" spans="14:15" x14ac:dyDescent="0.25">
      <c r="N2315" s="60"/>
      <c r="O2315" s="59"/>
    </row>
    <row r="2316" spans="14:15" x14ac:dyDescent="0.25">
      <c r="N2316" s="60"/>
      <c r="O2316" s="59"/>
    </row>
    <row r="2317" spans="14:15" x14ac:dyDescent="0.25">
      <c r="N2317" s="60"/>
      <c r="O2317" s="59"/>
    </row>
    <row r="2318" spans="14:15" x14ac:dyDescent="0.25">
      <c r="N2318" s="60"/>
      <c r="O2318" s="59"/>
    </row>
    <row r="2319" spans="14:15" x14ac:dyDescent="0.25">
      <c r="N2319" s="60"/>
      <c r="O2319" s="59"/>
    </row>
    <row r="2320" spans="14:15" x14ac:dyDescent="0.25">
      <c r="N2320" s="60"/>
      <c r="O2320" s="59"/>
    </row>
    <row r="2321" spans="14:15" x14ac:dyDescent="0.25">
      <c r="N2321" s="60"/>
      <c r="O2321" s="59"/>
    </row>
    <row r="2322" spans="14:15" x14ac:dyDescent="0.25">
      <c r="N2322" s="60"/>
      <c r="O2322" s="59"/>
    </row>
    <row r="2323" spans="14:15" x14ac:dyDescent="0.25">
      <c r="N2323" s="60"/>
      <c r="O2323" s="59"/>
    </row>
    <row r="2324" spans="14:15" x14ac:dyDescent="0.25">
      <c r="N2324" s="60"/>
      <c r="O2324" s="59"/>
    </row>
    <row r="2325" spans="14:15" x14ac:dyDescent="0.25">
      <c r="N2325" s="60"/>
      <c r="O2325" s="59"/>
    </row>
    <row r="2326" spans="14:15" x14ac:dyDescent="0.25">
      <c r="N2326" s="60"/>
      <c r="O2326" s="59"/>
    </row>
    <row r="2327" spans="14:15" x14ac:dyDescent="0.25">
      <c r="N2327" s="60"/>
      <c r="O2327" s="59"/>
    </row>
    <row r="2328" spans="14:15" x14ac:dyDescent="0.25">
      <c r="N2328" s="60"/>
      <c r="O2328" s="59"/>
    </row>
    <row r="2329" spans="14:15" x14ac:dyDescent="0.25">
      <c r="N2329" s="60"/>
      <c r="O2329" s="59"/>
    </row>
    <row r="2330" spans="14:15" x14ac:dyDescent="0.25">
      <c r="N2330" s="60"/>
      <c r="O2330" s="59"/>
    </row>
    <row r="2331" spans="14:15" x14ac:dyDescent="0.25">
      <c r="N2331" s="60"/>
      <c r="O2331" s="59"/>
    </row>
    <row r="2332" spans="14:15" x14ac:dyDescent="0.25">
      <c r="N2332" s="60"/>
      <c r="O2332" s="59"/>
    </row>
    <row r="2333" spans="14:15" x14ac:dyDescent="0.25">
      <c r="N2333" s="60"/>
      <c r="O2333" s="59"/>
    </row>
    <row r="2334" spans="14:15" x14ac:dyDescent="0.25">
      <c r="N2334" s="60"/>
      <c r="O2334" s="59"/>
    </row>
    <row r="2335" spans="14:15" x14ac:dyDescent="0.25">
      <c r="N2335" s="60"/>
      <c r="O2335" s="59"/>
    </row>
    <row r="2336" spans="14:15" x14ac:dyDescent="0.25">
      <c r="N2336" s="60"/>
      <c r="O2336" s="59"/>
    </row>
    <row r="2337" spans="14:15" x14ac:dyDescent="0.25">
      <c r="N2337" s="60"/>
      <c r="O2337" s="59"/>
    </row>
    <row r="2338" spans="14:15" x14ac:dyDescent="0.25">
      <c r="N2338" s="60"/>
      <c r="O2338" s="59"/>
    </row>
    <row r="2339" spans="14:15" x14ac:dyDescent="0.25">
      <c r="N2339" s="60"/>
      <c r="O2339" s="59"/>
    </row>
    <row r="2340" spans="14:15" x14ac:dyDescent="0.25">
      <c r="N2340" s="60"/>
      <c r="O2340" s="59"/>
    </row>
    <row r="2341" spans="14:15" x14ac:dyDescent="0.25">
      <c r="N2341" s="60"/>
      <c r="O2341" s="59"/>
    </row>
    <row r="2342" spans="14:15" x14ac:dyDescent="0.25">
      <c r="N2342" s="60"/>
      <c r="O2342" s="59"/>
    </row>
    <row r="2343" spans="14:15" x14ac:dyDescent="0.25">
      <c r="N2343" s="60"/>
      <c r="O2343" s="59"/>
    </row>
    <row r="2344" spans="14:15" x14ac:dyDescent="0.25">
      <c r="N2344" s="60"/>
      <c r="O2344" s="59"/>
    </row>
    <row r="2345" spans="14:15" x14ac:dyDescent="0.25">
      <c r="N2345" s="60"/>
      <c r="O2345" s="59"/>
    </row>
    <row r="2346" spans="14:15" x14ac:dyDescent="0.25">
      <c r="N2346" s="60"/>
      <c r="O2346" s="59"/>
    </row>
    <row r="2347" spans="14:15" x14ac:dyDescent="0.25">
      <c r="N2347" s="60"/>
      <c r="O2347" s="59"/>
    </row>
    <row r="2348" spans="14:15" x14ac:dyDescent="0.25">
      <c r="N2348" s="60"/>
      <c r="O2348" s="59"/>
    </row>
    <row r="2349" spans="14:15" x14ac:dyDescent="0.25">
      <c r="N2349" s="60"/>
      <c r="O2349" s="59"/>
    </row>
    <row r="2350" spans="14:15" x14ac:dyDescent="0.25">
      <c r="N2350" s="60"/>
      <c r="O2350" s="59"/>
    </row>
    <row r="2351" spans="14:15" x14ac:dyDescent="0.25">
      <c r="N2351" s="60"/>
      <c r="O2351" s="59"/>
    </row>
    <row r="2352" spans="14:15" x14ac:dyDescent="0.25">
      <c r="N2352" s="60"/>
      <c r="O2352" s="59"/>
    </row>
    <row r="2353" spans="14:15" x14ac:dyDescent="0.25">
      <c r="N2353" s="60"/>
      <c r="O2353" s="59"/>
    </row>
    <row r="2354" spans="14:15" x14ac:dyDescent="0.25">
      <c r="N2354" s="60"/>
      <c r="O2354" s="59"/>
    </row>
    <row r="2355" spans="14:15" x14ac:dyDescent="0.25">
      <c r="N2355" s="60"/>
      <c r="O2355" s="59"/>
    </row>
    <row r="2356" spans="14:15" x14ac:dyDescent="0.25">
      <c r="N2356" s="60"/>
      <c r="O2356" s="59"/>
    </row>
    <row r="2357" spans="14:15" x14ac:dyDescent="0.25">
      <c r="N2357" s="60"/>
      <c r="O2357" s="59"/>
    </row>
    <row r="2358" spans="14:15" x14ac:dyDescent="0.25">
      <c r="N2358" s="60"/>
      <c r="O2358" s="59"/>
    </row>
    <row r="2359" spans="14:15" x14ac:dyDescent="0.25">
      <c r="N2359" s="60"/>
      <c r="O2359" s="59"/>
    </row>
    <row r="2360" spans="14:15" x14ac:dyDescent="0.25">
      <c r="N2360" s="60"/>
      <c r="O2360" s="59"/>
    </row>
    <row r="2361" spans="14:15" x14ac:dyDescent="0.25">
      <c r="N2361" s="60"/>
      <c r="O2361" s="59"/>
    </row>
    <row r="2362" spans="14:15" x14ac:dyDescent="0.25">
      <c r="N2362" s="60"/>
      <c r="O2362" s="59"/>
    </row>
    <row r="2363" spans="14:15" x14ac:dyDescent="0.25">
      <c r="N2363" s="60"/>
      <c r="O2363" s="59"/>
    </row>
    <row r="2364" spans="14:15" x14ac:dyDescent="0.25">
      <c r="N2364" s="60"/>
      <c r="O2364" s="59"/>
    </row>
    <row r="2365" spans="14:15" x14ac:dyDescent="0.25">
      <c r="N2365" s="60"/>
      <c r="O2365" s="59"/>
    </row>
    <row r="2366" spans="14:15" x14ac:dyDescent="0.25">
      <c r="N2366" s="60"/>
      <c r="O2366" s="59"/>
    </row>
    <row r="2367" spans="14:15" x14ac:dyDescent="0.25">
      <c r="N2367" s="60"/>
      <c r="O2367" s="59"/>
    </row>
    <row r="2368" spans="14:15" x14ac:dyDescent="0.25">
      <c r="N2368" s="60"/>
      <c r="O2368" s="59"/>
    </row>
    <row r="2369" spans="14:15" x14ac:dyDescent="0.25">
      <c r="N2369" s="60"/>
      <c r="O2369" s="59"/>
    </row>
    <row r="2370" spans="14:15" x14ac:dyDescent="0.25">
      <c r="N2370" s="60"/>
      <c r="O2370" s="59"/>
    </row>
    <row r="2371" spans="14:15" x14ac:dyDescent="0.25">
      <c r="N2371" s="60"/>
      <c r="O2371" s="59"/>
    </row>
    <row r="2372" spans="14:15" x14ac:dyDescent="0.25">
      <c r="N2372" s="60"/>
      <c r="O2372" s="59"/>
    </row>
    <row r="2373" spans="14:15" x14ac:dyDescent="0.25">
      <c r="N2373" s="60"/>
      <c r="O2373" s="59"/>
    </row>
    <row r="2374" spans="14:15" x14ac:dyDescent="0.25">
      <c r="N2374" s="60"/>
      <c r="O2374" s="59"/>
    </row>
    <row r="2375" spans="14:15" x14ac:dyDescent="0.25">
      <c r="N2375" s="60"/>
      <c r="O2375" s="59"/>
    </row>
    <row r="2376" spans="14:15" x14ac:dyDescent="0.25">
      <c r="N2376" s="60"/>
      <c r="O2376" s="59"/>
    </row>
    <row r="2377" spans="14:15" x14ac:dyDescent="0.25">
      <c r="N2377" s="60"/>
      <c r="O2377" s="59"/>
    </row>
    <row r="2378" spans="14:15" x14ac:dyDescent="0.25">
      <c r="N2378" s="60"/>
      <c r="O2378" s="59"/>
    </row>
    <row r="2379" spans="14:15" x14ac:dyDescent="0.25">
      <c r="N2379" s="60"/>
      <c r="O2379" s="59"/>
    </row>
    <row r="2380" spans="14:15" x14ac:dyDescent="0.25">
      <c r="N2380" s="60"/>
      <c r="O2380" s="59"/>
    </row>
    <row r="2381" spans="14:15" x14ac:dyDescent="0.25">
      <c r="N2381" s="60"/>
      <c r="O2381" s="59"/>
    </row>
    <row r="2382" spans="14:15" x14ac:dyDescent="0.25">
      <c r="N2382" s="60"/>
      <c r="O2382" s="59"/>
    </row>
    <row r="2383" spans="14:15" x14ac:dyDescent="0.25">
      <c r="N2383" s="60"/>
      <c r="O2383" s="59"/>
    </row>
    <row r="2384" spans="14:15" x14ac:dyDescent="0.25">
      <c r="N2384" s="60"/>
      <c r="O2384" s="59"/>
    </row>
    <row r="2385" spans="14:15" x14ac:dyDescent="0.25">
      <c r="N2385" s="60"/>
      <c r="O2385" s="59"/>
    </row>
    <row r="2386" spans="14:15" x14ac:dyDescent="0.25">
      <c r="N2386" s="60"/>
      <c r="O2386" s="59"/>
    </row>
    <row r="2387" spans="14:15" x14ac:dyDescent="0.25">
      <c r="N2387" s="60"/>
      <c r="O2387" s="59"/>
    </row>
    <row r="2388" spans="14:15" x14ac:dyDescent="0.25">
      <c r="N2388" s="60"/>
      <c r="O2388" s="59"/>
    </row>
    <row r="2389" spans="14:15" x14ac:dyDescent="0.25">
      <c r="N2389" s="60"/>
      <c r="O2389" s="59"/>
    </row>
    <row r="2390" spans="14:15" x14ac:dyDescent="0.25">
      <c r="N2390" s="60"/>
      <c r="O2390" s="59"/>
    </row>
    <row r="2391" spans="14:15" x14ac:dyDescent="0.25">
      <c r="N2391" s="60"/>
      <c r="O2391" s="59"/>
    </row>
    <row r="2392" spans="14:15" x14ac:dyDescent="0.25">
      <c r="N2392" s="60"/>
      <c r="O2392" s="59"/>
    </row>
    <row r="2393" spans="14:15" x14ac:dyDescent="0.25">
      <c r="N2393" s="60"/>
      <c r="O2393" s="59"/>
    </row>
    <row r="2394" spans="14:15" x14ac:dyDescent="0.25">
      <c r="N2394" s="60"/>
      <c r="O2394" s="59"/>
    </row>
    <row r="2395" spans="14:15" x14ac:dyDescent="0.25">
      <c r="N2395" s="60"/>
      <c r="O2395" s="59"/>
    </row>
    <row r="2396" spans="14:15" x14ac:dyDescent="0.25">
      <c r="N2396" s="60"/>
      <c r="O2396" s="59"/>
    </row>
    <row r="2397" spans="14:15" x14ac:dyDescent="0.25">
      <c r="N2397" s="60"/>
      <c r="O2397" s="59"/>
    </row>
    <row r="2398" spans="14:15" x14ac:dyDescent="0.25">
      <c r="N2398" s="60"/>
      <c r="O2398" s="59"/>
    </row>
    <row r="2399" spans="14:15" x14ac:dyDescent="0.25">
      <c r="N2399" s="60"/>
      <c r="O2399" s="59"/>
    </row>
    <row r="2400" spans="14:15" x14ac:dyDescent="0.25">
      <c r="N2400" s="60"/>
      <c r="O2400" s="59"/>
    </row>
    <row r="2401" spans="14:15" x14ac:dyDescent="0.25">
      <c r="N2401" s="60"/>
      <c r="O2401" s="59"/>
    </row>
    <row r="2402" spans="14:15" x14ac:dyDescent="0.25">
      <c r="N2402" s="60"/>
      <c r="O2402" s="59"/>
    </row>
    <row r="2403" spans="14:15" x14ac:dyDescent="0.25">
      <c r="N2403" s="60"/>
      <c r="O2403" s="59"/>
    </row>
    <row r="2404" spans="14:15" x14ac:dyDescent="0.25">
      <c r="N2404" s="60"/>
      <c r="O2404" s="59"/>
    </row>
    <row r="2405" spans="14:15" x14ac:dyDescent="0.25">
      <c r="N2405" s="60"/>
      <c r="O2405" s="59"/>
    </row>
    <row r="2406" spans="14:15" x14ac:dyDescent="0.25">
      <c r="N2406" s="60"/>
      <c r="O2406" s="59"/>
    </row>
    <row r="2407" spans="14:15" x14ac:dyDescent="0.25">
      <c r="N2407" s="60"/>
      <c r="O2407" s="59"/>
    </row>
    <row r="2408" spans="14:15" x14ac:dyDescent="0.25">
      <c r="N2408" s="60"/>
      <c r="O2408" s="59"/>
    </row>
    <row r="2409" spans="14:15" x14ac:dyDescent="0.25">
      <c r="N2409" s="60"/>
      <c r="O2409" s="59"/>
    </row>
    <row r="2410" spans="14:15" x14ac:dyDescent="0.25">
      <c r="N2410" s="60"/>
      <c r="O2410" s="59"/>
    </row>
    <row r="2411" spans="14:15" x14ac:dyDescent="0.25">
      <c r="N2411" s="60"/>
      <c r="O2411" s="59"/>
    </row>
    <row r="2412" spans="14:15" x14ac:dyDescent="0.25">
      <c r="N2412" s="60"/>
      <c r="O2412" s="59"/>
    </row>
    <row r="2413" spans="14:15" x14ac:dyDescent="0.25">
      <c r="N2413" s="60"/>
      <c r="O2413" s="59"/>
    </row>
    <row r="2414" spans="14:15" x14ac:dyDescent="0.25">
      <c r="N2414" s="60"/>
      <c r="O2414" s="59"/>
    </row>
    <row r="2415" spans="14:15" x14ac:dyDescent="0.25">
      <c r="N2415" s="60"/>
      <c r="O2415" s="59"/>
    </row>
    <row r="2416" spans="14:15" x14ac:dyDescent="0.25">
      <c r="N2416" s="60"/>
      <c r="O2416" s="59"/>
    </row>
    <row r="2417" spans="14:15" x14ac:dyDescent="0.25">
      <c r="N2417" s="60"/>
      <c r="O2417" s="59"/>
    </row>
    <row r="2418" spans="14:15" x14ac:dyDescent="0.25">
      <c r="N2418" s="60"/>
      <c r="O2418" s="59"/>
    </row>
    <row r="2419" spans="14:15" x14ac:dyDescent="0.25">
      <c r="N2419" s="60"/>
      <c r="O2419" s="59"/>
    </row>
    <row r="2420" spans="14:15" x14ac:dyDescent="0.25">
      <c r="N2420" s="60"/>
      <c r="O2420" s="59"/>
    </row>
    <row r="2421" spans="14:15" x14ac:dyDescent="0.25">
      <c r="N2421" s="60"/>
      <c r="O2421" s="59"/>
    </row>
    <row r="2422" spans="14:15" x14ac:dyDescent="0.25">
      <c r="N2422" s="60"/>
      <c r="O2422" s="59"/>
    </row>
    <row r="2423" spans="14:15" x14ac:dyDescent="0.25">
      <c r="N2423" s="60"/>
      <c r="O2423" s="59"/>
    </row>
    <row r="2424" spans="14:15" x14ac:dyDescent="0.25">
      <c r="N2424" s="60"/>
      <c r="O2424" s="59"/>
    </row>
    <row r="2425" spans="14:15" x14ac:dyDescent="0.25">
      <c r="N2425" s="60"/>
      <c r="O2425" s="59"/>
    </row>
    <row r="2426" spans="14:15" x14ac:dyDescent="0.25">
      <c r="N2426" s="60"/>
      <c r="O2426" s="59"/>
    </row>
    <row r="2427" spans="14:15" x14ac:dyDescent="0.25">
      <c r="N2427" s="60"/>
      <c r="O2427" s="59"/>
    </row>
    <row r="2428" spans="14:15" x14ac:dyDescent="0.25">
      <c r="N2428" s="60"/>
      <c r="O2428" s="59"/>
    </row>
    <row r="2429" spans="14:15" x14ac:dyDescent="0.25">
      <c r="N2429" s="60"/>
      <c r="O2429" s="59"/>
    </row>
    <row r="2430" spans="14:15" x14ac:dyDescent="0.25">
      <c r="N2430" s="60"/>
      <c r="O2430" s="59"/>
    </row>
    <row r="2431" spans="14:15" x14ac:dyDescent="0.25">
      <c r="N2431" s="60"/>
      <c r="O2431" s="59"/>
    </row>
    <row r="2432" spans="14:15" x14ac:dyDescent="0.25">
      <c r="N2432" s="60"/>
      <c r="O2432" s="59"/>
    </row>
    <row r="2433" spans="14:15" x14ac:dyDescent="0.25">
      <c r="N2433" s="60"/>
      <c r="O2433" s="59"/>
    </row>
    <row r="2434" spans="14:15" x14ac:dyDescent="0.25">
      <c r="N2434" s="60"/>
      <c r="O2434" s="59"/>
    </row>
    <row r="2435" spans="14:15" x14ac:dyDescent="0.25">
      <c r="N2435" s="60"/>
      <c r="O2435" s="59"/>
    </row>
    <row r="2436" spans="14:15" x14ac:dyDescent="0.25">
      <c r="N2436" s="60"/>
      <c r="O2436" s="59"/>
    </row>
    <row r="2437" spans="14:15" x14ac:dyDescent="0.25">
      <c r="N2437" s="60"/>
      <c r="O2437" s="59"/>
    </row>
    <row r="2438" spans="14:15" x14ac:dyDescent="0.25">
      <c r="N2438" s="60"/>
      <c r="O2438" s="59"/>
    </row>
    <row r="2439" spans="14:15" x14ac:dyDescent="0.25">
      <c r="N2439" s="60"/>
      <c r="O2439" s="59"/>
    </row>
    <row r="2440" spans="14:15" x14ac:dyDescent="0.25">
      <c r="N2440" s="60"/>
      <c r="O2440" s="59"/>
    </row>
    <row r="2441" spans="14:15" x14ac:dyDescent="0.25">
      <c r="N2441" s="60"/>
      <c r="O2441" s="59"/>
    </row>
    <row r="2442" spans="14:15" x14ac:dyDescent="0.25">
      <c r="N2442" s="60"/>
      <c r="O2442" s="59"/>
    </row>
    <row r="2443" spans="14:15" x14ac:dyDescent="0.25">
      <c r="N2443" s="60"/>
      <c r="O2443" s="59"/>
    </row>
    <row r="2444" spans="14:15" x14ac:dyDescent="0.25">
      <c r="N2444" s="60"/>
      <c r="O2444" s="59"/>
    </row>
    <row r="2445" spans="14:15" x14ac:dyDescent="0.25">
      <c r="N2445" s="60"/>
      <c r="O2445" s="59"/>
    </row>
    <row r="2446" spans="14:15" x14ac:dyDescent="0.25">
      <c r="N2446" s="60"/>
      <c r="O2446" s="59"/>
    </row>
    <row r="2447" spans="14:15" x14ac:dyDescent="0.25">
      <c r="N2447" s="60"/>
      <c r="O2447" s="59"/>
    </row>
    <row r="2448" spans="14:15" x14ac:dyDescent="0.25">
      <c r="N2448" s="60"/>
      <c r="O2448" s="59"/>
    </row>
    <row r="2449" spans="14:15" x14ac:dyDescent="0.25">
      <c r="N2449" s="60"/>
      <c r="O2449" s="59"/>
    </row>
    <row r="2450" spans="14:15" x14ac:dyDescent="0.25">
      <c r="N2450" s="60"/>
      <c r="O2450" s="59"/>
    </row>
    <row r="2451" spans="14:15" x14ac:dyDescent="0.25">
      <c r="N2451" s="60"/>
      <c r="O2451" s="59"/>
    </row>
    <row r="2452" spans="14:15" x14ac:dyDescent="0.25">
      <c r="N2452" s="60"/>
      <c r="O2452" s="59"/>
    </row>
    <row r="2453" spans="14:15" x14ac:dyDescent="0.25">
      <c r="N2453" s="60"/>
      <c r="O2453" s="59"/>
    </row>
    <row r="2454" spans="14:15" x14ac:dyDescent="0.25">
      <c r="N2454" s="60"/>
      <c r="O2454" s="59"/>
    </row>
    <row r="2455" spans="14:15" x14ac:dyDescent="0.25">
      <c r="N2455" s="60"/>
      <c r="O2455" s="59"/>
    </row>
    <row r="2456" spans="14:15" x14ac:dyDescent="0.25">
      <c r="N2456" s="60"/>
      <c r="O2456" s="59"/>
    </row>
    <row r="2457" spans="14:15" x14ac:dyDescent="0.25">
      <c r="N2457" s="60"/>
      <c r="O2457" s="59"/>
    </row>
    <row r="2458" spans="14:15" x14ac:dyDescent="0.25">
      <c r="N2458" s="60"/>
      <c r="O2458" s="59"/>
    </row>
    <row r="2459" spans="14:15" x14ac:dyDescent="0.25">
      <c r="N2459" s="60"/>
      <c r="O2459" s="59"/>
    </row>
    <row r="2460" spans="14:15" x14ac:dyDescent="0.25">
      <c r="N2460" s="60"/>
      <c r="O2460" s="59"/>
    </row>
    <row r="2461" spans="14:15" x14ac:dyDescent="0.25">
      <c r="N2461" s="60"/>
      <c r="O2461" s="59"/>
    </row>
    <row r="2462" spans="14:15" x14ac:dyDescent="0.25">
      <c r="N2462" s="60"/>
      <c r="O2462" s="59"/>
    </row>
    <row r="2463" spans="14:15" x14ac:dyDescent="0.25">
      <c r="N2463" s="60"/>
      <c r="O2463" s="59"/>
    </row>
    <row r="2464" spans="14:15" x14ac:dyDescent="0.25">
      <c r="N2464" s="60"/>
      <c r="O2464" s="59"/>
    </row>
    <row r="2465" spans="14:15" x14ac:dyDescent="0.25">
      <c r="N2465" s="60"/>
      <c r="O2465" s="59"/>
    </row>
    <row r="2466" spans="14:15" x14ac:dyDescent="0.25">
      <c r="N2466" s="60"/>
      <c r="O2466" s="59"/>
    </row>
    <row r="2467" spans="14:15" x14ac:dyDescent="0.25">
      <c r="N2467" s="60"/>
      <c r="O2467" s="59"/>
    </row>
    <row r="2468" spans="14:15" x14ac:dyDescent="0.25">
      <c r="N2468" s="60"/>
      <c r="O2468" s="59"/>
    </row>
    <row r="2469" spans="14:15" x14ac:dyDescent="0.25">
      <c r="N2469" s="60"/>
      <c r="O2469" s="59"/>
    </row>
    <row r="2470" spans="14:15" x14ac:dyDescent="0.25">
      <c r="N2470" s="60"/>
      <c r="O2470" s="59"/>
    </row>
    <row r="2471" spans="14:15" x14ac:dyDescent="0.25">
      <c r="N2471" s="60"/>
      <c r="O2471" s="59"/>
    </row>
    <row r="2472" spans="14:15" x14ac:dyDescent="0.25">
      <c r="N2472" s="60"/>
      <c r="O2472" s="59"/>
    </row>
    <row r="2473" spans="14:15" x14ac:dyDescent="0.25">
      <c r="N2473" s="60"/>
      <c r="O2473" s="59"/>
    </row>
    <row r="2474" spans="14:15" x14ac:dyDescent="0.25">
      <c r="N2474" s="60"/>
      <c r="O2474" s="59"/>
    </row>
    <row r="2475" spans="14:15" x14ac:dyDescent="0.25">
      <c r="N2475" s="60"/>
      <c r="O2475" s="59"/>
    </row>
    <row r="2476" spans="14:15" x14ac:dyDescent="0.25">
      <c r="N2476" s="60"/>
      <c r="O2476" s="59"/>
    </row>
    <row r="2477" spans="14:15" x14ac:dyDescent="0.25">
      <c r="N2477" s="60"/>
      <c r="O2477" s="59"/>
    </row>
    <row r="2478" spans="14:15" x14ac:dyDescent="0.25">
      <c r="N2478" s="60"/>
      <c r="O2478" s="59"/>
    </row>
    <row r="2479" spans="14:15" x14ac:dyDescent="0.25">
      <c r="N2479" s="60"/>
      <c r="O2479" s="59"/>
    </row>
    <row r="2480" spans="14:15" x14ac:dyDescent="0.25">
      <c r="N2480" s="60"/>
      <c r="O2480" s="59"/>
    </row>
    <row r="2481" spans="14:15" x14ac:dyDescent="0.25">
      <c r="N2481" s="60"/>
      <c r="O2481" s="59"/>
    </row>
    <row r="2482" spans="14:15" x14ac:dyDescent="0.25">
      <c r="N2482" s="60"/>
      <c r="O2482" s="59"/>
    </row>
    <row r="2483" spans="14:15" x14ac:dyDescent="0.25">
      <c r="N2483" s="60"/>
      <c r="O2483" s="59"/>
    </row>
    <row r="2484" spans="14:15" x14ac:dyDescent="0.25">
      <c r="N2484" s="60"/>
      <c r="O2484" s="59"/>
    </row>
    <row r="2485" spans="14:15" x14ac:dyDescent="0.25">
      <c r="N2485" s="60"/>
      <c r="O2485" s="59"/>
    </row>
    <row r="2486" spans="14:15" x14ac:dyDescent="0.25">
      <c r="N2486" s="60"/>
      <c r="O2486" s="59"/>
    </row>
    <row r="2487" spans="14:15" x14ac:dyDescent="0.25">
      <c r="N2487" s="60"/>
      <c r="O2487" s="59"/>
    </row>
    <row r="2488" spans="14:15" x14ac:dyDescent="0.25">
      <c r="N2488" s="60"/>
      <c r="O2488" s="59"/>
    </row>
    <row r="2489" spans="14:15" x14ac:dyDescent="0.25">
      <c r="N2489" s="60"/>
      <c r="O2489" s="59"/>
    </row>
    <row r="2490" spans="14:15" x14ac:dyDescent="0.25">
      <c r="N2490" s="60"/>
      <c r="O2490" s="59"/>
    </row>
    <row r="2491" spans="14:15" x14ac:dyDescent="0.25">
      <c r="N2491" s="60"/>
      <c r="O2491" s="59"/>
    </row>
    <row r="2492" spans="14:15" x14ac:dyDescent="0.25">
      <c r="N2492" s="60"/>
      <c r="O2492" s="59"/>
    </row>
    <row r="2493" spans="14:15" x14ac:dyDescent="0.25">
      <c r="N2493" s="60"/>
      <c r="O2493" s="59"/>
    </row>
    <row r="2494" spans="14:15" x14ac:dyDescent="0.25">
      <c r="N2494" s="60"/>
      <c r="O2494" s="59"/>
    </row>
    <row r="2495" spans="14:15" x14ac:dyDescent="0.25">
      <c r="N2495" s="60"/>
      <c r="O2495" s="59"/>
    </row>
    <row r="2496" spans="14:15" x14ac:dyDescent="0.25">
      <c r="N2496" s="60"/>
      <c r="O2496" s="59"/>
    </row>
    <row r="2497" spans="14:15" x14ac:dyDescent="0.25">
      <c r="N2497" s="60"/>
      <c r="O2497" s="59"/>
    </row>
    <row r="2498" spans="14:15" x14ac:dyDescent="0.25">
      <c r="N2498" s="60"/>
      <c r="O2498" s="59"/>
    </row>
    <row r="2499" spans="14:15" x14ac:dyDescent="0.25">
      <c r="N2499" s="60"/>
      <c r="O2499" s="59"/>
    </row>
    <row r="2500" spans="14:15" x14ac:dyDescent="0.25">
      <c r="N2500" s="60"/>
      <c r="O2500" s="59"/>
    </row>
    <row r="2501" spans="14:15" x14ac:dyDescent="0.25">
      <c r="N2501" s="60"/>
      <c r="O2501" s="59"/>
    </row>
    <row r="2502" spans="14:15" x14ac:dyDescent="0.25">
      <c r="N2502" s="60"/>
      <c r="O2502" s="59"/>
    </row>
    <row r="2503" spans="14:15" x14ac:dyDescent="0.25">
      <c r="N2503" s="60"/>
      <c r="O2503" s="59"/>
    </row>
    <row r="2504" spans="14:15" x14ac:dyDescent="0.25">
      <c r="N2504" s="60"/>
      <c r="O2504" s="59"/>
    </row>
    <row r="2505" spans="14:15" x14ac:dyDescent="0.25">
      <c r="N2505" s="60"/>
      <c r="O2505" s="59"/>
    </row>
    <row r="2506" spans="14:15" x14ac:dyDescent="0.25">
      <c r="N2506" s="60"/>
      <c r="O2506" s="59"/>
    </row>
    <row r="2507" spans="14:15" x14ac:dyDescent="0.25">
      <c r="N2507" s="60"/>
      <c r="O2507" s="59"/>
    </row>
    <row r="2508" spans="14:15" x14ac:dyDescent="0.25">
      <c r="N2508" s="60"/>
      <c r="O2508" s="59"/>
    </row>
    <row r="2509" spans="14:15" x14ac:dyDescent="0.25">
      <c r="N2509" s="60"/>
      <c r="O2509" s="59"/>
    </row>
    <row r="2510" spans="14:15" x14ac:dyDescent="0.25">
      <c r="N2510" s="60"/>
      <c r="O2510" s="59"/>
    </row>
    <row r="2511" spans="14:15" x14ac:dyDescent="0.25">
      <c r="N2511" s="60"/>
      <c r="O2511" s="59"/>
    </row>
    <row r="2512" spans="14:15" x14ac:dyDescent="0.25">
      <c r="N2512" s="60"/>
      <c r="O2512" s="59"/>
    </row>
    <row r="2513" spans="14:15" x14ac:dyDescent="0.25">
      <c r="N2513" s="60"/>
      <c r="O2513" s="59"/>
    </row>
    <row r="2514" spans="14:15" x14ac:dyDescent="0.25">
      <c r="N2514" s="60"/>
      <c r="O2514" s="59"/>
    </row>
    <row r="2515" spans="14:15" x14ac:dyDescent="0.25">
      <c r="N2515" s="60"/>
      <c r="O2515" s="59"/>
    </row>
    <row r="2516" spans="14:15" x14ac:dyDescent="0.25">
      <c r="N2516" s="60"/>
      <c r="O2516" s="59"/>
    </row>
    <row r="2517" spans="14:15" x14ac:dyDescent="0.25">
      <c r="N2517" s="60"/>
      <c r="O2517" s="59"/>
    </row>
    <row r="2518" spans="14:15" x14ac:dyDescent="0.25">
      <c r="N2518" s="60"/>
      <c r="O2518" s="59"/>
    </row>
    <row r="2519" spans="14:15" x14ac:dyDescent="0.25">
      <c r="N2519" s="60"/>
      <c r="O2519" s="59"/>
    </row>
    <row r="2520" spans="14:15" x14ac:dyDescent="0.25">
      <c r="N2520" s="60"/>
      <c r="O2520" s="59"/>
    </row>
    <row r="2521" spans="14:15" x14ac:dyDescent="0.25">
      <c r="N2521" s="60"/>
      <c r="O2521" s="59"/>
    </row>
    <row r="2522" spans="14:15" x14ac:dyDescent="0.25">
      <c r="N2522" s="60"/>
      <c r="O2522" s="59"/>
    </row>
    <row r="2523" spans="14:15" x14ac:dyDescent="0.25">
      <c r="N2523" s="60"/>
      <c r="O2523" s="59"/>
    </row>
    <row r="2524" spans="14:15" x14ac:dyDescent="0.25">
      <c r="N2524" s="60"/>
      <c r="O2524" s="59"/>
    </row>
    <row r="2525" spans="14:15" x14ac:dyDescent="0.25">
      <c r="N2525" s="60"/>
      <c r="O2525" s="59"/>
    </row>
    <row r="2526" spans="14:15" x14ac:dyDescent="0.25">
      <c r="N2526" s="60"/>
      <c r="O2526" s="59"/>
    </row>
    <row r="2527" spans="14:15" x14ac:dyDescent="0.25">
      <c r="N2527" s="60"/>
      <c r="O2527" s="59"/>
    </row>
    <row r="2528" spans="14:15" x14ac:dyDescent="0.25">
      <c r="N2528" s="60"/>
      <c r="O2528" s="59"/>
    </row>
    <row r="2529" spans="14:15" x14ac:dyDescent="0.25">
      <c r="N2529" s="60"/>
      <c r="O2529" s="59"/>
    </row>
    <row r="2530" spans="14:15" x14ac:dyDescent="0.25">
      <c r="N2530" s="60"/>
      <c r="O2530" s="59"/>
    </row>
    <row r="2531" spans="14:15" x14ac:dyDescent="0.25">
      <c r="N2531" s="60"/>
      <c r="O2531" s="59"/>
    </row>
    <row r="2532" spans="14:15" x14ac:dyDescent="0.25">
      <c r="N2532" s="60"/>
      <c r="O2532" s="59"/>
    </row>
    <row r="2533" spans="14:15" x14ac:dyDescent="0.25">
      <c r="N2533" s="60"/>
      <c r="O2533" s="59"/>
    </row>
    <row r="2534" spans="14:15" x14ac:dyDescent="0.25">
      <c r="N2534" s="60"/>
      <c r="O2534" s="59"/>
    </row>
    <row r="2535" spans="14:15" x14ac:dyDescent="0.25">
      <c r="N2535" s="60"/>
      <c r="O2535" s="59"/>
    </row>
    <row r="2536" spans="14:15" x14ac:dyDescent="0.25">
      <c r="N2536" s="60"/>
      <c r="O2536" s="59"/>
    </row>
    <row r="2537" spans="14:15" x14ac:dyDescent="0.25">
      <c r="N2537" s="60"/>
      <c r="O2537" s="59"/>
    </row>
    <row r="2538" spans="14:15" x14ac:dyDescent="0.25">
      <c r="N2538" s="60"/>
      <c r="O2538" s="59"/>
    </row>
    <row r="2539" spans="14:15" x14ac:dyDescent="0.25">
      <c r="N2539" s="60"/>
      <c r="O2539" s="59"/>
    </row>
    <row r="2540" spans="14:15" x14ac:dyDescent="0.25">
      <c r="N2540" s="60"/>
      <c r="O2540" s="59"/>
    </row>
    <row r="2541" spans="14:15" x14ac:dyDescent="0.25">
      <c r="N2541" s="60"/>
      <c r="O2541" s="59"/>
    </row>
    <row r="2542" spans="14:15" x14ac:dyDescent="0.25">
      <c r="N2542" s="60"/>
      <c r="O2542" s="59"/>
    </row>
    <row r="2543" spans="14:15" x14ac:dyDescent="0.25">
      <c r="N2543" s="60"/>
      <c r="O2543" s="59"/>
    </row>
    <row r="2544" spans="14:15" x14ac:dyDescent="0.25">
      <c r="N2544" s="60"/>
      <c r="O2544" s="59"/>
    </row>
    <row r="2545" spans="14:15" x14ac:dyDescent="0.25">
      <c r="N2545" s="60"/>
      <c r="O2545" s="59"/>
    </row>
    <row r="2546" spans="14:15" x14ac:dyDescent="0.25">
      <c r="N2546" s="60"/>
      <c r="O2546" s="59"/>
    </row>
    <row r="2547" spans="14:15" x14ac:dyDescent="0.25">
      <c r="N2547" s="60"/>
      <c r="O2547" s="59"/>
    </row>
    <row r="2548" spans="14:15" x14ac:dyDescent="0.25">
      <c r="N2548" s="60"/>
      <c r="O2548" s="59"/>
    </row>
    <row r="2549" spans="14:15" x14ac:dyDescent="0.25">
      <c r="N2549" s="60"/>
      <c r="O2549" s="59"/>
    </row>
    <row r="2550" spans="14:15" x14ac:dyDescent="0.25">
      <c r="N2550" s="60"/>
      <c r="O2550" s="59"/>
    </row>
    <row r="2551" spans="14:15" x14ac:dyDescent="0.25">
      <c r="N2551" s="60"/>
      <c r="O2551" s="59"/>
    </row>
    <row r="2552" spans="14:15" x14ac:dyDescent="0.25">
      <c r="N2552" s="60"/>
      <c r="O2552" s="59"/>
    </row>
    <row r="2553" spans="14:15" x14ac:dyDescent="0.25">
      <c r="N2553" s="60"/>
      <c r="O2553" s="59"/>
    </row>
    <row r="2554" spans="14:15" x14ac:dyDescent="0.25">
      <c r="N2554" s="60"/>
      <c r="O2554" s="59"/>
    </row>
    <row r="2555" spans="14:15" x14ac:dyDescent="0.25">
      <c r="N2555" s="60"/>
      <c r="O2555" s="59"/>
    </row>
    <row r="2556" spans="14:15" x14ac:dyDescent="0.25">
      <c r="N2556" s="60"/>
      <c r="O2556" s="59"/>
    </row>
    <row r="2557" spans="14:15" x14ac:dyDescent="0.25">
      <c r="N2557" s="60"/>
      <c r="O2557" s="59"/>
    </row>
    <row r="2558" spans="14:15" x14ac:dyDescent="0.25">
      <c r="N2558" s="60"/>
      <c r="O2558" s="59"/>
    </row>
    <row r="2559" spans="14:15" x14ac:dyDescent="0.25">
      <c r="N2559" s="60"/>
      <c r="O2559" s="59"/>
    </row>
    <row r="2560" spans="14:15" x14ac:dyDescent="0.25">
      <c r="N2560" s="60"/>
      <c r="O2560" s="59"/>
    </row>
    <row r="2561" spans="14:15" x14ac:dyDescent="0.25">
      <c r="N2561" s="60"/>
      <c r="O2561" s="59"/>
    </row>
    <row r="2562" spans="14:15" x14ac:dyDescent="0.25">
      <c r="N2562" s="60"/>
      <c r="O2562" s="59"/>
    </row>
    <row r="2563" spans="14:15" x14ac:dyDescent="0.25">
      <c r="N2563" s="60"/>
      <c r="O2563" s="59"/>
    </row>
    <row r="2564" spans="14:15" x14ac:dyDescent="0.25">
      <c r="N2564" s="60"/>
      <c r="O2564" s="59"/>
    </row>
    <row r="2565" spans="14:15" x14ac:dyDescent="0.25">
      <c r="N2565" s="60"/>
      <c r="O2565" s="59"/>
    </row>
    <row r="2566" spans="14:15" x14ac:dyDescent="0.25">
      <c r="N2566" s="60"/>
      <c r="O2566" s="59"/>
    </row>
    <row r="2567" spans="14:15" x14ac:dyDescent="0.25">
      <c r="N2567" s="60"/>
      <c r="O2567" s="59"/>
    </row>
    <row r="2568" spans="14:15" x14ac:dyDescent="0.25">
      <c r="N2568" s="60"/>
      <c r="O2568" s="59"/>
    </row>
    <row r="2569" spans="14:15" x14ac:dyDescent="0.25">
      <c r="N2569" s="60"/>
      <c r="O2569" s="59"/>
    </row>
    <row r="2570" spans="14:15" x14ac:dyDescent="0.25">
      <c r="N2570" s="60"/>
      <c r="O2570" s="59"/>
    </row>
    <row r="2571" spans="14:15" x14ac:dyDescent="0.25">
      <c r="N2571" s="60"/>
      <c r="O2571" s="59"/>
    </row>
    <row r="2572" spans="14:15" x14ac:dyDescent="0.25">
      <c r="N2572" s="60"/>
      <c r="O2572" s="59"/>
    </row>
    <row r="2573" spans="14:15" x14ac:dyDescent="0.25">
      <c r="N2573" s="60"/>
      <c r="O2573" s="59"/>
    </row>
    <row r="2574" spans="14:15" x14ac:dyDescent="0.25">
      <c r="N2574" s="60"/>
      <c r="O2574" s="59"/>
    </row>
    <row r="2575" spans="14:15" x14ac:dyDescent="0.25">
      <c r="N2575" s="60"/>
      <c r="O2575" s="59"/>
    </row>
    <row r="2576" spans="14:15" x14ac:dyDescent="0.25">
      <c r="N2576" s="60"/>
      <c r="O2576" s="59"/>
    </row>
    <row r="2577" spans="14:15" x14ac:dyDescent="0.25">
      <c r="N2577" s="60"/>
      <c r="O2577" s="59"/>
    </row>
    <row r="2578" spans="14:15" x14ac:dyDescent="0.25">
      <c r="N2578" s="60"/>
      <c r="O2578" s="59"/>
    </row>
    <row r="2579" spans="14:15" x14ac:dyDescent="0.25">
      <c r="N2579" s="60"/>
      <c r="O2579" s="59"/>
    </row>
    <row r="2580" spans="14:15" x14ac:dyDescent="0.25">
      <c r="N2580" s="60"/>
      <c r="O2580" s="59"/>
    </row>
    <row r="2581" spans="14:15" x14ac:dyDescent="0.25">
      <c r="N2581" s="60"/>
      <c r="O2581" s="59"/>
    </row>
    <row r="2582" spans="14:15" x14ac:dyDescent="0.25">
      <c r="N2582" s="60"/>
      <c r="O2582" s="59"/>
    </row>
    <row r="2583" spans="14:15" x14ac:dyDescent="0.25">
      <c r="N2583" s="60"/>
      <c r="O2583" s="59"/>
    </row>
    <row r="2584" spans="14:15" x14ac:dyDescent="0.25">
      <c r="N2584" s="60"/>
      <c r="O2584" s="59"/>
    </row>
    <row r="2585" spans="14:15" x14ac:dyDescent="0.25">
      <c r="N2585" s="60"/>
      <c r="O2585" s="59"/>
    </row>
    <row r="2586" spans="14:15" x14ac:dyDescent="0.25">
      <c r="N2586" s="60"/>
      <c r="O2586" s="59"/>
    </row>
    <row r="2587" spans="14:15" x14ac:dyDescent="0.25">
      <c r="N2587" s="60"/>
      <c r="O2587" s="59"/>
    </row>
    <row r="2588" spans="14:15" x14ac:dyDescent="0.25">
      <c r="N2588" s="60"/>
      <c r="O2588" s="59"/>
    </row>
    <row r="2589" spans="14:15" x14ac:dyDescent="0.25">
      <c r="N2589" s="60"/>
      <c r="O2589" s="59"/>
    </row>
    <row r="2590" spans="14:15" x14ac:dyDescent="0.25">
      <c r="N2590" s="60"/>
      <c r="O2590" s="59"/>
    </row>
    <row r="2591" spans="14:15" x14ac:dyDescent="0.25">
      <c r="N2591" s="60"/>
      <c r="O2591" s="59"/>
    </row>
    <row r="2592" spans="14:15" x14ac:dyDescent="0.25">
      <c r="N2592" s="60"/>
      <c r="O2592" s="59"/>
    </row>
    <row r="2593" spans="14:15" x14ac:dyDescent="0.25">
      <c r="N2593" s="60"/>
      <c r="O2593" s="59"/>
    </row>
    <row r="2594" spans="14:15" x14ac:dyDescent="0.25">
      <c r="N2594" s="60"/>
      <c r="O2594" s="59"/>
    </row>
    <row r="2595" spans="14:15" x14ac:dyDescent="0.25">
      <c r="N2595" s="60"/>
      <c r="O2595" s="59"/>
    </row>
    <row r="2596" spans="14:15" x14ac:dyDescent="0.25">
      <c r="N2596" s="60"/>
      <c r="O2596" s="59"/>
    </row>
    <row r="2597" spans="14:15" x14ac:dyDescent="0.25">
      <c r="N2597" s="60"/>
      <c r="O2597" s="59"/>
    </row>
    <row r="2598" spans="14:15" x14ac:dyDescent="0.25">
      <c r="N2598" s="60"/>
      <c r="O2598" s="59"/>
    </row>
    <row r="2599" spans="14:15" x14ac:dyDescent="0.25">
      <c r="N2599" s="60"/>
      <c r="O2599" s="59"/>
    </row>
    <row r="2600" spans="14:15" x14ac:dyDescent="0.25">
      <c r="N2600" s="60"/>
      <c r="O2600" s="59"/>
    </row>
    <row r="2601" spans="14:15" x14ac:dyDescent="0.25">
      <c r="N2601" s="60"/>
      <c r="O2601" s="59"/>
    </row>
    <row r="2602" spans="14:15" x14ac:dyDescent="0.25">
      <c r="N2602" s="60"/>
      <c r="O2602" s="59"/>
    </row>
    <row r="2603" spans="14:15" x14ac:dyDescent="0.25">
      <c r="N2603" s="60"/>
      <c r="O2603" s="59"/>
    </row>
    <row r="2604" spans="14:15" x14ac:dyDescent="0.25">
      <c r="N2604" s="60"/>
      <c r="O2604" s="59"/>
    </row>
    <row r="2605" spans="14:15" x14ac:dyDescent="0.25">
      <c r="N2605" s="60"/>
      <c r="O2605" s="59"/>
    </row>
    <row r="2606" spans="14:15" x14ac:dyDescent="0.25">
      <c r="N2606" s="60"/>
      <c r="O2606" s="59"/>
    </row>
    <row r="2607" spans="14:15" x14ac:dyDescent="0.25">
      <c r="N2607" s="60"/>
      <c r="O2607" s="59"/>
    </row>
    <row r="2608" spans="14:15" x14ac:dyDescent="0.25">
      <c r="N2608" s="60"/>
      <c r="O2608" s="59"/>
    </row>
    <row r="2609" spans="14:15" x14ac:dyDescent="0.25">
      <c r="N2609" s="60"/>
      <c r="O2609" s="59"/>
    </row>
    <row r="2610" spans="14:15" x14ac:dyDescent="0.25">
      <c r="N2610" s="60"/>
      <c r="O2610" s="59"/>
    </row>
    <row r="2611" spans="14:15" x14ac:dyDescent="0.25">
      <c r="N2611" s="60"/>
      <c r="O2611" s="59"/>
    </row>
    <row r="2612" spans="14:15" x14ac:dyDescent="0.25">
      <c r="N2612" s="60"/>
      <c r="O2612" s="59"/>
    </row>
    <row r="2613" spans="14:15" x14ac:dyDescent="0.25">
      <c r="N2613" s="60"/>
      <c r="O2613" s="59"/>
    </row>
    <row r="2614" spans="14:15" x14ac:dyDescent="0.25">
      <c r="N2614" s="60"/>
      <c r="O2614" s="59"/>
    </row>
    <row r="2615" spans="14:15" x14ac:dyDescent="0.25">
      <c r="N2615" s="60"/>
      <c r="O2615" s="59"/>
    </row>
    <row r="2616" spans="14:15" x14ac:dyDescent="0.25">
      <c r="N2616" s="60"/>
      <c r="O2616" s="59"/>
    </row>
    <row r="2617" spans="14:15" x14ac:dyDescent="0.25">
      <c r="N2617" s="60"/>
      <c r="O2617" s="59"/>
    </row>
    <row r="2618" spans="14:15" x14ac:dyDescent="0.25">
      <c r="N2618" s="60"/>
      <c r="O2618" s="59"/>
    </row>
    <row r="2619" spans="14:15" x14ac:dyDescent="0.25">
      <c r="N2619" s="60"/>
      <c r="O2619" s="59"/>
    </row>
    <row r="2620" spans="14:15" x14ac:dyDescent="0.25">
      <c r="N2620" s="60"/>
      <c r="O2620" s="59"/>
    </row>
    <row r="2621" spans="14:15" x14ac:dyDescent="0.25">
      <c r="N2621" s="60"/>
      <c r="O2621" s="59"/>
    </row>
    <row r="2622" spans="14:15" x14ac:dyDescent="0.25">
      <c r="N2622" s="60"/>
      <c r="O2622" s="59"/>
    </row>
    <row r="2623" spans="14:15" x14ac:dyDescent="0.25">
      <c r="N2623" s="60"/>
      <c r="O2623" s="59"/>
    </row>
    <row r="2624" spans="14:15" x14ac:dyDescent="0.25">
      <c r="N2624" s="60"/>
      <c r="O2624" s="59"/>
    </row>
    <row r="2625" spans="14:15" x14ac:dyDescent="0.25">
      <c r="N2625" s="60"/>
      <c r="O2625" s="59"/>
    </row>
    <row r="2626" spans="14:15" x14ac:dyDescent="0.25">
      <c r="N2626" s="60"/>
      <c r="O2626" s="59"/>
    </row>
    <row r="2627" spans="14:15" x14ac:dyDescent="0.25">
      <c r="N2627" s="60"/>
      <c r="O2627" s="59"/>
    </row>
    <row r="2628" spans="14:15" x14ac:dyDescent="0.25">
      <c r="N2628" s="60"/>
      <c r="O2628" s="59"/>
    </row>
    <row r="2629" spans="14:15" x14ac:dyDescent="0.25">
      <c r="N2629" s="60"/>
      <c r="O2629" s="59"/>
    </row>
    <row r="2630" spans="14:15" x14ac:dyDescent="0.25">
      <c r="N2630" s="60"/>
      <c r="O2630" s="59"/>
    </row>
    <row r="2631" spans="14:15" x14ac:dyDescent="0.25">
      <c r="N2631" s="60"/>
      <c r="O2631" s="59"/>
    </row>
    <row r="2632" spans="14:15" x14ac:dyDescent="0.25">
      <c r="N2632" s="60"/>
      <c r="O2632" s="59"/>
    </row>
    <row r="2633" spans="14:15" x14ac:dyDescent="0.25">
      <c r="N2633" s="60"/>
      <c r="O2633" s="59"/>
    </row>
    <row r="2634" spans="14:15" x14ac:dyDescent="0.25">
      <c r="N2634" s="60"/>
      <c r="O2634" s="59"/>
    </row>
    <row r="2635" spans="14:15" x14ac:dyDescent="0.25">
      <c r="N2635" s="60"/>
      <c r="O2635" s="59"/>
    </row>
    <row r="2636" spans="14:15" x14ac:dyDescent="0.25">
      <c r="N2636" s="60"/>
      <c r="O2636" s="59"/>
    </row>
    <row r="2637" spans="14:15" x14ac:dyDescent="0.25">
      <c r="N2637" s="60"/>
      <c r="O2637" s="59"/>
    </row>
    <row r="2638" spans="14:15" x14ac:dyDescent="0.25">
      <c r="N2638" s="60"/>
      <c r="O2638" s="59"/>
    </row>
    <row r="2639" spans="14:15" x14ac:dyDescent="0.25">
      <c r="N2639" s="60"/>
      <c r="O2639" s="59"/>
    </row>
    <row r="2640" spans="14:15" x14ac:dyDescent="0.25">
      <c r="N2640" s="60"/>
      <c r="O2640" s="59"/>
    </row>
    <row r="2641" spans="14:15" x14ac:dyDescent="0.25">
      <c r="N2641" s="60"/>
      <c r="O2641" s="59"/>
    </row>
    <row r="2642" spans="14:15" x14ac:dyDescent="0.25">
      <c r="N2642" s="60"/>
      <c r="O2642" s="59"/>
    </row>
    <row r="2643" spans="14:15" x14ac:dyDescent="0.25">
      <c r="N2643" s="60"/>
      <c r="O2643" s="59"/>
    </row>
    <row r="2644" spans="14:15" x14ac:dyDescent="0.25">
      <c r="N2644" s="60"/>
      <c r="O2644" s="59"/>
    </row>
    <row r="2645" spans="14:15" x14ac:dyDescent="0.25">
      <c r="N2645" s="60"/>
      <c r="O2645" s="59"/>
    </row>
    <row r="2646" spans="14:15" x14ac:dyDescent="0.25">
      <c r="N2646" s="60"/>
      <c r="O2646" s="59"/>
    </row>
    <row r="2647" spans="14:15" x14ac:dyDescent="0.25">
      <c r="N2647" s="60"/>
      <c r="O2647" s="59"/>
    </row>
    <row r="2648" spans="14:15" x14ac:dyDescent="0.25">
      <c r="N2648" s="60"/>
      <c r="O2648" s="59"/>
    </row>
    <row r="2649" spans="14:15" x14ac:dyDescent="0.25">
      <c r="N2649" s="60"/>
      <c r="O2649" s="59"/>
    </row>
    <row r="2650" spans="14:15" x14ac:dyDescent="0.25">
      <c r="N2650" s="60"/>
      <c r="O2650" s="59"/>
    </row>
    <row r="2651" spans="14:15" x14ac:dyDescent="0.25">
      <c r="N2651" s="60"/>
      <c r="O2651" s="59"/>
    </row>
    <row r="2652" spans="14:15" x14ac:dyDescent="0.25">
      <c r="N2652" s="60"/>
      <c r="O2652" s="59"/>
    </row>
    <row r="2653" spans="14:15" x14ac:dyDescent="0.25">
      <c r="N2653" s="60"/>
      <c r="O2653" s="59"/>
    </row>
    <row r="2654" spans="14:15" x14ac:dyDescent="0.25">
      <c r="N2654" s="60"/>
      <c r="O2654" s="59"/>
    </row>
    <row r="2655" spans="14:15" x14ac:dyDescent="0.25">
      <c r="N2655" s="60"/>
      <c r="O2655" s="59"/>
    </row>
    <row r="2656" spans="14:15" x14ac:dyDescent="0.25">
      <c r="N2656" s="60"/>
      <c r="O2656" s="59"/>
    </row>
    <row r="2657" spans="14:15" x14ac:dyDescent="0.25">
      <c r="N2657" s="60"/>
      <c r="O2657" s="59"/>
    </row>
    <row r="2658" spans="14:15" x14ac:dyDescent="0.25">
      <c r="N2658" s="60"/>
      <c r="O2658" s="59"/>
    </row>
    <row r="2659" spans="14:15" x14ac:dyDescent="0.25">
      <c r="N2659" s="60"/>
      <c r="O2659" s="59"/>
    </row>
    <row r="2660" spans="14:15" x14ac:dyDescent="0.25">
      <c r="N2660" s="60"/>
      <c r="O2660" s="59"/>
    </row>
    <row r="2661" spans="14:15" x14ac:dyDescent="0.25">
      <c r="N2661" s="60"/>
      <c r="O2661" s="59"/>
    </row>
    <row r="2662" spans="14:15" x14ac:dyDescent="0.25">
      <c r="N2662" s="60"/>
      <c r="O2662" s="59"/>
    </row>
    <row r="2663" spans="14:15" x14ac:dyDescent="0.25">
      <c r="N2663" s="60"/>
      <c r="O2663" s="59"/>
    </row>
    <row r="2664" spans="14:15" x14ac:dyDescent="0.25">
      <c r="N2664" s="60"/>
      <c r="O2664" s="59"/>
    </row>
    <row r="2665" spans="14:15" x14ac:dyDescent="0.25">
      <c r="N2665" s="60"/>
      <c r="O2665" s="59"/>
    </row>
    <row r="2666" spans="14:15" x14ac:dyDescent="0.25">
      <c r="N2666" s="60"/>
      <c r="O2666" s="59"/>
    </row>
    <row r="2667" spans="14:15" x14ac:dyDescent="0.25">
      <c r="N2667" s="60"/>
      <c r="O2667" s="59"/>
    </row>
    <row r="2668" spans="14:15" x14ac:dyDescent="0.25">
      <c r="N2668" s="60"/>
      <c r="O2668" s="59"/>
    </row>
    <row r="2669" spans="14:15" x14ac:dyDescent="0.25">
      <c r="N2669" s="60"/>
      <c r="O2669" s="59"/>
    </row>
    <row r="2670" spans="14:15" x14ac:dyDescent="0.25">
      <c r="N2670" s="60"/>
      <c r="O2670" s="59"/>
    </row>
    <row r="2671" spans="14:15" x14ac:dyDescent="0.25">
      <c r="N2671" s="60"/>
      <c r="O2671" s="59"/>
    </row>
    <row r="2672" spans="14:15" x14ac:dyDescent="0.25">
      <c r="N2672" s="60"/>
      <c r="O2672" s="59"/>
    </row>
    <row r="2673" spans="14:15" x14ac:dyDescent="0.25">
      <c r="N2673" s="60"/>
      <c r="O2673" s="59"/>
    </row>
    <row r="2674" spans="14:15" x14ac:dyDescent="0.25">
      <c r="N2674" s="60"/>
      <c r="O2674" s="59"/>
    </row>
    <row r="2675" spans="14:15" x14ac:dyDescent="0.25">
      <c r="N2675" s="60"/>
      <c r="O2675" s="59"/>
    </row>
    <row r="2676" spans="14:15" x14ac:dyDescent="0.25">
      <c r="N2676" s="60"/>
      <c r="O2676" s="59"/>
    </row>
    <row r="2677" spans="14:15" x14ac:dyDescent="0.25">
      <c r="N2677" s="60"/>
      <c r="O2677" s="59"/>
    </row>
    <row r="2678" spans="14:15" x14ac:dyDescent="0.25">
      <c r="N2678" s="60"/>
      <c r="O2678" s="59"/>
    </row>
    <row r="2679" spans="14:15" x14ac:dyDescent="0.25">
      <c r="N2679" s="60"/>
      <c r="O2679" s="59"/>
    </row>
    <row r="2680" spans="14:15" x14ac:dyDescent="0.25">
      <c r="N2680" s="60"/>
      <c r="O2680" s="59"/>
    </row>
    <row r="2681" spans="14:15" x14ac:dyDescent="0.25">
      <c r="N2681" s="60"/>
      <c r="O2681" s="59"/>
    </row>
    <row r="2682" spans="14:15" x14ac:dyDescent="0.25">
      <c r="N2682" s="60"/>
      <c r="O2682" s="59"/>
    </row>
    <row r="2683" spans="14:15" x14ac:dyDescent="0.25">
      <c r="N2683" s="60"/>
      <c r="O2683" s="59"/>
    </row>
    <row r="2684" spans="14:15" x14ac:dyDescent="0.25">
      <c r="N2684" s="60"/>
      <c r="O2684" s="59"/>
    </row>
    <row r="2685" spans="14:15" x14ac:dyDescent="0.25">
      <c r="N2685" s="60"/>
      <c r="O2685" s="59"/>
    </row>
    <row r="2686" spans="14:15" x14ac:dyDescent="0.25">
      <c r="N2686" s="60"/>
      <c r="O2686" s="59"/>
    </row>
    <row r="2687" spans="14:15" x14ac:dyDescent="0.25">
      <c r="N2687" s="60"/>
      <c r="O2687" s="59"/>
    </row>
    <row r="2688" spans="14:15" x14ac:dyDescent="0.25">
      <c r="N2688" s="60"/>
      <c r="O2688" s="59"/>
    </row>
    <row r="2689" spans="14:15" x14ac:dyDescent="0.25">
      <c r="N2689" s="60"/>
      <c r="O2689" s="59"/>
    </row>
    <row r="2690" spans="14:15" x14ac:dyDescent="0.25">
      <c r="N2690" s="60"/>
      <c r="O2690" s="59"/>
    </row>
    <row r="2691" spans="14:15" x14ac:dyDescent="0.25">
      <c r="N2691" s="60"/>
      <c r="O2691" s="59"/>
    </row>
    <row r="2692" spans="14:15" x14ac:dyDescent="0.25">
      <c r="N2692" s="60"/>
      <c r="O2692" s="59"/>
    </row>
    <row r="2693" spans="14:15" x14ac:dyDescent="0.25">
      <c r="N2693" s="60"/>
      <c r="O2693" s="59"/>
    </row>
    <row r="2694" spans="14:15" x14ac:dyDescent="0.25">
      <c r="N2694" s="60"/>
      <c r="O2694" s="59"/>
    </row>
    <row r="2695" spans="14:15" x14ac:dyDescent="0.25">
      <c r="N2695" s="60"/>
      <c r="O2695" s="59"/>
    </row>
    <row r="2696" spans="14:15" x14ac:dyDescent="0.25">
      <c r="N2696" s="60"/>
      <c r="O2696" s="59"/>
    </row>
    <row r="2697" spans="14:15" x14ac:dyDescent="0.25">
      <c r="N2697" s="60"/>
      <c r="O2697" s="59"/>
    </row>
    <row r="2698" spans="14:15" x14ac:dyDescent="0.25">
      <c r="N2698" s="60"/>
      <c r="O2698" s="59"/>
    </row>
    <row r="2699" spans="14:15" x14ac:dyDescent="0.25">
      <c r="N2699" s="60"/>
      <c r="O2699" s="59"/>
    </row>
    <row r="2700" spans="14:15" x14ac:dyDescent="0.25">
      <c r="N2700" s="60"/>
      <c r="O2700" s="59"/>
    </row>
    <row r="2701" spans="14:15" x14ac:dyDescent="0.25">
      <c r="N2701" s="60"/>
      <c r="O2701" s="59"/>
    </row>
    <row r="2702" spans="14:15" x14ac:dyDescent="0.25">
      <c r="N2702" s="60"/>
      <c r="O2702" s="59"/>
    </row>
    <row r="2703" spans="14:15" x14ac:dyDescent="0.25">
      <c r="N2703" s="60"/>
      <c r="O2703" s="59"/>
    </row>
    <row r="2704" spans="14:15" x14ac:dyDescent="0.25">
      <c r="N2704" s="60"/>
      <c r="O2704" s="59"/>
    </row>
    <row r="2705" spans="14:15" x14ac:dyDescent="0.25">
      <c r="N2705" s="60"/>
      <c r="O2705" s="59"/>
    </row>
    <row r="2706" spans="14:15" x14ac:dyDescent="0.25">
      <c r="N2706" s="60"/>
      <c r="O2706" s="59"/>
    </row>
  </sheetData>
  <sheetProtection algorithmName="SHA-512" hashValue="aVMBEl9Q/moSz032SwumJPPdFlLHwMOiCy1xLmTHfhxQyeBn9aSDLryQOC222R+0dwmscICqHPDd2EXOY+K/bw==" saltValue="tvHYHjh6389vak08XucNsw==" spinCount="100000" sheet="1" objects="1" scenarios="1"/>
  <mergeCells count="44">
    <mergeCell ref="P1:R2"/>
    <mergeCell ref="N1:O1"/>
    <mergeCell ref="A9:E9"/>
    <mergeCell ref="A6:B6"/>
    <mergeCell ref="C6:E6"/>
    <mergeCell ref="F6:H6"/>
    <mergeCell ref="I6:K6"/>
    <mergeCell ref="A7:B7"/>
    <mergeCell ref="A1:K1"/>
    <mergeCell ref="C2:K2"/>
    <mergeCell ref="C3:K3"/>
    <mergeCell ref="C4:K4"/>
    <mergeCell ref="A2:B4"/>
    <mergeCell ref="A34:K34"/>
    <mergeCell ref="A39:K39"/>
    <mergeCell ref="A35:K35"/>
    <mergeCell ref="A36:K36"/>
    <mergeCell ref="A32:B32"/>
    <mergeCell ref="C32:K32"/>
    <mergeCell ref="I7:K7"/>
    <mergeCell ref="A22:C22"/>
    <mergeCell ref="A23:C23"/>
    <mergeCell ref="A26:C26"/>
    <mergeCell ref="D28:E28"/>
    <mergeCell ref="C7:E7"/>
    <mergeCell ref="F7:H7"/>
    <mergeCell ref="G19:I19"/>
    <mergeCell ref="G20:I20"/>
    <mergeCell ref="J22:K22"/>
    <mergeCell ref="A38:K38"/>
    <mergeCell ref="G25:I25"/>
    <mergeCell ref="G26:I26"/>
    <mergeCell ref="G9:K9"/>
    <mergeCell ref="G10:J10"/>
    <mergeCell ref="G11:J11"/>
    <mergeCell ref="G14:J14"/>
    <mergeCell ref="G12:K12"/>
    <mergeCell ref="G13:J13"/>
    <mergeCell ref="A24:C24"/>
    <mergeCell ref="A25:C25"/>
    <mergeCell ref="G22:I22"/>
    <mergeCell ref="A31:B31"/>
    <mergeCell ref="D29:E29"/>
    <mergeCell ref="A37:K37"/>
  </mergeCells>
  <phoneticPr fontId="1" type="noConversion"/>
  <conditionalFormatting sqref="C32:K32">
    <cfRule type="expression" dxfId="17" priority="5">
      <formula>$C$31="No"</formula>
    </cfRule>
  </conditionalFormatting>
  <conditionalFormatting sqref="D26">
    <cfRule type="containsText" dxfId="16" priority="3" stopIfTrue="1" operator="containsText" text="&lt;7 Spk Blks">
      <formula>NOT(ISERROR(SEARCH("&lt;7 Spk Blks",D26)))</formula>
    </cfRule>
  </conditionalFormatting>
  <conditionalFormatting sqref="J26">
    <cfRule type="containsText" dxfId="15" priority="1" stopIfTrue="1" operator="containsText" text="Select Option">
      <formula>NOT(ISERROR(SEARCH("Select Option",J26)))</formula>
    </cfRule>
    <cfRule type="containsText" dxfId="14" priority="2" stopIfTrue="1" operator="containsText" text="&lt;7 MBs">
      <formula>NOT(ISERROR(SEARCH("&lt;7 MBs",J26)))</formula>
    </cfRule>
  </conditionalFormatting>
  <dataValidations disablePrompts="1" count="2">
    <dataValidation type="list" allowBlank="1" showInputMessage="1" showErrorMessage="1" sqref="C31" xr:uid="{0DF5D120-D76D-4410-8704-C91190E72052}">
      <formula1>$J$31:$K$31</formula1>
    </dataValidation>
    <dataValidation type="list" allowBlank="1" showInputMessage="1" showErrorMessage="1" sqref="J22:K22" xr:uid="{0AAB1C9D-7BD7-4823-A804-E4BD3E16472F}">
      <formula1>$J$15:$K$15</formula1>
    </dataValidation>
  </dataValidations>
  <pageMargins left="0.45524691358024694" right="0.34722222222222221" top="0.59027777777777779" bottom="0.38194444444444442" header="0.3" footer="0.3"/>
  <pageSetup orientation="landscape" r:id="rId1"/>
  <headerFooter differentFirst="1" scaleWithDoc="0" alignWithMargins="0">
    <firstHeader>&amp;L&amp;8Wisconsin Department of Natural Resources&amp;C&amp;8Spreadsheet for Use in Determining LOD per 
40 CFR 136 Appendix B, Revision 2</firstHeader>
  </headerFooter>
  <colBreaks count="1" manualBreakCount="1">
    <brk id="11"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E35B-5AA8-48FC-A812-FE4AB01EF46E}">
  <dimension ref="A1:DF2948"/>
  <sheetViews>
    <sheetView showGridLines="0" zoomScale="80" zoomScaleNormal="80" zoomScalePageLayoutView="80" workbookViewId="0">
      <selection activeCell="G5" sqref="G5:K5"/>
    </sheetView>
  </sheetViews>
  <sheetFormatPr defaultRowHeight="13.2" x14ac:dyDescent="0.25"/>
  <cols>
    <col min="1" max="1" width="8.77734375" customWidth="1"/>
    <col min="2" max="2" width="13.5546875" customWidth="1"/>
    <col min="3" max="3" width="14.21875" customWidth="1"/>
    <col min="4" max="4" width="11.77734375" customWidth="1"/>
    <col min="5" max="5" width="15.21875" bestFit="1" customWidth="1"/>
    <col min="6" max="6" width="8.77734375" customWidth="1"/>
    <col min="7" max="7" width="7.5546875" customWidth="1"/>
    <col min="8" max="8" width="14.21875" customWidth="1"/>
    <col min="9" max="9" width="10.21875" customWidth="1"/>
    <col min="10" max="10" width="13.21875" customWidth="1"/>
    <col min="11" max="11" width="13.5546875" customWidth="1"/>
    <col min="12" max="12" width="4.44140625" style="62" customWidth="1"/>
    <col min="13" max="13" width="4.21875" customWidth="1"/>
    <col min="14" max="14" width="10.21875" style="4" customWidth="1"/>
    <col min="15" max="15" width="10.77734375" customWidth="1"/>
    <col min="21" max="110" width="8.77734375" style="59" customWidth="1"/>
  </cols>
  <sheetData>
    <row r="1" spans="1:23" ht="16.5" customHeight="1" thickBot="1" x14ac:dyDescent="0.35">
      <c r="A1" s="656" t="s">
        <v>127</v>
      </c>
      <c r="B1" s="657"/>
      <c r="C1" s="657"/>
      <c r="D1" s="657"/>
      <c r="E1" s="657"/>
      <c r="F1" s="657"/>
      <c r="G1" s="657"/>
      <c r="H1" s="657"/>
      <c r="I1" s="657"/>
      <c r="J1" s="657"/>
      <c r="K1" s="658"/>
      <c r="L1" s="434"/>
      <c r="M1" s="218"/>
      <c r="N1" s="511" t="s">
        <v>24</v>
      </c>
      <c r="O1" s="513"/>
      <c r="P1" s="719" t="s">
        <v>60</v>
      </c>
      <c r="Q1" s="719"/>
      <c r="R1" s="719"/>
      <c r="S1" s="433"/>
      <c r="T1" s="77"/>
      <c r="U1" s="171"/>
      <c r="V1" s="171"/>
      <c r="W1" s="171"/>
    </row>
    <row r="2" spans="1:23" ht="13.8" thickBot="1" x14ac:dyDescent="0.3">
      <c r="A2" s="706" t="s">
        <v>66</v>
      </c>
      <c r="B2" s="707"/>
      <c r="C2" s="568"/>
      <c r="D2" s="569"/>
      <c r="E2" s="570"/>
      <c r="F2" s="733" t="s">
        <v>40</v>
      </c>
      <c r="G2" s="734"/>
      <c r="H2" s="707"/>
      <c r="I2" s="735"/>
      <c r="J2" s="569"/>
      <c r="K2" s="570"/>
      <c r="L2" s="434"/>
      <c r="M2" s="218"/>
      <c r="N2" s="399" t="s">
        <v>25</v>
      </c>
      <c r="O2" s="400" t="s">
        <v>0</v>
      </c>
      <c r="P2" s="719"/>
      <c r="Q2" s="719"/>
      <c r="R2" s="719"/>
      <c r="S2" s="433"/>
      <c r="T2" s="77"/>
      <c r="U2" s="171"/>
      <c r="V2" s="171"/>
      <c r="W2" s="171"/>
    </row>
    <row r="3" spans="1:23" ht="13.8" thickBot="1" x14ac:dyDescent="0.3">
      <c r="A3" s="720" t="s">
        <v>67</v>
      </c>
      <c r="B3" s="721"/>
      <c r="C3" s="565"/>
      <c r="D3" s="566"/>
      <c r="E3" s="567"/>
      <c r="F3" s="722" t="s">
        <v>68</v>
      </c>
      <c r="G3" s="723"/>
      <c r="H3" s="721"/>
      <c r="I3" s="571"/>
      <c r="J3" s="572"/>
      <c r="K3" s="573"/>
      <c r="L3" s="217"/>
      <c r="M3" s="218"/>
      <c r="N3" s="295"/>
      <c r="O3" s="296"/>
      <c r="P3" s="171"/>
      <c r="Q3" s="171"/>
      <c r="R3" s="171"/>
      <c r="S3" s="171"/>
      <c r="T3" s="171"/>
      <c r="U3" s="171"/>
      <c r="V3" s="171"/>
      <c r="W3" s="171"/>
    </row>
    <row r="4" spans="1:23" ht="4.95" customHeight="1" thickBot="1" x14ac:dyDescent="0.3">
      <c r="A4" s="439"/>
      <c r="B4" s="439">
        <f>SUM(IF(FREQUENCY(B7:B30,B7:B30)&gt;0,1))</f>
        <v>0</v>
      </c>
      <c r="C4" s="440">
        <f>SUM(IF(FREQUENCY(C7:C30,C7:C30)&gt;0,1))</f>
        <v>0</v>
      </c>
      <c r="D4" s="440"/>
      <c r="E4" s="440"/>
      <c r="F4" s="214"/>
      <c r="G4" s="214"/>
      <c r="H4" s="214"/>
      <c r="I4" s="216"/>
      <c r="J4" s="216"/>
      <c r="K4" s="216"/>
      <c r="L4" s="217"/>
      <c r="M4" s="218"/>
      <c r="N4" s="297"/>
      <c r="O4" s="298"/>
      <c r="P4" s="171"/>
      <c r="Q4" s="171"/>
      <c r="R4" s="171"/>
      <c r="S4" s="171"/>
      <c r="T4" s="171"/>
      <c r="U4" s="171"/>
      <c r="V4" s="171"/>
      <c r="W4" s="171"/>
    </row>
    <row r="5" spans="1:23" ht="13.8" thickBot="1" x14ac:dyDescent="0.3">
      <c r="A5" s="724" t="s">
        <v>94</v>
      </c>
      <c r="B5" s="725"/>
      <c r="C5" s="725"/>
      <c r="D5" s="725"/>
      <c r="E5" s="726"/>
      <c r="F5" s="219"/>
      <c r="G5" s="708" t="s">
        <v>46</v>
      </c>
      <c r="H5" s="709"/>
      <c r="I5" s="709"/>
      <c r="J5" s="709"/>
      <c r="K5" s="710"/>
      <c r="L5" s="227"/>
      <c r="M5" s="218"/>
      <c r="N5" s="297"/>
      <c r="O5" s="298"/>
      <c r="P5" s="171"/>
      <c r="Q5" s="171"/>
      <c r="R5" s="171"/>
      <c r="S5" s="171"/>
      <c r="T5" s="171"/>
      <c r="U5" s="171"/>
      <c r="V5" s="171"/>
      <c r="W5" s="171"/>
    </row>
    <row r="6" spans="1:23" ht="13.8" thickBot="1" x14ac:dyDescent="0.3">
      <c r="A6" s="268"/>
      <c r="B6" s="274" t="s">
        <v>12</v>
      </c>
      <c r="C6" s="275" t="s">
        <v>13</v>
      </c>
      <c r="D6" s="276" t="s">
        <v>0</v>
      </c>
      <c r="E6" s="269" t="s">
        <v>4</v>
      </c>
      <c r="F6" s="220"/>
      <c r="G6" s="717" t="s">
        <v>123</v>
      </c>
      <c r="H6" s="718"/>
      <c r="I6" s="718"/>
      <c r="J6" s="718"/>
      <c r="K6" s="41" t="str">
        <f>IF((COUNT(O3:O202))&gt;100,"Yes","No")</f>
        <v>No</v>
      </c>
      <c r="L6" s="228"/>
      <c r="M6" s="229"/>
      <c r="N6" s="297"/>
      <c r="O6" s="298"/>
      <c r="P6" s="171"/>
      <c r="Q6" s="171"/>
      <c r="R6" s="171"/>
      <c r="S6" s="171"/>
      <c r="T6" s="171"/>
      <c r="U6" s="171"/>
      <c r="V6" s="171"/>
      <c r="W6" s="171"/>
    </row>
    <row r="7" spans="1:23" x14ac:dyDescent="0.25">
      <c r="A7" s="272" t="s">
        <v>49</v>
      </c>
      <c r="B7" s="277"/>
      <c r="C7" s="278"/>
      <c r="D7" s="279"/>
      <c r="E7" s="25" t="str">
        <f>IF(D7="","",SUM(D7/$D$32))</f>
        <v/>
      </c>
      <c r="F7" s="221"/>
      <c r="G7" s="685" t="s">
        <v>26</v>
      </c>
      <c r="H7" s="686"/>
      <c r="I7" s="686"/>
      <c r="J7" s="686"/>
      <c r="K7" s="42" t="str">
        <f>IF(K6="Yes",_xlfn.PERCENTILE.EXC(O3:O202,0.99),"NA")</f>
        <v>NA</v>
      </c>
      <c r="L7" s="228"/>
      <c r="M7" s="229"/>
      <c r="N7" s="297"/>
      <c r="O7" s="298"/>
      <c r="P7" s="171"/>
      <c r="Q7" s="171"/>
      <c r="R7" s="171"/>
      <c r="S7" s="171"/>
      <c r="T7" s="171"/>
      <c r="U7" s="171"/>
      <c r="V7" s="171"/>
      <c r="W7" s="171"/>
    </row>
    <row r="8" spans="1:23" x14ac:dyDescent="0.25">
      <c r="A8" s="272" t="s">
        <v>50</v>
      </c>
      <c r="B8" s="280"/>
      <c r="C8" s="158"/>
      <c r="D8" s="281"/>
      <c r="E8" s="25" t="str">
        <f t="shared" ref="E8:E30" si="0">IF(D8="","",SUM(D8/$D$32))</f>
        <v/>
      </c>
      <c r="F8" s="221"/>
      <c r="G8" s="678"/>
      <c r="H8" s="679"/>
      <c r="I8" s="679"/>
      <c r="J8" s="679"/>
      <c r="K8" s="680"/>
      <c r="L8" s="228"/>
      <c r="M8" s="229"/>
      <c r="N8" s="297"/>
      <c r="O8" s="298"/>
      <c r="P8" s="171"/>
      <c r="Q8" s="171"/>
      <c r="R8" s="171"/>
      <c r="S8" s="171"/>
      <c r="T8" s="171"/>
      <c r="U8" s="171"/>
      <c r="V8" s="171"/>
      <c r="W8" s="171"/>
    </row>
    <row r="9" spans="1:23" x14ac:dyDescent="0.25">
      <c r="A9" s="272" t="s">
        <v>51</v>
      </c>
      <c r="B9" s="280"/>
      <c r="C9" s="158"/>
      <c r="D9" s="281"/>
      <c r="E9" s="25" t="str">
        <f t="shared" si="0"/>
        <v/>
      </c>
      <c r="F9" s="221"/>
      <c r="G9" s="685" t="s">
        <v>27</v>
      </c>
      <c r="H9" s="686"/>
      <c r="I9" s="686"/>
      <c r="J9" s="686"/>
      <c r="K9" s="43" t="str">
        <f>IF(G11="All Text","NA",(AVERAGE(O3:O203)))</f>
        <v>NA</v>
      </c>
      <c r="L9" s="228"/>
      <c r="M9" s="229"/>
      <c r="N9" s="297"/>
      <c r="O9" s="298"/>
      <c r="P9" s="171"/>
      <c r="Q9" s="171"/>
      <c r="R9" s="171"/>
      <c r="S9" s="171"/>
      <c r="T9" s="171"/>
      <c r="U9" s="171"/>
      <c r="V9" s="171"/>
      <c r="W9" s="171"/>
    </row>
    <row r="10" spans="1:23" x14ac:dyDescent="0.25">
      <c r="A10" s="272" t="s">
        <v>52</v>
      </c>
      <c r="B10" s="280"/>
      <c r="C10" s="158"/>
      <c r="D10" s="281"/>
      <c r="E10" s="25" t="str">
        <f t="shared" si="0"/>
        <v/>
      </c>
      <c r="F10" s="221"/>
      <c r="G10" s="685" t="s">
        <v>28</v>
      </c>
      <c r="H10" s="686"/>
      <c r="I10" s="686"/>
      <c r="J10" s="686"/>
      <c r="K10" s="43" t="str">
        <f>IF(G11="All text","NA",(STDEV(O3:O203)))</f>
        <v>NA</v>
      </c>
      <c r="L10" s="227"/>
      <c r="M10" s="117"/>
      <c r="N10" s="297"/>
      <c r="O10" s="298"/>
      <c r="P10" s="171"/>
      <c r="Q10" s="171"/>
      <c r="R10" s="171"/>
      <c r="S10" s="171"/>
      <c r="T10" s="171"/>
      <c r="U10" s="171"/>
      <c r="V10" s="171"/>
      <c r="W10" s="171"/>
    </row>
    <row r="11" spans="1:23" x14ac:dyDescent="0.25">
      <c r="A11" s="272" t="s">
        <v>53</v>
      </c>
      <c r="B11" s="282"/>
      <c r="C11" s="159"/>
      <c r="D11" s="283"/>
      <c r="E11" s="25" t="str">
        <f t="shared" si="0"/>
        <v/>
      </c>
      <c r="F11" s="221"/>
      <c r="G11" s="436" t="str">
        <f>IF(COUNTIFS(O3:O202,"&lt;&gt;"&amp;"",O3:O202,"&lt;&gt;"&amp;"*"),"Not all text","All text")</f>
        <v>All text</v>
      </c>
      <c r="H11" s="437"/>
      <c r="I11" s="437"/>
      <c r="J11" s="437"/>
      <c r="K11" s="461">
        <f>SUM(IF(FREQUENCY(N3:N202,N3:N202)&gt;0,1))</f>
        <v>0</v>
      </c>
      <c r="L11" s="227"/>
      <c r="M11" s="117"/>
      <c r="N11" s="297"/>
      <c r="O11" s="298"/>
      <c r="P11" s="171"/>
      <c r="Q11" s="171"/>
      <c r="R11" s="171"/>
      <c r="S11" s="171"/>
      <c r="T11" s="171"/>
      <c r="U11" s="171"/>
      <c r="V11" s="171"/>
      <c r="W11" s="171"/>
    </row>
    <row r="12" spans="1:23" x14ac:dyDescent="0.25">
      <c r="A12" s="272" t="s">
        <v>54</v>
      </c>
      <c r="B12" s="284"/>
      <c r="C12" s="160"/>
      <c r="D12" s="187"/>
      <c r="E12" s="25" t="str">
        <f t="shared" si="0"/>
        <v/>
      </c>
      <c r="F12" s="221"/>
      <c r="G12" s="462">
        <f>COUNTIF(O3:O203,"*")</f>
        <v>0</v>
      </c>
      <c r="H12" s="463" t="s">
        <v>124</v>
      </c>
      <c r="I12" s="463"/>
      <c r="J12" s="464"/>
      <c r="K12" s="465" t="str">
        <f>IF(K6="Yes","99th Percentile","")</f>
        <v/>
      </c>
      <c r="L12" s="227"/>
      <c r="M12" s="117"/>
      <c r="N12" s="297"/>
      <c r="O12" s="298"/>
      <c r="P12" s="171"/>
      <c r="Q12" s="171"/>
      <c r="R12" s="171"/>
      <c r="S12" s="171"/>
      <c r="T12" s="171"/>
      <c r="U12" s="171"/>
      <c r="V12" s="171"/>
      <c r="W12" s="171"/>
    </row>
    <row r="13" spans="1:23" x14ac:dyDescent="0.25">
      <c r="A13" s="272" t="s">
        <v>55</v>
      </c>
      <c r="B13" s="280"/>
      <c r="C13" s="158"/>
      <c r="D13" s="283"/>
      <c r="E13" s="25" t="str">
        <f t="shared" si="0"/>
        <v/>
      </c>
      <c r="F13" s="221"/>
      <c r="G13" s="438">
        <f>COUNT(O3:O203)</f>
        <v>0</v>
      </c>
      <c r="H13" s="466" t="s">
        <v>125</v>
      </c>
      <c r="I13" s="437"/>
      <c r="J13" s="437"/>
      <c r="K13" s="467" t="s">
        <v>39</v>
      </c>
      <c r="L13" s="227"/>
      <c r="M13" s="117"/>
      <c r="N13" s="297"/>
      <c r="O13" s="298"/>
      <c r="P13" s="171"/>
      <c r="Q13" s="171"/>
      <c r="R13" s="171"/>
      <c r="S13" s="171"/>
      <c r="T13" s="171"/>
      <c r="U13" s="171"/>
      <c r="V13" s="171"/>
      <c r="W13" s="171"/>
    </row>
    <row r="14" spans="1:23" x14ac:dyDescent="0.25">
      <c r="A14" s="272" t="s">
        <v>56</v>
      </c>
      <c r="B14" s="280"/>
      <c r="C14" s="158"/>
      <c r="D14" s="163"/>
      <c r="E14" s="25" t="str">
        <f t="shared" si="0"/>
        <v/>
      </c>
      <c r="F14" s="221"/>
      <c r="G14" s="468">
        <f>(COUNT(O3:O202))+(COUNTIF(O3:O202,"*"))</f>
        <v>0</v>
      </c>
      <c r="H14" s="466" t="s">
        <v>126</v>
      </c>
      <c r="I14" s="469"/>
      <c r="J14" s="437"/>
      <c r="K14" s="470"/>
      <c r="L14" s="227"/>
      <c r="M14" s="117"/>
      <c r="N14" s="297"/>
      <c r="O14" s="298"/>
      <c r="P14" s="171"/>
      <c r="Q14" s="171"/>
      <c r="R14" s="171"/>
      <c r="S14" s="171"/>
      <c r="T14" s="171"/>
      <c r="U14" s="171"/>
      <c r="V14" s="171"/>
      <c r="W14" s="171"/>
    </row>
    <row r="15" spans="1:23" x14ac:dyDescent="0.25">
      <c r="A15" s="188" t="s">
        <v>29</v>
      </c>
      <c r="B15" s="280"/>
      <c r="C15" s="158"/>
      <c r="D15" s="281"/>
      <c r="E15" s="25" t="str">
        <f t="shared" si="0"/>
        <v/>
      </c>
      <c r="F15" s="221"/>
      <c r="G15" s="474"/>
      <c r="H15" s="223" t="str">
        <f>IF(O3="","",(IF(K11&lt;3,"   Need at least 3 different method blank dates","")))</f>
        <v/>
      </c>
      <c r="I15" s="473"/>
      <c r="J15" s="473"/>
      <c r="K15" s="476"/>
      <c r="L15" s="227"/>
      <c r="M15" s="117"/>
      <c r="N15" s="297"/>
      <c r="O15" s="298"/>
      <c r="P15" s="171"/>
      <c r="Q15" s="171"/>
      <c r="R15" s="171"/>
      <c r="S15" s="171"/>
      <c r="T15" s="171"/>
      <c r="U15" s="171"/>
      <c r="V15" s="171"/>
      <c r="W15" s="171"/>
    </row>
    <row r="16" spans="1:23" x14ac:dyDescent="0.25">
      <c r="A16" s="188" t="s">
        <v>30</v>
      </c>
      <c r="B16" s="280"/>
      <c r="C16" s="158"/>
      <c r="D16" s="281"/>
      <c r="E16" s="25" t="str">
        <f t="shared" si="0"/>
        <v/>
      </c>
      <c r="F16" s="221"/>
      <c r="G16" s="474"/>
      <c r="H16" s="473"/>
      <c r="I16" s="473"/>
      <c r="J16" s="473"/>
      <c r="K16" s="476"/>
      <c r="L16" s="227"/>
      <c r="M16" s="117"/>
      <c r="N16" s="297"/>
      <c r="O16" s="298"/>
      <c r="P16" s="171"/>
      <c r="Q16" s="171"/>
      <c r="R16" s="171"/>
      <c r="S16" s="171"/>
      <c r="T16" s="171"/>
      <c r="U16" s="171"/>
      <c r="V16" s="171"/>
      <c r="W16" s="171"/>
    </row>
    <row r="17" spans="1:23" x14ac:dyDescent="0.25">
      <c r="A17" s="188" t="s">
        <v>31</v>
      </c>
      <c r="B17" s="280"/>
      <c r="C17" s="158"/>
      <c r="D17" s="281"/>
      <c r="E17" s="25" t="str">
        <f t="shared" si="0"/>
        <v/>
      </c>
      <c r="F17" s="221"/>
      <c r="G17" s="474"/>
      <c r="H17" s="473"/>
      <c r="I17" s="473"/>
      <c r="J17" s="473"/>
      <c r="K17" s="476"/>
      <c r="L17" s="227"/>
      <c r="M17" s="117"/>
      <c r="N17" s="297"/>
      <c r="O17" s="298"/>
      <c r="P17" s="171"/>
      <c r="Q17" s="171"/>
      <c r="R17" s="171"/>
      <c r="S17" s="171"/>
      <c r="T17" s="171"/>
      <c r="U17" s="171"/>
      <c r="V17" s="171"/>
      <c r="W17" s="171"/>
    </row>
    <row r="18" spans="1:23" x14ac:dyDescent="0.25">
      <c r="A18" s="188" t="s">
        <v>32</v>
      </c>
      <c r="B18" s="280"/>
      <c r="C18" s="158"/>
      <c r="D18" s="281"/>
      <c r="E18" s="25" t="str">
        <f t="shared" si="0"/>
        <v/>
      </c>
      <c r="F18" s="221"/>
      <c r="G18" s="472"/>
      <c r="H18" s="473"/>
      <c r="I18" s="236" t="str">
        <f>IF(O3="","",(IF(G11="All text","LODb does not apply","")))</f>
        <v/>
      </c>
      <c r="J18" s="473"/>
      <c r="K18" s="476"/>
      <c r="L18" s="227"/>
      <c r="M18" s="117"/>
      <c r="N18" s="297"/>
      <c r="O18" s="298"/>
      <c r="P18" s="171"/>
      <c r="Q18" s="171"/>
      <c r="R18" s="171"/>
      <c r="S18" s="171"/>
      <c r="T18" s="171"/>
      <c r="U18" s="171"/>
      <c r="V18" s="171"/>
      <c r="W18" s="171"/>
    </row>
    <row r="19" spans="1:23" x14ac:dyDescent="0.25">
      <c r="A19" s="188" t="s">
        <v>33</v>
      </c>
      <c r="B19" s="280"/>
      <c r="C19" s="158"/>
      <c r="D19" s="283"/>
      <c r="E19" s="25" t="str">
        <f t="shared" si="0"/>
        <v/>
      </c>
      <c r="F19" s="221"/>
      <c r="G19" s="237" t="str">
        <f>IF(AND(G12&gt;0.9,G11&lt;&gt;"All text"),"  Not all numeric results, therefore LODb set to highest blank result","")</f>
        <v/>
      </c>
      <c r="H19" s="475"/>
      <c r="I19" s="473"/>
      <c r="J19" s="473"/>
      <c r="K19" s="476"/>
      <c r="L19" s="227"/>
      <c r="M19" s="117"/>
      <c r="N19" s="297"/>
      <c r="O19" s="298"/>
      <c r="P19" s="171"/>
      <c r="Q19" s="171"/>
      <c r="R19" s="171"/>
      <c r="S19" s="171"/>
      <c r="T19" s="171"/>
      <c r="U19" s="171"/>
      <c r="V19" s="171"/>
      <c r="W19" s="171"/>
    </row>
    <row r="20" spans="1:23" x14ac:dyDescent="0.25">
      <c r="A20" s="188" t="s">
        <v>34</v>
      </c>
      <c r="B20" s="280"/>
      <c r="C20" s="158"/>
      <c r="D20" s="187"/>
      <c r="E20" s="25" t="str">
        <f t="shared" si="0"/>
        <v/>
      </c>
      <c r="F20" s="221"/>
      <c r="G20" s="474"/>
      <c r="H20" s="473"/>
      <c r="I20" s="473"/>
      <c r="J20" s="473"/>
      <c r="K20" s="476"/>
      <c r="L20" s="227"/>
      <c r="M20" s="117"/>
      <c r="N20" s="297"/>
      <c r="O20" s="298"/>
      <c r="P20" s="171"/>
      <c r="Q20" s="171"/>
      <c r="R20" s="171"/>
      <c r="S20" s="171"/>
      <c r="T20" s="171"/>
      <c r="U20" s="171"/>
      <c r="V20" s="171"/>
      <c r="W20" s="171"/>
    </row>
    <row r="21" spans="1:23" x14ac:dyDescent="0.25">
      <c r="A21" s="38" t="s">
        <v>35</v>
      </c>
      <c r="B21" s="280"/>
      <c r="C21" s="158"/>
      <c r="D21" s="283"/>
      <c r="E21" s="25" t="str">
        <f t="shared" si="0"/>
        <v/>
      </c>
      <c r="F21" s="221"/>
      <c r="G21" s="474"/>
      <c r="H21" s="473"/>
      <c r="I21" s="473"/>
      <c r="J21" s="473"/>
      <c r="K21" s="476"/>
      <c r="L21" s="227"/>
      <c r="M21" s="117"/>
      <c r="N21" s="297"/>
      <c r="O21" s="298"/>
      <c r="P21" s="171"/>
      <c r="Q21" s="171"/>
      <c r="R21" s="171"/>
      <c r="S21" s="171"/>
      <c r="T21" s="171"/>
      <c r="U21" s="171"/>
      <c r="V21" s="171"/>
      <c r="W21" s="171"/>
    </row>
    <row r="22" spans="1:23" x14ac:dyDescent="0.25">
      <c r="A22" s="273" t="s">
        <v>36</v>
      </c>
      <c r="B22" s="280"/>
      <c r="C22" s="158"/>
      <c r="D22" s="285"/>
      <c r="E22" s="25" t="str">
        <f t="shared" si="0"/>
        <v/>
      </c>
      <c r="F22" s="221"/>
      <c r="G22" s="474"/>
      <c r="H22" s="473"/>
      <c r="I22" s="473"/>
      <c r="J22" s="473"/>
      <c r="K22" s="476"/>
      <c r="L22" s="227"/>
      <c r="M22" s="117"/>
      <c r="N22" s="297"/>
      <c r="O22" s="298"/>
      <c r="P22" s="171"/>
      <c r="Q22" s="171"/>
      <c r="R22" s="171"/>
      <c r="S22" s="171"/>
      <c r="T22" s="171"/>
      <c r="U22" s="171"/>
      <c r="V22" s="171"/>
      <c r="W22" s="171"/>
    </row>
    <row r="23" spans="1:23" x14ac:dyDescent="0.25">
      <c r="A23" s="188" t="s">
        <v>29</v>
      </c>
      <c r="B23" s="280"/>
      <c r="C23" s="158"/>
      <c r="D23" s="163"/>
      <c r="E23" s="25" t="str">
        <f t="shared" si="0"/>
        <v/>
      </c>
      <c r="F23" s="221"/>
      <c r="G23" s="474"/>
      <c r="H23" s="473"/>
      <c r="I23" s="473"/>
      <c r="J23" s="473"/>
      <c r="K23" s="476"/>
      <c r="L23" s="227"/>
      <c r="M23" s="117"/>
      <c r="N23" s="297"/>
      <c r="O23" s="298"/>
      <c r="P23" s="171"/>
      <c r="Q23" s="171"/>
      <c r="R23" s="171"/>
      <c r="S23" s="171"/>
      <c r="T23" s="171"/>
      <c r="U23" s="171"/>
      <c r="V23" s="171"/>
      <c r="W23" s="171"/>
    </row>
    <row r="24" spans="1:23" x14ac:dyDescent="0.25">
      <c r="A24" s="188" t="s">
        <v>30</v>
      </c>
      <c r="B24" s="280"/>
      <c r="C24" s="158"/>
      <c r="D24" s="163"/>
      <c r="E24" s="25" t="str">
        <f t="shared" si="0"/>
        <v/>
      </c>
      <c r="F24" s="221"/>
      <c r="G24" s="474"/>
      <c r="H24" s="473"/>
      <c r="I24" s="473"/>
      <c r="J24" s="473"/>
      <c r="K24" s="476"/>
      <c r="L24" s="227"/>
      <c r="M24" s="117"/>
      <c r="N24" s="297"/>
      <c r="O24" s="298"/>
      <c r="P24" s="171"/>
      <c r="Q24" s="171"/>
      <c r="R24" s="171"/>
      <c r="S24" s="171"/>
      <c r="T24" s="171"/>
      <c r="U24" s="171"/>
      <c r="V24" s="171"/>
      <c r="W24" s="171"/>
    </row>
    <row r="25" spans="1:23" x14ac:dyDescent="0.25">
      <c r="A25" s="188" t="s">
        <v>31</v>
      </c>
      <c r="B25" s="280"/>
      <c r="C25" s="158"/>
      <c r="D25" s="163"/>
      <c r="E25" s="25" t="str">
        <f t="shared" si="0"/>
        <v/>
      </c>
      <c r="F25" s="221"/>
      <c r="G25" s="474"/>
      <c r="H25" s="473"/>
      <c r="I25" s="473"/>
      <c r="J25" s="473"/>
      <c r="K25" s="476"/>
      <c r="L25" s="227"/>
      <c r="M25" s="117"/>
      <c r="N25" s="297"/>
      <c r="O25" s="298"/>
      <c r="P25" s="171"/>
      <c r="Q25" s="171"/>
      <c r="R25" s="171"/>
      <c r="S25" s="171"/>
      <c r="T25" s="171"/>
      <c r="U25" s="171"/>
      <c r="V25" s="171"/>
      <c r="W25" s="171"/>
    </row>
    <row r="26" spans="1:23" x14ac:dyDescent="0.25">
      <c r="A26" s="188" t="s">
        <v>32</v>
      </c>
      <c r="B26" s="280"/>
      <c r="C26" s="158"/>
      <c r="D26" s="163"/>
      <c r="E26" s="25" t="str">
        <f t="shared" si="0"/>
        <v/>
      </c>
      <c r="F26" s="221"/>
      <c r="G26" s="474"/>
      <c r="H26" s="473"/>
      <c r="I26" s="473"/>
      <c r="J26" s="473"/>
      <c r="K26" s="476"/>
      <c r="L26" s="227"/>
      <c r="M26" s="117"/>
      <c r="N26" s="297"/>
      <c r="O26" s="298"/>
      <c r="P26" s="171"/>
      <c r="Q26" s="171"/>
      <c r="R26" s="171"/>
      <c r="S26" s="171"/>
      <c r="T26" s="171"/>
      <c r="U26" s="171"/>
      <c r="V26" s="171"/>
      <c r="W26" s="171"/>
    </row>
    <row r="27" spans="1:23" x14ac:dyDescent="0.25">
      <c r="A27" s="188" t="s">
        <v>33</v>
      </c>
      <c r="B27" s="280"/>
      <c r="C27" s="158"/>
      <c r="D27" s="163"/>
      <c r="E27" s="25" t="str">
        <f t="shared" si="0"/>
        <v/>
      </c>
      <c r="F27" s="221"/>
      <c r="G27" s="234"/>
      <c r="H27" s="231"/>
      <c r="I27" s="231"/>
      <c r="J27" s="231"/>
      <c r="K27" s="232"/>
      <c r="L27" s="227"/>
      <c r="M27" s="117"/>
      <c r="N27" s="297"/>
      <c r="O27" s="298"/>
      <c r="P27" s="171"/>
      <c r="Q27" s="171"/>
      <c r="R27" s="171"/>
      <c r="S27" s="171"/>
      <c r="T27" s="171"/>
      <c r="U27" s="171"/>
      <c r="V27" s="171"/>
      <c r="W27" s="171"/>
    </row>
    <row r="28" spans="1:23" x14ac:dyDescent="0.25">
      <c r="A28" s="188" t="s">
        <v>34</v>
      </c>
      <c r="B28" s="280"/>
      <c r="C28" s="158"/>
      <c r="D28" s="163"/>
      <c r="E28" s="25" t="str">
        <f t="shared" si="0"/>
        <v/>
      </c>
      <c r="F28" s="221"/>
      <c r="G28" s="234"/>
      <c r="H28" s="231"/>
      <c r="I28" s="231"/>
      <c r="J28" s="231"/>
      <c r="K28" s="232"/>
      <c r="L28" s="227"/>
      <c r="M28" s="117"/>
      <c r="N28" s="297"/>
      <c r="O28" s="298"/>
      <c r="P28" s="171"/>
      <c r="Q28" s="171"/>
      <c r="R28" s="171"/>
      <c r="S28" s="171"/>
      <c r="T28" s="171"/>
      <c r="U28" s="171"/>
      <c r="V28" s="171"/>
      <c r="W28" s="171"/>
    </row>
    <row r="29" spans="1:23" ht="15.6" x14ac:dyDescent="0.35">
      <c r="A29" s="38" t="s">
        <v>35</v>
      </c>
      <c r="B29" s="280"/>
      <c r="C29" s="158"/>
      <c r="D29" s="163"/>
      <c r="E29" s="25" t="str">
        <f t="shared" si="0"/>
        <v/>
      </c>
      <c r="F29" s="221"/>
      <c r="G29" s="685" t="s">
        <v>74</v>
      </c>
      <c r="H29" s="686"/>
      <c r="I29" s="686"/>
      <c r="J29" s="29" t="str">
        <f>K7</f>
        <v>NA</v>
      </c>
      <c r="K29" s="44" t="s">
        <v>3</v>
      </c>
      <c r="L29" s="227"/>
      <c r="M29" s="117"/>
      <c r="N29" s="297"/>
      <c r="O29" s="298"/>
      <c r="P29" s="171"/>
      <c r="Q29" s="171"/>
      <c r="R29" s="171"/>
      <c r="S29" s="171"/>
      <c r="T29" s="171"/>
      <c r="U29" s="171"/>
      <c r="V29" s="171"/>
      <c r="W29" s="171"/>
    </row>
    <row r="30" spans="1:23" ht="16.2" thickBot="1" x14ac:dyDescent="0.4">
      <c r="A30" s="273" t="s">
        <v>36</v>
      </c>
      <c r="B30" s="286"/>
      <c r="C30" s="287"/>
      <c r="D30" s="288"/>
      <c r="E30" s="25" t="str">
        <f t="shared" si="0"/>
        <v/>
      </c>
      <c r="F30" s="221"/>
      <c r="G30" s="685" t="s">
        <v>75</v>
      </c>
      <c r="H30" s="686"/>
      <c r="I30" s="686"/>
      <c r="J30" s="29" t="str">
        <f>IF(G11="All text","NA",(IF(K9&gt;0,(K9+(J35*K10)),(J35*K10))))</f>
        <v>NA</v>
      </c>
      <c r="K30" s="44" t="s">
        <v>3</v>
      </c>
      <c r="L30" s="227"/>
      <c r="M30" s="117"/>
      <c r="N30" s="297"/>
      <c r="O30" s="298"/>
      <c r="P30" s="171"/>
      <c r="Q30" s="171"/>
      <c r="R30" s="171"/>
      <c r="S30" s="171"/>
      <c r="T30" s="171"/>
      <c r="U30" s="171"/>
      <c r="V30" s="171"/>
      <c r="W30" s="171"/>
    </row>
    <row r="31" spans="1:23" ht="12.45" customHeight="1" thickBot="1" x14ac:dyDescent="0.3">
      <c r="A31" s="223" t="str">
        <f>IF(D7="","",(IF(OR(B4&lt;3,C4&lt;3),"Need at least 3 different Prepped dates and 3 different Analyzed dates","")))</f>
        <v/>
      </c>
      <c r="B31" s="223"/>
      <c r="C31" s="224"/>
      <c r="D31" s="225"/>
      <c r="E31" s="226"/>
      <c r="F31" s="221"/>
      <c r="G31" s="234"/>
      <c r="H31" s="239"/>
      <c r="I31" s="239"/>
      <c r="J31" s="231"/>
      <c r="K31" s="240"/>
      <c r="L31" s="227"/>
      <c r="M31" s="117"/>
      <c r="N31" s="297"/>
      <c r="O31" s="298"/>
      <c r="P31" s="171"/>
      <c r="Q31" s="171"/>
      <c r="R31" s="171"/>
      <c r="S31" s="171"/>
      <c r="T31" s="171"/>
      <c r="U31" s="171"/>
      <c r="V31" s="171"/>
      <c r="W31" s="171"/>
    </row>
    <row r="32" spans="1:23" ht="13.8" thickBot="1" x14ac:dyDescent="0.3">
      <c r="A32" s="681" t="s">
        <v>47</v>
      </c>
      <c r="B32" s="682"/>
      <c r="C32" s="682"/>
      <c r="D32" s="291"/>
      <c r="E32" s="292" t="s">
        <v>3</v>
      </c>
      <c r="F32" s="221"/>
      <c r="G32" s="687" t="s">
        <v>37</v>
      </c>
      <c r="H32" s="688"/>
      <c r="I32" s="688"/>
      <c r="J32" s="634" t="s">
        <v>39</v>
      </c>
      <c r="K32" s="635"/>
      <c r="L32" s="227"/>
      <c r="M32" s="117"/>
      <c r="N32" s="297"/>
      <c r="O32" s="298"/>
      <c r="P32" s="171"/>
      <c r="Q32" s="171"/>
      <c r="R32" s="171"/>
      <c r="S32" s="171"/>
      <c r="T32" s="171"/>
      <c r="U32" s="171"/>
      <c r="V32" s="171"/>
      <c r="W32" s="171"/>
    </row>
    <row r="33" spans="1:23" x14ac:dyDescent="0.25">
      <c r="A33" s="683" t="s">
        <v>1</v>
      </c>
      <c r="B33" s="684"/>
      <c r="C33" s="684"/>
      <c r="D33" s="289" t="e">
        <f>AVERAGE(D7:D30)</f>
        <v>#DIV/0!</v>
      </c>
      <c r="E33" s="290" t="e">
        <f>AVERAGE(E7:E30)</f>
        <v>#DIV/0!</v>
      </c>
      <c r="F33" s="221"/>
      <c r="G33" s="241"/>
      <c r="H33" s="224"/>
      <c r="I33" s="224"/>
      <c r="J33" s="224"/>
      <c r="K33" s="242" t="s">
        <v>65</v>
      </c>
      <c r="L33" s="227"/>
      <c r="M33" s="117"/>
      <c r="N33" s="297"/>
      <c r="O33" s="298"/>
      <c r="P33" s="171"/>
      <c r="Q33" s="171"/>
      <c r="R33" s="171"/>
      <c r="S33" s="171"/>
      <c r="T33" s="171"/>
      <c r="U33" s="171"/>
      <c r="V33" s="171"/>
      <c r="W33" s="171"/>
    </row>
    <row r="34" spans="1:23" x14ac:dyDescent="0.25">
      <c r="A34" s="683" t="s">
        <v>2</v>
      </c>
      <c r="B34" s="684"/>
      <c r="C34" s="684"/>
      <c r="D34" s="30" t="e">
        <f>STDEV(D7:D30)</f>
        <v>#DIV/0!</v>
      </c>
      <c r="E34" s="245"/>
      <c r="F34" s="222"/>
      <c r="G34" s="243"/>
      <c r="H34" s="244"/>
      <c r="I34" s="244"/>
      <c r="J34" s="225"/>
      <c r="K34" s="245"/>
      <c r="L34" s="227"/>
      <c r="M34" s="117"/>
      <c r="N34" s="297"/>
      <c r="O34" s="298"/>
      <c r="P34" s="171"/>
      <c r="Q34" s="171"/>
      <c r="R34" s="171"/>
      <c r="S34" s="171"/>
      <c r="T34" s="171"/>
      <c r="U34" s="171"/>
      <c r="V34" s="171"/>
      <c r="W34" s="171"/>
    </row>
    <row r="35" spans="1:23" x14ac:dyDescent="0.25">
      <c r="A35" s="683" t="s">
        <v>6</v>
      </c>
      <c r="B35" s="684"/>
      <c r="C35" s="684"/>
      <c r="D35" s="30" t="e">
        <f>ROUND((TINV(0.02,(E35-1))),3)</f>
        <v>#NUM!</v>
      </c>
      <c r="E35" s="452">
        <f>COUNT(D7:D30)</f>
        <v>0</v>
      </c>
      <c r="F35" s="216"/>
      <c r="G35" s="687" t="s">
        <v>6</v>
      </c>
      <c r="H35" s="688"/>
      <c r="I35" s="699"/>
      <c r="J35" s="74" t="e">
        <f>ROUND((TINV(0.02,(K35-1))),3)</f>
        <v>#NUM!</v>
      </c>
      <c r="K35" s="471">
        <f>(COUNT(O3:O203))+(COUNTIF(O3:O203,"*"))</f>
        <v>0</v>
      </c>
      <c r="L35" s="227"/>
      <c r="M35" s="117"/>
      <c r="N35" s="297"/>
      <c r="O35" s="298"/>
      <c r="P35" s="171"/>
      <c r="Q35" s="171"/>
      <c r="R35" s="171"/>
      <c r="S35" s="171"/>
      <c r="T35" s="171"/>
      <c r="U35" s="171"/>
      <c r="V35" s="171"/>
      <c r="W35" s="171"/>
    </row>
    <row r="36" spans="1:23" ht="16.2" thickBot="1" x14ac:dyDescent="0.4">
      <c r="A36" s="691" t="s">
        <v>15</v>
      </c>
      <c r="B36" s="711"/>
      <c r="C36" s="711"/>
      <c r="D36" s="375" t="str">
        <f>IF(E35&lt;7,"&lt;7 Spk Blks",(SUM(D35*D34)))</f>
        <v>&lt;7 Spk Blks</v>
      </c>
      <c r="E36" s="376" t="str">
        <f>E32</f>
        <v>mg/L</v>
      </c>
      <c r="F36" s="216"/>
      <c r="G36" s="712" t="s">
        <v>18</v>
      </c>
      <c r="H36" s="713"/>
      <c r="I36" s="714"/>
      <c r="J36" s="375" t="str">
        <f>IF(K35&lt;7,"&lt;7 MBs",(IF(G11="All text","NA",(IF(G12&gt;0.9,MAX(O3:O202),(IF(J32="","Select Option",(IF(J32="Standard Deviation",(IF(K9&gt;0,(K9+(K10*J35)),(K10*J35))),J29)))))))))</f>
        <v>&lt;7 MBs</v>
      </c>
      <c r="K36" s="377" t="str">
        <f>E32</f>
        <v>mg/L</v>
      </c>
      <c r="L36" s="227"/>
      <c r="M36" s="117"/>
      <c r="N36" s="297"/>
      <c r="O36" s="298"/>
      <c r="P36" s="171"/>
      <c r="Q36" s="171"/>
      <c r="R36" s="171"/>
      <c r="S36" s="171"/>
      <c r="T36" s="171"/>
      <c r="U36" s="171"/>
      <c r="V36" s="171"/>
      <c r="W36" s="171"/>
    </row>
    <row r="37" spans="1:23" ht="4.95" customHeight="1" thickBot="1" x14ac:dyDescent="0.3">
      <c r="A37" s="266"/>
      <c r="B37" s="266"/>
      <c r="C37" s="266"/>
      <c r="D37" s="225"/>
      <c r="E37" s="216"/>
      <c r="F37" s="216"/>
      <c r="G37" s="222"/>
      <c r="H37" s="266"/>
      <c r="I37" s="250"/>
      <c r="J37" s="216"/>
      <c r="K37" s="222"/>
      <c r="L37" s="230"/>
      <c r="M37" s="117"/>
      <c r="N37" s="297"/>
      <c r="O37" s="298"/>
      <c r="P37" s="171"/>
      <c r="Q37" s="171"/>
      <c r="R37" s="171"/>
      <c r="S37" s="171"/>
      <c r="T37" s="171"/>
      <c r="U37" s="171"/>
      <c r="V37" s="171"/>
      <c r="W37" s="171"/>
    </row>
    <row r="38" spans="1:23" ht="19.5" customHeight="1" x14ac:dyDescent="0.25">
      <c r="A38" s="260"/>
      <c r="B38" s="261"/>
      <c r="C38" s="261"/>
      <c r="D38" s="704" t="s">
        <v>5</v>
      </c>
      <c r="E38" s="704"/>
      <c r="F38" s="428" t="str">
        <f>IF(OR(D36="&lt;7 Spk Blks",J36="&lt;7 MBs",J36="Select Option"),"NA",(IF(I18="All text",D36,MAX(D36,J36))))</f>
        <v>NA</v>
      </c>
      <c r="G38" s="428" t="str">
        <f>E32</f>
        <v>mg/L</v>
      </c>
      <c r="H38" s="429" t="s">
        <v>62</v>
      </c>
      <c r="I38" s="247"/>
      <c r="J38" s="248"/>
      <c r="K38" s="249"/>
      <c r="L38" s="227"/>
      <c r="M38" s="117"/>
      <c r="N38" s="297"/>
      <c r="O38" s="298"/>
      <c r="P38" s="171"/>
      <c r="Q38" s="171"/>
      <c r="R38" s="171"/>
      <c r="S38" s="171"/>
      <c r="T38" s="171"/>
      <c r="U38" s="171"/>
      <c r="V38" s="171"/>
      <c r="W38" s="171"/>
    </row>
    <row r="39" spans="1:23" x14ac:dyDescent="0.25">
      <c r="A39" s="262"/>
      <c r="B39" s="263"/>
      <c r="C39" s="263"/>
      <c r="D39" s="684" t="s">
        <v>7</v>
      </c>
      <c r="E39" s="684"/>
      <c r="F39" s="49" t="str">
        <f>IF(F38="NA","NA",(10/3)*F38)</f>
        <v>NA</v>
      </c>
      <c r="G39" s="49" t="str">
        <f>E32</f>
        <v>mg/L</v>
      </c>
      <c r="H39" s="222" t="s">
        <v>43</v>
      </c>
      <c r="I39" s="250"/>
      <c r="J39" s="215"/>
      <c r="K39" s="251"/>
      <c r="L39" s="227"/>
      <c r="M39" s="117"/>
      <c r="N39" s="297"/>
      <c r="O39" s="298"/>
      <c r="P39" s="171"/>
      <c r="Q39" s="171"/>
      <c r="R39" s="171"/>
      <c r="S39" s="171"/>
      <c r="T39" s="171"/>
      <c r="U39" s="171"/>
      <c r="V39" s="171"/>
      <c r="W39" s="171"/>
    </row>
    <row r="40" spans="1:23" ht="4.95" customHeight="1" thickBot="1" x14ac:dyDescent="0.3">
      <c r="A40" s="262"/>
      <c r="B40" s="263"/>
      <c r="C40" s="263"/>
      <c r="D40" s="244"/>
      <c r="E40" s="244"/>
      <c r="F40" s="225"/>
      <c r="G40" s="225"/>
      <c r="H40" s="447">
        <f>0.5*F41</f>
        <v>0</v>
      </c>
      <c r="I40" s="448">
        <f>2*F41</f>
        <v>0</v>
      </c>
      <c r="J40" s="449" t="str">
        <f>IF(AND(F38&gt;=H40,F38&lt;=I40),"YES","NO")</f>
        <v>NO</v>
      </c>
      <c r="K40" s="446"/>
      <c r="L40" s="227"/>
      <c r="M40" s="117"/>
      <c r="N40" s="297"/>
      <c r="O40" s="298"/>
      <c r="P40" s="171"/>
      <c r="Q40" s="171"/>
      <c r="R40" s="171"/>
      <c r="S40" s="171"/>
      <c r="T40" s="171"/>
      <c r="U40" s="171"/>
      <c r="V40" s="171"/>
      <c r="W40" s="171"/>
    </row>
    <row r="41" spans="1:23" ht="13.8" thickBot="1" x14ac:dyDescent="0.3">
      <c r="A41" s="441">
        <f>COUNT(D7:D30)</f>
        <v>0</v>
      </c>
      <c r="B41" s="442">
        <f>COUNTIF(D7:D30,"&lt;0")</f>
        <v>0</v>
      </c>
      <c r="C41" s="443" t="e">
        <f>B41/A41</f>
        <v>#DIV/0!</v>
      </c>
      <c r="D41" s="702" t="s">
        <v>44</v>
      </c>
      <c r="E41" s="703"/>
      <c r="F41" s="293"/>
      <c r="G41" s="294" t="str">
        <f>E32</f>
        <v>mg/L</v>
      </c>
      <c r="H41" s="447">
        <f>COUNT(O3:O203)</f>
        <v>0</v>
      </c>
      <c r="I41" s="442">
        <f>COUNTIF(O3:O203,"&gt;"&amp;F41)</f>
        <v>0</v>
      </c>
      <c r="J41" s="450">
        <f>IFERROR(I41/H41,0)</f>
        <v>0</v>
      </c>
      <c r="K41" s="451" t="str">
        <f>IF(J41&lt;3%,"YES","NO")</f>
        <v>YES</v>
      </c>
      <c r="L41" s="227"/>
      <c r="M41" s="117"/>
      <c r="N41" s="297"/>
      <c r="O41" s="298"/>
      <c r="P41" s="171"/>
      <c r="Q41" s="171"/>
      <c r="R41" s="171"/>
      <c r="S41" s="171"/>
      <c r="T41" s="171"/>
      <c r="U41" s="171"/>
      <c r="V41" s="171"/>
      <c r="W41" s="171"/>
    </row>
    <row r="42" spans="1:23" x14ac:dyDescent="0.25">
      <c r="A42" s="262"/>
      <c r="B42" s="705" t="s">
        <v>86</v>
      </c>
      <c r="C42" s="688"/>
      <c r="D42" s="688"/>
      <c r="E42" s="688"/>
      <c r="F42" s="700" t="str">
        <f>IF(F41="","Enter existing LOD",(IF(AND(J40="Yes",K41="Yes"),"YES","NO")))</f>
        <v>Enter existing LOD</v>
      </c>
      <c r="G42" s="701"/>
      <c r="H42" s="253" t="str">
        <f>IF(F42="Enter existing LOD","",(IF(F42="YES","","If no, use the new calculated LOD.")))</f>
        <v/>
      </c>
      <c r="I42" s="252"/>
      <c r="J42" s="252"/>
      <c r="K42" s="254"/>
      <c r="L42" s="227"/>
      <c r="M42" s="117"/>
      <c r="N42" s="297"/>
      <c r="O42" s="298"/>
      <c r="P42" s="171"/>
      <c r="Q42" s="171"/>
      <c r="R42" s="171"/>
      <c r="S42" s="171"/>
      <c r="T42" s="171"/>
      <c r="U42" s="171"/>
      <c r="V42" s="171"/>
      <c r="W42" s="171"/>
    </row>
    <row r="43" spans="1:23" ht="13.8" thickBot="1" x14ac:dyDescent="0.3">
      <c r="A43" s="264"/>
      <c r="B43" s="270"/>
      <c r="C43" s="271"/>
      <c r="D43" s="271"/>
      <c r="E43" s="271" t="s">
        <v>100</v>
      </c>
      <c r="F43" s="715" t="e">
        <f>IF(C41&gt;5%,"NO","YES")</f>
        <v>#DIV/0!</v>
      </c>
      <c r="G43" s="716"/>
      <c r="H43" s="676" t="e">
        <f>IF(F43="NO","If no, increase spike level and re-determine initial LOD","")</f>
        <v>#DIV/0!</v>
      </c>
      <c r="I43" s="676"/>
      <c r="J43" s="676"/>
      <c r="K43" s="677"/>
      <c r="L43" s="227"/>
      <c r="M43" s="117"/>
      <c r="N43" s="297"/>
      <c r="O43" s="298"/>
      <c r="P43" s="171"/>
      <c r="Q43" s="171"/>
      <c r="R43" s="171"/>
      <c r="S43" s="171"/>
      <c r="T43" s="171"/>
      <c r="U43" s="171"/>
      <c r="V43" s="171"/>
      <c r="W43" s="171"/>
    </row>
    <row r="44" spans="1:23" ht="3.45" customHeight="1" thickBot="1" x14ac:dyDescent="0.3">
      <c r="A44" s="37"/>
      <c r="B44" s="50"/>
      <c r="C44" s="51"/>
      <c r="D44" s="33"/>
      <c r="E44" s="52"/>
      <c r="F44" s="53"/>
      <c r="G44" s="54"/>
      <c r="H44" s="255"/>
      <c r="I44" s="255"/>
      <c r="J44" s="256"/>
      <c r="K44" s="257"/>
      <c r="L44" s="230"/>
      <c r="M44" s="123"/>
      <c r="N44" s="297"/>
      <c r="O44" s="298"/>
      <c r="P44" s="171"/>
      <c r="Q44" s="171"/>
      <c r="R44" s="171"/>
      <c r="S44" s="171"/>
      <c r="T44" s="171"/>
      <c r="U44" s="171"/>
      <c r="V44" s="171"/>
      <c r="W44" s="171"/>
    </row>
    <row r="45" spans="1:23" ht="13.8" thickBot="1" x14ac:dyDescent="0.3">
      <c r="A45" s="689" t="s">
        <v>16</v>
      </c>
      <c r="B45" s="690"/>
      <c r="C45" s="396"/>
      <c r="D45" s="259" t="s">
        <v>41</v>
      </c>
      <c r="E45" s="248"/>
      <c r="F45" s="248"/>
      <c r="G45" s="246"/>
      <c r="H45" s="258"/>
      <c r="I45" s="247"/>
      <c r="J45" s="460" t="s">
        <v>19</v>
      </c>
      <c r="K45" s="477" t="s">
        <v>20</v>
      </c>
      <c r="L45" s="227"/>
      <c r="M45" s="117"/>
      <c r="N45" s="297"/>
      <c r="O45" s="298"/>
      <c r="P45" s="171"/>
      <c r="Q45" s="171"/>
      <c r="R45" s="171"/>
      <c r="S45" s="171"/>
      <c r="T45" s="171"/>
      <c r="U45" s="171"/>
      <c r="V45" s="171"/>
      <c r="W45" s="171"/>
    </row>
    <row r="46" spans="1:23" ht="13.8" thickBot="1" x14ac:dyDescent="0.3">
      <c r="A46" s="691" t="s">
        <v>17</v>
      </c>
      <c r="B46" s="692"/>
      <c r="C46" s="693"/>
      <c r="D46" s="694"/>
      <c r="E46" s="694"/>
      <c r="F46" s="694"/>
      <c r="G46" s="694"/>
      <c r="H46" s="694"/>
      <c r="I46" s="694"/>
      <c r="J46" s="694"/>
      <c r="K46" s="695"/>
      <c r="L46" s="227"/>
      <c r="M46" s="117"/>
      <c r="N46" s="297"/>
      <c r="O46" s="298"/>
      <c r="P46" s="171"/>
      <c r="Q46" s="171"/>
      <c r="R46" s="171"/>
      <c r="S46" s="171"/>
      <c r="T46" s="171"/>
      <c r="U46" s="171"/>
      <c r="V46" s="171"/>
      <c r="W46" s="171"/>
    </row>
    <row r="47" spans="1:23" ht="13.8" thickBot="1" x14ac:dyDescent="0.3">
      <c r="A47" s="265"/>
      <c r="B47" s="265"/>
      <c r="C47" s="265"/>
      <c r="D47" s="265"/>
      <c r="E47" s="265"/>
      <c r="F47" s="265"/>
      <c r="G47" s="265"/>
      <c r="H47" s="265"/>
      <c r="I47" s="265"/>
      <c r="J47" s="265"/>
      <c r="K47" s="265"/>
      <c r="L47" s="227"/>
      <c r="M47" s="77"/>
      <c r="N47" s="297"/>
      <c r="O47" s="298"/>
      <c r="P47" s="171"/>
      <c r="Q47" s="171"/>
      <c r="R47" s="171"/>
      <c r="S47" s="171"/>
      <c r="T47" s="171"/>
      <c r="U47" s="171"/>
      <c r="V47" s="171"/>
      <c r="W47" s="171"/>
    </row>
    <row r="48" spans="1:23" x14ac:dyDescent="0.25">
      <c r="A48" s="696" t="s">
        <v>45</v>
      </c>
      <c r="B48" s="697"/>
      <c r="C48" s="697"/>
      <c r="D48" s="697"/>
      <c r="E48" s="697"/>
      <c r="F48" s="697"/>
      <c r="G48" s="697"/>
      <c r="H48" s="697"/>
      <c r="I48" s="697"/>
      <c r="J48" s="697"/>
      <c r="K48" s="698"/>
      <c r="L48" s="227"/>
      <c r="M48" s="77"/>
      <c r="N48" s="297"/>
      <c r="O48" s="298"/>
      <c r="P48" s="171"/>
      <c r="Q48" s="171"/>
      <c r="R48" s="171"/>
      <c r="S48" s="171"/>
      <c r="T48" s="171"/>
      <c r="U48" s="171"/>
      <c r="V48" s="171"/>
      <c r="W48" s="171"/>
    </row>
    <row r="49" spans="1:23" x14ac:dyDescent="0.25">
      <c r="A49" s="673" t="s">
        <v>129</v>
      </c>
      <c r="B49" s="674"/>
      <c r="C49" s="674"/>
      <c r="D49" s="674"/>
      <c r="E49" s="674"/>
      <c r="F49" s="674"/>
      <c r="G49" s="674"/>
      <c r="H49" s="674"/>
      <c r="I49" s="674"/>
      <c r="J49" s="674"/>
      <c r="K49" s="675"/>
      <c r="L49" s="227"/>
      <c r="M49" s="77"/>
      <c r="N49" s="297"/>
      <c r="O49" s="298"/>
      <c r="P49" s="171"/>
      <c r="Q49" s="171"/>
      <c r="R49" s="171"/>
      <c r="S49" s="171"/>
      <c r="T49" s="171"/>
      <c r="U49" s="171"/>
      <c r="V49" s="171"/>
      <c r="W49" s="171"/>
    </row>
    <row r="50" spans="1:23" ht="15.6" x14ac:dyDescent="0.35">
      <c r="A50" s="673" t="s">
        <v>81</v>
      </c>
      <c r="B50" s="674"/>
      <c r="C50" s="674"/>
      <c r="D50" s="674"/>
      <c r="E50" s="674"/>
      <c r="F50" s="674"/>
      <c r="G50" s="674"/>
      <c r="H50" s="674"/>
      <c r="I50" s="674"/>
      <c r="J50" s="674"/>
      <c r="K50" s="675"/>
      <c r="L50" s="227"/>
      <c r="M50" s="77"/>
      <c r="N50" s="297"/>
      <c r="O50" s="298"/>
      <c r="P50" s="171"/>
      <c r="Q50" s="171"/>
      <c r="R50" s="171"/>
      <c r="S50" s="171"/>
      <c r="T50" s="171"/>
      <c r="U50" s="171"/>
      <c r="V50" s="171"/>
      <c r="W50" s="171"/>
    </row>
    <row r="51" spans="1:23" x14ac:dyDescent="0.25">
      <c r="A51" s="673" t="s">
        <v>93</v>
      </c>
      <c r="B51" s="674"/>
      <c r="C51" s="674"/>
      <c r="D51" s="674"/>
      <c r="E51" s="674"/>
      <c r="F51" s="674"/>
      <c r="G51" s="674"/>
      <c r="H51" s="674"/>
      <c r="I51" s="674"/>
      <c r="J51" s="674"/>
      <c r="K51" s="675"/>
      <c r="L51" s="227"/>
      <c r="M51" s="77"/>
      <c r="N51" s="297"/>
      <c r="O51" s="298"/>
      <c r="P51" s="171"/>
      <c r="Q51" s="171"/>
      <c r="R51" s="171"/>
      <c r="S51" s="171"/>
      <c r="T51" s="171"/>
      <c r="U51" s="171"/>
      <c r="V51" s="171"/>
      <c r="W51" s="171"/>
    </row>
    <row r="52" spans="1:23" x14ac:dyDescent="0.25">
      <c r="A52" s="673" t="s">
        <v>64</v>
      </c>
      <c r="B52" s="674"/>
      <c r="C52" s="674"/>
      <c r="D52" s="674"/>
      <c r="E52" s="674"/>
      <c r="F52" s="674"/>
      <c r="G52" s="674"/>
      <c r="H52" s="674"/>
      <c r="I52" s="674"/>
      <c r="J52" s="674"/>
      <c r="K52" s="675"/>
      <c r="L52" s="227"/>
      <c r="M52" s="77"/>
      <c r="N52" s="297"/>
      <c r="O52" s="298"/>
      <c r="P52" s="171"/>
      <c r="Q52" s="171"/>
      <c r="R52" s="171"/>
      <c r="S52" s="171"/>
      <c r="T52" s="171"/>
      <c r="U52" s="171"/>
      <c r="V52" s="171"/>
      <c r="W52" s="171"/>
    </row>
    <row r="53" spans="1:23" ht="12.45" customHeight="1" x14ac:dyDescent="0.25">
      <c r="A53" s="673" t="s">
        <v>48</v>
      </c>
      <c r="B53" s="674"/>
      <c r="C53" s="674"/>
      <c r="D53" s="674"/>
      <c r="E53" s="674"/>
      <c r="F53" s="674"/>
      <c r="G53" s="674"/>
      <c r="H53" s="674"/>
      <c r="I53" s="674"/>
      <c r="J53" s="674"/>
      <c r="K53" s="675"/>
      <c r="L53" s="227"/>
      <c r="M53" s="77"/>
      <c r="N53" s="297"/>
      <c r="O53" s="298"/>
      <c r="P53" s="171"/>
      <c r="Q53" s="171"/>
      <c r="R53" s="171"/>
      <c r="S53" s="171"/>
      <c r="T53" s="171"/>
      <c r="U53" s="171"/>
      <c r="V53" s="171"/>
      <c r="W53" s="171"/>
    </row>
    <row r="54" spans="1:23" ht="13.05" customHeight="1" x14ac:dyDescent="0.25">
      <c r="A54" s="727" t="s">
        <v>88</v>
      </c>
      <c r="B54" s="728"/>
      <c r="C54" s="728"/>
      <c r="D54" s="728"/>
      <c r="E54" s="728"/>
      <c r="F54" s="728"/>
      <c r="G54" s="728"/>
      <c r="H54" s="728"/>
      <c r="I54" s="728"/>
      <c r="J54" s="728"/>
      <c r="K54" s="729"/>
      <c r="L54" s="227"/>
      <c r="M54" s="77"/>
      <c r="N54" s="297"/>
      <c r="O54" s="298"/>
      <c r="P54" s="171"/>
      <c r="Q54" s="171"/>
      <c r="R54" s="171"/>
      <c r="S54" s="171"/>
      <c r="T54" s="171"/>
      <c r="U54" s="171"/>
      <c r="V54" s="171"/>
      <c r="W54" s="171"/>
    </row>
    <row r="55" spans="1:23" ht="12.45" customHeight="1" x14ac:dyDescent="0.25">
      <c r="A55" s="730"/>
      <c r="B55" s="731"/>
      <c r="C55" s="731"/>
      <c r="D55" s="731"/>
      <c r="E55" s="731"/>
      <c r="F55" s="731"/>
      <c r="G55" s="731"/>
      <c r="H55" s="731"/>
      <c r="I55" s="731"/>
      <c r="J55" s="731"/>
      <c r="K55" s="732"/>
      <c r="L55" s="227"/>
      <c r="M55" s="77"/>
      <c r="N55" s="297"/>
      <c r="O55" s="298"/>
      <c r="P55" s="171"/>
      <c r="Q55" s="171"/>
      <c r="R55" s="171"/>
      <c r="S55" s="171"/>
      <c r="T55" s="171"/>
      <c r="U55" s="171"/>
      <c r="V55" s="171"/>
      <c r="W55" s="171"/>
    </row>
    <row r="56" spans="1:23" ht="13.05" customHeight="1" x14ac:dyDescent="0.25">
      <c r="A56" s="727" t="s">
        <v>97</v>
      </c>
      <c r="B56" s="728"/>
      <c r="C56" s="728"/>
      <c r="D56" s="728"/>
      <c r="E56" s="728"/>
      <c r="F56" s="728"/>
      <c r="G56" s="728"/>
      <c r="H56" s="728"/>
      <c r="I56" s="728"/>
      <c r="J56" s="728"/>
      <c r="K56" s="729"/>
      <c r="L56" s="227"/>
      <c r="M56" s="77"/>
      <c r="N56" s="297"/>
      <c r="O56" s="298"/>
      <c r="P56" s="171"/>
      <c r="Q56" s="171"/>
      <c r="R56" s="171"/>
      <c r="S56" s="171"/>
      <c r="T56" s="171"/>
      <c r="U56" s="171"/>
      <c r="V56" s="171"/>
      <c r="W56" s="171"/>
    </row>
    <row r="57" spans="1:23" x14ac:dyDescent="0.25">
      <c r="A57" s="730"/>
      <c r="B57" s="731"/>
      <c r="C57" s="731"/>
      <c r="D57" s="731"/>
      <c r="E57" s="731"/>
      <c r="F57" s="731"/>
      <c r="G57" s="731"/>
      <c r="H57" s="731"/>
      <c r="I57" s="731"/>
      <c r="J57" s="731"/>
      <c r="K57" s="732"/>
      <c r="L57" s="218"/>
      <c r="M57" s="77"/>
      <c r="N57" s="297"/>
      <c r="O57" s="298"/>
      <c r="P57" s="171"/>
      <c r="Q57" s="171"/>
      <c r="R57" s="171"/>
      <c r="S57" s="171"/>
      <c r="T57" s="171"/>
      <c r="U57" s="171"/>
      <c r="V57" s="171"/>
      <c r="W57" s="171"/>
    </row>
    <row r="58" spans="1:23" x14ac:dyDescent="0.25">
      <c r="A58" s="673" t="s">
        <v>99</v>
      </c>
      <c r="B58" s="674"/>
      <c r="C58" s="674"/>
      <c r="D58" s="674"/>
      <c r="E58" s="674"/>
      <c r="F58" s="674"/>
      <c r="G58" s="674"/>
      <c r="H58" s="674"/>
      <c r="I58" s="674"/>
      <c r="J58" s="674"/>
      <c r="K58" s="675"/>
      <c r="L58" s="227"/>
      <c r="M58" s="77"/>
      <c r="N58" s="297"/>
      <c r="O58" s="298"/>
      <c r="P58" s="171"/>
      <c r="Q58" s="171"/>
      <c r="R58" s="171"/>
      <c r="S58" s="171"/>
      <c r="T58" s="171"/>
      <c r="U58" s="171"/>
      <c r="V58" s="171"/>
      <c r="W58" s="171"/>
    </row>
    <row r="59" spans="1:23" x14ac:dyDescent="0.25">
      <c r="A59" s="673" t="s">
        <v>42</v>
      </c>
      <c r="B59" s="674"/>
      <c r="C59" s="674"/>
      <c r="D59" s="674"/>
      <c r="E59" s="674"/>
      <c r="F59" s="674"/>
      <c r="G59" s="674"/>
      <c r="H59" s="674"/>
      <c r="I59" s="674"/>
      <c r="J59" s="674"/>
      <c r="K59" s="675"/>
      <c r="L59" s="218"/>
      <c r="M59" s="77"/>
      <c r="N59" s="297"/>
      <c r="O59" s="298"/>
      <c r="P59" s="171"/>
      <c r="Q59" s="171"/>
      <c r="R59" s="171"/>
      <c r="S59" s="171"/>
      <c r="T59" s="171"/>
      <c r="U59" s="171"/>
      <c r="V59" s="171"/>
      <c r="W59" s="171"/>
    </row>
    <row r="60" spans="1:23" x14ac:dyDescent="0.25">
      <c r="A60" s="77"/>
      <c r="B60" s="77"/>
      <c r="C60" s="77"/>
      <c r="D60" s="77"/>
      <c r="E60" s="77"/>
      <c r="F60" s="77"/>
      <c r="G60" s="77"/>
      <c r="H60" s="77"/>
      <c r="I60" s="77"/>
      <c r="J60" s="77"/>
      <c r="K60" s="77"/>
      <c r="L60" s="218"/>
      <c r="M60" s="77"/>
      <c r="N60" s="297"/>
      <c r="O60" s="298"/>
      <c r="P60" s="171"/>
      <c r="Q60" s="171"/>
      <c r="R60" s="171"/>
      <c r="S60" s="171"/>
      <c r="T60" s="171"/>
      <c r="U60" s="171"/>
      <c r="V60" s="171"/>
      <c r="W60" s="171"/>
    </row>
    <row r="61" spans="1:23" x14ac:dyDescent="0.25">
      <c r="A61" s="77"/>
      <c r="B61" s="77"/>
      <c r="C61" s="77"/>
      <c r="D61" s="77"/>
      <c r="E61" s="77"/>
      <c r="F61" s="77"/>
      <c r="G61" s="77"/>
      <c r="H61" s="77"/>
      <c r="I61" s="77"/>
      <c r="J61" s="77"/>
      <c r="K61" s="77"/>
      <c r="L61" s="218"/>
      <c r="M61" s="77"/>
      <c r="N61" s="297"/>
      <c r="O61" s="298"/>
      <c r="P61" s="171"/>
      <c r="Q61" s="171"/>
      <c r="R61" s="171"/>
      <c r="S61" s="171"/>
      <c r="T61" s="171"/>
      <c r="U61" s="171"/>
      <c r="V61" s="171"/>
      <c r="W61" s="171"/>
    </row>
    <row r="62" spans="1:23" x14ac:dyDescent="0.25">
      <c r="A62" s="77"/>
      <c r="B62" s="77"/>
      <c r="C62" s="77"/>
      <c r="D62" s="77"/>
      <c r="E62" s="77"/>
      <c r="F62" s="77"/>
      <c r="G62" s="77"/>
      <c r="H62" s="77"/>
      <c r="I62" s="77"/>
      <c r="J62" s="77"/>
      <c r="K62" s="77"/>
      <c r="L62" s="218"/>
      <c r="M62" s="77"/>
      <c r="N62" s="297"/>
      <c r="O62" s="298"/>
      <c r="P62" s="171"/>
      <c r="Q62" s="171"/>
      <c r="R62" s="171"/>
      <c r="S62" s="171"/>
      <c r="T62" s="171"/>
      <c r="U62" s="171"/>
      <c r="V62" s="171"/>
      <c r="W62" s="171"/>
    </row>
    <row r="63" spans="1:23" x14ac:dyDescent="0.25">
      <c r="A63" s="77"/>
      <c r="B63" s="77"/>
      <c r="C63" s="77"/>
      <c r="D63" s="77"/>
      <c r="E63" s="77"/>
      <c r="F63" s="77"/>
      <c r="G63" s="77"/>
      <c r="H63" s="77"/>
      <c r="I63" s="77"/>
      <c r="J63" s="77"/>
      <c r="K63" s="77"/>
      <c r="L63" s="218"/>
      <c r="M63" s="77"/>
      <c r="N63" s="297"/>
      <c r="O63" s="298"/>
      <c r="P63" s="171"/>
      <c r="Q63" s="171"/>
      <c r="R63" s="171"/>
      <c r="S63" s="171"/>
      <c r="T63" s="171"/>
      <c r="U63" s="171"/>
      <c r="V63" s="171"/>
      <c r="W63" s="171"/>
    </row>
    <row r="64" spans="1:23" x14ac:dyDescent="0.25">
      <c r="A64" s="77"/>
      <c r="B64" s="77"/>
      <c r="C64" s="77"/>
      <c r="D64" s="77"/>
      <c r="E64" s="77"/>
      <c r="F64" s="77"/>
      <c r="G64" s="77"/>
      <c r="H64" s="77"/>
      <c r="I64" s="77"/>
      <c r="J64" s="77"/>
      <c r="K64" s="77"/>
      <c r="L64" s="218"/>
      <c r="M64" s="77"/>
      <c r="N64" s="297"/>
      <c r="O64" s="298"/>
      <c r="P64" s="171"/>
      <c r="Q64" s="171"/>
      <c r="R64" s="171"/>
      <c r="S64" s="171"/>
      <c r="T64" s="171"/>
      <c r="U64" s="171"/>
      <c r="V64" s="171"/>
      <c r="W64" s="171"/>
    </row>
    <row r="65" spans="1:23" x14ac:dyDescent="0.25">
      <c r="A65" s="77"/>
      <c r="B65" s="77"/>
      <c r="C65" s="77"/>
      <c r="D65" s="77"/>
      <c r="E65" s="77"/>
      <c r="F65" s="77"/>
      <c r="G65" s="77"/>
      <c r="H65" s="77"/>
      <c r="I65" s="77"/>
      <c r="J65" s="77"/>
      <c r="K65" s="77"/>
      <c r="L65" s="218"/>
      <c r="M65" s="77"/>
      <c r="N65" s="297"/>
      <c r="O65" s="298"/>
      <c r="P65" s="171"/>
      <c r="Q65" s="171"/>
      <c r="R65" s="171"/>
      <c r="S65" s="171"/>
      <c r="T65" s="171"/>
      <c r="U65" s="171"/>
      <c r="V65" s="171"/>
      <c r="W65" s="171"/>
    </row>
    <row r="66" spans="1:23" x14ac:dyDescent="0.25">
      <c r="A66" s="77"/>
      <c r="B66" s="77"/>
      <c r="C66" s="77"/>
      <c r="D66" s="77"/>
      <c r="E66" s="77"/>
      <c r="F66" s="77"/>
      <c r="G66" s="77"/>
      <c r="H66" s="77"/>
      <c r="I66" s="77"/>
      <c r="J66" s="77"/>
      <c r="K66" s="77"/>
      <c r="L66" s="218"/>
      <c r="M66" s="77"/>
      <c r="N66" s="297"/>
      <c r="O66" s="298"/>
      <c r="P66" s="171"/>
      <c r="Q66" s="171"/>
      <c r="R66" s="171"/>
      <c r="S66" s="171"/>
      <c r="T66" s="171"/>
      <c r="U66" s="171"/>
      <c r="V66" s="171"/>
      <c r="W66" s="171"/>
    </row>
    <row r="67" spans="1:23" x14ac:dyDescent="0.25">
      <c r="A67" s="77"/>
      <c r="B67" s="77"/>
      <c r="C67" s="77"/>
      <c r="D67" s="77"/>
      <c r="E67" s="77"/>
      <c r="F67" s="77"/>
      <c r="G67" s="77"/>
      <c r="H67" s="77"/>
      <c r="I67" s="77"/>
      <c r="J67" s="77"/>
      <c r="K67" s="77"/>
      <c r="L67" s="218"/>
      <c r="M67" s="77"/>
      <c r="N67" s="297"/>
      <c r="O67" s="298"/>
      <c r="P67" s="171"/>
      <c r="Q67" s="171"/>
      <c r="R67" s="171"/>
      <c r="S67" s="171"/>
      <c r="T67" s="171"/>
      <c r="U67" s="171"/>
      <c r="V67" s="171"/>
      <c r="W67" s="171"/>
    </row>
    <row r="68" spans="1:23" x14ac:dyDescent="0.25">
      <c r="A68" s="77"/>
      <c r="B68" s="77"/>
      <c r="C68" s="77"/>
      <c r="D68" s="77"/>
      <c r="E68" s="77"/>
      <c r="F68" s="77"/>
      <c r="G68" s="77"/>
      <c r="H68" s="77"/>
      <c r="I68" s="77"/>
      <c r="J68" s="77"/>
      <c r="K68" s="77"/>
      <c r="L68" s="218"/>
      <c r="M68" s="77"/>
      <c r="N68" s="297"/>
      <c r="O68" s="298"/>
      <c r="P68" s="171"/>
      <c r="Q68" s="171"/>
      <c r="R68" s="171"/>
      <c r="S68" s="171"/>
      <c r="T68" s="171"/>
      <c r="U68" s="171"/>
      <c r="V68" s="171"/>
      <c r="W68" s="171"/>
    </row>
    <row r="69" spans="1:23" x14ac:dyDescent="0.25">
      <c r="A69" s="77"/>
      <c r="B69" s="77"/>
      <c r="C69" s="77"/>
      <c r="D69" s="77"/>
      <c r="E69" s="77"/>
      <c r="F69" s="77"/>
      <c r="G69" s="77"/>
      <c r="H69" s="77"/>
      <c r="I69" s="77"/>
      <c r="J69" s="77"/>
      <c r="K69" s="77"/>
      <c r="L69" s="218"/>
      <c r="M69" s="77"/>
      <c r="N69" s="297"/>
      <c r="O69" s="298"/>
      <c r="P69" s="171"/>
      <c r="Q69" s="171"/>
      <c r="R69" s="171"/>
      <c r="S69" s="171"/>
      <c r="T69" s="171"/>
      <c r="U69" s="171"/>
      <c r="V69" s="171"/>
      <c r="W69" s="171"/>
    </row>
    <row r="70" spans="1:23" x14ac:dyDescent="0.25">
      <c r="A70" s="77"/>
      <c r="B70" s="77"/>
      <c r="C70" s="77"/>
      <c r="D70" s="77"/>
      <c r="E70" s="77"/>
      <c r="F70" s="77"/>
      <c r="G70" s="77"/>
      <c r="H70" s="77"/>
      <c r="I70" s="77"/>
      <c r="J70" s="77"/>
      <c r="K70" s="77"/>
      <c r="L70" s="218"/>
      <c r="M70" s="77"/>
      <c r="N70" s="297"/>
      <c r="O70" s="298"/>
      <c r="P70" s="171"/>
      <c r="Q70" s="171"/>
      <c r="R70" s="171"/>
      <c r="S70" s="171"/>
      <c r="T70" s="171"/>
      <c r="U70" s="171"/>
      <c r="V70" s="171"/>
      <c r="W70" s="171"/>
    </row>
    <row r="71" spans="1:23" x14ac:dyDescent="0.25">
      <c r="A71" s="77"/>
      <c r="B71" s="77"/>
      <c r="C71" s="77"/>
      <c r="D71" s="77"/>
      <c r="E71" s="77"/>
      <c r="F71" s="77"/>
      <c r="G71" s="77"/>
      <c r="H71" s="77"/>
      <c r="I71" s="77"/>
      <c r="J71" s="77"/>
      <c r="K71" s="77"/>
      <c r="L71" s="218"/>
      <c r="M71" s="77"/>
      <c r="N71" s="297"/>
      <c r="O71" s="298"/>
      <c r="P71" s="171"/>
      <c r="Q71" s="171"/>
      <c r="R71" s="171"/>
      <c r="S71" s="171"/>
      <c r="T71" s="171"/>
      <c r="U71" s="171"/>
      <c r="V71" s="171"/>
      <c r="W71" s="171"/>
    </row>
    <row r="72" spans="1:23" x14ac:dyDescent="0.25">
      <c r="A72" s="77"/>
      <c r="B72" s="77"/>
      <c r="C72" s="77"/>
      <c r="D72" s="77"/>
      <c r="E72" s="77"/>
      <c r="F72" s="77"/>
      <c r="G72" s="77"/>
      <c r="H72" s="77"/>
      <c r="I72" s="77"/>
      <c r="J72" s="77"/>
      <c r="K72" s="77"/>
      <c r="L72" s="218"/>
      <c r="M72" s="77"/>
      <c r="N72" s="297"/>
      <c r="O72" s="298"/>
      <c r="P72" s="171"/>
      <c r="Q72" s="171"/>
      <c r="R72" s="171"/>
      <c r="S72" s="171"/>
      <c r="T72" s="171"/>
      <c r="U72" s="171"/>
      <c r="V72" s="171"/>
      <c r="W72" s="171"/>
    </row>
    <row r="73" spans="1:23" x14ac:dyDescent="0.25">
      <c r="A73" s="77"/>
      <c r="B73" s="77"/>
      <c r="C73" s="77"/>
      <c r="D73" s="77"/>
      <c r="E73" s="77"/>
      <c r="F73" s="77"/>
      <c r="G73" s="77"/>
      <c r="H73" s="77"/>
      <c r="I73" s="77"/>
      <c r="J73" s="77"/>
      <c r="K73" s="77"/>
      <c r="L73" s="218"/>
      <c r="M73" s="77"/>
      <c r="N73" s="297"/>
      <c r="O73" s="298"/>
      <c r="P73" s="171"/>
      <c r="Q73" s="171"/>
      <c r="R73" s="171"/>
      <c r="S73" s="171"/>
      <c r="T73" s="171"/>
      <c r="U73" s="171"/>
      <c r="V73" s="171"/>
      <c r="W73" s="171"/>
    </row>
    <row r="74" spans="1:23" x14ac:dyDescent="0.25">
      <c r="A74" s="77"/>
      <c r="B74" s="77"/>
      <c r="C74" s="77"/>
      <c r="D74" s="77"/>
      <c r="E74" s="77"/>
      <c r="F74" s="77"/>
      <c r="G74" s="77"/>
      <c r="H74" s="77"/>
      <c r="I74" s="77"/>
      <c r="J74" s="77"/>
      <c r="K74" s="77"/>
      <c r="L74" s="218"/>
      <c r="M74" s="77"/>
      <c r="N74" s="297"/>
      <c r="O74" s="298"/>
      <c r="P74" s="171"/>
      <c r="Q74" s="171"/>
      <c r="R74" s="171"/>
      <c r="S74" s="171"/>
      <c r="T74" s="171"/>
      <c r="U74" s="171"/>
      <c r="V74" s="171"/>
      <c r="W74" s="171"/>
    </row>
    <row r="75" spans="1:23" x14ac:dyDescent="0.25">
      <c r="A75" s="77"/>
      <c r="B75" s="77"/>
      <c r="C75" s="77"/>
      <c r="D75" s="77"/>
      <c r="E75" s="77"/>
      <c r="F75" s="77"/>
      <c r="G75" s="77"/>
      <c r="H75" s="77"/>
      <c r="I75" s="77"/>
      <c r="J75" s="77"/>
      <c r="K75" s="77"/>
      <c r="L75" s="218"/>
      <c r="M75" s="77"/>
      <c r="N75" s="297"/>
      <c r="O75" s="298"/>
      <c r="P75" s="171"/>
      <c r="Q75" s="171"/>
      <c r="R75" s="171"/>
      <c r="S75" s="171"/>
      <c r="T75" s="171"/>
      <c r="U75" s="171"/>
      <c r="V75" s="171"/>
      <c r="W75" s="171"/>
    </row>
    <row r="76" spans="1:23" x14ac:dyDescent="0.25">
      <c r="A76" s="77"/>
      <c r="B76" s="77"/>
      <c r="C76" s="77"/>
      <c r="D76" s="77"/>
      <c r="E76" s="77"/>
      <c r="F76" s="77"/>
      <c r="G76" s="77"/>
      <c r="H76" s="77"/>
      <c r="I76" s="77"/>
      <c r="J76" s="77"/>
      <c r="K76" s="77"/>
      <c r="L76" s="218"/>
      <c r="M76" s="77"/>
      <c r="N76" s="297"/>
      <c r="O76" s="298"/>
      <c r="P76" s="171"/>
      <c r="Q76" s="171"/>
      <c r="R76" s="171"/>
      <c r="S76" s="171"/>
      <c r="T76" s="171"/>
      <c r="U76" s="171"/>
      <c r="V76" s="171"/>
      <c r="W76" s="171"/>
    </row>
    <row r="77" spans="1:23" x14ac:dyDescent="0.25">
      <c r="A77" s="77"/>
      <c r="B77" s="77"/>
      <c r="C77" s="77"/>
      <c r="D77" s="77"/>
      <c r="E77" s="77"/>
      <c r="F77" s="77"/>
      <c r="G77" s="77"/>
      <c r="H77" s="77"/>
      <c r="I77" s="77"/>
      <c r="J77" s="77"/>
      <c r="K77" s="77"/>
      <c r="L77" s="218"/>
      <c r="M77" s="77"/>
      <c r="N77" s="297"/>
      <c r="O77" s="298"/>
      <c r="P77" s="171"/>
      <c r="Q77" s="171"/>
      <c r="R77" s="171"/>
      <c r="S77" s="171"/>
      <c r="T77" s="171"/>
      <c r="U77" s="171"/>
      <c r="V77" s="171"/>
      <c r="W77" s="171"/>
    </row>
    <row r="78" spans="1:23" x14ac:dyDescent="0.25">
      <c r="A78" s="77"/>
      <c r="B78" s="77"/>
      <c r="C78" s="77"/>
      <c r="D78" s="77"/>
      <c r="E78" s="77"/>
      <c r="F78" s="77"/>
      <c r="G78" s="77"/>
      <c r="H78" s="77"/>
      <c r="I78" s="77"/>
      <c r="J78" s="77"/>
      <c r="K78" s="77"/>
      <c r="L78" s="218"/>
      <c r="M78" s="77"/>
      <c r="N78" s="297"/>
      <c r="O78" s="298"/>
      <c r="P78" s="171"/>
      <c r="Q78" s="171"/>
      <c r="R78" s="171"/>
      <c r="S78" s="171"/>
      <c r="T78" s="171"/>
      <c r="U78" s="171"/>
      <c r="V78" s="171"/>
      <c r="W78" s="171"/>
    </row>
    <row r="79" spans="1:23" x14ac:dyDescent="0.25">
      <c r="A79" s="77"/>
      <c r="B79" s="77"/>
      <c r="C79" s="77"/>
      <c r="D79" s="77"/>
      <c r="E79" s="77"/>
      <c r="F79" s="77"/>
      <c r="G79" s="77"/>
      <c r="H79" s="77"/>
      <c r="I79" s="77"/>
      <c r="J79" s="77"/>
      <c r="K79" s="77"/>
      <c r="L79" s="218"/>
      <c r="M79" s="77"/>
      <c r="N79" s="297"/>
      <c r="O79" s="298"/>
      <c r="P79" s="171"/>
      <c r="Q79" s="171"/>
      <c r="R79" s="171"/>
      <c r="S79" s="171"/>
      <c r="T79" s="171"/>
      <c r="U79" s="171"/>
      <c r="V79" s="171"/>
      <c r="W79" s="171"/>
    </row>
    <row r="80" spans="1:23" x14ac:dyDescent="0.25">
      <c r="A80" s="77"/>
      <c r="B80" s="77"/>
      <c r="C80" s="77"/>
      <c r="D80" s="77"/>
      <c r="E80" s="77"/>
      <c r="F80" s="77"/>
      <c r="G80" s="77"/>
      <c r="H80" s="77"/>
      <c r="I80" s="77"/>
      <c r="J80" s="77"/>
      <c r="K80" s="77"/>
      <c r="L80" s="218"/>
      <c r="M80" s="77"/>
      <c r="N80" s="297"/>
      <c r="O80" s="298"/>
      <c r="P80" s="171"/>
      <c r="Q80" s="171"/>
      <c r="R80" s="171"/>
      <c r="S80" s="171"/>
      <c r="T80" s="171"/>
      <c r="U80" s="171"/>
      <c r="V80" s="171"/>
      <c r="W80" s="171"/>
    </row>
    <row r="81" spans="1:23" x14ac:dyDescent="0.25">
      <c r="A81" s="77"/>
      <c r="B81" s="77"/>
      <c r="C81" s="77"/>
      <c r="D81" s="77"/>
      <c r="E81" s="77"/>
      <c r="F81" s="77"/>
      <c r="G81" s="77"/>
      <c r="H81" s="77"/>
      <c r="I81" s="77"/>
      <c r="J81" s="77"/>
      <c r="K81" s="77"/>
      <c r="L81" s="218"/>
      <c r="M81" s="77"/>
      <c r="N81" s="297"/>
      <c r="O81" s="298"/>
      <c r="P81" s="171"/>
      <c r="Q81" s="171"/>
      <c r="R81" s="171"/>
      <c r="S81" s="171"/>
      <c r="T81" s="171"/>
      <c r="U81" s="171"/>
      <c r="V81" s="171"/>
      <c r="W81" s="171"/>
    </row>
    <row r="82" spans="1:23" x14ac:dyDescent="0.25">
      <c r="A82" s="77"/>
      <c r="B82" s="77"/>
      <c r="C82" s="77"/>
      <c r="D82" s="77"/>
      <c r="E82" s="77"/>
      <c r="F82" s="77"/>
      <c r="G82" s="77"/>
      <c r="H82" s="77"/>
      <c r="I82" s="77"/>
      <c r="J82" s="77"/>
      <c r="K82" s="77"/>
      <c r="L82" s="218"/>
      <c r="M82" s="77"/>
      <c r="N82" s="297"/>
      <c r="O82" s="298"/>
      <c r="P82" s="171"/>
      <c r="Q82" s="171"/>
      <c r="R82" s="171"/>
      <c r="S82" s="171"/>
      <c r="T82" s="171"/>
      <c r="U82" s="171"/>
      <c r="V82" s="171"/>
      <c r="W82" s="171"/>
    </row>
    <row r="83" spans="1:23" x14ac:dyDescent="0.25">
      <c r="A83" s="77"/>
      <c r="B83" s="77"/>
      <c r="C83" s="77"/>
      <c r="D83" s="77"/>
      <c r="E83" s="77"/>
      <c r="F83" s="77"/>
      <c r="G83" s="77"/>
      <c r="H83" s="77"/>
      <c r="I83" s="77"/>
      <c r="J83" s="77"/>
      <c r="K83" s="77"/>
      <c r="L83" s="218"/>
      <c r="M83" s="77"/>
      <c r="N83" s="297"/>
      <c r="O83" s="298"/>
      <c r="P83" s="171"/>
      <c r="Q83" s="171"/>
      <c r="R83" s="171"/>
      <c r="S83" s="171"/>
      <c r="T83" s="171"/>
      <c r="U83" s="171"/>
      <c r="V83" s="171"/>
      <c r="W83" s="171"/>
    </row>
    <row r="84" spans="1:23" x14ac:dyDescent="0.25">
      <c r="A84" s="77"/>
      <c r="B84" s="77"/>
      <c r="C84" s="77"/>
      <c r="D84" s="77"/>
      <c r="E84" s="77"/>
      <c r="F84" s="77"/>
      <c r="G84" s="77"/>
      <c r="H84" s="77"/>
      <c r="I84" s="77"/>
      <c r="J84" s="77"/>
      <c r="K84" s="77"/>
      <c r="L84" s="218"/>
      <c r="M84" s="77"/>
      <c r="N84" s="297"/>
      <c r="O84" s="298"/>
      <c r="P84" s="171"/>
      <c r="Q84" s="171"/>
      <c r="R84" s="171"/>
      <c r="S84" s="171"/>
      <c r="T84" s="171"/>
      <c r="U84" s="171"/>
      <c r="V84" s="171"/>
      <c r="W84" s="171"/>
    </row>
    <row r="85" spans="1:23" x14ac:dyDescent="0.25">
      <c r="A85" s="77"/>
      <c r="B85" s="77"/>
      <c r="C85" s="77"/>
      <c r="D85" s="77"/>
      <c r="E85" s="77"/>
      <c r="F85" s="77"/>
      <c r="G85" s="77"/>
      <c r="H85" s="77"/>
      <c r="I85" s="77"/>
      <c r="J85" s="77"/>
      <c r="K85" s="77"/>
      <c r="L85" s="218"/>
      <c r="M85" s="77"/>
      <c r="N85" s="297"/>
      <c r="O85" s="298"/>
      <c r="P85" s="171"/>
      <c r="Q85" s="171"/>
      <c r="R85" s="171"/>
      <c r="S85" s="171"/>
      <c r="T85" s="171"/>
      <c r="U85" s="171"/>
      <c r="V85" s="171"/>
      <c r="W85" s="171"/>
    </row>
    <row r="86" spans="1:23" x14ac:dyDescent="0.25">
      <c r="A86" s="77"/>
      <c r="B86" s="77"/>
      <c r="C86" s="77"/>
      <c r="D86" s="77"/>
      <c r="E86" s="77"/>
      <c r="F86" s="77"/>
      <c r="G86" s="77"/>
      <c r="H86" s="77"/>
      <c r="I86" s="77"/>
      <c r="J86" s="77"/>
      <c r="K86" s="77"/>
      <c r="L86" s="218"/>
      <c r="M86" s="77"/>
      <c r="N86" s="297"/>
      <c r="O86" s="298"/>
      <c r="P86" s="171"/>
      <c r="Q86" s="171"/>
      <c r="R86" s="171"/>
      <c r="S86" s="171"/>
      <c r="T86" s="171"/>
      <c r="U86" s="171"/>
      <c r="V86" s="171"/>
      <c r="W86" s="171"/>
    </row>
    <row r="87" spans="1:23" x14ac:dyDescent="0.25">
      <c r="A87" s="77"/>
      <c r="B87" s="77"/>
      <c r="C87" s="77"/>
      <c r="D87" s="77"/>
      <c r="E87" s="77"/>
      <c r="F87" s="77"/>
      <c r="G87" s="77"/>
      <c r="H87" s="77"/>
      <c r="I87" s="77"/>
      <c r="J87" s="77"/>
      <c r="K87" s="77"/>
      <c r="L87" s="218"/>
      <c r="M87" s="77"/>
      <c r="N87" s="297"/>
      <c r="O87" s="298"/>
      <c r="P87" s="171"/>
      <c r="Q87" s="171"/>
      <c r="R87" s="171"/>
      <c r="S87" s="171"/>
      <c r="T87" s="171"/>
      <c r="U87" s="171"/>
      <c r="V87" s="171"/>
      <c r="W87" s="171"/>
    </row>
    <row r="88" spans="1:23" x14ac:dyDescent="0.25">
      <c r="A88" s="77"/>
      <c r="B88" s="77"/>
      <c r="C88" s="77"/>
      <c r="D88" s="77"/>
      <c r="E88" s="77"/>
      <c r="F88" s="77"/>
      <c r="G88" s="77"/>
      <c r="H88" s="77"/>
      <c r="I88" s="77"/>
      <c r="J88" s="77"/>
      <c r="K88" s="77"/>
      <c r="L88" s="218"/>
      <c r="M88" s="77"/>
      <c r="N88" s="297"/>
      <c r="O88" s="298"/>
      <c r="P88" s="171"/>
      <c r="Q88" s="171"/>
      <c r="R88" s="171"/>
      <c r="S88" s="171"/>
      <c r="T88" s="171"/>
      <c r="U88" s="171"/>
      <c r="V88" s="171"/>
      <c r="W88" s="171"/>
    </row>
    <row r="89" spans="1:23" x14ac:dyDescent="0.25">
      <c r="A89" s="77"/>
      <c r="B89" s="77"/>
      <c r="C89" s="77"/>
      <c r="D89" s="77"/>
      <c r="E89" s="77"/>
      <c r="F89" s="77"/>
      <c r="G89" s="77"/>
      <c r="H89" s="77"/>
      <c r="I89" s="77"/>
      <c r="J89" s="77"/>
      <c r="K89" s="77"/>
      <c r="L89" s="218"/>
      <c r="M89" s="77"/>
      <c r="N89" s="297"/>
      <c r="O89" s="298"/>
      <c r="P89" s="171"/>
      <c r="Q89" s="171"/>
      <c r="R89" s="171"/>
      <c r="S89" s="171"/>
      <c r="T89" s="171"/>
      <c r="U89" s="171"/>
      <c r="V89" s="171"/>
      <c r="W89" s="171"/>
    </row>
    <row r="90" spans="1:23" x14ac:dyDescent="0.25">
      <c r="A90" s="77"/>
      <c r="B90" s="77"/>
      <c r="C90" s="77"/>
      <c r="D90" s="77"/>
      <c r="E90" s="77"/>
      <c r="F90" s="77"/>
      <c r="G90" s="77"/>
      <c r="H90" s="77"/>
      <c r="I90" s="77"/>
      <c r="J90" s="77"/>
      <c r="K90" s="77"/>
      <c r="L90" s="218"/>
      <c r="M90" s="77"/>
      <c r="N90" s="297"/>
      <c r="O90" s="298"/>
      <c r="P90" s="171"/>
      <c r="Q90" s="171"/>
      <c r="R90" s="171"/>
      <c r="S90" s="171"/>
      <c r="T90" s="171"/>
      <c r="U90" s="171"/>
      <c r="V90" s="171"/>
      <c r="W90" s="171"/>
    </row>
    <row r="91" spans="1:23" x14ac:dyDescent="0.25">
      <c r="A91" s="77"/>
      <c r="B91" s="77"/>
      <c r="C91" s="77"/>
      <c r="D91" s="77"/>
      <c r="E91" s="77"/>
      <c r="F91" s="77"/>
      <c r="G91" s="77"/>
      <c r="H91" s="77"/>
      <c r="I91" s="77"/>
      <c r="J91" s="77"/>
      <c r="K91" s="77"/>
      <c r="L91" s="218"/>
      <c r="M91" s="77"/>
      <c r="N91" s="297"/>
      <c r="O91" s="298"/>
      <c r="P91" s="171"/>
      <c r="Q91" s="171"/>
      <c r="R91" s="171"/>
      <c r="S91" s="171"/>
      <c r="T91" s="171"/>
      <c r="U91" s="171"/>
      <c r="V91" s="171"/>
      <c r="W91" s="171"/>
    </row>
    <row r="92" spans="1:23" x14ac:dyDescent="0.25">
      <c r="A92" s="77"/>
      <c r="B92" s="77"/>
      <c r="C92" s="77"/>
      <c r="D92" s="77"/>
      <c r="E92" s="77"/>
      <c r="F92" s="77"/>
      <c r="G92" s="77"/>
      <c r="H92" s="77"/>
      <c r="I92" s="77"/>
      <c r="J92" s="77"/>
      <c r="K92" s="77"/>
      <c r="L92" s="218"/>
      <c r="M92" s="77"/>
      <c r="N92" s="297"/>
      <c r="O92" s="298"/>
      <c r="P92" s="171"/>
      <c r="Q92" s="171"/>
      <c r="R92" s="171"/>
      <c r="S92" s="171"/>
      <c r="T92" s="171"/>
      <c r="U92" s="171"/>
      <c r="V92" s="171"/>
      <c r="W92" s="171"/>
    </row>
    <row r="93" spans="1:23" x14ac:dyDescent="0.25">
      <c r="A93" s="77"/>
      <c r="B93" s="77"/>
      <c r="C93" s="77"/>
      <c r="D93" s="77"/>
      <c r="E93" s="77"/>
      <c r="F93" s="77"/>
      <c r="G93" s="77"/>
      <c r="H93" s="77"/>
      <c r="I93" s="77"/>
      <c r="J93" s="77"/>
      <c r="K93" s="77"/>
      <c r="L93" s="218"/>
      <c r="M93" s="77"/>
      <c r="N93" s="297"/>
      <c r="O93" s="298"/>
      <c r="P93" s="171"/>
      <c r="Q93" s="171"/>
      <c r="R93" s="171"/>
      <c r="S93" s="171"/>
      <c r="T93" s="171"/>
      <c r="U93" s="171"/>
      <c r="V93" s="171"/>
      <c r="W93" s="171"/>
    </row>
    <row r="94" spans="1:23" x14ac:dyDescent="0.25">
      <c r="A94" s="77"/>
      <c r="B94" s="77"/>
      <c r="C94" s="77"/>
      <c r="D94" s="77"/>
      <c r="E94" s="77"/>
      <c r="F94" s="77"/>
      <c r="G94" s="77"/>
      <c r="H94" s="77"/>
      <c r="I94" s="77"/>
      <c r="J94" s="77"/>
      <c r="K94" s="77"/>
      <c r="L94" s="218"/>
      <c r="M94" s="77"/>
      <c r="N94" s="297"/>
      <c r="O94" s="298"/>
      <c r="P94" s="171"/>
      <c r="Q94" s="171"/>
      <c r="R94" s="171"/>
      <c r="S94" s="171"/>
      <c r="T94" s="171"/>
      <c r="U94" s="171"/>
      <c r="V94" s="171"/>
      <c r="W94" s="171"/>
    </row>
    <row r="95" spans="1:23" x14ac:dyDescent="0.25">
      <c r="A95" s="77"/>
      <c r="B95" s="77"/>
      <c r="C95" s="77"/>
      <c r="D95" s="77"/>
      <c r="E95" s="77"/>
      <c r="F95" s="77"/>
      <c r="G95" s="77"/>
      <c r="H95" s="77"/>
      <c r="I95" s="77"/>
      <c r="J95" s="77"/>
      <c r="K95" s="77"/>
      <c r="L95" s="218"/>
      <c r="M95" s="77"/>
      <c r="N95" s="297"/>
      <c r="O95" s="298"/>
      <c r="P95" s="171"/>
      <c r="Q95" s="171"/>
      <c r="R95" s="171"/>
      <c r="S95" s="171"/>
      <c r="T95" s="171"/>
      <c r="U95" s="171"/>
      <c r="V95" s="171"/>
      <c r="W95" s="171"/>
    </row>
    <row r="96" spans="1:23" x14ac:dyDescent="0.25">
      <c r="A96" s="77"/>
      <c r="B96" s="77"/>
      <c r="C96" s="77"/>
      <c r="D96" s="77"/>
      <c r="E96" s="77"/>
      <c r="F96" s="77"/>
      <c r="G96" s="77"/>
      <c r="H96" s="77"/>
      <c r="I96" s="77"/>
      <c r="J96" s="77"/>
      <c r="K96" s="77"/>
      <c r="L96" s="218"/>
      <c r="M96" s="77"/>
      <c r="N96" s="297"/>
      <c r="O96" s="298"/>
      <c r="P96" s="171"/>
      <c r="Q96" s="171"/>
      <c r="R96" s="171"/>
      <c r="S96" s="171"/>
      <c r="T96" s="171"/>
      <c r="U96" s="171"/>
      <c r="V96" s="171"/>
      <c r="W96" s="171"/>
    </row>
    <row r="97" spans="1:23" x14ac:dyDescent="0.25">
      <c r="A97" s="77"/>
      <c r="B97" s="77"/>
      <c r="C97" s="77"/>
      <c r="D97" s="77"/>
      <c r="E97" s="77"/>
      <c r="F97" s="77"/>
      <c r="G97" s="77"/>
      <c r="H97" s="77"/>
      <c r="I97" s="77"/>
      <c r="J97" s="77"/>
      <c r="K97" s="77"/>
      <c r="L97" s="218"/>
      <c r="M97" s="77"/>
      <c r="N97" s="297"/>
      <c r="O97" s="298"/>
      <c r="P97" s="171"/>
      <c r="Q97" s="171"/>
      <c r="R97" s="171"/>
      <c r="S97" s="171"/>
      <c r="T97" s="171"/>
      <c r="U97" s="171"/>
      <c r="V97" s="171"/>
      <c r="W97" s="171"/>
    </row>
    <row r="98" spans="1:23" x14ac:dyDescent="0.25">
      <c r="A98" s="77"/>
      <c r="B98" s="77"/>
      <c r="C98" s="77"/>
      <c r="D98" s="77"/>
      <c r="E98" s="77"/>
      <c r="F98" s="77"/>
      <c r="G98" s="77"/>
      <c r="H98" s="77"/>
      <c r="I98" s="77"/>
      <c r="J98" s="77"/>
      <c r="K98" s="77"/>
      <c r="L98" s="218"/>
      <c r="M98" s="77"/>
      <c r="N98" s="297"/>
      <c r="O98" s="298"/>
      <c r="P98" s="171"/>
      <c r="Q98" s="171"/>
      <c r="R98" s="171"/>
      <c r="S98" s="171"/>
      <c r="T98" s="171"/>
      <c r="U98" s="171"/>
      <c r="V98" s="171"/>
      <c r="W98" s="171"/>
    </row>
    <row r="99" spans="1:23" x14ac:dyDescent="0.25">
      <c r="A99" s="77"/>
      <c r="B99" s="77"/>
      <c r="C99" s="77"/>
      <c r="D99" s="77"/>
      <c r="E99" s="77"/>
      <c r="F99" s="77"/>
      <c r="G99" s="77"/>
      <c r="H99" s="77"/>
      <c r="I99" s="77"/>
      <c r="J99" s="77"/>
      <c r="K99" s="77"/>
      <c r="L99" s="218"/>
      <c r="M99" s="77"/>
      <c r="N99" s="297"/>
      <c r="O99" s="298"/>
      <c r="P99" s="171"/>
      <c r="Q99" s="171"/>
      <c r="R99" s="171"/>
      <c r="S99" s="171"/>
      <c r="T99" s="171"/>
      <c r="U99" s="171"/>
      <c r="V99" s="171"/>
      <c r="W99" s="171"/>
    </row>
    <row r="100" spans="1:23" x14ac:dyDescent="0.25">
      <c r="A100" s="77"/>
      <c r="B100" s="77"/>
      <c r="C100" s="77"/>
      <c r="D100" s="77"/>
      <c r="E100" s="77"/>
      <c r="F100" s="77"/>
      <c r="G100" s="77"/>
      <c r="H100" s="77"/>
      <c r="I100" s="77"/>
      <c r="J100" s="77"/>
      <c r="K100" s="77"/>
      <c r="L100" s="218"/>
      <c r="M100" s="77"/>
      <c r="N100" s="297"/>
      <c r="O100" s="298"/>
      <c r="P100" s="171"/>
      <c r="Q100" s="171"/>
      <c r="R100" s="171"/>
      <c r="S100" s="171"/>
      <c r="T100" s="171"/>
      <c r="U100" s="171"/>
      <c r="V100" s="171"/>
      <c r="W100" s="171"/>
    </row>
    <row r="101" spans="1:23" x14ac:dyDescent="0.25">
      <c r="A101" s="77"/>
      <c r="B101" s="77"/>
      <c r="C101" s="77"/>
      <c r="D101" s="77"/>
      <c r="E101" s="77"/>
      <c r="F101" s="77"/>
      <c r="G101" s="77"/>
      <c r="H101" s="77"/>
      <c r="I101" s="77"/>
      <c r="J101" s="77"/>
      <c r="K101" s="77"/>
      <c r="L101" s="218"/>
      <c r="M101" s="77"/>
      <c r="N101" s="297"/>
      <c r="O101" s="298"/>
      <c r="P101" s="171"/>
      <c r="Q101" s="171"/>
      <c r="R101" s="171"/>
      <c r="S101" s="171"/>
      <c r="T101" s="171"/>
      <c r="U101" s="171"/>
      <c r="V101" s="171"/>
      <c r="W101" s="171"/>
    </row>
    <row r="102" spans="1:23" x14ac:dyDescent="0.25">
      <c r="A102" s="77"/>
      <c r="B102" s="77"/>
      <c r="C102" s="77"/>
      <c r="D102" s="77"/>
      <c r="E102" s="77"/>
      <c r="F102" s="77"/>
      <c r="G102" s="77"/>
      <c r="H102" s="77"/>
      <c r="I102" s="77"/>
      <c r="J102" s="77"/>
      <c r="K102" s="77"/>
      <c r="L102" s="218"/>
      <c r="M102" s="77"/>
      <c r="N102" s="297"/>
      <c r="O102" s="298"/>
      <c r="P102" s="171"/>
      <c r="Q102" s="171"/>
      <c r="R102" s="171"/>
      <c r="S102" s="171"/>
      <c r="T102" s="171"/>
      <c r="U102" s="171"/>
      <c r="V102" s="171"/>
      <c r="W102" s="171"/>
    </row>
    <row r="103" spans="1:23" x14ac:dyDescent="0.25">
      <c r="A103" s="77"/>
      <c r="B103" s="77"/>
      <c r="C103" s="77"/>
      <c r="D103" s="77"/>
      <c r="E103" s="77"/>
      <c r="F103" s="77"/>
      <c r="G103" s="77"/>
      <c r="H103" s="77"/>
      <c r="I103" s="77"/>
      <c r="J103" s="77"/>
      <c r="K103" s="77"/>
      <c r="L103" s="218"/>
      <c r="M103" s="77"/>
      <c r="N103" s="297"/>
      <c r="O103" s="298"/>
      <c r="P103" s="171"/>
      <c r="Q103" s="171"/>
      <c r="R103" s="171"/>
      <c r="S103" s="171"/>
      <c r="T103" s="171"/>
      <c r="U103" s="171"/>
      <c r="V103" s="171"/>
      <c r="W103" s="171"/>
    </row>
    <row r="104" spans="1:23" x14ac:dyDescent="0.25">
      <c r="A104" s="77"/>
      <c r="B104" s="77"/>
      <c r="C104" s="77"/>
      <c r="D104" s="77"/>
      <c r="E104" s="77"/>
      <c r="F104" s="77"/>
      <c r="G104" s="77"/>
      <c r="H104" s="77"/>
      <c r="I104" s="77"/>
      <c r="J104" s="77"/>
      <c r="K104" s="77"/>
      <c r="L104" s="218"/>
      <c r="M104" s="77"/>
      <c r="N104" s="297"/>
      <c r="O104" s="298"/>
      <c r="P104" s="171"/>
      <c r="Q104" s="171"/>
      <c r="R104" s="171"/>
      <c r="S104" s="171"/>
      <c r="T104" s="171"/>
      <c r="U104" s="171"/>
      <c r="V104" s="171"/>
      <c r="W104" s="171"/>
    </row>
    <row r="105" spans="1:23" x14ac:dyDescent="0.25">
      <c r="A105" s="77"/>
      <c r="B105" s="77"/>
      <c r="C105" s="77"/>
      <c r="D105" s="77"/>
      <c r="E105" s="77"/>
      <c r="F105" s="77"/>
      <c r="G105" s="77"/>
      <c r="H105" s="77"/>
      <c r="I105" s="77"/>
      <c r="J105" s="77"/>
      <c r="K105" s="77"/>
      <c r="L105" s="218"/>
      <c r="M105" s="77"/>
      <c r="N105" s="297"/>
      <c r="O105" s="298"/>
      <c r="P105" s="171"/>
      <c r="Q105" s="171"/>
      <c r="R105" s="171"/>
      <c r="S105" s="171"/>
      <c r="T105" s="171"/>
      <c r="U105" s="171"/>
      <c r="V105" s="171"/>
      <c r="W105" s="171"/>
    </row>
    <row r="106" spans="1:23" x14ac:dyDescent="0.25">
      <c r="A106" s="77"/>
      <c r="B106" s="77"/>
      <c r="C106" s="77"/>
      <c r="D106" s="77"/>
      <c r="E106" s="77"/>
      <c r="F106" s="77"/>
      <c r="G106" s="77"/>
      <c r="H106" s="77"/>
      <c r="I106" s="77"/>
      <c r="J106" s="77"/>
      <c r="K106" s="77"/>
      <c r="L106" s="218"/>
      <c r="M106" s="77"/>
      <c r="N106" s="297"/>
      <c r="O106" s="298"/>
      <c r="P106" s="171"/>
      <c r="Q106" s="171"/>
      <c r="R106" s="171"/>
      <c r="S106" s="171"/>
      <c r="T106" s="171"/>
      <c r="U106" s="171"/>
      <c r="V106" s="171"/>
      <c r="W106" s="171"/>
    </row>
    <row r="107" spans="1:23" x14ac:dyDescent="0.25">
      <c r="A107" s="77"/>
      <c r="B107" s="77"/>
      <c r="C107" s="77"/>
      <c r="D107" s="77"/>
      <c r="E107" s="77"/>
      <c r="F107" s="77"/>
      <c r="G107" s="77"/>
      <c r="H107" s="77"/>
      <c r="I107" s="77"/>
      <c r="J107" s="77"/>
      <c r="K107" s="77"/>
      <c r="L107" s="218"/>
      <c r="M107" s="77"/>
      <c r="N107" s="297"/>
      <c r="O107" s="298"/>
      <c r="P107" s="171"/>
      <c r="Q107" s="171"/>
      <c r="R107" s="171"/>
      <c r="S107" s="171"/>
      <c r="T107" s="171"/>
      <c r="U107" s="171"/>
      <c r="V107" s="171"/>
      <c r="W107" s="171"/>
    </row>
    <row r="108" spans="1:23" x14ac:dyDescent="0.25">
      <c r="A108" s="77"/>
      <c r="B108" s="77"/>
      <c r="C108" s="77"/>
      <c r="D108" s="77"/>
      <c r="E108" s="77"/>
      <c r="F108" s="77"/>
      <c r="G108" s="77"/>
      <c r="H108" s="77"/>
      <c r="I108" s="77"/>
      <c r="J108" s="77"/>
      <c r="K108" s="77"/>
      <c r="L108" s="218"/>
      <c r="M108" s="77"/>
      <c r="N108" s="297"/>
      <c r="O108" s="298"/>
      <c r="P108" s="171"/>
      <c r="Q108" s="171"/>
      <c r="R108" s="171"/>
      <c r="S108" s="171"/>
      <c r="T108" s="171"/>
      <c r="U108" s="171"/>
      <c r="V108" s="171"/>
      <c r="W108" s="171"/>
    </row>
    <row r="109" spans="1:23" x14ac:dyDescent="0.25">
      <c r="A109" s="77"/>
      <c r="B109" s="77"/>
      <c r="C109" s="77"/>
      <c r="D109" s="77"/>
      <c r="E109" s="77"/>
      <c r="F109" s="77"/>
      <c r="G109" s="77"/>
      <c r="H109" s="77"/>
      <c r="I109" s="77"/>
      <c r="J109" s="77"/>
      <c r="K109" s="77"/>
      <c r="L109" s="218"/>
      <c r="M109" s="77"/>
      <c r="N109" s="297"/>
      <c r="O109" s="298"/>
      <c r="P109" s="171"/>
      <c r="Q109" s="171"/>
      <c r="R109" s="171"/>
      <c r="S109" s="171"/>
      <c r="T109" s="171"/>
      <c r="U109" s="171"/>
      <c r="V109" s="171"/>
      <c r="W109" s="171"/>
    </row>
    <row r="110" spans="1:23" x14ac:dyDescent="0.25">
      <c r="A110" s="77"/>
      <c r="B110" s="77"/>
      <c r="C110" s="77"/>
      <c r="D110" s="77"/>
      <c r="E110" s="77"/>
      <c r="F110" s="77"/>
      <c r="G110" s="77"/>
      <c r="H110" s="77"/>
      <c r="I110" s="77"/>
      <c r="J110" s="77"/>
      <c r="K110" s="77"/>
      <c r="L110" s="218"/>
      <c r="M110" s="77"/>
      <c r="N110" s="297"/>
      <c r="O110" s="298"/>
      <c r="P110" s="171"/>
      <c r="Q110" s="171"/>
      <c r="R110" s="171"/>
      <c r="S110" s="171"/>
      <c r="T110" s="171"/>
      <c r="U110" s="171"/>
      <c r="V110" s="171"/>
      <c r="W110" s="171"/>
    </row>
    <row r="111" spans="1:23" x14ac:dyDescent="0.25">
      <c r="A111" s="77"/>
      <c r="B111" s="77"/>
      <c r="C111" s="77"/>
      <c r="D111" s="77"/>
      <c r="E111" s="77"/>
      <c r="F111" s="77"/>
      <c r="G111" s="77"/>
      <c r="H111" s="77"/>
      <c r="I111" s="77"/>
      <c r="J111" s="77"/>
      <c r="K111" s="77"/>
      <c r="L111" s="218"/>
      <c r="M111" s="77"/>
      <c r="N111" s="297"/>
      <c r="O111" s="298"/>
      <c r="P111" s="171"/>
      <c r="Q111" s="171"/>
      <c r="R111" s="171"/>
      <c r="S111" s="171"/>
      <c r="T111" s="171"/>
      <c r="U111" s="171"/>
      <c r="V111" s="171"/>
      <c r="W111" s="171"/>
    </row>
    <row r="112" spans="1:23" x14ac:dyDescent="0.25">
      <c r="A112" s="77"/>
      <c r="B112" s="77"/>
      <c r="C112" s="77"/>
      <c r="D112" s="77"/>
      <c r="E112" s="77"/>
      <c r="F112" s="77"/>
      <c r="G112" s="77"/>
      <c r="H112" s="77"/>
      <c r="I112" s="77"/>
      <c r="J112" s="77"/>
      <c r="K112" s="77"/>
      <c r="L112" s="218"/>
      <c r="M112" s="77"/>
      <c r="N112" s="297"/>
      <c r="O112" s="298"/>
      <c r="P112" s="171"/>
      <c r="Q112" s="171"/>
      <c r="R112" s="171"/>
      <c r="S112" s="171"/>
      <c r="T112" s="171"/>
      <c r="U112" s="171"/>
      <c r="V112" s="171"/>
      <c r="W112" s="171"/>
    </row>
    <row r="113" spans="1:23" x14ac:dyDescent="0.25">
      <c r="A113" s="77"/>
      <c r="B113" s="77"/>
      <c r="C113" s="77"/>
      <c r="D113" s="77"/>
      <c r="E113" s="77"/>
      <c r="F113" s="77"/>
      <c r="G113" s="77"/>
      <c r="H113" s="77"/>
      <c r="I113" s="77"/>
      <c r="J113" s="77"/>
      <c r="K113" s="77"/>
      <c r="L113" s="218"/>
      <c r="M113" s="77"/>
      <c r="N113" s="297"/>
      <c r="O113" s="298"/>
      <c r="P113" s="171"/>
      <c r="Q113" s="171"/>
      <c r="R113" s="171"/>
      <c r="S113" s="171"/>
      <c r="T113" s="171"/>
      <c r="U113" s="171"/>
      <c r="V113" s="171"/>
      <c r="W113" s="171"/>
    </row>
    <row r="114" spans="1:23" x14ac:dyDescent="0.25">
      <c r="A114" s="77"/>
      <c r="B114" s="77"/>
      <c r="C114" s="77"/>
      <c r="D114" s="77"/>
      <c r="E114" s="77"/>
      <c r="F114" s="77"/>
      <c r="G114" s="77"/>
      <c r="H114" s="77"/>
      <c r="I114" s="77"/>
      <c r="J114" s="77"/>
      <c r="K114" s="77"/>
      <c r="L114" s="218"/>
      <c r="M114" s="77"/>
      <c r="N114" s="297"/>
      <c r="O114" s="298"/>
      <c r="P114" s="171"/>
      <c r="Q114" s="171"/>
      <c r="R114" s="171"/>
      <c r="S114" s="171"/>
      <c r="T114" s="171"/>
      <c r="U114" s="171"/>
      <c r="V114" s="171"/>
      <c r="W114" s="171"/>
    </row>
    <row r="115" spans="1:23" x14ac:dyDescent="0.25">
      <c r="A115" s="77"/>
      <c r="B115" s="77"/>
      <c r="C115" s="77"/>
      <c r="D115" s="77"/>
      <c r="E115" s="77"/>
      <c r="F115" s="77"/>
      <c r="G115" s="77"/>
      <c r="H115" s="77"/>
      <c r="I115" s="77"/>
      <c r="J115" s="77"/>
      <c r="K115" s="77"/>
      <c r="L115" s="218"/>
      <c r="M115" s="77"/>
      <c r="N115" s="297"/>
      <c r="O115" s="298"/>
      <c r="P115" s="171"/>
      <c r="Q115" s="171"/>
      <c r="R115" s="171"/>
      <c r="S115" s="171"/>
      <c r="T115" s="171"/>
      <c r="U115" s="171"/>
      <c r="V115" s="171"/>
      <c r="W115" s="171"/>
    </row>
    <row r="116" spans="1:23" x14ac:dyDescent="0.25">
      <c r="A116" s="77"/>
      <c r="B116" s="77"/>
      <c r="C116" s="77"/>
      <c r="D116" s="77"/>
      <c r="E116" s="77"/>
      <c r="F116" s="77"/>
      <c r="G116" s="77"/>
      <c r="H116" s="77"/>
      <c r="I116" s="77"/>
      <c r="J116" s="77"/>
      <c r="K116" s="77"/>
      <c r="L116" s="218"/>
      <c r="M116" s="77"/>
      <c r="N116" s="297"/>
      <c r="O116" s="298"/>
      <c r="P116" s="171"/>
      <c r="Q116" s="171"/>
      <c r="R116" s="171"/>
      <c r="S116" s="171"/>
      <c r="T116" s="171"/>
      <c r="U116" s="171"/>
      <c r="V116" s="171"/>
      <c r="W116" s="171"/>
    </row>
    <row r="117" spans="1:23" x14ac:dyDescent="0.25">
      <c r="A117" s="77"/>
      <c r="B117" s="77"/>
      <c r="C117" s="77"/>
      <c r="D117" s="77"/>
      <c r="E117" s="77"/>
      <c r="F117" s="77"/>
      <c r="G117" s="77"/>
      <c r="H117" s="77"/>
      <c r="I117" s="77"/>
      <c r="J117" s="77"/>
      <c r="K117" s="77"/>
      <c r="L117" s="218"/>
      <c r="M117" s="77"/>
      <c r="N117" s="297"/>
      <c r="O117" s="298"/>
      <c r="P117" s="171"/>
      <c r="Q117" s="171"/>
      <c r="R117" s="171"/>
      <c r="S117" s="171"/>
      <c r="T117" s="171"/>
      <c r="U117" s="171"/>
      <c r="V117" s="171"/>
      <c r="W117" s="171"/>
    </row>
    <row r="118" spans="1:23" x14ac:dyDescent="0.25">
      <c r="A118" s="77"/>
      <c r="B118" s="77"/>
      <c r="C118" s="77"/>
      <c r="D118" s="77"/>
      <c r="E118" s="77"/>
      <c r="F118" s="77"/>
      <c r="G118" s="77"/>
      <c r="H118" s="77"/>
      <c r="I118" s="77"/>
      <c r="J118" s="77"/>
      <c r="K118" s="77"/>
      <c r="L118" s="218"/>
      <c r="M118" s="77"/>
      <c r="N118" s="297"/>
      <c r="O118" s="298"/>
      <c r="P118" s="171"/>
      <c r="Q118" s="171"/>
      <c r="R118" s="171"/>
      <c r="S118" s="171"/>
      <c r="T118" s="171"/>
      <c r="U118" s="171"/>
      <c r="V118" s="171"/>
      <c r="W118" s="171"/>
    </row>
    <row r="119" spans="1:23" x14ac:dyDescent="0.25">
      <c r="A119" s="77"/>
      <c r="B119" s="77"/>
      <c r="C119" s="77"/>
      <c r="D119" s="77"/>
      <c r="E119" s="77"/>
      <c r="F119" s="77"/>
      <c r="G119" s="77"/>
      <c r="H119" s="77"/>
      <c r="I119" s="77"/>
      <c r="J119" s="77"/>
      <c r="K119" s="77"/>
      <c r="L119" s="218"/>
      <c r="M119" s="77"/>
      <c r="N119" s="297"/>
      <c r="O119" s="298"/>
      <c r="P119" s="171"/>
      <c r="Q119" s="171"/>
      <c r="R119" s="171"/>
      <c r="S119" s="171"/>
      <c r="T119" s="171"/>
      <c r="U119" s="171"/>
      <c r="V119" s="171"/>
      <c r="W119" s="171"/>
    </row>
    <row r="120" spans="1:23" x14ac:dyDescent="0.25">
      <c r="A120" s="77"/>
      <c r="B120" s="77"/>
      <c r="C120" s="77"/>
      <c r="D120" s="77"/>
      <c r="E120" s="77"/>
      <c r="F120" s="77"/>
      <c r="G120" s="77"/>
      <c r="H120" s="77"/>
      <c r="I120" s="77"/>
      <c r="J120" s="77"/>
      <c r="K120" s="77"/>
      <c r="L120" s="218"/>
      <c r="M120" s="77"/>
      <c r="N120" s="297"/>
      <c r="O120" s="298"/>
      <c r="P120" s="171"/>
      <c r="Q120" s="171"/>
      <c r="R120" s="171"/>
      <c r="S120" s="171"/>
      <c r="T120" s="171"/>
      <c r="U120" s="171"/>
      <c r="V120" s="171"/>
      <c r="W120" s="171"/>
    </row>
    <row r="121" spans="1:23" x14ac:dyDescent="0.25">
      <c r="A121" s="77"/>
      <c r="B121" s="77"/>
      <c r="C121" s="77"/>
      <c r="D121" s="77"/>
      <c r="E121" s="77"/>
      <c r="F121" s="77"/>
      <c r="G121" s="77"/>
      <c r="H121" s="77"/>
      <c r="I121" s="77"/>
      <c r="J121" s="77"/>
      <c r="K121" s="77"/>
      <c r="L121" s="218"/>
      <c r="M121" s="77"/>
      <c r="N121" s="297"/>
      <c r="O121" s="298"/>
      <c r="P121" s="171"/>
      <c r="Q121" s="171"/>
      <c r="R121" s="171"/>
      <c r="S121" s="171"/>
      <c r="T121" s="171"/>
      <c r="U121" s="171"/>
      <c r="V121" s="171"/>
      <c r="W121" s="171"/>
    </row>
    <row r="122" spans="1:23" x14ac:dyDescent="0.25">
      <c r="A122" s="77"/>
      <c r="B122" s="77"/>
      <c r="C122" s="77"/>
      <c r="D122" s="77"/>
      <c r="E122" s="77"/>
      <c r="F122" s="77"/>
      <c r="G122" s="77"/>
      <c r="H122" s="77"/>
      <c r="I122" s="77"/>
      <c r="J122" s="77"/>
      <c r="K122" s="77"/>
      <c r="L122" s="218"/>
      <c r="M122" s="77"/>
      <c r="N122" s="297"/>
      <c r="O122" s="298"/>
      <c r="P122" s="171"/>
      <c r="Q122" s="171"/>
      <c r="R122" s="171"/>
      <c r="S122" s="171"/>
      <c r="T122" s="171"/>
      <c r="U122" s="171"/>
      <c r="V122" s="171"/>
      <c r="W122" s="171"/>
    </row>
    <row r="123" spans="1:23" x14ac:dyDescent="0.25">
      <c r="A123" s="77"/>
      <c r="B123" s="77"/>
      <c r="C123" s="77"/>
      <c r="D123" s="77"/>
      <c r="E123" s="77"/>
      <c r="F123" s="77"/>
      <c r="G123" s="77"/>
      <c r="H123" s="77"/>
      <c r="I123" s="77"/>
      <c r="J123" s="77"/>
      <c r="K123" s="77"/>
      <c r="L123" s="218"/>
      <c r="M123" s="77"/>
      <c r="N123" s="297"/>
      <c r="O123" s="298"/>
      <c r="P123" s="171"/>
      <c r="Q123" s="171"/>
      <c r="R123" s="171"/>
      <c r="S123" s="171"/>
      <c r="T123" s="171"/>
      <c r="U123" s="171"/>
      <c r="V123" s="171"/>
      <c r="W123" s="171"/>
    </row>
    <row r="124" spans="1:23" x14ac:dyDescent="0.25">
      <c r="A124" s="77"/>
      <c r="B124" s="77"/>
      <c r="C124" s="77"/>
      <c r="D124" s="77"/>
      <c r="E124" s="77"/>
      <c r="F124" s="77"/>
      <c r="G124" s="77"/>
      <c r="H124" s="77"/>
      <c r="I124" s="77"/>
      <c r="J124" s="77"/>
      <c r="K124" s="77"/>
      <c r="L124" s="218"/>
      <c r="M124" s="77"/>
      <c r="N124" s="297"/>
      <c r="O124" s="298"/>
      <c r="P124" s="171"/>
      <c r="Q124" s="171"/>
      <c r="R124" s="171"/>
      <c r="S124" s="171"/>
      <c r="T124" s="171"/>
      <c r="U124" s="171"/>
      <c r="V124" s="171"/>
      <c r="W124" s="171"/>
    </row>
    <row r="125" spans="1:23" x14ac:dyDescent="0.25">
      <c r="A125" s="77"/>
      <c r="B125" s="77"/>
      <c r="C125" s="77"/>
      <c r="D125" s="77"/>
      <c r="E125" s="77"/>
      <c r="F125" s="77"/>
      <c r="G125" s="77"/>
      <c r="H125" s="77"/>
      <c r="I125" s="77"/>
      <c r="J125" s="77"/>
      <c r="K125" s="77"/>
      <c r="L125" s="218"/>
      <c r="M125" s="77"/>
      <c r="N125" s="297"/>
      <c r="O125" s="298"/>
      <c r="P125" s="171"/>
      <c r="Q125" s="171"/>
      <c r="R125" s="171"/>
      <c r="S125" s="171"/>
      <c r="T125" s="171"/>
      <c r="U125" s="171"/>
      <c r="V125" s="171"/>
      <c r="W125" s="171"/>
    </row>
    <row r="126" spans="1:23" x14ac:dyDescent="0.25">
      <c r="A126" s="77"/>
      <c r="B126" s="77"/>
      <c r="C126" s="77"/>
      <c r="D126" s="77"/>
      <c r="E126" s="77"/>
      <c r="F126" s="77"/>
      <c r="G126" s="77"/>
      <c r="H126" s="77"/>
      <c r="I126" s="77"/>
      <c r="J126" s="77"/>
      <c r="K126" s="77"/>
      <c r="L126" s="218"/>
      <c r="M126" s="77"/>
      <c r="N126" s="297"/>
      <c r="O126" s="298"/>
      <c r="P126" s="171"/>
      <c r="Q126" s="171"/>
      <c r="R126" s="171"/>
      <c r="S126" s="171"/>
      <c r="T126" s="171"/>
      <c r="U126" s="171"/>
      <c r="V126" s="171"/>
      <c r="W126" s="171"/>
    </row>
    <row r="127" spans="1:23" x14ac:dyDescent="0.25">
      <c r="A127" s="77"/>
      <c r="B127" s="77"/>
      <c r="C127" s="77"/>
      <c r="D127" s="77"/>
      <c r="E127" s="77"/>
      <c r="F127" s="77"/>
      <c r="G127" s="77"/>
      <c r="H127" s="77"/>
      <c r="I127" s="77"/>
      <c r="J127" s="77"/>
      <c r="K127" s="77"/>
      <c r="L127" s="218"/>
      <c r="M127" s="77"/>
      <c r="N127" s="297"/>
      <c r="O127" s="298"/>
      <c r="P127" s="171"/>
      <c r="Q127" s="171"/>
      <c r="R127" s="171"/>
      <c r="S127" s="171"/>
      <c r="T127" s="171"/>
      <c r="U127" s="171"/>
      <c r="V127" s="171"/>
      <c r="W127" s="171"/>
    </row>
    <row r="128" spans="1:23" x14ac:dyDescent="0.25">
      <c r="A128" s="77"/>
      <c r="B128" s="77"/>
      <c r="C128" s="77"/>
      <c r="D128" s="77"/>
      <c r="E128" s="77"/>
      <c r="F128" s="77"/>
      <c r="G128" s="77"/>
      <c r="H128" s="77"/>
      <c r="I128" s="77"/>
      <c r="J128" s="77"/>
      <c r="K128" s="77"/>
      <c r="L128" s="218"/>
      <c r="M128" s="77"/>
      <c r="N128" s="297"/>
      <c r="O128" s="298"/>
      <c r="P128" s="171"/>
      <c r="Q128" s="171"/>
      <c r="R128" s="171"/>
      <c r="S128" s="171"/>
      <c r="T128" s="171"/>
      <c r="U128" s="171"/>
      <c r="V128" s="171"/>
      <c r="W128" s="171"/>
    </row>
    <row r="129" spans="1:23" x14ac:dyDescent="0.25">
      <c r="A129" s="77"/>
      <c r="B129" s="77"/>
      <c r="C129" s="77"/>
      <c r="D129" s="77"/>
      <c r="E129" s="77"/>
      <c r="F129" s="77"/>
      <c r="G129" s="77"/>
      <c r="H129" s="77"/>
      <c r="I129" s="77"/>
      <c r="J129" s="77"/>
      <c r="K129" s="77"/>
      <c r="L129" s="218"/>
      <c r="M129" s="77"/>
      <c r="N129" s="297"/>
      <c r="O129" s="298"/>
      <c r="P129" s="171"/>
      <c r="Q129" s="171"/>
      <c r="R129" s="171"/>
      <c r="S129" s="171"/>
      <c r="T129" s="171"/>
      <c r="U129" s="171"/>
      <c r="V129" s="171"/>
      <c r="W129" s="171"/>
    </row>
    <row r="130" spans="1:23" x14ac:dyDescent="0.25">
      <c r="A130" s="77"/>
      <c r="B130" s="77"/>
      <c r="C130" s="77"/>
      <c r="D130" s="77"/>
      <c r="E130" s="77"/>
      <c r="F130" s="77"/>
      <c r="G130" s="77"/>
      <c r="H130" s="77"/>
      <c r="I130" s="77"/>
      <c r="J130" s="77"/>
      <c r="K130" s="77"/>
      <c r="L130" s="218"/>
      <c r="M130" s="77"/>
      <c r="N130" s="297"/>
      <c r="O130" s="298"/>
      <c r="P130" s="171"/>
      <c r="Q130" s="171"/>
      <c r="R130" s="171"/>
      <c r="S130" s="171"/>
      <c r="T130" s="171"/>
      <c r="U130" s="171"/>
      <c r="V130" s="171"/>
      <c r="W130" s="171"/>
    </row>
    <row r="131" spans="1:23" x14ac:dyDescent="0.25">
      <c r="A131" s="77"/>
      <c r="B131" s="77"/>
      <c r="C131" s="77"/>
      <c r="D131" s="77"/>
      <c r="E131" s="77"/>
      <c r="F131" s="77"/>
      <c r="G131" s="77"/>
      <c r="H131" s="77"/>
      <c r="I131" s="77"/>
      <c r="J131" s="77"/>
      <c r="K131" s="77"/>
      <c r="L131" s="218"/>
      <c r="M131" s="77"/>
      <c r="N131" s="297"/>
      <c r="O131" s="298"/>
      <c r="P131" s="171"/>
      <c r="Q131" s="171"/>
      <c r="R131" s="171"/>
      <c r="S131" s="171"/>
      <c r="T131" s="171"/>
      <c r="U131" s="171"/>
      <c r="V131" s="171"/>
      <c r="W131" s="171"/>
    </row>
    <row r="132" spans="1:23" x14ac:dyDescent="0.25">
      <c r="A132" s="77"/>
      <c r="B132" s="77"/>
      <c r="C132" s="77"/>
      <c r="D132" s="77"/>
      <c r="E132" s="77"/>
      <c r="F132" s="77"/>
      <c r="G132" s="77"/>
      <c r="H132" s="77"/>
      <c r="I132" s="77"/>
      <c r="J132" s="77"/>
      <c r="K132" s="77"/>
      <c r="L132" s="218"/>
      <c r="M132" s="77"/>
      <c r="N132" s="297"/>
      <c r="O132" s="298"/>
      <c r="P132" s="171"/>
      <c r="Q132" s="171"/>
      <c r="R132" s="171"/>
      <c r="S132" s="171"/>
      <c r="T132" s="171"/>
      <c r="U132" s="171"/>
      <c r="V132" s="171"/>
      <c r="W132" s="171"/>
    </row>
    <row r="133" spans="1:23" x14ac:dyDescent="0.25">
      <c r="A133" s="77"/>
      <c r="B133" s="77"/>
      <c r="C133" s="77"/>
      <c r="D133" s="77"/>
      <c r="E133" s="77"/>
      <c r="F133" s="77"/>
      <c r="G133" s="77"/>
      <c r="H133" s="77"/>
      <c r="I133" s="77"/>
      <c r="J133" s="77"/>
      <c r="K133" s="77"/>
      <c r="L133" s="218"/>
      <c r="M133" s="77"/>
      <c r="N133" s="297"/>
      <c r="O133" s="298"/>
      <c r="P133" s="171"/>
      <c r="Q133" s="171"/>
      <c r="R133" s="171"/>
      <c r="S133" s="171"/>
      <c r="T133" s="171"/>
      <c r="U133" s="171"/>
      <c r="V133" s="171"/>
      <c r="W133" s="171"/>
    </row>
    <row r="134" spans="1:23" x14ac:dyDescent="0.25">
      <c r="A134" s="77"/>
      <c r="B134" s="77"/>
      <c r="C134" s="77"/>
      <c r="D134" s="77"/>
      <c r="E134" s="77"/>
      <c r="F134" s="77"/>
      <c r="G134" s="77"/>
      <c r="H134" s="77"/>
      <c r="I134" s="77"/>
      <c r="J134" s="77"/>
      <c r="K134" s="77"/>
      <c r="L134" s="218"/>
      <c r="M134" s="77"/>
      <c r="N134" s="297"/>
      <c r="O134" s="298"/>
      <c r="P134" s="171"/>
      <c r="Q134" s="171"/>
      <c r="R134" s="171"/>
      <c r="S134" s="171"/>
      <c r="T134" s="171"/>
      <c r="U134" s="171"/>
      <c r="V134" s="171"/>
      <c r="W134" s="171"/>
    </row>
    <row r="135" spans="1:23" x14ac:dyDescent="0.25">
      <c r="A135" s="77"/>
      <c r="B135" s="77"/>
      <c r="C135" s="77"/>
      <c r="D135" s="77"/>
      <c r="E135" s="77"/>
      <c r="F135" s="77"/>
      <c r="G135" s="77"/>
      <c r="H135" s="77"/>
      <c r="I135" s="77"/>
      <c r="J135" s="77"/>
      <c r="K135" s="77"/>
      <c r="L135" s="218"/>
      <c r="M135" s="77"/>
      <c r="N135" s="297"/>
      <c r="O135" s="298"/>
      <c r="P135" s="171"/>
      <c r="Q135" s="171"/>
      <c r="R135" s="171"/>
      <c r="S135" s="171"/>
      <c r="T135" s="171"/>
      <c r="U135" s="171"/>
      <c r="V135" s="171"/>
      <c r="W135" s="171"/>
    </row>
    <row r="136" spans="1:23" x14ac:dyDescent="0.25">
      <c r="A136" s="77"/>
      <c r="B136" s="77"/>
      <c r="C136" s="77"/>
      <c r="D136" s="77"/>
      <c r="E136" s="77"/>
      <c r="F136" s="77"/>
      <c r="G136" s="77"/>
      <c r="H136" s="77"/>
      <c r="I136" s="77"/>
      <c r="J136" s="77"/>
      <c r="K136" s="77"/>
      <c r="L136" s="218"/>
      <c r="M136" s="77"/>
      <c r="N136" s="297"/>
      <c r="O136" s="298"/>
      <c r="P136" s="171"/>
      <c r="Q136" s="171"/>
      <c r="R136" s="171"/>
      <c r="S136" s="171"/>
      <c r="T136" s="171"/>
      <c r="U136" s="171"/>
      <c r="V136" s="171"/>
      <c r="W136" s="171"/>
    </row>
    <row r="137" spans="1:23" x14ac:dyDescent="0.25">
      <c r="A137" s="77"/>
      <c r="B137" s="77"/>
      <c r="C137" s="77"/>
      <c r="D137" s="77"/>
      <c r="E137" s="77"/>
      <c r="F137" s="77"/>
      <c r="G137" s="77"/>
      <c r="H137" s="77"/>
      <c r="I137" s="77"/>
      <c r="J137" s="77"/>
      <c r="K137" s="77"/>
      <c r="L137" s="218"/>
      <c r="M137" s="77"/>
      <c r="N137" s="297"/>
      <c r="O137" s="298"/>
      <c r="P137" s="171"/>
      <c r="Q137" s="171"/>
      <c r="R137" s="171"/>
      <c r="S137" s="171"/>
      <c r="T137" s="171"/>
      <c r="U137" s="171"/>
      <c r="V137" s="171"/>
      <c r="W137" s="171"/>
    </row>
    <row r="138" spans="1:23" x14ac:dyDescent="0.25">
      <c r="A138" s="77"/>
      <c r="B138" s="77"/>
      <c r="C138" s="77"/>
      <c r="D138" s="77"/>
      <c r="E138" s="77"/>
      <c r="F138" s="77"/>
      <c r="G138" s="77"/>
      <c r="H138" s="77"/>
      <c r="I138" s="77"/>
      <c r="J138" s="77"/>
      <c r="K138" s="77"/>
      <c r="L138" s="218"/>
      <c r="M138" s="77"/>
      <c r="N138" s="297"/>
      <c r="O138" s="298"/>
      <c r="P138" s="171"/>
      <c r="Q138" s="171"/>
      <c r="R138" s="171"/>
      <c r="S138" s="171"/>
      <c r="T138" s="171"/>
      <c r="U138" s="171"/>
      <c r="V138" s="171"/>
      <c r="W138" s="171"/>
    </row>
    <row r="139" spans="1:23" x14ac:dyDescent="0.25">
      <c r="A139" s="77"/>
      <c r="B139" s="77"/>
      <c r="C139" s="77"/>
      <c r="D139" s="77"/>
      <c r="E139" s="77"/>
      <c r="F139" s="77"/>
      <c r="G139" s="77"/>
      <c r="H139" s="77"/>
      <c r="I139" s="77"/>
      <c r="J139" s="77"/>
      <c r="K139" s="77"/>
      <c r="L139" s="218"/>
      <c r="M139" s="77"/>
      <c r="N139" s="297"/>
      <c r="O139" s="298"/>
      <c r="P139" s="171"/>
      <c r="Q139" s="171"/>
      <c r="R139" s="171"/>
      <c r="S139" s="171"/>
      <c r="T139" s="171"/>
      <c r="U139" s="171"/>
      <c r="V139" s="171"/>
      <c r="W139" s="171"/>
    </row>
    <row r="140" spans="1:23" x14ac:dyDescent="0.25">
      <c r="A140" s="77"/>
      <c r="B140" s="77"/>
      <c r="C140" s="77"/>
      <c r="D140" s="77"/>
      <c r="E140" s="77"/>
      <c r="F140" s="77"/>
      <c r="G140" s="77"/>
      <c r="H140" s="77"/>
      <c r="I140" s="77"/>
      <c r="J140" s="77"/>
      <c r="K140" s="77"/>
      <c r="L140" s="218"/>
      <c r="M140" s="77"/>
      <c r="N140" s="297"/>
      <c r="O140" s="298"/>
      <c r="P140" s="171"/>
      <c r="Q140" s="171"/>
      <c r="R140" s="171"/>
      <c r="S140" s="171"/>
      <c r="T140" s="171"/>
      <c r="U140" s="171"/>
      <c r="V140" s="171"/>
      <c r="W140" s="171"/>
    </row>
    <row r="141" spans="1:23" x14ac:dyDescent="0.25">
      <c r="A141" s="77"/>
      <c r="B141" s="77"/>
      <c r="C141" s="77"/>
      <c r="D141" s="77"/>
      <c r="E141" s="77"/>
      <c r="F141" s="77"/>
      <c r="G141" s="77"/>
      <c r="H141" s="77"/>
      <c r="I141" s="77"/>
      <c r="J141" s="77"/>
      <c r="K141" s="77"/>
      <c r="L141" s="218"/>
      <c r="M141" s="77"/>
      <c r="N141" s="297"/>
      <c r="O141" s="298"/>
      <c r="P141" s="171"/>
      <c r="Q141" s="171"/>
      <c r="R141" s="171"/>
      <c r="S141" s="171"/>
      <c r="T141" s="171"/>
      <c r="U141" s="171"/>
      <c r="V141" s="171"/>
      <c r="W141" s="171"/>
    </row>
    <row r="142" spans="1:23" x14ac:dyDescent="0.25">
      <c r="A142" s="77"/>
      <c r="B142" s="77"/>
      <c r="C142" s="77"/>
      <c r="D142" s="77"/>
      <c r="E142" s="77"/>
      <c r="F142" s="77"/>
      <c r="G142" s="77"/>
      <c r="H142" s="77"/>
      <c r="I142" s="77"/>
      <c r="J142" s="77"/>
      <c r="K142" s="77"/>
      <c r="L142" s="218"/>
      <c r="M142" s="77"/>
      <c r="N142" s="297"/>
      <c r="O142" s="298"/>
      <c r="P142" s="171"/>
      <c r="Q142" s="171"/>
      <c r="R142" s="171"/>
      <c r="S142" s="171"/>
      <c r="T142" s="171"/>
      <c r="U142" s="171"/>
      <c r="V142" s="171"/>
      <c r="W142" s="171"/>
    </row>
    <row r="143" spans="1:23" x14ac:dyDescent="0.25">
      <c r="A143" s="77"/>
      <c r="B143" s="77"/>
      <c r="C143" s="77"/>
      <c r="D143" s="77"/>
      <c r="E143" s="77"/>
      <c r="F143" s="77"/>
      <c r="G143" s="77"/>
      <c r="H143" s="77"/>
      <c r="I143" s="77"/>
      <c r="J143" s="77"/>
      <c r="K143" s="77"/>
      <c r="L143" s="218"/>
      <c r="M143" s="77"/>
      <c r="N143" s="297"/>
      <c r="O143" s="298"/>
      <c r="P143" s="171"/>
      <c r="Q143" s="171"/>
      <c r="R143" s="171"/>
      <c r="S143" s="171"/>
      <c r="T143" s="171"/>
      <c r="U143" s="171"/>
      <c r="V143" s="171"/>
      <c r="W143" s="171"/>
    </row>
    <row r="144" spans="1:23" x14ac:dyDescent="0.25">
      <c r="A144" s="77"/>
      <c r="B144" s="77"/>
      <c r="C144" s="77"/>
      <c r="D144" s="77"/>
      <c r="E144" s="77"/>
      <c r="F144" s="77"/>
      <c r="G144" s="77"/>
      <c r="H144" s="77"/>
      <c r="I144" s="77"/>
      <c r="J144" s="77"/>
      <c r="K144" s="77"/>
      <c r="L144" s="218"/>
      <c r="M144" s="77"/>
      <c r="N144" s="297"/>
      <c r="O144" s="298"/>
      <c r="P144" s="171"/>
      <c r="Q144" s="171"/>
      <c r="R144" s="171"/>
      <c r="S144" s="171"/>
      <c r="T144" s="171"/>
      <c r="U144" s="171"/>
      <c r="V144" s="171"/>
      <c r="W144" s="171"/>
    </row>
    <row r="145" spans="1:23" x14ac:dyDescent="0.25">
      <c r="A145" s="77"/>
      <c r="B145" s="77"/>
      <c r="C145" s="77"/>
      <c r="D145" s="77"/>
      <c r="E145" s="77"/>
      <c r="F145" s="77"/>
      <c r="G145" s="77"/>
      <c r="H145" s="77"/>
      <c r="I145" s="77"/>
      <c r="J145" s="77"/>
      <c r="K145" s="77"/>
      <c r="L145" s="218"/>
      <c r="M145" s="77"/>
      <c r="N145" s="297"/>
      <c r="O145" s="298"/>
      <c r="P145" s="171"/>
      <c r="Q145" s="171"/>
      <c r="R145" s="171"/>
      <c r="S145" s="171"/>
      <c r="T145" s="171"/>
      <c r="U145" s="171"/>
      <c r="V145" s="171"/>
      <c r="W145" s="171"/>
    </row>
    <row r="146" spans="1:23" x14ac:dyDescent="0.25">
      <c r="A146" s="77"/>
      <c r="B146" s="77"/>
      <c r="C146" s="77"/>
      <c r="D146" s="77"/>
      <c r="E146" s="77"/>
      <c r="F146" s="77"/>
      <c r="G146" s="77"/>
      <c r="H146" s="77"/>
      <c r="I146" s="77"/>
      <c r="J146" s="77"/>
      <c r="K146" s="77"/>
      <c r="L146" s="218"/>
      <c r="M146" s="77"/>
      <c r="N146" s="297"/>
      <c r="O146" s="298"/>
      <c r="P146" s="171"/>
      <c r="Q146" s="171"/>
      <c r="R146" s="171"/>
      <c r="S146" s="171"/>
      <c r="T146" s="171"/>
      <c r="U146" s="171"/>
      <c r="V146" s="171"/>
      <c r="W146" s="171"/>
    </row>
    <row r="147" spans="1:23" x14ac:dyDescent="0.25">
      <c r="A147" s="77"/>
      <c r="B147" s="77"/>
      <c r="C147" s="77"/>
      <c r="D147" s="77"/>
      <c r="E147" s="77"/>
      <c r="F147" s="77"/>
      <c r="G147" s="77"/>
      <c r="H147" s="77"/>
      <c r="I147" s="77"/>
      <c r="J147" s="77"/>
      <c r="K147" s="77"/>
      <c r="L147" s="218"/>
      <c r="M147" s="77"/>
      <c r="N147" s="297"/>
      <c r="O147" s="298"/>
      <c r="P147" s="171"/>
      <c r="Q147" s="171"/>
      <c r="R147" s="171"/>
      <c r="S147" s="171"/>
      <c r="T147" s="171"/>
      <c r="U147" s="171"/>
      <c r="V147" s="171"/>
      <c r="W147" s="171"/>
    </row>
    <row r="148" spans="1:23" x14ac:dyDescent="0.25">
      <c r="A148" s="77"/>
      <c r="B148" s="77"/>
      <c r="C148" s="77"/>
      <c r="D148" s="77"/>
      <c r="E148" s="77"/>
      <c r="F148" s="77"/>
      <c r="G148" s="77"/>
      <c r="H148" s="77"/>
      <c r="I148" s="77"/>
      <c r="J148" s="77"/>
      <c r="K148" s="77"/>
      <c r="L148" s="218"/>
      <c r="M148" s="77"/>
      <c r="N148" s="297"/>
      <c r="O148" s="298"/>
      <c r="P148" s="171"/>
      <c r="Q148" s="171"/>
      <c r="R148" s="171"/>
      <c r="S148" s="171"/>
      <c r="T148" s="171"/>
      <c r="U148" s="171"/>
      <c r="V148" s="171"/>
      <c r="W148" s="171"/>
    </row>
    <row r="149" spans="1:23" x14ac:dyDescent="0.25">
      <c r="A149" s="77"/>
      <c r="B149" s="77"/>
      <c r="C149" s="77"/>
      <c r="D149" s="77"/>
      <c r="E149" s="77"/>
      <c r="F149" s="77"/>
      <c r="G149" s="77"/>
      <c r="H149" s="77"/>
      <c r="I149" s="77"/>
      <c r="J149" s="77"/>
      <c r="K149" s="77"/>
      <c r="L149" s="218"/>
      <c r="M149" s="77"/>
      <c r="N149" s="297"/>
      <c r="O149" s="298"/>
      <c r="P149" s="171"/>
      <c r="Q149" s="171"/>
      <c r="R149" s="171"/>
      <c r="S149" s="171"/>
      <c r="T149" s="171"/>
      <c r="U149" s="171"/>
      <c r="V149" s="171"/>
      <c r="W149" s="171"/>
    </row>
    <row r="150" spans="1:23" x14ac:dyDescent="0.25">
      <c r="A150" s="77"/>
      <c r="B150" s="77"/>
      <c r="C150" s="77"/>
      <c r="D150" s="77"/>
      <c r="E150" s="77"/>
      <c r="F150" s="77"/>
      <c r="G150" s="77"/>
      <c r="H150" s="77"/>
      <c r="I150" s="77"/>
      <c r="J150" s="77"/>
      <c r="K150" s="77"/>
      <c r="L150" s="218"/>
      <c r="M150" s="77"/>
      <c r="N150" s="297"/>
      <c r="O150" s="298"/>
      <c r="P150" s="171"/>
      <c r="Q150" s="171"/>
      <c r="R150" s="171"/>
      <c r="S150" s="171"/>
      <c r="T150" s="171"/>
      <c r="U150" s="171"/>
      <c r="V150" s="171"/>
      <c r="W150" s="171"/>
    </row>
    <row r="151" spans="1:23" x14ac:dyDescent="0.25">
      <c r="A151" s="77"/>
      <c r="B151" s="77"/>
      <c r="C151" s="77"/>
      <c r="D151" s="77"/>
      <c r="E151" s="77"/>
      <c r="F151" s="77"/>
      <c r="G151" s="77"/>
      <c r="H151" s="77"/>
      <c r="I151" s="77"/>
      <c r="J151" s="77"/>
      <c r="K151" s="77"/>
      <c r="L151" s="218"/>
      <c r="M151" s="77"/>
      <c r="N151" s="297"/>
      <c r="O151" s="298"/>
      <c r="P151" s="171"/>
      <c r="Q151" s="171"/>
      <c r="R151" s="171"/>
      <c r="S151" s="171"/>
      <c r="T151" s="171"/>
      <c r="U151" s="171"/>
      <c r="V151" s="171"/>
      <c r="W151" s="171"/>
    </row>
    <row r="152" spans="1:23" x14ac:dyDescent="0.25">
      <c r="A152" s="77"/>
      <c r="B152" s="77"/>
      <c r="C152" s="77"/>
      <c r="D152" s="77"/>
      <c r="E152" s="77"/>
      <c r="F152" s="77"/>
      <c r="G152" s="77"/>
      <c r="H152" s="77"/>
      <c r="I152" s="77"/>
      <c r="J152" s="77"/>
      <c r="K152" s="77"/>
      <c r="L152" s="218"/>
      <c r="M152" s="77"/>
      <c r="N152" s="297"/>
      <c r="O152" s="298"/>
      <c r="P152" s="171"/>
      <c r="Q152" s="171"/>
      <c r="R152" s="171"/>
      <c r="S152" s="171"/>
      <c r="T152" s="171"/>
      <c r="U152" s="171"/>
      <c r="V152" s="171"/>
      <c r="W152" s="171"/>
    </row>
    <row r="153" spans="1:23" x14ac:dyDescent="0.25">
      <c r="A153" s="77"/>
      <c r="B153" s="77"/>
      <c r="C153" s="77"/>
      <c r="D153" s="77"/>
      <c r="E153" s="77"/>
      <c r="F153" s="77"/>
      <c r="G153" s="77"/>
      <c r="H153" s="77"/>
      <c r="I153" s="77"/>
      <c r="J153" s="77"/>
      <c r="K153" s="77"/>
      <c r="L153" s="218"/>
      <c r="M153" s="77"/>
      <c r="N153" s="297"/>
      <c r="O153" s="298"/>
      <c r="P153" s="171"/>
      <c r="Q153" s="171"/>
      <c r="R153" s="171"/>
      <c r="S153" s="171"/>
      <c r="T153" s="171"/>
      <c r="U153" s="171"/>
      <c r="V153" s="171"/>
      <c r="W153" s="171"/>
    </row>
    <row r="154" spans="1:23" x14ac:dyDescent="0.25">
      <c r="A154" s="77"/>
      <c r="B154" s="77"/>
      <c r="C154" s="77"/>
      <c r="D154" s="77"/>
      <c r="E154" s="77"/>
      <c r="F154" s="77"/>
      <c r="G154" s="77"/>
      <c r="H154" s="77"/>
      <c r="I154" s="77"/>
      <c r="J154" s="77"/>
      <c r="K154" s="77"/>
      <c r="L154" s="218"/>
      <c r="M154" s="77"/>
      <c r="N154" s="297"/>
      <c r="O154" s="298"/>
      <c r="P154" s="171"/>
      <c r="Q154" s="171"/>
      <c r="R154" s="171"/>
      <c r="S154" s="171"/>
      <c r="T154" s="171"/>
      <c r="U154" s="171"/>
      <c r="V154" s="171"/>
      <c r="W154" s="171"/>
    </row>
    <row r="155" spans="1:23" x14ac:dyDescent="0.25">
      <c r="A155" s="77"/>
      <c r="B155" s="77"/>
      <c r="C155" s="77"/>
      <c r="D155" s="77"/>
      <c r="E155" s="77"/>
      <c r="F155" s="77"/>
      <c r="G155" s="77"/>
      <c r="H155" s="77"/>
      <c r="I155" s="77"/>
      <c r="J155" s="77"/>
      <c r="K155" s="77"/>
      <c r="L155" s="218"/>
      <c r="M155" s="77"/>
      <c r="N155" s="297"/>
      <c r="O155" s="298"/>
      <c r="P155" s="171"/>
      <c r="Q155" s="171"/>
      <c r="R155" s="171"/>
      <c r="S155" s="171"/>
      <c r="T155" s="171"/>
      <c r="U155" s="171"/>
      <c r="V155" s="171"/>
      <c r="W155" s="171"/>
    </row>
    <row r="156" spans="1:23" x14ac:dyDescent="0.25">
      <c r="A156" s="77"/>
      <c r="B156" s="77"/>
      <c r="C156" s="77"/>
      <c r="D156" s="77"/>
      <c r="E156" s="77"/>
      <c r="F156" s="77"/>
      <c r="G156" s="77"/>
      <c r="H156" s="77"/>
      <c r="I156" s="77"/>
      <c r="J156" s="77"/>
      <c r="K156" s="77"/>
      <c r="L156" s="218"/>
      <c r="M156" s="77"/>
      <c r="N156" s="297"/>
      <c r="O156" s="298"/>
      <c r="P156" s="171"/>
      <c r="Q156" s="171"/>
      <c r="R156" s="171"/>
      <c r="S156" s="171"/>
      <c r="T156" s="171"/>
      <c r="U156" s="171"/>
      <c r="V156" s="171"/>
      <c r="W156" s="171"/>
    </row>
    <row r="157" spans="1:23" x14ac:dyDescent="0.25">
      <c r="A157" s="77"/>
      <c r="B157" s="77"/>
      <c r="C157" s="77"/>
      <c r="D157" s="77"/>
      <c r="E157" s="77"/>
      <c r="F157" s="77"/>
      <c r="G157" s="77"/>
      <c r="H157" s="77"/>
      <c r="I157" s="77"/>
      <c r="J157" s="77"/>
      <c r="K157" s="77"/>
      <c r="L157" s="218"/>
      <c r="M157" s="77"/>
      <c r="N157" s="297"/>
      <c r="O157" s="298"/>
      <c r="P157" s="171"/>
      <c r="Q157" s="171"/>
      <c r="R157" s="171"/>
      <c r="S157" s="171"/>
      <c r="T157" s="171"/>
      <c r="U157" s="171"/>
      <c r="V157" s="171"/>
      <c r="W157" s="171"/>
    </row>
    <row r="158" spans="1:23" x14ac:dyDescent="0.25">
      <c r="A158" s="77"/>
      <c r="B158" s="77"/>
      <c r="C158" s="77"/>
      <c r="D158" s="77"/>
      <c r="E158" s="77"/>
      <c r="F158" s="77"/>
      <c r="G158" s="77"/>
      <c r="H158" s="77"/>
      <c r="I158" s="77"/>
      <c r="J158" s="77"/>
      <c r="K158" s="77"/>
      <c r="L158" s="218"/>
      <c r="M158" s="77"/>
      <c r="N158" s="297"/>
      <c r="O158" s="298"/>
      <c r="P158" s="171"/>
      <c r="Q158" s="171"/>
      <c r="R158" s="171"/>
      <c r="S158" s="171"/>
      <c r="T158" s="171"/>
      <c r="U158" s="171"/>
      <c r="V158" s="171"/>
      <c r="W158" s="171"/>
    </row>
    <row r="159" spans="1:23" x14ac:dyDescent="0.25">
      <c r="A159" s="77"/>
      <c r="B159" s="77"/>
      <c r="C159" s="77"/>
      <c r="D159" s="77"/>
      <c r="E159" s="77"/>
      <c r="F159" s="77"/>
      <c r="G159" s="77"/>
      <c r="H159" s="77"/>
      <c r="I159" s="77"/>
      <c r="J159" s="77"/>
      <c r="K159" s="77"/>
      <c r="L159" s="218"/>
      <c r="M159" s="77"/>
      <c r="N159" s="297"/>
      <c r="O159" s="298"/>
      <c r="P159" s="171"/>
      <c r="Q159" s="171"/>
      <c r="R159" s="171"/>
      <c r="S159" s="171"/>
      <c r="T159" s="171"/>
      <c r="U159" s="171"/>
      <c r="V159" s="171"/>
      <c r="W159" s="171"/>
    </row>
    <row r="160" spans="1:23" x14ac:dyDescent="0.25">
      <c r="A160" s="77"/>
      <c r="B160" s="77"/>
      <c r="C160" s="77"/>
      <c r="D160" s="77"/>
      <c r="E160" s="77"/>
      <c r="F160" s="77"/>
      <c r="G160" s="77"/>
      <c r="H160" s="77"/>
      <c r="I160" s="77"/>
      <c r="J160" s="77"/>
      <c r="K160" s="77"/>
      <c r="L160" s="218"/>
      <c r="M160" s="77"/>
      <c r="N160" s="297"/>
      <c r="O160" s="298"/>
      <c r="P160" s="171"/>
      <c r="Q160" s="171"/>
      <c r="R160" s="171"/>
      <c r="S160" s="171"/>
      <c r="T160" s="171"/>
      <c r="U160" s="171"/>
      <c r="V160" s="171"/>
      <c r="W160" s="171"/>
    </row>
    <row r="161" spans="1:23" x14ac:dyDescent="0.25">
      <c r="A161" s="77"/>
      <c r="B161" s="77"/>
      <c r="C161" s="77"/>
      <c r="D161" s="77"/>
      <c r="E161" s="77"/>
      <c r="F161" s="77"/>
      <c r="G161" s="77"/>
      <c r="H161" s="77"/>
      <c r="I161" s="77"/>
      <c r="J161" s="77"/>
      <c r="K161" s="77"/>
      <c r="L161" s="218"/>
      <c r="M161" s="77"/>
      <c r="N161" s="297"/>
      <c r="O161" s="298"/>
      <c r="P161" s="171"/>
      <c r="Q161" s="171"/>
      <c r="R161" s="171"/>
      <c r="S161" s="171"/>
      <c r="T161" s="171"/>
      <c r="U161" s="171"/>
      <c r="V161" s="171"/>
      <c r="W161" s="171"/>
    </row>
    <row r="162" spans="1:23" x14ac:dyDescent="0.25">
      <c r="A162" s="77"/>
      <c r="B162" s="77"/>
      <c r="C162" s="77"/>
      <c r="D162" s="77"/>
      <c r="E162" s="77"/>
      <c r="F162" s="77"/>
      <c r="G162" s="77"/>
      <c r="H162" s="77"/>
      <c r="I162" s="77"/>
      <c r="J162" s="77"/>
      <c r="K162" s="77"/>
      <c r="L162" s="218"/>
      <c r="M162" s="77"/>
      <c r="N162" s="297"/>
      <c r="O162" s="298"/>
      <c r="P162" s="171"/>
      <c r="Q162" s="171"/>
      <c r="R162" s="171"/>
      <c r="S162" s="171"/>
      <c r="T162" s="171"/>
      <c r="U162" s="171"/>
      <c r="V162" s="171"/>
      <c r="W162" s="171"/>
    </row>
    <row r="163" spans="1:23" x14ac:dyDescent="0.25">
      <c r="A163" s="77"/>
      <c r="B163" s="77"/>
      <c r="C163" s="77"/>
      <c r="D163" s="77"/>
      <c r="E163" s="77"/>
      <c r="F163" s="77"/>
      <c r="G163" s="77"/>
      <c r="H163" s="77"/>
      <c r="I163" s="77"/>
      <c r="J163" s="77"/>
      <c r="K163" s="77"/>
      <c r="L163" s="218"/>
      <c r="M163" s="77"/>
      <c r="N163" s="297"/>
      <c r="O163" s="298"/>
      <c r="P163" s="171"/>
      <c r="Q163" s="171"/>
      <c r="R163" s="171"/>
      <c r="S163" s="171"/>
      <c r="T163" s="171"/>
      <c r="U163" s="171"/>
      <c r="V163" s="171"/>
      <c r="W163" s="171"/>
    </row>
    <row r="164" spans="1:23" x14ac:dyDescent="0.25">
      <c r="A164" s="77"/>
      <c r="B164" s="77"/>
      <c r="C164" s="77"/>
      <c r="D164" s="77"/>
      <c r="E164" s="77"/>
      <c r="F164" s="77"/>
      <c r="G164" s="77"/>
      <c r="H164" s="77"/>
      <c r="I164" s="77"/>
      <c r="J164" s="77"/>
      <c r="K164" s="77"/>
      <c r="L164" s="218"/>
      <c r="M164" s="77"/>
      <c r="N164" s="297"/>
      <c r="O164" s="298"/>
      <c r="P164" s="171"/>
      <c r="Q164" s="171"/>
      <c r="R164" s="171"/>
      <c r="S164" s="171"/>
      <c r="T164" s="171"/>
      <c r="U164" s="171"/>
      <c r="V164" s="171"/>
      <c r="W164" s="171"/>
    </row>
    <row r="165" spans="1:23" x14ac:dyDescent="0.25">
      <c r="A165" s="77"/>
      <c r="B165" s="77"/>
      <c r="C165" s="77"/>
      <c r="D165" s="77"/>
      <c r="E165" s="77"/>
      <c r="F165" s="77"/>
      <c r="G165" s="77"/>
      <c r="H165" s="77"/>
      <c r="I165" s="77"/>
      <c r="J165" s="77"/>
      <c r="K165" s="77"/>
      <c r="L165" s="218"/>
      <c r="M165" s="77"/>
      <c r="N165" s="297"/>
      <c r="O165" s="298"/>
      <c r="P165" s="171"/>
      <c r="Q165" s="171"/>
      <c r="R165" s="171"/>
      <c r="S165" s="171"/>
      <c r="T165" s="171"/>
      <c r="U165" s="171"/>
      <c r="V165" s="171"/>
      <c r="W165" s="171"/>
    </row>
    <row r="166" spans="1:23" x14ac:dyDescent="0.25">
      <c r="A166" s="77"/>
      <c r="B166" s="77"/>
      <c r="C166" s="77"/>
      <c r="D166" s="77"/>
      <c r="E166" s="77"/>
      <c r="F166" s="77"/>
      <c r="G166" s="77"/>
      <c r="H166" s="77"/>
      <c r="I166" s="77"/>
      <c r="J166" s="77"/>
      <c r="K166" s="77"/>
      <c r="L166" s="218"/>
      <c r="M166" s="77"/>
      <c r="N166" s="297"/>
      <c r="O166" s="298"/>
      <c r="P166" s="171"/>
      <c r="Q166" s="171"/>
      <c r="R166" s="171"/>
      <c r="S166" s="171"/>
      <c r="T166" s="171"/>
      <c r="U166" s="171"/>
      <c r="V166" s="171"/>
      <c r="W166" s="171"/>
    </row>
    <row r="167" spans="1:23" x14ac:dyDescent="0.25">
      <c r="A167" s="77"/>
      <c r="B167" s="77"/>
      <c r="C167" s="77"/>
      <c r="D167" s="77"/>
      <c r="E167" s="77"/>
      <c r="F167" s="77"/>
      <c r="G167" s="77"/>
      <c r="H167" s="77"/>
      <c r="I167" s="77"/>
      <c r="J167" s="77"/>
      <c r="K167" s="77"/>
      <c r="L167" s="218"/>
      <c r="M167" s="77"/>
      <c r="N167" s="297"/>
      <c r="O167" s="298"/>
      <c r="P167" s="171"/>
      <c r="Q167" s="171"/>
      <c r="R167" s="171"/>
      <c r="S167" s="171"/>
      <c r="T167" s="171"/>
      <c r="U167" s="171"/>
      <c r="V167" s="171"/>
      <c r="W167" s="171"/>
    </row>
    <row r="168" spans="1:23" x14ac:dyDescent="0.25">
      <c r="A168" s="77"/>
      <c r="B168" s="77"/>
      <c r="C168" s="77"/>
      <c r="D168" s="77"/>
      <c r="E168" s="77"/>
      <c r="F168" s="77"/>
      <c r="G168" s="77"/>
      <c r="H168" s="77"/>
      <c r="I168" s="77"/>
      <c r="J168" s="77"/>
      <c r="K168" s="77"/>
      <c r="L168" s="218"/>
      <c r="M168" s="77"/>
      <c r="N168" s="297"/>
      <c r="O168" s="298"/>
      <c r="P168" s="171"/>
      <c r="Q168" s="171"/>
      <c r="R168" s="171"/>
      <c r="S168" s="171"/>
      <c r="T168" s="171"/>
      <c r="U168" s="171"/>
      <c r="V168" s="171"/>
      <c r="W168" s="171"/>
    </row>
    <row r="169" spans="1:23" x14ac:dyDescent="0.25">
      <c r="A169" s="77"/>
      <c r="B169" s="77"/>
      <c r="C169" s="77"/>
      <c r="D169" s="77"/>
      <c r="E169" s="77"/>
      <c r="F169" s="77"/>
      <c r="G169" s="77"/>
      <c r="H169" s="77"/>
      <c r="I169" s="77"/>
      <c r="J169" s="77"/>
      <c r="K169" s="77"/>
      <c r="L169" s="218"/>
      <c r="M169" s="77"/>
      <c r="N169" s="297"/>
      <c r="O169" s="298"/>
      <c r="P169" s="171"/>
      <c r="Q169" s="171"/>
      <c r="R169" s="171"/>
      <c r="S169" s="171"/>
      <c r="T169" s="171"/>
      <c r="U169" s="171"/>
      <c r="V169" s="171"/>
      <c r="W169" s="171"/>
    </row>
    <row r="170" spans="1:23" x14ac:dyDescent="0.25">
      <c r="A170" s="77"/>
      <c r="B170" s="77"/>
      <c r="C170" s="77"/>
      <c r="D170" s="77"/>
      <c r="E170" s="77"/>
      <c r="F170" s="77"/>
      <c r="G170" s="77"/>
      <c r="H170" s="77"/>
      <c r="I170" s="77"/>
      <c r="J170" s="77"/>
      <c r="K170" s="77"/>
      <c r="L170" s="218"/>
      <c r="M170" s="77"/>
      <c r="N170" s="297"/>
      <c r="O170" s="298"/>
      <c r="P170" s="171"/>
      <c r="Q170" s="171"/>
      <c r="R170" s="171"/>
      <c r="S170" s="171"/>
      <c r="T170" s="171"/>
      <c r="U170" s="171"/>
      <c r="V170" s="171"/>
      <c r="W170" s="171"/>
    </row>
    <row r="171" spans="1:23" x14ac:dyDescent="0.25">
      <c r="A171" s="77"/>
      <c r="B171" s="77"/>
      <c r="C171" s="77"/>
      <c r="D171" s="77"/>
      <c r="E171" s="77"/>
      <c r="F171" s="77"/>
      <c r="G171" s="77"/>
      <c r="H171" s="77"/>
      <c r="I171" s="77"/>
      <c r="J171" s="77"/>
      <c r="K171" s="77"/>
      <c r="L171" s="218"/>
      <c r="M171" s="77"/>
      <c r="N171" s="297"/>
      <c r="O171" s="298"/>
      <c r="P171" s="171"/>
      <c r="Q171" s="171"/>
      <c r="R171" s="171"/>
      <c r="S171" s="171"/>
      <c r="T171" s="171"/>
      <c r="U171" s="171"/>
      <c r="V171" s="171"/>
      <c r="W171" s="171"/>
    </row>
    <row r="172" spans="1:23" x14ac:dyDescent="0.25">
      <c r="A172" s="77"/>
      <c r="B172" s="77"/>
      <c r="C172" s="77"/>
      <c r="D172" s="77"/>
      <c r="E172" s="77"/>
      <c r="F172" s="77"/>
      <c r="G172" s="77"/>
      <c r="H172" s="77"/>
      <c r="I172" s="77"/>
      <c r="J172" s="77"/>
      <c r="K172" s="77"/>
      <c r="L172" s="218"/>
      <c r="M172" s="77"/>
      <c r="N172" s="297"/>
      <c r="O172" s="298"/>
      <c r="P172" s="171"/>
      <c r="Q172" s="171"/>
      <c r="R172" s="171"/>
      <c r="S172" s="171"/>
      <c r="T172" s="171"/>
      <c r="U172" s="171"/>
      <c r="V172" s="171"/>
      <c r="W172" s="171"/>
    </row>
    <row r="173" spans="1:23" x14ac:dyDescent="0.25">
      <c r="A173" s="77"/>
      <c r="B173" s="77"/>
      <c r="C173" s="77"/>
      <c r="D173" s="77"/>
      <c r="E173" s="77"/>
      <c r="F173" s="77"/>
      <c r="G173" s="77"/>
      <c r="H173" s="77"/>
      <c r="I173" s="77"/>
      <c r="J173" s="77"/>
      <c r="K173" s="77"/>
      <c r="L173" s="218"/>
      <c r="M173" s="77"/>
      <c r="N173" s="297"/>
      <c r="O173" s="298"/>
      <c r="P173" s="171"/>
      <c r="Q173" s="171"/>
      <c r="R173" s="171"/>
      <c r="S173" s="171"/>
      <c r="T173" s="171"/>
      <c r="U173" s="171"/>
      <c r="V173" s="171"/>
      <c r="W173" s="171"/>
    </row>
    <row r="174" spans="1:23" x14ac:dyDescent="0.25">
      <c r="A174" s="77"/>
      <c r="B174" s="77"/>
      <c r="C174" s="77"/>
      <c r="D174" s="77"/>
      <c r="E174" s="77"/>
      <c r="F174" s="77"/>
      <c r="G174" s="77"/>
      <c r="H174" s="77"/>
      <c r="I174" s="77"/>
      <c r="J174" s="77"/>
      <c r="K174" s="77"/>
      <c r="L174" s="218"/>
      <c r="M174" s="77"/>
      <c r="N174" s="297"/>
      <c r="O174" s="298"/>
      <c r="P174" s="171"/>
      <c r="Q174" s="171"/>
      <c r="R174" s="171"/>
      <c r="S174" s="171"/>
      <c r="T174" s="171"/>
      <c r="U174" s="171"/>
      <c r="V174" s="171"/>
      <c r="W174" s="171"/>
    </row>
    <row r="175" spans="1:23" x14ac:dyDescent="0.25">
      <c r="A175" s="77"/>
      <c r="B175" s="77"/>
      <c r="C175" s="77"/>
      <c r="D175" s="77"/>
      <c r="E175" s="77"/>
      <c r="F175" s="77"/>
      <c r="G175" s="77"/>
      <c r="H175" s="77"/>
      <c r="I175" s="77"/>
      <c r="J175" s="77"/>
      <c r="K175" s="77"/>
      <c r="L175" s="218"/>
      <c r="M175" s="77"/>
      <c r="N175" s="297"/>
      <c r="O175" s="298"/>
      <c r="P175" s="171"/>
      <c r="Q175" s="171"/>
      <c r="R175" s="171"/>
      <c r="S175" s="171"/>
      <c r="T175" s="171"/>
      <c r="U175" s="171"/>
      <c r="V175" s="171"/>
      <c r="W175" s="171"/>
    </row>
    <row r="176" spans="1:23" x14ac:dyDescent="0.25">
      <c r="A176" s="77"/>
      <c r="B176" s="77"/>
      <c r="C176" s="77"/>
      <c r="D176" s="77"/>
      <c r="E176" s="77"/>
      <c r="F176" s="77"/>
      <c r="G176" s="77"/>
      <c r="H176" s="77"/>
      <c r="I176" s="77"/>
      <c r="J176" s="77"/>
      <c r="K176" s="77"/>
      <c r="L176" s="218"/>
      <c r="M176" s="77"/>
      <c r="N176" s="297"/>
      <c r="O176" s="298"/>
      <c r="P176" s="171"/>
      <c r="Q176" s="171"/>
      <c r="R176" s="171"/>
      <c r="S176" s="171"/>
      <c r="T176" s="171"/>
      <c r="U176" s="171"/>
      <c r="V176" s="171"/>
      <c r="W176" s="171"/>
    </row>
    <row r="177" spans="1:23" x14ac:dyDescent="0.25">
      <c r="A177" s="77"/>
      <c r="B177" s="77"/>
      <c r="C177" s="77"/>
      <c r="D177" s="77"/>
      <c r="E177" s="77"/>
      <c r="F177" s="77"/>
      <c r="G177" s="77"/>
      <c r="H177" s="77"/>
      <c r="I177" s="77"/>
      <c r="J177" s="77"/>
      <c r="K177" s="77"/>
      <c r="L177" s="218"/>
      <c r="M177" s="77"/>
      <c r="N177" s="297"/>
      <c r="O177" s="298"/>
      <c r="P177" s="171"/>
      <c r="Q177" s="171"/>
      <c r="R177" s="171"/>
      <c r="S177" s="171"/>
      <c r="T177" s="171"/>
      <c r="U177" s="171"/>
      <c r="V177" s="171"/>
      <c r="W177" s="171"/>
    </row>
    <row r="178" spans="1:23" x14ac:dyDescent="0.25">
      <c r="A178" s="77"/>
      <c r="B178" s="77"/>
      <c r="C178" s="77"/>
      <c r="D178" s="77"/>
      <c r="E178" s="77"/>
      <c r="F178" s="77"/>
      <c r="G178" s="77"/>
      <c r="H178" s="77"/>
      <c r="I178" s="77"/>
      <c r="J178" s="77"/>
      <c r="K178" s="77"/>
      <c r="L178" s="218"/>
      <c r="M178" s="77"/>
      <c r="N178" s="297"/>
      <c r="O178" s="298"/>
      <c r="P178" s="171"/>
      <c r="Q178" s="171"/>
      <c r="R178" s="171"/>
      <c r="S178" s="171"/>
      <c r="T178" s="171"/>
      <c r="U178" s="171"/>
      <c r="V178" s="171"/>
      <c r="W178" s="171"/>
    </row>
    <row r="179" spans="1:23" x14ac:dyDescent="0.25">
      <c r="A179" s="77"/>
      <c r="B179" s="77"/>
      <c r="C179" s="77"/>
      <c r="D179" s="77"/>
      <c r="E179" s="77"/>
      <c r="F179" s="77"/>
      <c r="G179" s="77"/>
      <c r="H179" s="77"/>
      <c r="I179" s="77"/>
      <c r="J179" s="77"/>
      <c r="K179" s="77"/>
      <c r="L179" s="218"/>
      <c r="M179" s="77"/>
      <c r="N179" s="297"/>
      <c r="O179" s="298"/>
      <c r="P179" s="171"/>
      <c r="Q179" s="171"/>
      <c r="R179" s="171"/>
      <c r="S179" s="171"/>
      <c r="T179" s="171"/>
      <c r="U179" s="171"/>
      <c r="V179" s="171"/>
      <c r="W179" s="171"/>
    </row>
    <row r="180" spans="1:23" x14ac:dyDescent="0.25">
      <c r="A180" s="77"/>
      <c r="B180" s="77"/>
      <c r="C180" s="77"/>
      <c r="D180" s="77"/>
      <c r="E180" s="77"/>
      <c r="F180" s="77"/>
      <c r="G180" s="77"/>
      <c r="H180" s="77"/>
      <c r="I180" s="77"/>
      <c r="J180" s="77"/>
      <c r="K180" s="77"/>
      <c r="L180" s="218"/>
      <c r="M180" s="77"/>
      <c r="N180" s="297"/>
      <c r="O180" s="298"/>
      <c r="P180" s="171"/>
      <c r="Q180" s="171"/>
      <c r="R180" s="171"/>
      <c r="S180" s="171"/>
      <c r="T180" s="171"/>
      <c r="U180" s="171"/>
      <c r="V180" s="171"/>
      <c r="W180" s="171"/>
    </row>
    <row r="181" spans="1:23" x14ac:dyDescent="0.25">
      <c r="A181" s="77"/>
      <c r="B181" s="77"/>
      <c r="C181" s="77"/>
      <c r="D181" s="77"/>
      <c r="E181" s="77"/>
      <c r="F181" s="77"/>
      <c r="G181" s="77"/>
      <c r="H181" s="77"/>
      <c r="I181" s="77"/>
      <c r="J181" s="77"/>
      <c r="K181" s="77"/>
      <c r="L181" s="218"/>
      <c r="M181" s="77"/>
      <c r="N181" s="297"/>
      <c r="O181" s="298"/>
      <c r="P181" s="171"/>
      <c r="Q181" s="171"/>
      <c r="R181" s="171"/>
      <c r="S181" s="171"/>
      <c r="T181" s="171"/>
      <c r="U181" s="171"/>
      <c r="V181" s="171"/>
      <c r="W181" s="171"/>
    </row>
    <row r="182" spans="1:23" x14ac:dyDescent="0.25">
      <c r="A182" s="77"/>
      <c r="B182" s="77"/>
      <c r="C182" s="77"/>
      <c r="D182" s="77"/>
      <c r="E182" s="77"/>
      <c r="F182" s="77"/>
      <c r="G182" s="77"/>
      <c r="H182" s="77"/>
      <c r="I182" s="77"/>
      <c r="J182" s="77"/>
      <c r="K182" s="77"/>
      <c r="L182" s="218"/>
      <c r="M182" s="77"/>
      <c r="N182" s="297"/>
      <c r="O182" s="298"/>
      <c r="P182" s="171"/>
      <c r="Q182" s="171"/>
      <c r="R182" s="171"/>
      <c r="S182" s="171"/>
      <c r="T182" s="171"/>
      <c r="U182" s="171"/>
      <c r="V182" s="171"/>
      <c r="W182" s="171"/>
    </row>
    <row r="183" spans="1:23" x14ac:dyDescent="0.25">
      <c r="A183" s="77"/>
      <c r="B183" s="77"/>
      <c r="C183" s="77"/>
      <c r="D183" s="77"/>
      <c r="E183" s="77"/>
      <c r="F183" s="77"/>
      <c r="G183" s="77"/>
      <c r="H183" s="77"/>
      <c r="I183" s="77"/>
      <c r="J183" s="77"/>
      <c r="K183" s="77"/>
      <c r="L183" s="218"/>
      <c r="M183" s="77"/>
      <c r="N183" s="297"/>
      <c r="O183" s="298"/>
      <c r="P183" s="171"/>
      <c r="Q183" s="171"/>
      <c r="R183" s="171"/>
      <c r="S183" s="171"/>
      <c r="T183" s="171"/>
      <c r="U183" s="171"/>
      <c r="V183" s="171"/>
      <c r="W183" s="171"/>
    </row>
    <row r="184" spans="1:23" x14ac:dyDescent="0.25">
      <c r="A184" s="77"/>
      <c r="B184" s="77"/>
      <c r="C184" s="77"/>
      <c r="D184" s="77"/>
      <c r="E184" s="77"/>
      <c r="F184" s="77"/>
      <c r="G184" s="77"/>
      <c r="H184" s="77"/>
      <c r="I184" s="77"/>
      <c r="J184" s="77"/>
      <c r="K184" s="77"/>
      <c r="L184" s="218"/>
      <c r="M184" s="77"/>
      <c r="N184" s="297"/>
      <c r="O184" s="298"/>
      <c r="P184" s="171"/>
      <c r="Q184" s="171"/>
      <c r="R184" s="171"/>
      <c r="S184" s="171"/>
      <c r="T184" s="171"/>
      <c r="U184" s="171"/>
      <c r="V184" s="171"/>
      <c r="W184" s="171"/>
    </row>
    <row r="185" spans="1:23" x14ac:dyDescent="0.25">
      <c r="A185" s="77"/>
      <c r="B185" s="77"/>
      <c r="C185" s="77"/>
      <c r="D185" s="77"/>
      <c r="E185" s="77"/>
      <c r="F185" s="77"/>
      <c r="G185" s="77"/>
      <c r="H185" s="77"/>
      <c r="I185" s="77"/>
      <c r="J185" s="77"/>
      <c r="K185" s="77"/>
      <c r="L185" s="218"/>
      <c r="M185" s="77"/>
      <c r="N185" s="297"/>
      <c r="O185" s="298"/>
      <c r="P185" s="171"/>
      <c r="Q185" s="171"/>
      <c r="R185" s="171"/>
      <c r="S185" s="171"/>
      <c r="T185" s="171"/>
      <c r="U185" s="171"/>
      <c r="V185" s="171"/>
      <c r="W185" s="171"/>
    </row>
    <row r="186" spans="1:23" x14ac:dyDescent="0.25">
      <c r="A186" s="77"/>
      <c r="B186" s="77"/>
      <c r="C186" s="77"/>
      <c r="D186" s="77"/>
      <c r="E186" s="77"/>
      <c r="F186" s="77"/>
      <c r="G186" s="77"/>
      <c r="H186" s="77"/>
      <c r="I186" s="77"/>
      <c r="J186" s="77"/>
      <c r="K186" s="77"/>
      <c r="L186" s="218"/>
      <c r="M186" s="77"/>
      <c r="N186" s="297"/>
      <c r="O186" s="298"/>
      <c r="P186" s="171"/>
      <c r="Q186" s="171"/>
      <c r="R186" s="171"/>
      <c r="S186" s="171"/>
      <c r="T186" s="171"/>
      <c r="U186" s="171"/>
      <c r="V186" s="171"/>
      <c r="W186" s="171"/>
    </row>
    <row r="187" spans="1:23" x14ac:dyDescent="0.25">
      <c r="A187" s="77"/>
      <c r="B187" s="77"/>
      <c r="C187" s="77"/>
      <c r="D187" s="77"/>
      <c r="E187" s="77"/>
      <c r="F187" s="77"/>
      <c r="G187" s="77"/>
      <c r="H187" s="77"/>
      <c r="I187" s="77"/>
      <c r="J187" s="77"/>
      <c r="K187" s="77"/>
      <c r="L187" s="218"/>
      <c r="M187" s="77"/>
      <c r="N187" s="297"/>
      <c r="O187" s="298"/>
      <c r="P187" s="171"/>
      <c r="Q187" s="171"/>
      <c r="R187" s="171"/>
      <c r="S187" s="171"/>
      <c r="T187" s="171"/>
      <c r="U187" s="171"/>
      <c r="V187" s="171"/>
      <c r="W187" s="171"/>
    </row>
    <row r="188" spans="1:23" x14ac:dyDescent="0.25">
      <c r="A188" s="77"/>
      <c r="B188" s="77"/>
      <c r="C188" s="77"/>
      <c r="D188" s="77"/>
      <c r="E188" s="77"/>
      <c r="F188" s="77"/>
      <c r="G188" s="77"/>
      <c r="H188" s="77"/>
      <c r="I188" s="77"/>
      <c r="J188" s="77"/>
      <c r="K188" s="77"/>
      <c r="L188" s="218"/>
      <c r="M188" s="77"/>
      <c r="N188" s="297"/>
      <c r="O188" s="298"/>
      <c r="P188" s="171"/>
      <c r="Q188" s="171"/>
      <c r="R188" s="171"/>
      <c r="S188" s="171"/>
      <c r="T188" s="171"/>
      <c r="U188" s="171"/>
      <c r="V188" s="171"/>
      <c r="W188" s="171"/>
    </row>
    <row r="189" spans="1:23" x14ac:dyDescent="0.25">
      <c r="A189" s="77"/>
      <c r="B189" s="77"/>
      <c r="C189" s="77"/>
      <c r="D189" s="77"/>
      <c r="E189" s="77"/>
      <c r="F189" s="77"/>
      <c r="G189" s="77"/>
      <c r="H189" s="77"/>
      <c r="I189" s="77"/>
      <c r="J189" s="77"/>
      <c r="K189" s="77"/>
      <c r="L189" s="218"/>
      <c r="M189" s="77"/>
      <c r="N189" s="297"/>
      <c r="O189" s="298"/>
      <c r="P189" s="171"/>
      <c r="Q189" s="171"/>
      <c r="R189" s="171"/>
      <c r="S189" s="171"/>
      <c r="T189" s="171"/>
      <c r="U189" s="171"/>
      <c r="V189" s="171"/>
      <c r="W189" s="171"/>
    </row>
    <row r="190" spans="1:23" x14ac:dyDescent="0.25">
      <c r="A190" s="77"/>
      <c r="B190" s="77"/>
      <c r="C190" s="77"/>
      <c r="D190" s="77"/>
      <c r="E190" s="77"/>
      <c r="F190" s="77"/>
      <c r="G190" s="77"/>
      <c r="H190" s="77"/>
      <c r="I190" s="77"/>
      <c r="J190" s="77"/>
      <c r="K190" s="77"/>
      <c r="L190" s="218"/>
      <c r="M190" s="77"/>
      <c r="N190" s="297"/>
      <c r="O190" s="298"/>
      <c r="P190" s="171"/>
      <c r="Q190" s="171"/>
      <c r="R190" s="171"/>
      <c r="S190" s="171"/>
      <c r="T190" s="171"/>
      <c r="U190" s="171"/>
      <c r="V190" s="171"/>
      <c r="W190" s="171"/>
    </row>
    <row r="191" spans="1:23" x14ac:dyDescent="0.25">
      <c r="A191" s="77"/>
      <c r="B191" s="77"/>
      <c r="C191" s="77"/>
      <c r="D191" s="77"/>
      <c r="E191" s="77"/>
      <c r="F191" s="77"/>
      <c r="G191" s="77"/>
      <c r="H191" s="77"/>
      <c r="I191" s="77"/>
      <c r="J191" s="77"/>
      <c r="K191" s="77"/>
      <c r="L191" s="218"/>
      <c r="M191" s="77"/>
      <c r="N191" s="297"/>
      <c r="O191" s="298"/>
      <c r="P191" s="171"/>
      <c r="Q191" s="171"/>
      <c r="R191" s="171"/>
      <c r="S191" s="171"/>
      <c r="T191" s="171"/>
      <c r="U191" s="171"/>
      <c r="V191" s="171"/>
      <c r="W191" s="171"/>
    </row>
    <row r="192" spans="1:23" x14ac:dyDescent="0.25">
      <c r="A192" s="77"/>
      <c r="B192" s="77"/>
      <c r="C192" s="77"/>
      <c r="D192" s="77"/>
      <c r="E192" s="77"/>
      <c r="F192" s="77"/>
      <c r="G192" s="77"/>
      <c r="H192" s="77"/>
      <c r="I192" s="77"/>
      <c r="J192" s="77"/>
      <c r="K192" s="77"/>
      <c r="L192" s="218"/>
      <c r="M192" s="77"/>
      <c r="N192" s="297"/>
      <c r="O192" s="298"/>
      <c r="P192" s="171"/>
      <c r="Q192" s="171"/>
      <c r="R192" s="171"/>
      <c r="S192" s="171"/>
      <c r="T192" s="171"/>
      <c r="U192" s="171"/>
      <c r="V192" s="171"/>
      <c r="W192" s="171"/>
    </row>
    <row r="193" spans="1:23" x14ac:dyDescent="0.25">
      <c r="A193" s="77"/>
      <c r="B193" s="77"/>
      <c r="C193" s="77"/>
      <c r="D193" s="77"/>
      <c r="E193" s="77"/>
      <c r="F193" s="77"/>
      <c r="G193" s="77"/>
      <c r="H193" s="77"/>
      <c r="I193" s="77"/>
      <c r="J193" s="77"/>
      <c r="K193" s="77"/>
      <c r="L193" s="218"/>
      <c r="M193" s="77"/>
      <c r="N193" s="297"/>
      <c r="O193" s="298"/>
      <c r="P193" s="171"/>
      <c r="Q193" s="171"/>
      <c r="R193" s="171"/>
      <c r="S193" s="171"/>
      <c r="T193" s="171"/>
      <c r="U193" s="171"/>
      <c r="V193" s="171"/>
      <c r="W193" s="171"/>
    </row>
    <row r="194" spans="1:23" x14ac:dyDescent="0.25">
      <c r="A194" s="77"/>
      <c r="B194" s="77"/>
      <c r="C194" s="77"/>
      <c r="D194" s="77"/>
      <c r="E194" s="77"/>
      <c r="F194" s="77"/>
      <c r="G194" s="77"/>
      <c r="H194" s="77"/>
      <c r="I194" s="77"/>
      <c r="J194" s="77"/>
      <c r="K194" s="77"/>
      <c r="L194" s="218"/>
      <c r="M194" s="77"/>
      <c r="N194" s="297"/>
      <c r="O194" s="298"/>
      <c r="P194" s="171"/>
      <c r="Q194" s="171"/>
      <c r="R194" s="171"/>
      <c r="S194" s="171"/>
      <c r="T194" s="171"/>
      <c r="U194" s="171"/>
      <c r="V194" s="171"/>
      <c r="W194" s="171"/>
    </row>
    <row r="195" spans="1:23" x14ac:dyDescent="0.25">
      <c r="A195" s="77"/>
      <c r="B195" s="77"/>
      <c r="C195" s="77"/>
      <c r="D195" s="77"/>
      <c r="E195" s="77"/>
      <c r="F195" s="77"/>
      <c r="G195" s="77"/>
      <c r="H195" s="77"/>
      <c r="I195" s="77"/>
      <c r="J195" s="77"/>
      <c r="K195" s="77"/>
      <c r="L195" s="218"/>
      <c r="M195" s="77"/>
      <c r="N195" s="297"/>
      <c r="O195" s="298"/>
      <c r="P195" s="171"/>
      <c r="Q195" s="171"/>
      <c r="R195" s="171"/>
      <c r="S195" s="171"/>
      <c r="T195" s="171"/>
      <c r="U195" s="171"/>
      <c r="V195" s="171"/>
      <c r="W195" s="171"/>
    </row>
    <row r="196" spans="1:23" x14ac:dyDescent="0.25">
      <c r="A196" s="77"/>
      <c r="B196" s="77"/>
      <c r="C196" s="77"/>
      <c r="D196" s="77"/>
      <c r="E196" s="77"/>
      <c r="F196" s="77"/>
      <c r="G196" s="77"/>
      <c r="H196" s="77"/>
      <c r="I196" s="77"/>
      <c r="J196" s="77"/>
      <c r="K196" s="77"/>
      <c r="L196" s="218"/>
      <c r="M196" s="77"/>
      <c r="N196" s="297"/>
      <c r="O196" s="298"/>
      <c r="P196" s="171"/>
      <c r="Q196" s="171"/>
      <c r="R196" s="171"/>
      <c r="S196" s="171"/>
      <c r="T196" s="171"/>
      <c r="U196" s="171"/>
      <c r="V196" s="171"/>
      <c r="W196" s="171"/>
    </row>
    <row r="197" spans="1:23" x14ac:dyDescent="0.25">
      <c r="A197" s="77"/>
      <c r="B197" s="77"/>
      <c r="C197" s="77"/>
      <c r="D197" s="77"/>
      <c r="E197" s="77"/>
      <c r="F197" s="77"/>
      <c r="G197" s="77"/>
      <c r="H197" s="77"/>
      <c r="I197" s="77"/>
      <c r="J197" s="77"/>
      <c r="K197" s="77"/>
      <c r="L197" s="218"/>
      <c r="M197" s="77"/>
      <c r="N197" s="297"/>
      <c r="O197" s="298"/>
      <c r="P197" s="171"/>
      <c r="Q197" s="171"/>
      <c r="R197" s="171"/>
      <c r="S197" s="171"/>
      <c r="T197" s="171"/>
      <c r="U197" s="171"/>
      <c r="V197" s="171"/>
      <c r="W197" s="171"/>
    </row>
    <row r="198" spans="1:23" x14ac:dyDescent="0.25">
      <c r="A198" s="77"/>
      <c r="B198" s="77"/>
      <c r="C198" s="77"/>
      <c r="D198" s="77"/>
      <c r="E198" s="77"/>
      <c r="F198" s="77"/>
      <c r="G198" s="77"/>
      <c r="H198" s="77"/>
      <c r="I198" s="77"/>
      <c r="J198" s="77"/>
      <c r="K198" s="77"/>
      <c r="L198" s="218"/>
      <c r="M198" s="77"/>
      <c r="N198" s="297"/>
      <c r="O198" s="298"/>
      <c r="P198" s="171"/>
      <c r="Q198" s="171"/>
      <c r="R198" s="171"/>
      <c r="S198" s="171"/>
      <c r="T198" s="171"/>
      <c r="U198" s="171"/>
      <c r="V198" s="171"/>
      <c r="W198" s="171"/>
    </row>
    <row r="199" spans="1:23" x14ac:dyDescent="0.25">
      <c r="A199" s="77"/>
      <c r="B199" s="77"/>
      <c r="C199" s="77"/>
      <c r="D199" s="77"/>
      <c r="E199" s="77"/>
      <c r="F199" s="77"/>
      <c r="G199" s="77"/>
      <c r="H199" s="77"/>
      <c r="I199" s="77"/>
      <c r="J199" s="77"/>
      <c r="K199" s="77"/>
      <c r="L199" s="218"/>
      <c r="M199" s="77"/>
      <c r="N199" s="297"/>
      <c r="O199" s="298"/>
      <c r="P199" s="171"/>
      <c r="Q199" s="171"/>
      <c r="R199" s="171"/>
      <c r="S199" s="171"/>
      <c r="T199" s="171"/>
      <c r="U199" s="171"/>
      <c r="V199" s="171"/>
      <c r="W199" s="171"/>
    </row>
    <row r="200" spans="1:23" x14ac:dyDescent="0.25">
      <c r="A200" s="77"/>
      <c r="B200" s="77"/>
      <c r="C200" s="77"/>
      <c r="D200" s="77"/>
      <c r="E200" s="77"/>
      <c r="F200" s="77"/>
      <c r="G200" s="77"/>
      <c r="H200" s="77"/>
      <c r="I200" s="77"/>
      <c r="J200" s="77"/>
      <c r="K200" s="77"/>
      <c r="L200" s="218"/>
      <c r="M200" s="77"/>
      <c r="N200" s="297"/>
      <c r="O200" s="298"/>
      <c r="P200" s="171"/>
      <c r="Q200" s="171"/>
      <c r="R200" s="171"/>
      <c r="S200" s="171"/>
      <c r="T200" s="171"/>
      <c r="U200" s="171"/>
      <c r="V200" s="171"/>
      <c r="W200" s="171"/>
    </row>
    <row r="201" spans="1:23" x14ac:dyDescent="0.25">
      <c r="A201" s="77"/>
      <c r="B201" s="77"/>
      <c r="C201" s="77"/>
      <c r="D201" s="77"/>
      <c r="E201" s="77"/>
      <c r="F201" s="77"/>
      <c r="G201" s="77"/>
      <c r="H201" s="77"/>
      <c r="I201" s="77"/>
      <c r="J201" s="77"/>
      <c r="K201" s="77"/>
      <c r="L201" s="218"/>
      <c r="M201" s="77"/>
      <c r="N201" s="297"/>
      <c r="O201" s="163"/>
      <c r="P201" s="171"/>
      <c r="Q201" s="171"/>
      <c r="R201" s="171"/>
      <c r="S201" s="171"/>
      <c r="T201" s="171"/>
      <c r="U201" s="171"/>
      <c r="V201" s="171"/>
      <c r="W201" s="171"/>
    </row>
    <row r="202" spans="1:23" ht="13.8" thickBot="1" x14ac:dyDescent="0.3">
      <c r="A202" s="77"/>
      <c r="B202" s="77"/>
      <c r="C202" s="77"/>
      <c r="D202" s="77"/>
      <c r="E202" s="77"/>
      <c r="F202" s="77"/>
      <c r="G202" s="77"/>
      <c r="H202" s="77"/>
      <c r="I202" s="77"/>
      <c r="J202" s="77"/>
      <c r="K202" s="77"/>
      <c r="L202" s="218"/>
      <c r="M202" s="77"/>
      <c r="N202" s="299"/>
      <c r="O202" s="288"/>
      <c r="P202" s="171"/>
      <c r="Q202" s="171"/>
      <c r="R202" s="171"/>
      <c r="S202" s="171"/>
      <c r="T202" s="171"/>
      <c r="U202" s="171"/>
      <c r="V202" s="171"/>
      <c r="W202" s="171"/>
    </row>
    <row r="203" spans="1:23" x14ac:dyDescent="0.25">
      <c r="A203" s="77"/>
      <c r="B203" s="77"/>
      <c r="C203" s="77"/>
      <c r="D203" s="77"/>
      <c r="E203" s="77"/>
      <c r="F203" s="77"/>
      <c r="G203" s="77"/>
      <c r="H203" s="77"/>
      <c r="I203" s="77"/>
      <c r="J203" s="77"/>
      <c r="K203" s="77"/>
      <c r="L203" s="218"/>
      <c r="M203" s="77"/>
      <c r="N203" s="174"/>
      <c r="O203" s="267"/>
      <c r="P203" s="171"/>
      <c r="Q203" s="171"/>
      <c r="R203" s="171"/>
      <c r="S203" s="171"/>
      <c r="T203" s="171"/>
      <c r="U203" s="171"/>
      <c r="V203" s="171"/>
      <c r="W203" s="171"/>
    </row>
    <row r="204" spans="1:23" x14ac:dyDescent="0.25">
      <c r="A204" s="77"/>
      <c r="B204" s="77"/>
      <c r="C204" s="77"/>
      <c r="D204" s="77"/>
      <c r="E204" s="77"/>
      <c r="F204" s="77"/>
      <c r="G204" s="77"/>
      <c r="H204" s="77"/>
      <c r="I204" s="77"/>
      <c r="J204" s="77"/>
      <c r="K204" s="77"/>
      <c r="L204" s="218"/>
      <c r="M204" s="77"/>
      <c r="N204" s="174"/>
      <c r="O204" s="267"/>
      <c r="P204" s="171"/>
      <c r="Q204" s="171"/>
      <c r="R204" s="171"/>
      <c r="S204" s="171"/>
      <c r="T204" s="171"/>
      <c r="U204" s="171"/>
      <c r="V204" s="171"/>
      <c r="W204" s="171"/>
    </row>
    <row r="205" spans="1:23" x14ac:dyDescent="0.25">
      <c r="A205" s="77"/>
      <c r="B205" s="77"/>
      <c r="C205" s="77"/>
      <c r="D205" s="77"/>
      <c r="E205" s="77"/>
      <c r="F205" s="77"/>
      <c r="G205" s="77"/>
      <c r="H205" s="77"/>
      <c r="I205" s="77"/>
      <c r="J205" s="77"/>
      <c r="K205" s="77"/>
      <c r="L205" s="218"/>
      <c r="M205" s="77"/>
      <c r="N205" s="174"/>
      <c r="O205" s="267"/>
      <c r="P205" s="171"/>
      <c r="Q205" s="171"/>
      <c r="R205" s="171"/>
      <c r="S205" s="171"/>
      <c r="T205" s="171"/>
      <c r="U205" s="171"/>
      <c r="V205" s="171"/>
      <c r="W205" s="171"/>
    </row>
    <row r="206" spans="1:23" x14ac:dyDescent="0.25">
      <c r="A206" s="77"/>
      <c r="B206" s="77"/>
      <c r="C206" s="77"/>
      <c r="D206" s="77"/>
      <c r="E206" s="77"/>
      <c r="F206" s="77"/>
      <c r="G206" s="77"/>
      <c r="H206" s="77"/>
      <c r="I206" s="77"/>
      <c r="J206" s="77"/>
      <c r="K206" s="77"/>
      <c r="L206" s="218"/>
      <c r="M206" s="77"/>
      <c r="N206" s="174"/>
      <c r="O206" s="267"/>
      <c r="P206" s="171"/>
      <c r="Q206" s="171"/>
      <c r="R206" s="171"/>
      <c r="S206" s="171"/>
      <c r="T206" s="171"/>
      <c r="U206" s="171"/>
      <c r="V206" s="171"/>
      <c r="W206" s="171"/>
    </row>
    <row r="207" spans="1:23" x14ac:dyDescent="0.25">
      <c r="A207" s="77"/>
      <c r="B207" s="77"/>
      <c r="C207" s="77"/>
      <c r="D207" s="77"/>
      <c r="E207" s="77"/>
      <c r="F207" s="77"/>
      <c r="G207" s="77"/>
      <c r="H207" s="77"/>
      <c r="I207" s="77"/>
      <c r="J207" s="77"/>
      <c r="K207" s="77"/>
      <c r="L207" s="218"/>
      <c r="M207" s="77"/>
      <c r="N207" s="174"/>
      <c r="O207" s="267"/>
      <c r="P207" s="171"/>
      <c r="Q207" s="171"/>
      <c r="R207" s="171"/>
      <c r="S207" s="171"/>
      <c r="T207" s="171"/>
      <c r="U207" s="171"/>
      <c r="V207" s="171"/>
      <c r="W207" s="171"/>
    </row>
    <row r="208" spans="1:23" x14ac:dyDescent="0.25">
      <c r="A208" s="77"/>
      <c r="B208" s="77"/>
      <c r="C208" s="77"/>
      <c r="D208" s="77"/>
      <c r="E208" s="77"/>
      <c r="F208" s="77"/>
      <c r="G208" s="77"/>
      <c r="H208" s="77"/>
      <c r="I208" s="77"/>
      <c r="J208" s="77"/>
      <c r="K208" s="77"/>
      <c r="L208" s="218"/>
      <c r="M208" s="77"/>
      <c r="N208" s="174"/>
      <c r="O208" s="267"/>
      <c r="P208" s="171"/>
      <c r="Q208" s="171"/>
      <c r="R208" s="171"/>
      <c r="S208" s="171"/>
      <c r="T208" s="171"/>
      <c r="U208" s="171"/>
      <c r="V208" s="171"/>
      <c r="W208" s="171"/>
    </row>
    <row r="209" spans="1:23" x14ac:dyDescent="0.25">
      <c r="A209" s="77"/>
      <c r="B209" s="77"/>
      <c r="C209" s="77"/>
      <c r="D209" s="77"/>
      <c r="E209" s="77"/>
      <c r="F209" s="77"/>
      <c r="G209" s="77"/>
      <c r="H209" s="77"/>
      <c r="I209" s="77"/>
      <c r="J209" s="77"/>
      <c r="K209" s="77"/>
      <c r="L209" s="218"/>
      <c r="M209" s="77"/>
      <c r="N209" s="174"/>
      <c r="O209" s="267"/>
      <c r="P209" s="171"/>
      <c r="Q209" s="171"/>
      <c r="R209" s="171"/>
      <c r="S209" s="171"/>
      <c r="T209" s="171"/>
      <c r="U209" s="171"/>
      <c r="V209" s="171"/>
      <c r="W209" s="171"/>
    </row>
    <row r="210" spans="1:23" x14ac:dyDescent="0.25">
      <c r="A210" s="77"/>
      <c r="B210" s="77"/>
      <c r="C210" s="77"/>
      <c r="D210" s="77"/>
      <c r="E210" s="77"/>
      <c r="F210" s="77"/>
      <c r="G210" s="77"/>
      <c r="H210" s="77"/>
      <c r="I210" s="77"/>
      <c r="J210" s="77"/>
      <c r="K210" s="77"/>
      <c r="L210" s="218"/>
      <c r="M210" s="77"/>
      <c r="N210" s="174"/>
      <c r="O210" s="267"/>
      <c r="P210" s="171"/>
      <c r="Q210" s="171"/>
      <c r="R210" s="171"/>
      <c r="S210" s="171"/>
      <c r="T210" s="171"/>
      <c r="U210" s="171"/>
      <c r="V210" s="171"/>
      <c r="W210" s="171"/>
    </row>
    <row r="211" spans="1:23" x14ac:dyDescent="0.25">
      <c r="A211" s="77"/>
      <c r="B211" s="77"/>
      <c r="C211" s="77"/>
      <c r="D211" s="77"/>
      <c r="E211" s="77"/>
      <c r="F211" s="77"/>
      <c r="G211" s="77"/>
      <c r="H211" s="77"/>
      <c r="I211" s="77"/>
      <c r="J211" s="77"/>
      <c r="K211" s="77"/>
      <c r="L211" s="218"/>
      <c r="M211" s="77"/>
      <c r="N211" s="174"/>
      <c r="O211" s="267"/>
      <c r="P211" s="171"/>
      <c r="Q211" s="171"/>
      <c r="R211" s="171"/>
      <c r="S211" s="171"/>
      <c r="T211" s="171"/>
      <c r="U211" s="171"/>
      <c r="V211" s="171"/>
      <c r="W211" s="171"/>
    </row>
    <row r="212" spans="1:23" x14ac:dyDescent="0.25">
      <c r="A212" s="77"/>
      <c r="B212" s="77"/>
      <c r="C212" s="77"/>
      <c r="D212" s="77"/>
      <c r="E212" s="77"/>
      <c r="F212" s="77"/>
      <c r="G212" s="77"/>
      <c r="H212" s="77"/>
      <c r="I212" s="77"/>
      <c r="J212" s="77"/>
      <c r="K212" s="77"/>
      <c r="L212" s="218"/>
      <c r="M212" s="77"/>
      <c r="N212" s="174"/>
      <c r="O212" s="267"/>
      <c r="P212" s="171"/>
      <c r="Q212" s="171"/>
      <c r="R212" s="171"/>
      <c r="S212" s="171"/>
      <c r="T212" s="171"/>
      <c r="U212" s="171"/>
      <c r="V212" s="171"/>
      <c r="W212" s="171"/>
    </row>
    <row r="213" spans="1:23" x14ac:dyDescent="0.25">
      <c r="A213" s="77"/>
      <c r="B213" s="77"/>
      <c r="C213" s="77"/>
      <c r="D213" s="77"/>
      <c r="E213" s="77"/>
      <c r="F213" s="77"/>
      <c r="G213" s="77"/>
      <c r="H213" s="77"/>
      <c r="I213" s="77"/>
      <c r="J213" s="77"/>
      <c r="K213" s="77"/>
      <c r="L213" s="218"/>
      <c r="M213" s="77"/>
      <c r="N213" s="174"/>
      <c r="O213" s="267"/>
      <c r="P213" s="171"/>
      <c r="Q213" s="171"/>
      <c r="R213" s="171"/>
      <c r="S213" s="171"/>
      <c r="T213" s="171"/>
      <c r="U213" s="171"/>
      <c r="V213" s="171"/>
      <c r="W213" s="171"/>
    </row>
    <row r="214" spans="1:23" x14ac:dyDescent="0.25">
      <c r="N214" s="39"/>
      <c r="O214" s="40"/>
      <c r="P214" s="59"/>
      <c r="Q214" s="59"/>
      <c r="R214" s="59"/>
      <c r="S214" s="59"/>
      <c r="T214" s="59"/>
    </row>
    <row r="215" spans="1:23" x14ac:dyDescent="0.25">
      <c r="N215" s="39"/>
      <c r="O215" s="40"/>
      <c r="P215" s="59"/>
      <c r="Q215" s="59"/>
      <c r="R215" s="59"/>
      <c r="S215" s="59"/>
      <c r="T215" s="59"/>
    </row>
    <row r="216" spans="1:23" x14ac:dyDescent="0.25">
      <c r="N216" s="39"/>
      <c r="O216" s="40"/>
      <c r="P216" s="59"/>
      <c r="Q216" s="59"/>
      <c r="R216" s="59"/>
      <c r="S216" s="59"/>
      <c r="T216" s="59"/>
    </row>
    <row r="217" spans="1:23" x14ac:dyDescent="0.25">
      <c r="N217" s="39"/>
      <c r="O217" s="40"/>
      <c r="P217" s="59"/>
      <c r="Q217" s="59"/>
      <c r="R217" s="59"/>
      <c r="S217" s="59"/>
      <c r="T217" s="59"/>
    </row>
    <row r="218" spans="1:23" x14ac:dyDescent="0.25">
      <c r="N218" s="39"/>
      <c r="O218" s="40"/>
      <c r="P218" s="59"/>
      <c r="Q218" s="59"/>
      <c r="R218" s="59"/>
      <c r="S218" s="59"/>
      <c r="T218" s="59"/>
    </row>
    <row r="219" spans="1:23" x14ac:dyDescent="0.25">
      <c r="N219" s="39"/>
      <c r="O219" s="40"/>
      <c r="P219" s="59"/>
      <c r="Q219" s="59"/>
      <c r="R219" s="59"/>
      <c r="S219" s="59"/>
      <c r="T219" s="59"/>
    </row>
    <row r="220" spans="1:23" x14ac:dyDescent="0.25">
      <c r="N220" s="39"/>
      <c r="O220" s="40"/>
      <c r="P220" s="59"/>
      <c r="Q220" s="59"/>
      <c r="R220" s="59"/>
      <c r="S220" s="59"/>
      <c r="T220" s="59"/>
    </row>
    <row r="221" spans="1:23" x14ac:dyDescent="0.25">
      <c r="N221" s="39"/>
      <c r="O221" s="40"/>
      <c r="P221" s="59"/>
      <c r="Q221" s="59"/>
      <c r="R221" s="59"/>
      <c r="S221" s="59"/>
      <c r="T221" s="59"/>
    </row>
    <row r="222" spans="1:23" x14ac:dyDescent="0.25">
      <c r="N222" s="39"/>
      <c r="O222" s="40"/>
      <c r="P222" s="59"/>
      <c r="Q222" s="59"/>
      <c r="R222" s="59"/>
      <c r="S222" s="59"/>
      <c r="T222" s="59"/>
    </row>
    <row r="223" spans="1:23" x14ac:dyDescent="0.25">
      <c r="N223" s="39"/>
      <c r="O223" s="40"/>
      <c r="P223" s="59"/>
      <c r="Q223" s="59"/>
      <c r="R223" s="59"/>
      <c r="S223" s="59"/>
      <c r="T223" s="59"/>
    </row>
    <row r="224" spans="1:23" x14ac:dyDescent="0.25">
      <c r="N224" s="39"/>
      <c r="O224" s="40"/>
      <c r="P224" s="59"/>
      <c r="Q224" s="59"/>
      <c r="R224" s="59"/>
      <c r="S224" s="59"/>
      <c r="T224" s="59"/>
    </row>
    <row r="225" spans="14:20" x14ac:dyDescent="0.25">
      <c r="N225" s="39"/>
      <c r="O225" s="40"/>
      <c r="P225" s="59"/>
      <c r="Q225" s="59"/>
      <c r="R225" s="59"/>
      <c r="S225" s="59"/>
      <c r="T225" s="59"/>
    </row>
    <row r="226" spans="14:20" x14ac:dyDescent="0.25">
      <c r="N226" s="39"/>
      <c r="O226" s="40"/>
      <c r="P226" s="59"/>
      <c r="Q226" s="59"/>
      <c r="R226" s="59"/>
      <c r="S226" s="59"/>
      <c r="T226" s="59"/>
    </row>
    <row r="227" spans="14:20" x14ac:dyDescent="0.25">
      <c r="N227" s="39"/>
      <c r="O227" s="40"/>
      <c r="P227" s="59"/>
      <c r="Q227" s="59"/>
      <c r="R227" s="59"/>
      <c r="S227" s="59"/>
      <c r="T227" s="59"/>
    </row>
    <row r="228" spans="14:20" x14ac:dyDescent="0.25">
      <c r="N228" s="39"/>
      <c r="O228" s="40"/>
      <c r="P228" s="59"/>
      <c r="Q228" s="59"/>
      <c r="R228" s="59"/>
      <c r="S228" s="59"/>
      <c r="T228" s="59"/>
    </row>
    <row r="229" spans="14:20" x14ac:dyDescent="0.25">
      <c r="N229" s="39"/>
      <c r="O229" s="40"/>
      <c r="P229" s="59"/>
      <c r="Q229" s="59"/>
      <c r="R229" s="59"/>
      <c r="S229" s="59"/>
      <c r="T229" s="59"/>
    </row>
    <row r="230" spans="14:20" x14ac:dyDescent="0.25">
      <c r="N230" s="39"/>
      <c r="O230" s="40"/>
      <c r="P230" s="59"/>
      <c r="Q230" s="59"/>
      <c r="R230" s="59"/>
      <c r="S230" s="59"/>
      <c r="T230" s="59"/>
    </row>
    <row r="231" spans="14:20" x14ac:dyDescent="0.25">
      <c r="N231" s="39"/>
      <c r="O231" s="40"/>
      <c r="P231" s="59"/>
      <c r="Q231" s="59"/>
      <c r="R231" s="59"/>
      <c r="S231" s="59"/>
      <c r="T231" s="59"/>
    </row>
    <row r="232" spans="14:20" x14ac:dyDescent="0.25">
      <c r="N232" s="39"/>
      <c r="O232" s="40"/>
      <c r="P232" s="59"/>
      <c r="Q232" s="59"/>
      <c r="R232" s="59"/>
      <c r="S232" s="59"/>
      <c r="T232" s="59"/>
    </row>
    <row r="233" spans="14:20" x14ac:dyDescent="0.25">
      <c r="N233" s="39"/>
      <c r="O233" s="40"/>
      <c r="P233" s="59"/>
      <c r="Q233" s="59"/>
      <c r="R233" s="59"/>
      <c r="S233" s="59"/>
      <c r="T233" s="59"/>
    </row>
    <row r="234" spans="14:20" x14ac:dyDescent="0.25">
      <c r="N234" s="39"/>
      <c r="O234" s="40"/>
      <c r="P234" s="59"/>
      <c r="Q234" s="59"/>
      <c r="R234" s="59"/>
      <c r="S234" s="59"/>
      <c r="T234" s="59"/>
    </row>
    <row r="235" spans="14:20" x14ac:dyDescent="0.25">
      <c r="N235" s="39"/>
      <c r="O235" s="40"/>
      <c r="P235" s="59"/>
      <c r="Q235" s="59"/>
      <c r="R235" s="59"/>
      <c r="S235" s="59"/>
      <c r="T235" s="59"/>
    </row>
    <row r="236" spans="14:20" x14ac:dyDescent="0.25">
      <c r="N236" s="39"/>
      <c r="O236" s="40"/>
      <c r="P236" s="59"/>
      <c r="Q236" s="59"/>
      <c r="R236" s="59"/>
      <c r="S236" s="59"/>
      <c r="T236" s="59"/>
    </row>
    <row r="237" spans="14:20" x14ac:dyDescent="0.25">
      <c r="N237" s="39"/>
      <c r="O237" s="40"/>
      <c r="P237" s="59"/>
      <c r="Q237" s="59"/>
      <c r="R237" s="59"/>
      <c r="S237" s="59"/>
      <c r="T237" s="59"/>
    </row>
    <row r="238" spans="14:20" x14ac:dyDescent="0.25">
      <c r="N238" s="39"/>
      <c r="O238" s="40"/>
      <c r="P238" s="59"/>
      <c r="Q238" s="59"/>
      <c r="R238" s="59"/>
      <c r="S238" s="59"/>
      <c r="T238" s="59"/>
    </row>
    <row r="239" spans="14:20" x14ac:dyDescent="0.25">
      <c r="N239" s="39"/>
      <c r="O239" s="40"/>
      <c r="P239" s="59"/>
      <c r="Q239" s="59"/>
      <c r="R239" s="59"/>
      <c r="S239" s="59"/>
      <c r="T239" s="59"/>
    </row>
    <row r="240" spans="14:20" x14ac:dyDescent="0.25">
      <c r="N240" s="39"/>
      <c r="O240" s="40"/>
      <c r="P240" s="59"/>
      <c r="Q240" s="59"/>
      <c r="R240" s="59"/>
      <c r="S240" s="59"/>
      <c r="T240" s="59"/>
    </row>
    <row r="241" spans="14:20" x14ac:dyDescent="0.25">
      <c r="N241" s="39"/>
      <c r="O241" s="40"/>
      <c r="P241" s="59"/>
      <c r="Q241" s="59"/>
      <c r="R241" s="59"/>
      <c r="S241" s="59"/>
      <c r="T241" s="59"/>
    </row>
    <row r="242" spans="14:20" x14ac:dyDescent="0.25">
      <c r="N242" s="39"/>
      <c r="O242" s="40"/>
      <c r="P242" s="59"/>
      <c r="Q242" s="59"/>
      <c r="R242" s="59"/>
      <c r="S242" s="59"/>
      <c r="T242" s="59"/>
    </row>
    <row r="243" spans="14:20" x14ac:dyDescent="0.25">
      <c r="N243" s="39"/>
      <c r="O243" s="40"/>
      <c r="P243" s="59"/>
      <c r="Q243" s="59"/>
      <c r="R243" s="59"/>
      <c r="S243" s="59"/>
      <c r="T243" s="59"/>
    </row>
    <row r="244" spans="14:20" x14ac:dyDescent="0.25">
      <c r="N244" s="39"/>
      <c r="O244" s="40"/>
      <c r="P244" s="59"/>
      <c r="Q244" s="59"/>
      <c r="R244" s="59"/>
      <c r="S244" s="59"/>
      <c r="T244" s="59"/>
    </row>
    <row r="245" spans="14:20" x14ac:dyDescent="0.25">
      <c r="N245" s="39"/>
      <c r="O245" s="40"/>
      <c r="P245" s="59"/>
      <c r="Q245" s="59"/>
      <c r="R245" s="59"/>
      <c r="S245" s="59"/>
      <c r="T245" s="59"/>
    </row>
    <row r="246" spans="14:20" x14ac:dyDescent="0.25">
      <c r="N246" s="39"/>
      <c r="O246" s="40"/>
      <c r="P246" s="59"/>
      <c r="Q246" s="59"/>
      <c r="R246" s="59"/>
      <c r="S246" s="59"/>
      <c r="T246" s="59"/>
    </row>
    <row r="247" spans="14:20" x14ac:dyDescent="0.25">
      <c r="N247" s="39"/>
      <c r="O247" s="40"/>
      <c r="P247" s="59"/>
      <c r="Q247" s="59"/>
      <c r="R247" s="59"/>
      <c r="S247" s="59"/>
      <c r="T247" s="59"/>
    </row>
    <row r="248" spans="14:20" x14ac:dyDescent="0.25">
      <c r="N248" s="39"/>
      <c r="O248" s="40"/>
      <c r="P248" s="59"/>
      <c r="Q248" s="59"/>
      <c r="R248" s="59"/>
      <c r="S248" s="59"/>
      <c r="T248" s="59"/>
    </row>
    <row r="249" spans="14:20" x14ac:dyDescent="0.25">
      <c r="N249" s="39"/>
      <c r="O249" s="40"/>
      <c r="P249" s="59"/>
      <c r="Q249" s="59"/>
      <c r="R249" s="59"/>
      <c r="S249" s="59"/>
      <c r="T249" s="59"/>
    </row>
    <row r="250" spans="14:20" x14ac:dyDescent="0.25">
      <c r="N250" s="39"/>
      <c r="O250" s="40"/>
      <c r="P250" s="59"/>
      <c r="Q250" s="59"/>
      <c r="R250" s="59"/>
      <c r="S250" s="59"/>
      <c r="T250" s="59"/>
    </row>
    <row r="251" spans="14:20" x14ac:dyDescent="0.25">
      <c r="N251" s="39"/>
      <c r="O251" s="40"/>
      <c r="P251" s="59"/>
      <c r="Q251" s="59"/>
      <c r="R251" s="59"/>
      <c r="S251" s="59"/>
      <c r="T251" s="59"/>
    </row>
    <row r="252" spans="14:20" x14ac:dyDescent="0.25">
      <c r="N252" s="39"/>
      <c r="O252" s="40"/>
      <c r="P252" s="59"/>
      <c r="Q252" s="59"/>
      <c r="R252" s="59"/>
      <c r="S252" s="59"/>
      <c r="T252" s="59"/>
    </row>
    <row r="253" spans="14:20" x14ac:dyDescent="0.25">
      <c r="N253" s="39"/>
      <c r="O253" s="40"/>
      <c r="P253" s="59"/>
      <c r="Q253" s="59"/>
      <c r="R253" s="59"/>
      <c r="S253" s="59"/>
      <c r="T253" s="59"/>
    </row>
    <row r="254" spans="14:20" x14ac:dyDescent="0.25">
      <c r="N254" s="39"/>
      <c r="O254" s="40"/>
      <c r="P254" s="59"/>
      <c r="Q254" s="59"/>
      <c r="R254" s="59"/>
      <c r="S254" s="59"/>
      <c r="T254" s="59"/>
    </row>
    <row r="255" spans="14:20" x14ac:dyDescent="0.25">
      <c r="N255" s="39"/>
      <c r="O255" s="40"/>
      <c r="P255" s="59"/>
      <c r="Q255" s="59"/>
      <c r="R255" s="59"/>
      <c r="S255" s="59"/>
      <c r="T255" s="59"/>
    </row>
    <row r="256" spans="14:20" x14ac:dyDescent="0.25">
      <c r="N256" s="39"/>
      <c r="O256" s="40"/>
      <c r="P256" s="59"/>
      <c r="Q256" s="59"/>
      <c r="R256" s="59"/>
      <c r="S256" s="59"/>
      <c r="T256" s="59"/>
    </row>
    <row r="257" spans="14:20" x14ac:dyDescent="0.25">
      <c r="N257" s="39"/>
      <c r="O257" s="40"/>
      <c r="P257" s="59"/>
      <c r="Q257" s="59"/>
      <c r="R257" s="59"/>
      <c r="S257" s="59"/>
      <c r="T257" s="59"/>
    </row>
    <row r="258" spans="14:20" x14ac:dyDescent="0.25">
      <c r="N258" s="39"/>
      <c r="O258" s="40"/>
      <c r="P258" s="59"/>
      <c r="Q258" s="59"/>
      <c r="R258" s="59"/>
      <c r="S258" s="59"/>
      <c r="T258" s="59"/>
    </row>
    <row r="259" spans="14:20" x14ac:dyDescent="0.25">
      <c r="N259" s="39"/>
      <c r="O259" s="40"/>
      <c r="P259" s="59"/>
      <c r="Q259" s="59"/>
      <c r="R259" s="59"/>
      <c r="S259" s="59"/>
      <c r="T259" s="59"/>
    </row>
    <row r="260" spans="14:20" x14ac:dyDescent="0.25">
      <c r="N260" s="39"/>
      <c r="O260" s="40"/>
      <c r="P260" s="59"/>
      <c r="Q260" s="59"/>
      <c r="R260" s="59"/>
      <c r="S260" s="59"/>
      <c r="T260" s="59"/>
    </row>
    <row r="261" spans="14:20" x14ac:dyDescent="0.25">
      <c r="N261" s="39"/>
      <c r="O261" s="40"/>
      <c r="P261" s="59"/>
      <c r="Q261" s="59"/>
      <c r="R261" s="59"/>
      <c r="S261" s="59"/>
      <c r="T261" s="59"/>
    </row>
    <row r="262" spans="14:20" x14ac:dyDescent="0.25">
      <c r="N262" s="39"/>
      <c r="O262" s="40"/>
      <c r="P262" s="59"/>
      <c r="Q262" s="59"/>
      <c r="R262" s="59"/>
      <c r="S262" s="59"/>
      <c r="T262" s="59"/>
    </row>
    <row r="263" spans="14:20" x14ac:dyDescent="0.25">
      <c r="N263" s="39"/>
      <c r="O263" s="40"/>
      <c r="P263" s="59"/>
      <c r="Q263" s="59"/>
      <c r="R263" s="59"/>
      <c r="S263" s="59"/>
      <c r="T263" s="59"/>
    </row>
    <row r="264" spans="14:20" x14ac:dyDescent="0.25">
      <c r="N264" s="39"/>
      <c r="O264" s="40"/>
      <c r="P264" s="59"/>
      <c r="Q264" s="59"/>
      <c r="R264" s="59"/>
      <c r="S264" s="59"/>
      <c r="T264" s="59"/>
    </row>
    <row r="265" spans="14:20" x14ac:dyDescent="0.25">
      <c r="N265" s="39"/>
      <c r="O265" s="40"/>
      <c r="P265" s="59"/>
      <c r="Q265" s="59"/>
      <c r="R265" s="59"/>
      <c r="S265" s="59"/>
      <c r="T265" s="59"/>
    </row>
    <row r="266" spans="14:20" x14ac:dyDescent="0.25">
      <c r="N266" s="39"/>
      <c r="O266" s="40"/>
      <c r="P266" s="59"/>
      <c r="Q266" s="59"/>
      <c r="R266" s="59"/>
      <c r="S266" s="59"/>
      <c r="T266" s="59"/>
    </row>
    <row r="267" spans="14:20" x14ac:dyDescent="0.25">
      <c r="N267" s="39"/>
      <c r="O267" s="40"/>
      <c r="P267" s="59"/>
      <c r="Q267" s="59"/>
      <c r="R267" s="59"/>
      <c r="S267" s="59"/>
      <c r="T267" s="59"/>
    </row>
    <row r="268" spans="14:20" x14ac:dyDescent="0.25">
      <c r="N268" s="39"/>
      <c r="O268" s="40"/>
      <c r="P268" s="59"/>
      <c r="Q268" s="59"/>
      <c r="R268" s="59"/>
      <c r="S268" s="59"/>
      <c r="T268" s="59"/>
    </row>
    <row r="269" spans="14:20" x14ac:dyDescent="0.25">
      <c r="N269" s="39"/>
      <c r="O269" s="40"/>
      <c r="P269" s="59"/>
      <c r="Q269" s="59"/>
      <c r="R269" s="59"/>
      <c r="S269" s="59"/>
      <c r="T269" s="59"/>
    </row>
    <row r="270" spans="14:20" x14ac:dyDescent="0.25">
      <c r="N270" s="39"/>
      <c r="O270" s="40"/>
      <c r="P270" s="59"/>
      <c r="Q270" s="59"/>
      <c r="R270" s="59"/>
      <c r="S270" s="59"/>
      <c r="T270" s="59"/>
    </row>
    <row r="271" spans="14:20" x14ac:dyDescent="0.25">
      <c r="N271" s="39"/>
      <c r="O271" s="40"/>
      <c r="P271" s="59"/>
      <c r="Q271" s="59"/>
      <c r="R271" s="59"/>
      <c r="S271" s="59"/>
      <c r="T271" s="59"/>
    </row>
    <row r="272" spans="14:20" x14ac:dyDescent="0.25">
      <c r="N272" s="39"/>
      <c r="O272" s="40"/>
      <c r="P272" s="59"/>
      <c r="Q272" s="59"/>
      <c r="R272" s="59"/>
      <c r="S272" s="59"/>
      <c r="T272" s="59"/>
    </row>
    <row r="273" spans="14:20" x14ac:dyDescent="0.25">
      <c r="N273" s="39"/>
      <c r="O273" s="40"/>
      <c r="P273" s="59"/>
      <c r="Q273" s="59"/>
      <c r="R273" s="59"/>
      <c r="S273" s="59"/>
      <c r="T273" s="59"/>
    </row>
    <row r="274" spans="14:20" x14ac:dyDescent="0.25">
      <c r="N274" s="39"/>
      <c r="O274" s="40"/>
      <c r="P274" s="59"/>
      <c r="Q274" s="59"/>
      <c r="R274" s="59"/>
      <c r="S274" s="59"/>
      <c r="T274" s="59"/>
    </row>
    <row r="275" spans="14:20" x14ac:dyDescent="0.25">
      <c r="N275" s="39"/>
      <c r="O275" s="40"/>
      <c r="P275" s="59"/>
      <c r="Q275" s="59"/>
      <c r="R275" s="59"/>
      <c r="S275" s="59"/>
      <c r="T275" s="59"/>
    </row>
    <row r="276" spans="14:20" x14ac:dyDescent="0.25">
      <c r="N276" s="39"/>
      <c r="O276" s="40"/>
      <c r="P276" s="59"/>
      <c r="Q276" s="59"/>
      <c r="R276" s="59"/>
      <c r="S276" s="59"/>
      <c r="T276" s="59"/>
    </row>
    <row r="277" spans="14:20" x14ac:dyDescent="0.25">
      <c r="N277" s="39"/>
      <c r="O277" s="40"/>
      <c r="P277" s="59"/>
      <c r="Q277" s="59"/>
      <c r="R277" s="59"/>
      <c r="S277" s="59"/>
      <c r="T277" s="59"/>
    </row>
    <row r="278" spans="14:20" x14ac:dyDescent="0.25">
      <c r="N278" s="39"/>
      <c r="O278" s="40"/>
      <c r="P278" s="59"/>
      <c r="Q278" s="59"/>
      <c r="R278" s="59"/>
      <c r="S278" s="59"/>
      <c r="T278" s="59"/>
    </row>
    <row r="279" spans="14:20" x14ac:dyDescent="0.25">
      <c r="N279" s="39"/>
      <c r="O279" s="40"/>
      <c r="P279" s="59"/>
      <c r="Q279" s="59"/>
      <c r="R279" s="59"/>
      <c r="S279" s="59"/>
      <c r="T279" s="59"/>
    </row>
    <row r="280" spans="14:20" x14ac:dyDescent="0.25">
      <c r="N280" s="39"/>
      <c r="O280" s="40"/>
      <c r="P280" s="59"/>
      <c r="Q280" s="59"/>
      <c r="R280" s="59"/>
      <c r="S280" s="59"/>
      <c r="T280" s="59"/>
    </row>
    <row r="281" spans="14:20" x14ac:dyDescent="0.25">
      <c r="N281" s="39"/>
      <c r="O281" s="40"/>
      <c r="P281" s="59"/>
      <c r="Q281" s="59"/>
      <c r="R281" s="59"/>
      <c r="S281" s="59"/>
      <c r="T281" s="59"/>
    </row>
    <row r="282" spans="14:20" x14ac:dyDescent="0.25">
      <c r="N282" s="39"/>
      <c r="O282" s="40"/>
      <c r="P282" s="59"/>
      <c r="Q282" s="59"/>
      <c r="R282" s="59"/>
      <c r="S282" s="59"/>
      <c r="T282" s="59"/>
    </row>
    <row r="283" spans="14:20" x14ac:dyDescent="0.25">
      <c r="N283" s="39"/>
      <c r="O283" s="40"/>
      <c r="P283" s="59"/>
      <c r="Q283" s="59"/>
      <c r="R283" s="59"/>
      <c r="S283" s="59"/>
      <c r="T283" s="59"/>
    </row>
    <row r="284" spans="14:20" x14ac:dyDescent="0.25">
      <c r="N284" s="39"/>
      <c r="O284" s="40"/>
      <c r="P284" s="59"/>
      <c r="Q284" s="59"/>
      <c r="R284" s="59"/>
      <c r="S284" s="59"/>
      <c r="T284" s="59"/>
    </row>
    <row r="285" spans="14:20" x14ac:dyDescent="0.25">
      <c r="N285" s="39"/>
      <c r="O285" s="40"/>
      <c r="P285" s="59"/>
      <c r="Q285" s="59"/>
      <c r="R285" s="59"/>
      <c r="S285" s="59"/>
      <c r="T285" s="59"/>
    </row>
    <row r="286" spans="14:20" x14ac:dyDescent="0.25">
      <c r="N286" s="39"/>
      <c r="O286" s="40"/>
      <c r="P286" s="59"/>
      <c r="Q286" s="59"/>
      <c r="R286" s="59"/>
      <c r="S286" s="59"/>
      <c r="T286" s="59"/>
    </row>
    <row r="287" spans="14:20" x14ac:dyDescent="0.25">
      <c r="N287" s="39"/>
      <c r="O287" s="40"/>
      <c r="P287" s="59"/>
      <c r="Q287" s="59"/>
      <c r="R287" s="59"/>
      <c r="S287" s="59"/>
      <c r="T287" s="59"/>
    </row>
    <row r="288" spans="14:20" x14ac:dyDescent="0.25">
      <c r="N288" s="39"/>
      <c r="O288" s="40"/>
      <c r="P288" s="59"/>
      <c r="Q288" s="59"/>
      <c r="R288" s="59"/>
      <c r="S288" s="59"/>
      <c r="T288" s="59"/>
    </row>
    <row r="289" spans="14:20" x14ac:dyDescent="0.25">
      <c r="N289" s="39"/>
      <c r="O289" s="40"/>
      <c r="P289" s="59"/>
      <c r="Q289" s="59"/>
      <c r="R289" s="59"/>
      <c r="S289" s="59"/>
      <c r="T289" s="59"/>
    </row>
    <row r="290" spans="14:20" x14ac:dyDescent="0.25">
      <c r="N290" s="39"/>
      <c r="O290" s="40"/>
      <c r="P290" s="59"/>
      <c r="Q290" s="59"/>
      <c r="R290" s="59"/>
      <c r="S290" s="59"/>
      <c r="T290" s="59"/>
    </row>
    <row r="291" spans="14:20" x14ac:dyDescent="0.25">
      <c r="N291" s="39"/>
      <c r="O291" s="40"/>
      <c r="P291" s="59"/>
      <c r="Q291" s="59"/>
      <c r="R291" s="59"/>
      <c r="S291" s="59"/>
      <c r="T291" s="59"/>
    </row>
    <row r="292" spans="14:20" x14ac:dyDescent="0.25">
      <c r="N292" s="39"/>
      <c r="O292" s="40"/>
      <c r="P292" s="59"/>
      <c r="Q292" s="59"/>
      <c r="R292" s="59"/>
      <c r="S292" s="59"/>
      <c r="T292" s="59"/>
    </row>
    <row r="293" spans="14:20" x14ac:dyDescent="0.25">
      <c r="N293" s="39"/>
      <c r="O293" s="40"/>
      <c r="P293" s="59"/>
      <c r="Q293" s="59"/>
      <c r="R293" s="59"/>
      <c r="S293" s="59"/>
      <c r="T293" s="59"/>
    </row>
    <row r="294" spans="14:20" x14ac:dyDescent="0.25">
      <c r="N294" s="39"/>
      <c r="O294" s="40"/>
      <c r="P294" s="59"/>
      <c r="Q294" s="59"/>
      <c r="R294" s="59"/>
      <c r="S294" s="59"/>
      <c r="T294" s="59"/>
    </row>
    <row r="295" spans="14:20" x14ac:dyDescent="0.25">
      <c r="N295" s="39"/>
      <c r="O295" s="40"/>
      <c r="P295" s="59"/>
      <c r="Q295" s="59"/>
      <c r="R295" s="59"/>
      <c r="S295" s="59"/>
      <c r="T295" s="59"/>
    </row>
    <row r="296" spans="14:20" x14ac:dyDescent="0.25">
      <c r="N296" s="39"/>
      <c r="O296" s="40"/>
      <c r="P296" s="59"/>
      <c r="Q296" s="59"/>
      <c r="R296" s="59"/>
      <c r="S296" s="59"/>
      <c r="T296" s="59"/>
    </row>
    <row r="297" spans="14:20" x14ac:dyDescent="0.25">
      <c r="N297" s="39"/>
      <c r="O297" s="40"/>
      <c r="P297" s="59"/>
      <c r="Q297" s="59"/>
      <c r="R297" s="59"/>
      <c r="S297" s="59"/>
      <c r="T297" s="59"/>
    </row>
    <row r="298" spans="14:20" x14ac:dyDescent="0.25">
      <c r="N298" s="39"/>
      <c r="O298" s="40"/>
      <c r="P298" s="59"/>
      <c r="Q298" s="59"/>
      <c r="R298" s="59"/>
      <c r="S298" s="59"/>
      <c r="T298" s="59"/>
    </row>
    <row r="299" spans="14:20" x14ac:dyDescent="0.25">
      <c r="N299" s="39"/>
      <c r="O299" s="40"/>
      <c r="P299" s="59"/>
      <c r="Q299" s="59"/>
      <c r="R299" s="59"/>
      <c r="S299" s="59"/>
      <c r="T299" s="59"/>
    </row>
    <row r="300" spans="14:20" x14ac:dyDescent="0.25">
      <c r="N300" s="39"/>
      <c r="O300" s="40"/>
      <c r="P300" s="59"/>
      <c r="Q300" s="59"/>
      <c r="R300" s="59"/>
      <c r="S300" s="59"/>
      <c r="T300" s="59"/>
    </row>
    <row r="301" spans="14:20" x14ac:dyDescent="0.25">
      <c r="N301" s="39"/>
      <c r="O301" s="40"/>
      <c r="P301" s="59"/>
      <c r="Q301" s="59"/>
      <c r="R301" s="59"/>
      <c r="S301" s="59"/>
      <c r="T301" s="59"/>
    </row>
    <row r="302" spans="14:20" x14ac:dyDescent="0.25">
      <c r="N302" s="39"/>
      <c r="O302" s="40"/>
      <c r="P302" s="59"/>
      <c r="Q302" s="59"/>
      <c r="R302" s="59"/>
      <c r="S302" s="59"/>
      <c r="T302" s="59"/>
    </row>
    <row r="303" spans="14:20" x14ac:dyDescent="0.25">
      <c r="N303" s="39"/>
      <c r="O303" s="40"/>
      <c r="P303" s="59"/>
      <c r="Q303" s="59"/>
      <c r="R303" s="59"/>
      <c r="S303" s="59"/>
      <c r="T303" s="59"/>
    </row>
    <row r="304" spans="14:20" x14ac:dyDescent="0.25">
      <c r="N304" s="39"/>
      <c r="O304" s="40"/>
      <c r="P304" s="59"/>
      <c r="Q304" s="59"/>
      <c r="R304" s="59"/>
      <c r="S304" s="59"/>
      <c r="T304" s="59"/>
    </row>
    <row r="305" spans="14:20" x14ac:dyDescent="0.25">
      <c r="N305" s="39"/>
      <c r="O305" s="40"/>
      <c r="P305" s="59"/>
      <c r="Q305" s="59"/>
      <c r="R305" s="59"/>
      <c r="S305" s="59"/>
      <c r="T305" s="59"/>
    </row>
    <row r="306" spans="14:20" x14ac:dyDescent="0.25">
      <c r="N306" s="39"/>
      <c r="O306" s="40"/>
      <c r="P306" s="59"/>
      <c r="Q306" s="59"/>
      <c r="R306" s="59"/>
      <c r="S306" s="59"/>
      <c r="T306" s="59"/>
    </row>
    <row r="307" spans="14:20" x14ac:dyDescent="0.25">
      <c r="N307" s="39"/>
      <c r="O307" s="40"/>
      <c r="P307" s="59"/>
      <c r="Q307" s="59"/>
      <c r="R307" s="59"/>
      <c r="S307" s="59"/>
      <c r="T307" s="59"/>
    </row>
    <row r="308" spans="14:20" x14ac:dyDescent="0.25">
      <c r="N308" s="39"/>
      <c r="O308" s="40"/>
      <c r="P308" s="59"/>
      <c r="Q308" s="59"/>
      <c r="R308" s="59"/>
      <c r="S308" s="59"/>
      <c r="T308" s="59"/>
    </row>
    <row r="309" spans="14:20" x14ac:dyDescent="0.25">
      <c r="N309" s="39"/>
      <c r="O309" s="40"/>
      <c r="P309" s="59"/>
      <c r="Q309" s="59"/>
      <c r="R309" s="59"/>
      <c r="S309" s="59"/>
      <c r="T309" s="59"/>
    </row>
    <row r="310" spans="14:20" x14ac:dyDescent="0.25">
      <c r="N310" s="39"/>
      <c r="O310" s="40"/>
      <c r="P310" s="59"/>
      <c r="Q310" s="59"/>
      <c r="R310" s="59"/>
      <c r="S310" s="59"/>
      <c r="T310" s="59"/>
    </row>
    <row r="311" spans="14:20" x14ac:dyDescent="0.25">
      <c r="N311" s="39"/>
      <c r="O311" s="40"/>
      <c r="P311" s="59"/>
      <c r="Q311" s="59"/>
      <c r="R311" s="59"/>
      <c r="S311" s="59"/>
      <c r="T311" s="59"/>
    </row>
    <row r="312" spans="14:20" x14ac:dyDescent="0.25">
      <c r="N312" s="39"/>
      <c r="O312" s="40"/>
      <c r="P312" s="59"/>
      <c r="Q312" s="59"/>
      <c r="R312" s="59"/>
      <c r="S312" s="59"/>
      <c r="T312" s="59"/>
    </row>
    <row r="313" spans="14:20" x14ac:dyDescent="0.25">
      <c r="N313" s="39"/>
      <c r="O313" s="40"/>
      <c r="P313" s="59"/>
      <c r="Q313" s="59"/>
      <c r="R313" s="59"/>
      <c r="S313" s="59"/>
      <c r="T313" s="59"/>
    </row>
    <row r="314" spans="14:20" x14ac:dyDescent="0.25">
      <c r="N314" s="39"/>
      <c r="O314" s="40"/>
      <c r="P314" s="59"/>
      <c r="Q314" s="59"/>
      <c r="R314" s="59"/>
      <c r="S314" s="59"/>
      <c r="T314" s="59"/>
    </row>
    <row r="315" spans="14:20" x14ac:dyDescent="0.25">
      <c r="N315" s="39"/>
      <c r="O315" s="40"/>
      <c r="P315" s="59"/>
      <c r="Q315" s="59"/>
      <c r="R315" s="59"/>
      <c r="S315" s="59"/>
      <c r="T315" s="59"/>
    </row>
    <row r="316" spans="14:20" x14ac:dyDescent="0.25">
      <c r="N316" s="39"/>
      <c r="O316" s="40"/>
      <c r="P316" s="59"/>
      <c r="Q316" s="59"/>
      <c r="R316" s="59"/>
      <c r="S316" s="59"/>
      <c r="T316" s="59"/>
    </row>
    <row r="317" spans="14:20" x14ac:dyDescent="0.25">
      <c r="N317" s="39"/>
      <c r="O317" s="40"/>
      <c r="P317" s="59"/>
      <c r="Q317" s="59"/>
      <c r="R317" s="59"/>
      <c r="S317" s="59"/>
      <c r="T317" s="59"/>
    </row>
    <row r="318" spans="14:20" x14ac:dyDescent="0.25">
      <c r="N318" s="39"/>
      <c r="O318" s="40"/>
      <c r="P318" s="59"/>
      <c r="Q318" s="59"/>
      <c r="R318" s="59"/>
      <c r="S318" s="59"/>
      <c r="T318" s="59"/>
    </row>
    <row r="319" spans="14:20" x14ac:dyDescent="0.25">
      <c r="N319" s="39"/>
      <c r="O319" s="40"/>
      <c r="P319" s="59"/>
      <c r="Q319" s="59"/>
      <c r="R319" s="59"/>
      <c r="S319" s="59"/>
      <c r="T319" s="59"/>
    </row>
    <row r="320" spans="14:20" x14ac:dyDescent="0.25">
      <c r="N320" s="39"/>
      <c r="O320" s="40"/>
      <c r="P320" s="59"/>
      <c r="Q320" s="59"/>
      <c r="R320" s="59"/>
      <c r="S320" s="59"/>
      <c r="T320" s="59"/>
    </row>
    <row r="321" spans="14:20" x14ac:dyDescent="0.25">
      <c r="N321" s="39"/>
      <c r="O321" s="40"/>
      <c r="P321" s="59"/>
      <c r="Q321" s="59"/>
      <c r="R321" s="59"/>
      <c r="S321" s="59"/>
      <c r="T321" s="59"/>
    </row>
    <row r="322" spans="14:20" x14ac:dyDescent="0.25">
      <c r="N322" s="39"/>
      <c r="O322" s="40"/>
      <c r="P322" s="59"/>
      <c r="Q322" s="59"/>
      <c r="R322" s="59"/>
      <c r="S322" s="59"/>
      <c r="T322" s="59"/>
    </row>
    <row r="323" spans="14:20" x14ac:dyDescent="0.25">
      <c r="N323" s="39"/>
      <c r="O323" s="40"/>
      <c r="P323" s="59"/>
      <c r="Q323" s="59"/>
      <c r="R323" s="59"/>
      <c r="S323" s="59"/>
      <c r="T323" s="59"/>
    </row>
    <row r="324" spans="14:20" x14ac:dyDescent="0.25">
      <c r="N324" s="39"/>
      <c r="O324" s="40"/>
      <c r="P324" s="59"/>
      <c r="Q324" s="59"/>
      <c r="R324" s="59"/>
      <c r="S324" s="59"/>
      <c r="T324" s="59"/>
    </row>
    <row r="325" spans="14:20" x14ac:dyDescent="0.25">
      <c r="N325" s="39"/>
      <c r="O325" s="40"/>
      <c r="P325" s="59"/>
      <c r="Q325" s="59"/>
      <c r="R325" s="59"/>
      <c r="S325" s="59"/>
      <c r="T325" s="59"/>
    </row>
    <row r="326" spans="14:20" x14ac:dyDescent="0.25">
      <c r="N326" s="39"/>
      <c r="O326" s="40"/>
      <c r="P326" s="59"/>
      <c r="Q326" s="59"/>
      <c r="R326" s="59"/>
      <c r="S326" s="59"/>
      <c r="T326" s="59"/>
    </row>
    <row r="327" spans="14:20" x14ac:dyDescent="0.25">
      <c r="N327" s="39"/>
      <c r="O327" s="40"/>
      <c r="P327" s="59"/>
      <c r="Q327" s="59"/>
      <c r="R327" s="59"/>
      <c r="S327" s="59"/>
      <c r="T327" s="59"/>
    </row>
    <row r="328" spans="14:20" x14ac:dyDescent="0.25">
      <c r="N328" s="39"/>
      <c r="O328" s="40"/>
      <c r="P328" s="59"/>
      <c r="Q328" s="59"/>
      <c r="R328" s="59"/>
      <c r="S328" s="59"/>
      <c r="T328" s="59"/>
    </row>
    <row r="329" spans="14:20" x14ac:dyDescent="0.25">
      <c r="N329" s="39"/>
      <c r="O329" s="40"/>
      <c r="P329" s="59"/>
      <c r="Q329" s="59"/>
      <c r="R329" s="59"/>
      <c r="S329" s="59"/>
      <c r="T329" s="59"/>
    </row>
    <row r="330" spans="14:20" x14ac:dyDescent="0.25">
      <c r="N330" s="39"/>
      <c r="O330" s="40"/>
      <c r="P330" s="59"/>
      <c r="Q330" s="59"/>
      <c r="R330" s="59"/>
      <c r="S330" s="59"/>
      <c r="T330" s="59"/>
    </row>
    <row r="331" spans="14:20" x14ac:dyDescent="0.25">
      <c r="N331" s="39"/>
      <c r="O331" s="40"/>
      <c r="P331" s="59"/>
      <c r="Q331" s="59"/>
      <c r="R331" s="59"/>
      <c r="S331" s="59"/>
      <c r="T331" s="59"/>
    </row>
    <row r="332" spans="14:20" x14ac:dyDescent="0.25">
      <c r="N332" s="39"/>
      <c r="O332" s="40"/>
      <c r="P332" s="59"/>
      <c r="Q332" s="59"/>
      <c r="R332" s="59"/>
      <c r="S332" s="59"/>
      <c r="T332" s="59"/>
    </row>
    <row r="333" spans="14:20" x14ac:dyDescent="0.25">
      <c r="N333" s="39"/>
      <c r="O333" s="40"/>
      <c r="P333" s="59"/>
      <c r="Q333" s="59"/>
      <c r="R333" s="59"/>
      <c r="S333" s="59"/>
      <c r="T333" s="59"/>
    </row>
    <row r="334" spans="14:20" x14ac:dyDescent="0.25">
      <c r="N334" s="39"/>
      <c r="O334" s="40"/>
      <c r="P334" s="59"/>
      <c r="Q334" s="59"/>
      <c r="R334" s="59"/>
      <c r="S334" s="59"/>
      <c r="T334" s="59"/>
    </row>
    <row r="335" spans="14:20" x14ac:dyDescent="0.25">
      <c r="N335" s="39"/>
      <c r="O335" s="40"/>
      <c r="P335" s="59"/>
      <c r="Q335" s="59"/>
      <c r="R335" s="59"/>
      <c r="S335" s="59"/>
      <c r="T335" s="59"/>
    </row>
    <row r="336" spans="14:20" x14ac:dyDescent="0.25">
      <c r="N336" s="39"/>
      <c r="O336" s="40"/>
      <c r="P336" s="59"/>
      <c r="Q336" s="59"/>
      <c r="R336" s="59"/>
      <c r="S336" s="59"/>
      <c r="T336" s="59"/>
    </row>
    <row r="337" spans="14:20" x14ac:dyDescent="0.25">
      <c r="N337" s="39"/>
      <c r="O337" s="40"/>
      <c r="P337" s="59"/>
      <c r="Q337" s="59"/>
      <c r="R337" s="59"/>
      <c r="S337" s="59"/>
      <c r="T337" s="59"/>
    </row>
    <row r="338" spans="14:20" x14ac:dyDescent="0.25">
      <c r="N338" s="39"/>
      <c r="O338" s="40"/>
      <c r="P338" s="59"/>
      <c r="Q338" s="59"/>
      <c r="R338" s="59"/>
      <c r="S338" s="59"/>
      <c r="T338" s="59"/>
    </row>
    <row r="339" spans="14:20" x14ac:dyDescent="0.25">
      <c r="N339" s="39"/>
      <c r="O339" s="40"/>
      <c r="P339" s="59"/>
      <c r="Q339" s="59"/>
      <c r="R339" s="59"/>
      <c r="S339" s="59"/>
      <c r="T339" s="59"/>
    </row>
    <row r="340" spans="14:20" x14ac:dyDescent="0.25">
      <c r="N340" s="39"/>
      <c r="O340" s="40"/>
      <c r="P340" s="59"/>
      <c r="Q340" s="59"/>
      <c r="R340" s="59"/>
      <c r="S340" s="59"/>
      <c r="T340" s="59"/>
    </row>
    <row r="341" spans="14:20" x14ac:dyDescent="0.25">
      <c r="N341" s="39"/>
      <c r="O341" s="40"/>
      <c r="P341" s="59"/>
      <c r="Q341" s="59"/>
      <c r="R341" s="59"/>
      <c r="S341" s="59"/>
      <c r="T341" s="59"/>
    </row>
    <row r="342" spans="14:20" x14ac:dyDescent="0.25">
      <c r="N342" s="39"/>
      <c r="O342" s="40"/>
      <c r="P342" s="59"/>
      <c r="Q342" s="59"/>
      <c r="R342" s="59"/>
      <c r="S342" s="59"/>
      <c r="T342" s="59"/>
    </row>
    <row r="343" spans="14:20" x14ac:dyDescent="0.25">
      <c r="N343" s="39"/>
      <c r="O343" s="40"/>
      <c r="P343" s="59"/>
      <c r="Q343" s="59"/>
      <c r="R343" s="59"/>
      <c r="S343" s="59"/>
      <c r="T343" s="59"/>
    </row>
    <row r="344" spans="14:20" x14ac:dyDescent="0.25">
      <c r="N344" s="39"/>
      <c r="O344" s="40"/>
      <c r="P344" s="59"/>
      <c r="Q344" s="59"/>
      <c r="R344" s="59"/>
      <c r="S344" s="59"/>
      <c r="T344" s="59"/>
    </row>
    <row r="345" spans="14:20" x14ac:dyDescent="0.25">
      <c r="N345" s="39"/>
      <c r="O345" s="40"/>
      <c r="P345" s="59"/>
      <c r="Q345" s="59"/>
      <c r="R345" s="59"/>
      <c r="S345" s="59"/>
      <c r="T345" s="59"/>
    </row>
    <row r="346" spans="14:20" x14ac:dyDescent="0.25">
      <c r="N346" s="39"/>
      <c r="O346" s="40"/>
      <c r="P346" s="59"/>
      <c r="Q346" s="59"/>
      <c r="R346" s="59"/>
      <c r="S346" s="59"/>
      <c r="T346" s="59"/>
    </row>
    <row r="347" spans="14:20" x14ac:dyDescent="0.25">
      <c r="N347" s="39"/>
      <c r="O347" s="40"/>
      <c r="P347" s="59"/>
      <c r="Q347" s="59"/>
      <c r="R347" s="59"/>
      <c r="S347" s="59"/>
      <c r="T347" s="59"/>
    </row>
    <row r="348" spans="14:20" x14ac:dyDescent="0.25">
      <c r="N348" s="39"/>
      <c r="O348" s="40"/>
      <c r="P348" s="59"/>
      <c r="Q348" s="59"/>
      <c r="R348" s="59"/>
      <c r="S348" s="59"/>
      <c r="T348" s="59"/>
    </row>
    <row r="349" spans="14:20" x14ac:dyDescent="0.25">
      <c r="N349" s="39"/>
      <c r="O349" s="40"/>
      <c r="P349" s="59"/>
      <c r="Q349" s="59"/>
      <c r="R349" s="59"/>
      <c r="S349" s="59"/>
      <c r="T349" s="59"/>
    </row>
    <row r="350" spans="14:20" x14ac:dyDescent="0.25">
      <c r="N350" s="39"/>
      <c r="O350" s="40"/>
      <c r="P350" s="59"/>
      <c r="Q350" s="59"/>
      <c r="R350" s="59"/>
      <c r="S350" s="59"/>
      <c r="T350" s="59"/>
    </row>
    <row r="351" spans="14:20" x14ac:dyDescent="0.25">
      <c r="N351" s="39"/>
      <c r="O351" s="40"/>
      <c r="P351" s="59"/>
      <c r="Q351" s="59"/>
      <c r="R351" s="59"/>
      <c r="S351" s="59"/>
      <c r="T351" s="59"/>
    </row>
    <row r="352" spans="14:20" x14ac:dyDescent="0.25">
      <c r="N352" s="39"/>
      <c r="O352" s="40"/>
      <c r="P352" s="59"/>
      <c r="Q352" s="59"/>
      <c r="R352" s="59"/>
      <c r="S352" s="59"/>
      <c r="T352" s="59"/>
    </row>
    <row r="353" spans="14:20" x14ac:dyDescent="0.25">
      <c r="N353" s="39"/>
      <c r="O353" s="40"/>
      <c r="P353" s="59"/>
      <c r="Q353" s="59"/>
      <c r="R353" s="59"/>
      <c r="S353" s="59"/>
      <c r="T353" s="59"/>
    </row>
    <row r="354" spans="14:20" x14ac:dyDescent="0.25">
      <c r="N354" s="39"/>
      <c r="O354" s="40"/>
      <c r="P354" s="59"/>
      <c r="Q354" s="59"/>
      <c r="R354" s="59"/>
      <c r="S354" s="59"/>
      <c r="T354" s="59"/>
    </row>
    <row r="355" spans="14:20" x14ac:dyDescent="0.25">
      <c r="N355" s="39"/>
      <c r="O355" s="40"/>
      <c r="P355" s="59"/>
      <c r="Q355" s="59"/>
      <c r="R355" s="59"/>
      <c r="S355" s="59"/>
      <c r="T355" s="59"/>
    </row>
    <row r="356" spans="14:20" x14ac:dyDescent="0.25">
      <c r="N356" s="39"/>
      <c r="O356" s="40"/>
      <c r="P356" s="59"/>
      <c r="Q356" s="59"/>
      <c r="R356" s="59"/>
      <c r="S356" s="59"/>
      <c r="T356" s="59"/>
    </row>
    <row r="357" spans="14:20" x14ac:dyDescent="0.25">
      <c r="N357" s="39"/>
      <c r="O357" s="40"/>
      <c r="P357" s="59"/>
      <c r="Q357" s="59"/>
      <c r="R357" s="59"/>
      <c r="S357" s="59"/>
      <c r="T357" s="59"/>
    </row>
    <row r="358" spans="14:20" x14ac:dyDescent="0.25">
      <c r="N358" s="39"/>
      <c r="O358" s="40"/>
      <c r="P358" s="59"/>
      <c r="Q358" s="59"/>
      <c r="R358" s="59"/>
      <c r="S358" s="59"/>
      <c r="T358" s="59"/>
    </row>
    <row r="359" spans="14:20" x14ac:dyDescent="0.25">
      <c r="N359" s="39"/>
      <c r="O359" s="40"/>
      <c r="P359" s="59"/>
      <c r="Q359" s="59"/>
      <c r="R359" s="59"/>
      <c r="S359" s="59"/>
      <c r="T359" s="59"/>
    </row>
    <row r="360" spans="14:20" x14ac:dyDescent="0.25">
      <c r="N360" s="39"/>
      <c r="O360" s="40"/>
      <c r="P360" s="59"/>
      <c r="Q360" s="59"/>
      <c r="R360" s="59"/>
      <c r="S360" s="59"/>
      <c r="T360" s="59"/>
    </row>
    <row r="361" spans="14:20" x14ac:dyDescent="0.25">
      <c r="N361" s="39"/>
      <c r="O361" s="40"/>
      <c r="P361" s="59"/>
      <c r="Q361" s="59"/>
      <c r="R361" s="59"/>
      <c r="S361" s="59"/>
      <c r="T361" s="59"/>
    </row>
    <row r="362" spans="14:20" x14ac:dyDescent="0.25">
      <c r="N362" s="39"/>
      <c r="O362" s="40"/>
      <c r="P362" s="59"/>
      <c r="Q362" s="59"/>
      <c r="R362" s="59"/>
      <c r="S362" s="59"/>
      <c r="T362" s="59"/>
    </row>
    <row r="363" spans="14:20" x14ac:dyDescent="0.25">
      <c r="N363" s="39"/>
      <c r="O363" s="40"/>
      <c r="P363" s="59"/>
      <c r="Q363" s="59"/>
      <c r="R363" s="59"/>
      <c r="S363" s="59"/>
      <c r="T363" s="59"/>
    </row>
    <row r="364" spans="14:20" x14ac:dyDescent="0.25">
      <c r="N364" s="39"/>
      <c r="O364" s="40"/>
      <c r="P364" s="59"/>
      <c r="Q364" s="59"/>
      <c r="R364" s="59"/>
      <c r="S364" s="59"/>
      <c r="T364" s="59"/>
    </row>
    <row r="365" spans="14:20" x14ac:dyDescent="0.25">
      <c r="N365" s="39"/>
      <c r="O365" s="40"/>
      <c r="P365" s="59"/>
      <c r="Q365" s="59"/>
      <c r="R365" s="59"/>
      <c r="S365" s="59"/>
      <c r="T365" s="59"/>
    </row>
    <row r="366" spans="14:20" x14ac:dyDescent="0.25">
      <c r="N366" s="39"/>
      <c r="O366" s="40"/>
      <c r="P366" s="59"/>
      <c r="Q366" s="59"/>
      <c r="R366" s="59"/>
      <c r="S366" s="59"/>
      <c r="T366" s="59"/>
    </row>
    <row r="367" spans="14:20" x14ac:dyDescent="0.25">
      <c r="N367" s="39"/>
      <c r="O367" s="40"/>
      <c r="P367" s="59"/>
      <c r="Q367" s="59"/>
      <c r="R367" s="59"/>
      <c r="S367" s="59"/>
      <c r="T367" s="59"/>
    </row>
    <row r="368" spans="14:20" x14ac:dyDescent="0.25">
      <c r="N368" s="39"/>
      <c r="O368" s="40"/>
      <c r="P368" s="59"/>
      <c r="Q368" s="59"/>
      <c r="R368" s="59"/>
      <c r="S368" s="59"/>
      <c r="T368" s="59"/>
    </row>
    <row r="369" spans="14:20" x14ac:dyDescent="0.25">
      <c r="N369" s="39"/>
      <c r="O369" s="40"/>
      <c r="P369" s="59"/>
      <c r="Q369" s="59"/>
      <c r="R369" s="59"/>
      <c r="S369" s="59"/>
      <c r="T369" s="59"/>
    </row>
    <row r="370" spans="14:20" x14ac:dyDescent="0.25">
      <c r="N370" s="39"/>
      <c r="O370" s="40"/>
      <c r="P370" s="59"/>
      <c r="Q370" s="59"/>
      <c r="R370" s="59"/>
      <c r="S370" s="59"/>
      <c r="T370" s="59"/>
    </row>
    <row r="371" spans="14:20" x14ac:dyDescent="0.25">
      <c r="N371" s="39"/>
      <c r="O371" s="40"/>
      <c r="P371" s="59"/>
      <c r="Q371" s="59"/>
      <c r="R371" s="59"/>
      <c r="S371" s="59"/>
      <c r="T371" s="59"/>
    </row>
    <row r="372" spans="14:20" x14ac:dyDescent="0.25">
      <c r="N372" s="39"/>
      <c r="O372" s="40"/>
      <c r="P372" s="59"/>
      <c r="Q372" s="59"/>
      <c r="R372" s="59"/>
      <c r="S372" s="59"/>
      <c r="T372" s="59"/>
    </row>
    <row r="373" spans="14:20" x14ac:dyDescent="0.25">
      <c r="N373" s="39"/>
      <c r="O373" s="40"/>
      <c r="P373" s="59"/>
      <c r="Q373" s="59"/>
      <c r="R373" s="59"/>
      <c r="S373" s="59"/>
      <c r="T373" s="59"/>
    </row>
    <row r="374" spans="14:20" x14ac:dyDescent="0.25">
      <c r="N374" s="39"/>
      <c r="O374" s="40"/>
      <c r="P374" s="59"/>
      <c r="Q374" s="59"/>
      <c r="R374" s="59"/>
      <c r="S374" s="59"/>
      <c r="T374" s="59"/>
    </row>
    <row r="375" spans="14:20" x14ac:dyDescent="0.25">
      <c r="N375" s="39"/>
      <c r="O375" s="40"/>
      <c r="P375" s="59"/>
      <c r="Q375" s="59"/>
      <c r="R375" s="59"/>
      <c r="S375" s="59"/>
      <c r="T375" s="59"/>
    </row>
    <row r="376" spans="14:20" x14ac:dyDescent="0.25">
      <c r="N376" s="39"/>
      <c r="O376" s="40"/>
      <c r="P376" s="59"/>
      <c r="Q376" s="59"/>
      <c r="R376" s="59"/>
      <c r="S376" s="59"/>
      <c r="T376" s="59"/>
    </row>
    <row r="377" spans="14:20" x14ac:dyDescent="0.25">
      <c r="N377" s="39"/>
      <c r="O377" s="40"/>
      <c r="P377" s="59"/>
      <c r="Q377" s="59"/>
      <c r="R377" s="59"/>
      <c r="S377" s="59"/>
      <c r="T377" s="59"/>
    </row>
    <row r="378" spans="14:20" x14ac:dyDescent="0.25">
      <c r="N378" s="39"/>
      <c r="O378" s="40"/>
      <c r="P378" s="59"/>
      <c r="Q378" s="59"/>
      <c r="R378" s="59"/>
      <c r="S378" s="59"/>
      <c r="T378" s="59"/>
    </row>
    <row r="379" spans="14:20" x14ac:dyDescent="0.25">
      <c r="N379" s="39"/>
      <c r="O379" s="40"/>
      <c r="P379" s="59"/>
      <c r="Q379" s="59"/>
      <c r="R379" s="59"/>
      <c r="S379" s="59"/>
      <c r="T379" s="59"/>
    </row>
    <row r="380" spans="14:20" x14ac:dyDescent="0.25">
      <c r="N380" s="39"/>
      <c r="O380" s="40"/>
      <c r="P380" s="59"/>
      <c r="Q380" s="59"/>
      <c r="R380" s="59"/>
      <c r="S380" s="59"/>
      <c r="T380" s="59"/>
    </row>
    <row r="381" spans="14:20" x14ac:dyDescent="0.25">
      <c r="N381" s="39"/>
      <c r="O381" s="40"/>
      <c r="P381" s="59"/>
      <c r="Q381" s="59"/>
      <c r="R381" s="59"/>
      <c r="S381" s="59"/>
      <c r="T381" s="59"/>
    </row>
    <row r="382" spans="14:20" x14ac:dyDescent="0.25">
      <c r="N382" s="39"/>
      <c r="O382" s="40"/>
      <c r="P382" s="59"/>
      <c r="Q382" s="59"/>
      <c r="R382" s="59"/>
      <c r="S382" s="59"/>
      <c r="T382" s="59"/>
    </row>
    <row r="383" spans="14:20" x14ac:dyDescent="0.25">
      <c r="N383" s="39"/>
      <c r="O383" s="40"/>
      <c r="P383" s="59"/>
      <c r="Q383" s="59"/>
      <c r="R383" s="59"/>
      <c r="S383" s="59"/>
      <c r="T383" s="59"/>
    </row>
    <row r="384" spans="14:20" x14ac:dyDescent="0.25">
      <c r="N384" s="39"/>
      <c r="O384" s="40"/>
      <c r="P384" s="59"/>
      <c r="Q384" s="59"/>
      <c r="R384" s="59"/>
      <c r="S384" s="59"/>
      <c r="T384" s="59"/>
    </row>
    <row r="385" spans="14:20" x14ac:dyDescent="0.25">
      <c r="N385" s="39"/>
      <c r="O385" s="40"/>
      <c r="P385" s="59"/>
      <c r="Q385" s="59"/>
      <c r="R385" s="59"/>
      <c r="S385" s="59"/>
      <c r="T385" s="59"/>
    </row>
    <row r="386" spans="14:20" x14ac:dyDescent="0.25">
      <c r="N386" s="39"/>
      <c r="O386" s="40"/>
      <c r="P386" s="59"/>
      <c r="Q386" s="59"/>
      <c r="R386" s="59"/>
      <c r="S386" s="59"/>
      <c r="T386" s="59"/>
    </row>
    <row r="387" spans="14:20" x14ac:dyDescent="0.25">
      <c r="N387" s="39"/>
      <c r="O387" s="40"/>
      <c r="P387" s="59"/>
      <c r="Q387" s="59"/>
      <c r="R387" s="59"/>
      <c r="S387" s="59"/>
      <c r="T387" s="59"/>
    </row>
    <row r="388" spans="14:20" x14ac:dyDescent="0.25">
      <c r="N388" s="39"/>
      <c r="O388" s="40"/>
      <c r="P388" s="59"/>
      <c r="Q388" s="59"/>
      <c r="R388" s="59"/>
      <c r="S388" s="59"/>
      <c r="T388" s="59"/>
    </row>
    <row r="389" spans="14:20" x14ac:dyDescent="0.25">
      <c r="N389" s="39"/>
      <c r="O389" s="40"/>
      <c r="P389" s="59"/>
      <c r="Q389" s="59"/>
      <c r="R389" s="59"/>
      <c r="S389" s="59"/>
      <c r="T389" s="59"/>
    </row>
    <row r="390" spans="14:20" x14ac:dyDescent="0.25">
      <c r="N390" s="39"/>
      <c r="O390" s="40"/>
      <c r="P390" s="59"/>
      <c r="Q390" s="59"/>
      <c r="R390" s="59"/>
      <c r="S390" s="59"/>
      <c r="T390" s="59"/>
    </row>
    <row r="391" spans="14:20" x14ac:dyDescent="0.25">
      <c r="N391" s="39"/>
      <c r="O391" s="40"/>
      <c r="P391" s="59"/>
      <c r="Q391" s="59"/>
      <c r="R391" s="59"/>
      <c r="S391" s="59"/>
      <c r="T391" s="59"/>
    </row>
    <row r="392" spans="14:20" x14ac:dyDescent="0.25">
      <c r="N392" s="39"/>
      <c r="O392" s="40"/>
      <c r="P392" s="59"/>
      <c r="Q392" s="59"/>
      <c r="R392" s="59"/>
      <c r="S392" s="59"/>
      <c r="T392" s="59"/>
    </row>
    <row r="393" spans="14:20" x14ac:dyDescent="0.25">
      <c r="N393" s="39"/>
      <c r="O393" s="40"/>
      <c r="P393" s="59"/>
      <c r="Q393" s="59"/>
      <c r="R393" s="59"/>
      <c r="S393" s="59"/>
      <c r="T393" s="59"/>
    </row>
    <row r="394" spans="14:20" x14ac:dyDescent="0.25">
      <c r="N394" s="39"/>
      <c r="O394" s="40"/>
      <c r="P394" s="59"/>
      <c r="Q394" s="59"/>
      <c r="R394" s="59"/>
      <c r="S394" s="59"/>
      <c r="T394" s="59"/>
    </row>
    <row r="395" spans="14:20" x14ac:dyDescent="0.25">
      <c r="N395" s="39"/>
      <c r="O395" s="40"/>
      <c r="P395" s="59"/>
      <c r="Q395" s="59"/>
      <c r="R395" s="59"/>
      <c r="S395" s="59"/>
      <c r="T395" s="59"/>
    </row>
    <row r="396" spans="14:20" x14ac:dyDescent="0.25">
      <c r="N396" s="39"/>
      <c r="O396" s="40"/>
      <c r="P396" s="59"/>
      <c r="Q396" s="59"/>
      <c r="R396" s="59"/>
      <c r="S396" s="59"/>
      <c r="T396" s="59"/>
    </row>
    <row r="397" spans="14:20" x14ac:dyDescent="0.25">
      <c r="N397" s="39"/>
      <c r="O397" s="40"/>
      <c r="P397" s="59"/>
      <c r="Q397" s="59"/>
      <c r="R397" s="59"/>
      <c r="S397" s="59"/>
      <c r="T397" s="59"/>
    </row>
    <row r="398" spans="14:20" x14ac:dyDescent="0.25">
      <c r="N398" s="39"/>
      <c r="O398" s="40"/>
      <c r="P398" s="59"/>
      <c r="Q398" s="59"/>
      <c r="R398" s="59"/>
      <c r="S398" s="59"/>
      <c r="T398" s="59"/>
    </row>
    <row r="399" spans="14:20" x14ac:dyDescent="0.25">
      <c r="N399" s="39"/>
      <c r="O399" s="40"/>
      <c r="P399" s="59"/>
      <c r="Q399" s="59"/>
      <c r="R399" s="59"/>
      <c r="S399" s="59"/>
      <c r="T399" s="59"/>
    </row>
    <row r="400" spans="14:20" x14ac:dyDescent="0.25">
      <c r="N400" s="39"/>
      <c r="O400" s="40"/>
      <c r="P400" s="59"/>
      <c r="Q400" s="59"/>
      <c r="R400" s="59"/>
      <c r="S400" s="59"/>
      <c r="T400" s="59"/>
    </row>
    <row r="401" spans="14:20" x14ac:dyDescent="0.25">
      <c r="N401" s="39"/>
      <c r="O401" s="40"/>
      <c r="P401" s="59"/>
      <c r="Q401" s="59"/>
      <c r="R401" s="59"/>
      <c r="S401" s="59"/>
      <c r="T401" s="59"/>
    </row>
    <row r="402" spans="14:20" x14ac:dyDescent="0.25">
      <c r="N402" s="39"/>
      <c r="O402" s="40"/>
      <c r="P402" s="59"/>
      <c r="Q402" s="59"/>
      <c r="R402" s="59"/>
      <c r="S402" s="59"/>
      <c r="T402" s="59"/>
    </row>
    <row r="403" spans="14:20" x14ac:dyDescent="0.25">
      <c r="N403" s="39"/>
      <c r="O403" s="40"/>
      <c r="P403" s="59"/>
      <c r="Q403" s="59"/>
      <c r="R403" s="59"/>
      <c r="S403" s="59"/>
      <c r="T403" s="59"/>
    </row>
    <row r="404" spans="14:20" x14ac:dyDescent="0.25">
      <c r="N404" s="39"/>
      <c r="O404" s="40"/>
      <c r="P404" s="59"/>
      <c r="Q404" s="59"/>
      <c r="R404" s="59"/>
      <c r="S404" s="59"/>
      <c r="T404" s="59"/>
    </row>
    <row r="405" spans="14:20" x14ac:dyDescent="0.25">
      <c r="N405" s="39"/>
      <c r="O405" s="40"/>
      <c r="P405" s="59"/>
      <c r="Q405" s="59"/>
      <c r="R405" s="59"/>
      <c r="S405" s="59"/>
      <c r="T405" s="59"/>
    </row>
    <row r="406" spans="14:20" x14ac:dyDescent="0.25">
      <c r="N406" s="39"/>
      <c r="O406" s="40"/>
      <c r="P406" s="59"/>
      <c r="Q406" s="59"/>
      <c r="R406" s="59"/>
      <c r="S406" s="59"/>
      <c r="T406" s="59"/>
    </row>
    <row r="407" spans="14:20" x14ac:dyDescent="0.25">
      <c r="N407" s="39"/>
      <c r="O407" s="40"/>
      <c r="P407" s="59"/>
      <c r="Q407" s="59"/>
      <c r="R407" s="59"/>
      <c r="S407" s="59"/>
      <c r="T407" s="59"/>
    </row>
    <row r="408" spans="14:20" x14ac:dyDescent="0.25">
      <c r="N408" s="39"/>
      <c r="O408" s="40"/>
      <c r="P408" s="59"/>
      <c r="Q408" s="59"/>
      <c r="R408" s="59"/>
      <c r="S408" s="59"/>
      <c r="T408" s="59"/>
    </row>
    <row r="409" spans="14:20" x14ac:dyDescent="0.25">
      <c r="N409" s="39"/>
      <c r="O409" s="40"/>
      <c r="P409" s="59"/>
      <c r="Q409" s="59"/>
      <c r="R409" s="59"/>
      <c r="S409" s="59"/>
      <c r="T409" s="59"/>
    </row>
    <row r="410" spans="14:20" x14ac:dyDescent="0.25">
      <c r="N410" s="39"/>
      <c r="O410" s="40"/>
      <c r="P410" s="59"/>
      <c r="Q410" s="59"/>
      <c r="R410" s="59"/>
      <c r="S410" s="59"/>
      <c r="T410" s="59"/>
    </row>
    <row r="411" spans="14:20" x14ac:dyDescent="0.25">
      <c r="N411" s="39"/>
      <c r="O411" s="40"/>
      <c r="P411" s="59"/>
      <c r="Q411" s="59"/>
      <c r="R411" s="59"/>
      <c r="S411" s="59"/>
      <c r="T411" s="59"/>
    </row>
    <row r="412" spans="14:20" x14ac:dyDescent="0.25">
      <c r="N412" s="39"/>
      <c r="O412" s="40"/>
      <c r="P412" s="59"/>
      <c r="Q412" s="59"/>
      <c r="R412" s="59"/>
      <c r="S412" s="59"/>
      <c r="T412" s="59"/>
    </row>
    <row r="413" spans="14:20" x14ac:dyDescent="0.25">
      <c r="N413" s="39"/>
      <c r="O413" s="40"/>
      <c r="P413" s="59"/>
      <c r="Q413" s="59"/>
      <c r="R413" s="59"/>
      <c r="S413" s="59"/>
      <c r="T413" s="59"/>
    </row>
    <row r="414" spans="14:20" x14ac:dyDescent="0.25">
      <c r="N414" s="39"/>
      <c r="O414" s="40"/>
      <c r="P414" s="59"/>
      <c r="Q414" s="59"/>
      <c r="R414" s="59"/>
      <c r="S414" s="59"/>
      <c r="T414" s="59"/>
    </row>
    <row r="415" spans="14:20" x14ac:dyDescent="0.25">
      <c r="N415" s="39"/>
      <c r="O415" s="40"/>
      <c r="P415" s="59"/>
      <c r="Q415" s="59"/>
      <c r="R415" s="59"/>
      <c r="S415" s="59"/>
      <c r="T415" s="59"/>
    </row>
    <row r="416" spans="14:20" x14ac:dyDescent="0.25">
      <c r="N416" s="39"/>
      <c r="O416" s="40"/>
      <c r="P416" s="59"/>
      <c r="Q416" s="59"/>
      <c r="R416" s="59"/>
      <c r="S416" s="59"/>
      <c r="T416" s="59"/>
    </row>
    <row r="417" spans="14:20" x14ac:dyDescent="0.25">
      <c r="N417" s="39"/>
      <c r="O417" s="40"/>
      <c r="P417" s="59"/>
      <c r="Q417" s="59"/>
      <c r="R417" s="59"/>
      <c r="S417" s="59"/>
      <c r="T417" s="59"/>
    </row>
    <row r="418" spans="14:20" x14ac:dyDescent="0.25">
      <c r="N418" s="39"/>
      <c r="O418" s="40"/>
      <c r="P418" s="59"/>
      <c r="Q418" s="59"/>
      <c r="R418" s="59"/>
      <c r="S418" s="59"/>
      <c r="T418" s="59"/>
    </row>
    <row r="419" spans="14:20" x14ac:dyDescent="0.25">
      <c r="N419" s="39"/>
      <c r="O419" s="40"/>
      <c r="P419" s="59"/>
      <c r="Q419" s="59"/>
      <c r="R419" s="59"/>
      <c r="S419" s="59"/>
      <c r="T419" s="59"/>
    </row>
    <row r="420" spans="14:20" x14ac:dyDescent="0.25">
      <c r="N420" s="39"/>
      <c r="O420" s="40"/>
      <c r="P420" s="59"/>
      <c r="Q420" s="59"/>
      <c r="R420" s="59"/>
      <c r="S420" s="59"/>
      <c r="T420" s="59"/>
    </row>
    <row r="421" spans="14:20" x14ac:dyDescent="0.25">
      <c r="N421" s="39"/>
      <c r="O421" s="40"/>
      <c r="P421" s="59"/>
      <c r="Q421" s="59"/>
      <c r="R421" s="59"/>
      <c r="S421" s="59"/>
      <c r="T421" s="59"/>
    </row>
    <row r="422" spans="14:20" x14ac:dyDescent="0.25">
      <c r="N422" s="39"/>
      <c r="O422" s="40"/>
      <c r="P422" s="59"/>
      <c r="Q422" s="59"/>
      <c r="R422" s="59"/>
      <c r="S422" s="59"/>
      <c r="T422" s="59"/>
    </row>
    <row r="423" spans="14:20" x14ac:dyDescent="0.25">
      <c r="N423" s="39"/>
      <c r="O423" s="40"/>
      <c r="P423" s="59"/>
      <c r="Q423" s="59"/>
      <c r="R423" s="59"/>
      <c r="S423" s="59"/>
      <c r="T423" s="59"/>
    </row>
    <row r="424" spans="14:20" x14ac:dyDescent="0.25">
      <c r="N424" s="39"/>
      <c r="O424" s="40"/>
      <c r="P424" s="59"/>
      <c r="Q424" s="59"/>
      <c r="R424" s="59"/>
      <c r="S424" s="59"/>
      <c r="T424" s="59"/>
    </row>
    <row r="425" spans="14:20" x14ac:dyDescent="0.25">
      <c r="N425" s="39"/>
      <c r="O425" s="40"/>
      <c r="P425" s="59"/>
      <c r="Q425" s="59"/>
      <c r="R425" s="59"/>
      <c r="S425" s="59"/>
      <c r="T425" s="59"/>
    </row>
    <row r="426" spans="14:20" x14ac:dyDescent="0.25">
      <c r="N426" s="39"/>
      <c r="O426" s="40"/>
      <c r="P426" s="59"/>
      <c r="Q426" s="59"/>
      <c r="R426" s="59"/>
      <c r="S426" s="59"/>
      <c r="T426" s="59"/>
    </row>
    <row r="427" spans="14:20" x14ac:dyDescent="0.25">
      <c r="N427" s="39"/>
      <c r="O427" s="40"/>
      <c r="P427" s="59"/>
      <c r="Q427" s="59"/>
      <c r="R427" s="59"/>
      <c r="S427" s="59"/>
      <c r="T427" s="59"/>
    </row>
    <row r="428" spans="14:20" x14ac:dyDescent="0.25">
      <c r="N428" s="39"/>
      <c r="O428" s="40"/>
      <c r="P428" s="59"/>
      <c r="Q428" s="59"/>
      <c r="R428" s="59"/>
      <c r="S428" s="59"/>
      <c r="T428" s="59"/>
    </row>
    <row r="429" spans="14:20" x14ac:dyDescent="0.25">
      <c r="N429" s="39"/>
      <c r="O429" s="40"/>
      <c r="P429" s="59"/>
      <c r="Q429" s="59"/>
      <c r="R429" s="59"/>
      <c r="S429" s="59"/>
      <c r="T429" s="59"/>
    </row>
    <row r="430" spans="14:20" x14ac:dyDescent="0.25">
      <c r="N430" s="39"/>
      <c r="O430" s="40"/>
      <c r="P430" s="59"/>
      <c r="Q430" s="59"/>
      <c r="R430" s="59"/>
      <c r="S430" s="59"/>
      <c r="T430" s="59"/>
    </row>
    <row r="431" spans="14:20" x14ac:dyDescent="0.25">
      <c r="N431" s="39"/>
      <c r="O431" s="40"/>
      <c r="P431" s="59"/>
      <c r="Q431" s="59"/>
      <c r="R431" s="59"/>
      <c r="S431" s="59"/>
      <c r="T431" s="59"/>
    </row>
    <row r="432" spans="14:20" x14ac:dyDescent="0.25">
      <c r="N432" s="39"/>
      <c r="O432" s="40"/>
      <c r="P432" s="59"/>
      <c r="Q432" s="59"/>
      <c r="R432" s="59"/>
      <c r="S432" s="59"/>
      <c r="T432" s="59"/>
    </row>
    <row r="433" spans="14:20" x14ac:dyDescent="0.25">
      <c r="N433" s="39"/>
      <c r="O433" s="40"/>
      <c r="P433" s="59"/>
      <c r="Q433" s="59"/>
      <c r="R433" s="59"/>
      <c r="S433" s="59"/>
      <c r="T433" s="59"/>
    </row>
    <row r="434" spans="14:20" x14ac:dyDescent="0.25">
      <c r="N434" s="39"/>
      <c r="O434" s="40"/>
      <c r="P434" s="59"/>
      <c r="Q434" s="59"/>
      <c r="R434" s="59"/>
      <c r="S434" s="59"/>
      <c r="T434" s="59"/>
    </row>
    <row r="435" spans="14:20" x14ac:dyDescent="0.25">
      <c r="N435" s="39"/>
      <c r="O435" s="40"/>
      <c r="P435" s="59"/>
      <c r="Q435" s="59"/>
      <c r="R435" s="59"/>
      <c r="S435" s="59"/>
      <c r="T435" s="59"/>
    </row>
    <row r="436" spans="14:20" x14ac:dyDescent="0.25">
      <c r="N436" s="39"/>
      <c r="O436" s="40"/>
      <c r="P436" s="59"/>
      <c r="Q436" s="59"/>
      <c r="R436" s="59"/>
      <c r="S436" s="59"/>
      <c r="T436" s="59"/>
    </row>
    <row r="437" spans="14:20" x14ac:dyDescent="0.25">
      <c r="N437" s="39"/>
      <c r="O437" s="40"/>
      <c r="P437" s="59"/>
      <c r="Q437" s="59"/>
      <c r="R437" s="59"/>
      <c r="S437" s="59"/>
      <c r="T437" s="59"/>
    </row>
    <row r="438" spans="14:20" x14ac:dyDescent="0.25">
      <c r="N438" s="39"/>
      <c r="O438" s="40"/>
      <c r="P438" s="59"/>
      <c r="Q438" s="59"/>
      <c r="R438" s="59"/>
      <c r="S438" s="59"/>
      <c r="T438" s="59"/>
    </row>
    <row r="439" spans="14:20" x14ac:dyDescent="0.25">
      <c r="N439" s="39"/>
      <c r="O439" s="40"/>
      <c r="P439" s="59"/>
      <c r="Q439" s="59"/>
      <c r="R439" s="59"/>
      <c r="S439" s="59"/>
      <c r="T439" s="59"/>
    </row>
    <row r="440" spans="14:20" x14ac:dyDescent="0.25">
      <c r="N440" s="39"/>
      <c r="O440" s="40"/>
      <c r="P440" s="59"/>
      <c r="Q440" s="59"/>
      <c r="R440" s="59"/>
      <c r="S440" s="59"/>
      <c r="T440" s="59"/>
    </row>
    <row r="441" spans="14:20" x14ac:dyDescent="0.25">
      <c r="N441" s="39"/>
      <c r="O441" s="40"/>
      <c r="P441" s="59"/>
      <c r="Q441" s="59"/>
      <c r="R441" s="59"/>
      <c r="S441" s="59"/>
      <c r="T441" s="59"/>
    </row>
    <row r="442" spans="14:20" x14ac:dyDescent="0.25">
      <c r="N442" s="39"/>
      <c r="O442" s="40"/>
      <c r="P442" s="59"/>
      <c r="Q442" s="59"/>
      <c r="R442" s="59"/>
      <c r="S442" s="59"/>
      <c r="T442" s="59"/>
    </row>
    <row r="443" spans="14:20" x14ac:dyDescent="0.25">
      <c r="N443" s="39"/>
      <c r="O443" s="40"/>
      <c r="P443" s="59"/>
      <c r="Q443" s="59"/>
      <c r="R443" s="59"/>
      <c r="S443" s="59"/>
      <c r="T443" s="59"/>
    </row>
    <row r="444" spans="14:20" x14ac:dyDescent="0.25">
      <c r="N444" s="39"/>
      <c r="O444" s="40"/>
      <c r="P444" s="59"/>
      <c r="Q444" s="59"/>
      <c r="R444" s="59"/>
      <c r="S444" s="59"/>
      <c r="T444" s="59"/>
    </row>
    <row r="445" spans="14:20" x14ac:dyDescent="0.25">
      <c r="N445" s="39"/>
      <c r="O445" s="40"/>
      <c r="P445" s="59"/>
      <c r="Q445" s="59"/>
      <c r="R445" s="59"/>
      <c r="S445" s="59"/>
      <c r="T445" s="59"/>
    </row>
    <row r="446" spans="14:20" x14ac:dyDescent="0.25">
      <c r="N446" s="39"/>
      <c r="O446" s="40"/>
      <c r="P446" s="59"/>
      <c r="Q446" s="59"/>
      <c r="R446" s="59"/>
      <c r="S446" s="59"/>
      <c r="T446" s="59"/>
    </row>
    <row r="447" spans="14:20" x14ac:dyDescent="0.25">
      <c r="N447" s="39"/>
      <c r="O447" s="40"/>
      <c r="P447" s="59"/>
      <c r="Q447" s="59"/>
      <c r="R447" s="59"/>
      <c r="S447" s="59"/>
      <c r="T447" s="59"/>
    </row>
    <row r="448" spans="14:20" x14ac:dyDescent="0.25">
      <c r="N448" s="39"/>
      <c r="O448" s="40"/>
      <c r="P448" s="59"/>
      <c r="Q448" s="59"/>
      <c r="R448" s="59"/>
      <c r="S448" s="59"/>
      <c r="T448" s="59"/>
    </row>
    <row r="449" spans="14:20" x14ac:dyDescent="0.25">
      <c r="N449" s="39"/>
      <c r="O449" s="40"/>
      <c r="P449" s="59"/>
      <c r="Q449" s="59"/>
      <c r="R449" s="59"/>
      <c r="S449" s="59"/>
      <c r="T449" s="59"/>
    </row>
    <row r="450" spans="14:20" x14ac:dyDescent="0.25">
      <c r="N450" s="39"/>
      <c r="O450" s="40"/>
      <c r="P450" s="59"/>
      <c r="Q450" s="59"/>
      <c r="R450" s="59"/>
      <c r="S450" s="59"/>
      <c r="T450" s="59"/>
    </row>
    <row r="451" spans="14:20" x14ac:dyDescent="0.25">
      <c r="N451" s="39"/>
      <c r="O451" s="40"/>
      <c r="P451" s="59"/>
      <c r="Q451" s="59"/>
      <c r="R451" s="59"/>
      <c r="S451" s="59"/>
      <c r="T451" s="59"/>
    </row>
    <row r="452" spans="14:20" x14ac:dyDescent="0.25">
      <c r="N452" s="39"/>
      <c r="O452" s="40"/>
      <c r="P452" s="59"/>
      <c r="Q452" s="59"/>
      <c r="R452" s="59"/>
      <c r="S452" s="59"/>
      <c r="T452" s="59"/>
    </row>
    <row r="453" spans="14:20" x14ac:dyDescent="0.25">
      <c r="N453" s="39"/>
      <c r="O453" s="40"/>
      <c r="P453" s="59"/>
      <c r="Q453" s="59"/>
      <c r="R453" s="59"/>
      <c r="S453" s="59"/>
      <c r="T453" s="59"/>
    </row>
    <row r="454" spans="14:20" x14ac:dyDescent="0.25">
      <c r="N454" s="39"/>
      <c r="O454" s="40"/>
      <c r="P454" s="59"/>
      <c r="Q454" s="59"/>
      <c r="R454" s="59"/>
      <c r="S454" s="59"/>
      <c r="T454" s="59"/>
    </row>
    <row r="455" spans="14:20" x14ac:dyDescent="0.25">
      <c r="N455" s="39"/>
      <c r="O455" s="40"/>
      <c r="P455" s="59"/>
      <c r="Q455" s="59"/>
      <c r="R455" s="59"/>
      <c r="S455" s="59"/>
      <c r="T455" s="59"/>
    </row>
    <row r="456" spans="14:20" x14ac:dyDescent="0.25">
      <c r="N456" s="39"/>
      <c r="O456" s="40"/>
      <c r="P456" s="59"/>
      <c r="Q456" s="59"/>
      <c r="R456" s="59"/>
      <c r="S456" s="59"/>
      <c r="T456" s="59"/>
    </row>
    <row r="457" spans="14:20" x14ac:dyDescent="0.25">
      <c r="N457" s="39"/>
      <c r="O457" s="40"/>
      <c r="P457" s="59"/>
      <c r="Q457" s="59"/>
      <c r="R457" s="59"/>
      <c r="S457" s="59"/>
      <c r="T457" s="59"/>
    </row>
    <row r="458" spans="14:20" x14ac:dyDescent="0.25">
      <c r="N458" s="39"/>
      <c r="O458" s="40"/>
      <c r="P458" s="59"/>
      <c r="Q458" s="59"/>
      <c r="R458" s="59"/>
      <c r="S458" s="59"/>
      <c r="T458" s="59"/>
    </row>
    <row r="459" spans="14:20" x14ac:dyDescent="0.25">
      <c r="N459" s="39"/>
      <c r="O459" s="40"/>
      <c r="P459" s="59"/>
      <c r="Q459" s="59"/>
      <c r="R459" s="59"/>
      <c r="S459" s="59"/>
      <c r="T459" s="59"/>
    </row>
    <row r="460" spans="14:20" x14ac:dyDescent="0.25">
      <c r="N460" s="39"/>
      <c r="O460" s="40"/>
      <c r="P460" s="59"/>
      <c r="Q460" s="59"/>
      <c r="R460" s="59"/>
      <c r="S460" s="59"/>
      <c r="T460" s="59"/>
    </row>
    <row r="461" spans="14:20" x14ac:dyDescent="0.25">
      <c r="N461" s="39"/>
      <c r="O461" s="40"/>
      <c r="P461" s="59"/>
      <c r="Q461" s="59"/>
      <c r="R461" s="59"/>
      <c r="S461" s="59"/>
      <c r="T461" s="59"/>
    </row>
    <row r="462" spans="14:20" x14ac:dyDescent="0.25">
      <c r="N462" s="39"/>
      <c r="O462" s="40"/>
      <c r="P462" s="59"/>
      <c r="Q462" s="59"/>
      <c r="R462" s="59"/>
      <c r="S462" s="59"/>
      <c r="T462" s="59"/>
    </row>
    <row r="463" spans="14:20" x14ac:dyDescent="0.25">
      <c r="N463" s="39"/>
      <c r="O463" s="40"/>
      <c r="P463" s="59"/>
      <c r="Q463" s="59"/>
      <c r="R463" s="59"/>
      <c r="S463" s="59"/>
      <c r="T463" s="59"/>
    </row>
    <row r="464" spans="14:20" x14ac:dyDescent="0.25">
      <c r="N464" s="39"/>
      <c r="O464" s="40"/>
      <c r="P464" s="59"/>
      <c r="Q464" s="59"/>
      <c r="R464" s="59"/>
      <c r="S464" s="59"/>
      <c r="T464" s="59"/>
    </row>
    <row r="465" spans="14:20" x14ac:dyDescent="0.25">
      <c r="N465" s="39"/>
      <c r="O465" s="40"/>
      <c r="P465" s="59"/>
      <c r="Q465" s="59"/>
      <c r="R465" s="59"/>
      <c r="S465" s="59"/>
      <c r="T465" s="59"/>
    </row>
    <row r="466" spans="14:20" x14ac:dyDescent="0.25">
      <c r="N466" s="39"/>
      <c r="O466" s="40"/>
      <c r="P466" s="59"/>
      <c r="Q466" s="59"/>
      <c r="R466" s="59"/>
      <c r="S466" s="59"/>
      <c r="T466" s="59"/>
    </row>
    <row r="467" spans="14:20" x14ac:dyDescent="0.25">
      <c r="N467" s="39"/>
      <c r="O467" s="40"/>
      <c r="P467" s="59"/>
      <c r="Q467" s="59"/>
      <c r="R467" s="59"/>
      <c r="S467" s="59"/>
      <c r="T467" s="59"/>
    </row>
    <row r="468" spans="14:20" x14ac:dyDescent="0.25">
      <c r="N468" s="39"/>
      <c r="O468" s="40"/>
      <c r="P468" s="59"/>
      <c r="Q468" s="59"/>
      <c r="R468" s="59"/>
      <c r="S468" s="59"/>
      <c r="T468" s="59"/>
    </row>
    <row r="469" spans="14:20" x14ac:dyDescent="0.25">
      <c r="N469" s="39"/>
      <c r="O469" s="40"/>
      <c r="P469" s="59"/>
      <c r="Q469" s="59"/>
      <c r="R469" s="59"/>
      <c r="S469" s="59"/>
      <c r="T469" s="59"/>
    </row>
    <row r="470" spans="14:20" x14ac:dyDescent="0.25">
      <c r="N470" s="39"/>
      <c r="O470" s="40"/>
      <c r="P470" s="59"/>
      <c r="Q470" s="59"/>
      <c r="R470" s="59"/>
      <c r="S470" s="59"/>
      <c r="T470" s="59"/>
    </row>
    <row r="471" spans="14:20" x14ac:dyDescent="0.25">
      <c r="N471" s="39"/>
      <c r="O471" s="40"/>
      <c r="P471" s="59"/>
      <c r="Q471" s="59"/>
      <c r="R471" s="59"/>
      <c r="S471" s="59"/>
      <c r="T471" s="59"/>
    </row>
    <row r="472" spans="14:20" x14ac:dyDescent="0.25">
      <c r="N472" s="39"/>
      <c r="O472" s="40"/>
      <c r="P472" s="59"/>
      <c r="Q472" s="59"/>
      <c r="R472" s="59"/>
      <c r="S472" s="59"/>
      <c r="T472" s="59"/>
    </row>
    <row r="473" spans="14:20" x14ac:dyDescent="0.25">
      <c r="N473" s="39"/>
      <c r="O473" s="40"/>
      <c r="P473" s="59"/>
      <c r="Q473" s="59"/>
      <c r="R473" s="59"/>
      <c r="S473" s="59"/>
      <c r="T473" s="59"/>
    </row>
    <row r="474" spans="14:20" x14ac:dyDescent="0.25">
      <c r="N474" s="39"/>
      <c r="O474" s="40"/>
      <c r="P474" s="59"/>
      <c r="Q474" s="59"/>
      <c r="R474" s="59"/>
      <c r="S474" s="59"/>
      <c r="T474" s="59"/>
    </row>
    <row r="475" spans="14:20" x14ac:dyDescent="0.25">
      <c r="N475" s="39"/>
      <c r="O475" s="40"/>
      <c r="P475" s="59"/>
      <c r="Q475" s="59"/>
      <c r="R475" s="59"/>
      <c r="S475" s="59"/>
      <c r="T475" s="59"/>
    </row>
    <row r="476" spans="14:20" x14ac:dyDescent="0.25">
      <c r="N476" s="39"/>
      <c r="O476" s="40"/>
      <c r="P476" s="59"/>
      <c r="Q476" s="59"/>
      <c r="R476" s="59"/>
      <c r="S476" s="59"/>
      <c r="T476" s="59"/>
    </row>
    <row r="477" spans="14:20" x14ac:dyDescent="0.25">
      <c r="N477" s="39"/>
      <c r="O477" s="40"/>
      <c r="P477" s="59"/>
      <c r="Q477" s="59"/>
      <c r="R477" s="59"/>
      <c r="S477" s="59"/>
      <c r="T477" s="59"/>
    </row>
    <row r="478" spans="14:20" x14ac:dyDescent="0.25">
      <c r="N478" s="39"/>
      <c r="O478" s="40"/>
      <c r="P478" s="59"/>
      <c r="Q478" s="59"/>
      <c r="R478" s="59"/>
      <c r="S478" s="59"/>
      <c r="T478" s="59"/>
    </row>
    <row r="479" spans="14:20" x14ac:dyDescent="0.25">
      <c r="N479" s="39"/>
      <c r="O479" s="40"/>
      <c r="P479" s="59"/>
      <c r="Q479" s="59"/>
      <c r="R479" s="59"/>
      <c r="S479" s="59"/>
      <c r="T479" s="59"/>
    </row>
    <row r="480" spans="14:20" x14ac:dyDescent="0.25">
      <c r="N480" s="39"/>
      <c r="O480" s="40"/>
      <c r="P480" s="59"/>
      <c r="Q480" s="59"/>
      <c r="R480" s="59"/>
      <c r="S480" s="59"/>
      <c r="T480" s="59"/>
    </row>
    <row r="481" spans="14:20" x14ac:dyDescent="0.25">
      <c r="N481" s="39"/>
      <c r="O481" s="40"/>
      <c r="P481" s="59"/>
      <c r="Q481" s="59"/>
      <c r="R481" s="59"/>
      <c r="S481" s="59"/>
      <c r="T481" s="59"/>
    </row>
    <row r="482" spans="14:20" x14ac:dyDescent="0.25">
      <c r="N482" s="39"/>
      <c r="O482" s="40"/>
      <c r="P482" s="59"/>
      <c r="Q482" s="59"/>
      <c r="R482" s="59"/>
      <c r="S482" s="59"/>
      <c r="T482" s="59"/>
    </row>
    <row r="483" spans="14:20" x14ac:dyDescent="0.25">
      <c r="N483" s="39"/>
      <c r="O483" s="40"/>
      <c r="P483" s="59"/>
      <c r="Q483" s="59"/>
      <c r="R483" s="59"/>
      <c r="S483" s="59"/>
      <c r="T483" s="59"/>
    </row>
    <row r="484" spans="14:20" x14ac:dyDescent="0.25">
      <c r="N484" s="39"/>
      <c r="O484" s="40"/>
      <c r="P484" s="59"/>
      <c r="Q484" s="59"/>
      <c r="R484" s="59"/>
      <c r="S484" s="59"/>
      <c r="T484" s="59"/>
    </row>
    <row r="485" spans="14:20" x14ac:dyDescent="0.25">
      <c r="N485" s="39"/>
      <c r="O485" s="40"/>
      <c r="P485" s="59"/>
      <c r="Q485" s="59"/>
      <c r="R485" s="59"/>
      <c r="S485" s="59"/>
      <c r="T485" s="59"/>
    </row>
    <row r="486" spans="14:20" x14ac:dyDescent="0.25">
      <c r="N486" s="39"/>
      <c r="O486" s="40"/>
      <c r="P486" s="59"/>
      <c r="Q486" s="59"/>
      <c r="R486" s="59"/>
      <c r="S486" s="59"/>
      <c r="T486" s="59"/>
    </row>
    <row r="487" spans="14:20" x14ac:dyDescent="0.25">
      <c r="N487" s="39"/>
      <c r="O487" s="40"/>
      <c r="P487" s="59"/>
      <c r="Q487" s="59"/>
      <c r="R487" s="59"/>
      <c r="S487" s="59"/>
      <c r="T487" s="59"/>
    </row>
    <row r="488" spans="14:20" x14ac:dyDescent="0.25">
      <c r="N488" s="39"/>
      <c r="O488" s="40"/>
      <c r="P488" s="59"/>
      <c r="Q488" s="59"/>
      <c r="R488" s="59"/>
      <c r="S488" s="59"/>
      <c r="T488" s="59"/>
    </row>
    <row r="489" spans="14:20" x14ac:dyDescent="0.25">
      <c r="N489" s="39"/>
      <c r="O489" s="40"/>
      <c r="P489" s="59"/>
      <c r="Q489" s="59"/>
      <c r="R489" s="59"/>
      <c r="S489" s="59"/>
      <c r="T489" s="59"/>
    </row>
    <row r="490" spans="14:20" x14ac:dyDescent="0.25">
      <c r="N490" s="39"/>
      <c r="O490" s="40"/>
      <c r="P490" s="59"/>
      <c r="Q490" s="59"/>
      <c r="R490" s="59"/>
      <c r="S490" s="59"/>
      <c r="T490" s="59"/>
    </row>
    <row r="491" spans="14:20" x14ac:dyDescent="0.25">
      <c r="N491" s="39"/>
      <c r="O491" s="40"/>
      <c r="P491" s="59"/>
      <c r="Q491" s="59"/>
      <c r="R491" s="59"/>
      <c r="S491" s="59"/>
      <c r="T491" s="59"/>
    </row>
    <row r="492" spans="14:20" x14ac:dyDescent="0.25">
      <c r="N492" s="39"/>
      <c r="O492" s="40"/>
      <c r="P492" s="59"/>
      <c r="Q492" s="59"/>
      <c r="R492" s="59"/>
      <c r="S492" s="59"/>
      <c r="T492" s="59"/>
    </row>
    <row r="493" spans="14:20" x14ac:dyDescent="0.25">
      <c r="N493" s="39"/>
      <c r="O493" s="40"/>
      <c r="P493" s="59"/>
      <c r="Q493" s="59"/>
      <c r="R493" s="59"/>
      <c r="S493" s="59"/>
      <c r="T493" s="59"/>
    </row>
    <row r="494" spans="14:20" x14ac:dyDescent="0.25">
      <c r="N494" s="39"/>
      <c r="O494" s="40"/>
      <c r="P494" s="59"/>
      <c r="Q494" s="59"/>
      <c r="R494" s="59"/>
      <c r="S494" s="59"/>
      <c r="T494" s="59"/>
    </row>
    <row r="495" spans="14:20" x14ac:dyDescent="0.25">
      <c r="N495" s="39"/>
      <c r="O495" s="40"/>
      <c r="P495" s="59"/>
      <c r="Q495" s="59"/>
      <c r="R495" s="59"/>
      <c r="S495" s="59"/>
      <c r="T495" s="59"/>
    </row>
    <row r="496" spans="14:20" x14ac:dyDescent="0.25">
      <c r="N496" s="39"/>
      <c r="O496" s="40"/>
      <c r="P496" s="59"/>
      <c r="Q496" s="59"/>
      <c r="R496" s="59"/>
      <c r="S496" s="59"/>
      <c r="T496" s="59"/>
    </row>
    <row r="497" spans="14:20" x14ac:dyDescent="0.25">
      <c r="N497" s="39"/>
      <c r="O497" s="40"/>
      <c r="P497" s="59"/>
      <c r="Q497" s="59"/>
      <c r="R497" s="59"/>
      <c r="S497" s="59"/>
      <c r="T497" s="59"/>
    </row>
    <row r="498" spans="14:20" x14ac:dyDescent="0.25">
      <c r="N498" s="39"/>
      <c r="O498" s="40"/>
      <c r="P498" s="59"/>
      <c r="Q498" s="59"/>
      <c r="R498" s="59"/>
      <c r="S498" s="59"/>
      <c r="T498" s="59"/>
    </row>
    <row r="499" spans="14:20" x14ac:dyDescent="0.25">
      <c r="N499" s="39"/>
      <c r="O499" s="40"/>
      <c r="P499" s="59"/>
      <c r="Q499" s="59"/>
      <c r="R499" s="59"/>
      <c r="S499" s="59"/>
      <c r="T499" s="59"/>
    </row>
    <row r="500" spans="14:20" x14ac:dyDescent="0.25">
      <c r="N500" s="39"/>
      <c r="O500" s="40"/>
      <c r="P500" s="59"/>
      <c r="Q500" s="59"/>
      <c r="R500" s="59"/>
      <c r="S500" s="59"/>
      <c r="T500" s="59"/>
    </row>
    <row r="501" spans="14:20" x14ac:dyDescent="0.25">
      <c r="N501" s="39"/>
      <c r="O501" s="40"/>
      <c r="P501" s="59"/>
      <c r="Q501" s="59"/>
      <c r="R501" s="59"/>
      <c r="S501" s="59"/>
      <c r="T501" s="59"/>
    </row>
    <row r="502" spans="14:20" x14ac:dyDescent="0.25">
      <c r="N502" s="39"/>
      <c r="O502" s="40"/>
      <c r="P502" s="59"/>
      <c r="Q502" s="59"/>
      <c r="R502" s="59"/>
      <c r="S502" s="59"/>
      <c r="T502" s="59"/>
    </row>
    <row r="503" spans="14:20" x14ac:dyDescent="0.25">
      <c r="N503" s="39"/>
      <c r="O503" s="40"/>
      <c r="P503" s="59"/>
      <c r="Q503" s="59"/>
      <c r="R503" s="59"/>
      <c r="S503" s="59"/>
      <c r="T503" s="59"/>
    </row>
    <row r="504" spans="14:20" x14ac:dyDescent="0.25">
      <c r="N504" s="39"/>
      <c r="O504" s="40"/>
      <c r="P504" s="59"/>
      <c r="Q504" s="59"/>
      <c r="R504" s="59"/>
      <c r="S504" s="59"/>
      <c r="T504" s="59"/>
    </row>
    <row r="505" spans="14:20" x14ac:dyDescent="0.25">
      <c r="N505" s="39"/>
      <c r="O505" s="40"/>
      <c r="P505" s="59"/>
      <c r="Q505" s="59"/>
      <c r="R505" s="59"/>
      <c r="S505" s="59"/>
      <c r="T505" s="59"/>
    </row>
    <row r="506" spans="14:20" x14ac:dyDescent="0.25">
      <c r="N506" s="39"/>
      <c r="O506" s="40"/>
      <c r="P506" s="59"/>
      <c r="Q506" s="59"/>
      <c r="R506" s="59"/>
      <c r="S506" s="59"/>
      <c r="T506" s="59"/>
    </row>
    <row r="507" spans="14:20" x14ac:dyDescent="0.25">
      <c r="N507" s="39"/>
      <c r="O507" s="40"/>
      <c r="P507" s="59"/>
      <c r="Q507" s="59"/>
      <c r="R507" s="59"/>
      <c r="S507" s="59"/>
      <c r="T507" s="59"/>
    </row>
    <row r="508" spans="14:20" x14ac:dyDescent="0.25">
      <c r="N508" s="39"/>
      <c r="O508" s="40"/>
      <c r="P508" s="59"/>
      <c r="Q508" s="59"/>
      <c r="R508" s="59"/>
      <c r="S508" s="59"/>
      <c r="T508" s="59"/>
    </row>
    <row r="509" spans="14:20" x14ac:dyDescent="0.25">
      <c r="N509" s="39"/>
      <c r="O509" s="40"/>
      <c r="P509" s="59"/>
      <c r="Q509" s="59"/>
      <c r="R509" s="59"/>
      <c r="S509" s="59"/>
      <c r="T509" s="59"/>
    </row>
    <row r="510" spans="14:20" x14ac:dyDescent="0.25">
      <c r="N510" s="39"/>
      <c r="O510" s="40"/>
      <c r="P510" s="59"/>
      <c r="Q510" s="59"/>
      <c r="R510" s="59"/>
      <c r="S510" s="59"/>
      <c r="T510" s="59"/>
    </row>
    <row r="511" spans="14:20" x14ac:dyDescent="0.25">
      <c r="N511" s="39"/>
      <c r="O511" s="40"/>
      <c r="P511" s="59"/>
      <c r="Q511" s="59"/>
      <c r="R511" s="59"/>
      <c r="S511" s="59"/>
      <c r="T511" s="59"/>
    </row>
    <row r="512" spans="14:20" x14ac:dyDescent="0.25">
      <c r="N512" s="39"/>
      <c r="O512" s="40"/>
      <c r="P512" s="59"/>
      <c r="Q512" s="59"/>
      <c r="R512" s="59"/>
      <c r="S512" s="59"/>
      <c r="T512" s="59"/>
    </row>
    <row r="513" spans="14:20" x14ac:dyDescent="0.25">
      <c r="N513" s="39"/>
      <c r="O513" s="40"/>
      <c r="P513" s="59"/>
      <c r="Q513" s="59"/>
      <c r="R513" s="59"/>
      <c r="S513" s="59"/>
      <c r="T513" s="59"/>
    </row>
    <row r="514" spans="14:20" x14ac:dyDescent="0.25">
      <c r="N514" s="39"/>
      <c r="O514" s="40"/>
      <c r="P514" s="59"/>
      <c r="Q514" s="59"/>
      <c r="R514" s="59"/>
      <c r="S514" s="59"/>
      <c r="T514" s="59"/>
    </row>
    <row r="515" spans="14:20" x14ac:dyDescent="0.25">
      <c r="N515" s="39"/>
      <c r="O515" s="40"/>
      <c r="P515" s="59"/>
      <c r="Q515" s="59"/>
      <c r="R515" s="59"/>
      <c r="S515" s="59"/>
      <c r="T515" s="59"/>
    </row>
    <row r="516" spans="14:20" x14ac:dyDescent="0.25">
      <c r="N516" s="39"/>
      <c r="O516" s="40"/>
      <c r="P516" s="59"/>
      <c r="Q516" s="59"/>
      <c r="R516" s="59"/>
      <c r="S516" s="59"/>
      <c r="T516" s="59"/>
    </row>
    <row r="517" spans="14:20" x14ac:dyDescent="0.25">
      <c r="N517" s="39"/>
      <c r="O517" s="40"/>
      <c r="P517" s="59"/>
      <c r="Q517" s="59"/>
      <c r="R517" s="59"/>
      <c r="S517" s="59"/>
      <c r="T517" s="59"/>
    </row>
    <row r="518" spans="14:20" x14ac:dyDescent="0.25">
      <c r="N518" s="39"/>
      <c r="O518" s="40"/>
      <c r="P518" s="59"/>
      <c r="Q518" s="59"/>
      <c r="R518" s="59"/>
      <c r="S518" s="59"/>
      <c r="T518" s="59"/>
    </row>
    <row r="519" spans="14:20" x14ac:dyDescent="0.25">
      <c r="N519" s="39"/>
      <c r="O519" s="40"/>
      <c r="P519" s="59"/>
      <c r="Q519" s="59"/>
      <c r="R519" s="59"/>
      <c r="S519" s="59"/>
      <c r="T519" s="59"/>
    </row>
    <row r="520" spans="14:20" x14ac:dyDescent="0.25">
      <c r="N520" s="39"/>
      <c r="O520" s="40"/>
      <c r="P520" s="59"/>
      <c r="Q520" s="59"/>
      <c r="R520" s="59"/>
      <c r="S520" s="59"/>
      <c r="T520" s="59"/>
    </row>
    <row r="521" spans="14:20" x14ac:dyDescent="0.25">
      <c r="N521" s="39"/>
      <c r="O521" s="40"/>
      <c r="P521" s="59"/>
      <c r="Q521" s="59"/>
      <c r="R521" s="59"/>
      <c r="S521" s="59"/>
      <c r="T521" s="59"/>
    </row>
    <row r="522" spans="14:20" x14ac:dyDescent="0.25">
      <c r="N522" s="39"/>
      <c r="O522" s="40"/>
      <c r="P522" s="59"/>
      <c r="Q522" s="59"/>
      <c r="R522" s="59"/>
      <c r="S522" s="59"/>
      <c r="T522" s="59"/>
    </row>
    <row r="523" spans="14:20" x14ac:dyDescent="0.25">
      <c r="N523" s="39"/>
      <c r="O523" s="40"/>
      <c r="P523" s="59"/>
      <c r="Q523" s="59"/>
      <c r="R523" s="59"/>
      <c r="S523" s="59"/>
      <c r="T523" s="59"/>
    </row>
    <row r="524" spans="14:20" x14ac:dyDescent="0.25">
      <c r="N524" s="39"/>
      <c r="O524" s="40"/>
      <c r="P524" s="59"/>
      <c r="Q524" s="59"/>
      <c r="R524" s="59"/>
      <c r="S524" s="59"/>
      <c r="T524" s="59"/>
    </row>
    <row r="525" spans="14:20" x14ac:dyDescent="0.25">
      <c r="N525" s="39"/>
      <c r="O525" s="40"/>
      <c r="P525" s="59"/>
      <c r="Q525" s="59"/>
      <c r="R525" s="59"/>
      <c r="S525" s="59"/>
      <c r="T525" s="59"/>
    </row>
    <row r="526" spans="14:20" x14ac:dyDescent="0.25">
      <c r="N526" s="39"/>
      <c r="O526" s="40"/>
      <c r="P526" s="59"/>
      <c r="Q526" s="59"/>
      <c r="R526" s="59"/>
      <c r="S526" s="59"/>
      <c r="T526" s="59"/>
    </row>
    <row r="527" spans="14:20" x14ac:dyDescent="0.25">
      <c r="N527" s="39"/>
      <c r="O527" s="40"/>
      <c r="P527" s="59"/>
      <c r="Q527" s="59"/>
      <c r="R527" s="59"/>
      <c r="S527" s="59"/>
      <c r="T527" s="59"/>
    </row>
    <row r="528" spans="14:20" x14ac:dyDescent="0.25">
      <c r="N528" s="39"/>
      <c r="O528" s="40"/>
      <c r="P528" s="59"/>
      <c r="Q528" s="59"/>
      <c r="R528" s="59"/>
      <c r="S528" s="59"/>
      <c r="T528" s="59"/>
    </row>
    <row r="529" spans="14:20" x14ac:dyDescent="0.25">
      <c r="N529" s="39"/>
      <c r="O529" s="40"/>
      <c r="P529" s="59"/>
      <c r="Q529" s="59"/>
      <c r="R529" s="59"/>
      <c r="S529" s="59"/>
      <c r="T529" s="59"/>
    </row>
    <row r="530" spans="14:20" x14ac:dyDescent="0.25">
      <c r="N530" s="39"/>
      <c r="O530" s="40"/>
      <c r="P530" s="59"/>
      <c r="Q530" s="59"/>
      <c r="R530" s="59"/>
      <c r="S530" s="59"/>
      <c r="T530" s="59"/>
    </row>
    <row r="531" spans="14:20" x14ac:dyDescent="0.25">
      <c r="N531" s="39"/>
      <c r="O531" s="40"/>
      <c r="P531" s="59"/>
      <c r="Q531" s="59"/>
      <c r="R531" s="59"/>
      <c r="S531" s="59"/>
      <c r="T531" s="59"/>
    </row>
    <row r="532" spans="14:20" x14ac:dyDescent="0.25">
      <c r="N532" s="39"/>
      <c r="O532" s="40"/>
      <c r="P532" s="59"/>
      <c r="Q532" s="59"/>
      <c r="R532" s="59"/>
      <c r="S532" s="59"/>
      <c r="T532" s="59"/>
    </row>
    <row r="533" spans="14:20" x14ac:dyDescent="0.25">
      <c r="N533" s="39"/>
      <c r="O533" s="40"/>
      <c r="P533" s="59"/>
      <c r="Q533" s="59"/>
      <c r="R533" s="59"/>
      <c r="S533" s="59"/>
      <c r="T533" s="59"/>
    </row>
    <row r="534" spans="14:20" x14ac:dyDescent="0.25">
      <c r="N534" s="39"/>
      <c r="O534" s="40"/>
      <c r="P534" s="59"/>
      <c r="Q534" s="59"/>
      <c r="R534" s="59"/>
      <c r="S534" s="59"/>
      <c r="T534" s="59"/>
    </row>
    <row r="535" spans="14:20" x14ac:dyDescent="0.25">
      <c r="N535" s="39"/>
      <c r="O535" s="40"/>
      <c r="P535" s="59"/>
      <c r="Q535" s="59"/>
      <c r="R535" s="59"/>
      <c r="S535" s="59"/>
      <c r="T535" s="59"/>
    </row>
    <row r="536" spans="14:20" x14ac:dyDescent="0.25">
      <c r="N536" s="39"/>
      <c r="O536" s="40"/>
      <c r="P536" s="59"/>
      <c r="Q536" s="59"/>
      <c r="R536" s="59"/>
      <c r="S536" s="59"/>
      <c r="T536" s="59"/>
    </row>
    <row r="537" spans="14:20" x14ac:dyDescent="0.25">
      <c r="N537" s="39"/>
      <c r="O537" s="40"/>
      <c r="P537" s="59"/>
      <c r="Q537" s="59"/>
      <c r="R537" s="59"/>
      <c r="S537" s="59"/>
      <c r="T537" s="59"/>
    </row>
    <row r="538" spans="14:20" x14ac:dyDescent="0.25">
      <c r="N538" s="39"/>
      <c r="O538" s="40"/>
      <c r="P538" s="59"/>
      <c r="Q538" s="59"/>
      <c r="R538" s="59"/>
      <c r="S538" s="59"/>
      <c r="T538" s="59"/>
    </row>
    <row r="539" spans="14:20" x14ac:dyDescent="0.25">
      <c r="N539" s="39"/>
      <c r="O539" s="40"/>
      <c r="P539" s="59"/>
      <c r="Q539" s="59"/>
      <c r="R539" s="59"/>
      <c r="S539" s="59"/>
      <c r="T539" s="59"/>
    </row>
    <row r="540" spans="14:20" x14ac:dyDescent="0.25">
      <c r="N540" s="39"/>
      <c r="O540" s="40"/>
      <c r="P540" s="59"/>
      <c r="Q540" s="59"/>
      <c r="R540" s="59"/>
      <c r="S540" s="59"/>
      <c r="T540" s="59"/>
    </row>
    <row r="541" spans="14:20" x14ac:dyDescent="0.25">
      <c r="N541" s="39"/>
      <c r="O541" s="40"/>
      <c r="P541" s="59"/>
      <c r="Q541" s="59"/>
      <c r="R541" s="59"/>
      <c r="S541" s="59"/>
      <c r="T541" s="59"/>
    </row>
    <row r="542" spans="14:20" x14ac:dyDescent="0.25">
      <c r="N542" s="39"/>
      <c r="O542" s="40"/>
      <c r="P542" s="59"/>
      <c r="Q542" s="59"/>
      <c r="R542" s="59"/>
      <c r="S542" s="59"/>
      <c r="T542" s="59"/>
    </row>
    <row r="543" spans="14:20" x14ac:dyDescent="0.25">
      <c r="N543" s="39"/>
      <c r="O543" s="40"/>
      <c r="P543" s="59"/>
      <c r="Q543" s="59"/>
      <c r="R543" s="59"/>
      <c r="S543" s="59"/>
      <c r="T543" s="59"/>
    </row>
    <row r="544" spans="14:20" x14ac:dyDescent="0.25">
      <c r="N544" s="39"/>
      <c r="O544" s="40"/>
      <c r="P544" s="59"/>
      <c r="Q544" s="59"/>
      <c r="R544" s="59"/>
      <c r="S544" s="59"/>
      <c r="T544" s="59"/>
    </row>
    <row r="545" spans="14:20" x14ac:dyDescent="0.25">
      <c r="N545" s="39"/>
      <c r="O545" s="40"/>
      <c r="P545" s="59"/>
      <c r="Q545" s="59"/>
      <c r="R545" s="59"/>
      <c r="S545" s="59"/>
      <c r="T545" s="59"/>
    </row>
    <row r="546" spans="14:20" x14ac:dyDescent="0.25">
      <c r="N546" s="39"/>
      <c r="O546" s="40"/>
      <c r="P546" s="59"/>
      <c r="Q546" s="59"/>
      <c r="R546" s="59"/>
      <c r="S546" s="59"/>
      <c r="T546" s="59"/>
    </row>
    <row r="547" spans="14:20" x14ac:dyDescent="0.25">
      <c r="N547" s="39"/>
      <c r="O547" s="40"/>
      <c r="P547" s="59"/>
      <c r="Q547" s="59"/>
      <c r="R547" s="59"/>
      <c r="S547" s="59"/>
      <c r="T547" s="59"/>
    </row>
    <row r="548" spans="14:20" x14ac:dyDescent="0.25">
      <c r="N548" s="39"/>
      <c r="O548" s="40"/>
      <c r="P548" s="59"/>
      <c r="Q548" s="59"/>
      <c r="R548" s="59"/>
      <c r="S548" s="59"/>
      <c r="T548" s="59"/>
    </row>
    <row r="549" spans="14:20" x14ac:dyDescent="0.25">
      <c r="N549" s="39"/>
      <c r="O549" s="40"/>
      <c r="P549" s="59"/>
      <c r="Q549" s="59"/>
      <c r="R549" s="59"/>
      <c r="S549" s="59"/>
      <c r="T549" s="59"/>
    </row>
    <row r="550" spans="14:20" x14ac:dyDescent="0.25">
      <c r="N550" s="39"/>
      <c r="O550" s="40"/>
      <c r="P550" s="59"/>
      <c r="Q550" s="59"/>
      <c r="R550" s="59"/>
      <c r="S550" s="59"/>
      <c r="T550" s="59"/>
    </row>
    <row r="551" spans="14:20" x14ac:dyDescent="0.25">
      <c r="N551" s="39"/>
      <c r="O551" s="40"/>
      <c r="P551" s="59"/>
      <c r="Q551" s="59"/>
      <c r="R551" s="59"/>
      <c r="S551" s="59"/>
      <c r="T551" s="59"/>
    </row>
    <row r="552" spans="14:20" x14ac:dyDescent="0.25">
      <c r="N552" s="39"/>
      <c r="O552" s="40"/>
      <c r="P552" s="59"/>
      <c r="Q552" s="59"/>
      <c r="R552" s="59"/>
      <c r="S552" s="59"/>
      <c r="T552" s="59"/>
    </row>
    <row r="553" spans="14:20" x14ac:dyDescent="0.25">
      <c r="N553" s="39"/>
      <c r="O553" s="40"/>
      <c r="P553" s="59"/>
      <c r="Q553" s="59"/>
      <c r="R553" s="59"/>
      <c r="S553" s="59"/>
      <c r="T553" s="59"/>
    </row>
    <row r="554" spans="14:20" x14ac:dyDescent="0.25">
      <c r="N554" s="39"/>
      <c r="O554" s="40"/>
      <c r="P554" s="59"/>
      <c r="Q554" s="59"/>
      <c r="R554" s="59"/>
      <c r="S554" s="59"/>
      <c r="T554" s="59"/>
    </row>
    <row r="555" spans="14:20" x14ac:dyDescent="0.25">
      <c r="N555" s="39"/>
      <c r="O555" s="40"/>
      <c r="P555" s="59"/>
      <c r="Q555" s="59"/>
      <c r="R555" s="59"/>
      <c r="S555" s="59"/>
      <c r="T555" s="59"/>
    </row>
    <row r="556" spans="14:20" x14ac:dyDescent="0.25">
      <c r="N556" s="39"/>
      <c r="O556" s="40"/>
      <c r="P556" s="59"/>
      <c r="Q556" s="59"/>
      <c r="R556" s="59"/>
      <c r="S556" s="59"/>
      <c r="T556" s="59"/>
    </row>
    <row r="557" spans="14:20" x14ac:dyDescent="0.25">
      <c r="N557" s="39"/>
      <c r="O557" s="40"/>
      <c r="P557" s="59"/>
      <c r="Q557" s="59"/>
      <c r="R557" s="59"/>
      <c r="S557" s="59"/>
      <c r="T557" s="59"/>
    </row>
    <row r="558" spans="14:20" x14ac:dyDescent="0.25">
      <c r="N558" s="39"/>
      <c r="O558" s="40"/>
      <c r="P558" s="59"/>
      <c r="Q558" s="59"/>
      <c r="R558" s="59"/>
      <c r="S558" s="59"/>
      <c r="T558" s="59"/>
    </row>
    <row r="559" spans="14:20" x14ac:dyDescent="0.25">
      <c r="N559" s="39"/>
      <c r="O559" s="40"/>
      <c r="P559" s="59"/>
      <c r="Q559" s="59"/>
      <c r="R559" s="59"/>
      <c r="S559" s="59"/>
      <c r="T559" s="59"/>
    </row>
    <row r="560" spans="14:20" x14ac:dyDescent="0.25">
      <c r="N560" s="39"/>
      <c r="O560" s="40"/>
      <c r="P560" s="59"/>
      <c r="Q560" s="59"/>
      <c r="R560" s="59"/>
      <c r="S560" s="59"/>
      <c r="T560" s="59"/>
    </row>
    <row r="561" spans="14:20" x14ac:dyDescent="0.25">
      <c r="N561" s="39"/>
      <c r="O561" s="40"/>
      <c r="P561" s="59"/>
      <c r="Q561" s="59"/>
      <c r="R561" s="59"/>
      <c r="S561" s="59"/>
      <c r="T561" s="59"/>
    </row>
    <row r="562" spans="14:20" x14ac:dyDescent="0.25">
      <c r="N562" s="39"/>
      <c r="O562" s="40"/>
      <c r="P562" s="59"/>
      <c r="Q562" s="59"/>
      <c r="R562" s="59"/>
      <c r="S562" s="59"/>
      <c r="T562" s="59"/>
    </row>
    <row r="563" spans="14:20" x14ac:dyDescent="0.25">
      <c r="N563" s="39"/>
      <c r="O563" s="40"/>
      <c r="P563" s="59"/>
      <c r="Q563" s="59"/>
      <c r="R563" s="59"/>
      <c r="S563" s="59"/>
      <c r="T563" s="59"/>
    </row>
    <row r="564" spans="14:20" x14ac:dyDescent="0.25">
      <c r="N564" s="39"/>
      <c r="O564" s="40"/>
      <c r="P564" s="59"/>
      <c r="Q564" s="59"/>
      <c r="R564" s="59"/>
      <c r="S564" s="59"/>
      <c r="T564" s="59"/>
    </row>
    <row r="565" spans="14:20" x14ac:dyDescent="0.25">
      <c r="N565" s="39"/>
      <c r="O565" s="40"/>
      <c r="P565" s="59"/>
      <c r="Q565" s="59"/>
      <c r="R565" s="59"/>
      <c r="S565" s="59"/>
      <c r="T565" s="59"/>
    </row>
    <row r="566" spans="14:20" x14ac:dyDescent="0.25">
      <c r="N566" s="39"/>
      <c r="O566" s="40"/>
      <c r="P566" s="59"/>
      <c r="Q566" s="59"/>
      <c r="R566" s="59"/>
      <c r="S566" s="59"/>
      <c r="T566" s="59"/>
    </row>
    <row r="567" spans="14:20" x14ac:dyDescent="0.25">
      <c r="N567" s="39"/>
      <c r="O567" s="40"/>
      <c r="P567" s="59"/>
      <c r="Q567" s="59"/>
      <c r="R567" s="59"/>
      <c r="S567" s="59"/>
      <c r="T567" s="59"/>
    </row>
    <row r="568" spans="14:20" x14ac:dyDescent="0.25">
      <c r="N568" s="39"/>
      <c r="O568" s="40"/>
      <c r="P568" s="59"/>
      <c r="Q568" s="59"/>
      <c r="R568" s="59"/>
      <c r="S568" s="59"/>
      <c r="T568" s="59"/>
    </row>
    <row r="569" spans="14:20" x14ac:dyDescent="0.25">
      <c r="N569" s="39"/>
      <c r="O569" s="40"/>
      <c r="P569" s="59"/>
      <c r="Q569" s="59"/>
      <c r="R569" s="59"/>
      <c r="S569" s="59"/>
      <c r="T569" s="59"/>
    </row>
    <row r="570" spans="14:20" x14ac:dyDescent="0.25">
      <c r="N570" s="39"/>
      <c r="O570" s="40"/>
      <c r="P570" s="59"/>
      <c r="Q570" s="59"/>
      <c r="R570" s="59"/>
      <c r="S570" s="59"/>
      <c r="T570" s="59"/>
    </row>
    <row r="571" spans="14:20" x14ac:dyDescent="0.25">
      <c r="N571" s="39"/>
      <c r="O571" s="40"/>
      <c r="P571" s="59"/>
      <c r="Q571" s="59"/>
      <c r="R571" s="59"/>
      <c r="S571" s="59"/>
      <c r="T571" s="59"/>
    </row>
    <row r="572" spans="14:20" x14ac:dyDescent="0.25">
      <c r="N572" s="39"/>
      <c r="O572" s="40"/>
      <c r="P572" s="59"/>
      <c r="Q572" s="59"/>
      <c r="R572" s="59"/>
      <c r="S572" s="59"/>
      <c r="T572" s="59"/>
    </row>
    <row r="573" spans="14:20" x14ac:dyDescent="0.25">
      <c r="N573" s="39"/>
      <c r="O573" s="40"/>
      <c r="P573" s="59"/>
      <c r="Q573" s="59"/>
      <c r="R573" s="59"/>
      <c r="S573" s="59"/>
      <c r="T573" s="59"/>
    </row>
    <row r="574" spans="14:20" x14ac:dyDescent="0.25">
      <c r="N574" s="39"/>
      <c r="O574" s="40"/>
      <c r="P574" s="59"/>
      <c r="Q574" s="59"/>
      <c r="R574" s="59"/>
      <c r="S574" s="59"/>
      <c r="T574" s="59"/>
    </row>
    <row r="575" spans="14:20" x14ac:dyDescent="0.25">
      <c r="N575" s="39"/>
      <c r="O575" s="40"/>
      <c r="P575" s="59"/>
      <c r="Q575" s="59"/>
      <c r="R575" s="59"/>
      <c r="S575" s="59"/>
      <c r="T575" s="59"/>
    </row>
    <row r="576" spans="14:20" x14ac:dyDescent="0.25">
      <c r="N576" s="39"/>
      <c r="O576" s="40"/>
      <c r="P576" s="59"/>
      <c r="Q576" s="59"/>
      <c r="R576" s="59"/>
      <c r="S576" s="59"/>
      <c r="T576" s="59"/>
    </row>
    <row r="577" spans="14:20" x14ac:dyDescent="0.25">
      <c r="N577" s="39"/>
      <c r="O577" s="40"/>
      <c r="P577" s="59"/>
      <c r="Q577" s="59"/>
      <c r="R577" s="59"/>
      <c r="S577" s="59"/>
      <c r="T577" s="59"/>
    </row>
    <row r="578" spans="14:20" x14ac:dyDescent="0.25">
      <c r="N578" s="39"/>
      <c r="O578" s="40"/>
      <c r="P578" s="59"/>
      <c r="Q578" s="59"/>
      <c r="R578" s="59"/>
      <c r="S578" s="59"/>
      <c r="T578" s="59"/>
    </row>
    <row r="579" spans="14:20" x14ac:dyDescent="0.25">
      <c r="N579" s="39"/>
      <c r="O579" s="40"/>
      <c r="P579" s="59"/>
      <c r="Q579" s="59"/>
      <c r="R579" s="59"/>
      <c r="S579" s="59"/>
      <c r="T579" s="59"/>
    </row>
    <row r="580" spans="14:20" x14ac:dyDescent="0.25">
      <c r="N580" s="39"/>
      <c r="O580" s="40"/>
      <c r="P580" s="59"/>
      <c r="Q580" s="59"/>
      <c r="R580" s="59"/>
      <c r="S580" s="59"/>
      <c r="T580" s="59"/>
    </row>
    <row r="581" spans="14:20" x14ac:dyDescent="0.25">
      <c r="N581" s="39"/>
      <c r="O581" s="40"/>
      <c r="P581" s="59"/>
      <c r="Q581" s="59"/>
      <c r="R581" s="59"/>
      <c r="S581" s="59"/>
      <c r="T581" s="59"/>
    </row>
    <row r="582" spans="14:20" x14ac:dyDescent="0.25">
      <c r="N582" s="39"/>
      <c r="O582" s="40"/>
      <c r="P582" s="59"/>
      <c r="Q582" s="59"/>
      <c r="R582" s="59"/>
      <c r="S582" s="59"/>
      <c r="T582" s="59"/>
    </row>
    <row r="583" spans="14:20" x14ac:dyDescent="0.25">
      <c r="N583" s="39"/>
      <c r="O583" s="40"/>
      <c r="P583" s="59"/>
      <c r="Q583" s="59"/>
      <c r="R583" s="59"/>
      <c r="S583" s="59"/>
      <c r="T583" s="59"/>
    </row>
    <row r="584" spans="14:20" x14ac:dyDescent="0.25">
      <c r="N584" s="39"/>
      <c r="O584" s="40"/>
      <c r="P584" s="59"/>
      <c r="Q584" s="59"/>
      <c r="R584" s="59"/>
      <c r="S584" s="59"/>
      <c r="T584" s="59"/>
    </row>
    <row r="585" spans="14:20" x14ac:dyDescent="0.25">
      <c r="N585" s="60"/>
      <c r="O585" s="59"/>
      <c r="P585" s="59"/>
      <c r="Q585" s="59"/>
      <c r="R585" s="59"/>
      <c r="S585" s="59"/>
      <c r="T585" s="59"/>
    </row>
    <row r="586" spans="14:20" x14ac:dyDescent="0.25">
      <c r="N586" s="60"/>
      <c r="O586" s="59"/>
      <c r="P586" s="59"/>
      <c r="Q586" s="59"/>
      <c r="R586" s="59"/>
      <c r="S586" s="59"/>
      <c r="T586" s="59"/>
    </row>
    <row r="587" spans="14:20" x14ac:dyDescent="0.25">
      <c r="N587" s="60"/>
      <c r="O587" s="59"/>
      <c r="P587" s="59"/>
      <c r="Q587" s="59"/>
      <c r="R587" s="59"/>
      <c r="S587" s="59"/>
      <c r="T587" s="59"/>
    </row>
    <row r="588" spans="14:20" x14ac:dyDescent="0.25">
      <c r="N588" s="60"/>
      <c r="O588" s="59"/>
      <c r="P588" s="59"/>
      <c r="Q588" s="59"/>
      <c r="R588" s="59"/>
      <c r="S588" s="59"/>
      <c r="T588" s="59"/>
    </row>
    <row r="589" spans="14:20" x14ac:dyDescent="0.25">
      <c r="N589" s="60"/>
      <c r="O589" s="59"/>
      <c r="P589" s="59"/>
      <c r="Q589" s="59"/>
      <c r="R589" s="59"/>
      <c r="S589" s="59"/>
      <c r="T589" s="59"/>
    </row>
    <row r="590" spans="14:20" x14ac:dyDescent="0.25">
      <c r="N590" s="60"/>
      <c r="O590" s="59"/>
      <c r="P590" s="59"/>
      <c r="Q590" s="59"/>
      <c r="R590" s="59"/>
      <c r="S590" s="59"/>
      <c r="T590" s="59"/>
    </row>
    <row r="591" spans="14:20" x14ac:dyDescent="0.25">
      <c r="N591" s="60"/>
      <c r="O591" s="59"/>
      <c r="P591" s="59"/>
      <c r="Q591" s="59"/>
      <c r="R591" s="59"/>
      <c r="S591" s="59"/>
      <c r="T591" s="59"/>
    </row>
    <row r="592" spans="14:20" x14ac:dyDescent="0.25">
      <c r="N592" s="60"/>
      <c r="O592" s="59"/>
      <c r="P592" s="59"/>
      <c r="Q592" s="59"/>
      <c r="R592" s="59"/>
      <c r="S592" s="59"/>
      <c r="T592" s="59"/>
    </row>
    <row r="593" spans="14:20" x14ac:dyDescent="0.25">
      <c r="N593" s="60"/>
      <c r="O593" s="59"/>
      <c r="P593" s="59"/>
      <c r="Q593" s="59"/>
      <c r="R593" s="59"/>
      <c r="S593" s="59"/>
      <c r="T593" s="59"/>
    </row>
    <row r="594" spans="14:20" x14ac:dyDescent="0.25">
      <c r="N594" s="60"/>
      <c r="O594" s="59"/>
      <c r="P594" s="59"/>
      <c r="Q594" s="59"/>
      <c r="R594" s="59"/>
      <c r="S594" s="59"/>
      <c r="T594" s="59"/>
    </row>
    <row r="595" spans="14:20" x14ac:dyDescent="0.25">
      <c r="N595" s="60"/>
      <c r="O595" s="59"/>
      <c r="P595" s="59"/>
      <c r="Q595" s="59"/>
      <c r="R595" s="59"/>
      <c r="S595" s="59"/>
      <c r="T595" s="59"/>
    </row>
    <row r="596" spans="14:20" x14ac:dyDescent="0.25">
      <c r="N596" s="60"/>
      <c r="O596" s="59"/>
      <c r="P596" s="59"/>
      <c r="Q596" s="59"/>
      <c r="R596" s="59"/>
      <c r="S596" s="59"/>
      <c r="T596" s="59"/>
    </row>
    <row r="597" spans="14:20" x14ac:dyDescent="0.25">
      <c r="N597" s="60"/>
      <c r="O597" s="59"/>
      <c r="P597" s="59"/>
      <c r="Q597" s="59"/>
      <c r="R597" s="59"/>
      <c r="S597" s="59"/>
      <c r="T597" s="59"/>
    </row>
    <row r="598" spans="14:20" x14ac:dyDescent="0.25">
      <c r="N598" s="60"/>
      <c r="O598" s="59"/>
      <c r="P598" s="59"/>
      <c r="Q598" s="59"/>
      <c r="R598" s="59"/>
      <c r="S598" s="59"/>
      <c r="T598" s="59"/>
    </row>
    <row r="599" spans="14:20" x14ac:dyDescent="0.25">
      <c r="N599" s="60"/>
      <c r="O599" s="59"/>
      <c r="P599" s="59"/>
      <c r="Q599" s="59"/>
      <c r="R599" s="59"/>
      <c r="S599" s="59"/>
      <c r="T599" s="59"/>
    </row>
    <row r="600" spans="14:20" x14ac:dyDescent="0.25">
      <c r="N600" s="60"/>
      <c r="O600" s="59"/>
      <c r="P600" s="59"/>
      <c r="Q600" s="59"/>
      <c r="R600" s="59"/>
      <c r="S600" s="59"/>
      <c r="T600" s="59"/>
    </row>
    <row r="601" spans="14:20" x14ac:dyDescent="0.25">
      <c r="N601" s="60"/>
      <c r="O601" s="59"/>
      <c r="P601" s="59"/>
      <c r="Q601" s="59"/>
      <c r="R601" s="59"/>
      <c r="S601" s="59"/>
      <c r="T601" s="59"/>
    </row>
    <row r="602" spans="14:20" x14ac:dyDescent="0.25">
      <c r="N602" s="60"/>
      <c r="O602" s="59"/>
      <c r="P602" s="59"/>
      <c r="Q602" s="59"/>
      <c r="R602" s="59"/>
      <c r="S602" s="59"/>
      <c r="T602" s="59"/>
    </row>
    <row r="603" spans="14:20" x14ac:dyDescent="0.25">
      <c r="N603" s="60"/>
      <c r="O603" s="59"/>
      <c r="P603" s="59"/>
      <c r="Q603" s="59"/>
      <c r="R603" s="59"/>
      <c r="S603" s="59"/>
      <c r="T603" s="59"/>
    </row>
    <row r="604" spans="14:20" x14ac:dyDescent="0.25">
      <c r="N604" s="60"/>
      <c r="O604" s="59"/>
      <c r="P604" s="59"/>
      <c r="Q604" s="59"/>
      <c r="R604" s="59"/>
      <c r="S604" s="59"/>
      <c r="T604" s="59"/>
    </row>
    <row r="605" spans="14:20" x14ac:dyDescent="0.25">
      <c r="N605" s="60"/>
      <c r="O605" s="59"/>
      <c r="P605" s="59"/>
      <c r="Q605" s="59"/>
      <c r="R605" s="59"/>
      <c r="S605" s="59"/>
      <c r="T605" s="59"/>
    </row>
    <row r="606" spans="14:20" x14ac:dyDescent="0.25">
      <c r="N606" s="60"/>
      <c r="O606" s="59"/>
      <c r="P606" s="59"/>
      <c r="Q606" s="59"/>
      <c r="R606" s="59"/>
      <c r="S606" s="59"/>
      <c r="T606" s="59"/>
    </row>
    <row r="607" spans="14:20" x14ac:dyDescent="0.25">
      <c r="N607" s="60"/>
      <c r="O607" s="59"/>
      <c r="P607" s="59"/>
      <c r="Q607" s="59"/>
      <c r="R607" s="59"/>
      <c r="S607" s="59"/>
      <c r="T607" s="59"/>
    </row>
    <row r="608" spans="14:20" x14ac:dyDescent="0.25">
      <c r="N608" s="60"/>
      <c r="O608" s="59"/>
      <c r="P608" s="59"/>
      <c r="Q608" s="59"/>
      <c r="R608" s="59"/>
      <c r="S608" s="59"/>
      <c r="T608" s="59"/>
    </row>
    <row r="609" spans="14:20" x14ac:dyDescent="0.25">
      <c r="N609" s="60"/>
      <c r="O609" s="59"/>
      <c r="P609" s="59"/>
      <c r="Q609" s="59"/>
      <c r="R609" s="59"/>
      <c r="S609" s="59"/>
      <c r="T609" s="59"/>
    </row>
    <row r="610" spans="14:20" x14ac:dyDescent="0.25">
      <c r="N610" s="60"/>
      <c r="O610" s="59"/>
      <c r="P610" s="59"/>
      <c r="Q610" s="59"/>
      <c r="R610" s="59"/>
      <c r="S610" s="59"/>
      <c r="T610" s="59"/>
    </row>
    <row r="611" spans="14:20" x14ac:dyDescent="0.25">
      <c r="N611" s="60"/>
      <c r="O611" s="59"/>
      <c r="P611" s="59"/>
      <c r="Q611" s="59"/>
      <c r="R611" s="59"/>
      <c r="S611" s="59"/>
      <c r="T611" s="59"/>
    </row>
    <row r="612" spans="14:20" x14ac:dyDescent="0.25">
      <c r="N612" s="60"/>
      <c r="O612" s="59"/>
      <c r="P612" s="59"/>
      <c r="Q612" s="59"/>
      <c r="R612" s="59"/>
      <c r="S612" s="59"/>
      <c r="T612" s="59"/>
    </row>
    <row r="613" spans="14:20" x14ac:dyDescent="0.25">
      <c r="N613" s="60"/>
      <c r="O613" s="59"/>
      <c r="P613" s="59"/>
      <c r="Q613" s="59"/>
      <c r="R613" s="59"/>
      <c r="S613" s="59"/>
      <c r="T613" s="59"/>
    </row>
    <row r="614" spans="14:20" x14ac:dyDescent="0.25">
      <c r="N614" s="60"/>
      <c r="O614" s="59"/>
      <c r="P614" s="59"/>
      <c r="Q614" s="59"/>
      <c r="R614" s="59"/>
      <c r="S614" s="59"/>
      <c r="T614" s="59"/>
    </row>
    <row r="615" spans="14:20" x14ac:dyDescent="0.25">
      <c r="N615" s="60"/>
      <c r="O615" s="59"/>
      <c r="P615" s="59"/>
      <c r="Q615" s="59"/>
      <c r="R615" s="59"/>
      <c r="S615" s="59"/>
      <c r="T615" s="59"/>
    </row>
    <row r="616" spans="14:20" x14ac:dyDescent="0.25">
      <c r="N616" s="60"/>
      <c r="O616" s="59"/>
      <c r="P616" s="59"/>
      <c r="Q616" s="59"/>
      <c r="R616" s="59"/>
      <c r="S616" s="59"/>
      <c r="T616" s="59"/>
    </row>
    <row r="617" spans="14:20" x14ac:dyDescent="0.25">
      <c r="N617" s="60"/>
      <c r="O617" s="59"/>
      <c r="P617" s="59"/>
      <c r="Q617" s="59"/>
      <c r="R617" s="59"/>
      <c r="S617" s="59"/>
      <c r="T617" s="59"/>
    </row>
    <row r="618" spans="14:20" x14ac:dyDescent="0.25">
      <c r="N618" s="60"/>
      <c r="O618" s="59"/>
      <c r="P618" s="59"/>
      <c r="Q618" s="59"/>
      <c r="R618" s="59"/>
      <c r="S618" s="59"/>
      <c r="T618" s="59"/>
    </row>
    <row r="619" spans="14:20" x14ac:dyDescent="0.25">
      <c r="N619" s="60"/>
      <c r="O619" s="59"/>
      <c r="P619" s="59"/>
      <c r="Q619" s="59"/>
      <c r="R619" s="59"/>
      <c r="S619" s="59"/>
      <c r="T619" s="59"/>
    </row>
    <row r="620" spans="14:20" x14ac:dyDescent="0.25">
      <c r="N620" s="60"/>
      <c r="O620" s="59"/>
      <c r="P620" s="59"/>
      <c r="Q620" s="59"/>
      <c r="R620" s="59"/>
      <c r="S620" s="59"/>
      <c r="T620" s="59"/>
    </row>
    <row r="621" spans="14:20" x14ac:dyDescent="0.25">
      <c r="N621" s="60"/>
      <c r="O621" s="59"/>
      <c r="P621" s="59"/>
      <c r="Q621" s="59"/>
      <c r="R621" s="59"/>
      <c r="S621" s="59"/>
      <c r="T621" s="59"/>
    </row>
    <row r="622" spans="14:20" x14ac:dyDescent="0.25">
      <c r="N622" s="60"/>
      <c r="O622" s="59"/>
      <c r="P622" s="59"/>
      <c r="Q622" s="59"/>
      <c r="R622" s="59"/>
      <c r="S622" s="59"/>
      <c r="T622" s="59"/>
    </row>
    <row r="623" spans="14:20" x14ac:dyDescent="0.25">
      <c r="N623" s="60"/>
      <c r="O623" s="59"/>
      <c r="P623" s="59"/>
      <c r="Q623" s="59"/>
      <c r="R623" s="59"/>
      <c r="S623" s="59"/>
      <c r="T623" s="59"/>
    </row>
    <row r="624" spans="14:20" x14ac:dyDescent="0.25">
      <c r="N624" s="60"/>
      <c r="O624" s="59"/>
      <c r="P624" s="59"/>
      <c r="Q624" s="59"/>
      <c r="R624" s="59"/>
      <c r="S624" s="59"/>
      <c r="T624" s="59"/>
    </row>
    <row r="625" spans="14:20" x14ac:dyDescent="0.25">
      <c r="N625" s="60"/>
      <c r="O625" s="59"/>
      <c r="P625" s="59"/>
      <c r="Q625" s="59"/>
      <c r="R625" s="59"/>
      <c r="S625" s="59"/>
      <c r="T625" s="59"/>
    </row>
    <row r="626" spans="14:20" x14ac:dyDescent="0.25">
      <c r="N626" s="60"/>
      <c r="O626" s="59"/>
      <c r="P626" s="59"/>
      <c r="Q626" s="59"/>
      <c r="R626" s="59"/>
      <c r="S626" s="59"/>
      <c r="T626" s="59"/>
    </row>
    <row r="627" spans="14:20" x14ac:dyDescent="0.25">
      <c r="N627" s="60"/>
      <c r="O627" s="59"/>
      <c r="P627" s="59"/>
      <c r="Q627" s="59"/>
      <c r="R627" s="59"/>
      <c r="S627" s="59"/>
      <c r="T627" s="59"/>
    </row>
    <row r="628" spans="14:20" x14ac:dyDescent="0.25">
      <c r="N628" s="60"/>
      <c r="O628" s="59"/>
      <c r="P628" s="59"/>
      <c r="Q628" s="59"/>
      <c r="R628" s="59"/>
      <c r="S628" s="59"/>
      <c r="T628" s="59"/>
    </row>
    <row r="629" spans="14:20" x14ac:dyDescent="0.25">
      <c r="N629" s="60"/>
      <c r="O629" s="59"/>
      <c r="P629" s="59"/>
      <c r="Q629" s="59"/>
      <c r="R629" s="59"/>
      <c r="S629" s="59"/>
      <c r="T629" s="59"/>
    </row>
    <row r="630" spans="14:20" x14ac:dyDescent="0.25">
      <c r="N630" s="60"/>
      <c r="O630" s="59"/>
      <c r="P630" s="59"/>
      <c r="Q630" s="59"/>
      <c r="R630" s="59"/>
      <c r="S630" s="59"/>
      <c r="T630" s="59"/>
    </row>
    <row r="631" spans="14:20" x14ac:dyDescent="0.25">
      <c r="N631" s="60"/>
      <c r="O631" s="59"/>
      <c r="P631" s="59"/>
      <c r="Q631" s="59"/>
      <c r="R631" s="59"/>
      <c r="S631" s="59"/>
      <c r="T631" s="59"/>
    </row>
    <row r="632" spans="14:20" x14ac:dyDescent="0.25">
      <c r="N632" s="60"/>
      <c r="O632" s="59"/>
      <c r="P632" s="59"/>
      <c r="Q632" s="59"/>
      <c r="R632" s="59"/>
      <c r="S632" s="59"/>
      <c r="T632" s="59"/>
    </row>
    <row r="633" spans="14:20" x14ac:dyDescent="0.25">
      <c r="N633" s="60"/>
      <c r="O633" s="59"/>
      <c r="P633" s="59"/>
      <c r="Q633" s="59"/>
      <c r="R633" s="59"/>
      <c r="S633" s="59"/>
      <c r="T633" s="59"/>
    </row>
    <row r="634" spans="14:20" x14ac:dyDescent="0.25">
      <c r="N634" s="60"/>
      <c r="O634" s="59"/>
      <c r="P634" s="59"/>
      <c r="Q634" s="59"/>
      <c r="R634" s="59"/>
      <c r="S634" s="59"/>
      <c r="T634" s="59"/>
    </row>
    <row r="635" spans="14:20" x14ac:dyDescent="0.25">
      <c r="N635" s="60"/>
      <c r="O635" s="59"/>
      <c r="P635" s="59"/>
      <c r="Q635" s="59"/>
      <c r="R635" s="59"/>
      <c r="S635" s="59"/>
      <c r="T635" s="59"/>
    </row>
    <row r="636" spans="14:20" x14ac:dyDescent="0.25">
      <c r="N636" s="60"/>
      <c r="O636" s="59"/>
      <c r="P636" s="59"/>
      <c r="Q636" s="59"/>
      <c r="R636" s="59"/>
      <c r="S636" s="59"/>
      <c r="T636" s="59"/>
    </row>
    <row r="637" spans="14:20" x14ac:dyDescent="0.25">
      <c r="N637" s="60"/>
      <c r="O637" s="59"/>
      <c r="P637" s="59"/>
      <c r="Q637" s="59"/>
      <c r="R637" s="59"/>
      <c r="S637" s="59"/>
      <c r="T637" s="59"/>
    </row>
    <row r="638" spans="14:20" x14ac:dyDescent="0.25">
      <c r="N638" s="60"/>
      <c r="O638" s="59"/>
      <c r="P638" s="59"/>
      <c r="Q638" s="59"/>
      <c r="R638" s="59"/>
      <c r="S638" s="59"/>
      <c r="T638" s="59"/>
    </row>
    <row r="639" spans="14:20" x14ac:dyDescent="0.25">
      <c r="N639" s="60"/>
      <c r="O639" s="59"/>
      <c r="P639" s="59"/>
      <c r="Q639" s="59"/>
      <c r="R639" s="59"/>
      <c r="S639" s="59"/>
      <c r="T639" s="59"/>
    </row>
    <row r="640" spans="14:20" x14ac:dyDescent="0.25">
      <c r="N640" s="60"/>
      <c r="O640" s="59"/>
      <c r="P640" s="59"/>
      <c r="Q640" s="59"/>
      <c r="R640" s="59"/>
      <c r="S640" s="59"/>
      <c r="T640" s="59"/>
    </row>
    <row r="641" spans="14:20" x14ac:dyDescent="0.25">
      <c r="N641" s="60"/>
      <c r="O641" s="59"/>
      <c r="P641" s="59"/>
      <c r="Q641" s="59"/>
      <c r="R641" s="59"/>
      <c r="S641" s="59"/>
      <c r="T641" s="59"/>
    </row>
    <row r="642" spans="14:20" x14ac:dyDescent="0.25">
      <c r="N642" s="60"/>
      <c r="O642" s="59"/>
      <c r="P642" s="59"/>
      <c r="Q642" s="59"/>
      <c r="R642" s="59"/>
      <c r="S642" s="59"/>
      <c r="T642" s="59"/>
    </row>
    <row r="643" spans="14:20" x14ac:dyDescent="0.25">
      <c r="N643" s="60"/>
      <c r="O643" s="59"/>
      <c r="P643" s="59"/>
      <c r="Q643" s="59"/>
      <c r="R643" s="59"/>
      <c r="S643" s="59"/>
      <c r="T643" s="59"/>
    </row>
    <row r="644" spans="14:20" x14ac:dyDescent="0.25">
      <c r="N644" s="60"/>
      <c r="O644" s="59"/>
      <c r="P644" s="59"/>
      <c r="Q644" s="59"/>
      <c r="R644" s="59"/>
      <c r="S644" s="59"/>
      <c r="T644" s="59"/>
    </row>
    <row r="645" spans="14:20" x14ac:dyDescent="0.25">
      <c r="N645" s="60"/>
      <c r="O645" s="59"/>
      <c r="P645" s="59"/>
      <c r="Q645" s="59"/>
      <c r="R645" s="59"/>
      <c r="S645" s="59"/>
      <c r="T645" s="59"/>
    </row>
    <row r="646" spans="14:20" x14ac:dyDescent="0.25">
      <c r="N646" s="60"/>
      <c r="O646" s="59"/>
      <c r="P646" s="59"/>
      <c r="Q646" s="59"/>
      <c r="R646" s="59"/>
      <c r="S646" s="59"/>
      <c r="T646" s="59"/>
    </row>
    <row r="647" spans="14:20" x14ac:dyDescent="0.25">
      <c r="N647" s="60"/>
      <c r="O647" s="59"/>
      <c r="P647" s="59"/>
      <c r="Q647" s="59"/>
      <c r="R647" s="59"/>
      <c r="S647" s="59"/>
      <c r="T647" s="59"/>
    </row>
    <row r="648" spans="14:20" x14ac:dyDescent="0.25">
      <c r="N648" s="60"/>
      <c r="O648" s="59"/>
      <c r="P648" s="59"/>
      <c r="Q648" s="59"/>
      <c r="R648" s="59"/>
      <c r="S648" s="59"/>
      <c r="T648" s="59"/>
    </row>
    <row r="649" spans="14:20" x14ac:dyDescent="0.25">
      <c r="N649" s="60"/>
      <c r="O649" s="59"/>
      <c r="P649" s="59"/>
      <c r="Q649" s="59"/>
      <c r="R649" s="59"/>
      <c r="S649" s="59"/>
      <c r="T649" s="59"/>
    </row>
    <row r="650" spans="14:20" x14ac:dyDescent="0.25">
      <c r="N650" s="60"/>
      <c r="O650" s="59"/>
      <c r="P650" s="59"/>
      <c r="Q650" s="59"/>
      <c r="R650" s="59"/>
      <c r="S650" s="59"/>
      <c r="T650" s="59"/>
    </row>
    <row r="651" spans="14:20" x14ac:dyDescent="0.25">
      <c r="N651" s="60"/>
      <c r="O651" s="59"/>
      <c r="P651" s="59"/>
      <c r="Q651" s="59"/>
      <c r="R651" s="59"/>
      <c r="S651" s="59"/>
      <c r="T651" s="59"/>
    </row>
    <row r="652" spans="14:20" x14ac:dyDescent="0.25">
      <c r="N652" s="60"/>
      <c r="O652" s="59"/>
      <c r="P652" s="59"/>
      <c r="Q652" s="59"/>
      <c r="R652" s="59"/>
      <c r="S652" s="59"/>
      <c r="T652" s="59"/>
    </row>
    <row r="653" spans="14:20" x14ac:dyDescent="0.25">
      <c r="N653" s="60"/>
      <c r="O653" s="59"/>
      <c r="P653" s="59"/>
      <c r="Q653" s="59"/>
      <c r="R653" s="59"/>
      <c r="S653" s="59"/>
      <c r="T653" s="59"/>
    </row>
    <row r="654" spans="14:20" x14ac:dyDescent="0.25">
      <c r="N654" s="60"/>
      <c r="O654" s="59"/>
      <c r="P654" s="59"/>
      <c r="Q654" s="59"/>
      <c r="R654" s="59"/>
      <c r="S654" s="59"/>
      <c r="T654" s="59"/>
    </row>
    <row r="655" spans="14:20" x14ac:dyDescent="0.25">
      <c r="N655" s="60"/>
      <c r="O655" s="59"/>
      <c r="P655" s="59"/>
      <c r="Q655" s="59"/>
      <c r="R655" s="59"/>
      <c r="S655" s="59"/>
      <c r="T655" s="59"/>
    </row>
    <row r="656" spans="14:20" x14ac:dyDescent="0.25">
      <c r="N656" s="60"/>
      <c r="O656" s="59"/>
      <c r="P656" s="59"/>
      <c r="Q656" s="59"/>
      <c r="R656" s="59"/>
      <c r="S656" s="59"/>
      <c r="T656" s="59"/>
    </row>
    <row r="657" spans="14:20" x14ac:dyDescent="0.25">
      <c r="N657" s="60"/>
      <c r="O657" s="59"/>
      <c r="P657" s="59"/>
      <c r="Q657" s="59"/>
      <c r="R657" s="59"/>
      <c r="S657" s="59"/>
      <c r="T657" s="59"/>
    </row>
    <row r="658" spans="14:20" x14ac:dyDescent="0.25">
      <c r="N658" s="60"/>
      <c r="O658" s="59"/>
      <c r="P658" s="59"/>
      <c r="Q658" s="59"/>
      <c r="R658" s="59"/>
      <c r="S658" s="59"/>
      <c r="T658" s="59"/>
    </row>
    <row r="659" spans="14:20" x14ac:dyDescent="0.25">
      <c r="N659" s="60"/>
      <c r="O659" s="59"/>
      <c r="P659" s="59"/>
      <c r="Q659" s="59"/>
      <c r="R659" s="59"/>
      <c r="S659" s="59"/>
      <c r="T659" s="59"/>
    </row>
    <row r="660" spans="14:20" x14ac:dyDescent="0.25">
      <c r="N660" s="60"/>
      <c r="O660" s="59"/>
      <c r="P660" s="59"/>
      <c r="Q660" s="59"/>
      <c r="R660" s="59"/>
      <c r="S660" s="59"/>
      <c r="T660" s="59"/>
    </row>
    <row r="661" spans="14:20" x14ac:dyDescent="0.25">
      <c r="N661" s="60"/>
      <c r="O661" s="59"/>
      <c r="P661" s="59"/>
      <c r="Q661" s="59"/>
      <c r="R661" s="59"/>
      <c r="S661" s="59"/>
      <c r="T661" s="59"/>
    </row>
    <row r="662" spans="14:20" x14ac:dyDescent="0.25">
      <c r="N662" s="60"/>
      <c r="O662" s="59"/>
      <c r="P662" s="59"/>
      <c r="Q662" s="59"/>
      <c r="R662" s="59"/>
      <c r="S662" s="59"/>
      <c r="T662" s="59"/>
    </row>
    <row r="663" spans="14:20" x14ac:dyDescent="0.25">
      <c r="N663" s="60"/>
      <c r="O663" s="59"/>
      <c r="P663" s="59"/>
      <c r="Q663" s="59"/>
      <c r="R663" s="59"/>
      <c r="S663" s="59"/>
      <c r="T663" s="59"/>
    </row>
    <row r="664" spans="14:20" x14ac:dyDescent="0.25">
      <c r="N664" s="60"/>
      <c r="O664" s="59"/>
      <c r="P664" s="59"/>
      <c r="Q664" s="59"/>
      <c r="R664" s="59"/>
      <c r="S664" s="59"/>
      <c r="T664" s="59"/>
    </row>
    <row r="665" spans="14:20" x14ac:dyDescent="0.25">
      <c r="N665" s="60"/>
      <c r="O665" s="59"/>
      <c r="P665" s="59"/>
      <c r="Q665" s="59"/>
      <c r="R665" s="59"/>
      <c r="S665" s="59"/>
      <c r="T665" s="59"/>
    </row>
    <row r="666" spans="14:20" x14ac:dyDescent="0.25">
      <c r="N666" s="60"/>
      <c r="O666" s="59"/>
      <c r="P666" s="59"/>
      <c r="Q666" s="59"/>
      <c r="R666" s="59"/>
      <c r="S666" s="59"/>
      <c r="T666" s="59"/>
    </row>
    <row r="667" spans="14:20" x14ac:dyDescent="0.25">
      <c r="N667" s="60"/>
      <c r="O667" s="59"/>
      <c r="P667" s="59"/>
      <c r="Q667" s="59"/>
      <c r="R667" s="59"/>
      <c r="S667" s="59"/>
      <c r="T667" s="59"/>
    </row>
    <row r="668" spans="14:20" x14ac:dyDescent="0.25">
      <c r="N668" s="60"/>
      <c r="O668" s="59"/>
      <c r="P668" s="59"/>
      <c r="Q668" s="59"/>
      <c r="R668" s="59"/>
      <c r="S668" s="59"/>
      <c r="T668" s="59"/>
    </row>
    <row r="669" spans="14:20" x14ac:dyDescent="0.25">
      <c r="N669" s="60"/>
      <c r="O669" s="59"/>
      <c r="P669" s="59"/>
      <c r="Q669" s="59"/>
      <c r="R669" s="59"/>
      <c r="S669" s="59"/>
      <c r="T669" s="59"/>
    </row>
    <row r="670" spans="14:20" x14ac:dyDescent="0.25">
      <c r="N670" s="60"/>
      <c r="O670" s="59"/>
      <c r="P670" s="59"/>
      <c r="Q670" s="59"/>
      <c r="R670" s="59"/>
      <c r="S670" s="59"/>
      <c r="T670" s="59"/>
    </row>
    <row r="671" spans="14:20" x14ac:dyDescent="0.25">
      <c r="N671" s="60"/>
      <c r="O671" s="59"/>
      <c r="P671" s="59"/>
      <c r="Q671" s="59"/>
      <c r="R671" s="59"/>
      <c r="S671" s="59"/>
      <c r="T671" s="59"/>
    </row>
    <row r="672" spans="14:20" x14ac:dyDescent="0.25">
      <c r="N672" s="60"/>
      <c r="O672" s="59"/>
      <c r="P672" s="59"/>
      <c r="Q672" s="59"/>
      <c r="R672" s="59"/>
      <c r="S672" s="59"/>
      <c r="T672" s="59"/>
    </row>
    <row r="673" spans="14:20" x14ac:dyDescent="0.25">
      <c r="N673" s="60"/>
      <c r="O673" s="59"/>
      <c r="P673" s="59"/>
      <c r="Q673" s="59"/>
      <c r="R673" s="59"/>
      <c r="S673" s="59"/>
      <c r="T673" s="59"/>
    </row>
    <row r="674" spans="14:20" x14ac:dyDescent="0.25">
      <c r="N674" s="60"/>
      <c r="O674" s="59"/>
      <c r="P674" s="59"/>
      <c r="Q674" s="59"/>
      <c r="R674" s="59"/>
      <c r="S674" s="59"/>
      <c r="T674" s="59"/>
    </row>
    <row r="675" spans="14:20" x14ac:dyDescent="0.25">
      <c r="N675" s="60"/>
      <c r="O675" s="59"/>
      <c r="P675" s="59"/>
      <c r="Q675" s="59"/>
      <c r="R675" s="59"/>
      <c r="S675" s="59"/>
      <c r="T675" s="59"/>
    </row>
    <row r="676" spans="14:20" x14ac:dyDescent="0.25">
      <c r="N676" s="60"/>
      <c r="O676" s="59"/>
      <c r="P676" s="59"/>
      <c r="Q676" s="59"/>
      <c r="R676" s="59"/>
      <c r="S676" s="59"/>
      <c r="T676" s="59"/>
    </row>
    <row r="677" spans="14:20" x14ac:dyDescent="0.25">
      <c r="N677" s="60"/>
      <c r="O677" s="59"/>
      <c r="P677" s="59"/>
      <c r="Q677" s="59"/>
      <c r="R677" s="59"/>
      <c r="S677" s="59"/>
      <c r="T677" s="59"/>
    </row>
    <row r="678" spans="14:20" x14ac:dyDescent="0.25">
      <c r="N678" s="60"/>
      <c r="O678" s="59"/>
      <c r="P678" s="59"/>
      <c r="Q678" s="59"/>
      <c r="R678" s="59"/>
      <c r="S678" s="59"/>
      <c r="T678" s="59"/>
    </row>
    <row r="679" spans="14:20" x14ac:dyDescent="0.25">
      <c r="N679" s="60"/>
      <c r="O679" s="59"/>
      <c r="P679" s="59"/>
      <c r="Q679" s="59"/>
      <c r="R679" s="59"/>
      <c r="S679" s="59"/>
      <c r="T679" s="59"/>
    </row>
    <row r="680" spans="14:20" x14ac:dyDescent="0.25">
      <c r="N680" s="60"/>
      <c r="O680" s="59"/>
      <c r="P680" s="59"/>
      <c r="Q680" s="59"/>
      <c r="R680" s="59"/>
      <c r="S680" s="59"/>
      <c r="T680" s="59"/>
    </row>
    <row r="681" spans="14:20" x14ac:dyDescent="0.25">
      <c r="N681" s="60"/>
      <c r="O681" s="59"/>
      <c r="P681" s="59"/>
      <c r="Q681" s="59"/>
      <c r="R681" s="59"/>
      <c r="S681" s="59"/>
      <c r="T681" s="59"/>
    </row>
    <row r="682" spans="14:20" x14ac:dyDescent="0.25">
      <c r="N682" s="60"/>
      <c r="O682" s="59"/>
      <c r="P682" s="59"/>
      <c r="Q682" s="59"/>
      <c r="R682" s="59"/>
      <c r="S682" s="59"/>
      <c r="T682" s="59"/>
    </row>
    <row r="683" spans="14:20" x14ac:dyDescent="0.25">
      <c r="N683" s="60"/>
      <c r="O683" s="59"/>
      <c r="P683" s="59"/>
      <c r="Q683" s="59"/>
      <c r="R683" s="59"/>
      <c r="S683" s="59"/>
      <c r="T683" s="59"/>
    </row>
    <row r="684" spans="14:20" x14ac:dyDescent="0.25">
      <c r="N684" s="60"/>
      <c r="O684" s="59"/>
      <c r="P684" s="59"/>
      <c r="Q684" s="59"/>
      <c r="R684" s="59"/>
      <c r="S684" s="59"/>
      <c r="T684" s="59"/>
    </row>
    <row r="685" spans="14:20" x14ac:dyDescent="0.25">
      <c r="N685" s="60"/>
      <c r="O685" s="59"/>
      <c r="P685" s="59"/>
      <c r="Q685" s="59"/>
      <c r="R685" s="59"/>
      <c r="S685" s="59"/>
      <c r="T685" s="59"/>
    </row>
    <row r="686" spans="14:20" x14ac:dyDescent="0.25">
      <c r="N686" s="60"/>
      <c r="O686" s="59"/>
      <c r="P686" s="59"/>
      <c r="Q686" s="59"/>
      <c r="R686" s="59"/>
      <c r="S686" s="59"/>
      <c r="T686" s="59"/>
    </row>
    <row r="687" spans="14:20" x14ac:dyDescent="0.25">
      <c r="N687" s="60"/>
      <c r="O687" s="59"/>
      <c r="P687" s="59"/>
      <c r="Q687" s="59"/>
      <c r="R687" s="59"/>
      <c r="S687" s="59"/>
      <c r="T687" s="59"/>
    </row>
    <row r="688" spans="14:20" x14ac:dyDescent="0.25">
      <c r="N688" s="60"/>
      <c r="O688" s="59"/>
      <c r="P688" s="59"/>
      <c r="Q688" s="59"/>
      <c r="R688" s="59"/>
      <c r="S688" s="59"/>
      <c r="T688" s="59"/>
    </row>
    <row r="689" spans="14:20" x14ac:dyDescent="0.25">
      <c r="N689" s="60"/>
      <c r="O689" s="59"/>
      <c r="P689" s="59"/>
      <c r="Q689" s="59"/>
      <c r="R689" s="59"/>
      <c r="S689" s="59"/>
      <c r="T689" s="59"/>
    </row>
    <row r="690" spans="14:20" x14ac:dyDescent="0.25">
      <c r="N690" s="60"/>
      <c r="O690" s="59"/>
      <c r="P690" s="59"/>
      <c r="Q690" s="59"/>
      <c r="R690" s="59"/>
      <c r="S690" s="59"/>
      <c r="T690" s="59"/>
    </row>
    <row r="691" spans="14:20" x14ac:dyDescent="0.25">
      <c r="N691" s="60"/>
      <c r="O691" s="59"/>
      <c r="P691" s="59"/>
      <c r="Q691" s="59"/>
      <c r="R691" s="59"/>
      <c r="S691" s="59"/>
      <c r="T691" s="59"/>
    </row>
    <row r="692" spans="14:20" x14ac:dyDescent="0.25">
      <c r="N692" s="60"/>
      <c r="O692" s="59"/>
      <c r="P692" s="59"/>
      <c r="Q692" s="59"/>
      <c r="R692" s="59"/>
      <c r="S692" s="59"/>
      <c r="T692" s="59"/>
    </row>
    <row r="693" spans="14:20" x14ac:dyDescent="0.25">
      <c r="N693" s="60"/>
      <c r="O693" s="59"/>
      <c r="P693" s="59"/>
      <c r="Q693" s="59"/>
      <c r="R693" s="59"/>
      <c r="S693" s="59"/>
      <c r="T693" s="59"/>
    </row>
    <row r="694" spans="14:20" x14ac:dyDescent="0.25">
      <c r="N694" s="60"/>
      <c r="O694" s="59"/>
      <c r="P694" s="59"/>
      <c r="Q694" s="59"/>
      <c r="R694" s="59"/>
      <c r="S694" s="59"/>
      <c r="T694" s="59"/>
    </row>
    <row r="695" spans="14:20" x14ac:dyDescent="0.25">
      <c r="N695" s="60"/>
      <c r="O695" s="59"/>
      <c r="P695" s="59"/>
      <c r="Q695" s="59"/>
      <c r="R695" s="59"/>
      <c r="S695" s="59"/>
      <c r="T695" s="59"/>
    </row>
    <row r="696" spans="14:20" x14ac:dyDescent="0.25">
      <c r="N696" s="60"/>
      <c r="O696" s="59"/>
      <c r="P696" s="59"/>
      <c r="Q696" s="59"/>
      <c r="R696" s="59"/>
      <c r="S696" s="59"/>
      <c r="T696" s="59"/>
    </row>
    <row r="697" spans="14:20" x14ac:dyDescent="0.25">
      <c r="N697" s="60"/>
      <c r="O697" s="59"/>
      <c r="P697" s="59"/>
      <c r="Q697" s="59"/>
      <c r="R697" s="59"/>
      <c r="S697" s="59"/>
      <c r="T697" s="59"/>
    </row>
    <row r="698" spans="14:20" x14ac:dyDescent="0.25">
      <c r="N698" s="60"/>
      <c r="O698" s="59"/>
      <c r="P698" s="59"/>
      <c r="Q698" s="59"/>
      <c r="R698" s="59"/>
      <c r="S698" s="59"/>
      <c r="T698" s="59"/>
    </row>
    <row r="699" spans="14:20" x14ac:dyDescent="0.25">
      <c r="N699" s="60"/>
      <c r="O699" s="59"/>
      <c r="P699" s="59"/>
      <c r="Q699" s="59"/>
      <c r="R699" s="59"/>
      <c r="S699" s="59"/>
      <c r="T699" s="59"/>
    </row>
    <row r="700" spans="14:20" x14ac:dyDescent="0.25">
      <c r="N700" s="60"/>
      <c r="O700" s="59"/>
      <c r="P700" s="59"/>
      <c r="Q700" s="59"/>
      <c r="R700" s="59"/>
      <c r="S700" s="59"/>
      <c r="T700" s="59"/>
    </row>
    <row r="701" spans="14:20" x14ac:dyDescent="0.25">
      <c r="N701" s="60"/>
      <c r="O701" s="59"/>
      <c r="P701" s="59"/>
      <c r="Q701" s="59"/>
      <c r="R701" s="59"/>
      <c r="S701" s="59"/>
      <c r="T701" s="59"/>
    </row>
    <row r="702" spans="14:20" x14ac:dyDescent="0.25">
      <c r="N702" s="60"/>
      <c r="O702" s="59"/>
      <c r="P702" s="59"/>
      <c r="Q702" s="59"/>
      <c r="R702" s="59"/>
      <c r="S702" s="59"/>
      <c r="T702" s="59"/>
    </row>
    <row r="703" spans="14:20" x14ac:dyDescent="0.25">
      <c r="N703" s="60"/>
      <c r="O703" s="59"/>
      <c r="P703" s="59"/>
      <c r="Q703" s="59"/>
      <c r="R703" s="59"/>
      <c r="S703" s="59"/>
      <c r="T703" s="59"/>
    </row>
    <row r="704" spans="14:20" x14ac:dyDescent="0.25">
      <c r="N704" s="60"/>
      <c r="O704" s="59"/>
      <c r="P704" s="59"/>
      <c r="Q704" s="59"/>
      <c r="R704" s="59"/>
      <c r="S704" s="59"/>
      <c r="T704" s="59"/>
    </row>
    <row r="705" spans="14:20" x14ac:dyDescent="0.25">
      <c r="N705" s="60"/>
      <c r="O705" s="59"/>
      <c r="P705" s="59"/>
      <c r="Q705" s="59"/>
      <c r="R705" s="59"/>
      <c r="S705" s="59"/>
      <c r="T705" s="59"/>
    </row>
    <row r="706" spans="14:20" x14ac:dyDescent="0.25">
      <c r="N706" s="60"/>
      <c r="O706" s="59"/>
      <c r="P706" s="59"/>
      <c r="Q706" s="59"/>
      <c r="R706" s="59"/>
      <c r="S706" s="59"/>
      <c r="T706" s="59"/>
    </row>
    <row r="707" spans="14:20" x14ac:dyDescent="0.25">
      <c r="N707" s="60"/>
      <c r="O707" s="59"/>
      <c r="P707" s="59"/>
      <c r="Q707" s="59"/>
      <c r="R707" s="59"/>
      <c r="S707" s="59"/>
      <c r="T707" s="59"/>
    </row>
    <row r="708" spans="14:20" x14ac:dyDescent="0.25">
      <c r="N708" s="60"/>
      <c r="O708" s="59"/>
      <c r="P708" s="59"/>
      <c r="Q708" s="59"/>
      <c r="R708" s="59"/>
      <c r="S708" s="59"/>
      <c r="T708" s="59"/>
    </row>
    <row r="709" spans="14:20" x14ac:dyDescent="0.25">
      <c r="N709" s="60"/>
      <c r="O709" s="59"/>
      <c r="P709" s="59"/>
      <c r="Q709" s="59"/>
      <c r="R709" s="59"/>
      <c r="S709" s="59"/>
      <c r="T709" s="59"/>
    </row>
    <row r="710" spans="14:20" x14ac:dyDescent="0.25">
      <c r="N710" s="60"/>
      <c r="O710" s="59"/>
      <c r="P710" s="59"/>
      <c r="Q710" s="59"/>
      <c r="R710" s="59"/>
      <c r="S710" s="59"/>
      <c r="T710" s="59"/>
    </row>
    <row r="711" spans="14:20" x14ac:dyDescent="0.25">
      <c r="N711" s="60"/>
      <c r="O711" s="59"/>
      <c r="P711" s="59"/>
      <c r="Q711" s="59"/>
      <c r="R711" s="59"/>
      <c r="S711" s="59"/>
      <c r="T711" s="59"/>
    </row>
    <row r="712" spans="14:20" x14ac:dyDescent="0.25">
      <c r="N712" s="60"/>
      <c r="O712" s="59"/>
      <c r="P712" s="59"/>
      <c r="Q712" s="59"/>
      <c r="R712" s="59"/>
      <c r="S712" s="59"/>
      <c r="T712" s="59"/>
    </row>
    <row r="713" spans="14:20" x14ac:dyDescent="0.25">
      <c r="N713" s="60"/>
      <c r="O713" s="59"/>
      <c r="P713" s="59"/>
      <c r="Q713" s="59"/>
      <c r="R713" s="59"/>
      <c r="S713" s="59"/>
      <c r="T713" s="59"/>
    </row>
    <row r="714" spans="14:20" x14ac:dyDescent="0.25">
      <c r="N714" s="60"/>
      <c r="O714" s="59"/>
      <c r="P714" s="59"/>
      <c r="Q714" s="59"/>
      <c r="R714" s="59"/>
      <c r="S714" s="59"/>
      <c r="T714" s="59"/>
    </row>
    <row r="715" spans="14:20" x14ac:dyDescent="0.25">
      <c r="N715" s="60"/>
      <c r="O715" s="59"/>
      <c r="P715" s="59"/>
      <c r="Q715" s="59"/>
      <c r="R715" s="59"/>
      <c r="S715" s="59"/>
      <c r="T715" s="59"/>
    </row>
    <row r="716" spans="14:20" x14ac:dyDescent="0.25">
      <c r="N716" s="60"/>
      <c r="O716" s="59"/>
      <c r="P716" s="59"/>
      <c r="Q716" s="59"/>
      <c r="R716" s="59"/>
      <c r="S716" s="59"/>
      <c r="T716" s="59"/>
    </row>
    <row r="717" spans="14:20" x14ac:dyDescent="0.25">
      <c r="N717" s="60"/>
      <c r="O717" s="59"/>
      <c r="P717" s="59"/>
      <c r="Q717" s="59"/>
      <c r="R717" s="59"/>
      <c r="S717" s="59"/>
      <c r="T717" s="59"/>
    </row>
    <row r="718" spans="14:20" x14ac:dyDescent="0.25">
      <c r="N718" s="60"/>
      <c r="O718" s="59"/>
      <c r="P718" s="59"/>
      <c r="Q718" s="59"/>
      <c r="R718" s="59"/>
      <c r="S718" s="59"/>
      <c r="T718" s="59"/>
    </row>
    <row r="719" spans="14:20" x14ac:dyDescent="0.25">
      <c r="N719" s="60"/>
      <c r="O719" s="59"/>
      <c r="P719" s="59"/>
      <c r="Q719" s="59"/>
      <c r="R719" s="59"/>
      <c r="S719" s="59"/>
      <c r="T719" s="59"/>
    </row>
    <row r="720" spans="14:20" x14ac:dyDescent="0.25">
      <c r="N720" s="60"/>
      <c r="O720" s="59"/>
      <c r="P720" s="59"/>
      <c r="Q720" s="59"/>
      <c r="R720" s="59"/>
      <c r="S720" s="59"/>
      <c r="T720" s="59"/>
    </row>
    <row r="721" spans="14:20" x14ac:dyDescent="0.25">
      <c r="N721" s="60"/>
      <c r="O721" s="59"/>
      <c r="P721" s="59"/>
      <c r="Q721" s="59"/>
      <c r="R721" s="59"/>
      <c r="S721" s="59"/>
      <c r="T721" s="59"/>
    </row>
    <row r="722" spans="14:20" x14ac:dyDescent="0.25">
      <c r="N722" s="60"/>
      <c r="O722" s="59"/>
      <c r="P722" s="59"/>
      <c r="Q722" s="59"/>
      <c r="R722" s="59"/>
      <c r="S722" s="59"/>
      <c r="T722" s="59"/>
    </row>
    <row r="723" spans="14:20" x14ac:dyDescent="0.25">
      <c r="N723" s="60"/>
      <c r="O723" s="59"/>
      <c r="P723" s="59"/>
      <c r="Q723" s="59"/>
      <c r="R723" s="59"/>
      <c r="S723" s="59"/>
      <c r="T723" s="59"/>
    </row>
    <row r="724" spans="14:20" x14ac:dyDescent="0.25">
      <c r="N724" s="60"/>
      <c r="O724" s="59"/>
      <c r="P724" s="59"/>
      <c r="Q724" s="59"/>
      <c r="R724" s="59"/>
      <c r="S724" s="59"/>
      <c r="T724" s="59"/>
    </row>
    <row r="725" spans="14:20" x14ac:dyDescent="0.25">
      <c r="N725" s="60"/>
      <c r="O725" s="59"/>
      <c r="P725" s="59"/>
      <c r="Q725" s="59"/>
      <c r="R725" s="59"/>
      <c r="S725" s="59"/>
      <c r="T725" s="59"/>
    </row>
    <row r="726" spans="14:20" x14ac:dyDescent="0.25">
      <c r="N726" s="60"/>
      <c r="O726" s="59"/>
      <c r="P726" s="59"/>
      <c r="Q726" s="59"/>
      <c r="R726" s="59"/>
      <c r="S726" s="59"/>
      <c r="T726" s="59"/>
    </row>
    <row r="727" spans="14:20" x14ac:dyDescent="0.25">
      <c r="N727" s="60"/>
      <c r="O727" s="59"/>
      <c r="P727" s="59"/>
      <c r="Q727" s="59"/>
      <c r="R727" s="59"/>
      <c r="S727" s="59"/>
      <c r="T727" s="59"/>
    </row>
    <row r="728" spans="14:20" x14ac:dyDescent="0.25">
      <c r="N728" s="60"/>
      <c r="O728" s="59"/>
      <c r="P728" s="59"/>
      <c r="Q728" s="59"/>
      <c r="R728" s="59"/>
      <c r="S728" s="59"/>
      <c r="T728" s="59"/>
    </row>
    <row r="729" spans="14:20" x14ac:dyDescent="0.25">
      <c r="N729" s="60"/>
      <c r="O729" s="59"/>
      <c r="P729" s="59"/>
      <c r="Q729" s="59"/>
      <c r="R729" s="59"/>
      <c r="S729" s="59"/>
      <c r="T729" s="59"/>
    </row>
    <row r="730" spans="14:20" x14ac:dyDescent="0.25">
      <c r="N730" s="60"/>
      <c r="O730" s="59"/>
      <c r="P730" s="59"/>
      <c r="Q730" s="59"/>
      <c r="R730" s="59"/>
      <c r="S730" s="59"/>
      <c r="T730" s="59"/>
    </row>
    <row r="731" spans="14:20" x14ac:dyDescent="0.25">
      <c r="N731" s="60"/>
      <c r="O731" s="59"/>
      <c r="P731" s="59"/>
      <c r="Q731" s="59"/>
      <c r="R731" s="59"/>
      <c r="S731" s="59"/>
      <c r="T731" s="59"/>
    </row>
    <row r="732" spans="14:20" x14ac:dyDescent="0.25">
      <c r="N732" s="60"/>
      <c r="O732" s="59"/>
      <c r="P732" s="59"/>
      <c r="Q732" s="59"/>
      <c r="R732" s="59"/>
      <c r="S732" s="59"/>
      <c r="T732" s="59"/>
    </row>
    <row r="733" spans="14:20" x14ac:dyDescent="0.25">
      <c r="N733" s="60"/>
      <c r="O733" s="59"/>
      <c r="P733" s="59"/>
      <c r="Q733" s="59"/>
      <c r="R733" s="59"/>
      <c r="S733" s="59"/>
      <c r="T733" s="59"/>
    </row>
    <row r="734" spans="14:20" x14ac:dyDescent="0.25">
      <c r="N734" s="60"/>
      <c r="O734" s="59"/>
      <c r="P734" s="59"/>
      <c r="Q734" s="59"/>
      <c r="R734" s="59"/>
      <c r="S734" s="59"/>
      <c r="T734" s="59"/>
    </row>
    <row r="735" spans="14:20" x14ac:dyDescent="0.25">
      <c r="N735" s="60"/>
      <c r="O735" s="59"/>
      <c r="P735" s="59"/>
      <c r="Q735" s="59"/>
      <c r="R735" s="59"/>
      <c r="S735" s="59"/>
      <c r="T735" s="59"/>
    </row>
    <row r="736" spans="14:20" x14ac:dyDescent="0.25">
      <c r="N736" s="60"/>
      <c r="O736" s="59"/>
      <c r="P736" s="59"/>
      <c r="Q736" s="59"/>
      <c r="R736" s="59"/>
      <c r="S736" s="59"/>
      <c r="T736" s="59"/>
    </row>
    <row r="737" spans="14:20" x14ac:dyDescent="0.25">
      <c r="N737" s="60"/>
      <c r="O737" s="59"/>
      <c r="P737" s="59"/>
      <c r="Q737" s="59"/>
      <c r="R737" s="59"/>
      <c r="S737" s="59"/>
      <c r="T737" s="59"/>
    </row>
    <row r="738" spans="14:20" x14ac:dyDescent="0.25">
      <c r="N738" s="60"/>
      <c r="O738" s="59"/>
      <c r="P738" s="59"/>
      <c r="Q738" s="59"/>
      <c r="R738" s="59"/>
      <c r="S738" s="59"/>
      <c r="T738" s="59"/>
    </row>
    <row r="739" spans="14:20" x14ac:dyDescent="0.25">
      <c r="N739" s="60"/>
      <c r="O739" s="59"/>
      <c r="P739" s="59"/>
      <c r="Q739" s="59"/>
      <c r="R739" s="59"/>
      <c r="S739" s="59"/>
      <c r="T739" s="59"/>
    </row>
    <row r="740" spans="14:20" x14ac:dyDescent="0.25">
      <c r="N740" s="60"/>
      <c r="O740" s="59"/>
      <c r="P740" s="59"/>
      <c r="Q740" s="59"/>
      <c r="R740" s="59"/>
      <c r="S740" s="59"/>
      <c r="T740" s="59"/>
    </row>
    <row r="741" spans="14:20" x14ac:dyDescent="0.25">
      <c r="N741" s="60"/>
      <c r="O741" s="59"/>
      <c r="P741" s="59"/>
      <c r="Q741" s="59"/>
      <c r="R741" s="59"/>
      <c r="S741" s="59"/>
      <c r="T741" s="59"/>
    </row>
    <row r="742" spans="14:20" x14ac:dyDescent="0.25">
      <c r="N742" s="60"/>
      <c r="O742" s="59"/>
      <c r="P742" s="59"/>
      <c r="Q742" s="59"/>
      <c r="R742" s="59"/>
      <c r="S742" s="59"/>
      <c r="T742" s="59"/>
    </row>
    <row r="743" spans="14:20" x14ac:dyDescent="0.25">
      <c r="N743" s="60"/>
      <c r="O743" s="59"/>
      <c r="P743" s="59"/>
      <c r="Q743" s="59"/>
      <c r="R743" s="59"/>
      <c r="S743" s="59"/>
      <c r="T743" s="59"/>
    </row>
    <row r="744" spans="14:20" x14ac:dyDescent="0.25">
      <c r="N744" s="60"/>
      <c r="O744" s="59"/>
      <c r="P744" s="59"/>
      <c r="Q744" s="59"/>
      <c r="R744" s="59"/>
      <c r="S744" s="59"/>
      <c r="T744" s="59"/>
    </row>
    <row r="745" spans="14:20" x14ac:dyDescent="0.25">
      <c r="N745" s="60"/>
      <c r="O745" s="59"/>
      <c r="P745" s="59"/>
      <c r="Q745" s="59"/>
      <c r="R745" s="59"/>
      <c r="S745" s="59"/>
      <c r="T745" s="59"/>
    </row>
    <row r="746" spans="14:20" x14ac:dyDescent="0.25">
      <c r="N746" s="60"/>
      <c r="O746" s="59"/>
      <c r="P746" s="59"/>
      <c r="Q746" s="59"/>
      <c r="R746" s="59"/>
      <c r="S746" s="59"/>
      <c r="T746" s="59"/>
    </row>
    <row r="747" spans="14:20" x14ac:dyDescent="0.25">
      <c r="N747" s="60"/>
      <c r="O747" s="59"/>
      <c r="P747" s="59"/>
      <c r="Q747" s="59"/>
      <c r="R747" s="59"/>
      <c r="S747" s="59"/>
      <c r="T747" s="59"/>
    </row>
    <row r="748" spans="14:20" x14ac:dyDescent="0.25">
      <c r="N748" s="60"/>
      <c r="O748" s="59"/>
      <c r="P748" s="59"/>
      <c r="Q748" s="59"/>
      <c r="R748" s="59"/>
      <c r="S748" s="59"/>
      <c r="T748" s="59"/>
    </row>
    <row r="749" spans="14:20" x14ac:dyDescent="0.25">
      <c r="N749" s="60"/>
      <c r="O749" s="59"/>
      <c r="P749" s="59"/>
      <c r="Q749" s="59"/>
      <c r="R749" s="59"/>
      <c r="S749" s="59"/>
      <c r="T749" s="59"/>
    </row>
    <row r="750" spans="14:20" x14ac:dyDescent="0.25">
      <c r="N750" s="60"/>
      <c r="O750" s="59"/>
      <c r="P750" s="59"/>
      <c r="Q750" s="59"/>
      <c r="R750" s="59"/>
      <c r="S750" s="59"/>
      <c r="T750" s="59"/>
    </row>
    <row r="751" spans="14:20" x14ac:dyDescent="0.25">
      <c r="N751" s="60"/>
      <c r="O751" s="59"/>
      <c r="P751" s="59"/>
      <c r="Q751" s="59"/>
      <c r="R751" s="59"/>
      <c r="S751" s="59"/>
      <c r="T751" s="59"/>
    </row>
    <row r="752" spans="14:20" x14ac:dyDescent="0.25">
      <c r="N752" s="60"/>
      <c r="O752" s="59"/>
      <c r="P752" s="59"/>
      <c r="Q752" s="59"/>
      <c r="R752" s="59"/>
      <c r="S752" s="59"/>
      <c r="T752" s="59"/>
    </row>
    <row r="753" spans="14:20" x14ac:dyDescent="0.25">
      <c r="N753" s="60"/>
      <c r="O753" s="59"/>
      <c r="P753" s="59"/>
      <c r="Q753" s="59"/>
      <c r="R753" s="59"/>
      <c r="S753" s="59"/>
      <c r="T753" s="59"/>
    </row>
    <row r="754" spans="14:20" x14ac:dyDescent="0.25">
      <c r="N754" s="60"/>
      <c r="O754" s="59"/>
      <c r="P754" s="59"/>
      <c r="Q754" s="59"/>
      <c r="R754" s="59"/>
      <c r="S754" s="59"/>
      <c r="T754" s="59"/>
    </row>
    <row r="755" spans="14:20" x14ac:dyDescent="0.25">
      <c r="N755" s="60"/>
      <c r="O755" s="59"/>
      <c r="P755" s="59"/>
      <c r="Q755" s="59"/>
      <c r="R755" s="59"/>
      <c r="S755" s="59"/>
      <c r="T755" s="59"/>
    </row>
    <row r="756" spans="14:20" x14ac:dyDescent="0.25">
      <c r="N756" s="60"/>
      <c r="O756" s="59"/>
      <c r="P756" s="59"/>
      <c r="Q756" s="59"/>
      <c r="R756" s="59"/>
      <c r="S756" s="59"/>
      <c r="T756" s="59"/>
    </row>
    <row r="757" spans="14:20" x14ac:dyDescent="0.25">
      <c r="N757" s="60"/>
      <c r="O757" s="59"/>
      <c r="P757" s="59"/>
      <c r="Q757" s="59"/>
      <c r="R757" s="59"/>
      <c r="S757" s="59"/>
      <c r="T757" s="59"/>
    </row>
    <row r="758" spans="14:20" x14ac:dyDescent="0.25">
      <c r="N758" s="60"/>
      <c r="O758" s="59"/>
      <c r="P758" s="59"/>
      <c r="Q758" s="59"/>
      <c r="R758" s="59"/>
      <c r="S758" s="59"/>
      <c r="T758" s="59"/>
    </row>
    <row r="759" spans="14:20" x14ac:dyDescent="0.25">
      <c r="N759" s="60"/>
      <c r="O759" s="59"/>
      <c r="P759" s="59"/>
      <c r="Q759" s="59"/>
      <c r="R759" s="59"/>
      <c r="S759" s="59"/>
      <c r="T759" s="59"/>
    </row>
    <row r="760" spans="14:20" x14ac:dyDescent="0.25">
      <c r="N760" s="60"/>
      <c r="O760" s="59"/>
      <c r="P760" s="59"/>
      <c r="Q760" s="59"/>
      <c r="R760" s="59"/>
      <c r="S760" s="59"/>
      <c r="T760" s="59"/>
    </row>
    <row r="761" spans="14:20" x14ac:dyDescent="0.25">
      <c r="N761" s="60"/>
      <c r="O761" s="59"/>
      <c r="P761" s="59"/>
      <c r="Q761" s="59"/>
      <c r="R761" s="59"/>
      <c r="S761" s="59"/>
      <c r="T761" s="59"/>
    </row>
    <row r="762" spans="14:20" x14ac:dyDescent="0.25">
      <c r="N762" s="60"/>
      <c r="O762" s="59"/>
      <c r="P762" s="59"/>
      <c r="Q762" s="59"/>
      <c r="R762" s="59"/>
      <c r="S762" s="59"/>
      <c r="T762" s="59"/>
    </row>
    <row r="763" spans="14:20" x14ac:dyDescent="0.25">
      <c r="N763" s="60"/>
      <c r="O763" s="59"/>
      <c r="P763" s="59"/>
      <c r="Q763" s="59"/>
      <c r="R763" s="59"/>
      <c r="S763" s="59"/>
      <c r="T763" s="59"/>
    </row>
    <row r="764" spans="14:20" x14ac:dyDescent="0.25">
      <c r="N764" s="60"/>
      <c r="O764" s="59"/>
      <c r="P764" s="59"/>
      <c r="Q764" s="59"/>
      <c r="R764" s="59"/>
      <c r="S764" s="59"/>
      <c r="T764" s="59"/>
    </row>
    <row r="765" spans="14:20" x14ac:dyDescent="0.25">
      <c r="N765" s="60"/>
      <c r="O765" s="59"/>
      <c r="P765" s="59"/>
      <c r="Q765" s="59"/>
      <c r="R765" s="59"/>
      <c r="S765" s="59"/>
      <c r="T765" s="59"/>
    </row>
    <row r="766" spans="14:20" x14ac:dyDescent="0.25">
      <c r="N766" s="60"/>
      <c r="O766" s="59"/>
      <c r="P766" s="59"/>
      <c r="Q766" s="59"/>
      <c r="R766" s="59"/>
      <c r="S766" s="59"/>
      <c r="T766" s="59"/>
    </row>
    <row r="767" spans="14:20" x14ac:dyDescent="0.25">
      <c r="N767" s="60"/>
      <c r="O767" s="59"/>
      <c r="P767" s="59"/>
      <c r="Q767" s="59"/>
      <c r="R767" s="59"/>
      <c r="S767" s="59"/>
      <c r="T767" s="59"/>
    </row>
    <row r="768" spans="14:20" x14ac:dyDescent="0.25">
      <c r="N768" s="60"/>
      <c r="O768" s="59"/>
      <c r="P768" s="59"/>
      <c r="Q768" s="59"/>
      <c r="R768" s="59"/>
      <c r="S768" s="59"/>
      <c r="T768" s="59"/>
    </row>
    <row r="769" spans="14:20" x14ac:dyDescent="0.25">
      <c r="N769" s="60"/>
      <c r="O769" s="59"/>
      <c r="P769" s="59"/>
      <c r="Q769" s="59"/>
      <c r="R769" s="59"/>
      <c r="S769" s="59"/>
      <c r="T769" s="59"/>
    </row>
    <row r="770" spans="14:20" x14ac:dyDescent="0.25">
      <c r="N770" s="60"/>
      <c r="O770" s="59"/>
      <c r="P770" s="59"/>
      <c r="Q770" s="59"/>
      <c r="R770" s="59"/>
      <c r="S770" s="59"/>
      <c r="T770" s="59"/>
    </row>
    <row r="771" spans="14:20" x14ac:dyDescent="0.25">
      <c r="N771" s="60"/>
      <c r="O771" s="59"/>
      <c r="P771" s="59"/>
      <c r="Q771" s="59"/>
      <c r="R771" s="59"/>
      <c r="S771" s="59"/>
      <c r="T771" s="59"/>
    </row>
    <row r="772" spans="14:20" x14ac:dyDescent="0.25">
      <c r="N772" s="60"/>
      <c r="O772" s="59"/>
      <c r="P772" s="59"/>
      <c r="Q772" s="59"/>
      <c r="R772" s="59"/>
      <c r="S772" s="59"/>
      <c r="T772" s="59"/>
    </row>
    <row r="773" spans="14:20" x14ac:dyDescent="0.25">
      <c r="N773" s="60"/>
      <c r="O773" s="59"/>
      <c r="P773" s="59"/>
      <c r="Q773" s="59"/>
      <c r="R773" s="59"/>
      <c r="S773" s="59"/>
      <c r="T773" s="59"/>
    </row>
    <row r="774" spans="14:20" x14ac:dyDescent="0.25">
      <c r="N774" s="60"/>
      <c r="O774" s="59"/>
      <c r="P774" s="59"/>
      <c r="Q774" s="59"/>
      <c r="R774" s="59"/>
      <c r="S774" s="59"/>
      <c r="T774" s="59"/>
    </row>
    <row r="775" spans="14:20" x14ac:dyDescent="0.25">
      <c r="N775" s="60"/>
      <c r="O775" s="59"/>
      <c r="P775" s="59"/>
      <c r="Q775" s="59"/>
      <c r="R775" s="59"/>
      <c r="S775" s="59"/>
      <c r="T775" s="59"/>
    </row>
    <row r="776" spans="14:20" x14ac:dyDescent="0.25">
      <c r="N776" s="60"/>
      <c r="O776" s="59"/>
      <c r="P776" s="59"/>
      <c r="Q776" s="59"/>
      <c r="R776" s="59"/>
      <c r="S776" s="59"/>
      <c r="T776" s="59"/>
    </row>
    <row r="777" spans="14:20" x14ac:dyDescent="0.25">
      <c r="N777" s="60"/>
      <c r="O777" s="59"/>
      <c r="P777" s="59"/>
      <c r="Q777" s="59"/>
      <c r="R777" s="59"/>
      <c r="S777" s="59"/>
      <c r="T777" s="59"/>
    </row>
    <row r="778" spans="14:20" x14ac:dyDescent="0.25">
      <c r="N778" s="60"/>
      <c r="O778" s="59"/>
      <c r="P778" s="59"/>
      <c r="Q778" s="59"/>
      <c r="R778" s="59"/>
      <c r="S778" s="59"/>
      <c r="T778" s="59"/>
    </row>
    <row r="779" spans="14:20" x14ac:dyDescent="0.25">
      <c r="N779" s="60"/>
      <c r="O779" s="59"/>
      <c r="P779" s="59"/>
      <c r="Q779" s="59"/>
      <c r="R779" s="59"/>
      <c r="S779" s="59"/>
      <c r="T779" s="59"/>
    </row>
    <row r="780" spans="14:20" x14ac:dyDescent="0.25">
      <c r="N780" s="60"/>
      <c r="O780" s="59"/>
      <c r="P780" s="59"/>
      <c r="Q780" s="59"/>
      <c r="R780" s="59"/>
      <c r="S780" s="59"/>
      <c r="T780" s="59"/>
    </row>
    <row r="781" spans="14:20" x14ac:dyDescent="0.25">
      <c r="N781" s="60"/>
      <c r="O781" s="59"/>
      <c r="P781" s="59"/>
      <c r="Q781" s="59"/>
      <c r="R781" s="59"/>
      <c r="S781" s="59"/>
      <c r="T781" s="59"/>
    </row>
    <row r="782" spans="14:20" x14ac:dyDescent="0.25">
      <c r="N782" s="60"/>
      <c r="O782" s="59"/>
      <c r="P782" s="59"/>
      <c r="Q782" s="59"/>
      <c r="R782" s="59"/>
      <c r="S782" s="59"/>
      <c r="T782" s="59"/>
    </row>
    <row r="783" spans="14:20" x14ac:dyDescent="0.25">
      <c r="N783" s="60"/>
      <c r="O783" s="59"/>
      <c r="P783" s="59"/>
      <c r="Q783" s="59"/>
      <c r="R783" s="59"/>
      <c r="S783" s="59"/>
      <c r="T783" s="59"/>
    </row>
    <row r="784" spans="14:20" x14ac:dyDescent="0.25">
      <c r="N784" s="60"/>
      <c r="O784" s="59"/>
      <c r="P784" s="59"/>
      <c r="Q784" s="59"/>
      <c r="R784" s="59"/>
      <c r="S784" s="59"/>
      <c r="T784" s="59"/>
    </row>
    <row r="785" spans="14:20" x14ac:dyDescent="0.25">
      <c r="N785" s="60"/>
      <c r="O785" s="59"/>
      <c r="P785" s="59"/>
      <c r="Q785" s="59"/>
      <c r="R785" s="59"/>
      <c r="S785" s="59"/>
      <c r="T785" s="59"/>
    </row>
    <row r="786" spans="14:20" x14ac:dyDescent="0.25">
      <c r="N786" s="60"/>
      <c r="O786" s="59"/>
      <c r="P786" s="59"/>
      <c r="Q786" s="59"/>
      <c r="R786" s="59"/>
      <c r="S786" s="59"/>
      <c r="T786" s="59"/>
    </row>
    <row r="787" spans="14:20" x14ac:dyDescent="0.25">
      <c r="N787" s="60"/>
      <c r="O787" s="59"/>
      <c r="P787" s="59"/>
      <c r="Q787" s="59"/>
      <c r="R787" s="59"/>
      <c r="S787" s="59"/>
      <c r="T787" s="59"/>
    </row>
    <row r="788" spans="14:20" x14ac:dyDescent="0.25">
      <c r="N788" s="60"/>
      <c r="O788" s="59"/>
      <c r="P788" s="59"/>
      <c r="Q788" s="59"/>
      <c r="R788" s="59"/>
      <c r="S788" s="59"/>
      <c r="T788" s="59"/>
    </row>
    <row r="789" spans="14:20" x14ac:dyDescent="0.25">
      <c r="N789" s="60"/>
      <c r="O789" s="59"/>
      <c r="P789" s="59"/>
      <c r="Q789" s="59"/>
      <c r="R789" s="59"/>
      <c r="S789" s="59"/>
      <c r="T789" s="59"/>
    </row>
    <row r="790" spans="14:20" x14ac:dyDescent="0.25">
      <c r="N790" s="60"/>
      <c r="O790" s="59"/>
      <c r="P790" s="59"/>
      <c r="Q790" s="59"/>
      <c r="R790" s="59"/>
      <c r="S790" s="59"/>
      <c r="T790" s="59"/>
    </row>
    <row r="791" spans="14:20" x14ac:dyDescent="0.25">
      <c r="N791" s="60"/>
      <c r="O791" s="59"/>
      <c r="P791" s="59"/>
      <c r="Q791" s="59"/>
      <c r="R791" s="59"/>
      <c r="S791" s="59"/>
      <c r="T791" s="59"/>
    </row>
    <row r="792" spans="14:20" x14ac:dyDescent="0.25">
      <c r="N792" s="60"/>
      <c r="O792" s="59"/>
      <c r="P792" s="59"/>
      <c r="Q792" s="59"/>
      <c r="R792" s="59"/>
      <c r="S792" s="59"/>
      <c r="T792" s="59"/>
    </row>
    <row r="793" spans="14:20" x14ac:dyDescent="0.25">
      <c r="N793" s="60"/>
      <c r="O793" s="59"/>
      <c r="P793" s="59"/>
      <c r="Q793" s="59"/>
      <c r="R793" s="59"/>
      <c r="S793" s="59"/>
      <c r="T793" s="59"/>
    </row>
    <row r="794" spans="14:20" x14ac:dyDescent="0.25">
      <c r="N794" s="60"/>
      <c r="O794" s="59"/>
      <c r="P794" s="59"/>
      <c r="Q794" s="59"/>
      <c r="R794" s="59"/>
      <c r="S794" s="59"/>
      <c r="T794" s="59"/>
    </row>
    <row r="795" spans="14:20" x14ac:dyDescent="0.25">
      <c r="N795" s="60"/>
      <c r="O795" s="59"/>
      <c r="P795" s="59"/>
      <c r="Q795" s="59"/>
      <c r="R795" s="59"/>
      <c r="S795" s="59"/>
      <c r="T795" s="59"/>
    </row>
    <row r="796" spans="14:20" x14ac:dyDescent="0.25">
      <c r="N796" s="60"/>
      <c r="O796" s="59"/>
      <c r="P796" s="59"/>
      <c r="Q796" s="59"/>
      <c r="R796" s="59"/>
      <c r="S796" s="59"/>
      <c r="T796" s="59"/>
    </row>
    <row r="797" spans="14:20" x14ac:dyDescent="0.25">
      <c r="N797" s="60"/>
      <c r="O797" s="59"/>
      <c r="P797" s="59"/>
      <c r="Q797" s="59"/>
      <c r="R797" s="59"/>
      <c r="S797" s="59"/>
      <c r="T797" s="59"/>
    </row>
    <row r="798" spans="14:20" x14ac:dyDescent="0.25">
      <c r="N798" s="60"/>
      <c r="O798" s="59"/>
      <c r="P798" s="59"/>
      <c r="Q798" s="59"/>
      <c r="R798" s="59"/>
      <c r="S798" s="59"/>
      <c r="T798" s="59"/>
    </row>
    <row r="799" spans="14:20" x14ac:dyDescent="0.25">
      <c r="N799" s="60"/>
      <c r="O799" s="59"/>
      <c r="P799" s="59"/>
      <c r="Q799" s="59"/>
      <c r="R799" s="59"/>
      <c r="S799" s="59"/>
      <c r="T799" s="59"/>
    </row>
    <row r="800" spans="14:20" x14ac:dyDescent="0.25">
      <c r="N800" s="60"/>
      <c r="O800" s="59"/>
      <c r="P800" s="59"/>
      <c r="Q800" s="59"/>
      <c r="R800" s="59"/>
      <c r="S800" s="59"/>
      <c r="T800" s="59"/>
    </row>
    <row r="801" spans="14:20" x14ac:dyDescent="0.25">
      <c r="N801" s="60"/>
      <c r="O801" s="59"/>
      <c r="P801" s="59"/>
      <c r="Q801" s="59"/>
      <c r="R801" s="59"/>
      <c r="S801" s="59"/>
      <c r="T801" s="59"/>
    </row>
    <row r="802" spans="14:20" x14ac:dyDescent="0.25">
      <c r="N802" s="60"/>
      <c r="O802" s="59"/>
      <c r="P802" s="59"/>
      <c r="Q802" s="59"/>
      <c r="R802" s="59"/>
      <c r="S802" s="59"/>
      <c r="T802" s="59"/>
    </row>
    <row r="803" spans="14:20" x14ac:dyDescent="0.25">
      <c r="N803" s="60"/>
      <c r="O803" s="59"/>
      <c r="P803" s="59"/>
      <c r="Q803" s="59"/>
      <c r="R803" s="59"/>
      <c r="S803" s="59"/>
      <c r="T803" s="59"/>
    </row>
    <row r="804" spans="14:20" x14ac:dyDescent="0.25">
      <c r="N804" s="60"/>
      <c r="O804" s="59"/>
      <c r="P804" s="59"/>
      <c r="Q804" s="59"/>
      <c r="R804" s="59"/>
      <c r="S804" s="59"/>
      <c r="T804" s="59"/>
    </row>
    <row r="805" spans="14:20" x14ac:dyDescent="0.25">
      <c r="N805" s="60"/>
      <c r="O805" s="59"/>
      <c r="P805" s="59"/>
      <c r="Q805" s="59"/>
      <c r="R805" s="59"/>
      <c r="S805" s="59"/>
      <c r="T805" s="59"/>
    </row>
    <row r="806" spans="14:20" x14ac:dyDescent="0.25">
      <c r="N806" s="60"/>
      <c r="O806" s="59"/>
      <c r="P806" s="59"/>
      <c r="Q806" s="59"/>
      <c r="R806" s="59"/>
      <c r="S806" s="59"/>
      <c r="T806" s="59"/>
    </row>
    <row r="807" spans="14:20" x14ac:dyDescent="0.25">
      <c r="N807" s="60"/>
      <c r="O807" s="59"/>
      <c r="P807" s="59"/>
      <c r="Q807" s="59"/>
      <c r="R807" s="59"/>
      <c r="S807" s="59"/>
      <c r="T807" s="59"/>
    </row>
    <row r="808" spans="14:20" x14ac:dyDescent="0.25">
      <c r="N808" s="60"/>
      <c r="O808" s="59"/>
      <c r="P808" s="59"/>
      <c r="Q808" s="59"/>
      <c r="R808" s="59"/>
      <c r="S808" s="59"/>
      <c r="T808" s="59"/>
    </row>
    <row r="809" spans="14:20" x14ac:dyDescent="0.25">
      <c r="N809" s="60"/>
      <c r="O809" s="59"/>
      <c r="P809" s="59"/>
      <c r="Q809" s="59"/>
      <c r="R809" s="59"/>
      <c r="S809" s="59"/>
      <c r="T809" s="59"/>
    </row>
    <row r="810" spans="14:20" x14ac:dyDescent="0.25">
      <c r="N810" s="60"/>
      <c r="O810" s="59"/>
      <c r="P810" s="59"/>
      <c r="Q810" s="59"/>
      <c r="R810" s="59"/>
      <c r="S810" s="59"/>
      <c r="T810" s="59"/>
    </row>
    <row r="811" spans="14:20" x14ac:dyDescent="0.25">
      <c r="N811" s="60"/>
      <c r="O811" s="59"/>
      <c r="P811" s="59"/>
      <c r="Q811" s="59"/>
      <c r="R811" s="59"/>
      <c r="S811" s="59"/>
      <c r="T811" s="59"/>
    </row>
    <row r="812" spans="14:20" x14ac:dyDescent="0.25">
      <c r="N812" s="60"/>
      <c r="O812" s="59"/>
      <c r="P812" s="59"/>
      <c r="Q812" s="59"/>
      <c r="R812" s="59"/>
      <c r="S812" s="59"/>
      <c r="T812" s="59"/>
    </row>
    <row r="813" spans="14:20" x14ac:dyDescent="0.25">
      <c r="N813" s="60"/>
      <c r="O813" s="59"/>
      <c r="P813" s="59"/>
      <c r="Q813" s="59"/>
      <c r="R813" s="59"/>
      <c r="S813" s="59"/>
      <c r="T813" s="59"/>
    </row>
    <row r="814" spans="14:20" x14ac:dyDescent="0.25">
      <c r="N814" s="60"/>
      <c r="O814" s="59"/>
      <c r="P814" s="59"/>
      <c r="Q814" s="59"/>
      <c r="R814" s="59"/>
      <c r="S814" s="59"/>
      <c r="T814" s="59"/>
    </row>
    <row r="815" spans="14:20" x14ac:dyDescent="0.25">
      <c r="N815" s="60"/>
      <c r="O815" s="59"/>
      <c r="P815" s="59"/>
      <c r="Q815" s="59"/>
      <c r="R815" s="59"/>
      <c r="S815" s="59"/>
      <c r="T815" s="59"/>
    </row>
    <row r="816" spans="14:20" x14ac:dyDescent="0.25">
      <c r="N816" s="60"/>
      <c r="O816" s="59"/>
      <c r="P816" s="59"/>
      <c r="Q816" s="59"/>
      <c r="R816" s="59"/>
      <c r="S816" s="59"/>
      <c r="T816" s="59"/>
    </row>
    <row r="817" spans="14:20" x14ac:dyDescent="0.25">
      <c r="N817" s="60"/>
      <c r="O817" s="59"/>
      <c r="P817" s="59"/>
      <c r="Q817" s="59"/>
      <c r="R817" s="59"/>
      <c r="S817" s="59"/>
      <c r="T817" s="59"/>
    </row>
    <row r="818" spans="14:20" x14ac:dyDescent="0.25">
      <c r="N818" s="60"/>
      <c r="O818" s="59"/>
      <c r="P818" s="59"/>
      <c r="Q818" s="59"/>
      <c r="R818" s="59"/>
      <c r="S818" s="59"/>
      <c r="T818" s="59"/>
    </row>
    <row r="819" spans="14:20" x14ac:dyDescent="0.25">
      <c r="N819" s="60"/>
      <c r="O819" s="59"/>
      <c r="P819" s="59"/>
      <c r="Q819" s="59"/>
      <c r="R819" s="59"/>
      <c r="S819" s="59"/>
      <c r="T819" s="59"/>
    </row>
    <row r="820" spans="14:20" x14ac:dyDescent="0.25">
      <c r="N820" s="60"/>
      <c r="O820" s="59"/>
      <c r="P820" s="59"/>
      <c r="Q820" s="59"/>
      <c r="R820" s="59"/>
      <c r="S820" s="59"/>
      <c r="T820" s="59"/>
    </row>
    <row r="821" spans="14:20" x14ac:dyDescent="0.25">
      <c r="N821" s="60"/>
      <c r="O821" s="59"/>
      <c r="P821" s="59"/>
      <c r="Q821" s="59"/>
      <c r="R821" s="59"/>
      <c r="S821" s="59"/>
      <c r="T821" s="59"/>
    </row>
    <row r="822" spans="14:20" x14ac:dyDescent="0.25">
      <c r="N822" s="60"/>
      <c r="O822" s="59"/>
      <c r="P822" s="59"/>
      <c r="Q822" s="59"/>
      <c r="R822" s="59"/>
      <c r="S822" s="59"/>
      <c r="T822" s="59"/>
    </row>
    <row r="823" spans="14:20" x14ac:dyDescent="0.25">
      <c r="N823" s="60"/>
      <c r="O823" s="59"/>
      <c r="P823" s="59"/>
      <c r="Q823" s="59"/>
      <c r="R823" s="59"/>
      <c r="S823" s="59"/>
      <c r="T823" s="59"/>
    </row>
    <row r="824" spans="14:20" x14ac:dyDescent="0.25">
      <c r="N824" s="60"/>
      <c r="O824" s="59"/>
      <c r="P824" s="59"/>
      <c r="Q824" s="59"/>
      <c r="R824" s="59"/>
      <c r="S824" s="59"/>
      <c r="T824" s="59"/>
    </row>
    <row r="825" spans="14:20" x14ac:dyDescent="0.25">
      <c r="N825" s="60"/>
      <c r="O825" s="59"/>
      <c r="P825" s="59"/>
      <c r="Q825" s="59"/>
      <c r="R825" s="59"/>
      <c r="S825" s="59"/>
      <c r="T825" s="59"/>
    </row>
    <row r="826" spans="14:20" x14ac:dyDescent="0.25">
      <c r="N826" s="60"/>
      <c r="O826" s="59"/>
      <c r="P826" s="59"/>
      <c r="Q826" s="59"/>
      <c r="R826" s="59"/>
      <c r="S826" s="59"/>
      <c r="T826" s="59"/>
    </row>
    <row r="827" spans="14:20" x14ac:dyDescent="0.25">
      <c r="N827" s="60"/>
      <c r="O827" s="59"/>
      <c r="P827" s="59"/>
      <c r="Q827" s="59"/>
      <c r="R827" s="59"/>
      <c r="S827" s="59"/>
      <c r="T827" s="59"/>
    </row>
    <row r="828" spans="14:20" x14ac:dyDescent="0.25">
      <c r="N828" s="60"/>
      <c r="O828" s="59"/>
      <c r="P828" s="59"/>
      <c r="Q828" s="59"/>
      <c r="R828" s="59"/>
      <c r="S828" s="59"/>
      <c r="T828" s="59"/>
    </row>
    <row r="829" spans="14:20" x14ac:dyDescent="0.25">
      <c r="N829" s="60"/>
      <c r="O829" s="59"/>
      <c r="P829" s="59"/>
      <c r="Q829" s="59"/>
      <c r="R829" s="59"/>
      <c r="S829" s="59"/>
      <c r="T829" s="59"/>
    </row>
    <row r="830" spans="14:20" x14ac:dyDescent="0.25">
      <c r="N830" s="60"/>
      <c r="O830" s="59"/>
      <c r="P830" s="59"/>
      <c r="Q830" s="59"/>
      <c r="R830" s="59"/>
      <c r="S830" s="59"/>
      <c r="T830" s="59"/>
    </row>
    <row r="831" spans="14:20" x14ac:dyDescent="0.25">
      <c r="N831" s="60"/>
      <c r="O831" s="59"/>
      <c r="P831" s="59"/>
      <c r="Q831" s="59"/>
      <c r="R831" s="59"/>
      <c r="S831" s="59"/>
      <c r="T831" s="59"/>
    </row>
    <row r="832" spans="14:20" x14ac:dyDescent="0.25">
      <c r="N832" s="60"/>
      <c r="O832" s="59"/>
      <c r="P832" s="59"/>
      <c r="Q832" s="59"/>
      <c r="R832" s="59"/>
      <c r="S832" s="59"/>
      <c r="T832" s="59"/>
    </row>
    <row r="833" spans="14:20" x14ac:dyDescent="0.25">
      <c r="N833" s="60"/>
      <c r="O833" s="59"/>
      <c r="P833" s="59"/>
      <c r="Q833" s="59"/>
      <c r="R833" s="59"/>
      <c r="S833" s="59"/>
      <c r="T833" s="59"/>
    </row>
    <row r="834" spans="14:20" x14ac:dyDescent="0.25">
      <c r="N834" s="60"/>
      <c r="O834" s="59"/>
      <c r="P834" s="59"/>
      <c r="Q834" s="59"/>
      <c r="R834" s="59"/>
      <c r="S834" s="59"/>
      <c r="T834" s="59"/>
    </row>
    <row r="835" spans="14:20" x14ac:dyDescent="0.25">
      <c r="N835" s="60"/>
      <c r="O835" s="59"/>
      <c r="P835" s="59"/>
      <c r="Q835" s="59"/>
      <c r="R835" s="59"/>
      <c r="S835" s="59"/>
      <c r="T835" s="59"/>
    </row>
    <row r="836" spans="14:20" x14ac:dyDescent="0.25">
      <c r="N836" s="60"/>
      <c r="O836" s="59"/>
      <c r="P836" s="59"/>
      <c r="Q836" s="59"/>
      <c r="R836" s="59"/>
      <c r="S836" s="59"/>
      <c r="T836" s="59"/>
    </row>
    <row r="837" spans="14:20" x14ac:dyDescent="0.25">
      <c r="N837" s="60"/>
      <c r="O837" s="59"/>
      <c r="P837" s="59"/>
      <c r="Q837" s="59"/>
      <c r="R837" s="59"/>
      <c r="S837" s="59"/>
      <c r="T837" s="59"/>
    </row>
    <row r="838" spans="14:20" x14ac:dyDescent="0.25">
      <c r="N838" s="60"/>
      <c r="O838" s="59"/>
      <c r="P838" s="59"/>
      <c r="Q838" s="59"/>
      <c r="R838" s="59"/>
      <c r="S838" s="59"/>
      <c r="T838" s="59"/>
    </row>
    <row r="839" spans="14:20" x14ac:dyDescent="0.25">
      <c r="N839" s="60"/>
      <c r="O839" s="59"/>
      <c r="P839" s="59"/>
      <c r="Q839" s="59"/>
      <c r="R839" s="59"/>
      <c r="S839" s="59"/>
      <c r="T839" s="59"/>
    </row>
    <row r="840" spans="14:20" x14ac:dyDescent="0.25">
      <c r="N840" s="60"/>
      <c r="O840" s="59"/>
      <c r="P840" s="59"/>
      <c r="Q840" s="59"/>
      <c r="R840" s="59"/>
      <c r="S840" s="59"/>
      <c r="T840" s="59"/>
    </row>
    <row r="841" spans="14:20" x14ac:dyDescent="0.25">
      <c r="N841" s="60"/>
      <c r="O841" s="59"/>
      <c r="P841" s="59"/>
      <c r="Q841" s="59"/>
      <c r="R841" s="59"/>
      <c r="S841" s="59"/>
      <c r="T841" s="59"/>
    </row>
    <row r="842" spans="14:20" x14ac:dyDescent="0.25">
      <c r="N842" s="60"/>
      <c r="O842" s="59"/>
      <c r="P842" s="59"/>
      <c r="Q842" s="59"/>
      <c r="R842" s="59"/>
      <c r="S842" s="59"/>
      <c r="T842" s="59"/>
    </row>
    <row r="843" spans="14:20" x14ac:dyDescent="0.25">
      <c r="N843" s="60"/>
      <c r="O843" s="59"/>
      <c r="P843" s="59"/>
      <c r="Q843" s="59"/>
      <c r="R843" s="59"/>
      <c r="S843" s="59"/>
      <c r="T843" s="59"/>
    </row>
    <row r="844" spans="14:20" x14ac:dyDescent="0.25">
      <c r="N844" s="60"/>
      <c r="O844" s="59"/>
      <c r="P844" s="59"/>
      <c r="Q844" s="59"/>
      <c r="R844" s="59"/>
      <c r="S844" s="59"/>
      <c r="T844" s="59"/>
    </row>
    <row r="845" spans="14:20" x14ac:dyDescent="0.25">
      <c r="N845" s="60"/>
      <c r="O845" s="59"/>
      <c r="P845" s="59"/>
      <c r="Q845" s="59"/>
      <c r="R845" s="59"/>
      <c r="S845" s="59"/>
      <c r="T845" s="59"/>
    </row>
    <row r="846" spans="14:20" x14ac:dyDescent="0.25">
      <c r="N846" s="60"/>
      <c r="O846" s="59"/>
      <c r="P846" s="59"/>
      <c r="Q846" s="59"/>
      <c r="R846" s="59"/>
      <c r="S846" s="59"/>
      <c r="T846" s="59"/>
    </row>
    <row r="847" spans="14:20" x14ac:dyDescent="0.25">
      <c r="N847" s="60"/>
      <c r="O847" s="59"/>
      <c r="P847" s="59"/>
      <c r="Q847" s="59"/>
      <c r="R847" s="59"/>
      <c r="S847" s="59"/>
      <c r="T847" s="59"/>
    </row>
    <row r="848" spans="14:20" x14ac:dyDescent="0.25">
      <c r="N848" s="60"/>
      <c r="O848" s="59"/>
      <c r="P848" s="59"/>
      <c r="Q848" s="59"/>
      <c r="R848" s="59"/>
      <c r="S848" s="59"/>
      <c r="T848" s="59"/>
    </row>
    <row r="849" spans="14:20" x14ac:dyDescent="0.25">
      <c r="N849" s="60"/>
      <c r="O849" s="59"/>
      <c r="P849" s="59"/>
      <c r="Q849" s="59"/>
      <c r="R849" s="59"/>
      <c r="S849" s="59"/>
      <c r="T849" s="59"/>
    </row>
    <row r="850" spans="14:20" x14ac:dyDescent="0.25">
      <c r="N850" s="60"/>
      <c r="O850" s="59"/>
      <c r="P850" s="59"/>
      <c r="Q850" s="59"/>
      <c r="R850" s="59"/>
      <c r="S850" s="59"/>
      <c r="T850" s="59"/>
    </row>
    <row r="851" spans="14:20" x14ac:dyDescent="0.25">
      <c r="N851" s="60"/>
      <c r="O851" s="59"/>
      <c r="P851" s="59"/>
      <c r="Q851" s="59"/>
      <c r="R851" s="59"/>
      <c r="S851" s="59"/>
      <c r="T851" s="59"/>
    </row>
    <row r="852" spans="14:20" x14ac:dyDescent="0.25">
      <c r="N852" s="60"/>
      <c r="O852" s="59"/>
      <c r="P852" s="59"/>
      <c r="Q852" s="59"/>
      <c r="R852" s="59"/>
      <c r="S852" s="59"/>
      <c r="T852" s="59"/>
    </row>
    <row r="853" spans="14:20" x14ac:dyDescent="0.25">
      <c r="N853" s="60"/>
      <c r="O853" s="59"/>
      <c r="P853" s="59"/>
      <c r="Q853" s="59"/>
      <c r="R853" s="59"/>
      <c r="S853" s="59"/>
      <c r="T853" s="59"/>
    </row>
    <row r="854" spans="14:20" x14ac:dyDescent="0.25">
      <c r="N854" s="60"/>
      <c r="O854" s="59"/>
      <c r="P854" s="59"/>
      <c r="Q854" s="59"/>
      <c r="R854" s="59"/>
      <c r="S854" s="59"/>
      <c r="T854" s="59"/>
    </row>
    <row r="855" spans="14:20" x14ac:dyDescent="0.25">
      <c r="N855" s="60"/>
      <c r="O855" s="59"/>
      <c r="P855" s="59"/>
      <c r="Q855" s="59"/>
      <c r="R855" s="59"/>
      <c r="S855" s="59"/>
      <c r="T855" s="59"/>
    </row>
    <row r="856" spans="14:20" x14ac:dyDescent="0.25">
      <c r="N856" s="60"/>
      <c r="O856" s="59"/>
      <c r="P856" s="59"/>
      <c r="Q856" s="59"/>
      <c r="R856" s="59"/>
      <c r="S856" s="59"/>
      <c r="T856" s="59"/>
    </row>
    <row r="857" spans="14:20" x14ac:dyDescent="0.25">
      <c r="N857" s="60"/>
      <c r="O857" s="59"/>
      <c r="P857" s="59"/>
      <c r="Q857" s="59"/>
      <c r="R857" s="59"/>
      <c r="S857" s="59"/>
      <c r="T857" s="59"/>
    </row>
    <row r="858" spans="14:20" x14ac:dyDescent="0.25">
      <c r="N858" s="60"/>
      <c r="O858" s="59"/>
      <c r="P858" s="59"/>
      <c r="Q858" s="59"/>
      <c r="R858" s="59"/>
      <c r="S858" s="59"/>
      <c r="T858" s="59"/>
    </row>
    <row r="859" spans="14:20" x14ac:dyDescent="0.25">
      <c r="N859" s="60"/>
      <c r="O859" s="59"/>
      <c r="P859" s="59"/>
      <c r="Q859" s="59"/>
      <c r="R859" s="59"/>
      <c r="S859" s="59"/>
      <c r="T859" s="59"/>
    </row>
    <row r="860" spans="14:20" x14ac:dyDescent="0.25">
      <c r="N860" s="60"/>
      <c r="O860" s="59"/>
      <c r="P860" s="59"/>
      <c r="Q860" s="59"/>
      <c r="R860" s="59"/>
      <c r="S860" s="59"/>
      <c r="T860" s="59"/>
    </row>
    <row r="861" spans="14:20" x14ac:dyDescent="0.25">
      <c r="N861" s="60"/>
      <c r="O861" s="59"/>
      <c r="P861" s="59"/>
      <c r="Q861" s="59"/>
      <c r="R861" s="59"/>
      <c r="S861" s="59"/>
      <c r="T861" s="59"/>
    </row>
    <row r="862" spans="14:20" x14ac:dyDescent="0.25">
      <c r="N862" s="60"/>
      <c r="O862" s="59"/>
      <c r="P862" s="59"/>
      <c r="Q862" s="59"/>
      <c r="R862" s="59"/>
      <c r="S862" s="59"/>
      <c r="T862" s="59"/>
    </row>
    <row r="863" spans="14:20" x14ac:dyDescent="0.25">
      <c r="N863" s="60"/>
      <c r="O863" s="59"/>
      <c r="P863" s="59"/>
      <c r="Q863" s="59"/>
      <c r="R863" s="59"/>
      <c r="S863" s="59"/>
      <c r="T863" s="59"/>
    </row>
    <row r="864" spans="14:20" x14ac:dyDescent="0.25">
      <c r="N864" s="60"/>
      <c r="O864" s="59"/>
      <c r="P864" s="59"/>
      <c r="Q864" s="59"/>
      <c r="R864" s="59"/>
      <c r="S864" s="59"/>
      <c r="T864" s="59"/>
    </row>
    <row r="865" spans="14:20" x14ac:dyDescent="0.25">
      <c r="N865" s="60"/>
      <c r="O865" s="59"/>
      <c r="P865" s="59"/>
      <c r="Q865" s="59"/>
      <c r="R865" s="59"/>
      <c r="S865" s="59"/>
      <c r="T865" s="59"/>
    </row>
    <row r="866" spans="14:20" x14ac:dyDescent="0.25">
      <c r="N866" s="60"/>
      <c r="O866" s="59"/>
      <c r="P866" s="59"/>
      <c r="Q866" s="59"/>
      <c r="R866" s="59"/>
      <c r="S866" s="59"/>
      <c r="T866" s="59"/>
    </row>
    <row r="867" spans="14:20" x14ac:dyDescent="0.25">
      <c r="N867" s="60"/>
      <c r="O867" s="59"/>
      <c r="P867" s="59"/>
      <c r="Q867" s="59"/>
      <c r="R867" s="59"/>
      <c r="S867" s="59"/>
      <c r="T867" s="59"/>
    </row>
    <row r="868" spans="14:20" x14ac:dyDescent="0.25">
      <c r="N868" s="60"/>
      <c r="O868" s="59"/>
      <c r="P868" s="59"/>
      <c r="Q868" s="59"/>
      <c r="R868" s="59"/>
      <c r="S868" s="59"/>
      <c r="T868" s="59"/>
    </row>
    <row r="869" spans="14:20" x14ac:dyDescent="0.25">
      <c r="N869" s="60"/>
      <c r="O869" s="59"/>
      <c r="P869" s="59"/>
      <c r="Q869" s="59"/>
      <c r="R869" s="59"/>
      <c r="S869" s="59"/>
      <c r="T869" s="59"/>
    </row>
    <row r="870" spans="14:20" x14ac:dyDescent="0.25">
      <c r="N870" s="60"/>
      <c r="O870" s="59"/>
      <c r="P870" s="59"/>
      <c r="Q870" s="59"/>
      <c r="R870" s="59"/>
      <c r="S870" s="59"/>
      <c r="T870" s="59"/>
    </row>
    <row r="871" spans="14:20" x14ac:dyDescent="0.25">
      <c r="N871" s="60"/>
      <c r="O871" s="59"/>
      <c r="P871" s="59"/>
      <c r="Q871" s="59"/>
      <c r="R871" s="59"/>
      <c r="S871" s="59"/>
      <c r="T871" s="59"/>
    </row>
    <row r="872" spans="14:20" x14ac:dyDescent="0.25">
      <c r="N872" s="60"/>
      <c r="O872" s="59"/>
      <c r="P872" s="59"/>
      <c r="Q872" s="59"/>
      <c r="R872" s="59"/>
      <c r="S872" s="59"/>
      <c r="T872" s="59"/>
    </row>
    <row r="873" spans="14:20" x14ac:dyDescent="0.25">
      <c r="N873" s="60"/>
      <c r="O873" s="59"/>
      <c r="P873" s="59"/>
      <c r="Q873" s="59"/>
      <c r="R873" s="59"/>
      <c r="S873" s="59"/>
      <c r="T873" s="59"/>
    </row>
    <row r="874" spans="14:20" x14ac:dyDescent="0.25">
      <c r="N874" s="60"/>
      <c r="O874" s="59"/>
      <c r="P874" s="59"/>
      <c r="Q874" s="59"/>
      <c r="R874" s="59"/>
      <c r="S874" s="59"/>
      <c r="T874" s="59"/>
    </row>
    <row r="875" spans="14:20" x14ac:dyDescent="0.25">
      <c r="N875" s="60"/>
      <c r="O875" s="59"/>
      <c r="P875" s="59"/>
      <c r="Q875" s="59"/>
      <c r="R875" s="59"/>
      <c r="S875" s="59"/>
      <c r="T875" s="59"/>
    </row>
    <row r="876" spans="14:20" x14ac:dyDescent="0.25">
      <c r="N876" s="60"/>
      <c r="O876" s="59"/>
      <c r="P876" s="59"/>
      <c r="Q876" s="59"/>
      <c r="R876" s="59"/>
      <c r="S876" s="59"/>
      <c r="T876" s="59"/>
    </row>
    <row r="877" spans="14:20" x14ac:dyDescent="0.25">
      <c r="N877" s="60"/>
      <c r="O877" s="59"/>
      <c r="P877" s="59"/>
      <c r="Q877" s="59"/>
      <c r="R877" s="59"/>
      <c r="S877" s="59"/>
      <c r="T877" s="59"/>
    </row>
    <row r="878" spans="14:20" x14ac:dyDescent="0.25">
      <c r="N878" s="60"/>
      <c r="O878" s="59"/>
      <c r="P878" s="59"/>
      <c r="Q878" s="59"/>
      <c r="R878" s="59"/>
      <c r="S878" s="59"/>
      <c r="T878" s="59"/>
    </row>
    <row r="879" spans="14:20" x14ac:dyDescent="0.25">
      <c r="N879" s="60"/>
      <c r="O879" s="59"/>
      <c r="P879" s="59"/>
      <c r="Q879" s="59"/>
      <c r="R879" s="59"/>
      <c r="S879" s="59"/>
      <c r="T879" s="59"/>
    </row>
    <row r="880" spans="14:20" x14ac:dyDescent="0.25">
      <c r="N880" s="60"/>
      <c r="O880" s="59"/>
      <c r="P880" s="59"/>
      <c r="Q880" s="59"/>
      <c r="R880" s="59"/>
      <c r="S880" s="59"/>
      <c r="T880" s="59"/>
    </row>
    <row r="881" spans="14:20" x14ac:dyDescent="0.25">
      <c r="N881" s="60"/>
      <c r="O881" s="59"/>
      <c r="P881" s="59"/>
      <c r="Q881" s="59"/>
      <c r="R881" s="59"/>
      <c r="S881" s="59"/>
      <c r="T881" s="59"/>
    </row>
    <row r="882" spans="14:20" x14ac:dyDescent="0.25">
      <c r="N882" s="60"/>
      <c r="O882" s="59"/>
      <c r="P882" s="59"/>
      <c r="Q882" s="59"/>
      <c r="R882" s="59"/>
      <c r="S882" s="59"/>
      <c r="T882" s="59"/>
    </row>
    <row r="883" spans="14:20" x14ac:dyDescent="0.25">
      <c r="N883" s="60"/>
      <c r="O883" s="59"/>
      <c r="P883" s="59"/>
      <c r="Q883" s="59"/>
      <c r="R883" s="59"/>
      <c r="S883" s="59"/>
      <c r="T883" s="59"/>
    </row>
    <row r="884" spans="14:20" x14ac:dyDescent="0.25">
      <c r="N884" s="60"/>
      <c r="O884" s="59"/>
      <c r="P884" s="59"/>
      <c r="Q884" s="59"/>
      <c r="R884" s="59"/>
      <c r="S884" s="59"/>
      <c r="T884" s="59"/>
    </row>
    <row r="885" spans="14:20" x14ac:dyDescent="0.25">
      <c r="N885" s="60"/>
      <c r="O885" s="59"/>
      <c r="P885" s="59"/>
      <c r="Q885" s="59"/>
      <c r="R885" s="59"/>
      <c r="S885" s="59"/>
      <c r="T885" s="59"/>
    </row>
    <row r="886" spans="14:20" x14ac:dyDescent="0.25">
      <c r="N886" s="60"/>
      <c r="O886" s="59"/>
      <c r="P886" s="59"/>
      <c r="Q886" s="59"/>
      <c r="R886" s="59"/>
      <c r="S886" s="59"/>
      <c r="T886" s="59"/>
    </row>
    <row r="887" spans="14:20" x14ac:dyDescent="0.25">
      <c r="N887" s="60"/>
      <c r="O887" s="59"/>
      <c r="P887" s="59"/>
      <c r="Q887" s="59"/>
      <c r="R887" s="59"/>
      <c r="S887" s="59"/>
      <c r="T887" s="59"/>
    </row>
    <row r="888" spans="14:20" x14ac:dyDescent="0.25">
      <c r="N888" s="60"/>
      <c r="O888" s="59"/>
      <c r="P888" s="59"/>
      <c r="Q888" s="59"/>
      <c r="R888" s="59"/>
      <c r="S888" s="59"/>
      <c r="T888" s="59"/>
    </row>
    <row r="889" spans="14:20" x14ac:dyDescent="0.25">
      <c r="N889" s="60"/>
      <c r="O889" s="59"/>
      <c r="P889" s="59"/>
      <c r="Q889" s="59"/>
      <c r="R889" s="59"/>
      <c r="S889" s="59"/>
      <c r="T889" s="59"/>
    </row>
    <row r="890" spans="14:20" x14ac:dyDescent="0.25">
      <c r="N890" s="60"/>
      <c r="O890" s="59"/>
      <c r="P890" s="59"/>
      <c r="Q890" s="59"/>
      <c r="R890" s="59"/>
      <c r="S890" s="59"/>
      <c r="T890" s="59"/>
    </row>
    <row r="891" spans="14:20" x14ac:dyDescent="0.25">
      <c r="N891" s="60"/>
      <c r="O891" s="59"/>
      <c r="P891" s="59"/>
      <c r="Q891" s="59"/>
      <c r="R891" s="59"/>
      <c r="S891" s="59"/>
      <c r="T891" s="59"/>
    </row>
    <row r="892" spans="14:20" x14ac:dyDescent="0.25">
      <c r="N892" s="60"/>
      <c r="O892" s="59"/>
      <c r="P892" s="59"/>
      <c r="Q892" s="59"/>
      <c r="R892" s="59"/>
      <c r="S892" s="59"/>
      <c r="T892" s="59"/>
    </row>
    <row r="893" spans="14:20" x14ac:dyDescent="0.25">
      <c r="N893" s="60"/>
      <c r="O893" s="59"/>
      <c r="P893" s="59"/>
      <c r="Q893" s="59"/>
      <c r="R893" s="59"/>
      <c r="S893" s="59"/>
      <c r="T893" s="59"/>
    </row>
    <row r="894" spans="14:20" x14ac:dyDescent="0.25">
      <c r="N894" s="60"/>
      <c r="O894" s="59"/>
      <c r="P894" s="59"/>
      <c r="Q894" s="59"/>
      <c r="R894" s="59"/>
      <c r="S894" s="59"/>
      <c r="T894" s="59"/>
    </row>
    <row r="895" spans="14:20" x14ac:dyDescent="0.25">
      <c r="N895" s="60"/>
      <c r="O895" s="59"/>
      <c r="P895" s="59"/>
      <c r="Q895" s="59"/>
      <c r="R895" s="59"/>
      <c r="S895" s="59"/>
      <c r="T895" s="59"/>
    </row>
    <row r="896" spans="14:20" x14ac:dyDescent="0.25">
      <c r="N896" s="60"/>
      <c r="O896" s="59"/>
      <c r="P896" s="59"/>
      <c r="Q896" s="59"/>
      <c r="R896" s="59"/>
      <c r="S896" s="59"/>
      <c r="T896" s="59"/>
    </row>
    <row r="897" spans="14:20" x14ac:dyDescent="0.25">
      <c r="N897" s="60"/>
      <c r="O897" s="59"/>
      <c r="P897" s="59"/>
      <c r="Q897" s="59"/>
      <c r="R897" s="59"/>
      <c r="S897" s="59"/>
      <c r="T897" s="59"/>
    </row>
    <row r="898" spans="14:20" x14ac:dyDescent="0.25">
      <c r="N898" s="60"/>
      <c r="O898" s="59"/>
      <c r="P898" s="59"/>
      <c r="Q898" s="59"/>
      <c r="R898" s="59"/>
      <c r="S898" s="59"/>
      <c r="T898" s="59"/>
    </row>
    <row r="899" spans="14:20" x14ac:dyDescent="0.25">
      <c r="N899" s="60"/>
      <c r="O899" s="59"/>
      <c r="P899" s="59"/>
      <c r="Q899" s="59"/>
      <c r="R899" s="59"/>
      <c r="S899" s="59"/>
      <c r="T899" s="59"/>
    </row>
    <row r="900" spans="14:20" x14ac:dyDescent="0.25">
      <c r="N900" s="60"/>
      <c r="O900" s="59"/>
      <c r="P900" s="59"/>
      <c r="Q900" s="59"/>
      <c r="R900" s="59"/>
      <c r="S900" s="59"/>
      <c r="T900" s="59"/>
    </row>
    <row r="901" spans="14:20" x14ac:dyDescent="0.25">
      <c r="N901" s="60"/>
      <c r="O901" s="59"/>
      <c r="P901" s="59"/>
      <c r="Q901" s="59"/>
      <c r="R901" s="59"/>
      <c r="S901" s="59"/>
      <c r="T901" s="59"/>
    </row>
    <row r="902" spans="14:20" x14ac:dyDescent="0.25">
      <c r="N902" s="60"/>
      <c r="O902" s="59"/>
      <c r="P902" s="59"/>
      <c r="Q902" s="59"/>
      <c r="R902" s="59"/>
      <c r="S902" s="59"/>
      <c r="T902" s="59"/>
    </row>
    <row r="903" spans="14:20" x14ac:dyDescent="0.25">
      <c r="N903" s="60"/>
      <c r="O903" s="59"/>
      <c r="P903" s="59"/>
      <c r="Q903" s="59"/>
      <c r="R903" s="59"/>
      <c r="S903" s="59"/>
      <c r="T903" s="59"/>
    </row>
    <row r="904" spans="14:20" x14ac:dyDescent="0.25">
      <c r="N904" s="60"/>
      <c r="O904" s="59"/>
      <c r="P904" s="59"/>
      <c r="Q904" s="59"/>
      <c r="R904" s="59"/>
      <c r="S904" s="59"/>
      <c r="T904" s="59"/>
    </row>
    <row r="905" spans="14:20" x14ac:dyDescent="0.25">
      <c r="N905" s="60"/>
      <c r="O905" s="59"/>
      <c r="P905" s="59"/>
      <c r="Q905" s="59"/>
      <c r="R905" s="59"/>
      <c r="S905" s="59"/>
      <c r="T905" s="59"/>
    </row>
    <row r="906" spans="14:20" x14ac:dyDescent="0.25">
      <c r="N906" s="60"/>
      <c r="O906" s="59"/>
      <c r="P906" s="59"/>
      <c r="Q906" s="59"/>
      <c r="R906" s="59"/>
      <c r="S906" s="59"/>
      <c r="T906" s="59"/>
    </row>
    <row r="907" spans="14:20" x14ac:dyDescent="0.25">
      <c r="N907" s="60"/>
      <c r="O907" s="59"/>
      <c r="P907" s="59"/>
      <c r="Q907" s="59"/>
      <c r="R907" s="59"/>
      <c r="S907" s="59"/>
      <c r="T907" s="59"/>
    </row>
    <row r="908" spans="14:20" x14ac:dyDescent="0.25">
      <c r="N908" s="60"/>
      <c r="O908" s="59"/>
      <c r="P908" s="59"/>
      <c r="Q908" s="59"/>
      <c r="R908" s="59"/>
      <c r="S908" s="59"/>
      <c r="T908" s="59"/>
    </row>
    <row r="909" spans="14:20" x14ac:dyDescent="0.25">
      <c r="N909" s="60"/>
      <c r="O909" s="59"/>
      <c r="P909" s="59"/>
      <c r="Q909" s="59"/>
      <c r="R909" s="59"/>
      <c r="S909" s="59"/>
      <c r="T909" s="59"/>
    </row>
    <row r="910" spans="14:20" x14ac:dyDescent="0.25">
      <c r="N910" s="60"/>
      <c r="O910" s="59"/>
      <c r="P910" s="59"/>
      <c r="Q910" s="59"/>
      <c r="R910" s="59"/>
      <c r="S910" s="59"/>
      <c r="T910" s="59"/>
    </row>
    <row r="911" spans="14:20" x14ac:dyDescent="0.25">
      <c r="N911" s="60"/>
      <c r="O911" s="59"/>
      <c r="P911" s="59"/>
      <c r="Q911" s="59"/>
      <c r="R911" s="59"/>
      <c r="S911" s="59"/>
      <c r="T911" s="59"/>
    </row>
    <row r="912" spans="14:20" x14ac:dyDescent="0.25">
      <c r="N912" s="60"/>
      <c r="O912" s="59"/>
      <c r="P912" s="59"/>
      <c r="Q912" s="59"/>
      <c r="R912" s="59"/>
      <c r="S912" s="59"/>
      <c r="T912" s="59"/>
    </row>
    <row r="913" spans="14:20" x14ac:dyDescent="0.25">
      <c r="N913" s="60"/>
      <c r="O913" s="59"/>
      <c r="P913" s="59"/>
      <c r="Q913" s="59"/>
      <c r="R913" s="59"/>
      <c r="S913" s="59"/>
      <c r="T913" s="59"/>
    </row>
    <row r="914" spans="14:20" x14ac:dyDescent="0.25">
      <c r="N914" s="60"/>
      <c r="O914" s="59"/>
      <c r="P914" s="59"/>
      <c r="Q914" s="59"/>
      <c r="R914" s="59"/>
      <c r="S914" s="59"/>
      <c r="T914" s="59"/>
    </row>
    <row r="915" spans="14:20" x14ac:dyDescent="0.25">
      <c r="N915" s="60"/>
      <c r="O915" s="59"/>
      <c r="P915" s="59"/>
      <c r="Q915" s="59"/>
      <c r="R915" s="59"/>
      <c r="S915" s="59"/>
      <c r="T915" s="59"/>
    </row>
    <row r="916" spans="14:20" x14ac:dyDescent="0.25">
      <c r="N916" s="60"/>
      <c r="O916" s="59"/>
      <c r="P916" s="59"/>
      <c r="Q916" s="59"/>
      <c r="R916" s="59"/>
      <c r="S916" s="59"/>
      <c r="T916" s="59"/>
    </row>
    <row r="917" spans="14:20" x14ac:dyDescent="0.25">
      <c r="N917" s="60"/>
      <c r="O917" s="59"/>
      <c r="P917" s="59"/>
      <c r="Q917" s="59"/>
      <c r="R917" s="59"/>
      <c r="S917" s="59"/>
      <c r="T917" s="59"/>
    </row>
    <row r="918" spans="14:20" x14ac:dyDescent="0.25">
      <c r="N918" s="60"/>
      <c r="O918" s="59"/>
      <c r="P918" s="59"/>
      <c r="Q918" s="59"/>
      <c r="R918" s="59"/>
      <c r="S918" s="59"/>
      <c r="T918" s="59"/>
    </row>
    <row r="919" spans="14:20" x14ac:dyDescent="0.25">
      <c r="N919" s="60"/>
      <c r="O919" s="59"/>
      <c r="P919" s="59"/>
      <c r="Q919" s="59"/>
      <c r="R919" s="59"/>
      <c r="S919" s="59"/>
      <c r="T919" s="59"/>
    </row>
    <row r="920" spans="14:20" x14ac:dyDescent="0.25">
      <c r="N920" s="60"/>
      <c r="O920" s="59"/>
      <c r="P920" s="59"/>
      <c r="Q920" s="59"/>
      <c r="R920" s="59"/>
      <c r="S920" s="59"/>
      <c r="T920" s="59"/>
    </row>
    <row r="921" spans="14:20" x14ac:dyDescent="0.25">
      <c r="N921" s="60"/>
      <c r="O921" s="59"/>
      <c r="P921" s="59"/>
      <c r="Q921" s="59"/>
      <c r="R921" s="59"/>
      <c r="S921" s="59"/>
      <c r="T921" s="59"/>
    </row>
    <row r="922" spans="14:20" x14ac:dyDescent="0.25">
      <c r="N922" s="60"/>
      <c r="O922" s="59"/>
      <c r="P922" s="59"/>
      <c r="Q922" s="59"/>
      <c r="R922" s="59"/>
      <c r="S922" s="59"/>
      <c r="T922" s="59"/>
    </row>
    <row r="923" spans="14:20" x14ac:dyDescent="0.25">
      <c r="N923" s="60"/>
      <c r="O923" s="59"/>
      <c r="P923" s="59"/>
      <c r="Q923" s="59"/>
      <c r="R923" s="59"/>
      <c r="S923" s="59"/>
      <c r="T923" s="59"/>
    </row>
    <row r="924" spans="14:20" x14ac:dyDescent="0.25">
      <c r="N924" s="60"/>
      <c r="O924" s="59"/>
      <c r="P924" s="59"/>
      <c r="Q924" s="59"/>
      <c r="R924" s="59"/>
      <c r="S924" s="59"/>
      <c r="T924" s="59"/>
    </row>
    <row r="925" spans="14:20" x14ac:dyDescent="0.25">
      <c r="N925" s="60"/>
      <c r="O925" s="59"/>
      <c r="P925" s="59"/>
      <c r="Q925" s="59"/>
      <c r="R925" s="59"/>
      <c r="S925" s="59"/>
      <c r="T925" s="59"/>
    </row>
    <row r="926" spans="14:20" x14ac:dyDescent="0.25">
      <c r="N926" s="60"/>
      <c r="O926" s="59"/>
      <c r="P926" s="59"/>
      <c r="Q926" s="59"/>
      <c r="R926" s="59"/>
      <c r="S926" s="59"/>
      <c r="T926" s="59"/>
    </row>
    <row r="927" spans="14:20" x14ac:dyDescent="0.25">
      <c r="N927" s="60"/>
      <c r="O927" s="59"/>
      <c r="P927" s="59"/>
      <c r="Q927" s="59"/>
      <c r="R927" s="59"/>
      <c r="S927" s="59"/>
      <c r="T927" s="59"/>
    </row>
    <row r="928" spans="14:20" x14ac:dyDescent="0.25">
      <c r="N928" s="60"/>
      <c r="O928" s="59"/>
      <c r="P928" s="59"/>
      <c r="Q928" s="59"/>
      <c r="R928" s="59"/>
      <c r="S928" s="59"/>
      <c r="T928" s="59"/>
    </row>
    <row r="929" spans="14:20" x14ac:dyDescent="0.25">
      <c r="N929" s="60"/>
      <c r="O929" s="59"/>
      <c r="P929" s="59"/>
      <c r="Q929" s="59"/>
      <c r="R929" s="59"/>
      <c r="S929" s="59"/>
      <c r="T929" s="59"/>
    </row>
    <row r="930" spans="14:20" x14ac:dyDescent="0.25">
      <c r="N930" s="60"/>
      <c r="O930" s="59"/>
      <c r="P930" s="59"/>
      <c r="Q930" s="59"/>
      <c r="R930" s="59"/>
      <c r="S930" s="59"/>
      <c r="T930" s="59"/>
    </row>
    <row r="931" spans="14:20" x14ac:dyDescent="0.25">
      <c r="N931" s="60"/>
      <c r="O931" s="59"/>
      <c r="P931" s="59"/>
      <c r="Q931" s="59"/>
      <c r="R931" s="59"/>
      <c r="S931" s="59"/>
      <c r="T931" s="59"/>
    </row>
    <row r="932" spans="14:20" x14ac:dyDescent="0.25">
      <c r="N932" s="60"/>
      <c r="O932" s="59"/>
      <c r="P932" s="59"/>
      <c r="Q932" s="59"/>
      <c r="R932" s="59"/>
      <c r="S932" s="59"/>
      <c r="T932" s="59"/>
    </row>
    <row r="933" spans="14:20" x14ac:dyDescent="0.25">
      <c r="N933" s="60"/>
      <c r="O933" s="59"/>
      <c r="P933" s="59"/>
      <c r="Q933" s="59"/>
      <c r="R933" s="59"/>
      <c r="S933" s="59"/>
      <c r="T933" s="59"/>
    </row>
    <row r="934" spans="14:20" x14ac:dyDescent="0.25">
      <c r="N934" s="60"/>
      <c r="O934" s="59"/>
      <c r="P934" s="59"/>
      <c r="Q934" s="59"/>
      <c r="R934" s="59"/>
      <c r="S934" s="59"/>
      <c r="T934" s="59"/>
    </row>
    <row r="935" spans="14:20" x14ac:dyDescent="0.25">
      <c r="N935" s="60"/>
      <c r="O935" s="59"/>
      <c r="P935" s="59"/>
      <c r="Q935" s="59"/>
      <c r="R935" s="59"/>
      <c r="S935" s="59"/>
      <c r="T935" s="59"/>
    </row>
    <row r="936" spans="14:20" x14ac:dyDescent="0.25">
      <c r="N936" s="60"/>
      <c r="O936" s="59"/>
      <c r="P936" s="59"/>
      <c r="Q936" s="59"/>
      <c r="R936" s="59"/>
      <c r="S936" s="59"/>
      <c r="T936" s="59"/>
    </row>
    <row r="937" spans="14:20" x14ac:dyDescent="0.25">
      <c r="N937" s="60"/>
      <c r="O937" s="59"/>
      <c r="P937" s="59"/>
      <c r="Q937" s="59"/>
      <c r="R937" s="59"/>
      <c r="S937" s="59"/>
      <c r="T937" s="59"/>
    </row>
    <row r="938" spans="14:20" x14ac:dyDescent="0.25">
      <c r="N938" s="60"/>
      <c r="O938" s="59"/>
      <c r="P938" s="59"/>
      <c r="Q938" s="59"/>
      <c r="R938" s="59"/>
      <c r="S938" s="59"/>
      <c r="T938" s="59"/>
    </row>
    <row r="939" spans="14:20" x14ac:dyDescent="0.25">
      <c r="N939" s="60"/>
      <c r="O939" s="59"/>
      <c r="P939" s="59"/>
      <c r="Q939" s="59"/>
      <c r="R939" s="59"/>
      <c r="S939" s="59"/>
      <c r="T939" s="59"/>
    </row>
    <row r="940" spans="14:20" x14ac:dyDescent="0.25">
      <c r="N940" s="60"/>
      <c r="O940" s="59"/>
      <c r="P940" s="59"/>
      <c r="Q940" s="59"/>
      <c r="R940" s="59"/>
      <c r="S940" s="59"/>
      <c r="T940" s="59"/>
    </row>
    <row r="941" spans="14:20" x14ac:dyDescent="0.25">
      <c r="N941" s="60"/>
      <c r="O941" s="59"/>
      <c r="P941" s="59"/>
      <c r="Q941" s="59"/>
      <c r="R941" s="59"/>
      <c r="S941" s="59"/>
      <c r="T941" s="59"/>
    </row>
    <row r="942" spans="14:20" x14ac:dyDescent="0.25">
      <c r="N942" s="60"/>
      <c r="O942" s="59"/>
      <c r="P942" s="59"/>
      <c r="Q942" s="59"/>
      <c r="R942" s="59"/>
      <c r="S942" s="59"/>
      <c r="T942" s="59"/>
    </row>
    <row r="943" spans="14:20" x14ac:dyDescent="0.25">
      <c r="N943" s="60"/>
      <c r="O943" s="59"/>
      <c r="P943" s="59"/>
      <c r="Q943" s="59"/>
      <c r="R943" s="59"/>
      <c r="S943" s="59"/>
      <c r="T943" s="59"/>
    </row>
    <row r="944" spans="14:20" x14ac:dyDescent="0.25">
      <c r="N944" s="60"/>
      <c r="O944" s="59"/>
      <c r="P944" s="59"/>
      <c r="Q944" s="59"/>
      <c r="R944" s="59"/>
      <c r="S944" s="59"/>
      <c r="T944" s="59"/>
    </row>
    <row r="945" spans="14:20" x14ac:dyDescent="0.25">
      <c r="N945" s="60"/>
      <c r="O945" s="59"/>
      <c r="P945" s="59"/>
      <c r="Q945" s="59"/>
      <c r="R945" s="59"/>
      <c r="S945" s="59"/>
      <c r="T945" s="59"/>
    </row>
    <row r="946" spans="14:20" x14ac:dyDescent="0.25">
      <c r="N946" s="60"/>
      <c r="O946" s="59"/>
      <c r="P946" s="59"/>
      <c r="Q946" s="59"/>
      <c r="R946" s="59"/>
      <c r="S946" s="59"/>
      <c r="T946" s="59"/>
    </row>
    <row r="947" spans="14:20" x14ac:dyDescent="0.25">
      <c r="N947" s="60"/>
      <c r="O947" s="59"/>
      <c r="P947" s="59"/>
      <c r="Q947" s="59"/>
      <c r="R947" s="59"/>
      <c r="S947" s="59"/>
      <c r="T947" s="59"/>
    </row>
    <row r="948" spans="14:20" x14ac:dyDescent="0.25">
      <c r="N948" s="60"/>
      <c r="O948" s="59"/>
      <c r="P948" s="59"/>
      <c r="Q948" s="59"/>
      <c r="R948" s="59"/>
      <c r="S948" s="59"/>
      <c r="T948" s="59"/>
    </row>
    <row r="949" spans="14:20" x14ac:dyDescent="0.25">
      <c r="N949" s="60"/>
      <c r="O949" s="59"/>
      <c r="P949" s="59"/>
      <c r="Q949" s="59"/>
      <c r="R949" s="59"/>
      <c r="S949" s="59"/>
      <c r="T949" s="59"/>
    </row>
    <row r="950" spans="14:20" x14ac:dyDescent="0.25">
      <c r="N950" s="60"/>
      <c r="O950" s="59"/>
      <c r="P950" s="59"/>
      <c r="Q950" s="59"/>
      <c r="R950" s="59"/>
      <c r="S950" s="59"/>
      <c r="T950" s="59"/>
    </row>
    <row r="951" spans="14:20" x14ac:dyDescent="0.25">
      <c r="N951" s="60"/>
      <c r="O951" s="59"/>
      <c r="P951" s="59"/>
      <c r="Q951" s="59"/>
      <c r="R951" s="59"/>
      <c r="S951" s="59"/>
      <c r="T951" s="59"/>
    </row>
    <row r="952" spans="14:20" x14ac:dyDescent="0.25">
      <c r="N952" s="60"/>
      <c r="O952" s="59"/>
      <c r="P952" s="59"/>
      <c r="Q952" s="59"/>
      <c r="R952" s="59"/>
      <c r="S952" s="59"/>
      <c r="T952" s="59"/>
    </row>
    <row r="953" spans="14:20" x14ac:dyDescent="0.25">
      <c r="N953" s="60"/>
      <c r="O953" s="59"/>
      <c r="P953" s="59"/>
      <c r="Q953" s="59"/>
      <c r="R953" s="59"/>
      <c r="S953" s="59"/>
      <c r="T953" s="59"/>
    </row>
    <row r="954" spans="14:20" x14ac:dyDescent="0.25">
      <c r="N954" s="60"/>
      <c r="O954" s="59"/>
      <c r="P954" s="59"/>
      <c r="Q954" s="59"/>
      <c r="R954" s="59"/>
      <c r="S954" s="59"/>
      <c r="T954" s="59"/>
    </row>
    <row r="955" spans="14:20" x14ac:dyDescent="0.25">
      <c r="N955" s="60"/>
      <c r="O955" s="59"/>
      <c r="P955" s="59"/>
      <c r="Q955" s="59"/>
      <c r="R955" s="59"/>
      <c r="S955" s="59"/>
      <c r="T955" s="59"/>
    </row>
    <row r="956" spans="14:20" x14ac:dyDescent="0.25">
      <c r="N956" s="60"/>
      <c r="O956" s="59"/>
      <c r="P956" s="59"/>
      <c r="Q956" s="59"/>
      <c r="R956" s="59"/>
      <c r="S956" s="59"/>
      <c r="T956" s="59"/>
    </row>
    <row r="957" spans="14:20" x14ac:dyDescent="0.25">
      <c r="N957" s="60"/>
      <c r="O957" s="59"/>
      <c r="P957" s="59"/>
      <c r="Q957" s="59"/>
      <c r="R957" s="59"/>
      <c r="S957" s="59"/>
      <c r="T957" s="59"/>
    </row>
    <row r="958" spans="14:20" x14ac:dyDescent="0.25">
      <c r="N958" s="60"/>
      <c r="O958" s="59"/>
      <c r="P958" s="59"/>
      <c r="Q958" s="59"/>
      <c r="R958" s="59"/>
      <c r="S958" s="59"/>
      <c r="T958" s="59"/>
    </row>
    <row r="959" spans="14:20" x14ac:dyDescent="0.25">
      <c r="N959" s="60"/>
      <c r="O959" s="59"/>
      <c r="P959" s="59"/>
      <c r="Q959" s="59"/>
      <c r="R959" s="59"/>
      <c r="S959" s="59"/>
      <c r="T959" s="59"/>
    </row>
    <row r="960" spans="14:20" x14ac:dyDescent="0.25">
      <c r="N960" s="60"/>
      <c r="O960" s="59"/>
      <c r="P960" s="59"/>
      <c r="Q960" s="59"/>
      <c r="R960" s="59"/>
      <c r="S960" s="59"/>
      <c r="T960" s="59"/>
    </row>
    <row r="961" spans="14:20" x14ac:dyDescent="0.25">
      <c r="N961" s="60"/>
      <c r="O961" s="59"/>
      <c r="P961" s="59"/>
      <c r="Q961" s="59"/>
      <c r="R961" s="59"/>
      <c r="S961" s="59"/>
      <c r="T961" s="59"/>
    </row>
    <row r="962" spans="14:20" x14ac:dyDescent="0.25">
      <c r="N962" s="60"/>
      <c r="O962" s="59"/>
      <c r="P962" s="59"/>
      <c r="Q962" s="59"/>
      <c r="R962" s="59"/>
      <c r="S962" s="59"/>
      <c r="T962" s="59"/>
    </row>
    <row r="963" spans="14:20" x14ac:dyDescent="0.25">
      <c r="N963" s="60"/>
      <c r="O963" s="59"/>
      <c r="P963" s="59"/>
      <c r="Q963" s="59"/>
      <c r="R963" s="59"/>
      <c r="S963" s="59"/>
      <c r="T963" s="59"/>
    </row>
    <row r="964" spans="14:20" x14ac:dyDescent="0.25">
      <c r="N964" s="60"/>
      <c r="O964" s="59"/>
      <c r="P964" s="59"/>
      <c r="Q964" s="59"/>
      <c r="R964" s="59"/>
      <c r="S964" s="59"/>
      <c r="T964" s="59"/>
    </row>
    <row r="965" spans="14:20" x14ac:dyDescent="0.25">
      <c r="N965" s="60"/>
      <c r="O965" s="59"/>
      <c r="P965" s="59"/>
      <c r="Q965" s="59"/>
      <c r="R965" s="59"/>
      <c r="S965" s="59"/>
      <c r="T965" s="59"/>
    </row>
    <row r="966" spans="14:20" x14ac:dyDescent="0.25">
      <c r="N966" s="60"/>
      <c r="O966" s="59"/>
      <c r="P966" s="59"/>
      <c r="Q966" s="59"/>
      <c r="R966" s="59"/>
      <c r="S966" s="59"/>
      <c r="T966" s="59"/>
    </row>
    <row r="967" spans="14:20" x14ac:dyDescent="0.25">
      <c r="N967" s="60"/>
      <c r="O967" s="59"/>
      <c r="P967" s="59"/>
      <c r="Q967" s="59"/>
      <c r="R967" s="59"/>
      <c r="S967" s="59"/>
      <c r="T967" s="59"/>
    </row>
    <row r="968" spans="14:20" x14ac:dyDescent="0.25">
      <c r="N968" s="60"/>
      <c r="O968" s="59"/>
      <c r="P968" s="59"/>
      <c r="Q968" s="59"/>
      <c r="R968" s="59"/>
      <c r="S968" s="59"/>
      <c r="T968" s="59"/>
    </row>
    <row r="969" spans="14:20" x14ac:dyDescent="0.25">
      <c r="N969" s="60"/>
      <c r="O969" s="59"/>
      <c r="P969" s="59"/>
      <c r="Q969" s="59"/>
      <c r="R969" s="59"/>
      <c r="S969" s="59"/>
      <c r="T969" s="59"/>
    </row>
    <row r="970" spans="14:20" x14ac:dyDescent="0.25">
      <c r="N970" s="60"/>
      <c r="O970" s="59"/>
      <c r="P970" s="59"/>
      <c r="Q970" s="59"/>
      <c r="R970" s="59"/>
      <c r="S970" s="59"/>
      <c r="T970" s="59"/>
    </row>
    <row r="971" spans="14:20" x14ac:dyDescent="0.25">
      <c r="N971" s="60"/>
      <c r="O971" s="59"/>
      <c r="P971" s="59"/>
      <c r="Q971" s="59"/>
      <c r="R971" s="59"/>
      <c r="S971" s="59"/>
      <c r="T971" s="59"/>
    </row>
    <row r="972" spans="14:20" x14ac:dyDescent="0.25">
      <c r="N972" s="60"/>
      <c r="O972" s="59"/>
      <c r="P972" s="59"/>
      <c r="Q972" s="59"/>
      <c r="R972" s="59"/>
      <c r="S972" s="59"/>
      <c r="T972" s="59"/>
    </row>
    <row r="973" spans="14:20" x14ac:dyDescent="0.25">
      <c r="N973" s="60"/>
      <c r="O973" s="59"/>
      <c r="P973" s="59"/>
      <c r="Q973" s="59"/>
      <c r="R973" s="59"/>
      <c r="S973" s="59"/>
      <c r="T973" s="59"/>
    </row>
    <row r="974" spans="14:20" x14ac:dyDescent="0.25">
      <c r="N974" s="60"/>
      <c r="O974" s="59"/>
      <c r="P974" s="59"/>
      <c r="Q974" s="59"/>
      <c r="R974" s="59"/>
      <c r="S974" s="59"/>
      <c r="T974" s="59"/>
    </row>
    <row r="975" spans="14:20" x14ac:dyDescent="0.25">
      <c r="N975" s="60"/>
      <c r="O975" s="59"/>
      <c r="P975" s="59"/>
      <c r="Q975" s="59"/>
      <c r="R975" s="59"/>
      <c r="S975" s="59"/>
      <c r="T975" s="59"/>
    </row>
    <row r="976" spans="14:20" x14ac:dyDescent="0.25">
      <c r="N976" s="60"/>
      <c r="O976" s="59"/>
      <c r="P976" s="59"/>
      <c r="Q976" s="59"/>
      <c r="R976" s="59"/>
      <c r="S976" s="59"/>
      <c r="T976" s="59"/>
    </row>
    <row r="977" spans="14:20" x14ac:dyDescent="0.25">
      <c r="N977" s="60"/>
      <c r="O977" s="59"/>
      <c r="P977" s="59"/>
      <c r="Q977" s="59"/>
      <c r="R977" s="59"/>
      <c r="S977" s="59"/>
      <c r="T977" s="59"/>
    </row>
    <row r="978" spans="14:20" x14ac:dyDescent="0.25">
      <c r="N978" s="60"/>
      <c r="O978" s="59"/>
      <c r="P978" s="59"/>
      <c r="Q978" s="59"/>
      <c r="R978" s="59"/>
      <c r="S978" s="59"/>
      <c r="T978" s="59"/>
    </row>
    <row r="979" spans="14:20" x14ac:dyDescent="0.25">
      <c r="N979" s="60"/>
      <c r="O979" s="59"/>
      <c r="P979" s="59"/>
      <c r="Q979" s="59"/>
      <c r="R979" s="59"/>
      <c r="S979" s="59"/>
      <c r="T979" s="59"/>
    </row>
    <row r="980" spans="14:20" x14ac:dyDescent="0.25">
      <c r="N980" s="60"/>
      <c r="O980" s="59"/>
      <c r="P980" s="59"/>
      <c r="Q980" s="59"/>
      <c r="R980" s="59"/>
      <c r="S980" s="59"/>
      <c r="T980" s="59"/>
    </row>
    <row r="981" spans="14:20" x14ac:dyDescent="0.25">
      <c r="N981" s="60"/>
      <c r="O981" s="59"/>
      <c r="P981" s="59"/>
      <c r="Q981" s="59"/>
      <c r="R981" s="59"/>
      <c r="S981" s="59"/>
      <c r="T981" s="59"/>
    </row>
    <row r="982" spans="14:20" x14ac:dyDescent="0.25">
      <c r="N982" s="60"/>
      <c r="O982" s="59"/>
      <c r="P982" s="59"/>
      <c r="Q982" s="59"/>
      <c r="R982" s="59"/>
      <c r="S982" s="59"/>
      <c r="T982" s="59"/>
    </row>
    <row r="983" spans="14:20" x14ac:dyDescent="0.25">
      <c r="N983" s="60"/>
      <c r="O983" s="59"/>
      <c r="P983" s="59"/>
      <c r="Q983" s="59"/>
      <c r="R983" s="59"/>
      <c r="S983" s="59"/>
      <c r="T983" s="59"/>
    </row>
    <row r="984" spans="14:20" x14ac:dyDescent="0.25">
      <c r="N984" s="60"/>
      <c r="O984" s="59"/>
      <c r="P984" s="59"/>
      <c r="Q984" s="59"/>
      <c r="R984" s="59"/>
      <c r="S984" s="59"/>
      <c r="T984" s="59"/>
    </row>
    <row r="985" spans="14:20" x14ac:dyDescent="0.25">
      <c r="N985" s="60"/>
      <c r="O985" s="59"/>
      <c r="P985" s="59"/>
      <c r="Q985" s="59"/>
      <c r="R985" s="59"/>
      <c r="S985" s="59"/>
      <c r="T985" s="59"/>
    </row>
    <row r="986" spans="14:20" x14ac:dyDescent="0.25">
      <c r="N986" s="60"/>
      <c r="O986" s="59"/>
      <c r="P986" s="59"/>
      <c r="Q986" s="59"/>
      <c r="R986" s="59"/>
      <c r="S986" s="59"/>
      <c r="T986" s="59"/>
    </row>
    <row r="987" spans="14:20" x14ac:dyDescent="0.25">
      <c r="N987" s="60"/>
      <c r="O987" s="59"/>
      <c r="P987" s="59"/>
      <c r="Q987" s="59"/>
      <c r="R987" s="59"/>
      <c r="S987" s="59"/>
      <c r="T987" s="59"/>
    </row>
    <row r="988" spans="14:20" x14ac:dyDescent="0.25">
      <c r="N988" s="60"/>
      <c r="O988" s="59"/>
      <c r="P988" s="59"/>
      <c r="Q988" s="59"/>
      <c r="R988" s="59"/>
      <c r="S988" s="59"/>
      <c r="T988" s="59"/>
    </row>
    <row r="989" spans="14:20" x14ac:dyDescent="0.25">
      <c r="N989" s="60"/>
      <c r="O989" s="59"/>
      <c r="P989" s="59"/>
      <c r="Q989" s="59"/>
      <c r="R989" s="59"/>
      <c r="S989" s="59"/>
      <c r="T989" s="59"/>
    </row>
    <row r="990" spans="14:20" x14ac:dyDescent="0.25">
      <c r="N990" s="60"/>
      <c r="O990" s="59"/>
      <c r="P990" s="59"/>
      <c r="Q990" s="59"/>
      <c r="R990" s="59"/>
      <c r="S990" s="59"/>
      <c r="T990" s="59"/>
    </row>
    <row r="991" spans="14:20" x14ac:dyDescent="0.25">
      <c r="N991" s="60"/>
      <c r="O991" s="59"/>
      <c r="P991" s="59"/>
      <c r="Q991" s="59"/>
      <c r="R991" s="59"/>
      <c r="S991" s="59"/>
      <c r="T991" s="59"/>
    </row>
    <row r="992" spans="14:20" x14ac:dyDescent="0.25">
      <c r="N992" s="60"/>
      <c r="O992" s="59"/>
      <c r="P992" s="59"/>
      <c r="Q992" s="59"/>
      <c r="R992" s="59"/>
      <c r="S992" s="59"/>
      <c r="T992" s="59"/>
    </row>
    <row r="993" spans="14:20" x14ac:dyDescent="0.25">
      <c r="N993" s="60"/>
      <c r="O993" s="59"/>
      <c r="P993" s="59"/>
      <c r="Q993" s="59"/>
      <c r="R993" s="59"/>
      <c r="S993" s="59"/>
      <c r="T993" s="59"/>
    </row>
    <row r="994" spans="14:20" x14ac:dyDescent="0.25">
      <c r="N994" s="60"/>
      <c r="O994" s="59"/>
      <c r="P994" s="59"/>
      <c r="Q994" s="59"/>
      <c r="R994" s="59"/>
      <c r="S994" s="59"/>
      <c r="T994" s="59"/>
    </row>
    <row r="995" spans="14:20" x14ac:dyDescent="0.25">
      <c r="N995" s="60"/>
      <c r="O995" s="59"/>
      <c r="P995" s="59"/>
      <c r="Q995" s="59"/>
      <c r="R995" s="59"/>
      <c r="S995" s="59"/>
      <c r="T995" s="59"/>
    </row>
    <row r="996" spans="14:20" x14ac:dyDescent="0.25">
      <c r="N996" s="60"/>
      <c r="O996" s="59"/>
      <c r="P996" s="59"/>
      <c r="Q996" s="59"/>
      <c r="R996" s="59"/>
      <c r="S996" s="59"/>
      <c r="T996" s="59"/>
    </row>
    <row r="997" spans="14:20" x14ac:dyDescent="0.25">
      <c r="N997" s="60"/>
      <c r="O997" s="59"/>
      <c r="P997" s="59"/>
      <c r="Q997" s="59"/>
      <c r="R997" s="59"/>
      <c r="S997" s="59"/>
      <c r="T997" s="59"/>
    </row>
    <row r="998" spans="14:20" x14ac:dyDescent="0.25">
      <c r="N998" s="60"/>
      <c r="O998" s="59"/>
      <c r="P998" s="59"/>
      <c r="Q998" s="59"/>
      <c r="R998" s="59"/>
      <c r="S998" s="59"/>
      <c r="T998" s="59"/>
    </row>
    <row r="999" spans="14:20" x14ac:dyDescent="0.25">
      <c r="N999" s="60"/>
      <c r="O999" s="59"/>
      <c r="P999" s="59"/>
      <c r="Q999" s="59"/>
      <c r="R999" s="59"/>
      <c r="S999" s="59"/>
      <c r="T999" s="59"/>
    </row>
    <row r="1000" spans="14:20" x14ac:dyDescent="0.25">
      <c r="N1000" s="60"/>
      <c r="O1000" s="59"/>
      <c r="P1000" s="59"/>
      <c r="Q1000" s="59"/>
      <c r="R1000" s="59"/>
      <c r="S1000" s="59"/>
      <c r="T1000" s="59"/>
    </row>
    <row r="1001" spans="14:20" x14ac:dyDescent="0.25">
      <c r="N1001" s="60"/>
      <c r="O1001" s="59"/>
      <c r="P1001" s="59"/>
      <c r="Q1001" s="59"/>
      <c r="R1001" s="59"/>
      <c r="S1001" s="59"/>
      <c r="T1001" s="59"/>
    </row>
    <row r="1002" spans="14:20" x14ac:dyDescent="0.25">
      <c r="N1002" s="60"/>
      <c r="O1002" s="59"/>
      <c r="P1002" s="59"/>
      <c r="Q1002" s="59"/>
      <c r="R1002" s="59"/>
      <c r="S1002" s="59"/>
      <c r="T1002" s="59"/>
    </row>
    <row r="1003" spans="14:20" x14ac:dyDescent="0.25">
      <c r="N1003" s="60"/>
      <c r="O1003" s="59"/>
      <c r="P1003" s="59"/>
      <c r="Q1003" s="59"/>
      <c r="R1003" s="59"/>
      <c r="S1003" s="59"/>
      <c r="T1003" s="59"/>
    </row>
    <row r="1004" spans="14:20" x14ac:dyDescent="0.25">
      <c r="N1004" s="60"/>
      <c r="O1004" s="59"/>
      <c r="P1004" s="59"/>
      <c r="Q1004" s="59"/>
      <c r="R1004" s="59"/>
      <c r="S1004" s="59"/>
      <c r="T1004" s="59"/>
    </row>
    <row r="1005" spans="14:20" x14ac:dyDescent="0.25">
      <c r="N1005" s="60"/>
      <c r="O1005" s="59"/>
      <c r="P1005" s="59"/>
      <c r="Q1005" s="59"/>
      <c r="R1005" s="59"/>
      <c r="S1005" s="59"/>
      <c r="T1005" s="59"/>
    </row>
    <row r="1006" spans="14:20" x14ac:dyDescent="0.25">
      <c r="N1006" s="60"/>
      <c r="O1006" s="59"/>
      <c r="P1006" s="59"/>
      <c r="Q1006" s="59"/>
      <c r="R1006" s="59"/>
      <c r="S1006" s="59"/>
      <c r="T1006" s="59"/>
    </row>
    <row r="1007" spans="14:20" x14ac:dyDescent="0.25">
      <c r="N1007" s="60"/>
      <c r="O1007" s="59"/>
      <c r="P1007" s="59"/>
      <c r="Q1007" s="59"/>
      <c r="R1007" s="59"/>
      <c r="S1007" s="59"/>
      <c r="T1007" s="59"/>
    </row>
    <row r="1008" spans="14:20" x14ac:dyDescent="0.25">
      <c r="N1008" s="60"/>
      <c r="O1008" s="59"/>
      <c r="P1008" s="59"/>
      <c r="Q1008" s="59"/>
      <c r="R1008" s="59"/>
      <c r="S1008" s="59"/>
      <c r="T1008" s="59"/>
    </row>
    <row r="1009" spans="14:20" x14ac:dyDescent="0.25">
      <c r="N1009" s="60"/>
      <c r="O1009" s="59"/>
      <c r="P1009" s="59"/>
      <c r="Q1009" s="59"/>
      <c r="R1009" s="59"/>
      <c r="S1009" s="59"/>
      <c r="T1009" s="59"/>
    </row>
    <row r="1010" spans="14:20" x14ac:dyDescent="0.25">
      <c r="N1010" s="60"/>
      <c r="O1010" s="59"/>
      <c r="P1010" s="59"/>
      <c r="Q1010" s="59"/>
      <c r="R1010" s="59"/>
      <c r="S1010" s="59"/>
      <c r="T1010" s="59"/>
    </row>
    <row r="1011" spans="14:20" x14ac:dyDescent="0.25">
      <c r="N1011" s="60"/>
      <c r="O1011" s="59"/>
      <c r="P1011" s="59"/>
      <c r="Q1011" s="59"/>
      <c r="R1011" s="59"/>
      <c r="S1011" s="59"/>
      <c r="T1011" s="59"/>
    </row>
    <row r="1012" spans="14:20" x14ac:dyDescent="0.25">
      <c r="N1012" s="60"/>
      <c r="O1012" s="59"/>
      <c r="P1012" s="59"/>
      <c r="Q1012" s="59"/>
      <c r="R1012" s="59"/>
      <c r="S1012" s="59"/>
      <c r="T1012" s="59"/>
    </row>
    <row r="1013" spans="14:20" x14ac:dyDescent="0.25">
      <c r="N1013" s="60"/>
      <c r="O1013" s="59"/>
      <c r="P1013" s="59"/>
      <c r="Q1013" s="59"/>
      <c r="R1013" s="59"/>
      <c r="S1013" s="59"/>
      <c r="T1013" s="59"/>
    </row>
    <row r="1014" spans="14:20" x14ac:dyDescent="0.25">
      <c r="N1014" s="60"/>
      <c r="O1014" s="59"/>
      <c r="P1014" s="59"/>
      <c r="Q1014" s="59"/>
      <c r="R1014" s="59"/>
      <c r="S1014" s="59"/>
      <c r="T1014" s="59"/>
    </row>
    <row r="1015" spans="14:20" x14ac:dyDescent="0.25">
      <c r="N1015" s="60"/>
      <c r="O1015" s="59"/>
      <c r="P1015" s="59"/>
      <c r="Q1015" s="59"/>
      <c r="R1015" s="59"/>
      <c r="S1015" s="59"/>
      <c r="T1015" s="59"/>
    </row>
    <row r="1016" spans="14:20" x14ac:dyDescent="0.25">
      <c r="N1016" s="60"/>
      <c r="O1016" s="59"/>
      <c r="P1016" s="59"/>
      <c r="Q1016" s="59"/>
      <c r="R1016" s="59"/>
      <c r="S1016" s="59"/>
      <c r="T1016" s="59"/>
    </row>
    <row r="1017" spans="14:20" x14ac:dyDescent="0.25">
      <c r="N1017" s="60"/>
      <c r="O1017" s="59"/>
      <c r="P1017" s="59"/>
      <c r="Q1017" s="59"/>
      <c r="R1017" s="59"/>
      <c r="S1017" s="59"/>
      <c r="T1017" s="59"/>
    </row>
    <row r="1018" spans="14:20" x14ac:dyDescent="0.25">
      <c r="N1018" s="60"/>
      <c r="O1018" s="59"/>
      <c r="P1018" s="59"/>
      <c r="Q1018" s="59"/>
      <c r="R1018" s="59"/>
      <c r="S1018" s="59"/>
      <c r="T1018" s="59"/>
    </row>
    <row r="1019" spans="14:20" x14ac:dyDescent="0.25">
      <c r="N1019" s="60"/>
      <c r="O1019" s="59"/>
      <c r="P1019" s="59"/>
      <c r="Q1019" s="59"/>
      <c r="R1019" s="59"/>
      <c r="S1019" s="59"/>
      <c r="T1019" s="59"/>
    </row>
    <row r="1020" spans="14:20" x14ac:dyDescent="0.25">
      <c r="N1020" s="60"/>
      <c r="O1020" s="59"/>
      <c r="P1020" s="59"/>
      <c r="Q1020" s="59"/>
      <c r="R1020" s="59"/>
      <c r="S1020" s="59"/>
      <c r="T1020" s="59"/>
    </row>
    <row r="1021" spans="14:20" x14ac:dyDescent="0.25">
      <c r="N1021" s="60"/>
      <c r="O1021" s="59"/>
      <c r="P1021" s="59"/>
      <c r="Q1021" s="59"/>
      <c r="R1021" s="59"/>
      <c r="S1021" s="59"/>
      <c r="T1021" s="59"/>
    </row>
    <row r="1022" spans="14:20" x14ac:dyDescent="0.25">
      <c r="N1022" s="60"/>
      <c r="O1022" s="59"/>
      <c r="P1022" s="59"/>
      <c r="Q1022" s="59"/>
      <c r="R1022" s="59"/>
      <c r="S1022" s="59"/>
      <c r="T1022" s="59"/>
    </row>
    <row r="1023" spans="14:20" x14ac:dyDescent="0.25">
      <c r="N1023" s="60"/>
      <c r="O1023" s="59"/>
      <c r="P1023" s="59"/>
      <c r="Q1023" s="59"/>
      <c r="R1023" s="59"/>
      <c r="S1023" s="59"/>
      <c r="T1023" s="59"/>
    </row>
    <row r="1024" spans="14:20" x14ac:dyDescent="0.25">
      <c r="N1024" s="60"/>
      <c r="O1024" s="59"/>
      <c r="P1024" s="59"/>
      <c r="Q1024" s="59"/>
      <c r="R1024" s="59"/>
      <c r="S1024" s="59"/>
      <c r="T1024" s="59"/>
    </row>
    <row r="1025" spans="14:20" x14ac:dyDescent="0.25">
      <c r="N1025" s="60"/>
      <c r="O1025" s="59"/>
      <c r="P1025" s="59"/>
      <c r="Q1025" s="59"/>
      <c r="R1025" s="59"/>
      <c r="S1025" s="59"/>
      <c r="T1025" s="59"/>
    </row>
    <row r="1026" spans="14:20" x14ac:dyDescent="0.25">
      <c r="N1026" s="60"/>
      <c r="O1026" s="59"/>
      <c r="P1026" s="59"/>
      <c r="Q1026" s="59"/>
      <c r="R1026" s="59"/>
      <c r="S1026" s="59"/>
      <c r="T1026" s="59"/>
    </row>
    <row r="1027" spans="14:20" x14ac:dyDescent="0.25">
      <c r="N1027" s="60"/>
      <c r="O1027" s="59"/>
      <c r="P1027" s="59"/>
      <c r="Q1027" s="59"/>
      <c r="R1027" s="59"/>
      <c r="S1027" s="59"/>
      <c r="T1027" s="59"/>
    </row>
    <row r="1028" spans="14:20" x14ac:dyDescent="0.25">
      <c r="N1028" s="60"/>
      <c r="O1028" s="59"/>
      <c r="P1028" s="59"/>
      <c r="Q1028" s="59"/>
      <c r="R1028" s="59"/>
      <c r="S1028" s="59"/>
      <c r="T1028" s="59"/>
    </row>
    <row r="1029" spans="14:20" x14ac:dyDescent="0.25">
      <c r="N1029" s="60"/>
      <c r="O1029" s="59"/>
      <c r="P1029" s="59"/>
      <c r="Q1029" s="59"/>
      <c r="R1029" s="59"/>
      <c r="S1029" s="59"/>
      <c r="T1029" s="59"/>
    </row>
    <row r="1030" spans="14:20" x14ac:dyDescent="0.25">
      <c r="N1030" s="60"/>
      <c r="O1030" s="59"/>
      <c r="P1030" s="59"/>
      <c r="Q1030" s="59"/>
      <c r="R1030" s="59"/>
      <c r="S1030" s="59"/>
      <c r="T1030" s="59"/>
    </row>
    <row r="1031" spans="14:20" x14ac:dyDescent="0.25">
      <c r="N1031" s="60"/>
      <c r="O1031" s="59"/>
      <c r="P1031" s="59"/>
      <c r="Q1031" s="59"/>
      <c r="R1031" s="59"/>
      <c r="S1031" s="59"/>
      <c r="T1031" s="59"/>
    </row>
    <row r="1032" spans="14:20" x14ac:dyDescent="0.25">
      <c r="N1032" s="60"/>
      <c r="O1032" s="59"/>
      <c r="P1032" s="59"/>
      <c r="Q1032" s="59"/>
      <c r="R1032" s="59"/>
      <c r="S1032" s="59"/>
      <c r="T1032" s="59"/>
    </row>
    <row r="1033" spans="14:20" x14ac:dyDescent="0.25">
      <c r="N1033" s="60"/>
      <c r="O1033" s="59"/>
      <c r="P1033" s="59"/>
      <c r="Q1033" s="59"/>
      <c r="R1033" s="59"/>
      <c r="S1033" s="59"/>
      <c r="T1033" s="59"/>
    </row>
    <row r="1034" spans="14:20" x14ac:dyDescent="0.25">
      <c r="N1034" s="60"/>
      <c r="O1034" s="59"/>
      <c r="P1034" s="59"/>
      <c r="Q1034" s="59"/>
      <c r="R1034" s="59"/>
      <c r="S1034" s="59"/>
      <c r="T1034" s="59"/>
    </row>
    <row r="1035" spans="14:20" x14ac:dyDescent="0.25">
      <c r="N1035" s="60"/>
      <c r="O1035" s="59"/>
      <c r="P1035" s="59"/>
      <c r="Q1035" s="59"/>
      <c r="R1035" s="59"/>
      <c r="S1035" s="59"/>
      <c r="T1035" s="59"/>
    </row>
    <row r="1036" spans="14:20" x14ac:dyDescent="0.25">
      <c r="N1036" s="60"/>
      <c r="O1036" s="59"/>
      <c r="P1036" s="59"/>
      <c r="Q1036" s="59"/>
      <c r="R1036" s="59"/>
      <c r="S1036" s="59"/>
      <c r="T1036" s="59"/>
    </row>
    <row r="1037" spans="14:20" x14ac:dyDescent="0.25">
      <c r="N1037" s="60"/>
      <c r="O1037" s="59"/>
      <c r="P1037" s="59"/>
      <c r="Q1037" s="59"/>
      <c r="R1037" s="59"/>
      <c r="S1037" s="59"/>
      <c r="T1037" s="59"/>
    </row>
    <row r="1038" spans="14:20" x14ac:dyDescent="0.25">
      <c r="N1038" s="60"/>
      <c r="O1038" s="59"/>
      <c r="P1038" s="59"/>
      <c r="Q1038" s="59"/>
      <c r="R1038" s="59"/>
      <c r="S1038" s="59"/>
      <c r="T1038" s="59"/>
    </row>
    <row r="1039" spans="14:20" x14ac:dyDescent="0.25">
      <c r="N1039" s="60"/>
      <c r="O1039" s="59"/>
      <c r="P1039" s="59"/>
      <c r="Q1039" s="59"/>
      <c r="R1039" s="59"/>
      <c r="S1039" s="59"/>
      <c r="T1039" s="59"/>
    </row>
    <row r="1040" spans="14:20" x14ac:dyDescent="0.25">
      <c r="N1040" s="60"/>
      <c r="O1040" s="59"/>
      <c r="P1040" s="59"/>
      <c r="Q1040" s="59"/>
      <c r="R1040" s="59"/>
      <c r="S1040" s="59"/>
      <c r="T1040" s="59"/>
    </row>
    <row r="1041" spans="14:20" x14ac:dyDescent="0.25">
      <c r="N1041" s="60"/>
      <c r="O1041" s="59"/>
      <c r="P1041" s="59"/>
      <c r="Q1041" s="59"/>
      <c r="R1041" s="59"/>
      <c r="S1041" s="59"/>
      <c r="T1041" s="59"/>
    </row>
    <row r="1042" spans="14:20" x14ac:dyDescent="0.25">
      <c r="N1042" s="60"/>
      <c r="O1042" s="59"/>
      <c r="P1042" s="59"/>
      <c r="Q1042" s="59"/>
      <c r="R1042" s="59"/>
      <c r="S1042" s="59"/>
      <c r="T1042" s="59"/>
    </row>
    <row r="1043" spans="14:20" x14ac:dyDescent="0.25">
      <c r="N1043" s="60"/>
      <c r="O1043" s="59"/>
      <c r="P1043" s="59"/>
      <c r="Q1043" s="59"/>
      <c r="R1043" s="59"/>
      <c r="S1043" s="59"/>
      <c r="T1043" s="59"/>
    </row>
    <row r="1044" spans="14:20" x14ac:dyDescent="0.25">
      <c r="N1044" s="60"/>
      <c r="O1044" s="59"/>
      <c r="P1044" s="59"/>
      <c r="Q1044" s="59"/>
      <c r="R1044" s="59"/>
      <c r="S1044" s="59"/>
      <c r="T1044" s="59"/>
    </row>
    <row r="1045" spans="14:20" x14ac:dyDescent="0.25">
      <c r="N1045" s="60"/>
      <c r="O1045" s="59"/>
      <c r="P1045" s="59"/>
      <c r="Q1045" s="59"/>
      <c r="R1045" s="59"/>
      <c r="S1045" s="59"/>
      <c r="T1045" s="59"/>
    </row>
    <row r="1046" spans="14:20" x14ac:dyDescent="0.25">
      <c r="N1046" s="60"/>
      <c r="O1046" s="59"/>
      <c r="P1046" s="59"/>
      <c r="Q1046" s="59"/>
      <c r="R1046" s="59"/>
      <c r="S1046" s="59"/>
      <c r="T1046" s="59"/>
    </row>
    <row r="1047" spans="14:20" x14ac:dyDescent="0.25">
      <c r="N1047" s="60"/>
      <c r="O1047" s="59"/>
      <c r="P1047" s="59"/>
      <c r="Q1047" s="59"/>
      <c r="R1047" s="59"/>
      <c r="S1047" s="59"/>
      <c r="T1047" s="59"/>
    </row>
    <row r="1048" spans="14:20" x14ac:dyDescent="0.25">
      <c r="N1048" s="60"/>
      <c r="O1048" s="59"/>
      <c r="P1048" s="59"/>
      <c r="Q1048" s="59"/>
      <c r="R1048" s="59"/>
      <c r="S1048" s="59"/>
      <c r="T1048" s="59"/>
    </row>
    <row r="1049" spans="14:20" x14ac:dyDescent="0.25">
      <c r="N1049" s="60"/>
      <c r="O1049" s="59"/>
      <c r="P1049" s="59"/>
      <c r="Q1049" s="59"/>
      <c r="R1049" s="59"/>
      <c r="S1049" s="59"/>
      <c r="T1049" s="59"/>
    </row>
    <row r="1050" spans="14:20" x14ac:dyDescent="0.25">
      <c r="N1050" s="60"/>
      <c r="O1050" s="59"/>
      <c r="P1050" s="59"/>
      <c r="Q1050" s="59"/>
      <c r="R1050" s="59"/>
      <c r="S1050" s="59"/>
      <c r="T1050" s="59"/>
    </row>
    <row r="1051" spans="14:20" x14ac:dyDescent="0.25">
      <c r="N1051" s="60"/>
      <c r="O1051" s="59"/>
      <c r="P1051" s="59"/>
      <c r="Q1051" s="59"/>
      <c r="R1051" s="59"/>
      <c r="S1051" s="59"/>
      <c r="T1051" s="59"/>
    </row>
    <row r="1052" spans="14:20" x14ac:dyDescent="0.25">
      <c r="N1052" s="60"/>
      <c r="O1052" s="59"/>
      <c r="P1052" s="59"/>
      <c r="Q1052" s="59"/>
      <c r="R1052" s="59"/>
      <c r="S1052" s="59"/>
      <c r="T1052" s="59"/>
    </row>
    <row r="1053" spans="14:20" x14ac:dyDescent="0.25">
      <c r="N1053" s="60"/>
      <c r="O1053" s="59"/>
      <c r="P1053" s="59"/>
      <c r="Q1053" s="59"/>
      <c r="R1053" s="59"/>
      <c r="S1053" s="59"/>
      <c r="T1053" s="59"/>
    </row>
    <row r="1054" spans="14:20" x14ac:dyDescent="0.25">
      <c r="N1054" s="60"/>
      <c r="O1054" s="59"/>
      <c r="P1054" s="59"/>
      <c r="Q1054" s="59"/>
      <c r="R1054" s="59"/>
      <c r="S1054" s="59"/>
      <c r="T1054" s="59"/>
    </row>
    <row r="1055" spans="14:20" x14ac:dyDescent="0.25">
      <c r="N1055" s="60"/>
      <c r="O1055" s="59"/>
      <c r="P1055" s="59"/>
      <c r="Q1055" s="59"/>
      <c r="R1055" s="59"/>
      <c r="S1055" s="59"/>
      <c r="T1055" s="59"/>
    </row>
    <row r="1056" spans="14:20" x14ac:dyDescent="0.25">
      <c r="N1056" s="60"/>
      <c r="O1056" s="59"/>
      <c r="P1056" s="59"/>
      <c r="Q1056" s="59"/>
      <c r="R1056" s="59"/>
      <c r="S1056" s="59"/>
      <c r="T1056" s="59"/>
    </row>
    <row r="1057" spans="14:20" x14ac:dyDescent="0.25">
      <c r="N1057" s="60"/>
      <c r="O1057" s="59"/>
      <c r="P1057" s="59"/>
      <c r="Q1057" s="59"/>
      <c r="R1057" s="59"/>
      <c r="S1057" s="59"/>
      <c r="T1057" s="59"/>
    </row>
    <row r="1058" spans="14:20" x14ac:dyDescent="0.25">
      <c r="N1058" s="60"/>
      <c r="O1058" s="59"/>
      <c r="P1058" s="59"/>
      <c r="Q1058" s="59"/>
      <c r="R1058" s="59"/>
      <c r="S1058" s="59"/>
      <c r="T1058" s="59"/>
    </row>
    <row r="1059" spans="14:20" x14ac:dyDescent="0.25">
      <c r="N1059" s="60"/>
      <c r="O1059" s="59"/>
      <c r="P1059" s="59"/>
      <c r="Q1059" s="59"/>
      <c r="R1059" s="59"/>
      <c r="S1059" s="59"/>
      <c r="T1059" s="59"/>
    </row>
    <row r="1060" spans="14:20" x14ac:dyDescent="0.25">
      <c r="N1060" s="60"/>
      <c r="O1060" s="59"/>
      <c r="P1060" s="59"/>
      <c r="Q1060" s="59"/>
      <c r="R1060" s="59"/>
      <c r="S1060" s="59"/>
      <c r="T1060" s="59"/>
    </row>
    <row r="1061" spans="14:20" x14ac:dyDescent="0.25">
      <c r="N1061" s="60"/>
      <c r="O1061" s="59"/>
      <c r="P1061" s="59"/>
      <c r="Q1061" s="59"/>
      <c r="R1061" s="59"/>
      <c r="S1061" s="59"/>
      <c r="T1061" s="59"/>
    </row>
    <row r="1062" spans="14:20" x14ac:dyDescent="0.25">
      <c r="N1062" s="60"/>
      <c r="O1062" s="59"/>
      <c r="P1062" s="59"/>
      <c r="Q1062" s="59"/>
      <c r="R1062" s="59"/>
      <c r="S1062" s="59"/>
      <c r="T1062" s="59"/>
    </row>
    <row r="1063" spans="14:20" x14ac:dyDescent="0.25">
      <c r="N1063" s="60"/>
      <c r="O1063" s="59"/>
      <c r="P1063" s="59"/>
      <c r="Q1063" s="59"/>
      <c r="R1063" s="59"/>
      <c r="S1063" s="59"/>
      <c r="T1063" s="59"/>
    </row>
    <row r="1064" spans="14:20" x14ac:dyDescent="0.25">
      <c r="N1064" s="60"/>
      <c r="O1064" s="59"/>
      <c r="P1064" s="59"/>
      <c r="Q1064" s="59"/>
      <c r="R1064" s="59"/>
      <c r="S1064" s="59"/>
      <c r="T1064" s="59"/>
    </row>
    <row r="1065" spans="14:20" x14ac:dyDescent="0.25">
      <c r="N1065" s="60"/>
      <c r="O1065" s="59"/>
      <c r="P1065" s="59"/>
      <c r="Q1065" s="59"/>
      <c r="R1065" s="59"/>
      <c r="S1065" s="59"/>
      <c r="T1065" s="59"/>
    </row>
    <row r="1066" spans="14:20" x14ac:dyDescent="0.25">
      <c r="N1066" s="60"/>
      <c r="O1066" s="59"/>
      <c r="P1066" s="59"/>
      <c r="Q1066" s="59"/>
      <c r="R1066" s="59"/>
      <c r="S1066" s="59"/>
      <c r="T1066" s="59"/>
    </row>
    <row r="1067" spans="14:20" x14ac:dyDescent="0.25">
      <c r="N1067" s="60"/>
      <c r="O1067" s="59"/>
      <c r="P1067" s="59"/>
      <c r="Q1067" s="59"/>
      <c r="R1067" s="59"/>
      <c r="S1067" s="59"/>
      <c r="T1067" s="59"/>
    </row>
    <row r="1068" spans="14:20" x14ac:dyDescent="0.25">
      <c r="N1068" s="60"/>
      <c r="O1068" s="59"/>
      <c r="P1068" s="59"/>
      <c r="Q1068" s="59"/>
      <c r="R1068" s="59"/>
      <c r="S1068" s="59"/>
      <c r="T1068" s="59"/>
    </row>
    <row r="1069" spans="14:20" x14ac:dyDescent="0.25">
      <c r="N1069" s="60"/>
      <c r="O1069" s="59"/>
      <c r="P1069" s="59"/>
      <c r="Q1069" s="59"/>
      <c r="R1069" s="59"/>
      <c r="S1069" s="59"/>
      <c r="T1069" s="59"/>
    </row>
    <row r="1070" spans="14:20" x14ac:dyDescent="0.25">
      <c r="N1070" s="60"/>
      <c r="O1070" s="59"/>
      <c r="P1070" s="59"/>
      <c r="Q1070" s="59"/>
      <c r="R1070" s="59"/>
      <c r="S1070" s="59"/>
      <c r="T1070" s="59"/>
    </row>
    <row r="1071" spans="14:20" x14ac:dyDescent="0.25">
      <c r="N1071" s="60"/>
      <c r="O1071" s="59"/>
      <c r="P1071" s="59"/>
      <c r="Q1071" s="59"/>
      <c r="R1071" s="59"/>
      <c r="S1071" s="59"/>
      <c r="T1071" s="59"/>
    </row>
    <row r="1072" spans="14:20" x14ac:dyDescent="0.25">
      <c r="N1072" s="60"/>
      <c r="O1072" s="59"/>
      <c r="P1072" s="59"/>
      <c r="Q1072" s="59"/>
      <c r="R1072" s="59"/>
      <c r="S1072" s="59"/>
      <c r="T1072" s="59"/>
    </row>
    <row r="1073" spans="14:20" x14ac:dyDescent="0.25">
      <c r="N1073" s="60"/>
      <c r="O1073" s="59"/>
      <c r="P1073" s="59"/>
      <c r="Q1073" s="59"/>
      <c r="R1073" s="59"/>
      <c r="S1073" s="59"/>
      <c r="T1073" s="59"/>
    </row>
    <row r="1074" spans="14:20" x14ac:dyDescent="0.25">
      <c r="N1074" s="60"/>
      <c r="O1074" s="59"/>
      <c r="P1074" s="59"/>
      <c r="Q1074" s="59"/>
      <c r="R1074" s="59"/>
      <c r="S1074" s="59"/>
      <c r="T1074" s="59"/>
    </row>
    <row r="1075" spans="14:20" x14ac:dyDescent="0.25">
      <c r="N1075" s="60"/>
      <c r="O1075" s="59"/>
      <c r="P1075" s="59"/>
      <c r="Q1075" s="59"/>
      <c r="R1075" s="59"/>
      <c r="S1075" s="59"/>
      <c r="T1075" s="59"/>
    </row>
    <row r="1076" spans="14:20" x14ac:dyDescent="0.25">
      <c r="N1076" s="60"/>
      <c r="O1076" s="59"/>
      <c r="P1076" s="59"/>
      <c r="Q1076" s="59"/>
      <c r="R1076" s="59"/>
      <c r="S1076" s="59"/>
      <c r="T1076" s="59"/>
    </row>
    <row r="1077" spans="14:20" x14ac:dyDescent="0.25">
      <c r="N1077" s="60"/>
      <c r="O1077" s="59"/>
      <c r="P1077" s="59"/>
      <c r="Q1077" s="59"/>
      <c r="R1077" s="59"/>
      <c r="S1077" s="59"/>
      <c r="T1077" s="59"/>
    </row>
    <row r="1078" spans="14:20" x14ac:dyDescent="0.25">
      <c r="N1078" s="60"/>
      <c r="O1078" s="59"/>
      <c r="P1078" s="59"/>
      <c r="Q1078" s="59"/>
      <c r="R1078" s="59"/>
      <c r="S1078" s="59"/>
      <c r="T1078" s="59"/>
    </row>
    <row r="1079" spans="14:20" x14ac:dyDescent="0.25">
      <c r="N1079" s="60"/>
      <c r="O1079" s="59"/>
      <c r="P1079" s="59"/>
      <c r="Q1079" s="59"/>
      <c r="R1079" s="59"/>
      <c r="S1079" s="59"/>
      <c r="T1079" s="59"/>
    </row>
    <row r="1080" spans="14:20" x14ac:dyDescent="0.25">
      <c r="N1080" s="60"/>
      <c r="O1080" s="59"/>
      <c r="P1080" s="59"/>
      <c r="Q1080" s="59"/>
      <c r="R1080" s="59"/>
      <c r="S1080" s="59"/>
      <c r="T1080" s="59"/>
    </row>
    <row r="1081" spans="14:20" x14ac:dyDescent="0.25">
      <c r="N1081" s="60"/>
      <c r="O1081" s="59"/>
      <c r="P1081" s="59"/>
      <c r="Q1081" s="59"/>
      <c r="R1081" s="59"/>
      <c r="S1081" s="59"/>
      <c r="T1081" s="59"/>
    </row>
    <row r="1082" spans="14:20" x14ac:dyDescent="0.25">
      <c r="N1082" s="60"/>
      <c r="O1082" s="59"/>
      <c r="P1082" s="59"/>
      <c r="Q1082" s="59"/>
      <c r="R1082" s="59"/>
      <c r="S1082" s="59"/>
      <c r="T1082" s="59"/>
    </row>
    <row r="1083" spans="14:20" x14ac:dyDescent="0.25">
      <c r="N1083" s="60"/>
      <c r="O1083" s="59"/>
      <c r="P1083" s="59"/>
      <c r="Q1083" s="59"/>
      <c r="R1083" s="59"/>
      <c r="S1083" s="59"/>
      <c r="T1083" s="59"/>
    </row>
    <row r="1084" spans="14:20" x14ac:dyDescent="0.25">
      <c r="N1084" s="60"/>
      <c r="O1084" s="59"/>
      <c r="P1084" s="59"/>
      <c r="Q1084" s="59"/>
      <c r="R1084" s="59"/>
      <c r="S1084" s="59"/>
      <c r="T1084" s="59"/>
    </row>
    <row r="1085" spans="14:20" x14ac:dyDescent="0.25">
      <c r="N1085" s="60"/>
      <c r="O1085" s="59"/>
      <c r="P1085" s="59"/>
      <c r="Q1085" s="59"/>
      <c r="R1085" s="59"/>
      <c r="S1085" s="59"/>
      <c r="T1085" s="59"/>
    </row>
    <row r="1086" spans="14:20" x14ac:dyDescent="0.25">
      <c r="N1086" s="60"/>
      <c r="O1086" s="59"/>
      <c r="P1086" s="59"/>
      <c r="Q1086" s="59"/>
      <c r="R1086" s="59"/>
      <c r="S1086" s="59"/>
      <c r="T1086" s="59"/>
    </row>
    <row r="1087" spans="14:20" x14ac:dyDescent="0.25">
      <c r="N1087" s="60"/>
      <c r="O1087" s="59"/>
      <c r="P1087" s="59"/>
      <c r="Q1087" s="59"/>
      <c r="R1087" s="59"/>
      <c r="S1087" s="59"/>
      <c r="T1087" s="59"/>
    </row>
    <row r="1088" spans="14:20" x14ac:dyDescent="0.25">
      <c r="N1088" s="60"/>
      <c r="O1088" s="59"/>
      <c r="P1088" s="59"/>
      <c r="Q1088" s="59"/>
      <c r="R1088" s="59"/>
      <c r="S1088" s="59"/>
      <c r="T1088" s="59"/>
    </row>
    <row r="1089" spans="14:20" x14ac:dyDescent="0.25">
      <c r="N1089" s="60"/>
      <c r="O1089" s="59"/>
      <c r="P1089" s="59"/>
      <c r="Q1089" s="59"/>
      <c r="R1089" s="59"/>
      <c r="S1089" s="59"/>
      <c r="T1089" s="59"/>
    </row>
    <row r="1090" spans="14:20" x14ac:dyDescent="0.25">
      <c r="N1090" s="60"/>
      <c r="O1090" s="59"/>
      <c r="P1090" s="59"/>
      <c r="Q1090" s="59"/>
      <c r="R1090" s="59"/>
      <c r="S1090" s="59"/>
      <c r="T1090" s="59"/>
    </row>
    <row r="1091" spans="14:20" x14ac:dyDescent="0.25">
      <c r="N1091" s="60"/>
      <c r="O1091" s="59"/>
      <c r="P1091" s="59"/>
      <c r="Q1091" s="59"/>
      <c r="R1091" s="59"/>
      <c r="S1091" s="59"/>
      <c r="T1091" s="59"/>
    </row>
    <row r="1092" spans="14:20" x14ac:dyDescent="0.25">
      <c r="N1092" s="60"/>
      <c r="O1092" s="59"/>
      <c r="P1092" s="59"/>
      <c r="Q1092" s="59"/>
      <c r="R1092" s="59"/>
      <c r="S1092" s="59"/>
      <c r="T1092" s="59"/>
    </row>
    <row r="1093" spans="14:20" x14ac:dyDescent="0.25">
      <c r="N1093" s="60"/>
      <c r="O1093" s="59"/>
      <c r="P1093" s="59"/>
      <c r="Q1093" s="59"/>
      <c r="R1093" s="59"/>
      <c r="S1093" s="59"/>
      <c r="T1093" s="59"/>
    </row>
    <row r="1094" spans="14:20" x14ac:dyDescent="0.25">
      <c r="N1094" s="60"/>
      <c r="O1094" s="59"/>
      <c r="P1094" s="59"/>
      <c r="Q1094" s="59"/>
      <c r="R1094" s="59"/>
      <c r="S1094" s="59"/>
      <c r="T1094" s="59"/>
    </row>
    <row r="1095" spans="14:20" x14ac:dyDescent="0.25">
      <c r="N1095" s="60"/>
      <c r="O1095" s="59"/>
      <c r="P1095" s="59"/>
      <c r="Q1095" s="59"/>
      <c r="R1095" s="59"/>
      <c r="S1095" s="59"/>
      <c r="T1095" s="59"/>
    </row>
    <row r="1096" spans="14:20" x14ac:dyDescent="0.25">
      <c r="N1096" s="60"/>
      <c r="O1096" s="59"/>
      <c r="P1096" s="59"/>
      <c r="Q1096" s="59"/>
      <c r="R1096" s="59"/>
      <c r="S1096" s="59"/>
      <c r="T1096" s="59"/>
    </row>
    <row r="1097" spans="14:20" x14ac:dyDescent="0.25">
      <c r="N1097" s="60"/>
      <c r="O1097" s="59"/>
      <c r="P1097" s="59"/>
      <c r="Q1097" s="59"/>
      <c r="R1097" s="59"/>
      <c r="S1097" s="59"/>
      <c r="T1097" s="59"/>
    </row>
    <row r="1098" spans="14:20" x14ac:dyDescent="0.25">
      <c r="N1098" s="60"/>
      <c r="O1098" s="59"/>
      <c r="P1098" s="59"/>
      <c r="Q1098" s="59"/>
      <c r="R1098" s="59"/>
      <c r="S1098" s="59"/>
      <c r="T1098" s="59"/>
    </row>
    <row r="1099" spans="14:20" x14ac:dyDescent="0.25">
      <c r="N1099" s="60"/>
      <c r="O1099" s="59"/>
      <c r="P1099" s="59"/>
      <c r="Q1099" s="59"/>
      <c r="R1099" s="59"/>
      <c r="S1099" s="59"/>
      <c r="T1099" s="59"/>
    </row>
    <row r="1100" spans="14:20" x14ac:dyDescent="0.25">
      <c r="N1100" s="60"/>
      <c r="O1100" s="59"/>
      <c r="P1100" s="59"/>
      <c r="Q1100" s="59"/>
      <c r="R1100" s="59"/>
      <c r="S1100" s="59"/>
      <c r="T1100" s="59"/>
    </row>
    <row r="1101" spans="14:20" x14ac:dyDescent="0.25">
      <c r="N1101" s="60"/>
      <c r="O1101" s="59"/>
      <c r="P1101" s="59"/>
      <c r="Q1101" s="59"/>
      <c r="R1101" s="59"/>
      <c r="S1101" s="59"/>
      <c r="T1101" s="59"/>
    </row>
    <row r="1102" spans="14:20" x14ac:dyDescent="0.25">
      <c r="N1102" s="60"/>
      <c r="O1102" s="59"/>
      <c r="P1102" s="59"/>
      <c r="Q1102" s="59"/>
      <c r="R1102" s="59"/>
      <c r="S1102" s="59"/>
      <c r="T1102" s="59"/>
    </row>
    <row r="1103" spans="14:20" x14ac:dyDescent="0.25">
      <c r="N1103" s="60"/>
      <c r="O1103" s="59"/>
      <c r="P1103" s="59"/>
      <c r="Q1103" s="59"/>
      <c r="R1103" s="59"/>
      <c r="S1103" s="59"/>
      <c r="T1103" s="59"/>
    </row>
    <row r="1104" spans="14:20" x14ac:dyDescent="0.25">
      <c r="N1104" s="60"/>
      <c r="O1104" s="59"/>
      <c r="P1104" s="59"/>
      <c r="Q1104" s="59"/>
      <c r="R1104" s="59"/>
      <c r="S1104" s="59"/>
      <c r="T1104" s="59"/>
    </row>
    <row r="1105" spans="14:20" x14ac:dyDescent="0.25">
      <c r="N1105" s="60"/>
      <c r="O1105" s="59"/>
      <c r="P1105" s="59"/>
      <c r="Q1105" s="59"/>
      <c r="R1105" s="59"/>
      <c r="S1105" s="59"/>
      <c r="T1105" s="59"/>
    </row>
    <row r="1106" spans="14:20" x14ac:dyDescent="0.25">
      <c r="N1106" s="60"/>
      <c r="O1106" s="59"/>
      <c r="P1106" s="59"/>
      <c r="Q1106" s="59"/>
      <c r="R1106" s="59"/>
      <c r="S1106" s="59"/>
      <c r="T1106" s="59"/>
    </row>
    <row r="1107" spans="14:20" x14ac:dyDescent="0.25">
      <c r="N1107" s="60"/>
      <c r="O1107" s="59"/>
      <c r="P1107" s="59"/>
      <c r="Q1107" s="59"/>
      <c r="R1107" s="59"/>
      <c r="S1107" s="59"/>
      <c r="T1107" s="59"/>
    </row>
    <row r="1108" spans="14:20" x14ac:dyDescent="0.25">
      <c r="N1108" s="60"/>
      <c r="O1108" s="59"/>
      <c r="P1108" s="59"/>
      <c r="Q1108" s="59"/>
      <c r="R1108" s="59"/>
      <c r="S1108" s="59"/>
      <c r="T1108" s="59"/>
    </row>
    <row r="1109" spans="14:20" x14ac:dyDescent="0.25">
      <c r="N1109" s="60"/>
      <c r="O1109" s="59"/>
      <c r="P1109" s="59"/>
      <c r="Q1109" s="59"/>
      <c r="R1109" s="59"/>
      <c r="S1109" s="59"/>
      <c r="T1109" s="59"/>
    </row>
    <row r="1110" spans="14:20" x14ac:dyDescent="0.25">
      <c r="N1110" s="60"/>
      <c r="O1110" s="59"/>
      <c r="P1110" s="59"/>
      <c r="Q1110" s="59"/>
      <c r="R1110" s="59"/>
      <c r="S1110" s="59"/>
      <c r="T1110" s="59"/>
    </row>
    <row r="1111" spans="14:20" x14ac:dyDescent="0.25">
      <c r="N1111" s="60"/>
      <c r="O1111" s="59"/>
      <c r="P1111" s="59"/>
      <c r="Q1111" s="59"/>
      <c r="R1111" s="59"/>
      <c r="S1111" s="59"/>
      <c r="T1111" s="59"/>
    </row>
    <row r="1112" spans="14:20" x14ac:dyDescent="0.25">
      <c r="N1112" s="60"/>
      <c r="O1112" s="59"/>
      <c r="P1112" s="59"/>
      <c r="Q1112" s="59"/>
      <c r="R1112" s="59"/>
      <c r="S1112" s="59"/>
      <c r="T1112" s="59"/>
    </row>
    <row r="1113" spans="14:20" x14ac:dyDescent="0.25">
      <c r="N1113" s="60"/>
      <c r="O1113" s="59"/>
      <c r="P1113" s="59"/>
      <c r="Q1113" s="59"/>
      <c r="R1113" s="59"/>
      <c r="S1113" s="59"/>
      <c r="T1113" s="59"/>
    </row>
    <row r="1114" spans="14:20" x14ac:dyDescent="0.25">
      <c r="N1114" s="60"/>
      <c r="O1114" s="59"/>
      <c r="P1114" s="59"/>
      <c r="Q1114" s="59"/>
      <c r="R1114" s="59"/>
      <c r="S1114" s="59"/>
      <c r="T1114" s="59"/>
    </row>
    <row r="1115" spans="14:20" x14ac:dyDescent="0.25">
      <c r="N1115" s="60"/>
      <c r="O1115" s="59"/>
      <c r="P1115" s="59"/>
      <c r="Q1115" s="59"/>
      <c r="R1115" s="59"/>
      <c r="S1115" s="59"/>
      <c r="T1115" s="59"/>
    </row>
    <row r="1116" spans="14:20" x14ac:dyDescent="0.25">
      <c r="N1116" s="60"/>
      <c r="O1116" s="59"/>
      <c r="P1116" s="59"/>
      <c r="Q1116" s="59"/>
      <c r="R1116" s="59"/>
      <c r="S1116" s="59"/>
      <c r="T1116" s="59"/>
    </row>
    <row r="1117" spans="14:20" x14ac:dyDescent="0.25">
      <c r="N1117" s="60"/>
      <c r="O1117" s="59"/>
      <c r="P1117" s="59"/>
      <c r="Q1117" s="59"/>
      <c r="R1117" s="59"/>
      <c r="S1117" s="59"/>
      <c r="T1117" s="59"/>
    </row>
    <row r="1118" spans="14:20" x14ac:dyDescent="0.25">
      <c r="N1118" s="60"/>
      <c r="O1118" s="59"/>
      <c r="P1118" s="59"/>
      <c r="Q1118" s="59"/>
      <c r="R1118" s="59"/>
      <c r="S1118" s="59"/>
      <c r="T1118" s="59"/>
    </row>
    <row r="1119" spans="14:20" x14ac:dyDescent="0.25">
      <c r="N1119" s="60"/>
      <c r="O1119" s="59"/>
      <c r="P1119" s="59"/>
      <c r="Q1119" s="59"/>
      <c r="R1119" s="59"/>
      <c r="S1119" s="59"/>
      <c r="T1119" s="59"/>
    </row>
    <row r="1120" spans="14:20" x14ac:dyDescent="0.25">
      <c r="N1120" s="60"/>
      <c r="O1120" s="59"/>
      <c r="P1120" s="59"/>
      <c r="Q1120" s="59"/>
      <c r="R1120" s="59"/>
      <c r="S1120" s="59"/>
      <c r="T1120" s="59"/>
    </row>
    <row r="1121" spans="14:20" x14ac:dyDescent="0.25">
      <c r="N1121" s="60"/>
      <c r="O1121" s="59"/>
      <c r="P1121" s="59"/>
      <c r="Q1121" s="59"/>
      <c r="R1121" s="59"/>
      <c r="S1121" s="59"/>
      <c r="T1121" s="59"/>
    </row>
    <row r="1122" spans="14:20" x14ac:dyDescent="0.25">
      <c r="N1122" s="60"/>
      <c r="O1122" s="59"/>
      <c r="P1122" s="59"/>
      <c r="Q1122" s="59"/>
      <c r="R1122" s="59"/>
      <c r="S1122" s="59"/>
      <c r="T1122" s="59"/>
    </row>
    <row r="1123" spans="14:20" x14ac:dyDescent="0.25">
      <c r="N1123" s="60"/>
      <c r="O1123" s="59"/>
      <c r="P1123" s="59"/>
      <c r="Q1123" s="59"/>
      <c r="R1123" s="59"/>
      <c r="S1123" s="59"/>
      <c r="T1123" s="59"/>
    </row>
    <row r="1124" spans="14:20" x14ac:dyDescent="0.25">
      <c r="N1124" s="60"/>
      <c r="O1124" s="59"/>
      <c r="P1124" s="59"/>
      <c r="Q1124" s="59"/>
      <c r="R1124" s="59"/>
      <c r="S1124" s="59"/>
      <c r="T1124" s="59"/>
    </row>
    <row r="1125" spans="14:20" x14ac:dyDescent="0.25">
      <c r="N1125" s="60"/>
      <c r="O1125" s="59"/>
      <c r="P1125" s="59"/>
      <c r="Q1125" s="59"/>
      <c r="R1125" s="59"/>
      <c r="S1125" s="59"/>
      <c r="T1125" s="59"/>
    </row>
    <row r="1126" spans="14:20" x14ac:dyDescent="0.25">
      <c r="N1126" s="60"/>
      <c r="O1126" s="59"/>
      <c r="P1126" s="59"/>
      <c r="Q1126" s="59"/>
      <c r="R1126" s="59"/>
      <c r="S1126" s="59"/>
      <c r="T1126" s="59"/>
    </row>
    <row r="1127" spans="14:20" x14ac:dyDescent="0.25">
      <c r="N1127" s="60"/>
      <c r="O1127" s="59"/>
      <c r="P1127" s="59"/>
      <c r="Q1127" s="59"/>
      <c r="R1127" s="59"/>
      <c r="S1127" s="59"/>
      <c r="T1127" s="59"/>
    </row>
    <row r="1128" spans="14:20" x14ac:dyDescent="0.25">
      <c r="N1128" s="60"/>
      <c r="O1128" s="59"/>
      <c r="P1128" s="59"/>
      <c r="Q1128" s="59"/>
      <c r="R1128" s="59"/>
      <c r="S1128" s="59"/>
      <c r="T1128" s="59"/>
    </row>
    <row r="1129" spans="14:20" x14ac:dyDescent="0.25">
      <c r="N1129" s="60"/>
      <c r="O1129" s="59"/>
      <c r="P1129" s="59"/>
      <c r="Q1129" s="59"/>
      <c r="R1129" s="59"/>
      <c r="S1129" s="59"/>
      <c r="T1129" s="59"/>
    </row>
    <row r="1130" spans="14:20" x14ac:dyDescent="0.25">
      <c r="N1130" s="60"/>
      <c r="O1130" s="59"/>
      <c r="P1130" s="59"/>
      <c r="Q1130" s="59"/>
      <c r="R1130" s="59"/>
      <c r="S1130" s="59"/>
      <c r="T1130" s="59"/>
    </row>
    <row r="1131" spans="14:20" x14ac:dyDescent="0.25">
      <c r="N1131" s="60"/>
      <c r="O1131" s="59"/>
      <c r="P1131" s="59"/>
      <c r="Q1131" s="59"/>
      <c r="R1131" s="59"/>
      <c r="S1131" s="59"/>
      <c r="T1131" s="59"/>
    </row>
    <row r="1132" spans="14:20" x14ac:dyDescent="0.25">
      <c r="N1132" s="60"/>
      <c r="O1132" s="59"/>
      <c r="P1132" s="59"/>
      <c r="Q1132" s="59"/>
      <c r="R1132" s="59"/>
      <c r="S1132" s="59"/>
      <c r="T1132" s="59"/>
    </row>
    <row r="1133" spans="14:20" x14ac:dyDescent="0.25">
      <c r="N1133" s="60"/>
      <c r="O1133" s="59"/>
      <c r="P1133" s="59"/>
      <c r="Q1133" s="59"/>
      <c r="R1133" s="59"/>
      <c r="S1133" s="59"/>
      <c r="T1133" s="59"/>
    </row>
    <row r="1134" spans="14:20" x14ac:dyDescent="0.25">
      <c r="N1134" s="60"/>
      <c r="O1134" s="59"/>
      <c r="P1134" s="59"/>
      <c r="Q1134" s="59"/>
      <c r="R1134" s="59"/>
      <c r="S1134" s="59"/>
      <c r="T1134" s="59"/>
    </row>
    <row r="1135" spans="14:20" x14ac:dyDescent="0.25">
      <c r="N1135" s="60"/>
      <c r="O1135" s="59"/>
      <c r="P1135" s="59"/>
      <c r="Q1135" s="59"/>
      <c r="R1135" s="59"/>
      <c r="S1135" s="59"/>
      <c r="T1135" s="59"/>
    </row>
    <row r="1136" spans="14:20" x14ac:dyDescent="0.25">
      <c r="N1136" s="60"/>
      <c r="O1136" s="59"/>
      <c r="P1136" s="59"/>
      <c r="Q1136" s="59"/>
      <c r="R1136" s="59"/>
      <c r="S1136" s="59"/>
      <c r="T1136" s="59"/>
    </row>
    <row r="1137" spans="14:20" x14ac:dyDescent="0.25">
      <c r="N1137" s="60"/>
      <c r="O1137" s="59"/>
      <c r="P1137" s="59"/>
      <c r="Q1137" s="59"/>
      <c r="R1137" s="59"/>
      <c r="S1137" s="59"/>
      <c r="T1137" s="59"/>
    </row>
    <row r="1138" spans="14:20" x14ac:dyDescent="0.25">
      <c r="N1138" s="60"/>
      <c r="O1138" s="59"/>
      <c r="P1138" s="59"/>
      <c r="Q1138" s="59"/>
      <c r="R1138" s="59"/>
      <c r="S1138" s="59"/>
      <c r="T1138" s="59"/>
    </row>
    <row r="1139" spans="14:20" x14ac:dyDescent="0.25">
      <c r="N1139" s="60"/>
      <c r="O1139" s="59"/>
      <c r="P1139" s="59"/>
      <c r="Q1139" s="59"/>
      <c r="R1139" s="59"/>
      <c r="S1139" s="59"/>
      <c r="T1139" s="59"/>
    </row>
    <row r="1140" spans="14:20" x14ac:dyDescent="0.25">
      <c r="N1140" s="60"/>
      <c r="O1140" s="59"/>
      <c r="P1140" s="59"/>
      <c r="Q1140" s="59"/>
      <c r="R1140" s="59"/>
      <c r="S1140" s="59"/>
      <c r="T1140" s="59"/>
    </row>
    <row r="1141" spans="14:20" x14ac:dyDescent="0.25">
      <c r="N1141" s="60"/>
      <c r="O1141" s="59"/>
      <c r="P1141" s="59"/>
      <c r="Q1141" s="59"/>
      <c r="R1141" s="59"/>
      <c r="S1141" s="59"/>
      <c r="T1141" s="59"/>
    </row>
    <row r="1142" spans="14:20" x14ac:dyDescent="0.25">
      <c r="N1142" s="60"/>
      <c r="O1142" s="59"/>
      <c r="P1142" s="59"/>
      <c r="Q1142" s="59"/>
      <c r="R1142" s="59"/>
      <c r="S1142" s="59"/>
      <c r="T1142" s="59"/>
    </row>
    <row r="1143" spans="14:20" x14ac:dyDescent="0.25">
      <c r="N1143" s="60"/>
      <c r="O1143" s="59"/>
      <c r="P1143" s="59"/>
      <c r="Q1143" s="59"/>
      <c r="R1143" s="59"/>
      <c r="S1143" s="59"/>
      <c r="T1143" s="59"/>
    </row>
    <row r="1144" spans="14:20" x14ac:dyDescent="0.25">
      <c r="N1144" s="60"/>
      <c r="O1144" s="59"/>
      <c r="P1144" s="59"/>
      <c r="Q1144" s="59"/>
      <c r="R1144" s="59"/>
      <c r="S1144" s="59"/>
      <c r="T1144" s="59"/>
    </row>
    <row r="1145" spans="14:20" x14ac:dyDescent="0.25">
      <c r="N1145" s="60"/>
      <c r="O1145" s="59"/>
      <c r="P1145" s="59"/>
      <c r="Q1145" s="59"/>
      <c r="R1145" s="59"/>
      <c r="S1145" s="59"/>
      <c r="T1145" s="59"/>
    </row>
    <row r="1146" spans="14:20" x14ac:dyDescent="0.25">
      <c r="N1146" s="60"/>
      <c r="O1146" s="59"/>
      <c r="P1146" s="59"/>
      <c r="Q1146" s="59"/>
      <c r="R1146" s="59"/>
      <c r="S1146" s="59"/>
      <c r="T1146" s="59"/>
    </row>
    <row r="1147" spans="14:20" x14ac:dyDescent="0.25">
      <c r="N1147" s="60"/>
      <c r="O1147" s="59"/>
      <c r="P1147" s="59"/>
      <c r="Q1147" s="59"/>
      <c r="R1147" s="59"/>
      <c r="S1147" s="59"/>
      <c r="T1147" s="59"/>
    </row>
    <row r="1148" spans="14:20" x14ac:dyDescent="0.25">
      <c r="N1148" s="60"/>
      <c r="O1148" s="59"/>
      <c r="P1148" s="59"/>
      <c r="Q1148" s="59"/>
      <c r="R1148" s="59"/>
      <c r="S1148" s="59"/>
      <c r="T1148" s="59"/>
    </row>
    <row r="1149" spans="14:20" x14ac:dyDescent="0.25">
      <c r="N1149" s="60"/>
      <c r="O1149" s="59"/>
      <c r="P1149" s="59"/>
      <c r="Q1149" s="59"/>
      <c r="R1149" s="59"/>
      <c r="S1149" s="59"/>
      <c r="T1149" s="59"/>
    </row>
    <row r="1150" spans="14:20" x14ac:dyDescent="0.25">
      <c r="N1150" s="60"/>
      <c r="O1150" s="59"/>
      <c r="P1150" s="59"/>
      <c r="Q1150" s="59"/>
      <c r="R1150" s="59"/>
      <c r="S1150" s="59"/>
      <c r="T1150" s="59"/>
    </row>
    <row r="1151" spans="14:20" x14ac:dyDescent="0.25">
      <c r="N1151" s="60"/>
      <c r="O1151" s="59"/>
      <c r="P1151" s="59"/>
      <c r="Q1151" s="59"/>
      <c r="R1151" s="59"/>
      <c r="S1151" s="59"/>
      <c r="T1151" s="59"/>
    </row>
    <row r="1152" spans="14:20" x14ac:dyDescent="0.25">
      <c r="N1152" s="60"/>
      <c r="O1152" s="59"/>
      <c r="P1152" s="59"/>
      <c r="Q1152" s="59"/>
      <c r="R1152" s="59"/>
      <c r="S1152" s="59"/>
      <c r="T1152" s="59"/>
    </row>
    <row r="1153" spans="14:20" x14ac:dyDescent="0.25">
      <c r="N1153" s="60"/>
      <c r="O1153" s="59"/>
      <c r="P1153" s="59"/>
      <c r="Q1153" s="59"/>
      <c r="R1153" s="59"/>
      <c r="S1153" s="59"/>
      <c r="T1153" s="59"/>
    </row>
    <row r="1154" spans="14:20" x14ac:dyDescent="0.25">
      <c r="N1154" s="60"/>
      <c r="O1154" s="59"/>
      <c r="P1154" s="59"/>
      <c r="Q1154" s="59"/>
      <c r="R1154" s="59"/>
      <c r="S1154" s="59"/>
      <c r="T1154" s="59"/>
    </row>
    <row r="1155" spans="14:20" x14ac:dyDescent="0.25">
      <c r="N1155" s="60"/>
      <c r="O1155" s="59"/>
      <c r="P1155" s="59"/>
      <c r="Q1155" s="59"/>
      <c r="R1155" s="59"/>
      <c r="S1155" s="59"/>
      <c r="T1155" s="59"/>
    </row>
    <row r="1156" spans="14:20" x14ac:dyDescent="0.25">
      <c r="N1156" s="60"/>
      <c r="O1156" s="59"/>
      <c r="P1156" s="59"/>
      <c r="Q1156" s="59"/>
      <c r="R1156" s="59"/>
      <c r="S1156" s="59"/>
      <c r="T1156" s="59"/>
    </row>
    <row r="1157" spans="14:20" x14ac:dyDescent="0.25">
      <c r="N1157" s="60"/>
      <c r="O1157" s="59"/>
      <c r="P1157" s="59"/>
      <c r="Q1157" s="59"/>
      <c r="R1157" s="59"/>
      <c r="S1157" s="59"/>
      <c r="T1157" s="59"/>
    </row>
    <row r="1158" spans="14:20" x14ac:dyDescent="0.25">
      <c r="N1158" s="60"/>
      <c r="O1158" s="59"/>
      <c r="P1158" s="59"/>
      <c r="Q1158" s="59"/>
      <c r="R1158" s="59"/>
      <c r="S1158" s="59"/>
      <c r="T1158" s="59"/>
    </row>
    <row r="1159" spans="14:20" x14ac:dyDescent="0.25">
      <c r="N1159" s="60"/>
      <c r="O1159" s="59"/>
      <c r="P1159" s="59"/>
      <c r="Q1159" s="59"/>
      <c r="R1159" s="59"/>
      <c r="S1159" s="59"/>
      <c r="T1159" s="59"/>
    </row>
    <row r="1160" spans="14:20" x14ac:dyDescent="0.25">
      <c r="N1160" s="60"/>
      <c r="O1160" s="59"/>
      <c r="P1160" s="59"/>
      <c r="Q1160" s="59"/>
      <c r="R1160" s="59"/>
      <c r="S1160" s="59"/>
      <c r="T1160" s="59"/>
    </row>
    <row r="1161" spans="14:20" x14ac:dyDescent="0.25">
      <c r="N1161" s="60"/>
      <c r="O1161" s="59"/>
      <c r="P1161" s="59"/>
      <c r="Q1161" s="59"/>
      <c r="R1161" s="59"/>
      <c r="S1161" s="59"/>
      <c r="T1161" s="59"/>
    </row>
    <row r="1162" spans="14:20" x14ac:dyDescent="0.25">
      <c r="N1162" s="60"/>
      <c r="O1162" s="59"/>
      <c r="P1162" s="59"/>
      <c r="Q1162" s="59"/>
      <c r="R1162" s="59"/>
      <c r="S1162" s="59"/>
      <c r="T1162" s="59"/>
    </row>
    <row r="1163" spans="14:20" x14ac:dyDescent="0.25">
      <c r="N1163" s="60"/>
      <c r="O1163" s="59"/>
      <c r="P1163" s="59"/>
      <c r="Q1163" s="59"/>
      <c r="R1163" s="59"/>
      <c r="S1163" s="59"/>
      <c r="T1163" s="59"/>
    </row>
    <row r="1164" spans="14:20" x14ac:dyDescent="0.25">
      <c r="N1164" s="60"/>
      <c r="O1164" s="59"/>
      <c r="P1164" s="59"/>
      <c r="Q1164" s="59"/>
      <c r="R1164" s="59"/>
      <c r="S1164" s="59"/>
      <c r="T1164" s="59"/>
    </row>
    <row r="1165" spans="14:20" x14ac:dyDescent="0.25">
      <c r="N1165" s="60"/>
      <c r="O1165" s="59"/>
      <c r="P1165" s="59"/>
      <c r="Q1165" s="59"/>
      <c r="R1165" s="59"/>
      <c r="S1165" s="59"/>
      <c r="T1165" s="59"/>
    </row>
    <row r="1166" spans="14:20" x14ac:dyDescent="0.25">
      <c r="N1166" s="60"/>
      <c r="O1166" s="59"/>
      <c r="P1166" s="59"/>
      <c r="Q1166" s="59"/>
      <c r="R1166" s="59"/>
      <c r="S1166" s="59"/>
      <c r="T1166" s="59"/>
    </row>
    <row r="1167" spans="14:20" x14ac:dyDescent="0.25">
      <c r="N1167" s="60"/>
      <c r="O1167" s="59"/>
      <c r="P1167" s="59"/>
      <c r="Q1167" s="59"/>
      <c r="R1167" s="59"/>
      <c r="S1167" s="59"/>
      <c r="T1167" s="59"/>
    </row>
    <row r="1168" spans="14:20" x14ac:dyDescent="0.25">
      <c r="N1168" s="60"/>
      <c r="O1168" s="59"/>
      <c r="P1168" s="59"/>
      <c r="Q1168" s="59"/>
      <c r="R1168" s="59"/>
      <c r="S1168" s="59"/>
      <c r="T1168" s="59"/>
    </row>
    <row r="1169" spans="14:20" x14ac:dyDescent="0.25">
      <c r="N1169" s="60"/>
      <c r="O1169" s="59"/>
      <c r="P1169" s="59"/>
      <c r="Q1169" s="59"/>
      <c r="R1169" s="59"/>
      <c r="S1169" s="59"/>
      <c r="T1169" s="59"/>
    </row>
    <row r="1170" spans="14:20" x14ac:dyDescent="0.25">
      <c r="N1170" s="60"/>
      <c r="O1170" s="59"/>
      <c r="P1170" s="59"/>
      <c r="Q1170" s="59"/>
      <c r="R1170" s="59"/>
      <c r="S1170" s="59"/>
      <c r="T1170" s="59"/>
    </row>
    <row r="1171" spans="14:20" x14ac:dyDescent="0.25">
      <c r="N1171" s="60"/>
      <c r="O1171" s="59"/>
      <c r="P1171" s="59"/>
      <c r="Q1171" s="59"/>
      <c r="R1171" s="59"/>
      <c r="S1171" s="59"/>
      <c r="T1171" s="59"/>
    </row>
    <row r="1172" spans="14:20" x14ac:dyDescent="0.25">
      <c r="N1172" s="60"/>
      <c r="O1172" s="59"/>
      <c r="P1172" s="59"/>
      <c r="Q1172" s="59"/>
      <c r="R1172" s="59"/>
      <c r="S1172" s="59"/>
      <c r="T1172" s="59"/>
    </row>
    <row r="1173" spans="14:20" x14ac:dyDescent="0.25">
      <c r="N1173" s="60"/>
      <c r="O1173" s="59"/>
      <c r="P1173" s="59"/>
      <c r="Q1173" s="59"/>
      <c r="R1173" s="59"/>
      <c r="S1173" s="59"/>
      <c r="T1173" s="59"/>
    </row>
    <row r="1174" spans="14:20" x14ac:dyDescent="0.25">
      <c r="N1174" s="60"/>
      <c r="O1174" s="59"/>
      <c r="P1174" s="59"/>
      <c r="Q1174" s="59"/>
      <c r="R1174" s="59"/>
      <c r="S1174" s="59"/>
      <c r="T1174" s="59"/>
    </row>
    <row r="1175" spans="14:20" x14ac:dyDescent="0.25">
      <c r="N1175" s="60"/>
      <c r="O1175" s="59"/>
      <c r="P1175" s="59"/>
      <c r="Q1175" s="59"/>
      <c r="R1175" s="59"/>
      <c r="S1175" s="59"/>
      <c r="T1175" s="59"/>
    </row>
    <row r="1176" spans="14:20" x14ac:dyDescent="0.25">
      <c r="N1176" s="60"/>
      <c r="O1176" s="59"/>
      <c r="P1176" s="59"/>
      <c r="Q1176" s="59"/>
      <c r="R1176" s="59"/>
      <c r="S1176" s="59"/>
      <c r="T1176" s="59"/>
    </row>
    <row r="1177" spans="14:20" x14ac:dyDescent="0.25">
      <c r="N1177" s="60"/>
      <c r="O1177" s="59"/>
      <c r="P1177" s="59"/>
      <c r="Q1177" s="59"/>
      <c r="R1177" s="59"/>
      <c r="S1177" s="59"/>
      <c r="T1177" s="59"/>
    </row>
    <row r="1178" spans="14:20" x14ac:dyDescent="0.25">
      <c r="N1178" s="60"/>
      <c r="O1178" s="59"/>
      <c r="P1178" s="59"/>
      <c r="Q1178" s="59"/>
      <c r="R1178" s="59"/>
      <c r="S1178" s="59"/>
      <c r="T1178" s="59"/>
    </row>
    <row r="1179" spans="14:20" x14ac:dyDescent="0.25">
      <c r="N1179" s="60"/>
      <c r="O1179" s="59"/>
      <c r="P1179" s="59"/>
      <c r="Q1179" s="59"/>
      <c r="R1179" s="59"/>
      <c r="S1179" s="59"/>
      <c r="T1179" s="59"/>
    </row>
    <row r="1180" spans="14:20" x14ac:dyDescent="0.25">
      <c r="N1180" s="60"/>
      <c r="O1180" s="59"/>
      <c r="P1180" s="59"/>
      <c r="Q1180" s="59"/>
      <c r="R1180" s="59"/>
      <c r="S1180" s="59"/>
      <c r="T1180" s="59"/>
    </row>
    <row r="1181" spans="14:20" x14ac:dyDescent="0.25">
      <c r="N1181" s="60"/>
      <c r="O1181" s="59"/>
      <c r="P1181" s="59"/>
      <c r="Q1181" s="59"/>
      <c r="R1181" s="59"/>
      <c r="S1181" s="59"/>
      <c r="T1181" s="59"/>
    </row>
    <row r="1182" spans="14:20" x14ac:dyDescent="0.25">
      <c r="N1182" s="60"/>
      <c r="O1182" s="59"/>
      <c r="P1182" s="59"/>
      <c r="Q1182" s="59"/>
      <c r="R1182" s="59"/>
      <c r="S1182" s="59"/>
      <c r="T1182" s="59"/>
    </row>
    <row r="1183" spans="14:20" x14ac:dyDescent="0.25">
      <c r="N1183" s="60"/>
      <c r="O1183" s="59"/>
      <c r="P1183" s="59"/>
      <c r="Q1183" s="59"/>
      <c r="R1183" s="59"/>
      <c r="S1183" s="59"/>
      <c r="T1183" s="59"/>
    </row>
    <row r="1184" spans="14:20" x14ac:dyDescent="0.25">
      <c r="N1184" s="60"/>
      <c r="O1184" s="59"/>
      <c r="P1184" s="59"/>
      <c r="Q1184" s="59"/>
      <c r="R1184" s="59"/>
      <c r="S1184" s="59"/>
      <c r="T1184" s="59"/>
    </row>
    <row r="1185" spans="14:20" x14ac:dyDescent="0.25">
      <c r="N1185" s="60"/>
      <c r="O1185" s="59"/>
      <c r="P1185" s="59"/>
      <c r="Q1185" s="59"/>
      <c r="R1185" s="59"/>
      <c r="S1185" s="59"/>
      <c r="T1185" s="59"/>
    </row>
    <row r="1186" spans="14:20" x14ac:dyDescent="0.25">
      <c r="N1186" s="60"/>
      <c r="O1186" s="59"/>
      <c r="P1186" s="59"/>
      <c r="Q1186" s="59"/>
      <c r="R1186" s="59"/>
      <c r="S1186" s="59"/>
      <c r="T1186" s="59"/>
    </row>
    <row r="1187" spans="14:20" x14ac:dyDescent="0.25">
      <c r="N1187" s="60"/>
      <c r="O1187" s="59"/>
      <c r="P1187" s="59"/>
      <c r="Q1187" s="59"/>
      <c r="R1187" s="59"/>
      <c r="S1187" s="59"/>
      <c r="T1187" s="59"/>
    </row>
    <row r="1188" spans="14:20" x14ac:dyDescent="0.25">
      <c r="N1188" s="60"/>
      <c r="O1188" s="59"/>
      <c r="P1188" s="59"/>
      <c r="Q1188" s="59"/>
      <c r="R1188" s="59"/>
      <c r="S1188" s="59"/>
      <c r="T1188" s="59"/>
    </row>
    <row r="1189" spans="14:20" x14ac:dyDescent="0.25">
      <c r="N1189" s="60"/>
      <c r="O1189" s="59"/>
      <c r="P1189" s="59"/>
      <c r="Q1189" s="59"/>
      <c r="R1189" s="59"/>
      <c r="S1189" s="59"/>
      <c r="T1189" s="59"/>
    </row>
    <row r="1190" spans="14:20" x14ac:dyDescent="0.25">
      <c r="N1190" s="60"/>
      <c r="O1190" s="59"/>
      <c r="P1190" s="59"/>
      <c r="Q1190" s="59"/>
      <c r="R1190" s="59"/>
      <c r="S1190" s="59"/>
      <c r="T1190" s="59"/>
    </row>
    <row r="1191" spans="14:20" x14ac:dyDescent="0.25">
      <c r="N1191" s="60"/>
      <c r="O1191" s="59"/>
      <c r="P1191" s="59"/>
      <c r="Q1191" s="59"/>
      <c r="R1191" s="59"/>
      <c r="S1191" s="59"/>
      <c r="T1191" s="59"/>
    </row>
    <row r="1192" spans="14:20" x14ac:dyDescent="0.25">
      <c r="N1192" s="60"/>
      <c r="O1192" s="59"/>
      <c r="P1192" s="59"/>
      <c r="Q1192" s="59"/>
      <c r="R1192" s="59"/>
      <c r="S1192" s="59"/>
      <c r="T1192" s="59"/>
    </row>
    <row r="1193" spans="14:20" x14ac:dyDescent="0.25">
      <c r="N1193" s="60"/>
      <c r="O1193" s="59"/>
      <c r="P1193" s="59"/>
      <c r="Q1193" s="59"/>
      <c r="R1193" s="59"/>
      <c r="S1193" s="59"/>
      <c r="T1193" s="59"/>
    </row>
    <row r="1194" spans="14:20" x14ac:dyDescent="0.25">
      <c r="N1194" s="60"/>
      <c r="O1194" s="59"/>
      <c r="P1194" s="59"/>
      <c r="Q1194" s="59"/>
      <c r="R1194" s="59"/>
      <c r="S1194" s="59"/>
      <c r="T1194" s="59"/>
    </row>
    <row r="1195" spans="14:20" x14ac:dyDescent="0.25">
      <c r="N1195" s="60"/>
      <c r="O1195" s="59"/>
      <c r="P1195" s="59"/>
      <c r="Q1195" s="59"/>
      <c r="R1195" s="59"/>
      <c r="S1195" s="59"/>
      <c r="T1195" s="59"/>
    </row>
    <row r="1196" spans="14:20" x14ac:dyDescent="0.25">
      <c r="N1196" s="60"/>
      <c r="O1196" s="59"/>
      <c r="P1196" s="59"/>
      <c r="Q1196" s="59"/>
      <c r="R1196" s="59"/>
      <c r="S1196" s="59"/>
      <c r="T1196" s="59"/>
    </row>
    <row r="1197" spans="14:20" x14ac:dyDescent="0.25">
      <c r="N1197" s="60"/>
      <c r="O1197" s="59"/>
      <c r="P1197" s="59"/>
      <c r="Q1197" s="59"/>
      <c r="R1197" s="59"/>
      <c r="S1197" s="59"/>
      <c r="T1197" s="59"/>
    </row>
    <row r="1198" spans="14:20" x14ac:dyDescent="0.25">
      <c r="N1198" s="60"/>
      <c r="O1198" s="59"/>
      <c r="P1198" s="59"/>
      <c r="Q1198" s="59"/>
      <c r="R1198" s="59"/>
      <c r="S1198" s="59"/>
      <c r="T1198" s="59"/>
    </row>
    <row r="1199" spans="14:20" x14ac:dyDescent="0.25">
      <c r="N1199" s="60"/>
      <c r="O1199" s="59"/>
      <c r="P1199" s="59"/>
      <c r="Q1199" s="59"/>
      <c r="R1199" s="59"/>
      <c r="S1199" s="59"/>
      <c r="T1199" s="59"/>
    </row>
    <row r="1200" spans="14:20" x14ac:dyDescent="0.25">
      <c r="N1200" s="60"/>
      <c r="O1200" s="59"/>
      <c r="P1200" s="59"/>
      <c r="Q1200" s="59"/>
      <c r="R1200" s="59"/>
      <c r="S1200" s="59"/>
      <c r="T1200" s="59"/>
    </row>
    <row r="1201" spans="14:20" x14ac:dyDescent="0.25">
      <c r="N1201" s="60"/>
      <c r="O1201" s="59"/>
      <c r="P1201" s="59"/>
      <c r="Q1201" s="59"/>
      <c r="R1201" s="59"/>
      <c r="S1201" s="59"/>
      <c r="T1201" s="59"/>
    </row>
    <row r="1202" spans="14:20" x14ac:dyDescent="0.25">
      <c r="N1202" s="60"/>
      <c r="O1202" s="59"/>
      <c r="P1202" s="59"/>
      <c r="Q1202" s="59"/>
      <c r="R1202" s="59"/>
      <c r="S1202" s="59"/>
      <c r="T1202" s="59"/>
    </row>
    <row r="1203" spans="14:20" x14ac:dyDescent="0.25">
      <c r="N1203" s="60"/>
      <c r="O1203" s="59"/>
      <c r="P1203" s="59"/>
      <c r="Q1203" s="59"/>
      <c r="R1203" s="59"/>
      <c r="S1203" s="59"/>
      <c r="T1203" s="59"/>
    </row>
    <row r="1204" spans="14:20" x14ac:dyDescent="0.25">
      <c r="N1204" s="60"/>
      <c r="O1204" s="59"/>
      <c r="P1204" s="59"/>
      <c r="Q1204" s="59"/>
      <c r="R1204" s="59"/>
      <c r="S1204" s="59"/>
      <c r="T1204" s="59"/>
    </row>
    <row r="1205" spans="14:20" x14ac:dyDescent="0.25">
      <c r="N1205" s="60"/>
      <c r="O1205" s="59"/>
      <c r="P1205" s="59"/>
      <c r="Q1205" s="59"/>
      <c r="R1205" s="59"/>
      <c r="S1205" s="59"/>
      <c r="T1205" s="59"/>
    </row>
    <row r="1206" spans="14:20" x14ac:dyDescent="0.25">
      <c r="N1206" s="60"/>
      <c r="O1206" s="59"/>
      <c r="P1206" s="59"/>
      <c r="Q1206" s="59"/>
      <c r="R1206" s="59"/>
      <c r="S1206" s="59"/>
      <c r="T1206" s="59"/>
    </row>
    <row r="1207" spans="14:20" x14ac:dyDescent="0.25">
      <c r="N1207" s="60"/>
      <c r="O1207" s="59"/>
      <c r="P1207" s="59"/>
      <c r="Q1207" s="59"/>
      <c r="R1207" s="59"/>
      <c r="S1207" s="59"/>
      <c r="T1207" s="59"/>
    </row>
    <row r="1208" spans="14:20" x14ac:dyDescent="0.25">
      <c r="N1208" s="60"/>
      <c r="O1208" s="59"/>
      <c r="P1208" s="59"/>
      <c r="Q1208" s="59"/>
      <c r="R1208" s="59"/>
      <c r="S1208" s="59"/>
      <c r="T1208" s="59"/>
    </row>
    <row r="1209" spans="14:20" x14ac:dyDescent="0.25">
      <c r="N1209" s="60"/>
      <c r="O1209" s="59"/>
      <c r="P1209" s="59"/>
      <c r="Q1209" s="59"/>
      <c r="R1209" s="59"/>
      <c r="S1209" s="59"/>
      <c r="T1209" s="59"/>
    </row>
    <row r="1210" spans="14:20" x14ac:dyDescent="0.25">
      <c r="N1210" s="60"/>
      <c r="O1210" s="59"/>
      <c r="P1210" s="59"/>
      <c r="Q1210" s="59"/>
      <c r="R1210" s="59"/>
      <c r="S1210" s="59"/>
      <c r="T1210" s="59"/>
    </row>
    <row r="1211" spans="14:20" x14ac:dyDescent="0.25">
      <c r="N1211" s="60"/>
      <c r="O1211" s="59"/>
      <c r="P1211" s="59"/>
      <c r="Q1211" s="59"/>
      <c r="R1211" s="59"/>
      <c r="S1211" s="59"/>
      <c r="T1211" s="59"/>
    </row>
    <row r="1212" spans="14:20" x14ac:dyDescent="0.25">
      <c r="N1212" s="60"/>
      <c r="O1212" s="59"/>
      <c r="P1212" s="59"/>
      <c r="Q1212" s="59"/>
      <c r="R1212" s="59"/>
      <c r="S1212" s="59"/>
      <c r="T1212" s="59"/>
    </row>
    <row r="1213" spans="14:20" x14ac:dyDescent="0.25">
      <c r="N1213" s="60"/>
      <c r="O1213" s="59"/>
      <c r="P1213" s="59"/>
      <c r="Q1213" s="59"/>
      <c r="R1213" s="59"/>
      <c r="S1213" s="59"/>
      <c r="T1213" s="59"/>
    </row>
    <row r="1214" spans="14:20" x14ac:dyDescent="0.25">
      <c r="N1214" s="60"/>
      <c r="O1214" s="59"/>
      <c r="P1214" s="59"/>
      <c r="Q1214" s="59"/>
      <c r="R1214" s="59"/>
      <c r="S1214" s="59"/>
      <c r="T1214" s="59"/>
    </row>
    <row r="1215" spans="14:20" x14ac:dyDescent="0.25">
      <c r="N1215" s="60"/>
      <c r="O1215" s="59"/>
      <c r="P1215" s="59"/>
      <c r="Q1215" s="59"/>
      <c r="R1215" s="59"/>
      <c r="S1215" s="59"/>
      <c r="T1215" s="59"/>
    </row>
    <row r="1216" spans="14:20" x14ac:dyDescent="0.25">
      <c r="N1216" s="60"/>
      <c r="O1216" s="59"/>
      <c r="P1216" s="59"/>
      <c r="Q1216" s="59"/>
      <c r="R1216" s="59"/>
      <c r="S1216" s="59"/>
      <c r="T1216" s="59"/>
    </row>
    <row r="1217" spans="14:20" x14ac:dyDescent="0.25">
      <c r="N1217" s="60"/>
      <c r="O1217" s="59"/>
      <c r="P1217" s="59"/>
      <c r="Q1217" s="59"/>
      <c r="R1217" s="59"/>
      <c r="S1217" s="59"/>
      <c r="T1217" s="59"/>
    </row>
    <row r="1218" spans="14:20" x14ac:dyDescent="0.25">
      <c r="N1218" s="60"/>
      <c r="O1218" s="59"/>
      <c r="P1218" s="59"/>
      <c r="Q1218" s="59"/>
      <c r="R1218" s="59"/>
      <c r="S1218" s="59"/>
      <c r="T1218" s="59"/>
    </row>
    <row r="1219" spans="14:20" x14ac:dyDescent="0.25">
      <c r="N1219" s="60"/>
      <c r="O1219" s="59"/>
      <c r="P1219" s="59"/>
      <c r="Q1219" s="59"/>
      <c r="R1219" s="59"/>
      <c r="S1219" s="59"/>
      <c r="T1219" s="59"/>
    </row>
    <row r="1220" spans="14:20" x14ac:dyDescent="0.25">
      <c r="N1220" s="60"/>
      <c r="O1220" s="59"/>
      <c r="P1220" s="59"/>
      <c r="Q1220" s="59"/>
      <c r="R1220" s="59"/>
      <c r="S1220" s="59"/>
      <c r="T1220" s="59"/>
    </row>
    <row r="1221" spans="14:20" x14ac:dyDescent="0.25">
      <c r="N1221" s="60"/>
      <c r="O1221" s="59"/>
      <c r="P1221" s="59"/>
      <c r="Q1221" s="59"/>
      <c r="R1221" s="59"/>
      <c r="S1221" s="59"/>
      <c r="T1221" s="59"/>
    </row>
    <row r="1222" spans="14:20" x14ac:dyDescent="0.25">
      <c r="N1222" s="60"/>
      <c r="O1222" s="59"/>
      <c r="P1222" s="59"/>
      <c r="Q1222" s="59"/>
      <c r="R1222" s="59"/>
      <c r="S1222" s="59"/>
      <c r="T1222" s="59"/>
    </row>
    <row r="1223" spans="14:20" x14ac:dyDescent="0.25">
      <c r="N1223" s="60"/>
      <c r="O1223" s="59"/>
      <c r="P1223" s="59"/>
      <c r="Q1223" s="59"/>
      <c r="R1223" s="59"/>
      <c r="S1223" s="59"/>
      <c r="T1223" s="59"/>
    </row>
    <row r="1224" spans="14:20" x14ac:dyDescent="0.25">
      <c r="N1224" s="60"/>
      <c r="O1224" s="59"/>
      <c r="P1224" s="59"/>
      <c r="Q1224" s="59"/>
      <c r="R1224" s="59"/>
      <c r="S1224" s="59"/>
      <c r="T1224" s="59"/>
    </row>
    <row r="1225" spans="14:20" x14ac:dyDescent="0.25">
      <c r="N1225" s="60"/>
      <c r="O1225" s="59"/>
      <c r="P1225" s="59"/>
      <c r="Q1225" s="59"/>
      <c r="R1225" s="59"/>
      <c r="S1225" s="59"/>
      <c r="T1225" s="59"/>
    </row>
    <row r="1226" spans="14:20" x14ac:dyDescent="0.25">
      <c r="N1226" s="60"/>
      <c r="O1226" s="59"/>
      <c r="P1226" s="59"/>
      <c r="Q1226" s="59"/>
      <c r="R1226" s="59"/>
      <c r="S1226" s="59"/>
      <c r="T1226" s="59"/>
    </row>
    <row r="1227" spans="14:20" x14ac:dyDescent="0.25">
      <c r="N1227" s="60"/>
      <c r="O1227" s="59"/>
      <c r="P1227" s="59"/>
      <c r="Q1227" s="59"/>
      <c r="R1227" s="59"/>
      <c r="S1227" s="59"/>
      <c r="T1227" s="59"/>
    </row>
    <row r="1228" spans="14:20" x14ac:dyDescent="0.25">
      <c r="N1228" s="60"/>
      <c r="O1228" s="59"/>
      <c r="P1228" s="59"/>
      <c r="Q1228" s="59"/>
      <c r="R1228" s="59"/>
      <c r="S1228" s="59"/>
      <c r="T1228" s="59"/>
    </row>
    <row r="1229" spans="14:20" x14ac:dyDescent="0.25">
      <c r="N1229" s="60"/>
      <c r="O1229" s="59"/>
      <c r="P1229" s="59"/>
      <c r="Q1229" s="59"/>
      <c r="R1229" s="59"/>
      <c r="S1229" s="59"/>
      <c r="T1229" s="59"/>
    </row>
    <row r="1230" spans="14:20" x14ac:dyDescent="0.25">
      <c r="N1230" s="60"/>
      <c r="O1230" s="59"/>
      <c r="P1230" s="59"/>
      <c r="Q1230" s="59"/>
      <c r="R1230" s="59"/>
      <c r="S1230" s="59"/>
      <c r="T1230" s="59"/>
    </row>
    <row r="1231" spans="14:20" x14ac:dyDescent="0.25">
      <c r="N1231" s="60"/>
      <c r="O1231" s="59"/>
      <c r="P1231" s="59"/>
      <c r="Q1231" s="59"/>
      <c r="R1231" s="59"/>
      <c r="S1231" s="59"/>
      <c r="T1231" s="59"/>
    </row>
    <row r="1232" spans="14:20" x14ac:dyDescent="0.25">
      <c r="N1232" s="60"/>
      <c r="O1232" s="59"/>
      <c r="P1232" s="59"/>
      <c r="Q1232" s="59"/>
      <c r="R1232" s="59"/>
      <c r="S1232" s="59"/>
      <c r="T1232" s="59"/>
    </row>
    <row r="1233" spans="14:20" x14ac:dyDescent="0.25">
      <c r="N1233" s="60"/>
      <c r="O1233" s="59"/>
      <c r="P1233" s="59"/>
      <c r="Q1233" s="59"/>
      <c r="R1233" s="59"/>
      <c r="S1233" s="59"/>
      <c r="T1233" s="59"/>
    </row>
    <row r="1234" spans="14:20" x14ac:dyDescent="0.25">
      <c r="N1234" s="60"/>
      <c r="O1234" s="59"/>
      <c r="P1234" s="59"/>
      <c r="Q1234" s="59"/>
      <c r="R1234" s="59"/>
      <c r="S1234" s="59"/>
      <c r="T1234" s="59"/>
    </row>
    <row r="1235" spans="14:20" x14ac:dyDescent="0.25">
      <c r="N1235" s="60"/>
      <c r="O1235" s="59"/>
      <c r="P1235" s="59"/>
      <c r="Q1235" s="59"/>
      <c r="R1235" s="59"/>
      <c r="S1235" s="59"/>
      <c r="T1235" s="59"/>
    </row>
    <row r="1236" spans="14:20" x14ac:dyDescent="0.25">
      <c r="N1236" s="60"/>
      <c r="O1236" s="59"/>
      <c r="P1236" s="59"/>
      <c r="Q1236" s="59"/>
      <c r="R1236" s="59"/>
      <c r="S1236" s="59"/>
      <c r="T1236" s="59"/>
    </row>
    <row r="1237" spans="14:20" x14ac:dyDescent="0.25">
      <c r="N1237" s="60"/>
      <c r="O1237" s="59"/>
      <c r="P1237" s="59"/>
      <c r="Q1237" s="59"/>
      <c r="R1237" s="59"/>
      <c r="S1237" s="59"/>
      <c r="T1237" s="59"/>
    </row>
    <row r="1238" spans="14:20" x14ac:dyDescent="0.25">
      <c r="N1238" s="60"/>
      <c r="O1238" s="59"/>
      <c r="P1238" s="59"/>
      <c r="Q1238" s="59"/>
      <c r="R1238" s="59"/>
      <c r="S1238" s="59"/>
      <c r="T1238" s="59"/>
    </row>
    <row r="1239" spans="14:20" x14ac:dyDescent="0.25">
      <c r="N1239" s="60"/>
      <c r="O1239" s="59"/>
      <c r="P1239" s="59"/>
      <c r="Q1239" s="59"/>
      <c r="R1239" s="59"/>
      <c r="S1239" s="59"/>
      <c r="T1239" s="59"/>
    </row>
    <row r="1240" spans="14:20" x14ac:dyDescent="0.25">
      <c r="N1240" s="60"/>
      <c r="O1240" s="59"/>
      <c r="P1240" s="59"/>
      <c r="Q1240" s="59"/>
      <c r="R1240" s="59"/>
      <c r="S1240" s="59"/>
      <c r="T1240" s="59"/>
    </row>
    <row r="1241" spans="14:20" x14ac:dyDescent="0.25">
      <c r="N1241" s="60"/>
      <c r="O1241" s="59"/>
      <c r="P1241" s="59"/>
      <c r="Q1241" s="59"/>
      <c r="R1241" s="59"/>
      <c r="S1241" s="59"/>
      <c r="T1241" s="59"/>
    </row>
    <row r="1242" spans="14:20" x14ac:dyDescent="0.25">
      <c r="N1242" s="60"/>
      <c r="O1242" s="59"/>
      <c r="P1242" s="59"/>
      <c r="Q1242" s="59"/>
      <c r="R1242" s="59"/>
      <c r="S1242" s="59"/>
      <c r="T1242" s="59"/>
    </row>
    <row r="1243" spans="14:20" x14ac:dyDescent="0.25">
      <c r="N1243" s="60"/>
      <c r="O1243" s="59"/>
      <c r="P1243" s="59"/>
      <c r="Q1243" s="59"/>
      <c r="R1243" s="59"/>
      <c r="S1243" s="59"/>
      <c r="T1243" s="59"/>
    </row>
    <row r="1244" spans="14:20" x14ac:dyDescent="0.25">
      <c r="N1244" s="60"/>
      <c r="O1244" s="59"/>
      <c r="P1244" s="59"/>
      <c r="Q1244" s="59"/>
      <c r="R1244" s="59"/>
      <c r="S1244" s="59"/>
      <c r="T1244" s="59"/>
    </row>
    <row r="1245" spans="14:20" x14ac:dyDescent="0.25">
      <c r="N1245" s="60"/>
      <c r="O1245" s="59"/>
      <c r="P1245" s="59"/>
      <c r="Q1245" s="59"/>
      <c r="R1245" s="59"/>
      <c r="S1245" s="59"/>
      <c r="T1245" s="59"/>
    </row>
    <row r="1246" spans="14:20" x14ac:dyDescent="0.25">
      <c r="N1246" s="60"/>
      <c r="O1246" s="59"/>
      <c r="P1246" s="59"/>
      <c r="Q1246" s="59"/>
      <c r="R1246" s="59"/>
      <c r="S1246" s="59"/>
      <c r="T1246" s="59"/>
    </row>
    <row r="1247" spans="14:20" x14ac:dyDescent="0.25">
      <c r="N1247" s="60"/>
      <c r="O1247" s="59"/>
      <c r="P1247" s="59"/>
      <c r="Q1247" s="59"/>
      <c r="R1247" s="59"/>
      <c r="S1247" s="59"/>
      <c r="T1247" s="59"/>
    </row>
    <row r="1248" spans="14:20" x14ac:dyDescent="0.25">
      <c r="N1248" s="60"/>
      <c r="O1248" s="59"/>
      <c r="P1248" s="59"/>
      <c r="Q1248" s="59"/>
      <c r="R1248" s="59"/>
      <c r="S1248" s="59"/>
      <c r="T1248" s="59"/>
    </row>
    <row r="1249" spans="14:20" x14ac:dyDescent="0.25">
      <c r="N1249" s="60"/>
      <c r="O1249" s="59"/>
      <c r="P1249" s="59"/>
      <c r="Q1249" s="59"/>
      <c r="R1249" s="59"/>
      <c r="S1249" s="59"/>
      <c r="T1249" s="59"/>
    </row>
    <row r="1250" spans="14:20" x14ac:dyDescent="0.25">
      <c r="N1250" s="60"/>
      <c r="O1250" s="59"/>
      <c r="P1250" s="59"/>
      <c r="Q1250" s="59"/>
      <c r="R1250" s="59"/>
      <c r="S1250" s="59"/>
      <c r="T1250" s="59"/>
    </row>
    <row r="1251" spans="14:20" x14ac:dyDescent="0.25">
      <c r="N1251" s="60"/>
      <c r="O1251" s="59"/>
      <c r="P1251" s="59"/>
      <c r="Q1251" s="59"/>
      <c r="R1251" s="59"/>
      <c r="S1251" s="59"/>
      <c r="T1251" s="59"/>
    </row>
    <row r="1252" spans="14:20" x14ac:dyDescent="0.25">
      <c r="N1252" s="60"/>
      <c r="O1252" s="59"/>
      <c r="P1252" s="59"/>
      <c r="Q1252" s="59"/>
      <c r="R1252" s="59"/>
      <c r="S1252" s="59"/>
      <c r="T1252" s="59"/>
    </row>
    <row r="1253" spans="14:20" x14ac:dyDescent="0.25">
      <c r="N1253" s="60"/>
      <c r="O1253" s="59"/>
      <c r="P1253" s="59"/>
      <c r="Q1253" s="59"/>
      <c r="R1253" s="59"/>
      <c r="S1253" s="59"/>
      <c r="T1253" s="59"/>
    </row>
    <row r="1254" spans="14:20" x14ac:dyDescent="0.25">
      <c r="N1254" s="60"/>
      <c r="O1254" s="59"/>
      <c r="P1254" s="59"/>
      <c r="Q1254" s="59"/>
      <c r="R1254" s="59"/>
      <c r="S1254" s="59"/>
      <c r="T1254" s="59"/>
    </row>
    <row r="1255" spans="14:20" x14ac:dyDescent="0.25">
      <c r="N1255" s="60"/>
      <c r="O1255" s="59"/>
      <c r="P1255" s="59"/>
      <c r="Q1255" s="59"/>
      <c r="R1255" s="59"/>
      <c r="S1255" s="59"/>
      <c r="T1255" s="59"/>
    </row>
    <row r="1256" spans="14:20" x14ac:dyDescent="0.25">
      <c r="N1256" s="60"/>
      <c r="O1256" s="59"/>
      <c r="P1256" s="59"/>
      <c r="Q1256" s="59"/>
      <c r="R1256" s="59"/>
      <c r="S1256" s="59"/>
      <c r="T1256" s="59"/>
    </row>
    <row r="1257" spans="14:20" x14ac:dyDescent="0.25">
      <c r="N1257" s="60"/>
      <c r="O1257" s="59"/>
      <c r="P1257" s="59"/>
      <c r="Q1257" s="59"/>
      <c r="R1257" s="59"/>
      <c r="S1257" s="59"/>
      <c r="T1257" s="59"/>
    </row>
    <row r="1258" spans="14:20" x14ac:dyDescent="0.25">
      <c r="N1258" s="60"/>
      <c r="O1258" s="59"/>
      <c r="P1258" s="59"/>
      <c r="Q1258" s="59"/>
      <c r="R1258" s="59"/>
      <c r="S1258" s="59"/>
      <c r="T1258" s="59"/>
    </row>
    <row r="1259" spans="14:20" x14ac:dyDescent="0.25">
      <c r="N1259" s="60"/>
      <c r="O1259" s="59"/>
      <c r="P1259" s="59"/>
      <c r="Q1259" s="59"/>
      <c r="R1259" s="59"/>
      <c r="S1259" s="59"/>
      <c r="T1259" s="59"/>
    </row>
    <row r="1260" spans="14:20" x14ac:dyDescent="0.25">
      <c r="N1260" s="60"/>
      <c r="O1260" s="59"/>
      <c r="P1260" s="59"/>
      <c r="Q1260" s="59"/>
      <c r="R1260" s="59"/>
      <c r="S1260" s="59"/>
      <c r="T1260" s="59"/>
    </row>
    <row r="1261" spans="14:20" x14ac:dyDescent="0.25">
      <c r="N1261" s="60"/>
      <c r="O1261" s="59"/>
      <c r="P1261" s="59"/>
      <c r="Q1261" s="59"/>
      <c r="R1261" s="59"/>
      <c r="S1261" s="59"/>
      <c r="T1261" s="59"/>
    </row>
    <row r="1262" spans="14:20" x14ac:dyDescent="0.25">
      <c r="N1262" s="60"/>
      <c r="O1262" s="59"/>
      <c r="P1262" s="59"/>
      <c r="Q1262" s="59"/>
      <c r="R1262" s="59"/>
      <c r="S1262" s="59"/>
      <c r="T1262" s="59"/>
    </row>
    <row r="1263" spans="14:20" x14ac:dyDescent="0.25">
      <c r="N1263" s="60"/>
      <c r="O1263" s="59"/>
      <c r="P1263" s="59"/>
      <c r="Q1263" s="59"/>
      <c r="R1263" s="59"/>
      <c r="S1263" s="59"/>
      <c r="T1263" s="59"/>
    </row>
    <row r="1264" spans="14:20" x14ac:dyDescent="0.25">
      <c r="N1264" s="60"/>
      <c r="O1264" s="59"/>
      <c r="P1264" s="59"/>
      <c r="Q1264" s="59"/>
      <c r="R1264" s="59"/>
      <c r="S1264" s="59"/>
      <c r="T1264" s="59"/>
    </row>
    <row r="1265" spans="14:20" x14ac:dyDescent="0.25">
      <c r="N1265" s="60"/>
      <c r="O1265" s="59"/>
      <c r="P1265" s="59"/>
      <c r="Q1265" s="59"/>
      <c r="R1265" s="59"/>
      <c r="S1265" s="59"/>
      <c r="T1265" s="59"/>
    </row>
    <row r="1266" spans="14:20" x14ac:dyDescent="0.25">
      <c r="N1266" s="60"/>
      <c r="O1266" s="59"/>
      <c r="P1266" s="59"/>
      <c r="Q1266" s="59"/>
      <c r="R1266" s="59"/>
      <c r="S1266" s="59"/>
      <c r="T1266" s="59"/>
    </row>
    <row r="1267" spans="14:20" x14ac:dyDescent="0.25">
      <c r="N1267" s="60"/>
      <c r="O1267" s="59"/>
      <c r="P1267" s="59"/>
      <c r="Q1267" s="59"/>
      <c r="R1267" s="59"/>
      <c r="S1267" s="59"/>
      <c r="T1267" s="59"/>
    </row>
    <row r="1268" spans="14:20" x14ac:dyDescent="0.25">
      <c r="N1268" s="60"/>
      <c r="O1268" s="59"/>
      <c r="P1268" s="59"/>
      <c r="Q1268" s="59"/>
      <c r="R1268" s="59"/>
      <c r="S1268" s="59"/>
      <c r="T1268" s="59"/>
    </row>
    <row r="1269" spans="14:20" x14ac:dyDescent="0.25">
      <c r="N1269" s="60"/>
      <c r="O1269" s="59"/>
      <c r="P1269" s="59"/>
      <c r="Q1269" s="59"/>
      <c r="R1269" s="59"/>
      <c r="S1269" s="59"/>
      <c r="T1269" s="59"/>
    </row>
    <row r="1270" spans="14:20" x14ac:dyDescent="0.25">
      <c r="N1270" s="60"/>
      <c r="O1270" s="59"/>
      <c r="P1270" s="59"/>
      <c r="Q1270" s="59"/>
      <c r="R1270" s="59"/>
      <c r="S1270" s="59"/>
      <c r="T1270" s="59"/>
    </row>
    <row r="1271" spans="14:20" x14ac:dyDescent="0.25">
      <c r="N1271" s="60"/>
      <c r="O1271" s="59"/>
      <c r="P1271" s="59"/>
      <c r="Q1271" s="59"/>
      <c r="R1271" s="59"/>
      <c r="S1271" s="59"/>
      <c r="T1271" s="59"/>
    </row>
    <row r="1272" spans="14:20" x14ac:dyDescent="0.25">
      <c r="N1272" s="60"/>
      <c r="O1272" s="59"/>
      <c r="P1272" s="59"/>
      <c r="Q1272" s="59"/>
      <c r="R1272" s="59"/>
      <c r="S1272" s="59"/>
      <c r="T1272" s="59"/>
    </row>
    <row r="1273" spans="14:20" x14ac:dyDescent="0.25">
      <c r="N1273" s="60"/>
      <c r="O1273" s="59"/>
      <c r="P1273" s="59"/>
      <c r="Q1273" s="59"/>
      <c r="R1273" s="59"/>
      <c r="S1273" s="59"/>
      <c r="T1273" s="59"/>
    </row>
    <row r="1274" spans="14:20" x14ac:dyDescent="0.25">
      <c r="N1274" s="60"/>
      <c r="O1274" s="59"/>
      <c r="P1274" s="59"/>
      <c r="Q1274" s="59"/>
      <c r="R1274" s="59"/>
      <c r="S1274" s="59"/>
      <c r="T1274" s="59"/>
    </row>
    <row r="1275" spans="14:20" x14ac:dyDescent="0.25">
      <c r="N1275" s="60"/>
      <c r="O1275" s="59"/>
      <c r="P1275" s="59"/>
      <c r="Q1275" s="59"/>
      <c r="R1275" s="59"/>
      <c r="S1275" s="59"/>
      <c r="T1275" s="59"/>
    </row>
    <row r="1276" spans="14:20" x14ac:dyDescent="0.25">
      <c r="N1276" s="60"/>
      <c r="O1276" s="59"/>
      <c r="P1276" s="59"/>
      <c r="Q1276" s="59"/>
      <c r="R1276" s="59"/>
      <c r="S1276" s="59"/>
      <c r="T1276" s="59"/>
    </row>
    <row r="1277" spans="14:20" x14ac:dyDescent="0.25">
      <c r="N1277" s="60"/>
      <c r="O1277" s="59"/>
      <c r="P1277" s="59"/>
      <c r="Q1277" s="59"/>
      <c r="R1277" s="59"/>
      <c r="S1277" s="59"/>
      <c r="T1277" s="59"/>
    </row>
    <row r="1278" spans="14:20" x14ac:dyDescent="0.25">
      <c r="N1278" s="60"/>
      <c r="O1278" s="59"/>
      <c r="P1278" s="59"/>
      <c r="Q1278" s="59"/>
      <c r="R1278" s="59"/>
      <c r="S1278" s="59"/>
      <c r="T1278" s="59"/>
    </row>
    <row r="1279" spans="14:20" x14ac:dyDescent="0.25">
      <c r="N1279" s="60"/>
      <c r="O1279" s="59"/>
      <c r="P1279" s="59"/>
      <c r="Q1279" s="59"/>
      <c r="R1279" s="59"/>
      <c r="S1279" s="59"/>
      <c r="T1279" s="59"/>
    </row>
    <row r="1280" spans="14:20" x14ac:dyDescent="0.25">
      <c r="N1280" s="60"/>
      <c r="O1280" s="59"/>
      <c r="P1280" s="59"/>
      <c r="Q1280" s="59"/>
      <c r="R1280" s="59"/>
      <c r="S1280" s="59"/>
      <c r="T1280" s="59"/>
    </row>
    <row r="1281" spans="14:20" x14ac:dyDescent="0.25">
      <c r="N1281" s="60"/>
      <c r="O1281" s="59"/>
      <c r="P1281" s="59"/>
      <c r="Q1281" s="59"/>
      <c r="R1281" s="59"/>
      <c r="S1281" s="59"/>
      <c r="T1281" s="59"/>
    </row>
    <row r="1282" spans="14:20" x14ac:dyDescent="0.25">
      <c r="N1282" s="60"/>
      <c r="O1282" s="59"/>
      <c r="P1282" s="59"/>
      <c r="Q1282" s="59"/>
      <c r="R1282" s="59"/>
      <c r="S1282" s="59"/>
      <c r="T1282" s="59"/>
    </row>
    <row r="1283" spans="14:20" x14ac:dyDescent="0.25">
      <c r="N1283" s="60"/>
      <c r="O1283" s="59"/>
      <c r="P1283" s="59"/>
      <c r="Q1283" s="59"/>
      <c r="R1283" s="59"/>
      <c r="S1283" s="59"/>
      <c r="T1283" s="59"/>
    </row>
    <row r="1284" spans="14:20" x14ac:dyDescent="0.25">
      <c r="N1284" s="60"/>
      <c r="O1284" s="59"/>
      <c r="P1284" s="59"/>
      <c r="Q1284" s="59"/>
      <c r="R1284" s="59"/>
      <c r="S1284" s="59"/>
      <c r="T1284" s="59"/>
    </row>
    <row r="1285" spans="14:20" x14ac:dyDescent="0.25">
      <c r="N1285" s="60"/>
      <c r="O1285" s="59"/>
      <c r="P1285" s="59"/>
      <c r="Q1285" s="59"/>
      <c r="R1285" s="59"/>
      <c r="S1285" s="59"/>
      <c r="T1285" s="59"/>
    </row>
    <row r="1286" spans="14:20" x14ac:dyDescent="0.25">
      <c r="N1286" s="60"/>
      <c r="O1286" s="59"/>
      <c r="P1286" s="59"/>
      <c r="Q1286" s="59"/>
      <c r="R1286" s="59"/>
      <c r="S1286" s="59"/>
      <c r="T1286" s="59"/>
    </row>
    <row r="1287" spans="14:20" x14ac:dyDescent="0.25">
      <c r="N1287" s="60"/>
      <c r="O1287" s="59"/>
      <c r="P1287" s="59"/>
      <c r="Q1287" s="59"/>
      <c r="R1287" s="59"/>
      <c r="S1287" s="59"/>
      <c r="T1287" s="59"/>
    </row>
    <row r="1288" spans="14:20" x14ac:dyDescent="0.25">
      <c r="N1288" s="60"/>
      <c r="O1288" s="59"/>
      <c r="P1288" s="59"/>
      <c r="Q1288" s="59"/>
      <c r="R1288" s="59"/>
      <c r="S1288" s="59"/>
      <c r="T1288" s="59"/>
    </row>
    <row r="1289" spans="14:20" x14ac:dyDescent="0.25">
      <c r="N1289" s="60"/>
      <c r="O1289" s="59"/>
      <c r="P1289" s="59"/>
      <c r="Q1289" s="59"/>
      <c r="R1289" s="59"/>
      <c r="S1289" s="59"/>
      <c r="T1289" s="59"/>
    </row>
    <row r="1290" spans="14:20" x14ac:dyDescent="0.25">
      <c r="N1290" s="60"/>
      <c r="O1290" s="59"/>
      <c r="P1290" s="59"/>
      <c r="Q1290" s="59"/>
      <c r="R1290" s="59"/>
      <c r="S1290" s="59"/>
      <c r="T1290" s="59"/>
    </row>
    <row r="1291" spans="14:20" x14ac:dyDescent="0.25">
      <c r="N1291" s="60"/>
      <c r="O1291" s="59"/>
      <c r="P1291" s="59"/>
      <c r="Q1291" s="59"/>
      <c r="R1291" s="59"/>
      <c r="S1291" s="59"/>
      <c r="T1291" s="59"/>
    </row>
    <row r="1292" spans="14:20" x14ac:dyDescent="0.25">
      <c r="N1292" s="60"/>
      <c r="O1292" s="59"/>
      <c r="P1292" s="59"/>
      <c r="Q1292" s="59"/>
      <c r="R1292" s="59"/>
      <c r="S1292" s="59"/>
      <c r="T1292" s="59"/>
    </row>
    <row r="1293" spans="14:20" x14ac:dyDescent="0.25">
      <c r="N1293" s="60"/>
      <c r="O1293" s="59"/>
      <c r="P1293" s="59"/>
      <c r="Q1293" s="59"/>
      <c r="R1293" s="59"/>
      <c r="S1293" s="59"/>
      <c r="T1293" s="59"/>
    </row>
    <row r="1294" spans="14:20" x14ac:dyDescent="0.25">
      <c r="N1294" s="60"/>
      <c r="O1294" s="59"/>
      <c r="P1294" s="59"/>
      <c r="Q1294" s="59"/>
      <c r="R1294" s="59"/>
      <c r="S1294" s="59"/>
      <c r="T1294" s="59"/>
    </row>
    <row r="1295" spans="14:20" x14ac:dyDescent="0.25">
      <c r="N1295" s="60"/>
      <c r="O1295" s="59"/>
      <c r="P1295" s="59"/>
      <c r="Q1295" s="59"/>
      <c r="R1295" s="59"/>
      <c r="S1295" s="59"/>
      <c r="T1295" s="59"/>
    </row>
    <row r="1296" spans="14:20" x14ac:dyDescent="0.25">
      <c r="N1296" s="60"/>
      <c r="O1296" s="59"/>
      <c r="P1296" s="59"/>
      <c r="Q1296" s="59"/>
      <c r="R1296" s="59"/>
      <c r="S1296" s="59"/>
      <c r="T1296" s="59"/>
    </row>
    <row r="1297" spans="14:20" x14ac:dyDescent="0.25">
      <c r="N1297" s="60"/>
      <c r="O1297" s="59"/>
      <c r="P1297" s="59"/>
      <c r="Q1297" s="59"/>
      <c r="R1297" s="59"/>
      <c r="S1297" s="59"/>
      <c r="T1297" s="59"/>
    </row>
    <row r="1298" spans="14:20" x14ac:dyDescent="0.25">
      <c r="N1298" s="60"/>
      <c r="O1298" s="59"/>
      <c r="P1298" s="59"/>
      <c r="Q1298" s="59"/>
      <c r="R1298" s="59"/>
      <c r="S1298" s="59"/>
      <c r="T1298" s="59"/>
    </row>
    <row r="1299" spans="14:20" x14ac:dyDescent="0.25">
      <c r="N1299" s="60"/>
      <c r="O1299" s="59"/>
      <c r="P1299" s="59"/>
      <c r="Q1299" s="59"/>
      <c r="R1299" s="59"/>
      <c r="S1299" s="59"/>
      <c r="T1299" s="59"/>
    </row>
    <row r="1300" spans="14:20" x14ac:dyDescent="0.25">
      <c r="N1300" s="60"/>
      <c r="O1300" s="59"/>
      <c r="P1300" s="59"/>
      <c r="Q1300" s="59"/>
      <c r="R1300" s="59"/>
      <c r="S1300" s="59"/>
      <c r="T1300" s="59"/>
    </row>
    <row r="1301" spans="14:20" x14ac:dyDescent="0.25">
      <c r="N1301" s="60"/>
      <c r="O1301" s="59"/>
      <c r="P1301" s="59"/>
      <c r="Q1301" s="59"/>
      <c r="R1301" s="59"/>
      <c r="S1301" s="59"/>
      <c r="T1301" s="59"/>
    </row>
    <row r="1302" spans="14:20" x14ac:dyDescent="0.25">
      <c r="N1302" s="60"/>
      <c r="O1302" s="59"/>
      <c r="P1302" s="59"/>
      <c r="Q1302" s="59"/>
      <c r="R1302" s="59"/>
      <c r="S1302" s="59"/>
      <c r="T1302" s="59"/>
    </row>
    <row r="1303" spans="14:20" x14ac:dyDescent="0.25">
      <c r="N1303" s="60"/>
      <c r="O1303" s="59"/>
      <c r="P1303" s="59"/>
      <c r="Q1303" s="59"/>
      <c r="R1303" s="59"/>
      <c r="S1303" s="59"/>
      <c r="T1303" s="59"/>
    </row>
    <row r="1304" spans="14:20" x14ac:dyDescent="0.25">
      <c r="N1304" s="60"/>
      <c r="O1304" s="59"/>
      <c r="P1304" s="59"/>
      <c r="Q1304" s="59"/>
      <c r="R1304" s="59"/>
      <c r="S1304" s="59"/>
      <c r="T1304" s="59"/>
    </row>
    <row r="1305" spans="14:20" x14ac:dyDescent="0.25">
      <c r="N1305" s="60"/>
      <c r="O1305" s="59"/>
      <c r="P1305" s="59"/>
      <c r="Q1305" s="59"/>
      <c r="R1305" s="59"/>
      <c r="S1305" s="59"/>
      <c r="T1305" s="59"/>
    </row>
    <row r="1306" spans="14:20" x14ac:dyDescent="0.25">
      <c r="N1306" s="60"/>
      <c r="O1306" s="59"/>
      <c r="P1306" s="59"/>
      <c r="Q1306" s="59"/>
      <c r="R1306" s="59"/>
      <c r="S1306" s="59"/>
      <c r="T1306" s="59"/>
    </row>
    <row r="1307" spans="14:20" x14ac:dyDescent="0.25">
      <c r="N1307" s="60"/>
      <c r="O1307" s="59"/>
      <c r="P1307" s="59"/>
      <c r="Q1307" s="59"/>
      <c r="R1307" s="59"/>
      <c r="S1307" s="59"/>
      <c r="T1307" s="59"/>
    </row>
    <row r="1308" spans="14:20" x14ac:dyDescent="0.25">
      <c r="N1308" s="60"/>
      <c r="O1308" s="59"/>
      <c r="P1308" s="59"/>
      <c r="Q1308" s="59"/>
      <c r="R1308" s="59"/>
      <c r="S1308" s="59"/>
      <c r="T1308" s="59"/>
    </row>
    <row r="1309" spans="14:20" x14ac:dyDescent="0.25">
      <c r="N1309" s="60"/>
      <c r="O1309" s="59"/>
      <c r="P1309" s="59"/>
      <c r="Q1309" s="59"/>
      <c r="R1309" s="59"/>
      <c r="S1309" s="59"/>
      <c r="T1309" s="59"/>
    </row>
    <row r="1310" spans="14:20" x14ac:dyDescent="0.25">
      <c r="N1310" s="60"/>
      <c r="O1310" s="59"/>
      <c r="P1310" s="59"/>
      <c r="Q1310" s="59"/>
      <c r="R1310" s="59"/>
      <c r="S1310" s="59"/>
      <c r="T1310" s="59"/>
    </row>
    <row r="1311" spans="14:20" x14ac:dyDescent="0.25">
      <c r="N1311" s="60"/>
      <c r="O1311" s="59"/>
      <c r="P1311" s="59"/>
      <c r="Q1311" s="59"/>
      <c r="R1311" s="59"/>
      <c r="S1311" s="59"/>
      <c r="T1311" s="59"/>
    </row>
    <row r="1312" spans="14:20" x14ac:dyDescent="0.25">
      <c r="N1312" s="60"/>
      <c r="O1312" s="59"/>
      <c r="P1312" s="59"/>
      <c r="Q1312" s="59"/>
      <c r="R1312" s="59"/>
      <c r="S1312" s="59"/>
      <c r="T1312" s="59"/>
    </row>
    <row r="1313" spans="14:20" x14ac:dyDescent="0.25">
      <c r="N1313" s="60"/>
      <c r="O1313" s="59"/>
      <c r="P1313" s="59"/>
      <c r="Q1313" s="59"/>
      <c r="R1313" s="59"/>
      <c r="S1313" s="59"/>
      <c r="T1313" s="59"/>
    </row>
    <row r="1314" spans="14:20" x14ac:dyDescent="0.25">
      <c r="N1314" s="60"/>
      <c r="O1314" s="59"/>
      <c r="P1314" s="59"/>
      <c r="Q1314" s="59"/>
      <c r="R1314" s="59"/>
      <c r="S1314" s="59"/>
      <c r="T1314" s="59"/>
    </row>
    <row r="1315" spans="14:20" x14ac:dyDescent="0.25">
      <c r="N1315" s="60"/>
      <c r="O1315" s="59"/>
      <c r="P1315" s="59"/>
      <c r="Q1315" s="59"/>
      <c r="R1315" s="59"/>
      <c r="S1315" s="59"/>
      <c r="T1315" s="59"/>
    </row>
    <row r="1316" spans="14:20" x14ac:dyDescent="0.25">
      <c r="N1316" s="60"/>
      <c r="O1316" s="59"/>
      <c r="P1316" s="59"/>
      <c r="Q1316" s="59"/>
      <c r="R1316" s="59"/>
      <c r="S1316" s="59"/>
      <c r="T1316" s="59"/>
    </row>
    <row r="1317" spans="14:20" x14ac:dyDescent="0.25">
      <c r="N1317" s="60"/>
      <c r="O1317" s="59"/>
      <c r="P1317" s="59"/>
      <c r="Q1317" s="59"/>
      <c r="R1317" s="59"/>
      <c r="S1317" s="59"/>
      <c r="T1317" s="59"/>
    </row>
    <row r="1318" spans="14:20" x14ac:dyDescent="0.25">
      <c r="N1318" s="60"/>
      <c r="O1318" s="59"/>
      <c r="P1318" s="59"/>
      <c r="Q1318" s="59"/>
      <c r="R1318" s="59"/>
      <c r="S1318" s="59"/>
      <c r="T1318" s="59"/>
    </row>
    <row r="1319" spans="14:20" x14ac:dyDescent="0.25">
      <c r="N1319" s="60"/>
      <c r="O1319" s="59"/>
      <c r="P1319" s="59"/>
      <c r="Q1319" s="59"/>
      <c r="R1319" s="59"/>
      <c r="S1319" s="59"/>
      <c r="T1319" s="59"/>
    </row>
    <row r="1320" spans="14:20" x14ac:dyDescent="0.25">
      <c r="N1320" s="60"/>
      <c r="O1320" s="59"/>
      <c r="P1320" s="59"/>
      <c r="Q1320" s="59"/>
      <c r="R1320" s="59"/>
      <c r="S1320" s="59"/>
      <c r="T1320" s="59"/>
    </row>
    <row r="1321" spans="14:20" x14ac:dyDescent="0.25">
      <c r="N1321" s="60"/>
      <c r="O1321" s="59"/>
      <c r="P1321" s="59"/>
      <c r="Q1321" s="59"/>
      <c r="R1321" s="59"/>
      <c r="S1321" s="59"/>
      <c r="T1321" s="59"/>
    </row>
    <row r="1322" spans="14:20" x14ac:dyDescent="0.25">
      <c r="N1322" s="60"/>
      <c r="O1322" s="59"/>
      <c r="P1322" s="59"/>
      <c r="Q1322" s="59"/>
      <c r="R1322" s="59"/>
      <c r="S1322" s="59"/>
      <c r="T1322" s="59"/>
    </row>
    <row r="1323" spans="14:20" x14ac:dyDescent="0.25">
      <c r="N1323" s="60"/>
      <c r="O1323" s="59"/>
      <c r="P1323" s="59"/>
      <c r="Q1323" s="59"/>
      <c r="R1323" s="59"/>
      <c r="S1323" s="59"/>
      <c r="T1323" s="59"/>
    </row>
    <row r="1324" spans="14:20" x14ac:dyDescent="0.25">
      <c r="N1324" s="60"/>
      <c r="O1324" s="59"/>
      <c r="P1324" s="59"/>
      <c r="Q1324" s="59"/>
      <c r="R1324" s="59"/>
      <c r="S1324" s="59"/>
      <c r="T1324" s="59"/>
    </row>
    <row r="1325" spans="14:20" x14ac:dyDescent="0.25">
      <c r="N1325" s="60"/>
      <c r="O1325" s="59"/>
      <c r="P1325" s="59"/>
      <c r="Q1325" s="59"/>
      <c r="R1325" s="59"/>
      <c r="S1325" s="59"/>
      <c r="T1325" s="59"/>
    </row>
    <row r="1326" spans="14:20" x14ac:dyDescent="0.25">
      <c r="N1326" s="60"/>
      <c r="O1326" s="59"/>
      <c r="P1326" s="59"/>
      <c r="Q1326" s="59"/>
      <c r="R1326" s="59"/>
      <c r="S1326" s="59"/>
      <c r="T1326" s="59"/>
    </row>
    <row r="1327" spans="14:20" x14ac:dyDescent="0.25">
      <c r="N1327" s="60"/>
      <c r="O1327" s="59"/>
      <c r="P1327" s="59"/>
      <c r="Q1327" s="59"/>
      <c r="R1327" s="59"/>
      <c r="S1327" s="59"/>
      <c r="T1327" s="59"/>
    </row>
    <row r="1328" spans="14:20" x14ac:dyDescent="0.25">
      <c r="N1328" s="60"/>
      <c r="O1328" s="59"/>
      <c r="P1328" s="59"/>
      <c r="Q1328" s="59"/>
      <c r="R1328" s="59"/>
      <c r="S1328" s="59"/>
      <c r="T1328" s="59"/>
    </row>
    <row r="1329" spans="14:20" x14ac:dyDescent="0.25">
      <c r="N1329" s="60"/>
      <c r="O1329" s="59"/>
      <c r="P1329" s="59"/>
      <c r="Q1329" s="59"/>
      <c r="R1329" s="59"/>
      <c r="S1329" s="59"/>
      <c r="T1329" s="59"/>
    </row>
    <row r="1330" spans="14:20" x14ac:dyDescent="0.25">
      <c r="N1330" s="60"/>
      <c r="O1330" s="59"/>
      <c r="P1330" s="59"/>
      <c r="Q1330" s="59"/>
      <c r="R1330" s="59"/>
      <c r="S1330" s="59"/>
      <c r="T1330" s="59"/>
    </row>
    <row r="1331" spans="14:20" x14ac:dyDescent="0.25">
      <c r="N1331" s="60"/>
      <c r="O1331" s="59"/>
      <c r="P1331" s="59"/>
      <c r="Q1331" s="59"/>
      <c r="R1331" s="59"/>
      <c r="S1331" s="59"/>
      <c r="T1331" s="59"/>
    </row>
    <row r="1332" spans="14:20" x14ac:dyDescent="0.25">
      <c r="N1332" s="60"/>
      <c r="O1332" s="59"/>
      <c r="P1332" s="59"/>
      <c r="Q1332" s="59"/>
      <c r="R1332" s="59"/>
      <c r="S1332" s="59"/>
      <c r="T1332" s="59"/>
    </row>
    <row r="1333" spans="14:20" x14ac:dyDescent="0.25">
      <c r="N1333" s="60"/>
      <c r="O1333" s="59"/>
      <c r="P1333" s="59"/>
      <c r="Q1333" s="59"/>
      <c r="R1333" s="59"/>
      <c r="S1333" s="59"/>
      <c r="T1333" s="59"/>
    </row>
    <row r="1334" spans="14:20" x14ac:dyDescent="0.25">
      <c r="N1334" s="60"/>
      <c r="O1334" s="59"/>
      <c r="P1334" s="59"/>
      <c r="Q1334" s="59"/>
      <c r="R1334" s="59"/>
      <c r="S1334" s="59"/>
      <c r="T1334" s="59"/>
    </row>
    <row r="1335" spans="14:20" x14ac:dyDescent="0.25">
      <c r="N1335" s="60"/>
      <c r="O1335" s="59"/>
      <c r="P1335" s="59"/>
      <c r="Q1335" s="59"/>
      <c r="R1335" s="59"/>
      <c r="S1335" s="59"/>
      <c r="T1335" s="59"/>
    </row>
    <row r="1336" spans="14:20" x14ac:dyDescent="0.25">
      <c r="N1336" s="60"/>
      <c r="O1336" s="59"/>
      <c r="P1336" s="59"/>
      <c r="Q1336" s="59"/>
      <c r="R1336" s="59"/>
      <c r="S1336" s="59"/>
      <c r="T1336" s="59"/>
    </row>
    <row r="1337" spans="14:20" x14ac:dyDescent="0.25">
      <c r="N1337" s="60"/>
      <c r="O1337" s="59"/>
      <c r="P1337" s="59"/>
      <c r="Q1337" s="59"/>
      <c r="R1337" s="59"/>
      <c r="S1337" s="59"/>
      <c r="T1337" s="59"/>
    </row>
    <row r="1338" spans="14:20" x14ac:dyDescent="0.25">
      <c r="N1338" s="60"/>
      <c r="O1338" s="59"/>
      <c r="P1338" s="59"/>
      <c r="Q1338" s="59"/>
      <c r="R1338" s="59"/>
      <c r="S1338" s="59"/>
      <c r="T1338" s="59"/>
    </row>
    <row r="1339" spans="14:20" x14ac:dyDescent="0.25">
      <c r="N1339" s="60"/>
      <c r="O1339" s="59"/>
      <c r="P1339" s="59"/>
      <c r="Q1339" s="59"/>
      <c r="R1339" s="59"/>
      <c r="S1339" s="59"/>
      <c r="T1339" s="59"/>
    </row>
    <row r="1340" spans="14:20" x14ac:dyDescent="0.25">
      <c r="N1340" s="60"/>
      <c r="O1340" s="59"/>
      <c r="P1340" s="59"/>
      <c r="Q1340" s="59"/>
      <c r="R1340" s="59"/>
      <c r="S1340" s="59"/>
      <c r="T1340" s="59"/>
    </row>
    <row r="1341" spans="14:20" x14ac:dyDescent="0.25">
      <c r="N1341" s="60"/>
      <c r="O1341" s="59"/>
      <c r="P1341" s="59"/>
      <c r="Q1341" s="59"/>
      <c r="R1341" s="59"/>
      <c r="S1341" s="59"/>
      <c r="T1341" s="59"/>
    </row>
    <row r="1342" spans="14:20" x14ac:dyDescent="0.25">
      <c r="N1342" s="60"/>
      <c r="O1342" s="59"/>
      <c r="P1342" s="59"/>
      <c r="Q1342" s="59"/>
      <c r="R1342" s="59"/>
      <c r="S1342" s="59"/>
      <c r="T1342" s="59"/>
    </row>
    <row r="1343" spans="14:20" x14ac:dyDescent="0.25">
      <c r="N1343" s="60"/>
      <c r="O1343" s="59"/>
      <c r="P1343" s="59"/>
      <c r="Q1343" s="59"/>
      <c r="R1343" s="59"/>
      <c r="S1343" s="59"/>
      <c r="T1343" s="59"/>
    </row>
    <row r="1344" spans="14:20" x14ac:dyDescent="0.25">
      <c r="N1344" s="60"/>
      <c r="O1344" s="59"/>
      <c r="P1344" s="59"/>
      <c r="Q1344" s="59"/>
      <c r="R1344" s="59"/>
      <c r="S1344" s="59"/>
      <c r="T1344" s="59"/>
    </row>
    <row r="1345" spans="14:20" x14ac:dyDescent="0.25">
      <c r="N1345" s="60"/>
      <c r="O1345" s="59"/>
      <c r="P1345" s="59"/>
      <c r="Q1345" s="59"/>
      <c r="R1345" s="59"/>
      <c r="S1345" s="59"/>
      <c r="T1345" s="59"/>
    </row>
    <row r="1346" spans="14:20" x14ac:dyDescent="0.25">
      <c r="N1346" s="60"/>
      <c r="O1346" s="59"/>
      <c r="P1346" s="59"/>
      <c r="Q1346" s="59"/>
      <c r="R1346" s="59"/>
      <c r="S1346" s="59"/>
      <c r="T1346" s="59"/>
    </row>
    <row r="1347" spans="14:20" x14ac:dyDescent="0.25">
      <c r="N1347" s="60"/>
      <c r="O1347" s="59"/>
      <c r="P1347" s="59"/>
      <c r="Q1347" s="59"/>
      <c r="R1347" s="59"/>
      <c r="S1347" s="59"/>
      <c r="T1347" s="59"/>
    </row>
    <row r="1348" spans="14:20" x14ac:dyDescent="0.25">
      <c r="N1348" s="60"/>
      <c r="O1348" s="59"/>
      <c r="P1348" s="59"/>
      <c r="Q1348" s="59"/>
      <c r="R1348" s="59"/>
      <c r="S1348" s="59"/>
      <c r="T1348" s="59"/>
    </row>
    <row r="1349" spans="14:20" x14ac:dyDescent="0.25">
      <c r="N1349" s="60"/>
      <c r="O1349" s="59"/>
      <c r="P1349" s="59"/>
      <c r="Q1349" s="59"/>
      <c r="R1349" s="59"/>
      <c r="S1349" s="59"/>
      <c r="T1349" s="59"/>
    </row>
    <row r="1350" spans="14:20" x14ac:dyDescent="0.25">
      <c r="N1350" s="60"/>
      <c r="O1350" s="59"/>
      <c r="P1350" s="59"/>
      <c r="Q1350" s="59"/>
      <c r="R1350" s="59"/>
      <c r="S1350" s="59"/>
      <c r="T1350" s="59"/>
    </row>
    <row r="1351" spans="14:20" x14ac:dyDescent="0.25">
      <c r="N1351" s="60"/>
      <c r="O1351" s="59"/>
      <c r="P1351" s="59"/>
      <c r="Q1351" s="59"/>
      <c r="R1351" s="59"/>
      <c r="S1351" s="59"/>
      <c r="T1351" s="59"/>
    </row>
    <row r="1352" spans="14:20" x14ac:dyDescent="0.25">
      <c r="N1352" s="60"/>
      <c r="O1352" s="59"/>
      <c r="P1352" s="59"/>
      <c r="Q1352" s="59"/>
      <c r="R1352" s="59"/>
      <c r="S1352" s="59"/>
      <c r="T1352" s="59"/>
    </row>
    <row r="1353" spans="14:20" x14ac:dyDescent="0.25">
      <c r="N1353" s="60"/>
      <c r="O1353" s="59"/>
      <c r="P1353" s="59"/>
      <c r="Q1353" s="59"/>
      <c r="R1353" s="59"/>
      <c r="S1353" s="59"/>
      <c r="T1353" s="59"/>
    </row>
    <row r="1354" spans="14:20" x14ac:dyDescent="0.25">
      <c r="N1354" s="60"/>
      <c r="O1354" s="59"/>
      <c r="P1354" s="59"/>
      <c r="Q1354" s="59"/>
      <c r="R1354" s="59"/>
      <c r="S1354" s="59"/>
      <c r="T1354" s="59"/>
    </row>
    <row r="1355" spans="14:20" x14ac:dyDescent="0.25">
      <c r="N1355" s="60"/>
      <c r="O1355" s="59"/>
      <c r="P1355" s="59"/>
      <c r="Q1355" s="59"/>
      <c r="R1355" s="59"/>
      <c r="S1355" s="59"/>
      <c r="T1355" s="59"/>
    </row>
    <row r="1356" spans="14:20" x14ac:dyDescent="0.25">
      <c r="N1356" s="60"/>
      <c r="O1356" s="59"/>
      <c r="P1356" s="59"/>
      <c r="Q1356" s="59"/>
      <c r="R1356" s="59"/>
      <c r="S1356" s="59"/>
      <c r="T1356" s="59"/>
    </row>
    <row r="1357" spans="14:20" x14ac:dyDescent="0.25">
      <c r="N1357" s="60"/>
      <c r="O1357" s="59"/>
      <c r="P1357" s="59"/>
      <c r="Q1357" s="59"/>
      <c r="R1357" s="59"/>
      <c r="S1357" s="59"/>
      <c r="T1357" s="59"/>
    </row>
    <row r="1358" spans="14:20" x14ac:dyDescent="0.25">
      <c r="N1358" s="60"/>
      <c r="O1358" s="59"/>
      <c r="P1358" s="59"/>
      <c r="Q1358" s="59"/>
      <c r="R1358" s="59"/>
      <c r="S1358" s="59"/>
      <c r="T1358" s="59"/>
    </row>
    <row r="1359" spans="14:20" x14ac:dyDescent="0.25">
      <c r="N1359" s="60"/>
      <c r="O1359" s="59"/>
      <c r="P1359" s="59"/>
      <c r="Q1359" s="59"/>
      <c r="R1359" s="59"/>
      <c r="S1359" s="59"/>
      <c r="T1359" s="59"/>
    </row>
    <row r="1360" spans="14:20" x14ac:dyDescent="0.25">
      <c r="N1360" s="60"/>
      <c r="O1360" s="59"/>
      <c r="P1360" s="59"/>
      <c r="Q1360" s="59"/>
      <c r="R1360" s="59"/>
      <c r="S1360" s="59"/>
      <c r="T1360" s="59"/>
    </row>
    <row r="1361" spans="14:20" x14ac:dyDescent="0.25">
      <c r="N1361" s="60"/>
      <c r="O1361" s="59"/>
      <c r="P1361" s="59"/>
      <c r="Q1361" s="59"/>
      <c r="R1361" s="59"/>
      <c r="S1361" s="59"/>
      <c r="T1361" s="59"/>
    </row>
    <row r="1362" spans="14:20" x14ac:dyDescent="0.25">
      <c r="N1362" s="60"/>
      <c r="O1362" s="59"/>
      <c r="P1362" s="59"/>
      <c r="Q1362" s="59"/>
      <c r="R1362" s="59"/>
      <c r="S1362" s="59"/>
      <c r="T1362" s="59"/>
    </row>
    <row r="1363" spans="14:20" x14ac:dyDescent="0.25">
      <c r="N1363" s="60"/>
      <c r="O1363" s="59"/>
      <c r="P1363" s="59"/>
      <c r="Q1363" s="59"/>
      <c r="R1363" s="59"/>
      <c r="S1363" s="59"/>
      <c r="T1363" s="59"/>
    </row>
    <row r="1364" spans="14:20" x14ac:dyDescent="0.25">
      <c r="N1364" s="60"/>
      <c r="O1364" s="59"/>
      <c r="P1364" s="59"/>
      <c r="Q1364" s="59"/>
      <c r="R1364" s="59"/>
      <c r="S1364" s="59"/>
      <c r="T1364" s="59"/>
    </row>
    <row r="1365" spans="14:20" x14ac:dyDescent="0.25">
      <c r="N1365" s="60"/>
      <c r="O1365" s="59"/>
      <c r="P1365" s="59"/>
      <c r="Q1365" s="59"/>
      <c r="R1365" s="59"/>
      <c r="S1365" s="59"/>
      <c r="T1365" s="59"/>
    </row>
    <row r="1366" spans="14:20" x14ac:dyDescent="0.25">
      <c r="N1366" s="60"/>
      <c r="O1366" s="59"/>
      <c r="P1366" s="59"/>
      <c r="Q1366" s="59"/>
      <c r="R1366" s="59"/>
      <c r="S1366" s="59"/>
      <c r="T1366" s="59"/>
    </row>
    <row r="1367" spans="14:20" x14ac:dyDescent="0.25">
      <c r="N1367" s="60"/>
      <c r="O1367" s="59"/>
      <c r="P1367" s="59"/>
      <c r="Q1367" s="59"/>
      <c r="R1367" s="59"/>
      <c r="S1367" s="59"/>
      <c r="T1367" s="59"/>
    </row>
    <row r="1368" spans="14:20" x14ac:dyDescent="0.25">
      <c r="N1368" s="60"/>
      <c r="O1368" s="59"/>
      <c r="P1368" s="59"/>
      <c r="Q1368" s="59"/>
      <c r="R1368" s="59"/>
      <c r="S1368" s="59"/>
      <c r="T1368" s="59"/>
    </row>
    <row r="1369" spans="14:20" x14ac:dyDescent="0.25">
      <c r="N1369" s="60"/>
      <c r="O1369" s="59"/>
      <c r="P1369" s="59"/>
      <c r="Q1369" s="59"/>
      <c r="R1369" s="59"/>
      <c r="S1369" s="59"/>
      <c r="T1369" s="59"/>
    </row>
    <row r="1370" spans="14:20" x14ac:dyDescent="0.25">
      <c r="N1370" s="60"/>
      <c r="O1370" s="59"/>
      <c r="P1370" s="59"/>
      <c r="Q1370" s="59"/>
      <c r="R1370" s="59"/>
      <c r="S1370" s="59"/>
      <c r="T1370" s="59"/>
    </row>
    <row r="1371" spans="14:20" x14ac:dyDescent="0.25">
      <c r="N1371" s="60"/>
      <c r="O1371" s="59"/>
      <c r="P1371" s="59"/>
      <c r="Q1371" s="59"/>
      <c r="R1371" s="59"/>
      <c r="S1371" s="59"/>
      <c r="T1371" s="59"/>
    </row>
    <row r="1372" spans="14:20" x14ac:dyDescent="0.25">
      <c r="N1372" s="60"/>
      <c r="O1372" s="59"/>
      <c r="P1372" s="59"/>
      <c r="Q1372" s="59"/>
      <c r="R1372" s="59"/>
      <c r="S1372" s="59"/>
      <c r="T1372" s="59"/>
    </row>
    <row r="1373" spans="14:20" x14ac:dyDescent="0.25">
      <c r="N1373" s="60"/>
      <c r="O1373" s="59"/>
      <c r="P1373" s="59"/>
      <c r="Q1373" s="59"/>
      <c r="R1373" s="59"/>
      <c r="S1373" s="59"/>
      <c r="T1373" s="59"/>
    </row>
    <row r="1374" spans="14:20" x14ac:dyDescent="0.25">
      <c r="N1374" s="60"/>
      <c r="O1374" s="59"/>
      <c r="P1374" s="59"/>
      <c r="Q1374" s="59"/>
      <c r="R1374" s="59"/>
      <c r="S1374" s="59"/>
      <c r="T1374" s="59"/>
    </row>
    <row r="1375" spans="14:20" x14ac:dyDescent="0.25">
      <c r="N1375" s="60"/>
      <c r="O1375" s="59"/>
      <c r="P1375" s="59"/>
      <c r="Q1375" s="59"/>
      <c r="R1375" s="59"/>
      <c r="S1375" s="59"/>
      <c r="T1375" s="59"/>
    </row>
    <row r="1376" spans="14:20" x14ac:dyDescent="0.25">
      <c r="N1376" s="60"/>
      <c r="O1376" s="59"/>
      <c r="P1376" s="59"/>
      <c r="Q1376" s="59"/>
      <c r="R1376" s="59"/>
      <c r="S1376" s="59"/>
      <c r="T1376" s="59"/>
    </row>
    <row r="1377" spans="14:20" x14ac:dyDescent="0.25">
      <c r="N1377" s="60"/>
      <c r="O1377" s="59"/>
      <c r="P1377" s="59"/>
      <c r="Q1377" s="59"/>
      <c r="R1377" s="59"/>
      <c r="S1377" s="59"/>
      <c r="T1377" s="59"/>
    </row>
    <row r="1378" spans="14:20" x14ac:dyDescent="0.25">
      <c r="N1378" s="60"/>
      <c r="O1378" s="59"/>
      <c r="P1378" s="59"/>
      <c r="Q1378" s="59"/>
      <c r="R1378" s="59"/>
      <c r="S1378" s="59"/>
      <c r="T1378" s="59"/>
    </row>
    <row r="1379" spans="14:20" x14ac:dyDescent="0.25">
      <c r="N1379" s="60"/>
      <c r="O1379" s="59"/>
      <c r="P1379" s="59"/>
      <c r="Q1379" s="59"/>
      <c r="R1379" s="59"/>
      <c r="S1379" s="59"/>
      <c r="T1379" s="59"/>
    </row>
    <row r="1380" spans="14:20" x14ac:dyDescent="0.25">
      <c r="N1380" s="60"/>
      <c r="O1380" s="59"/>
      <c r="P1380" s="59"/>
      <c r="Q1380" s="59"/>
      <c r="R1380" s="59"/>
      <c r="S1380" s="59"/>
      <c r="T1380" s="59"/>
    </row>
    <row r="1381" spans="14:20" x14ac:dyDescent="0.25">
      <c r="N1381" s="60"/>
      <c r="O1381" s="59"/>
      <c r="P1381" s="59"/>
      <c r="Q1381" s="59"/>
      <c r="R1381" s="59"/>
      <c r="S1381" s="59"/>
      <c r="T1381" s="59"/>
    </row>
    <row r="1382" spans="14:20" x14ac:dyDescent="0.25">
      <c r="N1382" s="60"/>
      <c r="O1382" s="59"/>
      <c r="P1382" s="59"/>
      <c r="Q1382" s="59"/>
      <c r="R1382" s="59"/>
      <c r="S1382" s="59"/>
      <c r="T1382" s="59"/>
    </row>
    <row r="1383" spans="14:20" x14ac:dyDescent="0.25">
      <c r="N1383" s="60"/>
      <c r="O1383" s="59"/>
      <c r="P1383" s="59"/>
      <c r="Q1383" s="59"/>
      <c r="R1383" s="59"/>
      <c r="S1383" s="59"/>
      <c r="T1383" s="59"/>
    </row>
    <row r="1384" spans="14:20" x14ac:dyDescent="0.25">
      <c r="N1384" s="60"/>
      <c r="O1384" s="59"/>
      <c r="P1384" s="59"/>
      <c r="Q1384" s="59"/>
      <c r="R1384" s="59"/>
      <c r="S1384" s="59"/>
      <c r="T1384" s="59"/>
    </row>
    <row r="1385" spans="14:20" x14ac:dyDescent="0.25">
      <c r="N1385" s="60"/>
      <c r="O1385" s="59"/>
      <c r="P1385" s="59"/>
      <c r="Q1385" s="59"/>
      <c r="R1385" s="59"/>
      <c r="S1385" s="59"/>
      <c r="T1385" s="59"/>
    </row>
    <row r="1386" spans="14:20" x14ac:dyDescent="0.25">
      <c r="N1386" s="60"/>
      <c r="O1386" s="59"/>
      <c r="P1386" s="59"/>
      <c r="Q1386" s="59"/>
      <c r="R1386" s="59"/>
      <c r="S1386" s="59"/>
      <c r="T1386" s="59"/>
    </row>
    <row r="1387" spans="14:20" x14ac:dyDescent="0.25">
      <c r="N1387" s="60"/>
      <c r="O1387" s="59"/>
      <c r="P1387" s="59"/>
      <c r="Q1387" s="59"/>
      <c r="R1387" s="59"/>
      <c r="S1387" s="59"/>
      <c r="T1387" s="59"/>
    </row>
    <row r="1388" spans="14:20" x14ac:dyDescent="0.25">
      <c r="N1388" s="60"/>
      <c r="O1388" s="59"/>
      <c r="P1388" s="59"/>
      <c r="Q1388" s="59"/>
      <c r="R1388" s="59"/>
      <c r="S1388" s="59"/>
      <c r="T1388" s="59"/>
    </row>
    <row r="1389" spans="14:20" x14ac:dyDescent="0.25">
      <c r="N1389" s="60"/>
      <c r="O1389" s="59"/>
      <c r="P1389" s="59"/>
      <c r="Q1389" s="59"/>
      <c r="R1389" s="59"/>
      <c r="S1389" s="59"/>
      <c r="T1389" s="59"/>
    </row>
    <row r="1390" spans="14:20" x14ac:dyDescent="0.25">
      <c r="N1390" s="60"/>
      <c r="O1390" s="59"/>
      <c r="P1390" s="59"/>
      <c r="Q1390" s="59"/>
      <c r="R1390" s="59"/>
      <c r="S1390" s="59"/>
      <c r="T1390" s="59"/>
    </row>
    <row r="1391" spans="14:20" x14ac:dyDescent="0.25">
      <c r="N1391" s="60"/>
      <c r="O1391" s="59"/>
      <c r="P1391" s="59"/>
      <c r="Q1391" s="59"/>
      <c r="R1391" s="59"/>
      <c r="S1391" s="59"/>
      <c r="T1391" s="59"/>
    </row>
    <row r="1392" spans="14:20" x14ac:dyDescent="0.25">
      <c r="N1392" s="60"/>
      <c r="O1392" s="59"/>
      <c r="P1392" s="59"/>
      <c r="Q1392" s="59"/>
      <c r="R1392" s="59"/>
      <c r="S1392" s="59"/>
      <c r="T1392" s="59"/>
    </row>
    <row r="1393" spans="14:20" x14ac:dyDescent="0.25">
      <c r="N1393" s="60"/>
      <c r="O1393" s="59"/>
      <c r="P1393" s="59"/>
      <c r="Q1393" s="59"/>
      <c r="R1393" s="59"/>
      <c r="S1393" s="59"/>
      <c r="T1393" s="59"/>
    </row>
    <row r="1394" spans="14:20" x14ac:dyDescent="0.25">
      <c r="N1394" s="60"/>
      <c r="O1394" s="59"/>
      <c r="P1394" s="59"/>
      <c r="Q1394" s="59"/>
      <c r="R1394" s="59"/>
      <c r="S1394" s="59"/>
      <c r="T1394" s="59"/>
    </row>
    <row r="1395" spans="14:20" x14ac:dyDescent="0.25">
      <c r="N1395" s="60"/>
      <c r="O1395" s="59"/>
      <c r="P1395" s="59"/>
      <c r="Q1395" s="59"/>
      <c r="R1395" s="59"/>
      <c r="S1395" s="59"/>
      <c r="T1395" s="59"/>
    </row>
    <row r="1396" spans="14:20" x14ac:dyDescent="0.25">
      <c r="N1396" s="60"/>
      <c r="O1396" s="59"/>
      <c r="P1396" s="59"/>
      <c r="Q1396" s="59"/>
      <c r="R1396" s="59"/>
      <c r="S1396" s="59"/>
      <c r="T1396" s="59"/>
    </row>
    <row r="1397" spans="14:20" x14ac:dyDescent="0.25">
      <c r="N1397" s="60"/>
      <c r="O1397" s="59"/>
      <c r="P1397" s="59"/>
      <c r="Q1397" s="59"/>
      <c r="R1397" s="59"/>
      <c r="S1397" s="59"/>
      <c r="T1397" s="59"/>
    </row>
    <row r="1398" spans="14:20" x14ac:dyDescent="0.25">
      <c r="N1398" s="60"/>
      <c r="O1398" s="59"/>
      <c r="P1398" s="59"/>
      <c r="Q1398" s="59"/>
      <c r="R1398" s="59"/>
      <c r="S1398" s="59"/>
      <c r="T1398" s="59"/>
    </row>
    <row r="1399" spans="14:20" x14ac:dyDescent="0.25">
      <c r="N1399" s="60"/>
      <c r="O1399" s="59"/>
      <c r="P1399" s="59"/>
      <c r="Q1399" s="59"/>
      <c r="R1399" s="59"/>
      <c r="S1399" s="59"/>
      <c r="T1399" s="59"/>
    </row>
    <row r="1400" spans="14:20" x14ac:dyDescent="0.25">
      <c r="N1400" s="60"/>
      <c r="O1400" s="59"/>
      <c r="P1400" s="59"/>
      <c r="Q1400" s="59"/>
      <c r="R1400" s="59"/>
      <c r="S1400" s="59"/>
      <c r="T1400" s="59"/>
    </row>
    <row r="1401" spans="14:20" x14ac:dyDescent="0.25">
      <c r="N1401" s="60"/>
      <c r="O1401" s="59"/>
      <c r="P1401" s="59"/>
      <c r="Q1401" s="59"/>
      <c r="R1401" s="59"/>
      <c r="S1401" s="59"/>
      <c r="T1401" s="59"/>
    </row>
    <row r="1402" spans="14:20" x14ac:dyDescent="0.25">
      <c r="N1402" s="60"/>
      <c r="O1402" s="59"/>
      <c r="P1402" s="59"/>
      <c r="Q1402" s="59"/>
      <c r="R1402" s="59"/>
      <c r="S1402" s="59"/>
      <c r="T1402" s="59"/>
    </row>
    <row r="1403" spans="14:20" x14ac:dyDescent="0.25">
      <c r="N1403" s="60"/>
      <c r="O1403" s="59"/>
      <c r="P1403" s="59"/>
      <c r="Q1403" s="59"/>
      <c r="R1403" s="59"/>
      <c r="S1403" s="59"/>
      <c r="T1403" s="59"/>
    </row>
    <row r="1404" spans="14:20" x14ac:dyDescent="0.25">
      <c r="N1404" s="60"/>
      <c r="O1404" s="59"/>
      <c r="P1404" s="59"/>
      <c r="Q1404" s="59"/>
      <c r="R1404" s="59"/>
      <c r="S1404" s="59"/>
      <c r="T1404" s="59"/>
    </row>
    <row r="1405" spans="14:20" x14ac:dyDescent="0.25">
      <c r="N1405" s="60"/>
      <c r="O1405" s="59"/>
      <c r="P1405" s="59"/>
      <c r="Q1405" s="59"/>
      <c r="R1405" s="59"/>
      <c r="S1405" s="59"/>
      <c r="T1405" s="59"/>
    </row>
    <row r="1406" spans="14:20" x14ac:dyDescent="0.25">
      <c r="N1406" s="60"/>
      <c r="O1406" s="59"/>
      <c r="P1406" s="59"/>
      <c r="Q1406" s="59"/>
      <c r="R1406" s="59"/>
      <c r="S1406" s="59"/>
      <c r="T1406" s="59"/>
    </row>
    <row r="1407" spans="14:20" x14ac:dyDescent="0.25">
      <c r="N1407" s="60"/>
      <c r="O1407" s="59"/>
      <c r="P1407" s="59"/>
      <c r="Q1407" s="59"/>
      <c r="R1407" s="59"/>
      <c r="S1407" s="59"/>
      <c r="T1407" s="59"/>
    </row>
    <row r="1408" spans="14:20" x14ac:dyDescent="0.25">
      <c r="N1408" s="60"/>
      <c r="O1408" s="59"/>
      <c r="P1408" s="59"/>
      <c r="Q1408" s="59"/>
      <c r="R1408" s="59"/>
      <c r="S1408" s="59"/>
      <c r="T1408" s="59"/>
    </row>
    <row r="1409" spans="14:20" x14ac:dyDescent="0.25">
      <c r="N1409" s="60"/>
      <c r="O1409" s="59"/>
      <c r="P1409" s="59"/>
      <c r="Q1409" s="59"/>
      <c r="R1409" s="59"/>
      <c r="S1409" s="59"/>
      <c r="T1409" s="59"/>
    </row>
    <row r="1410" spans="14:20" x14ac:dyDescent="0.25">
      <c r="N1410" s="60"/>
      <c r="O1410" s="59"/>
      <c r="P1410" s="59"/>
      <c r="Q1410" s="59"/>
      <c r="R1410" s="59"/>
      <c r="S1410" s="59"/>
      <c r="T1410" s="59"/>
    </row>
    <row r="1411" spans="14:20" x14ac:dyDescent="0.25">
      <c r="N1411" s="60"/>
      <c r="O1411" s="59"/>
      <c r="P1411" s="59"/>
      <c r="Q1411" s="59"/>
      <c r="R1411" s="59"/>
      <c r="S1411" s="59"/>
      <c r="T1411" s="59"/>
    </row>
    <row r="1412" spans="14:20" x14ac:dyDescent="0.25">
      <c r="N1412" s="60"/>
      <c r="O1412" s="59"/>
      <c r="P1412" s="59"/>
      <c r="Q1412" s="59"/>
      <c r="R1412" s="59"/>
      <c r="S1412" s="59"/>
      <c r="T1412" s="59"/>
    </row>
    <row r="1413" spans="14:20" x14ac:dyDescent="0.25">
      <c r="N1413" s="60"/>
      <c r="O1413" s="59"/>
      <c r="P1413" s="59"/>
      <c r="Q1413" s="59"/>
      <c r="R1413" s="59"/>
      <c r="S1413" s="59"/>
      <c r="T1413" s="59"/>
    </row>
    <row r="1414" spans="14:20" x14ac:dyDescent="0.25">
      <c r="N1414" s="60"/>
      <c r="O1414" s="59"/>
      <c r="P1414" s="59"/>
      <c r="Q1414" s="59"/>
      <c r="R1414" s="59"/>
      <c r="S1414" s="59"/>
      <c r="T1414" s="59"/>
    </row>
    <row r="1415" spans="14:20" x14ac:dyDescent="0.25">
      <c r="N1415" s="60"/>
      <c r="O1415" s="59"/>
      <c r="P1415" s="59"/>
      <c r="Q1415" s="59"/>
      <c r="R1415" s="59"/>
      <c r="S1415" s="59"/>
      <c r="T1415" s="59"/>
    </row>
    <row r="1416" spans="14:20" x14ac:dyDescent="0.25">
      <c r="N1416" s="60"/>
      <c r="O1416" s="59"/>
      <c r="P1416" s="59"/>
      <c r="Q1416" s="59"/>
      <c r="R1416" s="59"/>
      <c r="S1416" s="59"/>
      <c r="T1416" s="59"/>
    </row>
    <row r="1417" spans="14:20" x14ac:dyDescent="0.25">
      <c r="N1417" s="60"/>
      <c r="O1417" s="59"/>
      <c r="P1417" s="59"/>
      <c r="Q1417" s="59"/>
      <c r="R1417" s="59"/>
      <c r="S1417" s="59"/>
      <c r="T1417" s="59"/>
    </row>
    <row r="1418" spans="14:20" x14ac:dyDescent="0.25">
      <c r="N1418" s="60"/>
      <c r="O1418" s="59"/>
      <c r="P1418" s="59"/>
      <c r="Q1418" s="59"/>
      <c r="R1418" s="59"/>
      <c r="S1418" s="59"/>
      <c r="T1418" s="59"/>
    </row>
    <row r="1419" spans="14:20" x14ac:dyDescent="0.25">
      <c r="N1419" s="60"/>
      <c r="O1419" s="59"/>
      <c r="P1419" s="59"/>
      <c r="Q1419" s="59"/>
      <c r="R1419" s="59"/>
      <c r="S1419" s="59"/>
      <c r="T1419" s="59"/>
    </row>
    <row r="1420" spans="14:20" x14ac:dyDescent="0.25">
      <c r="N1420" s="60"/>
      <c r="O1420" s="59"/>
      <c r="P1420" s="59"/>
      <c r="Q1420" s="59"/>
      <c r="R1420" s="59"/>
      <c r="S1420" s="59"/>
      <c r="T1420" s="59"/>
    </row>
    <row r="1421" spans="14:20" x14ac:dyDescent="0.25">
      <c r="N1421" s="60"/>
      <c r="O1421" s="59"/>
      <c r="P1421" s="59"/>
      <c r="Q1421" s="59"/>
      <c r="R1421" s="59"/>
      <c r="S1421" s="59"/>
      <c r="T1421" s="59"/>
    </row>
    <row r="1422" spans="14:20" x14ac:dyDescent="0.25">
      <c r="N1422" s="60"/>
      <c r="O1422" s="59"/>
      <c r="P1422" s="59"/>
      <c r="Q1422" s="59"/>
      <c r="R1422" s="59"/>
      <c r="S1422" s="59"/>
      <c r="T1422" s="59"/>
    </row>
    <row r="1423" spans="14:20" x14ac:dyDescent="0.25">
      <c r="N1423" s="60"/>
      <c r="O1423" s="59"/>
      <c r="P1423" s="59"/>
      <c r="Q1423" s="59"/>
      <c r="R1423" s="59"/>
      <c r="S1423" s="59"/>
      <c r="T1423" s="59"/>
    </row>
    <row r="1424" spans="14:20" x14ac:dyDescent="0.25">
      <c r="N1424" s="60"/>
      <c r="O1424" s="59"/>
      <c r="P1424" s="59"/>
      <c r="Q1424" s="59"/>
      <c r="R1424" s="59"/>
      <c r="S1424" s="59"/>
      <c r="T1424" s="59"/>
    </row>
    <row r="1425" spans="14:20" x14ac:dyDescent="0.25">
      <c r="N1425" s="60"/>
      <c r="O1425" s="59"/>
      <c r="P1425" s="59"/>
      <c r="Q1425" s="59"/>
      <c r="R1425" s="59"/>
      <c r="S1425" s="59"/>
      <c r="T1425" s="59"/>
    </row>
    <row r="1426" spans="14:20" x14ac:dyDescent="0.25">
      <c r="N1426" s="60"/>
      <c r="O1426" s="59"/>
      <c r="P1426" s="59"/>
      <c r="Q1426" s="59"/>
      <c r="R1426" s="59"/>
      <c r="S1426" s="59"/>
      <c r="T1426" s="59"/>
    </row>
    <row r="1427" spans="14:20" x14ac:dyDescent="0.25">
      <c r="N1427" s="60"/>
      <c r="O1427" s="59"/>
      <c r="P1427" s="59"/>
      <c r="Q1427" s="59"/>
      <c r="R1427" s="59"/>
      <c r="S1427" s="59"/>
      <c r="T1427" s="59"/>
    </row>
    <row r="1428" spans="14:20" x14ac:dyDescent="0.25">
      <c r="N1428" s="60"/>
      <c r="O1428" s="59"/>
      <c r="P1428" s="59"/>
      <c r="Q1428" s="59"/>
      <c r="R1428" s="59"/>
      <c r="S1428" s="59"/>
      <c r="T1428" s="59"/>
    </row>
    <row r="1429" spans="14:20" x14ac:dyDescent="0.25">
      <c r="N1429" s="60"/>
      <c r="O1429" s="59"/>
      <c r="P1429" s="59"/>
      <c r="Q1429" s="59"/>
      <c r="R1429" s="59"/>
      <c r="S1429" s="59"/>
      <c r="T1429" s="59"/>
    </row>
    <row r="1430" spans="14:20" x14ac:dyDescent="0.25">
      <c r="N1430" s="60"/>
      <c r="O1430" s="59"/>
      <c r="P1430" s="59"/>
      <c r="Q1430" s="59"/>
      <c r="R1430" s="59"/>
      <c r="S1430" s="59"/>
      <c r="T1430" s="59"/>
    </row>
    <row r="1431" spans="14:20" x14ac:dyDescent="0.25">
      <c r="N1431" s="60"/>
      <c r="O1431" s="59"/>
      <c r="P1431" s="59"/>
      <c r="Q1431" s="59"/>
      <c r="R1431" s="59"/>
      <c r="S1431" s="59"/>
      <c r="T1431" s="59"/>
    </row>
    <row r="1432" spans="14:20" x14ac:dyDescent="0.25">
      <c r="N1432" s="60"/>
      <c r="O1432" s="59"/>
      <c r="P1432" s="59"/>
      <c r="Q1432" s="59"/>
      <c r="R1432" s="59"/>
      <c r="S1432" s="59"/>
      <c r="T1432" s="59"/>
    </row>
    <row r="1433" spans="14:20" x14ac:dyDescent="0.25">
      <c r="N1433" s="60"/>
      <c r="O1433" s="59"/>
      <c r="P1433" s="59"/>
      <c r="Q1433" s="59"/>
      <c r="R1433" s="59"/>
      <c r="S1433" s="59"/>
      <c r="T1433" s="59"/>
    </row>
    <row r="1434" spans="14:20" x14ac:dyDescent="0.25">
      <c r="N1434" s="60"/>
      <c r="O1434" s="59"/>
      <c r="P1434" s="59"/>
      <c r="Q1434" s="59"/>
      <c r="R1434" s="59"/>
      <c r="S1434" s="59"/>
      <c r="T1434" s="59"/>
    </row>
    <row r="1435" spans="14:20" x14ac:dyDescent="0.25">
      <c r="N1435" s="60"/>
      <c r="O1435" s="59"/>
      <c r="P1435" s="59"/>
      <c r="Q1435" s="59"/>
      <c r="R1435" s="59"/>
      <c r="S1435" s="59"/>
      <c r="T1435" s="59"/>
    </row>
    <row r="1436" spans="14:20" x14ac:dyDescent="0.25">
      <c r="N1436" s="60"/>
      <c r="O1436" s="59"/>
      <c r="P1436" s="59"/>
      <c r="Q1436" s="59"/>
      <c r="R1436" s="59"/>
      <c r="S1436" s="59"/>
      <c r="T1436" s="59"/>
    </row>
    <row r="1437" spans="14:20" x14ac:dyDescent="0.25">
      <c r="N1437" s="60"/>
      <c r="O1437" s="59"/>
      <c r="P1437" s="59"/>
      <c r="Q1437" s="59"/>
      <c r="R1437" s="59"/>
      <c r="S1437" s="59"/>
      <c r="T1437" s="59"/>
    </row>
    <row r="1438" spans="14:20" x14ac:dyDescent="0.25">
      <c r="N1438" s="60"/>
      <c r="O1438" s="59"/>
      <c r="P1438" s="59"/>
      <c r="Q1438" s="59"/>
      <c r="R1438" s="59"/>
      <c r="S1438" s="59"/>
      <c r="T1438" s="59"/>
    </row>
    <row r="1439" spans="14:20" x14ac:dyDescent="0.25">
      <c r="N1439" s="60"/>
      <c r="O1439" s="59"/>
      <c r="P1439" s="59"/>
      <c r="Q1439" s="59"/>
      <c r="R1439" s="59"/>
      <c r="S1439" s="59"/>
      <c r="T1439" s="59"/>
    </row>
    <row r="1440" spans="14:20" x14ac:dyDescent="0.25">
      <c r="N1440" s="60"/>
      <c r="O1440" s="59"/>
      <c r="P1440" s="59"/>
      <c r="Q1440" s="59"/>
      <c r="R1440" s="59"/>
      <c r="S1440" s="59"/>
      <c r="T1440" s="59"/>
    </row>
    <row r="1441" spans="14:20" x14ac:dyDescent="0.25">
      <c r="N1441" s="60"/>
      <c r="O1441" s="59"/>
      <c r="P1441" s="59"/>
      <c r="Q1441" s="59"/>
      <c r="R1441" s="59"/>
      <c r="S1441" s="59"/>
      <c r="T1441" s="59"/>
    </row>
    <row r="1442" spans="14:20" x14ac:dyDescent="0.25">
      <c r="N1442" s="60"/>
      <c r="O1442" s="59"/>
      <c r="P1442" s="59"/>
      <c r="Q1442" s="59"/>
      <c r="R1442" s="59"/>
      <c r="S1442" s="59"/>
      <c r="T1442" s="59"/>
    </row>
    <row r="1443" spans="14:20" x14ac:dyDescent="0.25">
      <c r="N1443" s="60"/>
      <c r="O1443" s="59"/>
      <c r="P1443" s="59"/>
      <c r="Q1443" s="59"/>
      <c r="R1443" s="59"/>
      <c r="S1443" s="59"/>
      <c r="T1443" s="59"/>
    </row>
    <row r="1444" spans="14:20" x14ac:dyDescent="0.25">
      <c r="N1444" s="60"/>
      <c r="O1444" s="59"/>
      <c r="P1444" s="59"/>
      <c r="Q1444" s="59"/>
      <c r="R1444" s="59"/>
      <c r="S1444" s="59"/>
      <c r="T1444" s="59"/>
    </row>
    <row r="1445" spans="14:20" x14ac:dyDescent="0.25">
      <c r="N1445" s="60"/>
      <c r="O1445" s="59"/>
      <c r="P1445" s="59"/>
      <c r="Q1445" s="59"/>
      <c r="R1445" s="59"/>
      <c r="S1445" s="59"/>
      <c r="T1445" s="59"/>
    </row>
    <row r="1446" spans="14:20" x14ac:dyDescent="0.25">
      <c r="N1446" s="60"/>
      <c r="O1446" s="59"/>
      <c r="P1446" s="59"/>
      <c r="Q1446" s="59"/>
      <c r="R1446" s="59"/>
      <c r="S1446" s="59"/>
      <c r="T1446" s="59"/>
    </row>
    <row r="1447" spans="14:20" x14ac:dyDescent="0.25">
      <c r="N1447" s="60"/>
      <c r="O1447" s="59"/>
      <c r="P1447" s="59"/>
      <c r="Q1447" s="59"/>
      <c r="R1447" s="59"/>
      <c r="S1447" s="59"/>
      <c r="T1447" s="59"/>
    </row>
    <row r="1448" spans="14:20" x14ac:dyDescent="0.25">
      <c r="N1448" s="60"/>
      <c r="O1448" s="59"/>
      <c r="P1448" s="59"/>
      <c r="Q1448" s="59"/>
      <c r="R1448" s="59"/>
      <c r="S1448" s="59"/>
      <c r="T1448" s="59"/>
    </row>
    <row r="1449" spans="14:20" x14ac:dyDescent="0.25">
      <c r="N1449" s="60"/>
      <c r="O1449" s="59"/>
      <c r="P1449" s="59"/>
      <c r="Q1449" s="59"/>
      <c r="R1449" s="59"/>
      <c r="S1449" s="59"/>
      <c r="T1449" s="59"/>
    </row>
    <row r="1450" spans="14:20" x14ac:dyDescent="0.25">
      <c r="N1450" s="60"/>
      <c r="O1450" s="59"/>
      <c r="P1450" s="59"/>
      <c r="Q1450" s="59"/>
      <c r="R1450" s="59"/>
      <c r="S1450" s="59"/>
      <c r="T1450" s="59"/>
    </row>
    <row r="1451" spans="14:20" x14ac:dyDescent="0.25">
      <c r="N1451" s="60"/>
      <c r="O1451" s="59"/>
      <c r="P1451" s="59"/>
      <c r="Q1451" s="59"/>
      <c r="R1451" s="59"/>
      <c r="S1451" s="59"/>
      <c r="T1451" s="59"/>
    </row>
    <row r="1452" spans="14:20" x14ac:dyDescent="0.25">
      <c r="N1452" s="60"/>
      <c r="O1452" s="59"/>
      <c r="P1452" s="59"/>
      <c r="Q1452" s="59"/>
      <c r="R1452" s="59"/>
      <c r="S1452" s="59"/>
      <c r="T1452" s="59"/>
    </row>
    <row r="1453" spans="14:20" x14ac:dyDescent="0.25">
      <c r="N1453" s="60"/>
      <c r="O1453" s="59"/>
      <c r="P1453" s="59"/>
      <c r="Q1453" s="59"/>
      <c r="R1453" s="59"/>
      <c r="S1453" s="59"/>
      <c r="T1453" s="59"/>
    </row>
    <row r="1454" spans="14:20" x14ac:dyDescent="0.25">
      <c r="N1454" s="60"/>
      <c r="O1454" s="59"/>
      <c r="P1454" s="59"/>
      <c r="Q1454" s="59"/>
      <c r="R1454" s="59"/>
      <c r="S1454" s="59"/>
      <c r="T1454" s="59"/>
    </row>
    <row r="1455" spans="14:20" x14ac:dyDescent="0.25">
      <c r="N1455" s="60"/>
      <c r="O1455" s="59"/>
      <c r="P1455" s="59"/>
      <c r="Q1455" s="59"/>
      <c r="R1455" s="59"/>
      <c r="S1455" s="59"/>
      <c r="T1455" s="59"/>
    </row>
    <row r="1456" spans="14:20" x14ac:dyDescent="0.25">
      <c r="N1456" s="60"/>
      <c r="O1456" s="59"/>
      <c r="P1456" s="59"/>
      <c r="Q1456" s="59"/>
      <c r="R1456" s="59"/>
      <c r="S1456" s="59"/>
      <c r="T1456" s="59"/>
    </row>
    <row r="1457" spans="14:20" x14ac:dyDescent="0.25">
      <c r="N1457" s="60"/>
      <c r="O1457" s="59"/>
      <c r="P1457" s="59"/>
      <c r="Q1457" s="59"/>
      <c r="R1457" s="59"/>
      <c r="S1457" s="59"/>
      <c r="T1457" s="59"/>
    </row>
    <row r="1458" spans="14:20" x14ac:dyDescent="0.25">
      <c r="N1458" s="60"/>
      <c r="O1458" s="59"/>
      <c r="P1458" s="59"/>
      <c r="Q1458" s="59"/>
      <c r="R1458" s="59"/>
      <c r="S1458" s="59"/>
      <c r="T1458" s="59"/>
    </row>
    <row r="1459" spans="14:20" x14ac:dyDescent="0.25">
      <c r="N1459" s="60"/>
      <c r="O1459" s="59"/>
      <c r="P1459" s="59"/>
      <c r="Q1459" s="59"/>
      <c r="R1459" s="59"/>
      <c r="S1459" s="59"/>
      <c r="T1459" s="59"/>
    </row>
    <row r="1460" spans="14:20" x14ac:dyDescent="0.25">
      <c r="N1460" s="60"/>
      <c r="O1460" s="59"/>
      <c r="P1460" s="59"/>
      <c r="Q1460" s="59"/>
      <c r="R1460" s="59"/>
      <c r="S1460" s="59"/>
      <c r="T1460" s="59"/>
    </row>
    <row r="1461" spans="14:20" x14ac:dyDescent="0.25">
      <c r="N1461" s="60"/>
      <c r="O1461" s="59"/>
      <c r="P1461" s="59"/>
      <c r="Q1461" s="59"/>
      <c r="R1461" s="59"/>
      <c r="S1461" s="59"/>
      <c r="T1461" s="59"/>
    </row>
    <row r="1462" spans="14:20" x14ac:dyDescent="0.25">
      <c r="N1462" s="60"/>
      <c r="O1462" s="59"/>
      <c r="P1462" s="59"/>
      <c r="Q1462" s="59"/>
      <c r="R1462" s="59"/>
      <c r="S1462" s="59"/>
      <c r="T1462" s="59"/>
    </row>
    <row r="1463" spans="14:20" x14ac:dyDescent="0.25">
      <c r="N1463" s="60"/>
      <c r="O1463" s="59"/>
      <c r="P1463" s="59"/>
      <c r="Q1463" s="59"/>
      <c r="R1463" s="59"/>
      <c r="S1463" s="59"/>
      <c r="T1463" s="59"/>
    </row>
    <row r="1464" spans="14:20" x14ac:dyDescent="0.25">
      <c r="N1464" s="60"/>
      <c r="O1464" s="59"/>
      <c r="P1464" s="59"/>
      <c r="Q1464" s="59"/>
      <c r="R1464" s="59"/>
      <c r="S1464" s="59"/>
      <c r="T1464" s="59"/>
    </row>
    <row r="1465" spans="14:20" x14ac:dyDescent="0.25">
      <c r="N1465" s="60"/>
      <c r="O1465" s="59"/>
      <c r="P1465" s="59"/>
      <c r="Q1465" s="59"/>
      <c r="R1465" s="59"/>
      <c r="S1465" s="59"/>
      <c r="T1465" s="59"/>
    </row>
    <row r="1466" spans="14:20" x14ac:dyDescent="0.25">
      <c r="N1466" s="60"/>
      <c r="O1466" s="59"/>
      <c r="P1466" s="59"/>
      <c r="Q1466" s="59"/>
      <c r="R1466" s="59"/>
      <c r="S1466" s="59"/>
      <c r="T1466" s="59"/>
    </row>
    <row r="1467" spans="14:20" x14ac:dyDescent="0.25">
      <c r="N1467" s="60"/>
      <c r="O1467" s="59"/>
      <c r="P1467" s="59"/>
      <c r="Q1467" s="59"/>
      <c r="R1467" s="59"/>
      <c r="S1467" s="59"/>
      <c r="T1467" s="59"/>
    </row>
    <row r="1468" spans="14:20" x14ac:dyDescent="0.25">
      <c r="N1468" s="60"/>
      <c r="O1468" s="59"/>
      <c r="P1468" s="59"/>
      <c r="Q1468" s="59"/>
      <c r="R1468" s="59"/>
      <c r="S1468" s="59"/>
      <c r="T1468" s="59"/>
    </row>
    <row r="1469" spans="14:20" x14ac:dyDescent="0.25">
      <c r="N1469" s="60"/>
      <c r="O1469" s="59"/>
      <c r="P1469" s="59"/>
      <c r="Q1469" s="59"/>
      <c r="R1469" s="59"/>
      <c r="S1469" s="59"/>
      <c r="T1469" s="59"/>
    </row>
    <row r="1470" spans="14:20" x14ac:dyDescent="0.25">
      <c r="N1470" s="60"/>
      <c r="O1470" s="59"/>
      <c r="P1470" s="59"/>
      <c r="Q1470" s="59"/>
      <c r="R1470" s="59"/>
      <c r="S1470" s="59"/>
      <c r="T1470" s="59"/>
    </row>
    <row r="1471" spans="14:20" x14ac:dyDescent="0.25">
      <c r="N1471" s="60"/>
      <c r="O1471" s="59"/>
      <c r="P1471" s="59"/>
      <c r="Q1471" s="59"/>
      <c r="R1471" s="59"/>
      <c r="S1471" s="59"/>
      <c r="T1471" s="59"/>
    </row>
    <row r="1472" spans="14:20" x14ac:dyDescent="0.25">
      <c r="N1472" s="60"/>
      <c r="O1472" s="59"/>
      <c r="P1472" s="59"/>
      <c r="Q1472" s="59"/>
      <c r="R1472" s="59"/>
      <c r="S1472" s="59"/>
      <c r="T1472" s="59"/>
    </row>
    <row r="1473" spans="14:20" x14ac:dyDescent="0.25">
      <c r="N1473" s="60"/>
      <c r="O1473" s="59"/>
      <c r="P1473" s="59"/>
      <c r="Q1473" s="59"/>
      <c r="R1473" s="59"/>
      <c r="S1473" s="59"/>
      <c r="T1473" s="59"/>
    </row>
    <row r="1474" spans="14:20" x14ac:dyDescent="0.25">
      <c r="N1474" s="60"/>
      <c r="O1474" s="59"/>
      <c r="P1474" s="59"/>
      <c r="Q1474" s="59"/>
      <c r="R1474" s="59"/>
      <c r="S1474" s="59"/>
      <c r="T1474" s="59"/>
    </row>
    <row r="1475" spans="14:20" x14ac:dyDescent="0.25">
      <c r="N1475" s="60"/>
      <c r="O1475" s="59"/>
      <c r="P1475" s="59"/>
      <c r="Q1475" s="59"/>
      <c r="R1475" s="59"/>
      <c r="S1475" s="59"/>
      <c r="T1475" s="59"/>
    </row>
    <row r="1476" spans="14:20" x14ac:dyDescent="0.25">
      <c r="N1476" s="60"/>
      <c r="O1476" s="59"/>
      <c r="P1476" s="59"/>
      <c r="Q1476" s="59"/>
      <c r="R1476" s="59"/>
      <c r="S1476" s="59"/>
      <c r="T1476" s="59"/>
    </row>
    <row r="1477" spans="14:20" x14ac:dyDescent="0.25">
      <c r="N1477" s="60"/>
      <c r="O1477" s="59"/>
      <c r="P1477" s="59"/>
      <c r="Q1477" s="59"/>
      <c r="R1477" s="59"/>
      <c r="S1477" s="59"/>
      <c r="T1477" s="59"/>
    </row>
    <row r="1478" spans="14:20" x14ac:dyDescent="0.25">
      <c r="N1478" s="60"/>
      <c r="O1478" s="59"/>
      <c r="P1478" s="59"/>
      <c r="Q1478" s="59"/>
      <c r="R1478" s="59"/>
      <c r="S1478" s="59"/>
      <c r="T1478" s="59"/>
    </row>
    <row r="1479" spans="14:20" x14ac:dyDescent="0.25">
      <c r="N1479" s="60"/>
      <c r="O1479" s="59"/>
      <c r="P1479" s="59"/>
      <c r="Q1479" s="59"/>
      <c r="R1479" s="59"/>
      <c r="S1479" s="59"/>
      <c r="T1479" s="59"/>
    </row>
    <row r="1480" spans="14:20" x14ac:dyDescent="0.25">
      <c r="N1480" s="60"/>
      <c r="O1480" s="59"/>
      <c r="P1480" s="59"/>
      <c r="Q1480" s="59"/>
      <c r="R1480" s="59"/>
      <c r="S1480" s="59"/>
      <c r="T1480" s="59"/>
    </row>
    <row r="1481" spans="14:20" x14ac:dyDescent="0.25">
      <c r="N1481" s="60"/>
      <c r="O1481" s="59"/>
      <c r="P1481" s="59"/>
      <c r="Q1481" s="59"/>
      <c r="R1481" s="59"/>
      <c r="S1481" s="59"/>
      <c r="T1481" s="59"/>
    </row>
    <row r="1482" spans="14:20" x14ac:dyDescent="0.25">
      <c r="N1482" s="60"/>
      <c r="O1482" s="59"/>
      <c r="P1482" s="59"/>
      <c r="Q1482" s="59"/>
      <c r="R1482" s="59"/>
      <c r="S1482" s="59"/>
      <c r="T1482" s="59"/>
    </row>
    <row r="1483" spans="14:20" x14ac:dyDescent="0.25">
      <c r="N1483" s="60"/>
      <c r="O1483" s="59"/>
      <c r="P1483" s="59"/>
      <c r="Q1483" s="59"/>
      <c r="R1483" s="59"/>
      <c r="S1483" s="59"/>
      <c r="T1483" s="59"/>
    </row>
    <row r="1484" spans="14:20" x14ac:dyDescent="0.25">
      <c r="N1484" s="60"/>
      <c r="O1484" s="59"/>
      <c r="P1484" s="59"/>
      <c r="Q1484" s="59"/>
      <c r="R1484" s="59"/>
      <c r="S1484" s="59"/>
      <c r="T1484" s="59"/>
    </row>
    <row r="1485" spans="14:20" x14ac:dyDescent="0.25">
      <c r="N1485" s="60"/>
      <c r="O1485" s="59"/>
      <c r="P1485" s="59"/>
      <c r="Q1485" s="59"/>
      <c r="R1485" s="59"/>
      <c r="S1485" s="59"/>
      <c r="T1485" s="59"/>
    </row>
    <row r="1486" spans="14:20" x14ac:dyDescent="0.25">
      <c r="N1486" s="60"/>
      <c r="O1486" s="59"/>
      <c r="P1486" s="59"/>
      <c r="Q1486" s="59"/>
      <c r="R1486" s="59"/>
      <c r="S1486" s="59"/>
      <c r="T1486" s="59"/>
    </row>
    <row r="1487" spans="14:20" x14ac:dyDescent="0.25">
      <c r="N1487" s="60"/>
      <c r="O1487" s="59"/>
      <c r="P1487" s="59"/>
      <c r="Q1487" s="59"/>
      <c r="R1487" s="59"/>
      <c r="S1487" s="59"/>
      <c r="T1487" s="59"/>
    </row>
    <row r="1488" spans="14:20" x14ac:dyDescent="0.25">
      <c r="N1488" s="60"/>
      <c r="O1488" s="59"/>
      <c r="P1488" s="59"/>
      <c r="Q1488" s="59"/>
      <c r="R1488" s="59"/>
      <c r="S1488" s="59"/>
      <c r="T1488" s="59"/>
    </row>
    <row r="1489" spans="14:20" x14ac:dyDescent="0.25">
      <c r="N1489" s="60"/>
      <c r="O1489" s="59"/>
      <c r="P1489" s="59"/>
      <c r="Q1489" s="59"/>
      <c r="R1489" s="59"/>
      <c r="S1489" s="59"/>
      <c r="T1489" s="59"/>
    </row>
    <row r="1490" spans="14:20" x14ac:dyDescent="0.25">
      <c r="N1490" s="60"/>
      <c r="O1490" s="59"/>
      <c r="P1490" s="59"/>
      <c r="Q1490" s="59"/>
      <c r="R1490" s="59"/>
      <c r="S1490" s="59"/>
      <c r="T1490" s="59"/>
    </row>
    <row r="1491" spans="14:20" x14ac:dyDescent="0.25">
      <c r="N1491" s="60"/>
      <c r="O1491" s="59"/>
      <c r="P1491" s="59"/>
      <c r="Q1491" s="59"/>
      <c r="R1491" s="59"/>
      <c r="S1491" s="59"/>
      <c r="T1491" s="59"/>
    </row>
    <row r="1492" spans="14:20" x14ac:dyDescent="0.25">
      <c r="N1492" s="60"/>
      <c r="O1492" s="59"/>
      <c r="P1492" s="59"/>
      <c r="Q1492" s="59"/>
      <c r="R1492" s="59"/>
      <c r="S1492" s="59"/>
      <c r="T1492" s="59"/>
    </row>
    <row r="1493" spans="14:20" x14ac:dyDescent="0.25">
      <c r="N1493" s="60"/>
      <c r="O1493" s="59"/>
      <c r="P1493" s="59"/>
      <c r="Q1493" s="59"/>
      <c r="R1493" s="59"/>
      <c r="S1493" s="59"/>
      <c r="T1493" s="59"/>
    </row>
    <row r="1494" spans="14:20" x14ac:dyDescent="0.25">
      <c r="N1494" s="60"/>
      <c r="O1494" s="59"/>
      <c r="P1494" s="59"/>
      <c r="Q1494" s="59"/>
      <c r="R1494" s="59"/>
      <c r="S1494" s="59"/>
      <c r="T1494" s="59"/>
    </row>
    <row r="1495" spans="14:20" x14ac:dyDescent="0.25">
      <c r="N1495" s="60"/>
      <c r="O1495" s="59"/>
      <c r="P1495" s="59"/>
      <c r="Q1495" s="59"/>
      <c r="R1495" s="59"/>
      <c r="S1495" s="59"/>
      <c r="T1495" s="59"/>
    </row>
    <row r="1496" spans="14:20" x14ac:dyDescent="0.25">
      <c r="N1496" s="60"/>
      <c r="O1496" s="59"/>
      <c r="P1496" s="59"/>
      <c r="Q1496" s="59"/>
      <c r="R1496" s="59"/>
      <c r="S1496" s="59"/>
      <c r="T1496" s="59"/>
    </row>
    <row r="1497" spans="14:20" x14ac:dyDescent="0.25">
      <c r="N1497" s="60"/>
      <c r="O1497" s="59"/>
      <c r="P1497" s="59"/>
      <c r="Q1497" s="59"/>
      <c r="R1497" s="59"/>
      <c r="S1497" s="59"/>
      <c r="T1497" s="59"/>
    </row>
    <row r="1498" spans="14:20" x14ac:dyDescent="0.25">
      <c r="N1498" s="60"/>
      <c r="O1498" s="59"/>
      <c r="P1498" s="59"/>
      <c r="Q1498" s="59"/>
      <c r="R1498" s="59"/>
      <c r="S1498" s="59"/>
      <c r="T1498" s="59"/>
    </row>
    <row r="1499" spans="14:20" x14ac:dyDescent="0.25">
      <c r="N1499" s="60"/>
      <c r="O1499" s="59"/>
      <c r="P1499" s="59"/>
      <c r="Q1499" s="59"/>
      <c r="R1499" s="59"/>
      <c r="S1499" s="59"/>
      <c r="T1499" s="59"/>
    </row>
    <row r="1500" spans="14:20" x14ac:dyDescent="0.25">
      <c r="N1500" s="60"/>
      <c r="O1500" s="59"/>
      <c r="P1500" s="59"/>
      <c r="Q1500" s="59"/>
      <c r="R1500" s="59"/>
      <c r="S1500" s="59"/>
      <c r="T1500" s="59"/>
    </row>
    <row r="1501" spans="14:20" x14ac:dyDescent="0.25">
      <c r="N1501" s="60"/>
      <c r="O1501" s="59"/>
      <c r="P1501" s="59"/>
      <c r="Q1501" s="59"/>
      <c r="R1501" s="59"/>
      <c r="S1501" s="59"/>
      <c r="T1501" s="59"/>
    </row>
    <row r="1502" spans="14:20" x14ac:dyDescent="0.25">
      <c r="N1502" s="60"/>
      <c r="O1502" s="59"/>
      <c r="P1502" s="59"/>
      <c r="Q1502" s="59"/>
      <c r="R1502" s="59"/>
      <c r="S1502" s="59"/>
      <c r="T1502" s="59"/>
    </row>
    <row r="1503" spans="14:20" x14ac:dyDescent="0.25">
      <c r="N1503" s="60"/>
      <c r="O1503" s="59"/>
      <c r="P1503" s="59"/>
      <c r="Q1503" s="59"/>
      <c r="R1503" s="59"/>
      <c r="S1503" s="59"/>
      <c r="T1503" s="59"/>
    </row>
    <row r="1504" spans="14:20" x14ac:dyDescent="0.25">
      <c r="N1504" s="60"/>
      <c r="O1504" s="59"/>
      <c r="P1504" s="59"/>
      <c r="Q1504" s="59"/>
      <c r="R1504" s="59"/>
      <c r="S1504" s="59"/>
      <c r="T1504" s="59"/>
    </row>
    <row r="1505" spans="14:20" x14ac:dyDescent="0.25">
      <c r="N1505" s="60"/>
      <c r="O1505" s="59"/>
      <c r="P1505" s="59"/>
      <c r="Q1505" s="59"/>
      <c r="R1505" s="59"/>
      <c r="S1505" s="59"/>
      <c r="T1505" s="59"/>
    </row>
    <row r="1506" spans="14:20" x14ac:dyDescent="0.25">
      <c r="N1506" s="60"/>
      <c r="O1506" s="59"/>
      <c r="P1506" s="59"/>
      <c r="Q1506" s="59"/>
      <c r="R1506" s="59"/>
      <c r="S1506" s="59"/>
      <c r="T1506" s="59"/>
    </row>
    <row r="1507" spans="14:20" x14ac:dyDescent="0.25">
      <c r="N1507" s="60"/>
      <c r="O1507" s="59"/>
      <c r="P1507" s="59"/>
      <c r="Q1507" s="59"/>
      <c r="R1507" s="59"/>
      <c r="S1507" s="59"/>
      <c r="T1507" s="59"/>
    </row>
    <row r="1508" spans="14:20" x14ac:dyDescent="0.25">
      <c r="N1508" s="60"/>
      <c r="O1508" s="59"/>
      <c r="P1508" s="59"/>
      <c r="Q1508" s="59"/>
      <c r="R1508" s="59"/>
      <c r="S1508" s="59"/>
      <c r="T1508" s="59"/>
    </row>
    <row r="1509" spans="14:20" x14ac:dyDescent="0.25">
      <c r="N1509" s="60"/>
      <c r="O1509" s="59"/>
      <c r="P1509" s="59"/>
      <c r="Q1509" s="59"/>
      <c r="R1509" s="59"/>
      <c r="S1509" s="59"/>
      <c r="T1509" s="59"/>
    </row>
    <row r="1510" spans="14:20" x14ac:dyDescent="0.25">
      <c r="N1510" s="60"/>
      <c r="O1510" s="59"/>
      <c r="P1510" s="59"/>
      <c r="Q1510" s="59"/>
      <c r="R1510" s="59"/>
      <c r="S1510" s="59"/>
      <c r="T1510" s="59"/>
    </row>
    <row r="1511" spans="14:20" x14ac:dyDescent="0.25">
      <c r="N1511" s="60"/>
      <c r="O1511" s="59"/>
      <c r="P1511" s="59"/>
      <c r="Q1511" s="59"/>
      <c r="R1511" s="59"/>
      <c r="S1511" s="59"/>
      <c r="T1511" s="59"/>
    </row>
    <row r="1512" spans="14:20" x14ac:dyDescent="0.25">
      <c r="N1512" s="60"/>
      <c r="O1512" s="59"/>
      <c r="P1512" s="59"/>
      <c r="Q1512" s="59"/>
      <c r="R1512" s="59"/>
      <c r="S1512" s="59"/>
      <c r="T1512" s="59"/>
    </row>
    <row r="1513" spans="14:20" x14ac:dyDescent="0.25">
      <c r="N1513" s="60"/>
      <c r="O1513" s="59"/>
      <c r="P1513" s="59"/>
      <c r="Q1513" s="59"/>
      <c r="R1513" s="59"/>
      <c r="S1513" s="59"/>
      <c r="T1513" s="59"/>
    </row>
    <row r="1514" spans="14:20" x14ac:dyDescent="0.25">
      <c r="N1514" s="60"/>
      <c r="O1514" s="59"/>
      <c r="P1514" s="59"/>
      <c r="Q1514" s="59"/>
      <c r="R1514" s="59"/>
      <c r="S1514" s="59"/>
      <c r="T1514" s="59"/>
    </row>
    <row r="1515" spans="14:20" x14ac:dyDescent="0.25">
      <c r="N1515" s="60"/>
      <c r="O1515" s="59"/>
      <c r="P1515" s="59"/>
      <c r="Q1515" s="59"/>
      <c r="R1515" s="59"/>
      <c r="S1515" s="59"/>
      <c r="T1515" s="59"/>
    </row>
    <row r="1516" spans="14:20" x14ac:dyDescent="0.25">
      <c r="N1516" s="60"/>
      <c r="O1516" s="59"/>
      <c r="P1516" s="59"/>
      <c r="Q1516" s="59"/>
      <c r="R1516" s="59"/>
      <c r="S1516" s="59"/>
      <c r="T1516" s="59"/>
    </row>
    <row r="1517" spans="14:20" x14ac:dyDescent="0.25">
      <c r="N1517" s="60"/>
      <c r="O1517" s="59"/>
      <c r="P1517" s="59"/>
      <c r="Q1517" s="59"/>
      <c r="R1517" s="59"/>
      <c r="S1517" s="59"/>
      <c r="T1517" s="59"/>
    </row>
    <row r="1518" spans="14:20" x14ac:dyDescent="0.25">
      <c r="N1518" s="60"/>
      <c r="O1518" s="59"/>
      <c r="P1518" s="59"/>
      <c r="Q1518" s="59"/>
      <c r="R1518" s="59"/>
      <c r="S1518" s="59"/>
      <c r="T1518" s="59"/>
    </row>
    <row r="1519" spans="14:20" x14ac:dyDescent="0.25">
      <c r="N1519" s="60"/>
      <c r="O1519" s="59"/>
      <c r="P1519" s="59"/>
      <c r="Q1519" s="59"/>
      <c r="R1519" s="59"/>
      <c r="S1519" s="59"/>
      <c r="T1519" s="59"/>
    </row>
    <row r="1520" spans="14:20" x14ac:dyDescent="0.25">
      <c r="N1520" s="60"/>
      <c r="O1520" s="59"/>
      <c r="P1520" s="59"/>
      <c r="Q1520" s="59"/>
      <c r="R1520" s="59"/>
      <c r="S1520" s="59"/>
      <c r="T1520" s="59"/>
    </row>
    <row r="1521" spans="14:20" x14ac:dyDescent="0.25">
      <c r="N1521" s="60"/>
      <c r="O1521" s="59"/>
      <c r="P1521" s="59"/>
      <c r="Q1521" s="59"/>
      <c r="R1521" s="59"/>
      <c r="S1521" s="59"/>
      <c r="T1521" s="59"/>
    </row>
    <row r="1522" spans="14:20" x14ac:dyDescent="0.25">
      <c r="N1522" s="60"/>
      <c r="O1522" s="59"/>
      <c r="P1522" s="59"/>
      <c r="Q1522" s="59"/>
      <c r="R1522" s="59"/>
      <c r="S1522" s="59"/>
      <c r="T1522" s="59"/>
    </row>
    <row r="1523" spans="14:20" x14ac:dyDescent="0.25">
      <c r="N1523" s="60"/>
      <c r="O1523" s="59"/>
      <c r="P1523" s="59"/>
      <c r="Q1523" s="59"/>
      <c r="R1523" s="59"/>
      <c r="S1523" s="59"/>
      <c r="T1523" s="59"/>
    </row>
    <row r="1524" spans="14:20" x14ac:dyDescent="0.25">
      <c r="N1524" s="60"/>
      <c r="O1524" s="59"/>
      <c r="P1524" s="59"/>
      <c r="Q1524" s="59"/>
      <c r="R1524" s="59"/>
      <c r="S1524" s="59"/>
      <c r="T1524" s="59"/>
    </row>
    <row r="1525" spans="14:20" x14ac:dyDescent="0.25">
      <c r="N1525" s="60"/>
      <c r="O1525" s="59"/>
      <c r="P1525" s="59"/>
      <c r="Q1525" s="59"/>
      <c r="R1525" s="59"/>
      <c r="S1525" s="59"/>
      <c r="T1525" s="59"/>
    </row>
    <row r="1526" spans="14:20" x14ac:dyDescent="0.25">
      <c r="N1526" s="60"/>
      <c r="O1526" s="59"/>
      <c r="P1526" s="59"/>
      <c r="Q1526" s="59"/>
      <c r="R1526" s="59"/>
      <c r="S1526" s="59"/>
      <c r="T1526" s="59"/>
    </row>
    <row r="1527" spans="14:20" x14ac:dyDescent="0.25">
      <c r="N1527" s="60"/>
      <c r="O1527" s="59"/>
      <c r="P1527" s="59"/>
      <c r="Q1527" s="59"/>
      <c r="R1527" s="59"/>
      <c r="S1527" s="59"/>
      <c r="T1527" s="59"/>
    </row>
    <row r="1528" spans="14:20" x14ac:dyDescent="0.25">
      <c r="N1528" s="60"/>
      <c r="O1528" s="59"/>
      <c r="P1528" s="59"/>
      <c r="Q1528" s="59"/>
      <c r="R1528" s="59"/>
      <c r="S1528" s="59"/>
      <c r="T1528" s="59"/>
    </row>
    <row r="1529" spans="14:20" x14ac:dyDescent="0.25">
      <c r="N1529" s="60"/>
      <c r="O1529" s="59"/>
      <c r="P1529" s="59"/>
      <c r="Q1529" s="59"/>
      <c r="R1529" s="59"/>
      <c r="S1529" s="59"/>
      <c r="T1529" s="59"/>
    </row>
    <row r="1530" spans="14:20" x14ac:dyDescent="0.25">
      <c r="N1530" s="60"/>
      <c r="O1530" s="59"/>
      <c r="P1530" s="59"/>
      <c r="Q1530" s="59"/>
      <c r="R1530" s="59"/>
      <c r="S1530" s="59"/>
      <c r="T1530" s="59"/>
    </row>
    <row r="1531" spans="14:20" x14ac:dyDescent="0.25">
      <c r="N1531" s="60"/>
      <c r="O1531" s="59"/>
      <c r="P1531" s="59"/>
      <c r="Q1531" s="59"/>
      <c r="R1531" s="59"/>
      <c r="S1531" s="59"/>
      <c r="T1531" s="59"/>
    </row>
    <row r="1532" spans="14:20" x14ac:dyDescent="0.25">
      <c r="N1532" s="60"/>
      <c r="O1532" s="59"/>
      <c r="P1532" s="59"/>
      <c r="Q1532" s="59"/>
      <c r="R1532" s="59"/>
      <c r="S1532" s="59"/>
      <c r="T1532" s="59"/>
    </row>
    <row r="1533" spans="14:20" x14ac:dyDescent="0.25">
      <c r="N1533" s="60"/>
      <c r="O1533" s="59"/>
      <c r="P1533" s="59"/>
      <c r="Q1533" s="59"/>
      <c r="R1533" s="59"/>
      <c r="S1533" s="59"/>
      <c r="T1533" s="59"/>
    </row>
    <row r="1534" spans="14:20" x14ac:dyDescent="0.25">
      <c r="N1534" s="60"/>
      <c r="O1534" s="59"/>
      <c r="P1534" s="59"/>
      <c r="Q1534" s="59"/>
      <c r="R1534" s="59"/>
      <c r="S1534" s="59"/>
      <c r="T1534" s="59"/>
    </row>
    <row r="1535" spans="14:20" x14ac:dyDescent="0.25">
      <c r="N1535" s="60"/>
      <c r="O1535" s="59"/>
      <c r="P1535" s="59"/>
      <c r="Q1535" s="59"/>
      <c r="R1535" s="59"/>
      <c r="S1535" s="59"/>
      <c r="T1535" s="59"/>
    </row>
    <row r="1536" spans="14:20" x14ac:dyDescent="0.25">
      <c r="N1536" s="60"/>
      <c r="O1536" s="59"/>
      <c r="P1536" s="59"/>
      <c r="Q1536" s="59"/>
      <c r="R1536" s="59"/>
      <c r="S1536" s="59"/>
      <c r="T1536" s="59"/>
    </row>
    <row r="1537" spans="14:20" x14ac:dyDescent="0.25">
      <c r="N1537" s="60"/>
      <c r="O1537" s="59"/>
      <c r="P1537" s="59"/>
      <c r="Q1537" s="59"/>
      <c r="R1537" s="59"/>
      <c r="S1537" s="59"/>
      <c r="T1537" s="59"/>
    </row>
    <row r="1538" spans="14:20" x14ac:dyDescent="0.25">
      <c r="N1538" s="60"/>
      <c r="O1538" s="59"/>
      <c r="P1538" s="59"/>
      <c r="Q1538" s="59"/>
      <c r="R1538" s="59"/>
      <c r="S1538" s="59"/>
      <c r="T1538" s="59"/>
    </row>
    <row r="1539" spans="14:20" x14ac:dyDescent="0.25">
      <c r="N1539" s="60"/>
      <c r="O1539" s="59"/>
      <c r="P1539" s="59"/>
      <c r="Q1539" s="59"/>
      <c r="R1539" s="59"/>
      <c r="S1539" s="59"/>
      <c r="T1539" s="59"/>
    </row>
    <row r="1540" spans="14:20" x14ac:dyDescent="0.25">
      <c r="N1540" s="60"/>
      <c r="O1540" s="59"/>
      <c r="P1540" s="59"/>
      <c r="Q1540" s="59"/>
      <c r="R1540" s="59"/>
      <c r="S1540" s="59"/>
      <c r="T1540" s="59"/>
    </row>
    <row r="1541" spans="14:20" x14ac:dyDescent="0.25">
      <c r="N1541" s="60"/>
      <c r="O1541" s="59"/>
      <c r="P1541" s="59"/>
      <c r="Q1541" s="59"/>
      <c r="R1541" s="59"/>
      <c r="S1541" s="59"/>
      <c r="T1541" s="59"/>
    </row>
    <row r="1542" spans="14:20" x14ac:dyDescent="0.25">
      <c r="N1542" s="60"/>
      <c r="O1542" s="59"/>
      <c r="P1542" s="59"/>
      <c r="Q1542" s="59"/>
      <c r="R1542" s="59"/>
      <c r="S1542" s="59"/>
      <c r="T1542" s="59"/>
    </row>
    <row r="1543" spans="14:20" x14ac:dyDescent="0.25">
      <c r="N1543" s="60"/>
      <c r="O1543" s="59"/>
      <c r="P1543" s="59"/>
      <c r="Q1543" s="59"/>
      <c r="R1543" s="59"/>
      <c r="S1543" s="59"/>
      <c r="T1543" s="59"/>
    </row>
    <row r="1544" spans="14:20" x14ac:dyDescent="0.25">
      <c r="N1544" s="60"/>
      <c r="O1544" s="59"/>
      <c r="P1544" s="59"/>
      <c r="Q1544" s="59"/>
      <c r="R1544" s="59"/>
      <c r="S1544" s="59"/>
      <c r="T1544" s="59"/>
    </row>
    <row r="1545" spans="14:20" x14ac:dyDescent="0.25">
      <c r="N1545" s="60"/>
      <c r="O1545" s="59"/>
      <c r="P1545" s="59"/>
      <c r="Q1545" s="59"/>
      <c r="R1545" s="59"/>
      <c r="S1545" s="59"/>
      <c r="T1545" s="59"/>
    </row>
    <row r="1546" spans="14:20" x14ac:dyDescent="0.25">
      <c r="N1546" s="60"/>
      <c r="O1546" s="59"/>
      <c r="P1546" s="59"/>
      <c r="Q1546" s="59"/>
      <c r="R1546" s="59"/>
      <c r="S1546" s="59"/>
      <c r="T1546" s="59"/>
    </row>
    <row r="1547" spans="14:20" x14ac:dyDescent="0.25">
      <c r="N1547" s="60"/>
      <c r="O1547" s="59"/>
      <c r="P1547" s="59"/>
      <c r="Q1547" s="59"/>
      <c r="R1547" s="59"/>
      <c r="S1547" s="59"/>
      <c r="T1547" s="59"/>
    </row>
    <row r="1548" spans="14:20" x14ac:dyDescent="0.25">
      <c r="N1548" s="60"/>
      <c r="O1548" s="59"/>
      <c r="P1548" s="59"/>
      <c r="Q1548" s="59"/>
      <c r="R1548" s="59"/>
      <c r="S1548" s="59"/>
      <c r="T1548" s="59"/>
    </row>
    <row r="1549" spans="14:20" x14ac:dyDescent="0.25">
      <c r="N1549" s="60"/>
      <c r="O1549" s="59"/>
      <c r="P1549" s="59"/>
      <c r="Q1549" s="59"/>
      <c r="R1549" s="59"/>
      <c r="S1549" s="59"/>
      <c r="T1549" s="59"/>
    </row>
    <row r="1550" spans="14:20" x14ac:dyDescent="0.25">
      <c r="N1550" s="60"/>
      <c r="O1550" s="59"/>
      <c r="P1550" s="59"/>
      <c r="Q1550" s="59"/>
      <c r="R1550" s="59"/>
      <c r="S1550" s="59"/>
      <c r="T1550" s="59"/>
    </row>
    <row r="1551" spans="14:20" x14ac:dyDescent="0.25">
      <c r="N1551" s="60"/>
      <c r="O1551" s="59"/>
      <c r="P1551" s="59"/>
      <c r="Q1551" s="59"/>
      <c r="R1551" s="59"/>
      <c r="S1551" s="59"/>
      <c r="T1551" s="59"/>
    </row>
    <row r="1552" spans="14:20" x14ac:dyDescent="0.25">
      <c r="N1552" s="60"/>
      <c r="O1552" s="59"/>
      <c r="P1552" s="59"/>
      <c r="Q1552" s="59"/>
      <c r="R1552" s="59"/>
      <c r="S1552" s="59"/>
      <c r="T1552" s="59"/>
    </row>
    <row r="1553" spans="14:20" x14ac:dyDescent="0.25">
      <c r="N1553" s="60"/>
      <c r="O1553" s="59"/>
      <c r="P1553" s="59"/>
      <c r="Q1553" s="59"/>
      <c r="R1553" s="59"/>
      <c r="S1553" s="59"/>
      <c r="T1553" s="59"/>
    </row>
    <row r="1554" spans="14:20" x14ac:dyDescent="0.25">
      <c r="N1554" s="60"/>
      <c r="O1554" s="59"/>
      <c r="P1554" s="59"/>
      <c r="Q1554" s="59"/>
      <c r="R1554" s="59"/>
      <c r="S1554" s="59"/>
      <c r="T1554" s="59"/>
    </row>
    <row r="1555" spans="14:20" x14ac:dyDescent="0.25">
      <c r="N1555" s="60"/>
      <c r="O1555" s="59"/>
      <c r="P1555" s="59"/>
      <c r="Q1555" s="59"/>
      <c r="R1555" s="59"/>
      <c r="S1555" s="59"/>
      <c r="T1555" s="59"/>
    </row>
    <row r="1556" spans="14:20" x14ac:dyDescent="0.25">
      <c r="N1556" s="60"/>
      <c r="O1556" s="59"/>
      <c r="P1556" s="59"/>
      <c r="Q1556" s="59"/>
      <c r="R1556" s="59"/>
      <c r="S1556" s="59"/>
      <c r="T1556" s="59"/>
    </row>
    <row r="1557" spans="14:20" x14ac:dyDescent="0.25">
      <c r="N1557" s="60"/>
      <c r="O1557" s="59"/>
      <c r="P1557" s="59"/>
      <c r="Q1557" s="59"/>
      <c r="R1557" s="59"/>
      <c r="S1557" s="59"/>
      <c r="T1557" s="59"/>
    </row>
    <row r="1558" spans="14:20" x14ac:dyDescent="0.25">
      <c r="N1558" s="60"/>
      <c r="O1558" s="59"/>
      <c r="P1558" s="59"/>
      <c r="Q1558" s="59"/>
      <c r="R1558" s="59"/>
      <c r="S1558" s="59"/>
      <c r="T1558" s="59"/>
    </row>
    <row r="1559" spans="14:20" x14ac:dyDescent="0.25">
      <c r="N1559" s="60"/>
      <c r="O1559" s="59"/>
      <c r="P1559" s="59"/>
      <c r="Q1559" s="59"/>
      <c r="R1559" s="59"/>
      <c r="S1559" s="59"/>
      <c r="T1559" s="59"/>
    </row>
    <row r="1560" spans="14:20" x14ac:dyDescent="0.25">
      <c r="N1560" s="60"/>
      <c r="O1560" s="59"/>
      <c r="P1560" s="59"/>
      <c r="Q1560" s="59"/>
      <c r="R1560" s="59"/>
      <c r="S1560" s="59"/>
      <c r="T1560" s="59"/>
    </row>
    <row r="1561" spans="14:20" x14ac:dyDescent="0.25">
      <c r="N1561" s="60"/>
      <c r="O1561" s="59"/>
      <c r="P1561" s="59"/>
      <c r="Q1561" s="59"/>
      <c r="R1561" s="59"/>
      <c r="S1561" s="59"/>
      <c r="T1561" s="59"/>
    </row>
    <row r="1562" spans="14:20" x14ac:dyDescent="0.25">
      <c r="N1562" s="60"/>
      <c r="O1562" s="59"/>
      <c r="P1562" s="59"/>
      <c r="Q1562" s="59"/>
      <c r="R1562" s="59"/>
      <c r="S1562" s="59"/>
      <c r="T1562" s="59"/>
    </row>
    <row r="1563" spans="14:20" x14ac:dyDescent="0.25">
      <c r="N1563" s="60"/>
      <c r="O1563" s="59"/>
      <c r="P1563" s="59"/>
      <c r="Q1563" s="59"/>
      <c r="R1563" s="59"/>
      <c r="S1563" s="59"/>
      <c r="T1563" s="59"/>
    </row>
    <row r="1564" spans="14:20" x14ac:dyDescent="0.25">
      <c r="N1564" s="60"/>
      <c r="O1564" s="59"/>
      <c r="P1564" s="59"/>
      <c r="Q1564" s="59"/>
      <c r="R1564" s="59"/>
      <c r="S1564" s="59"/>
      <c r="T1564" s="59"/>
    </row>
    <row r="1565" spans="14:20" x14ac:dyDescent="0.25">
      <c r="N1565" s="60"/>
      <c r="O1565" s="59"/>
      <c r="P1565" s="59"/>
      <c r="Q1565" s="59"/>
      <c r="R1565" s="59"/>
      <c r="S1565" s="59"/>
      <c r="T1565" s="59"/>
    </row>
    <row r="1566" spans="14:20" x14ac:dyDescent="0.25">
      <c r="N1566" s="60"/>
      <c r="O1566" s="59"/>
      <c r="P1566" s="59"/>
      <c r="Q1566" s="59"/>
      <c r="R1566" s="59"/>
      <c r="S1566" s="59"/>
      <c r="T1566" s="59"/>
    </row>
    <row r="1567" spans="14:20" x14ac:dyDescent="0.25">
      <c r="N1567" s="60"/>
      <c r="O1567" s="59"/>
      <c r="P1567" s="59"/>
      <c r="Q1567" s="59"/>
      <c r="R1567" s="59"/>
      <c r="S1567" s="59"/>
      <c r="T1567" s="59"/>
    </row>
    <row r="1568" spans="14:20" x14ac:dyDescent="0.25">
      <c r="N1568" s="60"/>
      <c r="O1568" s="59"/>
      <c r="P1568" s="59"/>
      <c r="Q1568" s="59"/>
      <c r="R1568" s="59"/>
      <c r="S1568" s="59"/>
      <c r="T1568" s="59"/>
    </row>
    <row r="1569" spans="14:20" x14ac:dyDescent="0.25">
      <c r="N1569" s="60"/>
      <c r="O1569" s="59"/>
      <c r="P1569" s="59"/>
      <c r="Q1569" s="59"/>
      <c r="R1569" s="59"/>
      <c r="S1569" s="59"/>
      <c r="T1569" s="59"/>
    </row>
    <row r="1570" spans="14:20" x14ac:dyDescent="0.25">
      <c r="N1570" s="60"/>
      <c r="O1570" s="59"/>
      <c r="P1570" s="59"/>
      <c r="Q1570" s="59"/>
      <c r="R1570" s="59"/>
      <c r="S1570" s="59"/>
      <c r="T1570" s="59"/>
    </row>
    <row r="1571" spans="14:20" x14ac:dyDescent="0.25">
      <c r="N1571" s="60"/>
      <c r="O1571" s="59"/>
      <c r="P1571" s="59"/>
      <c r="Q1571" s="59"/>
      <c r="R1571" s="59"/>
      <c r="S1571" s="59"/>
      <c r="T1571" s="59"/>
    </row>
    <row r="1572" spans="14:20" x14ac:dyDescent="0.25">
      <c r="N1572" s="60"/>
      <c r="O1572" s="59"/>
      <c r="P1572" s="59"/>
      <c r="Q1572" s="59"/>
      <c r="R1572" s="59"/>
      <c r="S1572" s="59"/>
      <c r="T1572" s="59"/>
    </row>
    <row r="1573" spans="14:20" x14ac:dyDescent="0.25">
      <c r="N1573" s="60"/>
      <c r="O1573" s="59"/>
      <c r="P1573" s="59"/>
      <c r="Q1573" s="59"/>
      <c r="R1573" s="59"/>
      <c r="S1573" s="59"/>
      <c r="T1573" s="59"/>
    </row>
    <row r="1574" spans="14:20" x14ac:dyDescent="0.25">
      <c r="N1574" s="60"/>
      <c r="O1574" s="59"/>
      <c r="P1574" s="59"/>
      <c r="Q1574" s="59"/>
      <c r="R1574" s="59"/>
      <c r="S1574" s="59"/>
      <c r="T1574" s="59"/>
    </row>
    <row r="1575" spans="14:20" x14ac:dyDescent="0.25">
      <c r="N1575" s="60"/>
      <c r="O1575" s="59"/>
      <c r="P1575" s="59"/>
      <c r="Q1575" s="59"/>
      <c r="R1575" s="59"/>
      <c r="S1575" s="59"/>
      <c r="T1575" s="59"/>
    </row>
    <row r="1576" spans="14:20" x14ac:dyDescent="0.25">
      <c r="N1576" s="60"/>
      <c r="O1576" s="59"/>
      <c r="P1576" s="59"/>
      <c r="Q1576" s="59"/>
      <c r="R1576" s="59"/>
      <c r="S1576" s="59"/>
      <c r="T1576" s="59"/>
    </row>
    <row r="1577" spans="14:20" x14ac:dyDescent="0.25">
      <c r="N1577" s="60"/>
      <c r="O1577" s="59"/>
      <c r="P1577" s="59"/>
      <c r="Q1577" s="59"/>
      <c r="R1577" s="59"/>
      <c r="S1577" s="59"/>
      <c r="T1577" s="59"/>
    </row>
    <row r="1578" spans="14:20" x14ac:dyDescent="0.25">
      <c r="N1578" s="60"/>
      <c r="O1578" s="59"/>
      <c r="P1578" s="59"/>
      <c r="Q1578" s="59"/>
      <c r="R1578" s="59"/>
      <c r="S1578" s="59"/>
      <c r="T1578" s="59"/>
    </row>
    <row r="1579" spans="14:20" x14ac:dyDescent="0.25">
      <c r="N1579" s="60"/>
      <c r="O1579" s="59"/>
      <c r="P1579" s="59"/>
      <c r="Q1579" s="59"/>
      <c r="R1579" s="59"/>
      <c r="S1579" s="59"/>
      <c r="T1579" s="59"/>
    </row>
    <row r="1580" spans="14:20" x14ac:dyDescent="0.25">
      <c r="N1580" s="60"/>
      <c r="O1580" s="59"/>
      <c r="P1580" s="59"/>
      <c r="Q1580" s="59"/>
      <c r="R1580" s="59"/>
      <c r="S1580" s="59"/>
      <c r="T1580" s="59"/>
    </row>
    <row r="1581" spans="14:20" x14ac:dyDescent="0.25">
      <c r="N1581" s="60"/>
      <c r="O1581" s="59"/>
      <c r="P1581" s="59"/>
      <c r="Q1581" s="59"/>
      <c r="R1581" s="59"/>
      <c r="S1581" s="59"/>
      <c r="T1581" s="59"/>
    </row>
    <row r="1582" spans="14:20" x14ac:dyDescent="0.25">
      <c r="N1582" s="60"/>
      <c r="O1582" s="59"/>
      <c r="P1582" s="59"/>
      <c r="Q1582" s="59"/>
      <c r="R1582" s="59"/>
      <c r="S1582" s="59"/>
      <c r="T1582" s="59"/>
    </row>
    <row r="1583" spans="14:20" x14ac:dyDescent="0.25">
      <c r="N1583" s="60"/>
      <c r="O1583" s="59"/>
      <c r="P1583" s="59"/>
      <c r="Q1583" s="59"/>
      <c r="R1583" s="59"/>
      <c r="S1583" s="59"/>
      <c r="T1583" s="59"/>
    </row>
    <row r="1584" spans="14:20" x14ac:dyDescent="0.25">
      <c r="N1584" s="60"/>
      <c r="O1584" s="59"/>
      <c r="P1584" s="59"/>
      <c r="Q1584" s="59"/>
      <c r="R1584" s="59"/>
      <c r="S1584" s="59"/>
      <c r="T1584" s="59"/>
    </row>
    <row r="1585" spans="14:20" x14ac:dyDescent="0.25">
      <c r="N1585" s="60"/>
      <c r="O1585" s="59"/>
      <c r="P1585" s="59"/>
      <c r="Q1585" s="59"/>
      <c r="R1585" s="59"/>
      <c r="S1585" s="59"/>
      <c r="T1585" s="59"/>
    </row>
    <row r="1586" spans="14:20" x14ac:dyDescent="0.25">
      <c r="N1586" s="60"/>
      <c r="O1586" s="59"/>
      <c r="P1586" s="59"/>
      <c r="Q1586" s="59"/>
      <c r="R1586" s="59"/>
      <c r="S1586" s="59"/>
      <c r="T1586" s="59"/>
    </row>
    <row r="1587" spans="14:20" x14ac:dyDescent="0.25">
      <c r="N1587" s="60"/>
      <c r="O1587" s="59"/>
      <c r="P1587" s="59"/>
      <c r="Q1587" s="59"/>
      <c r="R1587" s="59"/>
      <c r="S1587" s="59"/>
      <c r="T1587" s="59"/>
    </row>
    <row r="1588" spans="14:20" x14ac:dyDescent="0.25">
      <c r="N1588" s="60"/>
      <c r="O1588" s="59"/>
      <c r="P1588" s="59"/>
      <c r="Q1588" s="59"/>
      <c r="R1588" s="59"/>
      <c r="S1588" s="59"/>
      <c r="T1588" s="59"/>
    </row>
    <row r="1589" spans="14:20" x14ac:dyDescent="0.25">
      <c r="N1589" s="60"/>
      <c r="O1589" s="59"/>
      <c r="P1589" s="59"/>
      <c r="Q1589" s="59"/>
      <c r="R1589" s="59"/>
      <c r="S1589" s="59"/>
      <c r="T1589" s="59"/>
    </row>
    <row r="1590" spans="14:20" x14ac:dyDescent="0.25">
      <c r="N1590" s="60"/>
      <c r="O1590" s="59"/>
      <c r="P1590" s="59"/>
      <c r="Q1590" s="59"/>
      <c r="R1590" s="59"/>
      <c r="S1590" s="59"/>
      <c r="T1590" s="59"/>
    </row>
    <row r="1591" spans="14:20" x14ac:dyDescent="0.25">
      <c r="N1591" s="60"/>
      <c r="O1591" s="59"/>
      <c r="P1591" s="59"/>
      <c r="Q1591" s="59"/>
      <c r="R1591" s="59"/>
      <c r="S1591" s="59"/>
      <c r="T1591" s="59"/>
    </row>
    <row r="1592" spans="14:20" x14ac:dyDescent="0.25">
      <c r="N1592" s="60"/>
      <c r="O1592" s="59"/>
      <c r="P1592" s="59"/>
      <c r="Q1592" s="59"/>
      <c r="R1592" s="59"/>
      <c r="S1592" s="59"/>
      <c r="T1592" s="59"/>
    </row>
    <row r="1593" spans="14:20" x14ac:dyDescent="0.25">
      <c r="N1593" s="60"/>
      <c r="O1593" s="59"/>
      <c r="P1593" s="59"/>
      <c r="Q1593" s="59"/>
      <c r="R1593" s="59"/>
      <c r="S1593" s="59"/>
      <c r="T1593" s="59"/>
    </row>
    <row r="1594" spans="14:20" x14ac:dyDescent="0.25">
      <c r="N1594" s="60"/>
      <c r="O1594" s="59"/>
      <c r="P1594" s="59"/>
      <c r="Q1594" s="59"/>
      <c r="R1594" s="59"/>
      <c r="S1594" s="59"/>
      <c r="T1594" s="59"/>
    </row>
    <row r="1595" spans="14:20" x14ac:dyDescent="0.25">
      <c r="N1595" s="60"/>
      <c r="O1595" s="59"/>
      <c r="P1595" s="59"/>
      <c r="Q1595" s="59"/>
      <c r="R1595" s="59"/>
      <c r="S1595" s="59"/>
      <c r="T1595" s="59"/>
    </row>
    <row r="1596" spans="14:20" x14ac:dyDescent="0.25">
      <c r="N1596" s="60"/>
      <c r="O1596" s="59"/>
      <c r="P1596" s="59"/>
      <c r="Q1596" s="59"/>
      <c r="R1596" s="59"/>
      <c r="S1596" s="59"/>
      <c r="T1596" s="59"/>
    </row>
    <row r="1597" spans="14:20" x14ac:dyDescent="0.25">
      <c r="N1597" s="60"/>
      <c r="O1597" s="59"/>
      <c r="P1597" s="59"/>
      <c r="Q1597" s="59"/>
      <c r="R1597" s="59"/>
      <c r="S1597" s="59"/>
      <c r="T1597" s="59"/>
    </row>
    <row r="1598" spans="14:20" x14ac:dyDescent="0.25">
      <c r="N1598" s="60"/>
      <c r="O1598" s="59"/>
      <c r="P1598" s="59"/>
      <c r="Q1598" s="59"/>
      <c r="R1598" s="59"/>
      <c r="S1598" s="59"/>
      <c r="T1598" s="59"/>
    </row>
    <row r="1599" spans="14:20" x14ac:dyDescent="0.25">
      <c r="N1599" s="60"/>
      <c r="O1599" s="59"/>
      <c r="P1599" s="59"/>
      <c r="Q1599" s="59"/>
      <c r="R1599" s="59"/>
      <c r="S1599" s="59"/>
      <c r="T1599" s="59"/>
    </row>
    <row r="1600" spans="14:20" x14ac:dyDescent="0.25">
      <c r="N1600" s="60"/>
      <c r="O1600" s="59"/>
      <c r="P1600" s="59"/>
      <c r="Q1600" s="59"/>
      <c r="R1600" s="59"/>
      <c r="S1600" s="59"/>
      <c r="T1600" s="59"/>
    </row>
    <row r="1601" spans="14:20" x14ac:dyDescent="0.25">
      <c r="N1601" s="60"/>
      <c r="O1601" s="59"/>
      <c r="P1601" s="59"/>
      <c r="Q1601" s="59"/>
      <c r="R1601" s="59"/>
      <c r="S1601" s="59"/>
      <c r="T1601" s="59"/>
    </row>
    <row r="1602" spans="14:20" x14ac:dyDescent="0.25">
      <c r="N1602" s="60"/>
      <c r="O1602" s="59"/>
      <c r="P1602" s="59"/>
      <c r="Q1602" s="59"/>
      <c r="R1602" s="59"/>
      <c r="S1602" s="59"/>
      <c r="T1602" s="59"/>
    </row>
    <row r="1603" spans="14:20" x14ac:dyDescent="0.25">
      <c r="N1603" s="60"/>
      <c r="O1603" s="59"/>
      <c r="P1603" s="59"/>
      <c r="Q1603" s="59"/>
      <c r="R1603" s="59"/>
      <c r="S1603" s="59"/>
      <c r="T1603" s="59"/>
    </row>
    <row r="1604" spans="14:20" x14ac:dyDescent="0.25">
      <c r="N1604" s="60"/>
      <c r="O1604" s="59"/>
      <c r="P1604" s="59"/>
      <c r="Q1604" s="59"/>
      <c r="R1604" s="59"/>
      <c r="S1604" s="59"/>
      <c r="T1604" s="59"/>
    </row>
    <row r="1605" spans="14:20" x14ac:dyDescent="0.25">
      <c r="N1605" s="60"/>
      <c r="O1605" s="59"/>
      <c r="P1605" s="59"/>
      <c r="Q1605" s="59"/>
      <c r="R1605" s="59"/>
      <c r="S1605" s="59"/>
      <c r="T1605" s="59"/>
    </row>
    <row r="1606" spans="14:20" x14ac:dyDescent="0.25">
      <c r="N1606" s="60"/>
      <c r="O1606" s="59"/>
      <c r="P1606" s="59"/>
      <c r="Q1606" s="59"/>
      <c r="R1606" s="59"/>
      <c r="S1606" s="59"/>
      <c r="T1606" s="59"/>
    </row>
    <row r="1607" spans="14:20" x14ac:dyDescent="0.25">
      <c r="N1607" s="60"/>
      <c r="O1607" s="59"/>
      <c r="P1607" s="59"/>
      <c r="Q1607" s="59"/>
      <c r="R1607" s="59"/>
      <c r="S1607" s="59"/>
      <c r="T1607" s="59"/>
    </row>
    <row r="1608" spans="14:20" x14ac:dyDescent="0.25">
      <c r="N1608" s="60"/>
      <c r="O1608" s="59"/>
      <c r="P1608" s="59"/>
      <c r="Q1608" s="59"/>
      <c r="R1608" s="59"/>
      <c r="S1608" s="59"/>
      <c r="T1608" s="59"/>
    </row>
    <row r="1609" spans="14:20" x14ac:dyDescent="0.25">
      <c r="N1609" s="60"/>
      <c r="O1609" s="59"/>
      <c r="P1609" s="59"/>
      <c r="Q1609" s="59"/>
      <c r="R1609" s="59"/>
      <c r="S1609" s="59"/>
      <c r="T1609" s="59"/>
    </row>
    <row r="1610" spans="14:20" x14ac:dyDescent="0.25">
      <c r="N1610" s="60"/>
      <c r="O1610" s="59"/>
      <c r="P1610" s="59"/>
      <c r="Q1610" s="59"/>
      <c r="R1610" s="59"/>
      <c r="S1610" s="59"/>
      <c r="T1610" s="59"/>
    </row>
    <row r="1611" spans="14:20" x14ac:dyDescent="0.25">
      <c r="N1611" s="60"/>
      <c r="O1611" s="59"/>
      <c r="P1611" s="59"/>
      <c r="Q1611" s="59"/>
      <c r="R1611" s="59"/>
      <c r="S1611" s="59"/>
      <c r="T1611" s="59"/>
    </row>
    <row r="1612" spans="14:20" x14ac:dyDescent="0.25">
      <c r="N1612" s="60"/>
      <c r="O1612" s="59"/>
      <c r="P1612" s="59"/>
      <c r="Q1612" s="59"/>
      <c r="R1612" s="59"/>
      <c r="S1612" s="59"/>
      <c r="T1612" s="59"/>
    </row>
    <row r="1613" spans="14:20" x14ac:dyDescent="0.25">
      <c r="N1613" s="60"/>
      <c r="O1613" s="59"/>
      <c r="P1613" s="59"/>
      <c r="Q1613" s="59"/>
      <c r="R1613" s="59"/>
      <c r="S1613" s="59"/>
      <c r="T1613" s="59"/>
    </row>
    <row r="1614" spans="14:20" x14ac:dyDescent="0.25">
      <c r="N1614" s="60"/>
      <c r="O1614" s="59"/>
      <c r="P1614" s="59"/>
      <c r="Q1614" s="59"/>
      <c r="R1614" s="59"/>
      <c r="S1614" s="59"/>
      <c r="T1614" s="59"/>
    </row>
    <row r="1615" spans="14:20" x14ac:dyDescent="0.25">
      <c r="N1615" s="60"/>
      <c r="O1615" s="59"/>
      <c r="P1615" s="59"/>
      <c r="Q1615" s="59"/>
      <c r="R1615" s="59"/>
      <c r="S1615" s="59"/>
      <c r="T1615" s="59"/>
    </row>
    <row r="1616" spans="14:20" x14ac:dyDescent="0.25">
      <c r="N1616" s="60"/>
      <c r="O1616" s="59"/>
      <c r="P1616" s="59"/>
      <c r="Q1616" s="59"/>
      <c r="R1616" s="59"/>
      <c r="S1616" s="59"/>
      <c r="T1616" s="59"/>
    </row>
    <row r="1617" spans="14:20" x14ac:dyDescent="0.25">
      <c r="N1617" s="60"/>
      <c r="O1617" s="59"/>
      <c r="P1617" s="59"/>
      <c r="Q1617" s="59"/>
      <c r="R1617" s="59"/>
      <c r="S1617" s="59"/>
      <c r="T1617" s="59"/>
    </row>
    <row r="1618" spans="14:20" x14ac:dyDescent="0.25">
      <c r="N1618" s="60"/>
      <c r="O1618" s="59"/>
      <c r="P1618" s="59"/>
      <c r="Q1618" s="59"/>
      <c r="R1618" s="59"/>
      <c r="S1618" s="59"/>
      <c r="T1618" s="59"/>
    </row>
    <row r="1619" spans="14:20" x14ac:dyDescent="0.25">
      <c r="N1619" s="60"/>
      <c r="O1619" s="59"/>
      <c r="P1619" s="59"/>
      <c r="Q1619" s="59"/>
      <c r="R1619" s="59"/>
      <c r="S1619" s="59"/>
      <c r="T1619" s="59"/>
    </row>
    <row r="1620" spans="14:20" x14ac:dyDescent="0.25">
      <c r="N1620" s="60"/>
      <c r="O1620" s="59"/>
      <c r="P1620" s="59"/>
      <c r="Q1620" s="59"/>
      <c r="R1620" s="59"/>
      <c r="S1620" s="59"/>
      <c r="T1620" s="59"/>
    </row>
    <row r="1621" spans="14:20" x14ac:dyDescent="0.25">
      <c r="N1621" s="60"/>
      <c r="O1621" s="59"/>
      <c r="P1621" s="59"/>
      <c r="Q1621" s="59"/>
      <c r="R1621" s="59"/>
      <c r="S1621" s="59"/>
      <c r="T1621" s="59"/>
    </row>
    <row r="1622" spans="14:20" x14ac:dyDescent="0.25">
      <c r="N1622" s="60"/>
      <c r="O1622" s="59"/>
      <c r="P1622" s="59"/>
      <c r="Q1622" s="59"/>
      <c r="R1622" s="59"/>
      <c r="S1622" s="59"/>
      <c r="T1622" s="59"/>
    </row>
    <row r="1623" spans="14:20" x14ac:dyDescent="0.25">
      <c r="N1623" s="60"/>
      <c r="O1623" s="59"/>
      <c r="P1623" s="59"/>
      <c r="Q1623" s="59"/>
      <c r="R1623" s="59"/>
      <c r="S1623" s="59"/>
      <c r="T1623" s="59"/>
    </row>
    <row r="1624" spans="14:20" x14ac:dyDescent="0.25">
      <c r="N1624" s="60"/>
      <c r="O1624" s="59"/>
      <c r="P1624" s="59"/>
      <c r="Q1624" s="59"/>
      <c r="R1624" s="59"/>
      <c r="S1624" s="59"/>
      <c r="T1624" s="59"/>
    </row>
    <row r="1625" spans="14:20" x14ac:dyDescent="0.25">
      <c r="N1625" s="60"/>
      <c r="O1625" s="59"/>
      <c r="P1625" s="59"/>
      <c r="Q1625" s="59"/>
      <c r="R1625" s="59"/>
      <c r="S1625" s="59"/>
      <c r="T1625" s="59"/>
    </row>
    <row r="1626" spans="14:20" x14ac:dyDescent="0.25">
      <c r="N1626" s="60"/>
      <c r="O1626" s="59"/>
      <c r="P1626" s="59"/>
      <c r="Q1626" s="59"/>
      <c r="R1626" s="59"/>
      <c r="S1626" s="59"/>
      <c r="T1626" s="59"/>
    </row>
    <row r="1627" spans="14:20" x14ac:dyDescent="0.25">
      <c r="N1627" s="60"/>
      <c r="O1627" s="59"/>
      <c r="P1627" s="59"/>
      <c r="Q1627" s="59"/>
      <c r="R1627" s="59"/>
      <c r="S1627" s="59"/>
      <c r="T1627" s="59"/>
    </row>
    <row r="1628" spans="14:20" x14ac:dyDescent="0.25">
      <c r="N1628" s="60"/>
      <c r="O1628" s="59"/>
      <c r="P1628" s="59"/>
      <c r="Q1628" s="59"/>
      <c r="R1628" s="59"/>
      <c r="S1628" s="59"/>
      <c r="T1628" s="59"/>
    </row>
    <row r="1629" spans="14:20" x14ac:dyDescent="0.25">
      <c r="N1629" s="60"/>
      <c r="O1629" s="59"/>
      <c r="P1629" s="59"/>
      <c r="Q1629" s="59"/>
      <c r="R1629" s="59"/>
      <c r="S1629" s="59"/>
      <c r="T1629" s="59"/>
    </row>
    <row r="1630" spans="14:20" x14ac:dyDescent="0.25">
      <c r="N1630" s="60"/>
      <c r="O1630" s="59"/>
      <c r="P1630" s="59"/>
      <c r="Q1630" s="59"/>
      <c r="R1630" s="59"/>
      <c r="S1630" s="59"/>
      <c r="T1630" s="59"/>
    </row>
    <row r="1631" spans="14:20" x14ac:dyDescent="0.25">
      <c r="N1631" s="60"/>
      <c r="O1631" s="59"/>
      <c r="P1631" s="59"/>
      <c r="Q1631" s="59"/>
      <c r="R1631" s="59"/>
      <c r="S1631" s="59"/>
      <c r="T1631" s="59"/>
    </row>
    <row r="1632" spans="14:20" x14ac:dyDescent="0.25">
      <c r="N1632" s="60"/>
      <c r="O1632" s="59"/>
      <c r="P1632" s="59"/>
      <c r="Q1632" s="59"/>
      <c r="R1632" s="59"/>
      <c r="S1632" s="59"/>
      <c r="T1632" s="59"/>
    </row>
    <row r="1633" spans="14:20" x14ac:dyDescent="0.25">
      <c r="N1633" s="60"/>
      <c r="O1633" s="59"/>
      <c r="P1633" s="59"/>
      <c r="Q1633" s="59"/>
      <c r="R1633" s="59"/>
      <c r="S1633" s="59"/>
      <c r="T1633" s="59"/>
    </row>
    <row r="1634" spans="14:20" x14ac:dyDescent="0.25">
      <c r="N1634" s="60"/>
      <c r="O1634" s="59"/>
      <c r="P1634" s="59"/>
      <c r="Q1634" s="59"/>
      <c r="R1634" s="59"/>
      <c r="S1634" s="59"/>
      <c r="T1634" s="59"/>
    </row>
    <row r="1635" spans="14:20" x14ac:dyDescent="0.25">
      <c r="N1635" s="60"/>
      <c r="O1635" s="59"/>
      <c r="P1635" s="59"/>
      <c r="Q1635" s="59"/>
      <c r="R1635" s="59"/>
      <c r="S1635" s="59"/>
      <c r="T1635" s="59"/>
    </row>
    <row r="1636" spans="14:20" x14ac:dyDescent="0.25">
      <c r="N1636" s="60"/>
      <c r="O1636" s="59"/>
      <c r="P1636" s="59"/>
      <c r="Q1636" s="59"/>
      <c r="R1636" s="59"/>
      <c r="S1636" s="59"/>
      <c r="T1636" s="59"/>
    </row>
    <row r="1637" spans="14:20" x14ac:dyDescent="0.25">
      <c r="N1637" s="60"/>
      <c r="O1637" s="59"/>
      <c r="P1637" s="59"/>
      <c r="Q1637" s="59"/>
      <c r="R1637" s="59"/>
      <c r="S1637" s="59"/>
      <c r="T1637" s="59"/>
    </row>
    <row r="1638" spans="14:20" x14ac:dyDescent="0.25">
      <c r="N1638" s="60"/>
      <c r="O1638" s="59"/>
      <c r="P1638" s="59"/>
      <c r="Q1638" s="59"/>
      <c r="R1638" s="59"/>
      <c r="S1638" s="59"/>
      <c r="T1638" s="59"/>
    </row>
    <row r="1639" spans="14:20" x14ac:dyDescent="0.25">
      <c r="N1639" s="60"/>
      <c r="O1639" s="59"/>
      <c r="P1639" s="59"/>
      <c r="Q1639" s="59"/>
      <c r="R1639" s="59"/>
      <c r="S1639" s="59"/>
      <c r="T1639" s="59"/>
    </row>
    <row r="1640" spans="14:20" x14ac:dyDescent="0.25">
      <c r="N1640" s="60"/>
      <c r="O1640" s="59"/>
      <c r="P1640" s="59"/>
      <c r="Q1640" s="59"/>
      <c r="R1640" s="59"/>
      <c r="S1640" s="59"/>
      <c r="T1640" s="59"/>
    </row>
    <row r="1641" spans="14:20" x14ac:dyDescent="0.25">
      <c r="N1641" s="60"/>
      <c r="O1641" s="59"/>
      <c r="P1641" s="59"/>
      <c r="Q1641" s="59"/>
      <c r="R1641" s="59"/>
      <c r="S1641" s="59"/>
      <c r="T1641" s="59"/>
    </row>
    <row r="1642" spans="14:20" x14ac:dyDescent="0.25">
      <c r="N1642" s="60"/>
      <c r="O1642" s="59"/>
      <c r="P1642" s="59"/>
      <c r="Q1642" s="59"/>
      <c r="R1642" s="59"/>
      <c r="S1642" s="59"/>
      <c r="T1642" s="59"/>
    </row>
    <row r="1643" spans="14:20" x14ac:dyDescent="0.25">
      <c r="N1643" s="60"/>
      <c r="O1643" s="59"/>
      <c r="P1643" s="59"/>
      <c r="Q1643" s="59"/>
      <c r="R1643" s="59"/>
      <c r="S1643" s="59"/>
      <c r="T1643" s="59"/>
    </row>
    <row r="1644" spans="14:20" x14ac:dyDescent="0.25">
      <c r="N1644" s="60"/>
      <c r="O1644" s="59"/>
      <c r="P1644" s="59"/>
      <c r="Q1644" s="59"/>
      <c r="R1644" s="59"/>
      <c r="S1644" s="59"/>
      <c r="T1644" s="59"/>
    </row>
    <row r="1645" spans="14:20" x14ac:dyDescent="0.25">
      <c r="N1645" s="60"/>
      <c r="O1645" s="59"/>
      <c r="P1645" s="59"/>
      <c r="Q1645" s="59"/>
      <c r="R1645" s="59"/>
      <c r="S1645" s="59"/>
      <c r="T1645" s="59"/>
    </row>
    <row r="1646" spans="14:20" x14ac:dyDescent="0.25">
      <c r="N1646" s="60"/>
      <c r="O1646" s="59"/>
      <c r="P1646" s="59"/>
      <c r="Q1646" s="59"/>
      <c r="R1646" s="59"/>
      <c r="S1646" s="59"/>
      <c r="T1646" s="59"/>
    </row>
    <row r="1647" spans="14:20" x14ac:dyDescent="0.25">
      <c r="N1647" s="60"/>
      <c r="O1647" s="59"/>
      <c r="P1647" s="59"/>
      <c r="Q1647" s="59"/>
      <c r="R1647" s="59"/>
      <c r="S1647" s="59"/>
      <c r="T1647" s="59"/>
    </row>
    <row r="1648" spans="14:20" x14ac:dyDescent="0.25">
      <c r="N1648" s="60"/>
      <c r="O1648" s="59"/>
      <c r="P1648" s="59"/>
      <c r="Q1648" s="59"/>
      <c r="R1648" s="59"/>
      <c r="S1648" s="59"/>
      <c r="T1648" s="59"/>
    </row>
    <row r="1649" spans="14:20" x14ac:dyDescent="0.25">
      <c r="N1649" s="60"/>
      <c r="O1649" s="59"/>
      <c r="P1649" s="59"/>
      <c r="Q1649" s="59"/>
      <c r="R1649" s="59"/>
      <c r="S1649" s="59"/>
      <c r="T1649" s="59"/>
    </row>
    <row r="1650" spans="14:20" x14ac:dyDescent="0.25">
      <c r="N1650" s="60"/>
      <c r="O1650" s="59"/>
      <c r="P1650" s="59"/>
      <c r="Q1650" s="59"/>
      <c r="R1650" s="59"/>
      <c r="S1650" s="59"/>
      <c r="T1650" s="59"/>
    </row>
    <row r="1651" spans="14:20" x14ac:dyDescent="0.25">
      <c r="N1651" s="60"/>
      <c r="O1651" s="59"/>
      <c r="P1651" s="59"/>
      <c r="Q1651" s="59"/>
      <c r="R1651" s="59"/>
      <c r="S1651" s="59"/>
      <c r="T1651" s="59"/>
    </row>
    <row r="1652" spans="14:20" x14ac:dyDescent="0.25">
      <c r="N1652" s="60"/>
      <c r="O1652" s="59"/>
      <c r="P1652" s="59"/>
      <c r="Q1652" s="59"/>
      <c r="R1652" s="59"/>
      <c r="S1652" s="59"/>
      <c r="T1652" s="59"/>
    </row>
    <row r="1653" spans="14:20" x14ac:dyDescent="0.25">
      <c r="N1653" s="60"/>
      <c r="O1653" s="59"/>
      <c r="P1653" s="59"/>
      <c r="Q1653" s="59"/>
      <c r="R1653" s="59"/>
      <c r="S1653" s="59"/>
      <c r="T1653" s="59"/>
    </row>
    <row r="1654" spans="14:20" x14ac:dyDescent="0.25">
      <c r="N1654" s="60"/>
      <c r="O1654" s="59"/>
      <c r="P1654" s="59"/>
      <c r="Q1654" s="59"/>
      <c r="R1654" s="59"/>
      <c r="S1654" s="59"/>
      <c r="T1654" s="59"/>
    </row>
    <row r="1655" spans="14:20" x14ac:dyDescent="0.25">
      <c r="N1655" s="60"/>
      <c r="O1655" s="59"/>
      <c r="P1655" s="59"/>
      <c r="Q1655" s="59"/>
      <c r="R1655" s="59"/>
      <c r="S1655" s="59"/>
      <c r="T1655" s="59"/>
    </row>
    <row r="1656" spans="14:20" x14ac:dyDescent="0.25">
      <c r="N1656" s="60"/>
      <c r="O1656" s="59"/>
      <c r="P1656" s="59"/>
      <c r="Q1656" s="59"/>
      <c r="R1656" s="59"/>
      <c r="S1656" s="59"/>
      <c r="T1656" s="59"/>
    </row>
    <row r="1657" spans="14:20" x14ac:dyDescent="0.25">
      <c r="N1657" s="60"/>
      <c r="O1657" s="59"/>
      <c r="P1657" s="59"/>
      <c r="Q1657" s="59"/>
      <c r="R1657" s="59"/>
      <c r="S1657" s="59"/>
      <c r="T1657" s="59"/>
    </row>
    <row r="1658" spans="14:20" x14ac:dyDescent="0.25">
      <c r="N1658" s="60"/>
      <c r="O1658" s="59"/>
      <c r="P1658" s="59"/>
      <c r="Q1658" s="59"/>
      <c r="R1658" s="59"/>
      <c r="S1658" s="59"/>
      <c r="T1658" s="59"/>
    </row>
    <row r="1659" spans="14:20" x14ac:dyDescent="0.25">
      <c r="N1659" s="60"/>
      <c r="O1659" s="59"/>
      <c r="P1659" s="59"/>
      <c r="Q1659" s="59"/>
      <c r="R1659" s="59"/>
      <c r="S1659" s="59"/>
      <c r="T1659" s="59"/>
    </row>
    <row r="1660" spans="14:20" x14ac:dyDescent="0.25">
      <c r="N1660" s="60"/>
      <c r="O1660" s="59"/>
      <c r="P1660" s="59"/>
      <c r="Q1660" s="59"/>
      <c r="R1660" s="59"/>
      <c r="S1660" s="59"/>
      <c r="T1660" s="59"/>
    </row>
    <row r="1661" spans="14:20" x14ac:dyDescent="0.25">
      <c r="N1661" s="60"/>
      <c r="O1661" s="59"/>
      <c r="P1661" s="59"/>
      <c r="Q1661" s="59"/>
      <c r="R1661" s="59"/>
      <c r="S1661" s="59"/>
      <c r="T1661" s="59"/>
    </row>
    <row r="1662" spans="14:20" x14ac:dyDescent="0.25">
      <c r="N1662" s="60"/>
      <c r="O1662" s="59"/>
      <c r="P1662" s="59"/>
      <c r="Q1662" s="59"/>
      <c r="R1662" s="59"/>
      <c r="S1662" s="59"/>
      <c r="T1662" s="59"/>
    </row>
    <row r="1663" spans="14:20" x14ac:dyDescent="0.25">
      <c r="N1663" s="60"/>
      <c r="O1663" s="59"/>
      <c r="P1663" s="59"/>
      <c r="Q1663" s="59"/>
      <c r="R1663" s="59"/>
      <c r="S1663" s="59"/>
      <c r="T1663" s="59"/>
    </row>
    <row r="1664" spans="14:20" x14ac:dyDescent="0.25">
      <c r="N1664" s="60"/>
      <c r="O1664" s="59"/>
      <c r="P1664" s="59"/>
      <c r="Q1664" s="59"/>
      <c r="R1664" s="59"/>
      <c r="S1664" s="59"/>
      <c r="T1664" s="59"/>
    </row>
    <row r="1665" spans="14:20" x14ac:dyDescent="0.25">
      <c r="N1665" s="60"/>
      <c r="O1665" s="59"/>
      <c r="P1665" s="59"/>
      <c r="Q1665" s="59"/>
      <c r="R1665" s="59"/>
      <c r="S1665" s="59"/>
      <c r="T1665" s="59"/>
    </row>
    <row r="1666" spans="14:20" x14ac:dyDescent="0.25">
      <c r="N1666" s="60"/>
      <c r="O1666" s="59"/>
      <c r="P1666" s="59"/>
      <c r="Q1666" s="59"/>
      <c r="R1666" s="59"/>
      <c r="S1666" s="59"/>
      <c r="T1666" s="59"/>
    </row>
    <row r="1667" spans="14:20" x14ac:dyDescent="0.25">
      <c r="N1667" s="60"/>
      <c r="O1667" s="59"/>
      <c r="P1667" s="59"/>
      <c r="Q1667" s="59"/>
      <c r="R1667" s="59"/>
      <c r="S1667" s="59"/>
      <c r="T1667" s="59"/>
    </row>
    <row r="1668" spans="14:20" x14ac:dyDescent="0.25">
      <c r="N1668" s="60"/>
      <c r="O1668" s="59"/>
      <c r="P1668" s="59"/>
      <c r="Q1668" s="59"/>
      <c r="R1668" s="59"/>
      <c r="S1668" s="59"/>
      <c r="T1668" s="59"/>
    </row>
    <row r="1669" spans="14:20" x14ac:dyDescent="0.25">
      <c r="N1669" s="60"/>
      <c r="O1669" s="59"/>
      <c r="P1669" s="59"/>
      <c r="Q1669" s="59"/>
      <c r="R1669" s="59"/>
      <c r="S1669" s="59"/>
      <c r="T1669" s="59"/>
    </row>
    <row r="1670" spans="14:20" x14ac:dyDescent="0.25">
      <c r="N1670" s="60"/>
      <c r="O1670" s="59"/>
      <c r="P1670" s="59"/>
      <c r="Q1670" s="59"/>
      <c r="R1670" s="59"/>
      <c r="S1670" s="59"/>
      <c r="T1670" s="59"/>
    </row>
    <row r="1671" spans="14:20" x14ac:dyDescent="0.25">
      <c r="N1671" s="60"/>
      <c r="O1671" s="59"/>
      <c r="P1671" s="59"/>
      <c r="Q1671" s="59"/>
      <c r="R1671" s="59"/>
      <c r="S1671" s="59"/>
      <c r="T1671" s="59"/>
    </row>
    <row r="1672" spans="14:20" x14ac:dyDescent="0.25">
      <c r="N1672" s="60"/>
      <c r="O1672" s="59"/>
      <c r="P1672" s="59"/>
      <c r="Q1672" s="59"/>
      <c r="R1672" s="59"/>
      <c r="S1672" s="59"/>
      <c r="T1672" s="59"/>
    </row>
    <row r="1673" spans="14:20" x14ac:dyDescent="0.25">
      <c r="N1673" s="60"/>
      <c r="O1673" s="59"/>
      <c r="P1673" s="59"/>
      <c r="Q1673" s="59"/>
      <c r="R1673" s="59"/>
      <c r="S1673" s="59"/>
      <c r="T1673" s="59"/>
    </row>
    <row r="1674" spans="14:20" x14ac:dyDescent="0.25">
      <c r="N1674" s="60"/>
      <c r="O1674" s="59"/>
      <c r="P1674" s="59"/>
      <c r="Q1674" s="59"/>
      <c r="R1674" s="59"/>
      <c r="S1674" s="59"/>
      <c r="T1674" s="59"/>
    </row>
    <row r="1675" spans="14:20" x14ac:dyDescent="0.25">
      <c r="N1675" s="60"/>
      <c r="O1675" s="59"/>
      <c r="P1675" s="59"/>
      <c r="Q1675" s="59"/>
      <c r="R1675" s="59"/>
      <c r="S1675" s="59"/>
      <c r="T1675" s="59"/>
    </row>
    <row r="1676" spans="14:20" x14ac:dyDescent="0.25">
      <c r="N1676" s="60"/>
      <c r="O1676" s="59"/>
      <c r="P1676" s="59"/>
      <c r="Q1676" s="59"/>
      <c r="R1676" s="59"/>
      <c r="S1676" s="59"/>
      <c r="T1676" s="59"/>
    </row>
    <row r="1677" spans="14:20" x14ac:dyDescent="0.25">
      <c r="N1677" s="60"/>
      <c r="O1677" s="59"/>
      <c r="P1677" s="59"/>
      <c r="Q1677" s="59"/>
      <c r="R1677" s="59"/>
      <c r="S1677" s="59"/>
      <c r="T1677" s="59"/>
    </row>
    <row r="1678" spans="14:20" x14ac:dyDescent="0.25">
      <c r="N1678" s="60"/>
      <c r="O1678" s="59"/>
      <c r="P1678" s="59"/>
      <c r="Q1678" s="59"/>
      <c r="R1678" s="59"/>
      <c r="S1678" s="59"/>
      <c r="T1678" s="59"/>
    </row>
    <row r="1679" spans="14:20" x14ac:dyDescent="0.25">
      <c r="N1679" s="60"/>
      <c r="O1679" s="59"/>
      <c r="P1679" s="59"/>
      <c r="Q1679" s="59"/>
      <c r="R1679" s="59"/>
      <c r="S1679" s="59"/>
      <c r="T1679" s="59"/>
    </row>
    <row r="1680" spans="14:20" x14ac:dyDescent="0.25">
      <c r="N1680" s="60"/>
      <c r="O1680" s="59"/>
      <c r="P1680" s="59"/>
      <c r="Q1680" s="59"/>
      <c r="R1680" s="59"/>
      <c r="S1680" s="59"/>
      <c r="T1680" s="59"/>
    </row>
    <row r="1681" spans="14:20" x14ac:dyDescent="0.25">
      <c r="N1681" s="60"/>
      <c r="O1681" s="59"/>
      <c r="P1681" s="59"/>
      <c r="Q1681" s="59"/>
      <c r="R1681" s="59"/>
      <c r="S1681" s="59"/>
      <c r="T1681" s="59"/>
    </row>
    <row r="1682" spans="14:20" x14ac:dyDescent="0.25">
      <c r="N1682" s="60"/>
      <c r="O1682" s="59"/>
      <c r="P1682" s="59"/>
      <c r="Q1682" s="59"/>
      <c r="R1682" s="59"/>
      <c r="S1682" s="59"/>
      <c r="T1682" s="59"/>
    </row>
    <row r="1683" spans="14:20" x14ac:dyDescent="0.25">
      <c r="N1683" s="60"/>
      <c r="O1683" s="59"/>
      <c r="P1683" s="59"/>
      <c r="Q1683" s="59"/>
      <c r="R1683" s="59"/>
      <c r="S1683" s="59"/>
      <c r="T1683" s="59"/>
    </row>
    <row r="1684" spans="14:20" x14ac:dyDescent="0.25">
      <c r="N1684" s="60"/>
      <c r="O1684" s="59"/>
      <c r="P1684" s="59"/>
      <c r="Q1684" s="59"/>
      <c r="R1684" s="59"/>
      <c r="S1684" s="59"/>
      <c r="T1684" s="59"/>
    </row>
    <row r="1685" spans="14:20" x14ac:dyDescent="0.25">
      <c r="N1685" s="60"/>
      <c r="O1685" s="59"/>
      <c r="P1685" s="59"/>
      <c r="Q1685" s="59"/>
      <c r="R1685" s="59"/>
      <c r="S1685" s="59"/>
      <c r="T1685" s="59"/>
    </row>
    <row r="1686" spans="14:20" x14ac:dyDescent="0.25">
      <c r="N1686" s="60"/>
      <c r="O1686" s="59"/>
      <c r="P1686" s="59"/>
      <c r="Q1686" s="59"/>
      <c r="R1686" s="59"/>
      <c r="S1686" s="59"/>
      <c r="T1686" s="59"/>
    </row>
    <row r="1687" spans="14:20" x14ac:dyDescent="0.25">
      <c r="N1687" s="60"/>
      <c r="O1687" s="59"/>
      <c r="P1687" s="59"/>
      <c r="Q1687" s="59"/>
      <c r="R1687" s="59"/>
      <c r="S1687" s="59"/>
      <c r="T1687" s="59"/>
    </row>
    <row r="1688" spans="14:20" x14ac:dyDescent="0.25">
      <c r="N1688" s="60"/>
      <c r="O1688" s="59"/>
      <c r="P1688" s="59"/>
      <c r="Q1688" s="59"/>
      <c r="R1688" s="59"/>
      <c r="S1688" s="59"/>
      <c r="T1688" s="59"/>
    </row>
    <row r="1689" spans="14:20" x14ac:dyDescent="0.25">
      <c r="N1689" s="60"/>
      <c r="O1689" s="59"/>
      <c r="P1689" s="59"/>
      <c r="Q1689" s="59"/>
      <c r="R1689" s="59"/>
      <c r="S1689" s="59"/>
      <c r="T1689" s="59"/>
    </row>
    <row r="1690" spans="14:20" x14ac:dyDescent="0.25">
      <c r="N1690" s="60"/>
      <c r="O1690" s="59"/>
      <c r="P1690" s="59"/>
      <c r="Q1690" s="59"/>
      <c r="R1690" s="59"/>
      <c r="S1690" s="59"/>
      <c r="T1690" s="59"/>
    </row>
    <row r="1691" spans="14:20" x14ac:dyDescent="0.25">
      <c r="N1691" s="60"/>
      <c r="O1691" s="59"/>
      <c r="P1691" s="59"/>
      <c r="Q1691" s="59"/>
      <c r="R1691" s="59"/>
      <c r="S1691" s="59"/>
      <c r="T1691" s="59"/>
    </row>
    <row r="1692" spans="14:20" x14ac:dyDescent="0.25">
      <c r="N1692" s="60"/>
      <c r="O1692" s="59"/>
      <c r="P1692" s="59"/>
      <c r="Q1692" s="59"/>
      <c r="R1692" s="59"/>
      <c r="S1692" s="59"/>
      <c r="T1692" s="59"/>
    </row>
    <row r="1693" spans="14:20" x14ac:dyDescent="0.25">
      <c r="N1693" s="60"/>
      <c r="O1693" s="59"/>
      <c r="P1693" s="59"/>
      <c r="Q1693" s="59"/>
      <c r="R1693" s="59"/>
      <c r="S1693" s="59"/>
      <c r="T1693" s="59"/>
    </row>
    <row r="1694" spans="14:20" x14ac:dyDescent="0.25">
      <c r="N1694" s="60"/>
      <c r="O1694" s="59"/>
      <c r="P1694" s="59"/>
      <c r="Q1694" s="59"/>
      <c r="R1694" s="59"/>
      <c r="S1694" s="59"/>
      <c r="T1694" s="59"/>
    </row>
    <row r="1695" spans="14:20" x14ac:dyDescent="0.25">
      <c r="N1695" s="60"/>
      <c r="O1695" s="59"/>
      <c r="P1695" s="59"/>
      <c r="Q1695" s="59"/>
      <c r="R1695" s="59"/>
      <c r="S1695" s="59"/>
      <c r="T1695" s="59"/>
    </row>
    <row r="1696" spans="14:20" x14ac:dyDescent="0.25">
      <c r="N1696" s="60"/>
      <c r="O1696" s="59"/>
      <c r="P1696" s="59"/>
      <c r="Q1696" s="59"/>
      <c r="R1696" s="59"/>
      <c r="S1696" s="59"/>
      <c r="T1696" s="59"/>
    </row>
    <row r="1697" spans="14:20" x14ac:dyDescent="0.25">
      <c r="N1697" s="60"/>
      <c r="O1697" s="59"/>
      <c r="P1697" s="59"/>
      <c r="Q1697" s="59"/>
      <c r="R1697" s="59"/>
      <c r="S1697" s="59"/>
      <c r="T1697" s="59"/>
    </row>
    <row r="1698" spans="14:20" x14ac:dyDescent="0.25">
      <c r="N1698" s="60"/>
      <c r="O1698" s="59"/>
      <c r="P1698" s="59"/>
      <c r="Q1698" s="59"/>
      <c r="R1698" s="59"/>
      <c r="S1698" s="59"/>
      <c r="T1698" s="59"/>
    </row>
    <row r="1699" spans="14:20" x14ac:dyDescent="0.25">
      <c r="N1699" s="60"/>
      <c r="O1699" s="59"/>
      <c r="P1699" s="59"/>
      <c r="Q1699" s="59"/>
      <c r="R1699" s="59"/>
      <c r="S1699" s="59"/>
      <c r="T1699" s="59"/>
    </row>
    <row r="1700" spans="14:20" x14ac:dyDescent="0.25">
      <c r="N1700" s="60"/>
      <c r="O1700" s="59"/>
      <c r="P1700" s="59"/>
      <c r="Q1700" s="59"/>
      <c r="R1700" s="59"/>
      <c r="S1700" s="59"/>
      <c r="T1700" s="59"/>
    </row>
    <row r="1701" spans="14:20" x14ac:dyDescent="0.25">
      <c r="N1701" s="60"/>
      <c r="O1701" s="59"/>
      <c r="P1701" s="59"/>
      <c r="Q1701" s="59"/>
      <c r="R1701" s="59"/>
      <c r="S1701" s="59"/>
      <c r="T1701" s="59"/>
    </row>
    <row r="1702" spans="14:20" x14ac:dyDescent="0.25">
      <c r="N1702" s="60"/>
      <c r="O1702" s="59"/>
      <c r="P1702" s="59"/>
      <c r="Q1702" s="59"/>
      <c r="R1702" s="59"/>
      <c r="S1702" s="59"/>
      <c r="T1702" s="59"/>
    </row>
    <row r="1703" spans="14:20" x14ac:dyDescent="0.25">
      <c r="N1703" s="60"/>
      <c r="O1703" s="59"/>
      <c r="P1703" s="59"/>
      <c r="Q1703" s="59"/>
      <c r="R1703" s="59"/>
      <c r="S1703" s="59"/>
      <c r="T1703" s="59"/>
    </row>
    <row r="1704" spans="14:20" x14ac:dyDescent="0.25">
      <c r="N1704" s="60"/>
      <c r="O1704" s="59"/>
      <c r="P1704" s="59"/>
      <c r="Q1704" s="59"/>
      <c r="R1704" s="59"/>
      <c r="S1704" s="59"/>
      <c r="T1704" s="59"/>
    </row>
    <row r="1705" spans="14:20" x14ac:dyDescent="0.25">
      <c r="N1705" s="60"/>
      <c r="O1705" s="59"/>
      <c r="P1705" s="59"/>
      <c r="Q1705" s="59"/>
      <c r="R1705" s="59"/>
      <c r="S1705" s="59"/>
      <c r="T1705" s="59"/>
    </row>
    <row r="1706" spans="14:20" x14ac:dyDescent="0.25">
      <c r="N1706" s="60"/>
      <c r="O1706" s="59"/>
      <c r="P1706" s="59"/>
      <c r="Q1706" s="59"/>
      <c r="R1706" s="59"/>
      <c r="S1706" s="59"/>
      <c r="T1706" s="59"/>
    </row>
    <row r="1707" spans="14:20" x14ac:dyDescent="0.25">
      <c r="N1707" s="60"/>
      <c r="O1707" s="59"/>
      <c r="P1707" s="59"/>
      <c r="Q1707" s="59"/>
      <c r="R1707" s="59"/>
      <c r="S1707" s="59"/>
      <c r="T1707" s="59"/>
    </row>
    <row r="1708" spans="14:20" x14ac:dyDescent="0.25">
      <c r="N1708" s="60"/>
      <c r="O1708" s="59"/>
      <c r="P1708" s="59"/>
      <c r="Q1708" s="59"/>
      <c r="R1708" s="59"/>
      <c r="S1708" s="59"/>
      <c r="T1708" s="59"/>
    </row>
    <row r="1709" spans="14:20" x14ac:dyDescent="0.25">
      <c r="N1709" s="60"/>
      <c r="O1709" s="59"/>
      <c r="P1709" s="59"/>
      <c r="Q1709" s="59"/>
      <c r="R1709" s="59"/>
      <c r="S1709" s="59"/>
      <c r="T1709" s="59"/>
    </row>
    <row r="1710" spans="14:20" x14ac:dyDescent="0.25">
      <c r="N1710" s="60"/>
      <c r="O1710" s="59"/>
      <c r="P1710" s="59"/>
      <c r="Q1710" s="59"/>
      <c r="R1710" s="59"/>
      <c r="S1710" s="59"/>
      <c r="T1710" s="59"/>
    </row>
    <row r="1711" spans="14:20" x14ac:dyDescent="0.25">
      <c r="N1711" s="60"/>
      <c r="O1711" s="59"/>
      <c r="P1711" s="59"/>
      <c r="Q1711" s="59"/>
      <c r="R1711" s="59"/>
      <c r="S1711" s="59"/>
      <c r="T1711" s="59"/>
    </row>
    <row r="1712" spans="14:20" x14ac:dyDescent="0.25">
      <c r="N1712" s="60"/>
      <c r="O1712" s="59"/>
      <c r="P1712" s="59"/>
      <c r="Q1712" s="59"/>
      <c r="R1712" s="59"/>
      <c r="S1712" s="59"/>
      <c r="T1712" s="59"/>
    </row>
    <row r="1713" spans="14:20" x14ac:dyDescent="0.25">
      <c r="N1713" s="60"/>
      <c r="O1713" s="59"/>
      <c r="P1713" s="59"/>
      <c r="Q1713" s="59"/>
      <c r="R1713" s="59"/>
      <c r="S1713" s="59"/>
      <c r="T1713" s="59"/>
    </row>
    <row r="1714" spans="14:20" x14ac:dyDescent="0.25">
      <c r="N1714" s="60"/>
      <c r="O1714" s="59"/>
      <c r="P1714" s="59"/>
      <c r="Q1714" s="59"/>
      <c r="R1714" s="59"/>
      <c r="S1714" s="59"/>
      <c r="T1714" s="59"/>
    </row>
    <row r="1715" spans="14:20" x14ac:dyDescent="0.25">
      <c r="N1715" s="60"/>
      <c r="O1715" s="59"/>
      <c r="P1715" s="59"/>
      <c r="Q1715" s="59"/>
      <c r="R1715" s="59"/>
      <c r="S1715" s="59"/>
      <c r="T1715" s="59"/>
    </row>
    <row r="1716" spans="14:20" x14ac:dyDescent="0.25">
      <c r="N1716" s="60"/>
      <c r="O1716" s="59"/>
      <c r="P1716" s="59"/>
      <c r="Q1716" s="59"/>
      <c r="R1716" s="59"/>
      <c r="S1716" s="59"/>
      <c r="T1716" s="59"/>
    </row>
    <row r="1717" spans="14:20" x14ac:dyDescent="0.25">
      <c r="N1717" s="60"/>
      <c r="O1717" s="59"/>
      <c r="P1717" s="59"/>
      <c r="Q1717" s="59"/>
      <c r="R1717" s="59"/>
      <c r="S1717" s="59"/>
      <c r="T1717" s="59"/>
    </row>
    <row r="1718" spans="14:20" x14ac:dyDescent="0.25">
      <c r="N1718" s="60"/>
      <c r="O1718" s="59"/>
      <c r="P1718" s="59"/>
      <c r="Q1718" s="59"/>
      <c r="R1718" s="59"/>
      <c r="S1718" s="59"/>
      <c r="T1718" s="59"/>
    </row>
    <row r="1719" spans="14:20" x14ac:dyDescent="0.25">
      <c r="N1719" s="60"/>
      <c r="O1719" s="59"/>
      <c r="P1719" s="59"/>
      <c r="Q1719" s="59"/>
      <c r="R1719" s="59"/>
      <c r="S1719" s="59"/>
      <c r="T1719" s="59"/>
    </row>
    <row r="1720" spans="14:20" x14ac:dyDescent="0.25">
      <c r="N1720" s="60"/>
      <c r="O1720" s="59"/>
      <c r="P1720" s="59"/>
      <c r="Q1720" s="59"/>
      <c r="R1720" s="59"/>
      <c r="S1720" s="59"/>
      <c r="T1720" s="59"/>
    </row>
    <row r="1721" spans="14:20" x14ac:dyDescent="0.25">
      <c r="N1721" s="60"/>
      <c r="O1721" s="59"/>
      <c r="P1721" s="59"/>
      <c r="Q1721" s="59"/>
      <c r="R1721" s="59"/>
      <c r="S1721" s="59"/>
      <c r="T1721" s="59"/>
    </row>
    <row r="1722" spans="14:20" x14ac:dyDescent="0.25">
      <c r="N1722" s="60"/>
      <c r="O1722" s="59"/>
      <c r="P1722" s="59"/>
      <c r="Q1722" s="59"/>
      <c r="R1722" s="59"/>
      <c r="S1722" s="59"/>
      <c r="T1722" s="59"/>
    </row>
    <row r="1723" spans="14:20" x14ac:dyDescent="0.25">
      <c r="N1723" s="60"/>
      <c r="O1723" s="59"/>
      <c r="P1723" s="59"/>
      <c r="Q1723" s="59"/>
      <c r="R1723" s="59"/>
      <c r="S1723" s="59"/>
      <c r="T1723" s="59"/>
    </row>
    <row r="1724" spans="14:20" x14ac:dyDescent="0.25">
      <c r="N1724" s="60"/>
      <c r="O1724" s="59"/>
      <c r="P1724" s="59"/>
      <c r="Q1724" s="59"/>
      <c r="R1724" s="59"/>
      <c r="S1724" s="59"/>
      <c r="T1724" s="59"/>
    </row>
    <row r="1725" spans="14:20" x14ac:dyDescent="0.25">
      <c r="N1725" s="60"/>
      <c r="O1725" s="59"/>
      <c r="P1725" s="59"/>
      <c r="Q1725" s="59"/>
      <c r="R1725" s="59"/>
      <c r="S1725" s="59"/>
      <c r="T1725" s="59"/>
    </row>
    <row r="1726" spans="14:20" x14ac:dyDescent="0.25">
      <c r="N1726" s="60"/>
      <c r="O1726" s="59"/>
      <c r="P1726" s="59"/>
      <c r="Q1726" s="59"/>
      <c r="R1726" s="59"/>
      <c r="S1726" s="59"/>
      <c r="T1726" s="59"/>
    </row>
    <row r="1727" spans="14:20" x14ac:dyDescent="0.25">
      <c r="N1727" s="60"/>
      <c r="O1727" s="59"/>
      <c r="P1727" s="59"/>
      <c r="Q1727" s="59"/>
      <c r="R1727" s="59"/>
      <c r="S1727" s="59"/>
      <c r="T1727" s="59"/>
    </row>
    <row r="1728" spans="14:20" x14ac:dyDescent="0.25">
      <c r="N1728" s="60"/>
      <c r="O1728" s="59"/>
      <c r="P1728" s="59"/>
      <c r="Q1728" s="59"/>
      <c r="R1728" s="59"/>
      <c r="S1728" s="59"/>
      <c r="T1728" s="59"/>
    </row>
    <row r="1729" spans="14:20" x14ac:dyDescent="0.25">
      <c r="N1729" s="60"/>
      <c r="O1729" s="59"/>
      <c r="P1729" s="59"/>
      <c r="Q1729" s="59"/>
      <c r="R1729" s="59"/>
      <c r="S1729" s="59"/>
      <c r="T1729" s="59"/>
    </row>
    <row r="1730" spans="14:20" x14ac:dyDescent="0.25">
      <c r="N1730" s="60"/>
      <c r="O1730" s="59"/>
      <c r="P1730" s="59"/>
      <c r="Q1730" s="59"/>
      <c r="R1730" s="59"/>
      <c r="S1730" s="59"/>
      <c r="T1730" s="59"/>
    </row>
    <row r="1731" spans="14:20" x14ac:dyDescent="0.25">
      <c r="N1731" s="60"/>
      <c r="O1731" s="59"/>
      <c r="P1731" s="59"/>
      <c r="Q1731" s="59"/>
      <c r="R1731" s="59"/>
      <c r="S1731" s="59"/>
      <c r="T1731" s="59"/>
    </row>
    <row r="1732" spans="14:20" x14ac:dyDescent="0.25">
      <c r="N1732" s="60"/>
      <c r="O1732" s="59"/>
      <c r="P1732" s="59"/>
      <c r="Q1732" s="59"/>
      <c r="R1732" s="59"/>
      <c r="S1732" s="59"/>
      <c r="T1732" s="59"/>
    </row>
    <row r="1733" spans="14:20" x14ac:dyDescent="0.25">
      <c r="N1733" s="60"/>
      <c r="O1733" s="59"/>
      <c r="P1733" s="59"/>
      <c r="Q1733" s="59"/>
      <c r="R1733" s="59"/>
      <c r="S1733" s="59"/>
      <c r="T1733" s="59"/>
    </row>
    <row r="1734" spans="14:20" x14ac:dyDescent="0.25">
      <c r="N1734" s="60"/>
      <c r="O1734" s="59"/>
      <c r="P1734" s="59"/>
      <c r="Q1734" s="59"/>
      <c r="R1734" s="59"/>
      <c r="S1734" s="59"/>
      <c r="T1734" s="59"/>
    </row>
    <row r="1735" spans="14:20" x14ac:dyDescent="0.25">
      <c r="N1735" s="60"/>
      <c r="O1735" s="59"/>
      <c r="P1735" s="59"/>
      <c r="Q1735" s="59"/>
      <c r="R1735" s="59"/>
      <c r="S1735" s="59"/>
      <c r="T1735" s="59"/>
    </row>
    <row r="1736" spans="14:20" x14ac:dyDescent="0.25">
      <c r="N1736" s="60"/>
      <c r="O1736" s="59"/>
      <c r="P1736" s="59"/>
      <c r="Q1736" s="59"/>
      <c r="R1736" s="59"/>
      <c r="S1736" s="59"/>
      <c r="T1736" s="59"/>
    </row>
    <row r="1737" spans="14:20" x14ac:dyDescent="0.25">
      <c r="N1737" s="60"/>
      <c r="O1737" s="59"/>
      <c r="P1737" s="59"/>
      <c r="Q1737" s="59"/>
      <c r="R1737" s="59"/>
      <c r="S1737" s="59"/>
      <c r="T1737" s="59"/>
    </row>
    <row r="1738" spans="14:20" x14ac:dyDescent="0.25">
      <c r="N1738" s="60"/>
      <c r="O1738" s="59"/>
      <c r="P1738" s="59"/>
      <c r="Q1738" s="59"/>
      <c r="R1738" s="59"/>
      <c r="S1738" s="59"/>
      <c r="T1738" s="59"/>
    </row>
    <row r="1739" spans="14:20" x14ac:dyDescent="0.25">
      <c r="N1739" s="60"/>
      <c r="O1739" s="59"/>
      <c r="P1739" s="59"/>
      <c r="Q1739" s="59"/>
      <c r="R1739" s="59"/>
      <c r="S1739" s="59"/>
      <c r="T1739" s="59"/>
    </row>
    <row r="1740" spans="14:20" x14ac:dyDescent="0.25">
      <c r="N1740" s="60"/>
      <c r="O1740" s="59"/>
      <c r="P1740" s="59"/>
      <c r="Q1740" s="59"/>
      <c r="R1740" s="59"/>
      <c r="S1740" s="59"/>
      <c r="T1740" s="59"/>
    </row>
    <row r="1741" spans="14:20" x14ac:dyDescent="0.25">
      <c r="N1741" s="60"/>
      <c r="O1741" s="59"/>
      <c r="P1741" s="59"/>
      <c r="Q1741" s="59"/>
      <c r="R1741" s="59"/>
      <c r="S1741" s="59"/>
      <c r="T1741" s="59"/>
    </row>
    <row r="1742" spans="14:20" x14ac:dyDescent="0.25">
      <c r="N1742" s="60"/>
      <c r="O1742" s="59"/>
      <c r="P1742" s="59"/>
      <c r="Q1742" s="59"/>
      <c r="R1742" s="59"/>
      <c r="S1742" s="59"/>
      <c r="T1742" s="59"/>
    </row>
    <row r="1743" spans="14:20" x14ac:dyDescent="0.25">
      <c r="N1743" s="60"/>
      <c r="O1743" s="59"/>
      <c r="P1743" s="59"/>
      <c r="Q1743" s="59"/>
      <c r="R1743" s="59"/>
      <c r="S1743" s="59"/>
      <c r="T1743" s="59"/>
    </row>
    <row r="1744" spans="14:20" x14ac:dyDescent="0.25">
      <c r="N1744" s="60"/>
      <c r="O1744" s="59"/>
      <c r="P1744" s="59"/>
      <c r="Q1744" s="59"/>
      <c r="R1744" s="59"/>
      <c r="S1744" s="59"/>
      <c r="T1744" s="59"/>
    </row>
    <row r="1745" spans="14:20" x14ac:dyDescent="0.25">
      <c r="N1745" s="60"/>
      <c r="O1745" s="59"/>
      <c r="P1745" s="59"/>
      <c r="Q1745" s="59"/>
      <c r="R1745" s="59"/>
      <c r="S1745" s="59"/>
      <c r="T1745" s="59"/>
    </row>
    <row r="1746" spans="14:20" x14ac:dyDescent="0.25">
      <c r="N1746" s="60"/>
      <c r="O1746" s="59"/>
      <c r="P1746" s="59"/>
      <c r="Q1746" s="59"/>
      <c r="R1746" s="59"/>
      <c r="S1746" s="59"/>
      <c r="T1746" s="59"/>
    </row>
    <row r="1747" spans="14:20" x14ac:dyDescent="0.25">
      <c r="N1747" s="60"/>
      <c r="O1747" s="59"/>
      <c r="P1747" s="59"/>
      <c r="Q1747" s="59"/>
      <c r="R1747" s="59"/>
      <c r="S1747" s="59"/>
      <c r="T1747" s="59"/>
    </row>
    <row r="1748" spans="14:20" x14ac:dyDescent="0.25">
      <c r="N1748" s="60"/>
      <c r="O1748" s="59"/>
      <c r="P1748" s="59"/>
      <c r="Q1748" s="59"/>
      <c r="R1748" s="59"/>
      <c r="S1748" s="59"/>
      <c r="T1748" s="59"/>
    </row>
    <row r="1749" spans="14:20" x14ac:dyDescent="0.25">
      <c r="N1749" s="60"/>
      <c r="O1749" s="59"/>
      <c r="P1749" s="59"/>
      <c r="Q1749" s="59"/>
      <c r="R1749" s="59"/>
      <c r="S1749" s="59"/>
      <c r="T1749" s="59"/>
    </row>
    <row r="1750" spans="14:20" x14ac:dyDescent="0.25">
      <c r="N1750" s="60"/>
      <c r="O1750" s="59"/>
      <c r="P1750" s="59"/>
      <c r="Q1750" s="59"/>
      <c r="R1750" s="59"/>
      <c r="S1750" s="59"/>
      <c r="T1750" s="59"/>
    </row>
    <row r="1751" spans="14:20" x14ac:dyDescent="0.25">
      <c r="N1751" s="60"/>
      <c r="O1751" s="59"/>
      <c r="P1751" s="59"/>
      <c r="Q1751" s="59"/>
      <c r="R1751" s="59"/>
      <c r="S1751" s="59"/>
      <c r="T1751" s="59"/>
    </row>
    <row r="1752" spans="14:20" x14ac:dyDescent="0.25">
      <c r="N1752" s="60"/>
      <c r="O1752" s="59"/>
      <c r="P1752" s="59"/>
      <c r="Q1752" s="59"/>
      <c r="R1752" s="59"/>
      <c r="S1752" s="59"/>
      <c r="T1752" s="59"/>
    </row>
    <row r="1753" spans="14:20" x14ac:dyDescent="0.25">
      <c r="N1753" s="60"/>
      <c r="O1753" s="59"/>
      <c r="P1753" s="59"/>
      <c r="Q1753" s="59"/>
      <c r="R1753" s="59"/>
      <c r="S1753" s="59"/>
      <c r="T1753" s="59"/>
    </row>
    <row r="1754" spans="14:20" x14ac:dyDescent="0.25">
      <c r="N1754" s="60"/>
      <c r="O1754" s="59"/>
      <c r="P1754" s="59"/>
      <c r="Q1754" s="59"/>
      <c r="R1754" s="59"/>
      <c r="S1754" s="59"/>
      <c r="T1754" s="59"/>
    </row>
    <row r="1755" spans="14:20" x14ac:dyDescent="0.25">
      <c r="N1755" s="60"/>
      <c r="O1755" s="59"/>
      <c r="P1755" s="59"/>
      <c r="Q1755" s="59"/>
      <c r="R1755" s="59"/>
      <c r="S1755" s="59"/>
      <c r="T1755" s="59"/>
    </row>
    <row r="1756" spans="14:20" x14ac:dyDescent="0.25">
      <c r="N1756" s="60"/>
      <c r="O1756" s="59"/>
      <c r="P1756" s="59"/>
      <c r="Q1756" s="59"/>
      <c r="R1756" s="59"/>
      <c r="S1756" s="59"/>
      <c r="T1756" s="59"/>
    </row>
    <row r="1757" spans="14:20" x14ac:dyDescent="0.25">
      <c r="N1757" s="60"/>
      <c r="O1757" s="59"/>
      <c r="P1757" s="59"/>
      <c r="Q1757" s="59"/>
      <c r="R1757" s="59"/>
      <c r="S1757" s="59"/>
      <c r="T1757" s="59"/>
    </row>
    <row r="1758" spans="14:20" x14ac:dyDescent="0.25">
      <c r="N1758" s="60"/>
      <c r="O1758" s="59"/>
      <c r="P1758" s="59"/>
      <c r="Q1758" s="59"/>
      <c r="R1758" s="59"/>
      <c r="S1758" s="59"/>
      <c r="T1758" s="59"/>
    </row>
    <row r="1759" spans="14:20" x14ac:dyDescent="0.25">
      <c r="N1759" s="60"/>
      <c r="O1759" s="59"/>
      <c r="P1759" s="59"/>
      <c r="Q1759" s="59"/>
      <c r="R1759" s="59"/>
      <c r="S1759" s="59"/>
      <c r="T1759" s="59"/>
    </row>
    <row r="1760" spans="14:20" x14ac:dyDescent="0.25">
      <c r="N1760" s="60"/>
      <c r="O1760" s="59"/>
      <c r="P1760" s="59"/>
      <c r="Q1760" s="59"/>
      <c r="R1760" s="59"/>
      <c r="S1760" s="59"/>
      <c r="T1760" s="59"/>
    </row>
    <row r="1761" spans="14:20" x14ac:dyDescent="0.25">
      <c r="N1761" s="60"/>
      <c r="O1761" s="59"/>
      <c r="P1761" s="59"/>
      <c r="Q1761" s="59"/>
      <c r="R1761" s="59"/>
      <c r="S1761" s="59"/>
      <c r="T1761" s="59"/>
    </row>
    <row r="1762" spans="14:20" x14ac:dyDescent="0.25">
      <c r="N1762" s="60"/>
      <c r="O1762" s="59"/>
      <c r="P1762" s="59"/>
      <c r="Q1762" s="59"/>
      <c r="R1762" s="59"/>
      <c r="S1762" s="59"/>
      <c r="T1762" s="59"/>
    </row>
    <row r="1763" spans="14:20" x14ac:dyDescent="0.25">
      <c r="N1763" s="60"/>
      <c r="O1763" s="59"/>
      <c r="P1763" s="59"/>
      <c r="Q1763" s="59"/>
      <c r="R1763" s="59"/>
      <c r="S1763" s="59"/>
      <c r="T1763" s="59"/>
    </row>
    <row r="1764" spans="14:20" x14ac:dyDescent="0.25">
      <c r="N1764" s="60"/>
      <c r="O1764" s="59"/>
      <c r="P1764" s="59"/>
      <c r="Q1764" s="59"/>
      <c r="R1764" s="59"/>
      <c r="S1764" s="59"/>
      <c r="T1764" s="59"/>
    </row>
    <row r="1765" spans="14:20" x14ac:dyDescent="0.25">
      <c r="N1765" s="60"/>
      <c r="O1765" s="59"/>
      <c r="P1765" s="59"/>
      <c r="Q1765" s="59"/>
      <c r="R1765" s="59"/>
      <c r="S1765" s="59"/>
      <c r="T1765" s="59"/>
    </row>
    <row r="1766" spans="14:20" x14ac:dyDescent="0.25">
      <c r="N1766" s="60"/>
      <c r="O1766" s="59"/>
      <c r="P1766" s="59"/>
      <c r="Q1766" s="59"/>
      <c r="R1766" s="59"/>
      <c r="S1766" s="59"/>
      <c r="T1766" s="59"/>
    </row>
    <row r="1767" spans="14:20" x14ac:dyDescent="0.25">
      <c r="N1767" s="60"/>
      <c r="O1767" s="59"/>
      <c r="P1767" s="59"/>
      <c r="Q1767" s="59"/>
      <c r="R1767" s="59"/>
      <c r="S1767" s="59"/>
      <c r="T1767" s="59"/>
    </row>
    <row r="1768" spans="14:20" x14ac:dyDescent="0.25">
      <c r="N1768" s="60"/>
      <c r="O1768" s="59"/>
      <c r="P1768" s="59"/>
      <c r="Q1768" s="59"/>
      <c r="R1768" s="59"/>
      <c r="S1768" s="59"/>
      <c r="T1768" s="59"/>
    </row>
    <row r="1769" spans="14:20" x14ac:dyDescent="0.25">
      <c r="N1769" s="60"/>
      <c r="O1769" s="59"/>
      <c r="P1769" s="59"/>
      <c r="Q1769" s="59"/>
      <c r="R1769" s="59"/>
      <c r="S1769" s="59"/>
      <c r="T1769" s="59"/>
    </row>
    <row r="1770" spans="14:20" x14ac:dyDescent="0.25">
      <c r="N1770" s="60"/>
      <c r="O1770" s="59"/>
      <c r="P1770" s="59"/>
      <c r="Q1770" s="59"/>
      <c r="R1770" s="59"/>
      <c r="S1770" s="59"/>
      <c r="T1770" s="59"/>
    </row>
    <row r="1771" spans="14:20" x14ac:dyDescent="0.25">
      <c r="N1771" s="60"/>
      <c r="O1771" s="59"/>
      <c r="P1771" s="59"/>
      <c r="Q1771" s="59"/>
      <c r="R1771" s="59"/>
      <c r="S1771" s="59"/>
      <c r="T1771" s="59"/>
    </row>
    <row r="1772" spans="14:20" x14ac:dyDescent="0.25">
      <c r="N1772" s="60"/>
      <c r="O1772" s="59"/>
      <c r="P1772" s="59"/>
      <c r="Q1772" s="59"/>
      <c r="R1772" s="59"/>
      <c r="S1772" s="59"/>
      <c r="T1772" s="59"/>
    </row>
    <row r="1773" spans="14:20" x14ac:dyDescent="0.25">
      <c r="N1773" s="60"/>
      <c r="O1773" s="59"/>
      <c r="P1773" s="59"/>
      <c r="Q1773" s="59"/>
      <c r="R1773" s="59"/>
      <c r="S1773" s="59"/>
      <c r="T1773" s="59"/>
    </row>
    <row r="1774" spans="14:20" x14ac:dyDescent="0.25">
      <c r="N1774" s="60"/>
      <c r="O1774" s="59"/>
      <c r="P1774" s="59"/>
      <c r="Q1774" s="59"/>
      <c r="R1774" s="59"/>
      <c r="S1774" s="59"/>
      <c r="T1774" s="59"/>
    </row>
    <row r="1775" spans="14:20" x14ac:dyDescent="0.25">
      <c r="N1775" s="60"/>
      <c r="O1775" s="59"/>
      <c r="P1775" s="59"/>
      <c r="Q1775" s="59"/>
      <c r="R1775" s="59"/>
      <c r="S1775" s="59"/>
      <c r="T1775" s="59"/>
    </row>
    <row r="1776" spans="14:20" x14ac:dyDescent="0.25">
      <c r="N1776" s="60"/>
      <c r="O1776" s="59"/>
      <c r="P1776" s="59"/>
      <c r="Q1776" s="59"/>
      <c r="R1776" s="59"/>
      <c r="S1776" s="59"/>
      <c r="T1776" s="59"/>
    </row>
    <row r="1777" spans="14:20" x14ac:dyDescent="0.25">
      <c r="N1777" s="60"/>
      <c r="O1777" s="59"/>
      <c r="P1777" s="59"/>
      <c r="Q1777" s="59"/>
      <c r="R1777" s="59"/>
      <c r="S1777" s="59"/>
      <c r="T1777" s="59"/>
    </row>
    <row r="1778" spans="14:20" x14ac:dyDescent="0.25">
      <c r="N1778" s="60"/>
      <c r="O1778" s="59"/>
      <c r="P1778" s="59"/>
      <c r="Q1778" s="59"/>
      <c r="R1778" s="59"/>
      <c r="S1778" s="59"/>
      <c r="T1778" s="59"/>
    </row>
    <row r="1779" spans="14:20" x14ac:dyDescent="0.25">
      <c r="N1779" s="60"/>
      <c r="O1779" s="59"/>
      <c r="P1779" s="59"/>
      <c r="Q1779" s="59"/>
      <c r="R1779" s="59"/>
      <c r="S1779" s="59"/>
      <c r="T1779" s="59"/>
    </row>
    <row r="1780" spans="14:20" x14ac:dyDescent="0.25">
      <c r="N1780" s="60"/>
      <c r="O1780" s="59"/>
      <c r="P1780" s="59"/>
      <c r="Q1780" s="59"/>
      <c r="R1780" s="59"/>
      <c r="S1780" s="59"/>
      <c r="T1780" s="59"/>
    </row>
    <row r="1781" spans="14:20" x14ac:dyDescent="0.25">
      <c r="N1781" s="60"/>
      <c r="O1781" s="59"/>
      <c r="P1781" s="59"/>
      <c r="Q1781" s="59"/>
      <c r="R1781" s="59"/>
      <c r="S1781" s="59"/>
      <c r="T1781" s="59"/>
    </row>
    <row r="1782" spans="14:20" x14ac:dyDescent="0.25">
      <c r="N1782" s="60"/>
      <c r="O1782" s="59"/>
      <c r="P1782" s="59"/>
      <c r="Q1782" s="59"/>
      <c r="R1782" s="59"/>
      <c r="S1782" s="59"/>
      <c r="T1782" s="59"/>
    </row>
    <row r="1783" spans="14:20" x14ac:dyDescent="0.25">
      <c r="N1783" s="60"/>
      <c r="O1783" s="59"/>
      <c r="P1783" s="59"/>
      <c r="Q1783" s="59"/>
      <c r="R1783" s="59"/>
      <c r="S1783" s="59"/>
      <c r="T1783" s="59"/>
    </row>
    <row r="1784" spans="14:20" x14ac:dyDescent="0.25">
      <c r="N1784" s="60"/>
      <c r="O1784" s="59"/>
      <c r="P1784" s="59"/>
      <c r="Q1784" s="59"/>
      <c r="R1784" s="59"/>
      <c r="S1784" s="59"/>
      <c r="T1784" s="59"/>
    </row>
    <row r="1785" spans="14:20" x14ac:dyDescent="0.25">
      <c r="N1785" s="60"/>
      <c r="O1785" s="59"/>
      <c r="P1785" s="59"/>
      <c r="Q1785" s="59"/>
      <c r="R1785" s="59"/>
      <c r="S1785" s="59"/>
      <c r="T1785" s="59"/>
    </row>
    <row r="1786" spans="14:20" x14ac:dyDescent="0.25">
      <c r="N1786" s="60"/>
      <c r="O1786" s="59"/>
      <c r="P1786" s="59"/>
      <c r="Q1786" s="59"/>
      <c r="R1786" s="59"/>
      <c r="S1786" s="59"/>
      <c r="T1786" s="59"/>
    </row>
    <row r="1787" spans="14:20" x14ac:dyDescent="0.25">
      <c r="N1787" s="60"/>
      <c r="O1787" s="59"/>
      <c r="P1787" s="59"/>
      <c r="Q1787" s="59"/>
      <c r="R1787" s="59"/>
      <c r="S1787" s="59"/>
      <c r="T1787" s="59"/>
    </row>
    <row r="1788" spans="14:20" x14ac:dyDescent="0.25">
      <c r="N1788" s="60"/>
      <c r="O1788" s="59"/>
      <c r="P1788" s="59"/>
      <c r="Q1788" s="59"/>
      <c r="R1788" s="59"/>
      <c r="S1788" s="59"/>
      <c r="T1788" s="59"/>
    </row>
    <row r="1789" spans="14:20" x14ac:dyDescent="0.25">
      <c r="N1789" s="60"/>
      <c r="O1789" s="59"/>
      <c r="P1789" s="59"/>
      <c r="Q1789" s="59"/>
      <c r="R1789" s="59"/>
      <c r="S1789" s="59"/>
      <c r="T1789" s="59"/>
    </row>
    <row r="1790" spans="14:20" x14ac:dyDescent="0.25">
      <c r="N1790" s="60"/>
      <c r="O1790" s="59"/>
      <c r="P1790" s="59"/>
      <c r="Q1790" s="59"/>
      <c r="R1790" s="59"/>
      <c r="S1790" s="59"/>
      <c r="T1790" s="59"/>
    </row>
    <row r="1791" spans="14:20" x14ac:dyDescent="0.25">
      <c r="N1791" s="60"/>
      <c r="O1791" s="59"/>
      <c r="P1791" s="59"/>
      <c r="Q1791" s="59"/>
      <c r="R1791" s="59"/>
      <c r="S1791" s="59"/>
      <c r="T1791" s="59"/>
    </row>
    <row r="1792" spans="14:20" x14ac:dyDescent="0.25">
      <c r="N1792" s="60"/>
      <c r="O1792" s="59"/>
      <c r="P1792" s="59"/>
      <c r="Q1792" s="59"/>
      <c r="R1792" s="59"/>
      <c r="S1792" s="59"/>
      <c r="T1792" s="59"/>
    </row>
    <row r="1793" spans="14:20" x14ac:dyDescent="0.25">
      <c r="N1793" s="60"/>
      <c r="O1793" s="59"/>
      <c r="P1793" s="59"/>
      <c r="Q1793" s="59"/>
      <c r="R1793" s="59"/>
      <c r="S1793" s="59"/>
      <c r="T1793" s="59"/>
    </row>
    <row r="1794" spans="14:20" x14ac:dyDescent="0.25">
      <c r="N1794" s="60"/>
      <c r="O1794" s="59"/>
      <c r="P1794" s="59"/>
      <c r="Q1794" s="59"/>
      <c r="R1794" s="59"/>
      <c r="S1794" s="59"/>
      <c r="T1794" s="59"/>
    </row>
    <row r="1795" spans="14:20" x14ac:dyDescent="0.25">
      <c r="N1795" s="60"/>
      <c r="O1795" s="59"/>
      <c r="P1795" s="59"/>
      <c r="Q1795" s="59"/>
      <c r="R1795" s="59"/>
      <c r="S1795" s="59"/>
      <c r="T1795" s="59"/>
    </row>
    <row r="1796" spans="14:20" x14ac:dyDescent="0.25">
      <c r="N1796" s="60"/>
      <c r="O1796" s="59"/>
      <c r="P1796" s="59"/>
      <c r="Q1796" s="59"/>
      <c r="R1796" s="59"/>
      <c r="S1796" s="59"/>
      <c r="T1796" s="59"/>
    </row>
    <row r="1797" spans="14:20" x14ac:dyDescent="0.25">
      <c r="N1797" s="60"/>
      <c r="O1797" s="59"/>
      <c r="P1797" s="59"/>
      <c r="Q1797" s="59"/>
      <c r="R1797" s="59"/>
      <c r="S1797" s="59"/>
      <c r="T1797" s="59"/>
    </row>
    <row r="1798" spans="14:20" x14ac:dyDescent="0.25">
      <c r="N1798" s="60"/>
      <c r="O1798" s="59"/>
      <c r="P1798" s="59"/>
      <c r="Q1798" s="59"/>
      <c r="R1798" s="59"/>
      <c r="S1798" s="59"/>
      <c r="T1798" s="59"/>
    </row>
    <row r="1799" spans="14:20" x14ac:dyDescent="0.25">
      <c r="N1799" s="60"/>
      <c r="O1799" s="59"/>
      <c r="P1799" s="59"/>
      <c r="Q1799" s="59"/>
      <c r="R1799" s="59"/>
      <c r="S1799" s="59"/>
      <c r="T1799" s="59"/>
    </row>
    <row r="1800" spans="14:20" x14ac:dyDescent="0.25">
      <c r="N1800" s="60"/>
      <c r="O1800" s="59"/>
      <c r="P1800" s="59"/>
      <c r="Q1800" s="59"/>
      <c r="R1800" s="59"/>
      <c r="S1800" s="59"/>
      <c r="T1800" s="59"/>
    </row>
    <row r="1801" spans="14:20" x14ac:dyDescent="0.25">
      <c r="N1801" s="60"/>
      <c r="O1801" s="59"/>
      <c r="P1801" s="59"/>
      <c r="Q1801" s="59"/>
      <c r="R1801" s="59"/>
      <c r="S1801" s="59"/>
      <c r="T1801" s="59"/>
    </row>
    <row r="1802" spans="14:20" x14ac:dyDescent="0.25">
      <c r="N1802" s="60"/>
      <c r="O1802" s="59"/>
      <c r="P1802" s="59"/>
      <c r="Q1802" s="59"/>
      <c r="R1802" s="59"/>
      <c r="S1802" s="59"/>
      <c r="T1802" s="59"/>
    </row>
    <row r="1803" spans="14:20" x14ac:dyDescent="0.25">
      <c r="N1803" s="60"/>
      <c r="O1803" s="59"/>
      <c r="P1803" s="59"/>
      <c r="Q1803" s="59"/>
      <c r="R1803" s="59"/>
      <c r="S1803" s="59"/>
      <c r="T1803" s="59"/>
    </row>
    <row r="1804" spans="14:20" x14ac:dyDescent="0.25">
      <c r="N1804" s="60"/>
      <c r="O1804" s="59"/>
      <c r="P1804" s="59"/>
      <c r="Q1804" s="59"/>
      <c r="R1804" s="59"/>
      <c r="S1804" s="59"/>
      <c r="T1804" s="59"/>
    </row>
    <row r="1805" spans="14:20" x14ac:dyDescent="0.25">
      <c r="N1805" s="60"/>
      <c r="O1805" s="59"/>
      <c r="P1805" s="59"/>
      <c r="Q1805" s="59"/>
      <c r="R1805" s="59"/>
      <c r="S1805" s="59"/>
      <c r="T1805" s="59"/>
    </row>
    <row r="1806" spans="14:20" x14ac:dyDescent="0.25">
      <c r="N1806" s="60"/>
      <c r="O1806" s="59"/>
      <c r="P1806" s="59"/>
      <c r="Q1806" s="59"/>
      <c r="R1806" s="59"/>
      <c r="S1806" s="59"/>
      <c r="T1806" s="59"/>
    </row>
    <row r="1807" spans="14:20" x14ac:dyDescent="0.25">
      <c r="N1807" s="60"/>
      <c r="O1807" s="59"/>
      <c r="P1807" s="59"/>
      <c r="Q1807" s="59"/>
      <c r="R1807" s="59"/>
      <c r="S1807" s="59"/>
      <c r="T1807" s="59"/>
    </row>
    <row r="1808" spans="14:20" x14ac:dyDescent="0.25">
      <c r="N1808" s="60"/>
      <c r="O1808" s="59"/>
      <c r="P1808" s="59"/>
      <c r="Q1808" s="59"/>
      <c r="R1808" s="59"/>
      <c r="S1808" s="59"/>
      <c r="T1808" s="59"/>
    </row>
    <row r="1809" spans="14:20" x14ac:dyDescent="0.25">
      <c r="N1809" s="60"/>
      <c r="O1809" s="59"/>
      <c r="P1809" s="59"/>
      <c r="Q1809" s="59"/>
      <c r="R1809" s="59"/>
      <c r="S1809" s="59"/>
      <c r="T1809" s="59"/>
    </row>
    <row r="1810" spans="14:20" x14ac:dyDescent="0.25">
      <c r="N1810" s="60"/>
      <c r="O1810" s="59"/>
      <c r="P1810" s="59"/>
      <c r="Q1810" s="59"/>
      <c r="R1810" s="59"/>
      <c r="S1810" s="59"/>
      <c r="T1810" s="59"/>
    </row>
    <row r="1811" spans="14:20" x14ac:dyDescent="0.25">
      <c r="N1811" s="60"/>
      <c r="O1811" s="59"/>
      <c r="P1811" s="59"/>
      <c r="Q1811" s="59"/>
      <c r="R1811" s="59"/>
      <c r="S1811" s="59"/>
      <c r="T1811" s="59"/>
    </row>
    <row r="1812" spans="14:20" x14ac:dyDescent="0.25">
      <c r="N1812" s="60"/>
      <c r="O1812" s="59"/>
      <c r="P1812" s="59"/>
      <c r="Q1812" s="59"/>
      <c r="R1812" s="59"/>
      <c r="S1812" s="59"/>
      <c r="T1812" s="59"/>
    </row>
    <row r="1813" spans="14:20" x14ac:dyDescent="0.25">
      <c r="N1813" s="60"/>
      <c r="O1813" s="59"/>
      <c r="P1813" s="59"/>
      <c r="Q1813" s="59"/>
      <c r="R1813" s="59"/>
      <c r="S1813" s="59"/>
      <c r="T1813" s="59"/>
    </row>
    <row r="1814" spans="14:20" x14ac:dyDescent="0.25">
      <c r="N1814" s="60"/>
      <c r="O1814" s="59"/>
      <c r="P1814" s="59"/>
      <c r="Q1814" s="59"/>
      <c r="R1814" s="59"/>
      <c r="S1814" s="59"/>
      <c r="T1814" s="59"/>
    </row>
    <row r="1815" spans="14:20" x14ac:dyDescent="0.25">
      <c r="N1815" s="60"/>
      <c r="O1815" s="59"/>
      <c r="P1815" s="59"/>
      <c r="Q1815" s="59"/>
      <c r="R1815" s="59"/>
      <c r="S1815" s="59"/>
      <c r="T1815" s="59"/>
    </row>
    <row r="1816" spans="14:20" x14ac:dyDescent="0.25">
      <c r="N1816" s="60"/>
      <c r="O1816" s="59"/>
      <c r="P1816" s="59"/>
      <c r="Q1816" s="59"/>
      <c r="R1816" s="59"/>
      <c r="S1816" s="59"/>
      <c r="T1816" s="59"/>
    </row>
    <row r="1817" spans="14:20" x14ac:dyDescent="0.25">
      <c r="N1817" s="60"/>
      <c r="O1817" s="59"/>
      <c r="P1817" s="59"/>
      <c r="Q1817" s="59"/>
      <c r="R1817" s="59"/>
      <c r="S1817" s="59"/>
      <c r="T1817" s="59"/>
    </row>
    <row r="1818" spans="14:20" x14ac:dyDescent="0.25">
      <c r="N1818" s="60"/>
      <c r="O1818" s="59"/>
      <c r="P1818" s="59"/>
      <c r="Q1818" s="59"/>
      <c r="R1818" s="59"/>
      <c r="S1818" s="59"/>
      <c r="T1818" s="59"/>
    </row>
    <row r="1819" spans="14:20" x14ac:dyDescent="0.25">
      <c r="N1819" s="60"/>
      <c r="O1819" s="59"/>
      <c r="P1819" s="59"/>
      <c r="Q1819" s="59"/>
      <c r="R1819" s="59"/>
      <c r="S1819" s="59"/>
      <c r="T1819" s="59"/>
    </row>
    <row r="1820" spans="14:20" x14ac:dyDescent="0.25">
      <c r="N1820" s="60"/>
      <c r="O1820" s="59"/>
      <c r="P1820" s="59"/>
      <c r="Q1820" s="59"/>
      <c r="R1820" s="59"/>
      <c r="S1820" s="59"/>
      <c r="T1820" s="59"/>
    </row>
    <row r="1821" spans="14:20" x14ac:dyDescent="0.25">
      <c r="N1821" s="60"/>
      <c r="O1821" s="59"/>
      <c r="P1821" s="59"/>
      <c r="Q1821" s="59"/>
      <c r="R1821" s="59"/>
      <c r="S1821" s="59"/>
      <c r="T1821" s="59"/>
    </row>
    <row r="1822" spans="14:20" x14ac:dyDescent="0.25">
      <c r="N1822" s="60"/>
      <c r="O1822" s="59"/>
      <c r="P1822" s="59"/>
      <c r="Q1822" s="59"/>
      <c r="R1822" s="59"/>
      <c r="S1822" s="59"/>
      <c r="T1822" s="59"/>
    </row>
    <row r="1823" spans="14:20" x14ac:dyDescent="0.25">
      <c r="N1823" s="60"/>
      <c r="O1823" s="59"/>
      <c r="P1823" s="59"/>
      <c r="Q1823" s="59"/>
      <c r="R1823" s="59"/>
      <c r="S1823" s="59"/>
      <c r="T1823" s="59"/>
    </row>
    <row r="1824" spans="14:20" x14ac:dyDescent="0.25">
      <c r="N1824" s="60"/>
      <c r="O1824" s="59"/>
      <c r="P1824" s="59"/>
      <c r="Q1824" s="59"/>
      <c r="R1824" s="59"/>
      <c r="S1824" s="59"/>
      <c r="T1824" s="59"/>
    </row>
    <row r="1825" spans="14:20" x14ac:dyDescent="0.25">
      <c r="N1825" s="60"/>
      <c r="O1825" s="59"/>
      <c r="P1825" s="59"/>
      <c r="Q1825" s="59"/>
      <c r="R1825" s="59"/>
      <c r="S1825" s="59"/>
      <c r="T1825" s="59"/>
    </row>
    <row r="1826" spans="14:20" x14ac:dyDescent="0.25">
      <c r="N1826" s="60"/>
      <c r="O1826" s="59"/>
      <c r="P1826" s="59"/>
      <c r="Q1826" s="59"/>
      <c r="R1826" s="59"/>
      <c r="S1826" s="59"/>
      <c r="T1826" s="59"/>
    </row>
    <row r="1827" spans="14:20" x14ac:dyDescent="0.25">
      <c r="N1827" s="60"/>
      <c r="O1827" s="59"/>
      <c r="P1827" s="59"/>
      <c r="Q1827" s="59"/>
      <c r="R1827" s="59"/>
      <c r="S1827" s="59"/>
      <c r="T1827" s="59"/>
    </row>
    <row r="1828" spans="14:20" x14ac:dyDescent="0.25">
      <c r="N1828" s="60"/>
      <c r="O1828" s="59"/>
      <c r="P1828" s="59"/>
      <c r="Q1828" s="59"/>
      <c r="R1828" s="59"/>
      <c r="S1828" s="59"/>
      <c r="T1828" s="59"/>
    </row>
    <row r="1829" spans="14:20" x14ac:dyDescent="0.25">
      <c r="N1829" s="60"/>
      <c r="O1829" s="59"/>
      <c r="P1829" s="59"/>
      <c r="Q1829" s="59"/>
      <c r="R1829" s="59"/>
      <c r="S1829" s="59"/>
      <c r="T1829" s="59"/>
    </row>
    <row r="1830" spans="14:20" x14ac:dyDescent="0.25">
      <c r="N1830" s="60"/>
      <c r="O1830" s="59"/>
      <c r="P1830" s="59"/>
      <c r="Q1830" s="59"/>
      <c r="R1830" s="59"/>
      <c r="S1830" s="59"/>
      <c r="T1830" s="59"/>
    </row>
    <row r="1831" spans="14:20" x14ac:dyDescent="0.25">
      <c r="N1831" s="60"/>
      <c r="O1831" s="59"/>
      <c r="P1831" s="59"/>
      <c r="Q1831" s="59"/>
      <c r="R1831" s="59"/>
      <c r="S1831" s="59"/>
      <c r="T1831" s="59"/>
    </row>
    <row r="1832" spans="14:20" x14ac:dyDescent="0.25">
      <c r="N1832" s="60"/>
      <c r="O1832" s="59"/>
      <c r="P1832" s="59"/>
      <c r="Q1832" s="59"/>
      <c r="R1832" s="59"/>
      <c r="S1832" s="59"/>
      <c r="T1832" s="59"/>
    </row>
    <row r="1833" spans="14:20" x14ac:dyDescent="0.25">
      <c r="N1833" s="60"/>
      <c r="O1833" s="59"/>
      <c r="P1833" s="59"/>
      <c r="Q1833" s="59"/>
      <c r="R1833" s="59"/>
      <c r="S1833" s="59"/>
      <c r="T1833" s="59"/>
    </row>
    <row r="1834" spans="14:20" x14ac:dyDescent="0.25">
      <c r="N1834" s="60"/>
      <c r="O1834" s="59"/>
      <c r="P1834" s="59"/>
      <c r="Q1834" s="59"/>
      <c r="R1834" s="59"/>
      <c r="S1834" s="59"/>
      <c r="T1834" s="59"/>
    </row>
    <row r="1835" spans="14:20" x14ac:dyDescent="0.25">
      <c r="N1835" s="60"/>
      <c r="O1835" s="59"/>
      <c r="P1835" s="59"/>
      <c r="Q1835" s="59"/>
      <c r="R1835" s="59"/>
      <c r="S1835" s="59"/>
      <c r="T1835" s="59"/>
    </row>
    <row r="1836" spans="14:20" x14ac:dyDescent="0.25">
      <c r="N1836" s="60"/>
      <c r="O1836" s="59"/>
      <c r="P1836" s="59"/>
      <c r="Q1836" s="59"/>
      <c r="R1836" s="59"/>
      <c r="S1836" s="59"/>
      <c r="T1836" s="59"/>
    </row>
    <row r="1837" spans="14:20" x14ac:dyDescent="0.25">
      <c r="N1837" s="60"/>
      <c r="O1837" s="59"/>
      <c r="P1837" s="59"/>
      <c r="Q1837" s="59"/>
      <c r="R1837" s="59"/>
      <c r="S1837" s="59"/>
      <c r="T1837" s="59"/>
    </row>
    <row r="1838" spans="14:20" x14ac:dyDescent="0.25">
      <c r="N1838" s="60"/>
      <c r="O1838" s="59"/>
      <c r="P1838" s="59"/>
      <c r="Q1838" s="59"/>
      <c r="R1838" s="59"/>
      <c r="S1838" s="59"/>
      <c r="T1838" s="59"/>
    </row>
    <row r="1839" spans="14:20" x14ac:dyDescent="0.25">
      <c r="N1839" s="60"/>
      <c r="O1839" s="59"/>
      <c r="P1839" s="59"/>
      <c r="Q1839" s="59"/>
      <c r="R1839" s="59"/>
      <c r="S1839" s="59"/>
      <c r="T1839" s="59"/>
    </row>
    <row r="1840" spans="14:20" x14ac:dyDescent="0.25">
      <c r="N1840" s="60"/>
      <c r="O1840" s="59"/>
      <c r="P1840" s="59"/>
      <c r="Q1840" s="59"/>
      <c r="R1840" s="59"/>
      <c r="S1840" s="59"/>
      <c r="T1840" s="59"/>
    </row>
    <row r="1841" spans="14:20" x14ac:dyDescent="0.25">
      <c r="N1841" s="60"/>
      <c r="O1841" s="59"/>
      <c r="P1841" s="59"/>
      <c r="Q1841" s="59"/>
      <c r="R1841" s="59"/>
      <c r="S1841" s="59"/>
      <c r="T1841" s="59"/>
    </row>
    <row r="1842" spans="14:20" x14ac:dyDescent="0.25">
      <c r="N1842" s="60"/>
      <c r="O1842" s="59"/>
      <c r="P1842" s="59"/>
      <c r="Q1842" s="59"/>
      <c r="R1842" s="59"/>
      <c r="S1842" s="59"/>
      <c r="T1842" s="59"/>
    </row>
    <row r="1843" spans="14:20" x14ac:dyDescent="0.25">
      <c r="N1843" s="60"/>
      <c r="O1843" s="59"/>
      <c r="P1843" s="59"/>
      <c r="Q1843" s="59"/>
      <c r="R1843" s="59"/>
      <c r="S1843" s="59"/>
      <c r="T1843" s="59"/>
    </row>
    <row r="1844" spans="14:20" x14ac:dyDescent="0.25">
      <c r="N1844" s="60"/>
      <c r="O1844" s="59"/>
      <c r="P1844" s="59"/>
      <c r="Q1844" s="59"/>
      <c r="R1844" s="59"/>
      <c r="S1844" s="59"/>
      <c r="T1844" s="59"/>
    </row>
    <row r="1845" spans="14:20" x14ac:dyDescent="0.25">
      <c r="N1845" s="60"/>
      <c r="O1845" s="59"/>
      <c r="P1845" s="59"/>
      <c r="Q1845" s="59"/>
      <c r="R1845" s="59"/>
      <c r="S1845" s="59"/>
      <c r="T1845" s="59"/>
    </row>
    <row r="1846" spans="14:20" x14ac:dyDescent="0.25">
      <c r="N1846" s="60"/>
      <c r="O1846" s="59"/>
      <c r="P1846" s="59"/>
      <c r="Q1846" s="59"/>
      <c r="R1846" s="59"/>
      <c r="S1846" s="59"/>
      <c r="T1846" s="59"/>
    </row>
    <row r="1847" spans="14:20" x14ac:dyDescent="0.25">
      <c r="N1847" s="60"/>
      <c r="O1847" s="59"/>
      <c r="P1847" s="59"/>
      <c r="Q1847" s="59"/>
      <c r="R1847" s="59"/>
      <c r="S1847" s="59"/>
      <c r="T1847" s="59"/>
    </row>
    <row r="1848" spans="14:20" x14ac:dyDescent="0.25">
      <c r="N1848" s="60"/>
      <c r="O1848" s="59"/>
      <c r="P1848" s="59"/>
      <c r="Q1848" s="59"/>
      <c r="R1848" s="59"/>
      <c r="S1848" s="59"/>
      <c r="T1848" s="59"/>
    </row>
    <row r="1849" spans="14:20" x14ac:dyDescent="0.25">
      <c r="N1849" s="60"/>
      <c r="O1849" s="59"/>
      <c r="P1849" s="59"/>
      <c r="Q1849" s="59"/>
      <c r="R1849" s="59"/>
      <c r="S1849" s="59"/>
      <c r="T1849" s="59"/>
    </row>
    <row r="1850" spans="14:20" x14ac:dyDescent="0.25">
      <c r="N1850" s="60"/>
      <c r="O1850" s="59"/>
      <c r="P1850" s="59"/>
      <c r="Q1850" s="59"/>
      <c r="R1850" s="59"/>
      <c r="S1850" s="59"/>
      <c r="T1850" s="59"/>
    </row>
    <row r="1851" spans="14:20" x14ac:dyDescent="0.25">
      <c r="N1851" s="60"/>
      <c r="O1851" s="59"/>
      <c r="P1851" s="59"/>
      <c r="Q1851" s="59"/>
      <c r="R1851" s="59"/>
      <c r="S1851" s="59"/>
      <c r="T1851" s="59"/>
    </row>
    <row r="1852" spans="14:20" x14ac:dyDescent="0.25">
      <c r="N1852" s="60"/>
      <c r="O1852" s="59"/>
      <c r="P1852" s="59"/>
      <c r="Q1852" s="59"/>
      <c r="R1852" s="59"/>
      <c r="S1852" s="59"/>
      <c r="T1852" s="59"/>
    </row>
    <row r="1853" spans="14:20" x14ac:dyDescent="0.25">
      <c r="N1853" s="60"/>
      <c r="O1853" s="59"/>
      <c r="P1853" s="59"/>
      <c r="Q1853" s="59"/>
      <c r="R1853" s="59"/>
      <c r="S1853" s="59"/>
      <c r="T1853" s="59"/>
    </row>
    <row r="1854" spans="14:20" x14ac:dyDescent="0.25">
      <c r="N1854" s="60"/>
      <c r="O1854" s="59"/>
      <c r="P1854" s="59"/>
      <c r="Q1854" s="59"/>
      <c r="R1854" s="59"/>
      <c r="S1854" s="59"/>
      <c r="T1854" s="59"/>
    </row>
    <row r="1855" spans="14:20" x14ac:dyDescent="0.25">
      <c r="N1855" s="60"/>
      <c r="O1855" s="59"/>
      <c r="P1855" s="59"/>
      <c r="Q1855" s="59"/>
      <c r="R1855" s="59"/>
      <c r="S1855" s="59"/>
      <c r="T1855" s="59"/>
    </row>
    <row r="1856" spans="14:20" x14ac:dyDescent="0.25">
      <c r="N1856" s="60"/>
      <c r="O1856" s="59"/>
      <c r="P1856" s="59"/>
      <c r="Q1856" s="59"/>
      <c r="R1856" s="59"/>
      <c r="S1856" s="59"/>
      <c r="T1856" s="59"/>
    </row>
    <row r="1857" spans="14:20" x14ac:dyDescent="0.25">
      <c r="N1857" s="60"/>
      <c r="O1857" s="59"/>
      <c r="P1857" s="59"/>
      <c r="Q1857" s="59"/>
      <c r="R1857" s="59"/>
      <c r="S1857" s="59"/>
      <c r="T1857" s="59"/>
    </row>
    <row r="1858" spans="14:20" x14ac:dyDescent="0.25">
      <c r="N1858" s="60"/>
      <c r="O1858" s="59"/>
      <c r="P1858" s="59"/>
      <c r="Q1858" s="59"/>
      <c r="R1858" s="59"/>
      <c r="S1858" s="59"/>
      <c r="T1858" s="59"/>
    </row>
    <row r="1859" spans="14:20" x14ac:dyDescent="0.25">
      <c r="N1859" s="60"/>
      <c r="O1859" s="59"/>
      <c r="P1859" s="59"/>
      <c r="Q1859" s="59"/>
      <c r="R1859" s="59"/>
      <c r="S1859" s="59"/>
      <c r="T1859" s="59"/>
    </row>
    <row r="1860" spans="14:20" x14ac:dyDescent="0.25">
      <c r="N1860" s="60"/>
      <c r="O1860" s="59"/>
      <c r="P1860" s="59"/>
      <c r="Q1860" s="59"/>
      <c r="R1860" s="59"/>
      <c r="S1860" s="59"/>
      <c r="T1860" s="59"/>
    </row>
    <row r="1861" spans="14:20" x14ac:dyDescent="0.25">
      <c r="N1861" s="60"/>
      <c r="O1861" s="59"/>
      <c r="P1861" s="59"/>
      <c r="Q1861" s="59"/>
      <c r="R1861" s="59"/>
      <c r="S1861" s="59"/>
      <c r="T1861" s="59"/>
    </row>
    <row r="1862" spans="14:20" x14ac:dyDescent="0.25">
      <c r="N1862" s="60"/>
      <c r="O1862" s="59"/>
      <c r="P1862" s="59"/>
      <c r="Q1862" s="59"/>
      <c r="R1862" s="59"/>
      <c r="S1862" s="59"/>
      <c r="T1862" s="59"/>
    </row>
    <row r="1863" spans="14:20" x14ac:dyDescent="0.25">
      <c r="N1863" s="60"/>
      <c r="O1863" s="59"/>
      <c r="P1863" s="59"/>
      <c r="Q1863" s="59"/>
      <c r="R1863" s="59"/>
      <c r="S1863" s="59"/>
      <c r="T1863" s="59"/>
    </row>
    <row r="1864" spans="14:20" x14ac:dyDescent="0.25">
      <c r="N1864" s="60"/>
      <c r="O1864" s="59"/>
      <c r="P1864" s="59"/>
      <c r="Q1864" s="59"/>
      <c r="R1864" s="59"/>
      <c r="S1864" s="59"/>
      <c r="T1864" s="59"/>
    </row>
    <row r="1865" spans="14:20" x14ac:dyDescent="0.25">
      <c r="N1865" s="60"/>
      <c r="O1865" s="59"/>
      <c r="P1865" s="59"/>
      <c r="Q1865" s="59"/>
      <c r="R1865" s="59"/>
      <c r="S1865" s="59"/>
      <c r="T1865" s="59"/>
    </row>
    <row r="1866" spans="14:20" x14ac:dyDescent="0.25">
      <c r="N1866" s="60"/>
      <c r="O1866" s="59"/>
      <c r="P1866" s="59"/>
      <c r="Q1866" s="59"/>
      <c r="R1866" s="59"/>
      <c r="S1866" s="59"/>
      <c r="T1866" s="59"/>
    </row>
    <row r="1867" spans="14:20" x14ac:dyDescent="0.25">
      <c r="N1867" s="60"/>
      <c r="O1867" s="59"/>
      <c r="P1867" s="59"/>
      <c r="Q1867" s="59"/>
      <c r="R1867" s="59"/>
      <c r="S1867" s="59"/>
      <c r="T1867" s="59"/>
    </row>
    <row r="1868" spans="14:20" x14ac:dyDescent="0.25">
      <c r="N1868" s="60"/>
      <c r="O1868" s="59"/>
      <c r="P1868" s="59"/>
      <c r="Q1868" s="59"/>
      <c r="R1868" s="59"/>
      <c r="S1868" s="59"/>
      <c r="T1868" s="59"/>
    </row>
    <row r="1869" spans="14:20" x14ac:dyDescent="0.25">
      <c r="N1869" s="60"/>
      <c r="O1869" s="59"/>
      <c r="P1869" s="59"/>
      <c r="Q1869" s="59"/>
      <c r="R1869" s="59"/>
      <c r="S1869" s="59"/>
      <c r="T1869" s="59"/>
    </row>
    <row r="1870" spans="14:20" x14ac:dyDescent="0.25">
      <c r="N1870" s="60"/>
      <c r="O1870" s="59"/>
      <c r="P1870" s="59"/>
      <c r="Q1870" s="59"/>
      <c r="R1870" s="59"/>
      <c r="S1870" s="59"/>
      <c r="T1870" s="59"/>
    </row>
    <row r="1871" spans="14:20" x14ac:dyDescent="0.25">
      <c r="N1871" s="60"/>
      <c r="O1871" s="59"/>
      <c r="P1871" s="59"/>
      <c r="Q1871" s="59"/>
      <c r="R1871" s="59"/>
      <c r="S1871" s="59"/>
      <c r="T1871" s="59"/>
    </row>
    <row r="1872" spans="14:20" x14ac:dyDescent="0.25">
      <c r="N1872" s="60"/>
      <c r="O1872" s="59"/>
      <c r="P1872" s="59"/>
      <c r="Q1872" s="59"/>
      <c r="R1872" s="59"/>
      <c r="S1872" s="59"/>
      <c r="T1872" s="59"/>
    </row>
    <row r="1873" spans="14:20" x14ac:dyDescent="0.25">
      <c r="N1873" s="60"/>
      <c r="O1873" s="59"/>
      <c r="P1873" s="59"/>
      <c r="Q1873" s="59"/>
      <c r="R1873" s="59"/>
      <c r="S1873" s="59"/>
      <c r="T1873" s="59"/>
    </row>
    <row r="1874" spans="14:20" x14ac:dyDescent="0.25">
      <c r="N1874" s="60"/>
      <c r="O1874" s="59"/>
      <c r="P1874" s="59"/>
      <c r="Q1874" s="59"/>
      <c r="R1874" s="59"/>
      <c r="S1874" s="59"/>
      <c r="T1874" s="59"/>
    </row>
    <row r="1875" spans="14:20" x14ac:dyDescent="0.25">
      <c r="N1875" s="60"/>
      <c r="O1875" s="59"/>
      <c r="P1875" s="59"/>
      <c r="Q1875" s="59"/>
      <c r="R1875" s="59"/>
      <c r="S1875" s="59"/>
      <c r="T1875" s="59"/>
    </row>
    <row r="1876" spans="14:20" x14ac:dyDescent="0.25">
      <c r="N1876" s="60"/>
      <c r="O1876" s="59"/>
      <c r="P1876" s="59"/>
      <c r="Q1876" s="59"/>
      <c r="R1876" s="59"/>
      <c r="S1876" s="59"/>
      <c r="T1876" s="59"/>
    </row>
    <row r="1877" spans="14:20" x14ac:dyDescent="0.25">
      <c r="N1877" s="60"/>
      <c r="O1877" s="59"/>
      <c r="P1877" s="59"/>
      <c r="Q1877" s="59"/>
      <c r="R1877" s="59"/>
      <c r="S1877" s="59"/>
      <c r="T1877" s="59"/>
    </row>
    <row r="1878" spans="14:20" x14ac:dyDescent="0.25">
      <c r="N1878" s="60"/>
      <c r="O1878" s="59"/>
      <c r="P1878" s="59"/>
      <c r="Q1878" s="59"/>
      <c r="R1878" s="59"/>
      <c r="S1878" s="59"/>
      <c r="T1878" s="59"/>
    </row>
    <row r="1879" spans="14:20" x14ac:dyDescent="0.25">
      <c r="N1879" s="60"/>
      <c r="O1879" s="59"/>
      <c r="P1879" s="59"/>
      <c r="Q1879" s="59"/>
      <c r="R1879" s="59"/>
      <c r="S1879" s="59"/>
      <c r="T1879" s="59"/>
    </row>
    <row r="1880" spans="14:20" x14ac:dyDescent="0.25">
      <c r="N1880" s="60"/>
      <c r="O1880" s="59"/>
      <c r="P1880" s="59"/>
      <c r="Q1880" s="59"/>
      <c r="R1880" s="59"/>
      <c r="S1880" s="59"/>
      <c r="T1880" s="59"/>
    </row>
    <row r="1881" spans="14:20" x14ac:dyDescent="0.25">
      <c r="N1881" s="60"/>
      <c r="O1881" s="59"/>
      <c r="P1881" s="59"/>
      <c r="Q1881" s="59"/>
      <c r="R1881" s="59"/>
      <c r="S1881" s="59"/>
      <c r="T1881" s="59"/>
    </row>
    <row r="1882" spans="14:20" x14ac:dyDescent="0.25">
      <c r="N1882" s="60"/>
      <c r="O1882" s="59"/>
      <c r="P1882" s="59"/>
      <c r="Q1882" s="59"/>
      <c r="R1882" s="59"/>
      <c r="S1882" s="59"/>
      <c r="T1882" s="59"/>
    </row>
    <row r="1883" spans="14:20" x14ac:dyDescent="0.25">
      <c r="N1883" s="60"/>
      <c r="O1883" s="59"/>
      <c r="P1883" s="59"/>
      <c r="Q1883" s="59"/>
      <c r="R1883" s="59"/>
      <c r="S1883" s="59"/>
      <c r="T1883" s="59"/>
    </row>
    <row r="1884" spans="14:20" x14ac:dyDescent="0.25">
      <c r="N1884" s="60"/>
      <c r="O1884" s="59"/>
      <c r="P1884" s="59"/>
      <c r="Q1884" s="59"/>
      <c r="R1884" s="59"/>
      <c r="S1884" s="59"/>
      <c r="T1884" s="59"/>
    </row>
    <row r="1885" spans="14:20" x14ac:dyDescent="0.25">
      <c r="N1885" s="60"/>
      <c r="O1885" s="59"/>
      <c r="P1885" s="59"/>
      <c r="Q1885" s="59"/>
      <c r="R1885" s="59"/>
      <c r="S1885" s="59"/>
      <c r="T1885" s="59"/>
    </row>
    <row r="1886" spans="14:20" x14ac:dyDescent="0.25">
      <c r="N1886" s="60"/>
      <c r="O1886" s="59"/>
      <c r="P1886" s="59"/>
      <c r="Q1886" s="59"/>
      <c r="R1886" s="59"/>
      <c r="S1886" s="59"/>
      <c r="T1886" s="59"/>
    </row>
    <row r="1887" spans="14:20" x14ac:dyDescent="0.25">
      <c r="N1887" s="60"/>
      <c r="O1887" s="59"/>
      <c r="P1887" s="59"/>
      <c r="Q1887" s="59"/>
      <c r="R1887" s="59"/>
      <c r="S1887" s="59"/>
      <c r="T1887" s="59"/>
    </row>
    <row r="1888" spans="14:20" x14ac:dyDescent="0.25">
      <c r="N1888" s="60"/>
      <c r="O1888" s="59"/>
      <c r="P1888" s="59"/>
      <c r="Q1888" s="59"/>
      <c r="R1888" s="59"/>
      <c r="S1888" s="59"/>
      <c r="T1888" s="59"/>
    </row>
    <row r="1889" spans="14:20" x14ac:dyDescent="0.25">
      <c r="N1889" s="60"/>
      <c r="O1889" s="59"/>
      <c r="P1889" s="59"/>
      <c r="Q1889" s="59"/>
      <c r="R1889" s="59"/>
      <c r="S1889" s="59"/>
      <c r="T1889" s="59"/>
    </row>
    <row r="1890" spans="14:20" x14ac:dyDescent="0.25">
      <c r="N1890" s="60"/>
      <c r="O1890" s="59"/>
      <c r="P1890" s="59"/>
      <c r="Q1890" s="59"/>
      <c r="R1890" s="59"/>
      <c r="S1890" s="59"/>
      <c r="T1890" s="59"/>
    </row>
    <row r="1891" spans="14:20" x14ac:dyDescent="0.25">
      <c r="N1891" s="60"/>
      <c r="O1891" s="59"/>
      <c r="P1891" s="59"/>
      <c r="Q1891" s="59"/>
      <c r="R1891" s="59"/>
      <c r="S1891" s="59"/>
      <c r="T1891" s="59"/>
    </row>
    <row r="1892" spans="14:20" x14ac:dyDescent="0.25">
      <c r="N1892" s="60"/>
      <c r="O1892" s="59"/>
      <c r="P1892" s="59"/>
      <c r="Q1892" s="59"/>
      <c r="R1892" s="59"/>
      <c r="S1892" s="59"/>
      <c r="T1892" s="59"/>
    </row>
    <row r="1893" spans="14:20" x14ac:dyDescent="0.25">
      <c r="N1893" s="60"/>
      <c r="O1893" s="59"/>
      <c r="P1893" s="59"/>
      <c r="Q1893" s="59"/>
      <c r="R1893" s="59"/>
      <c r="S1893" s="59"/>
      <c r="T1893" s="59"/>
    </row>
    <row r="1894" spans="14:20" x14ac:dyDescent="0.25">
      <c r="N1894" s="60"/>
      <c r="O1894" s="59"/>
      <c r="P1894" s="59"/>
      <c r="Q1894" s="59"/>
      <c r="R1894" s="59"/>
      <c r="S1894" s="59"/>
      <c r="T1894" s="59"/>
    </row>
    <row r="1895" spans="14:20" x14ac:dyDescent="0.25">
      <c r="N1895" s="60"/>
      <c r="O1895" s="59"/>
      <c r="P1895" s="59"/>
      <c r="Q1895" s="59"/>
      <c r="R1895" s="59"/>
      <c r="S1895" s="59"/>
      <c r="T1895" s="59"/>
    </row>
    <row r="1896" spans="14:20" x14ac:dyDescent="0.25">
      <c r="N1896" s="60"/>
      <c r="O1896" s="59"/>
      <c r="P1896" s="59"/>
      <c r="Q1896" s="59"/>
      <c r="R1896" s="59"/>
      <c r="S1896" s="59"/>
      <c r="T1896" s="59"/>
    </row>
    <row r="1897" spans="14:20" x14ac:dyDescent="0.25">
      <c r="N1897" s="60"/>
      <c r="O1897" s="59"/>
      <c r="P1897" s="59"/>
      <c r="Q1897" s="59"/>
      <c r="R1897" s="59"/>
      <c r="S1897" s="59"/>
      <c r="T1897" s="59"/>
    </row>
    <row r="1898" spans="14:20" x14ac:dyDescent="0.25">
      <c r="N1898" s="60"/>
      <c r="O1898" s="59"/>
      <c r="P1898" s="59"/>
      <c r="Q1898" s="59"/>
      <c r="R1898" s="59"/>
      <c r="S1898" s="59"/>
      <c r="T1898" s="59"/>
    </row>
    <row r="1899" spans="14:20" x14ac:dyDescent="0.25">
      <c r="N1899" s="60"/>
      <c r="O1899" s="59"/>
      <c r="P1899" s="59"/>
      <c r="Q1899" s="59"/>
      <c r="R1899" s="59"/>
      <c r="S1899" s="59"/>
      <c r="T1899" s="59"/>
    </row>
    <row r="1900" spans="14:20" x14ac:dyDescent="0.25">
      <c r="N1900" s="60"/>
      <c r="O1900" s="59"/>
      <c r="P1900" s="59"/>
      <c r="Q1900" s="59"/>
      <c r="R1900" s="59"/>
      <c r="S1900" s="59"/>
      <c r="T1900" s="59"/>
    </row>
    <row r="1901" spans="14:20" x14ac:dyDescent="0.25">
      <c r="N1901" s="60"/>
      <c r="O1901" s="59"/>
      <c r="P1901" s="59"/>
      <c r="Q1901" s="59"/>
      <c r="R1901" s="59"/>
      <c r="S1901" s="59"/>
      <c r="T1901" s="59"/>
    </row>
    <row r="1902" spans="14:20" x14ac:dyDescent="0.25">
      <c r="N1902" s="60"/>
      <c r="O1902" s="59"/>
      <c r="P1902" s="59"/>
      <c r="Q1902" s="59"/>
      <c r="R1902" s="59"/>
      <c r="S1902" s="59"/>
      <c r="T1902" s="59"/>
    </row>
    <row r="1903" spans="14:20" x14ac:dyDescent="0.25">
      <c r="N1903" s="60"/>
      <c r="O1903" s="59"/>
      <c r="P1903" s="59"/>
      <c r="Q1903" s="59"/>
      <c r="R1903" s="59"/>
      <c r="S1903" s="59"/>
      <c r="T1903" s="59"/>
    </row>
    <row r="1904" spans="14:20" x14ac:dyDescent="0.25">
      <c r="N1904" s="60"/>
      <c r="O1904" s="59"/>
      <c r="P1904" s="59"/>
      <c r="Q1904" s="59"/>
      <c r="R1904" s="59"/>
      <c r="S1904" s="59"/>
      <c r="T1904" s="59"/>
    </row>
    <row r="1905" spans="14:20" x14ac:dyDescent="0.25">
      <c r="N1905" s="60"/>
      <c r="O1905" s="59"/>
      <c r="P1905" s="59"/>
      <c r="Q1905" s="59"/>
      <c r="R1905" s="59"/>
      <c r="S1905" s="59"/>
      <c r="T1905" s="59"/>
    </row>
    <row r="1906" spans="14:20" x14ac:dyDescent="0.25">
      <c r="N1906" s="60"/>
      <c r="O1906" s="59"/>
      <c r="P1906" s="59"/>
      <c r="Q1906" s="59"/>
      <c r="R1906" s="59"/>
      <c r="S1906" s="59"/>
      <c r="T1906" s="59"/>
    </row>
    <row r="1907" spans="14:20" x14ac:dyDescent="0.25">
      <c r="N1907" s="60"/>
      <c r="O1907" s="59"/>
      <c r="P1907" s="59"/>
      <c r="Q1907" s="59"/>
      <c r="R1907" s="59"/>
      <c r="S1907" s="59"/>
      <c r="T1907" s="59"/>
    </row>
    <row r="1908" spans="14:20" x14ac:dyDescent="0.25">
      <c r="N1908" s="60"/>
      <c r="O1908" s="59"/>
      <c r="P1908" s="59"/>
      <c r="Q1908" s="59"/>
      <c r="R1908" s="59"/>
      <c r="S1908" s="59"/>
      <c r="T1908" s="59"/>
    </row>
    <row r="1909" spans="14:20" x14ac:dyDescent="0.25">
      <c r="N1909" s="60"/>
      <c r="O1909" s="59"/>
      <c r="P1909" s="59"/>
      <c r="Q1909" s="59"/>
      <c r="R1909" s="59"/>
      <c r="S1909" s="59"/>
      <c r="T1909" s="59"/>
    </row>
    <row r="1910" spans="14:20" x14ac:dyDescent="0.25">
      <c r="N1910" s="60"/>
      <c r="O1910" s="59"/>
      <c r="P1910" s="59"/>
      <c r="Q1910" s="59"/>
      <c r="R1910" s="59"/>
      <c r="S1910" s="59"/>
      <c r="T1910" s="59"/>
    </row>
    <row r="1911" spans="14:20" x14ac:dyDescent="0.25">
      <c r="N1911" s="60"/>
      <c r="O1911" s="59"/>
      <c r="P1911" s="59"/>
      <c r="Q1911" s="59"/>
      <c r="R1911" s="59"/>
      <c r="S1911" s="59"/>
      <c r="T1911" s="59"/>
    </row>
    <row r="1912" spans="14:20" x14ac:dyDescent="0.25">
      <c r="N1912" s="60"/>
      <c r="O1912" s="59"/>
      <c r="P1912" s="59"/>
      <c r="Q1912" s="59"/>
      <c r="R1912" s="59"/>
      <c r="S1912" s="59"/>
      <c r="T1912" s="59"/>
    </row>
    <row r="1913" spans="14:20" x14ac:dyDescent="0.25">
      <c r="N1913" s="60"/>
      <c r="O1913" s="59"/>
      <c r="P1913" s="59"/>
      <c r="Q1913" s="59"/>
      <c r="R1913" s="59"/>
      <c r="S1913" s="59"/>
      <c r="T1913" s="59"/>
    </row>
    <row r="1914" spans="14:20" x14ac:dyDescent="0.25">
      <c r="N1914" s="60"/>
      <c r="O1914" s="59"/>
      <c r="P1914" s="59"/>
      <c r="Q1914" s="59"/>
      <c r="R1914" s="59"/>
      <c r="S1914" s="59"/>
      <c r="T1914" s="59"/>
    </row>
    <row r="1915" spans="14:20" x14ac:dyDescent="0.25">
      <c r="N1915" s="60"/>
      <c r="O1915" s="59"/>
      <c r="P1915" s="59"/>
      <c r="Q1915" s="59"/>
      <c r="R1915" s="59"/>
      <c r="S1915" s="59"/>
      <c r="T1915" s="59"/>
    </row>
    <row r="1916" spans="14:20" x14ac:dyDescent="0.25">
      <c r="N1916" s="60"/>
      <c r="O1916" s="59"/>
      <c r="P1916" s="59"/>
      <c r="Q1916" s="59"/>
      <c r="R1916" s="59"/>
      <c r="S1916" s="59"/>
      <c r="T1916" s="59"/>
    </row>
    <row r="1917" spans="14:20" x14ac:dyDescent="0.25">
      <c r="N1917" s="60"/>
      <c r="O1917" s="59"/>
      <c r="P1917" s="59"/>
      <c r="Q1917" s="59"/>
      <c r="R1917" s="59"/>
      <c r="S1917" s="59"/>
      <c r="T1917" s="59"/>
    </row>
    <row r="1918" spans="14:20" x14ac:dyDescent="0.25">
      <c r="N1918" s="60"/>
      <c r="O1918" s="59"/>
      <c r="P1918" s="59"/>
      <c r="Q1918" s="59"/>
      <c r="R1918" s="59"/>
      <c r="S1918" s="59"/>
      <c r="T1918" s="59"/>
    </row>
    <row r="1919" spans="14:20" x14ac:dyDescent="0.25">
      <c r="N1919" s="60"/>
      <c r="O1919" s="59"/>
      <c r="P1919" s="59"/>
      <c r="Q1919" s="59"/>
      <c r="R1919" s="59"/>
      <c r="S1919" s="59"/>
      <c r="T1919" s="59"/>
    </row>
    <row r="1920" spans="14:20" x14ac:dyDescent="0.25">
      <c r="N1920" s="60"/>
      <c r="O1920" s="59"/>
      <c r="P1920" s="59"/>
      <c r="Q1920" s="59"/>
      <c r="R1920" s="59"/>
      <c r="S1920" s="59"/>
      <c r="T1920" s="59"/>
    </row>
    <row r="1921" spans="14:20" x14ac:dyDescent="0.25">
      <c r="N1921" s="60"/>
      <c r="O1921" s="59"/>
      <c r="P1921" s="59"/>
      <c r="Q1921" s="59"/>
      <c r="R1921" s="59"/>
      <c r="S1921" s="59"/>
      <c r="T1921" s="59"/>
    </row>
    <row r="1922" spans="14:20" x14ac:dyDescent="0.25">
      <c r="N1922" s="60"/>
      <c r="O1922" s="59"/>
      <c r="P1922" s="59"/>
      <c r="Q1922" s="59"/>
      <c r="R1922" s="59"/>
      <c r="S1922" s="59"/>
      <c r="T1922" s="59"/>
    </row>
    <row r="1923" spans="14:20" x14ac:dyDescent="0.25">
      <c r="N1923" s="60"/>
      <c r="O1923" s="59"/>
      <c r="P1923" s="59"/>
      <c r="Q1923" s="59"/>
      <c r="R1923" s="59"/>
      <c r="S1923" s="59"/>
      <c r="T1923" s="59"/>
    </row>
    <row r="1924" spans="14:20" x14ac:dyDescent="0.25">
      <c r="N1924" s="60"/>
      <c r="O1924" s="59"/>
      <c r="P1924" s="59"/>
      <c r="Q1924" s="59"/>
      <c r="R1924" s="59"/>
      <c r="S1924" s="59"/>
      <c r="T1924" s="59"/>
    </row>
    <row r="1925" spans="14:20" x14ac:dyDescent="0.25">
      <c r="N1925" s="60"/>
      <c r="O1925" s="59"/>
      <c r="P1925" s="59"/>
      <c r="Q1925" s="59"/>
      <c r="R1925" s="59"/>
      <c r="S1925" s="59"/>
      <c r="T1925" s="59"/>
    </row>
    <row r="1926" spans="14:20" x14ac:dyDescent="0.25">
      <c r="N1926" s="60"/>
      <c r="O1926" s="59"/>
      <c r="P1926" s="59"/>
      <c r="Q1926" s="59"/>
      <c r="R1926" s="59"/>
      <c r="S1926" s="59"/>
      <c r="T1926" s="59"/>
    </row>
    <row r="1927" spans="14:20" x14ac:dyDescent="0.25">
      <c r="N1927" s="60"/>
      <c r="O1927" s="59"/>
      <c r="P1927" s="59"/>
      <c r="Q1927" s="59"/>
      <c r="R1927" s="59"/>
      <c r="S1927" s="59"/>
      <c r="T1927" s="59"/>
    </row>
    <row r="1928" spans="14:20" x14ac:dyDescent="0.25">
      <c r="N1928" s="60"/>
      <c r="O1928" s="59"/>
      <c r="P1928" s="59"/>
      <c r="Q1928" s="59"/>
      <c r="R1928" s="59"/>
      <c r="S1928" s="59"/>
      <c r="T1928" s="59"/>
    </row>
    <row r="1929" spans="14:20" x14ac:dyDescent="0.25">
      <c r="N1929" s="60"/>
      <c r="O1929" s="59"/>
      <c r="P1929" s="59"/>
      <c r="Q1929" s="59"/>
      <c r="R1929" s="59"/>
      <c r="S1929" s="59"/>
      <c r="T1929" s="59"/>
    </row>
    <row r="1930" spans="14:20" x14ac:dyDescent="0.25">
      <c r="N1930" s="60"/>
      <c r="O1930" s="59"/>
      <c r="P1930" s="59"/>
      <c r="Q1930" s="59"/>
      <c r="R1930" s="59"/>
      <c r="S1930" s="59"/>
      <c r="T1930" s="59"/>
    </row>
    <row r="1931" spans="14:20" x14ac:dyDescent="0.25">
      <c r="N1931" s="60"/>
      <c r="O1931" s="59"/>
      <c r="P1931" s="59"/>
      <c r="Q1931" s="59"/>
      <c r="R1931" s="59"/>
      <c r="S1931" s="59"/>
      <c r="T1931" s="59"/>
    </row>
    <row r="1932" spans="14:20" x14ac:dyDescent="0.25">
      <c r="N1932" s="60"/>
      <c r="O1932" s="59"/>
      <c r="P1932" s="59"/>
      <c r="Q1932" s="59"/>
      <c r="R1932" s="59"/>
      <c r="S1932" s="59"/>
      <c r="T1932" s="59"/>
    </row>
    <row r="1933" spans="14:20" x14ac:dyDescent="0.25">
      <c r="N1933" s="60"/>
      <c r="O1933" s="59"/>
      <c r="P1933" s="59"/>
      <c r="Q1933" s="59"/>
      <c r="R1933" s="59"/>
      <c r="S1933" s="59"/>
      <c r="T1933" s="59"/>
    </row>
    <row r="1934" spans="14:20" x14ac:dyDescent="0.25">
      <c r="N1934" s="60"/>
      <c r="O1934" s="59"/>
      <c r="P1934" s="59"/>
      <c r="Q1934" s="59"/>
      <c r="R1934" s="59"/>
      <c r="S1934" s="59"/>
      <c r="T1934" s="59"/>
    </row>
    <row r="1935" spans="14:20" x14ac:dyDescent="0.25">
      <c r="N1935" s="60"/>
      <c r="O1935" s="59"/>
      <c r="P1935" s="59"/>
      <c r="Q1935" s="59"/>
      <c r="R1935" s="59"/>
      <c r="S1935" s="59"/>
      <c r="T1935" s="59"/>
    </row>
    <row r="1936" spans="14:20" x14ac:dyDescent="0.25">
      <c r="N1936" s="60"/>
      <c r="O1936" s="59"/>
      <c r="P1936" s="59"/>
      <c r="Q1936" s="59"/>
      <c r="R1936" s="59"/>
      <c r="S1936" s="59"/>
      <c r="T1936" s="59"/>
    </row>
    <row r="1937" spans="14:20" x14ac:dyDescent="0.25">
      <c r="N1937" s="60"/>
      <c r="O1937" s="59"/>
      <c r="P1937" s="59"/>
      <c r="Q1937" s="59"/>
      <c r="R1937" s="59"/>
      <c r="S1937" s="59"/>
      <c r="T1937" s="59"/>
    </row>
    <row r="1938" spans="14:20" x14ac:dyDescent="0.25">
      <c r="N1938" s="60"/>
      <c r="O1938" s="59"/>
      <c r="P1938" s="59"/>
      <c r="Q1938" s="59"/>
      <c r="R1938" s="59"/>
      <c r="S1938" s="59"/>
      <c r="T1938" s="59"/>
    </row>
    <row r="1939" spans="14:20" x14ac:dyDescent="0.25">
      <c r="N1939" s="60"/>
      <c r="O1939" s="59"/>
      <c r="P1939" s="59"/>
      <c r="Q1939" s="59"/>
      <c r="R1939" s="59"/>
      <c r="S1939" s="59"/>
      <c r="T1939" s="59"/>
    </row>
    <row r="1940" spans="14:20" x14ac:dyDescent="0.25">
      <c r="N1940" s="60"/>
      <c r="O1940" s="59"/>
      <c r="P1940" s="59"/>
      <c r="Q1940" s="59"/>
      <c r="R1940" s="59"/>
      <c r="S1940" s="59"/>
      <c r="T1940" s="59"/>
    </row>
    <row r="1941" spans="14:20" x14ac:dyDescent="0.25">
      <c r="N1941" s="60"/>
      <c r="O1941" s="59"/>
      <c r="P1941" s="59"/>
      <c r="Q1941" s="59"/>
      <c r="R1941" s="59"/>
      <c r="S1941" s="59"/>
      <c r="T1941" s="59"/>
    </row>
    <row r="1942" spans="14:20" x14ac:dyDescent="0.25">
      <c r="N1942" s="60"/>
      <c r="O1942" s="59"/>
      <c r="P1942" s="59"/>
      <c r="Q1942" s="59"/>
      <c r="R1942" s="59"/>
      <c r="S1942" s="59"/>
      <c r="T1942" s="59"/>
    </row>
    <row r="1943" spans="14:20" x14ac:dyDescent="0.25">
      <c r="N1943" s="60"/>
      <c r="O1943" s="59"/>
      <c r="P1943" s="59"/>
      <c r="Q1943" s="59"/>
      <c r="R1943" s="59"/>
      <c r="S1943" s="59"/>
      <c r="T1943" s="59"/>
    </row>
    <row r="1944" spans="14:20" x14ac:dyDescent="0.25">
      <c r="N1944" s="60"/>
      <c r="O1944" s="59"/>
      <c r="P1944" s="59"/>
      <c r="Q1944" s="59"/>
      <c r="R1944" s="59"/>
      <c r="S1944" s="59"/>
      <c r="T1944" s="59"/>
    </row>
    <row r="1945" spans="14:20" x14ac:dyDescent="0.25">
      <c r="N1945" s="60"/>
      <c r="O1945" s="59"/>
      <c r="P1945" s="59"/>
      <c r="Q1945" s="59"/>
      <c r="R1945" s="59"/>
      <c r="S1945" s="59"/>
      <c r="T1945" s="59"/>
    </row>
    <row r="1946" spans="14:20" x14ac:dyDescent="0.25">
      <c r="N1946" s="60"/>
      <c r="O1946" s="59"/>
      <c r="P1946" s="59"/>
      <c r="Q1946" s="59"/>
      <c r="R1946" s="59"/>
      <c r="S1946" s="59"/>
      <c r="T1946" s="59"/>
    </row>
    <row r="1947" spans="14:20" x14ac:dyDescent="0.25">
      <c r="N1947" s="60"/>
      <c r="O1947" s="59"/>
      <c r="P1947" s="59"/>
      <c r="Q1947" s="59"/>
      <c r="R1947" s="59"/>
      <c r="S1947" s="59"/>
      <c r="T1947" s="59"/>
    </row>
    <row r="1948" spans="14:20" x14ac:dyDescent="0.25">
      <c r="N1948" s="60"/>
      <c r="O1948" s="59"/>
      <c r="P1948" s="59"/>
      <c r="Q1948" s="59"/>
      <c r="R1948" s="59"/>
      <c r="S1948" s="59"/>
      <c r="T1948" s="59"/>
    </row>
    <row r="1949" spans="14:20" x14ac:dyDescent="0.25">
      <c r="N1949" s="60"/>
      <c r="O1949" s="59"/>
      <c r="P1949" s="59"/>
      <c r="Q1949" s="59"/>
      <c r="R1949" s="59"/>
      <c r="S1949" s="59"/>
      <c r="T1949" s="59"/>
    </row>
    <row r="1950" spans="14:20" x14ac:dyDescent="0.25">
      <c r="N1950" s="60"/>
      <c r="O1950" s="59"/>
      <c r="P1950" s="59"/>
      <c r="Q1950" s="59"/>
      <c r="R1950" s="59"/>
      <c r="S1950" s="59"/>
      <c r="T1950" s="59"/>
    </row>
    <row r="1951" spans="14:20" x14ac:dyDescent="0.25">
      <c r="N1951" s="60"/>
      <c r="O1951" s="59"/>
      <c r="P1951" s="59"/>
      <c r="Q1951" s="59"/>
      <c r="R1951" s="59"/>
      <c r="S1951" s="59"/>
      <c r="T1951" s="59"/>
    </row>
    <row r="1952" spans="14:20" x14ac:dyDescent="0.25">
      <c r="N1952" s="60"/>
      <c r="O1952" s="59"/>
      <c r="P1952" s="59"/>
      <c r="Q1952" s="59"/>
      <c r="R1952" s="59"/>
      <c r="S1952" s="59"/>
      <c r="T1952" s="59"/>
    </row>
    <row r="1953" spans="14:20" x14ac:dyDescent="0.25">
      <c r="N1953" s="60"/>
      <c r="O1953" s="59"/>
      <c r="P1953" s="59"/>
      <c r="Q1953" s="59"/>
      <c r="R1953" s="59"/>
      <c r="S1953" s="59"/>
      <c r="T1953" s="59"/>
    </row>
    <row r="1954" spans="14:20" x14ac:dyDescent="0.25">
      <c r="N1954" s="60"/>
      <c r="O1954" s="59"/>
      <c r="P1954" s="59"/>
      <c r="Q1954" s="59"/>
      <c r="R1954" s="59"/>
      <c r="S1954" s="59"/>
      <c r="T1954" s="59"/>
    </row>
    <row r="1955" spans="14:20" x14ac:dyDescent="0.25">
      <c r="N1955" s="60"/>
      <c r="O1955" s="59"/>
      <c r="P1955" s="59"/>
      <c r="Q1955" s="59"/>
      <c r="R1955" s="59"/>
      <c r="S1955" s="59"/>
      <c r="T1955" s="59"/>
    </row>
    <row r="1956" spans="14:20" x14ac:dyDescent="0.25">
      <c r="N1956" s="60"/>
      <c r="O1956" s="59"/>
      <c r="P1956" s="59"/>
      <c r="Q1956" s="59"/>
      <c r="R1956" s="59"/>
      <c r="S1956" s="59"/>
      <c r="T1956" s="59"/>
    </row>
    <row r="1957" spans="14:20" x14ac:dyDescent="0.25">
      <c r="N1957" s="60"/>
      <c r="O1957" s="59"/>
      <c r="P1957" s="59"/>
      <c r="Q1957" s="59"/>
      <c r="R1957" s="59"/>
      <c r="S1957" s="59"/>
      <c r="T1957" s="59"/>
    </row>
    <row r="1958" spans="14:20" x14ac:dyDescent="0.25">
      <c r="N1958" s="60"/>
      <c r="O1958" s="59"/>
      <c r="P1958" s="59"/>
      <c r="Q1958" s="59"/>
      <c r="R1958" s="59"/>
      <c r="S1958" s="59"/>
      <c r="T1958" s="59"/>
    </row>
    <row r="1959" spans="14:20" x14ac:dyDescent="0.25">
      <c r="N1959" s="60"/>
      <c r="O1959" s="59"/>
      <c r="P1959" s="59"/>
      <c r="Q1959" s="59"/>
      <c r="R1959" s="59"/>
      <c r="S1959" s="59"/>
      <c r="T1959" s="59"/>
    </row>
    <row r="1960" spans="14:20" x14ac:dyDescent="0.25">
      <c r="N1960" s="60"/>
      <c r="O1960" s="59"/>
      <c r="P1960" s="59"/>
      <c r="Q1960" s="59"/>
      <c r="R1960" s="59"/>
      <c r="S1960" s="59"/>
      <c r="T1960" s="59"/>
    </row>
    <row r="1961" spans="14:20" x14ac:dyDescent="0.25">
      <c r="N1961" s="60"/>
      <c r="O1961" s="59"/>
      <c r="P1961" s="59"/>
      <c r="Q1961" s="59"/>
      <c r="R1961" s="59"/>
      <c r="S1961" s="59"/>
      <c r="T1961" s="59"/>
    </row>
    <row r="1962" spans="14:20" x14ac:dyDescent="0.25">
      <c r="N1962" s="60"/>
      <c r="O1962" s="59"/>
      <c r="P1962" s="59"/>
      <c r="Q1962" s="59"/>
      <c r="R1962" s="59"/>
      <c r="S1962" s="59"/>
      <c r="T1962" s="59"/>
    </row>
    <row r="1963" spans="14:20" x14ac:dyDescent="0.25">
      <c r="N1963" s="60"/>
      <c r="O1963" s="59"/>
      <c r="P1963" s="59"/>
      <c r="Q1963" s="59"/>
      <c r="R1963" s="59"/>
      <c r="S1963" s="59"/>
      <c r="T1963" s="59"/>
    </row>
    <row r="1964" spans="14:20" x14ac:dyDescent="0.25">
      <c r="N1964" s="60"/>
      <c r="O1964" s="59"/>
      <c r="P1964" s="59"/>
      <c r="Q1964" s="59"/>
      <c r="R1964" s="59"/>
      <c r="S1964" s="59"/>
      <c r="T1964" s="59"/>
    </row>
    <row r="1965" spans="14:20" x14ac:dyDescent="0.25">
      <c r="N1965" s="60"/>
      <c r="O1965" s="59"/>
      <c r="P1965" s="59"/>
      <c r="Q1965" s="59"/>
      <c r="R1965" s="59"/>
      <c r="S1965" s="59"/>
      <c r="T1965" s="59"/>
    </row>
    <row r="1966" spans="14:20" x14ac:dyDescent="0.25">
      <c r="N1966" s="60"/>
      <c r="O1966" s="59"/>
      <c r="P1966" s="59"/>
      <c r="Q1966" s="59"/>
      <c r="R1966" s="59"/>
      <c r="S1966" s="59"/>
      <c r="T1966" s="59"/>
    </row>
    <row r="1967" spans="14:20" x14ac:dyDescent="0.25">
      <c r="N1967" s="60"/>
      <c r="O1967" s="59"/>
      <c r="P1967" s="59"/>
      <c r="Q1967" s="59"/>
      <c r="R1967" s="59"/>
      <c r="S1967" s="59"/>
      <c r="T1967" s="59"/>
    </row>
    <row r="1968" spans="14:20" x14ac:dyDescent="0.25">
      <c r="N1968" s="60"/>
      <c r="O1968" s="59"/>
      <c r="P1968" s="59"/>
      <c r="Q1968" s="59"/>
      <c r="R1968" s="59"/>
      <c r="S1968" s="59"/>
      <c r="T1968" s="59"/>
    </row>
    <row r="1969" spans="14:20" x14ac:dyDescent="0.25">
      <c r="N1969" s="60"/>
      <c r="O1969" s="59"/>
      <c r="P1969" s="59"/>
      <c r="Q1969" s="59"/>
      <c r="R1969" s="59"/>
      <c r="S1969" s="59"/>
      <c r="T1969" s="59"/>
    </row>
    <row r="1970" spans="14:20" x14ac:dyDescent="0.25">
      <c r="N1970" s="60"/>
      <c r="O1970" s="59"/>
      <c r="P1970" s="59"/>
      <c r="Q1970" s="59"/>
      <c r="R1970" s="59"/>
      <c r="S1970" s="59"/>
      <c r="T1970" s="59"/>
    </row>
    <row r="1971" spans="14:20" x14ac:dyDescent="0.25">
      <c r="N1971" s="60"/>
      <c r="O1971" s="59"/>
      <c r="P1971" s="59"/>
      <c r="Q1971" s="59"/>
      <c r="R1971" s="59"/>
      <c r="S1971" s="59"/>
      <c r="T1971" s="59"/>
    </row>
    <row r="1972" spans="14:20" x14ac:dyDescent="0.25">
      <c r="N1972" s="60"/>
      <c r="O1972" s="59"/>
      <c r="P1972" s="59"/>
      <c r="Q1972" s="59"/>
      <c r="R1972" s="59"/>
      <c r="S1972" s="59"/>
      <c r="T1972" s="59"/>
    </row>
    <row r="1973" spans="14:20" x14ac:dyDescent="0.25">
      <c r="N1973" s="60"/>
      <c r="O1973" s="59"/>
      <c r="P1973" s="59"/>
      <c r="Q1973" s="59"/>
      <c r="R1973" s="59"/>
      <c r="S1973" s="59"/>
      <c r="T1973" s="59"/>
    </row>
    <row r="1974" spans="14:20" x14ac:dyDescent="0.25">
      <c r="N1974" s="60"/>
      <c r="O1974" s="59"/>
      <c r="P1974" s="59"/>
      <c r="Q1974" s="59"/>
      <c r="R1974" s="59"/>
      <c r="S1974" s="59"/>
      <c r="T1974" s="59"/>
    </row>
    <row r="1975" spans="14:20" x14ac:dyDescent="0.25">
      <c r="N1975" s="60"/>
      <c r="O1975" s="59"/>
      <c r="P1975" s="59"/>
      <c r="Q1975" s="59"/>
      <c r="R1975" s="59"/>
      <c r="S1975" s="59"/>
      <c r="T1975" s="59"/>
    </row>
    <row r="1976" spans="14:20" x14ac:dyDescent="0.25">
      <c r="N1976" s="60"/>
      <c r="O1976" s="59"/>
      <c r="P1976" s="59"/>
      <c r="Q1976" s="59"/>
      <c r="R1976" s="59"/>
      <c r="S1976" s="59"/>
      <c r="T1976" s="59"/>
    </row>
    <row r="1977" spans="14:20" x14ac:dyDescent="0.25">
      <c r="N1977" s="60"/>
      <c r="O1977" s="59"/>
      <c r="P1977" s="59"/>
      <c r="Q1977" s="59"/>
      <c r="R1977" s="59"/>
      <c r="S1977" s="59"/>
      <c r="T1977" s="59"/>
    </row>
    <row r="1978" spans="14:20" x14ac:dyDescent="0.25">
      <c r="N1978" s="60"/>
      <c r="O1978" s="59"/>
      <c r="P1978" s="59"/>
      <c r="Q1978" s="59"/>
      <c r="R1978" s="59"/>
      <c r="S1978" s="59"/>
      <c r="T1978" s="59"/>
    </row>
    <row r="1979" spans="14:20" x14ac:dyDescent="0.25">
      <c r="N1979" s="60"/>
      <c r="O1979" s="59"/>
      <c r="P1979" s="59"/>
      <c r="Q1979" s="59"/>
      <c r="R1979" s="59"/>
      <c r="S1979" s="59"/>
      <c r="T1979" s="59"/>
    </row>
    <row r="1980" spans="14:20" x14ac:dyDescent="0.25">
      <c r="N1980" s="60"/>
      <c r="O1980" s="59"/>
      <c r="P1980" s="59"/>
      <c r="Q1980" s="59"/>
      <c r="R1980" s="59"/>
      <c r="S1980" s="59"/>
      <c r="T1980" s="59"/>
    </row>
    <row r="1981" spans="14:20" x14ac:dyDescent="0.25">
      <c r="N1981" s="60"/>
      <c r="O1981" s="59"/>
      <c r="P1981" s="59"/>
      <c r="Q1981" s="59"/>
      <c r="R1981" s="59"/>
      <c r="S1981" s="59"/>
      <c r="T1981" s="59"/>
    </row>
    <row r="1982" spans="14:20" x14ac:dyDescent="0.25">
      <c r="N1982" s="60"/>
      <c r="O1982" s="59"/>
      <c r="P1982" s="59"/>
      <c r="Q1982" s="59"/>
      <c r="R1982" s="59"/>
      <c r="S1982" s="59"/>
      <c r="T1982" s="59"/>
    </row>
    <row r="1983" spans="14:20" x14ac:dyDescent="0.25">
      <c r="N1983" s="60"/>
      <c r="O1983" s="59"/>
      <c r="P1983" s="59"/>
      <c r="Q1983" s="59"/>
      <c r="R1983" s="59"/>
      <c r="S1983" s="59"/>
      <c r="T1983" s="59"/>
    </row>
    <row r="1984" spans="14:20" x14ac:dyDescent="0.25">
      <c r="N1984" s="60"/>
      <c r="O1984" s="59"/>
      <c r="P1984" s="59"/>
      <c r="Q1984" s="59"/>
      <c r="R1984" s="59"/>
      <c r="S1984" s="59"/>
      <c r="T1984" s="59"/>
    </row>
    <row r="1985" spans="14:20" x14ac:dyDescent="0.25">
      <c r="N1985" s="60"/>
      <c r="O1985" s="59"/>
      <c r="P1985" s="59"/>
      <c r="Q1985" s="59"/>
      <c r="R1985" s="59"/>
      <c r="S1985" s="59"/>
      <c r="T1985" s="59"/>
    </row>
    <row r="1986" spans="14:20" x14ac:dyDescent="0.25">
      <c r="N1986" s="60"/>
      <c r="O1986" s="59"/>
      <c r="P1986" s="59"/>
      <c r="Q1986" s="59"/>
      <c r="R1986" s="59"/>
      <c r="S1986" s="59"/>
      <c r="T1986" s="59"/>
    </row>
    <row r="1987" spans="14:20" x14ac:dyDescent="0.25">
      <c r="N1987" s="60"/>
      <c r="O1987" s="59"/>
      <c r="P1987" s="59"/>
      <c r="Q1987" s="59"/>
      <c r="R1987" s="59"/>
      <c r="S1987" s="59"/>
      <c r="T1987" s="59"/>
    </row>
    <row r="1988" spans="14:20" x14ac:dyDescent="0.25">
      <c r="N1988" s="60"/>
      <c r="O1988" s="59"/>
      <c r="P1988" s="59"/>
      <c r="Q1988" s="59"/>
      <c r="R1988" s="59"/>
      <c r="S1988" s="59"/>
      <c r="T1988" s="59"/>
    </row>
    <row r="1989" spans="14:20" x14ac:dyDescent="0.25">
      <c r="N1989" s="60"/>
      <c r="O1989" s="59"/>
      <c r="P1989" s="59"/>
      <c r="Q1989" s="59"/>
      <c r="R1989" s="59"/>
      <c r="S1989" s="59"/>
      <c r="T1989" s="59"/>
    </row>
    <row r="1990" spans="14:20" x14ac:dyDescent="0.25">
      <c r="N1990" s="60"/>
      <c r="O1990" s="59"/>
      <c r="P1990" s="59"/>
      <c r="Q1990" s="59"/>
      <c r="R1990" s="59"/>
      <c r="S1990" s="59"/>
      <c r="T1990" s="59"/>
    </row>
    <row r="1991" spans="14:20" x14ac:dyDescent="0.25">
      <c r="N1991" s="60"/>
      <c r="O1991" s="59"/>
      <c r="P1991" s="59"/>
      <c r="Q1991" s="59"/>
      <c r="R1991" s="59"/>
      <c r="S1991" s="59"/>
      <c r="T1991" s="59"/>
    </row>
    <row r="1992" spans="14:20" x14ac:dyDescent="0.25">
      <c r="N1992" s="60"/>
      <c r="O1992" s="59"/>
      <c r="P1992" s="59"/>
      <c r="Q1992" s="59"/>
      <c r="R1992" s="59"/>
      <c r="S1992" s="59"/>
      <c r="T1992" s="59"/>
    </row>
    <row r="1993" spans="14:20" x14ac:dyDescent="0.25">
      <c r="N1993" s="60"/>
      <c r="O1993" s="59"/>
      <c r="P1993" s="59"/>
      <c r="Q1993" s="59"/>
      <c r="R1993" s="59"/>
      <c r="S1993" s="59"/>
      <c r="T1993" s="59"/>
    </row>
    <row r="1994" spans="14:20" x14ac:dyDescent="0.25">
      <c r="N1994" s="60"/>
      <c r="O1994" s="59"/>
      <c r="P1994" s="59"/>
      <c r="Q1994" s="59"/>
      <c r="R1994" s="59"/>
      <c r="S1994" s="59"/>
      <c r="T1994" s="59"/>
    </row>
    <row r="1995" spans="14:20" x14ac:dyDescent="0.25">
      <c r="N1995" s="60"/>
      <c r="O1995" s="59"/>
      <c r="P1995" s="59"/>
      <c r="Q1995" s="59"/>
      <c r="R1995" s="59"/>
      <c r="S1995" s="59"/>
      <c r="T1995" s="59"/>
    </row>
    <row r="1996" spans="14:20" x14ac:dyDescent="0.25">
      <c r="N1996" s="60"/>
      <c r="O1996" s="59"/>
      <c r="P1996" s="59"/>
      <c r="Q1996" s="59"/>
      <c r="R1996" s="59"/>
      <c r="S1996" s="59"/>
      <c r="T1996" s="59"/>
    </row>
    <row r="1997" spans="14:20" x14ac:dyDescent="0.25">
      <c r="N1997" s="60"/>
      <c r="O1997" s="59"/>
      <c r="P1997" s="59"/>
      <c r="Q1997" s="59"/>
      <c r="R1997" s="59"/>
      <c r="S1997" s="59"/>
      <c r="T1997" s="59"/>
    </row>
    <row r="1998" spans="14:20" x14ac:dyDescent="0.25">
      <c r="N1998" s="60"/>
      <c r="O1998" s="59"/>
      <c r="P1998" s="59"/>
      <c r="Q1998" s="59"/>
      <c r="R1998" s="59"/>
      <c r="S1998" s="59"/>
      <c r="T1998" s="59"/>
    </row>
    <row r="1999" spans="14:20" x14ac:dyDescent="0.25">
      <c r="N1999" s="60"/>
      <c r="O1999" s="59"/>
      <c r="P1999" s="59"/>
      <c r="Q1999" s="59"/>
      <c r="R1999" s="59"/>
      <c r="S1999" s="59"/>
      <c r="T1999" s="59"/>
    </row>
    <row r="2000" spans="14:20" x14ac:dyDescent="0.25">
      <c r="N2000" s="60"/>
      <c r="O2000" s="59"/>
      <c r="P2000" s="59"/>
      <c r="Q2000" s="59"/>
      <c r="R2000" s="59"/>
      <c r="S2000" s="59"/>
      <c r="T2000" s="59"/>
    </row>
    <row r="2001" spans="14:20" x14ac:dyDescent="0.25">
      <c r="N2001" s="60"/>
      <c r="O2001" s="59"/>
      <c r="P2001" s="59"/>
      <c r="Q2001" s="59"/>
      <c r="R2001" s="59"/>
      <c r="S2001" s="59"/>
      <c r="T2001" s="59"/>
    </row>
    <row r="2002" spans="14:20" x14ac:dyDescent="0.25">
      <c r="N2002" s="60"/>
      <c r="O2002" s="59"/>
      <c r="P2002" s="59"/>
      <c r="Q2002" s="59"/>
      <c r="R2002" s="59"/>
      <c r="S2002" s="59"/>
      <c r="T2002" s="59"/>
    </row>
    <row r="2003" spans="14:20" x14ac:dyDescent="0.25">
      <c r="N2003" s="60"/>
      <c r="O2003" s="59"/>
      <c r="P2003" s="59"/>
      <c r="Q2003" s="59"/>
      <c r="R2003" s="59"/>
      <c r="S2003" s="59"/>
      <c r="T2003" s="59"/>
    </row>
    <row r="2004" spans="14:20" x14ac:dyDescent="0.25">
      <c r="N2004" s="60"/>
      <c r="O2004" s="59"/>
      <c r="P2004" s="59"/>
      <c r="Q2004" s="59"/>
      <c r="R2004" s="59"/>
      <c r="S2004" s="59"/>
      <c r="T2004" s="59"/>
    </row>
    <row r="2005" spans="14:20" x14ac:dyDescent="0.25">
      <c r="N2005" s="60"/>
      <c r="O2005" s="59"/>
      <c r="P2005" s="59"/>
      <c r="Q2005" s="59"/>
      <c r="R2005" s="59"/>
      <c r="S2005" s="59"/>
      <c r="T2005" s="59"/>
    </row>
    <row r="2006" spans="14:20" x14ac:dyDescent="0.25">
      <c r="N2006" s="60"/>
      <c r="O2006" s="59"/>
      <c r="P2006" s="59"/>
      <c r="Q2006" s="59"/>
      <c r="R2006" s="59"/>
      <c r="S2006" s="59"/>
      <c r="T2006" s="59"/>
    </row>
    <row r="2007" spans="14:20" x14ac:dyDescent="0.25">
      <c r="N2007" s="60"/>
      <c r="O2007" s="59"/>
      <c r="P2007" s="59"/>
      <c r="Q2007" s="59"/>
      <c r="R2007" s="59"/>
      <c r="S2007" s="59"/>
      <c r="T2007" s="59"/>
    </row>
    <row r="2008" spans="14:20" x14ac:dyDescent="0.25">
      <c r="N2008" s="60"/>
      <c r="O2008" s="59"/>
      <c r="P2008" s="59"/>
      <c r="Q2008" s="59"/>
      <c r="R2008" s="59"/>
      <c r="S2008" s="59"/>
      <c r="T2008" s="59"/>
    </row>
    <row r="2009" spans="14:20" x14ac:dyDescent="0.25">
      <c r="N2009" s="60"/>
      <c r="O2009" s="59"/>
      <c r="P2009" s="59"/>
      <c r="Q2009" s="59"/>
      <c r="R2009" s="59"/>
      <c r="S2009" s="59"/>
      <c r="T2009" s="59"/>
    </row>
    <row r="2010" spans="14:20" x14ac:dyDescent="0.25">
      <c r="N2010" s="60"/>
      <c r="O2010" s="59"/>
      <c r="P2010" s="59"/>
      <c r="Q2010" s="59"/>
      <c r="R2010" s="59"/>
      <c r="S2010" s="59"/>
      <c r="T2010" s="59"/>
    </row>
    <row r="2011" spans="14:20" x14ac:dyDescent="0.25">
      <c r="N2011" s="60"/>
      <c r="O2011" s="59"/>
      <c r="P2011" s="59"/>
      <c r="Q2011" s="59"/>
      <c r="R2011" s="59"/>
      <c r="S2011" s="59"/>
      <c r="T2011" s="59"/>
    </row>
    <row r="2012" spans="14:20" x14ac:dyDescent="0.25">
      <c r="N2012" s="60"/>
      <c r="O2012" s="59"/>
      <c r="P2012" s="59"/>
      <c r="Q2012" s="59"/>
      <c r="R2012" s="59"/>
      <c r="S2012" s="59"/>
      <c r="T2012" s="59"/>
    </row>
    <row r="2013" spans="14:20" x14ac:dyDescent="0.25">
      <c r="N2013" s="60"/>
      <c r="O2013" s="59"/>
      <c r="P2013" s="59"/>
      <c r="Q2013" s="59"/>
      <c r="R2013" s="59"/>
      <c r="S2013" s="59"/>
      <c r="T2013" s="59"/>
    </row>
    <row r="2014" spans="14:20" x14ac:dyDescent="0.25">
      <c r="N2014" s="60"/>
      <c r="O2014" s="59"/>
      <c r="P2014" s="59"/>
      <c r="Q2014" s="59"/>
      <c r="R2014" s="59"/>
      <c r="S2014" s="59"/>
      <c r="T2014" s="59"/>
    </row>
    <row r="2015" spans="14:20" x14ac:dyDescent="0.25">
      <c r="N2015" s="60"/>
      <c r="O2015" s="59"/>
      <c r="P2015" s="59"/>
      <c r="Q2015" s="59"/>
      <c r="R2015" s="59"/>
      <c r="S2015" s="59"/>
      <c r="T2015" s="59"/>
    </row>
    <row r="2016" spans="14:20" x14ac:dyDescent="0.25">
      <c r="N2016" s="60"/>
      <c r="O2016" s="59"/>
      <c r="P2016" s="59"/>
      <c r="Q2016" s="59"/>
      <c r="R2016" s="59"/>
      <c r="S2016" s="59"/>
      <c r="T2016" s="59"/>
    </row>
    <row r="2017" spans="14:20" x14ac:dyDescent="0.25">
      <c r="N2017" s="60"/>
      <c r="O2017" s="59"/>
      <c r="P2017" s="59"/>
      <c r="Q2017" s="59"/>
      <c r="R2017" s="59"/>
      <c r="S2017" s="59"/>
      <c r="T2017" s="59"/>
    </row>
    <row r="2018" spans="14:20" x14ac:dyDescent="0.25">
      <c r="N2018" s="60"/>
      <c r="O2018" s="59"/>
      <c r="P2018" s="59"/>
      <c r="Q2018" s="59"/>
      <c r="R2018" s="59"/>
      <c r="S2018" s="59"/>
      <c r="T2018" s="59"/>
    </row>
    <row r="2019" spans="14:20" x14ac:dyDescent="0.25">
      <c r="N2019" s="60"/>
      <c r="O2019" s="59"/>
      <c r="P2019" s="59"/>
      <c r="Q2019" s="59"/>
      <c r="R2019" s="59"/>
      <c r="S2019" s="59"/>
      <c r="T2019" s="59"/>
    </row>
    <row r="2020" spans="14:20" x14ac:dyDescent="0.25">
      <c r="N2020" s="60"/>
      <c r="O2020" s="59"/>
      <c r="P2020" s="59"/>
      <c r="Q2020" s="59"/>
      <c r="R2020" s="59"/>
      <c r="S2020" s="59"/>
      <c r="T2020" s="59"/>
    </row>
    <row r="2021" spans="14:20" x14ac:dyDescent="0.25">
      <c r="N2021" s="60"/>
      <c r="O2021" s="59"/>
      <c r="P2021" s="59"/>
      <c r="Q2021" s="59"/>
      <c r="R2021" s="59"/>
      <c r="S2021" s="59"/>
      <c r="T2021" s="59"/>
    </row>
    <row r="2022" spans="14:20" x14ac:dyDescent="0.25">
      <c r="N2022" s="60"/>
      <c r="O2022" s="59"/>
      <c r="P2022" s="59"/>
      <c r="Q2022" s="59"/>
      <c r="R2022" s="59"/>
      <c r="S2022" s="59"/>
      <c r="T2022" s="59"/>
    </row>
    <row r="2023" spans="14:20" x14ac:dyDescent="0.25">
      <c r="N2023" s="60"/>
      <c r="O2023" s="59"/>
      <c r="P2023" s="59"/>
      <c r="Q2023" s="59"/>
      <c r="R2023" s="59"/>
      <c r="S2023" s="59"/>
      <c r="T2023" s="59"/>
    </row>
    <row r="2024" spans="14:20" x14ac:dyDescent="0.25">
      <c r="N2024" s="60"/>
      <c r="O2024" s="59"/>
      <c r="P2024" s="59"/>
      <c r="Q2024" s="59"/>
      <c r="R2024" s="59"/>
      <c r="S2024" s="59"/>
      <c r="T2024" s="59"/>
    </row>
    <row r="2025" spans="14:20" x14ac:dyDescent="0.25">
      <c r="N2025" s="60"/>
      <c r="O2025" s="59"/>
      <c r="P2025" s="59"/>
      <c r="Q2025" s="59"/>
      <c r="R2025" s="59"/>
      <c r="S2025" s="59"/>
      <c r="T2025" s="59"/>
    </row>
    <row r="2026" spans="14:20" x14ac:dyDescent="0.25">
      <c r="N2026" s="60"/>
      <c r="O2026" s="59"/>
      <c r="P2026" s="59"/>
      <c r="Q2026" s="59"/>
      <c r="R2026" s="59"/>
      <c r="S2026" s="59"/>
      <c r="T2026" s="59"/>
    </row>
    <row r="2027" spans="14:20" x14ac:dyDescent="0.25">
      <c r="N2027" s="60"/>
      <c r="O2027" s="59"/>
      <c r="P2027" s="59"/>
      <c r="Q2027" s="59"/>
      <c r="R2027" s="59"/>
      <c r="S2027" s="59"/>
      <c r="T2027" s="59"/>
    </row>
    <row r="2028" spans="14:20" x14ac:dyDescent="0.25">
      <c r="N2028" s="60"/>
      <c r="O2028" s="59"/>
      <c r="P2028" s="59"/>
      <c r="Q2028" s="59"/>
      <c r="R2028" s="59"/>
      <c r="S2028" s="59"/>
      <c r="T2028" s="59"/>
    </row>
    <row r="2029" spans="14:20" x14ac:dyDescent="0.25">
      <c r="N2029" s="60"/>
      <c r="O2029" s="59"/>
      <c r="P2029" s="59"/>
      <c r="Q2029" s="59"/>
      <c r="R2029" s="59"/>
      <c r="S2029" s="59"/>
      <c r="T2029" s="59"/>
    </row>
    <row r="2030" spans="14:20" x14ac:dyDescent="0.25">
      <c r="N2030" s="60"/>
      <c r="O2030" s="59"/>
      <c r="P2030" s="59"/>
      <c r="Q2030" s="59"/>
      <c r="R2030" s="59"/>
      <c r="S2030" s="59"/>
      <c r="T2030" s="59"/>
    </row>
    <row r="2031" spans="14:20" x14ac:dyDescent="0.25">
      <c r="N2031" s="60"/>
      <c r="O2031" s="59"/>
      <c r="P2031" s="59"/>
      <c r="Q2031" s="59"/>
      <c r="R2031" s="59"/>
      <c r="S2031" s="59"/>
      <c r="T2031" s="59"/>
    </row>
    <row r="2032" spans="14:20" x14ac:dyDescent="0.25">
      <c r="N2032" s="60"/>
      <c r="O2032" s="59"/>
      <c r="P2032" s="59"/>
      <c r="Q2032" s="59"/>
      <c r="R2032" s="59"/>
      <c r="S2032" s="59"/>
      <c r="T2032" s="59"/>
    </row>
    <row r="2033" spans="14:20" x14ac:dyDescent="0.25">
      <c r="N2033" s="60"/>
      <c r="O2033" s="59"/>
      <c r="P2033" s="59"/>
      <c r="Q2033" s="59"/>
      <c r="R2033" s="59"/>
      <c r="S2033" s="59"/>
      <c r="T2033" s="59"/>
    </row>
    <row r="2034" spans="14:20" x14ac:dyDescent="0.25">
      <c r="N2034" s="60"/>
      <c r="O2034" s="59"/>
      <c r="P2034" s="59"/>
      <c r="Q2034" s="59"/>
      <c r="R2034" s="59"/>
      <c r="S2034" s="59"/>
      <c r="T2034" s="59"/>
    </row>
    <row r="2035" spans="14:20" x14ac:dyDescent="0.25">
      <c r="N2035" s="60"/>
      <c r="O2035" s="59"/>
      <c r="P2035" s="59"/>
      <c r="Q2035" s="59"/>
      <c r="R2035" s="59"/>
      <c r="S2035" s="59"/>
      <c r="T2035" s="59"/>
    </row>
    <row r="2036" spans="14:20" x14ac:dyDescent="0.25">
      <c r="N2036" s="60"/>
      <c r="O2036" s="59"/>
      <c r="P2036" s="59"/>
      <c r="Q2036" s="59"/>
      <c r="R2036" s="59"/>
      <c r="S2036" s="59"/>
      <c r="T2036" s="59"/>
    </row>
    <row r="2037" spans="14:20" x14ac:dyDescent="0.25">
      <c r="N2037" s="60"/>
      <c r="O2037" s="59"/>
      <c r="P2037" s="59"/>
      <c r="Q2037" s="59"/>
      <c r="R2037" s="59"/>
      <c r="S2037" s="59"/>
      <c r="T2037" s="59"/>
    </row>
    <row r="2038" spans="14:20" x14ac:dyDescent="0.25">
      <c r="N2038" s="60"/>
      <c r="O2038" s="59"/>
      <c r="P2038" s="59"/>
      <c r="Q2038" s="59"/>
      <c r="R2038" s="59"/>
      <c r="S2038" s="59"/>
      <c r="T2038" s="59"/>
    </row>
    <row r="2039" spans="14:20" x14ac:dyDescent="0.25">
      <c r="N2039" s="60"/>
      <c r="O2039" s="59"/>
      <c r="P2039" s="59"/>
      <c r="Q2039" s="59"/>
      <c r="R2039" s="59"/>
      <c r="S2039" s="59"/>
      <c r="T2039" s="59"/>
    </row>
    <row r="2040" spans="14:20" x14ac:dyDescent="0.25">
      <c r="N2040" s="60"/>
      <c r="O2040" s="59"/>
      <c r="P2040" s="59"/>
      <c r="Q2040" s="59"/>
      <c r="R2040" s="59"/>
      <c r="S2040" s="59"/>
      <c r="T2040" s="59"/>
    </row>
    <row r="2041" spans="14:20" x14ac:dyDescent="0.25">
      <c r="N2041" s="60"/>
      <c r="O2041" s="59"/>
      <c r="P2041" s="59"/>
      <c r="Q2041" s="59"/>
      <c r="R2041" s="59"/>
      <c r="S2041" s="59"/>
      <c r="T2041" s="59"/>
    </row>
    <row r="2042" spans="14:20" x14ac:dyDescent="0.25">
      <c r="N2042" s="60"/>
      <c r="O2042" s="59"/>
      <c r="P2042" s="59"/>
      <c r="Q2042" s="59"/>
      <c r="R2042" s="59"/>
      <c r="S2042" s="59"/>
      <c r="T2042" s="59"/>
    </row>
    <row r="2043" spans="14:20" x14ac:dyDescent="0.25">
      <c r="N2043" s="60"/>
      <c r="O2043" s="59"/>
      <c r="P2043" s="59"/>
      <c r="Q2043" s="59"/>
      <c r="R2043" s="59"/>
      <c r="S2043" s="59"/>
      <c r="T2043" s="59"/>
    </row>
    <row r="2044" spans="14:20" x14ac:dyDescent="0.25">
      <c r="N2044" s="60"/>
      <c r="O2044" s="59"/>
      <c r="P2044" s="59"/>
      <c r="Q2044" s="59"/>
      <c r="R2044" s="59"/>
      <c r="S2044" s="59"/>
      <c r="T2044" s="59"/>
    </row>
    <row r="2045" spans="14:20" x14ac:dyDescent="0.25">
      <c r="N2045" s="60"/>
      <c r="O2045" s="59"/>
      <c r="P2045" s="59"/>
      <c r="Q2045" s="59"/>
      <c r="R2045" s="59"/>
      <c r="S2045" s="59"/>
      <c r="T2045" s="59"/>
    </row>
    <row r="2046" spans="14:20" x14ac:dyDescent="0.25">
      <c r="N2046" s="60"/>
      <c r="O2046" s="59"/>
      <c r="P2046" s="59"/>
      <c r="Q2046" s="59"/>
      <c r="R2046" s="59"/>
      <c r="S2046" s="59"/>
      <c r="T2046" s="59"/>
    </row>
    <row r="2047" spans="14:20" x14ac:dyDescent="0.25">
      <c r="N2047" s="60"/>
      <c r="O2047" s="59"/>
      <c r="P2047" s="59"/>
      <c r="Q2047" s="59"/>
      <c r="R2047" s="59"/>
      <c r="S2047" s="59"/>
      <c r="T2047" s="59"/>
    </row>
    <row r="2048" spans="14:20" x14ac:dyDescent="0.25">
      <c r="N2048" s="60"/>
      <c r="O2048" s="59"/>
      <c r="P2048" s="59"/>
      <c r="Q2048" s="59"/>
      <c r="R2048" s="59"/>
      <c r="S2048" s="59"/>
      <c r="T2048" s="59"/>
    </row>
    <row r="2049" spans="14:20" x14ac:dyDescent="0.25">
      <c r="N2049" s="60"/>
      <c r="O2049" s="59"/>
      <c r="P2049" s="59"/>
      <c r="Q2049" s="59"/>
      <c r="R2049" s="59"/>
      <c r="S2049" s="59"/>
      <c r="T2049" s="59"/>
    </row>
    <row r="2050" spans="14:20" x14ac:dyDescent="0.25">
      <c r="N2050" s="60"/>
      <c r="O2050" s="59"/>
      <c r="P2050" s="59"/>
      <c r="Q2050" s="59"/>
      <c r="R2050" s="59"/>
      <c r="S2050" s="59"/>
      <c r="T2050" s="59"/>
    </row>
    <row r="2051" spans="14:20" x14ac:dyDescent="0.25">
      <c r="N2051" s="60"/>
      <c r="O2051" s="59"/>
      <c r="P2051" s="59"/>
      <c r="Q2051" s="59"/>
      <c r="R2051" s="59"/>
      <c r="S2051" s="59"/>
      <c r="T2051" s="59"/>
    </row>
    <row r="2052" spans="14:20" x14ac:dyDescent="0.25">
      <c r="N2052" s="60"/>
      <c r="O2052" s="59"/>
      <c r="P2052" s="59"/>
      <c r="Q2052" s="59"/>
      <c r="R2052" s="59"/>
      <c r="S2052" s="59"/>
      <c r="T2052" s="59"/>
    </row>
    <row r="2053" spans="14:20" x14ac:dyDescent="0.25">
      <c r="N2053" s="60"/>
      <c r="O2053" s="59"/>
      <c r="P2053" s="59"/>
      <c r="Q2053" s="59"/>
      <c r="R2053" s="59"/>
      <c r="S2053" s="59"/>
      <c r="T2053" s="59"/>
    </row>
    <row r="2054" spans="14:20" x14ac:dyDescent="0.25">
      <c r="N2054" s="60"/>
      <c r="O2054" s="59"/>
      <c r="P2054" s="59"/>
      <c r="Q2054" s="59"/>
      <c r="R2054" s="59"/>
      <c r="S2054" s="59"/>
      <c r="T2054" s="59"/>
    </row>
    <row r="2055" spans="14:20" x14ac:dyDescent="0.25">
      <c r="N2055" s="60"/>
      <c r="O2055" s="59"/>
      <c r="P2055" s="59"/>
      <c r="Q2055" s="59"/>
      <c r="R2055" s="59"/>
      <c r="S2055" s="59"/>
      <c r="T2055" s="59"/>
    </row>
    <row r="2056" spans="14:20" x14ac:dyDescent="0.25">
      <c r="N2056" s="60"/>
      <c r="O2056" s="59"/>
      <c r="P2056" s="59"/>
      <c r="Q2056" s="59"/>
      <c r="R2056" s="59"/>
      <c r="S2056" s="59"/>
      <c r="T2056" s="59"/>
    </row>
    <row r="2057" spans="14:20" x14ac:dyDescent="0.25">
      <c r="N2057" s="60"/>
      <c r="O2057" s="59"/>
      <c r="P2057" s="59"/>
      <c r="Q2057" s="59"/>
      <c r="R2057" s="59"/>
      <c r="S2057" s="59"/>
      <c r="T2057" s="59"/>
    </row>
    <row r="2058" spans="14:20" x14ac:dyDescent="0.25">
      <c r="N2058" s="60"/>
      <c r="O2058" s="59"/>
      <c r="P2058" s="59"/>
      <c r="Q2058" s="59"/>
      <c r="R2058" s="59"/>
      <c r="S2058" s="59"/>
      <c r="T2058" s="59"/>
    </row>
    <row r="2059" spans="14:20" x14ac:dyDescent="0.25">
      <c r="N2059" s="60"/>
      <c r="O2059" s="59"/>
      <c r="P2059" s="59"/>
      <c r="Q2059" s="59"/>
      <c r="R2059" s="59"/>
      <c r="S2059" s="59"/>
      <c r="T2059" s="59"/>
    </row>
    <row r="2060" spans="14:20" x14ac:dyDescent="0.25">
      <c r="N2060" s="60"/>
      <c r="O2060" s="59"/>
      <c r="P2060" s="59"/>
      <c r="Q2060" s="59"/>
      <c r="R2060" s="59"/>
      <c r="S2060" s="59"/>
      <c r="T2060" s="59"/>
    </row>
    <row r="2061" spans="14:20" x14ac:dyDescent="0.25">
      <c r="N2061" s="60"/>
      <c r="O2061" s="59"/>
      <c r="P2061" s="59"/>
      <c r="Q2061" s="59"/>
      <c r="R2061" s="59"/>
      <c r="S2061" s="59"/>
      <c r="T2061" s="59"/>
    </row>
    <row r="2062" spans="14:20" x14ac:dyDescent="0.25">
      <c r="N2062" s="60"/>
      <c r="O2062" s="59"/>
      <c r="P2062" s="59"/>
      <c r="Q2062" s="59"/>
      <c r="R2062" s="59"/>
      <c r="S2062" s="59"/>
      <c r="T2062" s="59"/>
    </row>
    <row r="2063" spans="14:20" x14ac:dyDescent="0.25">
      <c r="N2063" s="60"/>
      <c r="O2063" s="59"/>
      <c r="P2063" s="59"/>
      <c r="Q2063" s="59"/>
      <c r="R2063" s="59"/>
      <c r="S2063" s="59"/>
      <c r="T2063" s="59"/>
    </row>
    <row r="2064" spans="14:20" x14ac:dyDescent="0.25">
      <c r="N2064" s="60"/>
      <c r="O2064" s="59"/>
      <c r="P2064" s="59"/>
      <c r="Q2064" s="59"/>
      <c r="R2064" s="59"/>
      <c r="S2064" s="59"/>
      <c r="T2064" s="59"/>
    </row>
    <row r="2065" spans="14:20" x14ac:dyDescent="0.25">
      <c r="N2065" s="60"/>
      <c r="O2065" s="59"/>
      <c r="P2065" s="59"/>
      <c r="Q2065" s="59"/>
      <c r="R2065" s="59"/>
      <c r="S2065" s="59"/>
      <c r="T2065" s="59"/>
    </row>
    <row r="2066" spans="14:20" x14ac:dyDescent="0.25">
      <c r="N2066" s="60"/>
      <c r="O2066" s="59"/>
      <c r="P2066" s="59"/>
      <c r="Q2066" s="59"/>
      <c r="R2066" s="59"/>
      <c r="S2066" s="59"/>
      <c r="T2066" s="59"/>
    </row>
    <row r="2067" spans="14:20" x14ac:dyDescent="0.25">
      <c r="N2067" s="60"/>
      <c r="O2067" s="59"/>
      <c r="P2067" s="59"/>
      <c r="Q2067" s="59"/>
      <c r="R2067" s="59"/>
      <c r="S2067" s="59"/>
      <c r="T2067" s="59"/>
    </row>
    <row r="2068" spans="14:20" x14ac:dyDescent="0.25">
      <c r="N2068" s="60"/>
      <c r="O2068" s="59"/>
      <c r="P2068" s="59"/>
      <c r="Q2068" s="59"/>
      <c r="R2068" s="59"/>
      <c r="S2068" s="59"/>
      <c r="T2068" s="59"/>
    </row>
    <row r="2069" spans="14:20" x14ac:dyDescent="0.25">
      <c r="N2069" s="60"/>
      <c r="O2069" s="59"/>
      <c r="P2069" s="59"/>
      <c r="Q2069" s="59"/>
      <c r="R2069" s="59"/>
      <c r="S2069" s="59"/>
      <c r="T2069" s="59"/>
    </row>
    <row r="2070" spans="14:20" x14ac:dyDescent="0.25">
      <c r="N2070" s="60"/>
      <c r="O2070" s="59"/>
      <c r="P2070" s="59"/>
      <c r="Q2070" s="59"/>
      <c r="R2070" s="59"/>
      <c r="S2070" s="59"/>
      <c r="T2070" s="59"/>
    </row>
    <row r="2071" spans="14:20" x14ac:dyDescent="0.25">
      <c r="N2071" s="60"/>
      <c r="O2071" s="59"/>
      <c r="P2071" s="59"/>
      <c r="Q2071" s="59"/>
      <c r="R2071" s="59"/>
      <c r="S2071" s="59"/>
      <c r="T2071" s="59"/>
    </row>
    <row r="2072" spans="14:20" x14ac:dyDescent="0.25">
      <c r="N2072" s="60"/>
      <c r="O2072" s="59"/>
      <c r="P2072" s="59"/>
      <c r="Q2072" s="59"/>
      <c r="R2072" s="59"/>
      <c r="S2072" s="59"/>
      <c r="T2072" s="59"/>
    </row>
    <row r="2073" spans="14:20" x14ac:dyDescent="0.25">
      <c r="N2073" s="60"/>
      <c r="O2073" s="59"/>
      <c r="P2073" s="59"/>
      <c r="Q2073" s="59"/>
      <c r="R2073" s="59"/>
      <c r="S2073" s="59"/>
      <c r="T2073" s="59"/>
    </row>
    <row r="2074" spans="14:20" x14ac:dyDescent="0.25">
      <c r="N2074" s="60"/>
      <c r="O2074" s="59"/>
      <c r="P2074" s="59"/>
      <c r="Q2074" s="59"/>
      <c r="R2074" s="59"/>
      <c r="S2074" s="59"/>
      <c r="T2074" s="59"/>
    </row>
    <row r="2075" spans="14:20" x14ac:dyDescent="0.25">
      <c r="N2075" s="60"/>
      <c r="O2075" s="59"/>
      <c r="P2075" s="59"/>
      <c r="Q2075" s="59"/>
      <c r="R2075" s="59"/>
      <c r="S2075" s="59"/>
      <c r="T2075" s="59"/>
    </row>
    <row r="2076" spans="14:20" x14ac:dyDescent="0.25">
      <c r="N2076" s="60"/>
      <c r="O2076" s="59"/>
      <c r="P2076" s="59"/>
      <c r="Q2076" s="59"/>
      <c r="R2076" s="59"/>
      <c r="S2076" s="59"/>
      <c r="T2076" s="59"/>
    </row>
    <row r="2077" spans="14:20" x14ac:dyDescent="0.25">
      <c r="N2077" s="60"/>
      <c r="O2077" s="59"/>
      <c r="P2077" s="59"/>
      <c r="Q2077" s="59"/>
      <c r="R2077" s="59"/>
      <c r="S2077" s="59"/>
      <c r="T2077" s="59"/>
    </row>
    <row r="2078" spans="14:20" x14ac:dyDescent="0.25">
      <c r="N2078" s="60"/>
      <c r="O2078" s="59"/>
      <c r="P2078" s="59"/>
      <c r="Q2078" s="59"/>
      <c r="R2078" s="59"/>
      <c r="S2078" s="59"/>
      <c r="T2078" s="59"/>
    </row>
    <row r="2079" spans="14:20" x14ac:dyDescent="0.25">
      <c r="N2079" s="60"/>
      <c r="O2079" s="59"/>
      <c r="P2079" s="59"/>
      <c r="Q2079" s="59"/>
      <c r="R2079" s="59"/>
      <c r="S2079" s="59"/>
      <c r="T2079" s="59"/>
    </row>
    <row r="2080" spans="14:20" x14ac:dyDescent="0.25">
      <c r="N2080" s="60"/>
      <c r="O2080" s="59"/>
      <c r="P2080" s="59"/>
      <c r="Q2080" s="59"/>
      <c r="R2080" s="59"/>
      <c r="S2080" s="59"/>
      <c r="T2080" s="59"/>
    </row>
    <row r="2081" spans="14:20" x14ac:dyDescent="0.25">
      <c r="N2081" s="60"/>
      <c r="O2081" s="59"/>
      <c r="P2081" s="59"/>
      <c r="Q2081" s="59"/>
      <c r="R2081" s="59"/>
      <c r="S2081" s="59"/>
      <c r="T2081" s="59"/>
    </row>
    <row r="2082" spans="14:20" x14ac:dyDescent="0.25">
      <c r="N2082" s="60"/>
      <c r="O2082" s="59"/>
      <c r="P2082" s="59"/>
      <c r="Q2082" s="59"/>
      <c r="R2082" s="59"/>
      <c r="S2082" s="59"/>
      <c r="T2082" s="59"/>
    </row>
    <row r="2083" spans="14:20" x14ac:dyDescent="0.25">
      <c r="N2083" s="60"/>
      <c r="O2083" s="59"/>
      <c r="P2083" s="59"/>
      <c r="Q2083" s="59"/>
      <c r="R2083" s="59"/>
      <c r="S2083" s="59"/>
      <c r="T2083" s="59"/>
    </row>
    <row r="2084" spans="14:20" x14ac:dyDescent="0.25">
      <c r="N2084" s="60"/>
      <c r="O2084" s="59"/>
      <c r="P2084" s="59"/>
      <c r="Q2084" s="59"/>
      <c r="R2084" s="59"/>
      <c r="S2084" s="59"/>
      <c r="T2084" s="59"/>
    </row>
    <row r="2085" spans="14:20" x14ac:dyDescent="0.25">
      <c r="N2085" s="60"/>
      <c r="O2085" s="59"/>
      <c r="P2085" s="59"/>
      <c r="Q2085" s="59"/>
      <c r="R2085" s="59"/>
      <c r="S2085" s="59"/>
      <c r="T2085" s="59"/>
    </row>
    <row r="2086" spans="14:20" x14ac:dyDescent="0.25">
      <c r="N2086" s="60"/>
      <c r="O2086" s="59"/>
      <c r="P2086" s="59"/>
      <c r="Q2086" s="59"/>
      <c r="R2086" s="59"/>
      <c r="S2086" s="59"/>
      <c r="T2086" s="59"/>
    </row>
    <row r="2087" spans="14:20" x14ac:dyDescent="0.25">
      <c r="N2087" s="60"/>
      <c r="O2087" s="59"/>
      <c r="P2087" s="59"/>
      <c r="Q2087" s="59"/>
      <c r="R2087" s="59"/>
      <c r="S2087" s="59"/>
      <c r="T2087" s="59"/>
    </row>
    <row r="2088" spans="14:20" x14ac:dyDescent="0.25">
      <c r="N2088" s="60"/>
      <c r="O2088" s="59"/>
      <c r="P2088" s="59"/>
      <c r="Q2088" s="59"/>
      <c r="R2088" s="59"/>
      <c r="S2088" s="59"/>
      <c r="T2088" s="59"/>
    </row>
    <row r="2089" spans="14:20" x14ac:dyDescent="0.25">
      <c r="N2089" s="60"/>
      <c r="O2089" s="59"/>
      <c r="P2089" s="59"/>
      <c r="Q2089" s="59"/>
      <c r="R2089" s="59"/>
      <c r="S2089" s="59"/>
      <c r="T2089" s="59"/>
    </row>
    <row r="2090" spans="14:20" x14ac:dyDescent="0.25">
      <c r="N2090" s="60"/>
      <c r="O2090" s="59"/>
      <c r="P2090" s="59"/>
      <c r="Q2090" s="59"/>
      <c r="R2090" s="59"/>
      <c r="S2090" s="59"/>
      <c r="T2090" s="59"/>
    </row>
    <row r="2091" spans="14:20" x14ac:dyDescent="0.25">
      <c r="N2091" s="60"/>
      <c r="O2091" s="59"/>
      <c r="P2091" s="59"/>
      <c r="Q2091" s="59"/>
      <c r="R2091" s="59"/>
      <c r="S2091" s="59"/>
      <c r="T2091" s="59"/>
    </row>
    <row r="2092" spans="14:20" x14ac:dyDescent="0.25">
      <c r="N2092" s="60"/>
      <c r="O2092" s="59"/>
      <c r="P2092" s="59"/>
      <c r="Q2092" s="59"/>
      <c r="R2092" s="59"/>
      <c r="S2092" s="59"/>
      <c r="T2092" s="59"/>
    </row>
    <row r="2093" spans="14:20" x14ac:dyDescent="0.25">
      <c r="N2093" s="60"/>
      <c r="O2093" s="59"/>
      <c r="P2093" s="59"/>
      <c r="Q2093" s="59"/>
      <c r="R2093" s="59"/>
      <c r="S2093" s="59"/>
      <c r="T2093" s="59"/>
    </row>
    <row r="2094" spans="14:20" x14ac:dyDescent="0.25">
      <c r="N2094" s="60"/>
      <c r="O2094" s="59"/>
      <c r="P2094" s="59"/>
      <c r="Q2094" s="59"/>
      <c r="R2094" s="59"/>
      <c r="S2094" s="59"/>
      <c r="T2094" s="59"/>
    </row>
    <row r="2095" spans="14:20" x14ac:dyDescent="0.25">
      <c r="N2095" s="60"/>
      <c r="O2095" s="59"/>
      <c r="P2095" s="59"/>
      <c r="Q2095" s="59"/>
      <c r="R2095" s="59"/>
      <c r="S2095" s="59"/>
      <c r="T2095" s="59"/>
    </row>
    <row r="2096" spans="14:20" x14ac:dyDescent="0.25">
      <c r="N2096" s="60"/>
      <c r="O2096" s="59"/>
      <c r="P2096" s="59"/>
      <c r="Q2096" s="59"/>
      <c r="R2096" s="59"/>
      <c r="S2096" s="59"/>
      <c r="T2096" s="59"/>
    </row>
    <row r="2097" spans="14:20" x14ac:dyDescent="0.25">
      <c r="N2097" s="60"/>
      <c r="O2097" s="59"/>
      <c r="P2097" s="59"/>
      <c r="Q2097" s="59"/>
      <c r="R2097" s="59"/>
      <c r="S2097" s="59"/>
      <c r="T2097" s="59"/>
    </row>
    <row r="2098" spans="14:20" x14ac:dyDescent="0.25">
      <c r="N2098" s="60"/>
      <c r="O2098" s="59"/>
      <c r="P2098" s="59"/>
      <c r="Q2098" s="59"/>
      <c r="R2098" s="59"/>
      <c r="S2098" s="59"/>
      <c r="T2098" s="59"/>
    </row>
    <row r="2099" spans="14:20" x14ac:dyDescent="0.25">
      <c r="N2099" s="60"/>
      <c r="O2099" s="59"/>
      <c r="P2099" s="59"/>
      <c r="Q2099" s="59"/>
      <c r="R2099" s="59"/>
      <c r="S2099" s="59"/>
      <c r="T2099" s="59"/>
    </row>
    <row r="2100" spans="14:20" x14ac:dyDescent="0.25">
      <c r="N2100" s="60"/>
      <c r="O2100" s="59"/>
      <c r="P2100" s="59"/>
      <c r="Q2100" s="59"/>
      <c r="R2100" s="59"/>
      <c r="S2100" s="59"/>
      <c r="T2100" s="59"/>
    </row>
    <row r="2101" spans="14:20" x14ac:dyDescent="0.25">
      <c r="N2101" s="60"/>
      <c r="O2101" s="59"/>
      <c r="P2101" s="59"/>
      <c r="Q2101" s="59"/>
      <c r="R2101" s="59"/>
      <c r="S2101" s="59"/>
      <c r="T2101" s="59"/>
    </row>
    <row r="2102" spans="14:20" x14ac:dyDescent="0.25">
      <c r="N2102" s="60"/>
      <c r="O2102" s="59"/>
      <c r="P2102" s="59"/>
      <c r="Q2102" s="59"/>
      <c r="R2102" s="59"/>
      <c r="S2102" s="59"/>
      <c r="T2102" s="59"/>
    </row>
    <row r="2103" spans="14:20" x14ac:dyDescent="0.25">
      <c r="N2103" s="60"/>
      <c r="O2103" s="59"/>
      <c r="P2103" s="59"/>
      <c r="Q2103" s="59"/>
      <c r="R2103" s="59"/>
      <c r="S2103" s="59"/>
      <c r="T2103" s="59"/>
    </row>
    <row r="2104" spans="14:20" x14ac:dyDescent="0.25">
      <c r="N2104" s="60"/>
      <c r="O2104" s="59"/>
      <c r="P2104" s="59"/>
      <c r="Q2104" s="59"/>
      <c r="R2104" s="59"/>
      <c r="S2104" s="59"/>
      <c r="T2104" s="59"/>
    </row>
    <row r="2105" spans="14:20" x14ac:dyDescent="0.25">
      <c r="N2105" s="60"/>
      <c r="O2105" s="59"/>
      <c r="P2105" s="59"/>
      <c r="Q2105" s="59"/>
      <c r="R2105" s="59"/>
      <c r="S2105" s="59"/>
      <c r="T2105" s="59"/>
    </row>
    <row r="2106" spans="14:20" x14ac:dyDescent="0.25">
      <c r="N2106" s="60"/>
      <c r="O2106" s="59"/>
      <c r="P2106" s="59"/>
      <c r="Q2106" s="59"/>
      <c r="R2106" s="59"/>
      <c r="S2106" s="59"/>
      <c r="T2106" s="59"/>
    </row>
    <row r="2107" spans="14:20" x14ac:dyDescent="0.25">
      <c r="N2107" s="60"/>
      <c r="O2107" s="59"/>
      <c r="P2107" s="59"/>
      <c r="Q2107" s="59"/>
      <c r="R2107" s="59"/>
      <c r="S2107" s="59"/>
      <c r="T2107" s="59"/>
    </row>
    <row r="2108" spans="14:20" x14ac:dyDescent="0.25">
      <c r="N2108" s="60"/>
      <c r="O2108" s="59"/>
      <c r="P2108" s="59"/>
      <c r="Q2108" s="59"/>
      <c r="R2108" s="59"/>
      <c r="S2108" s="59"/>
      <c r="T2108" s="59"/>
    </row>
    <row r="2109" spans="14:20" x14ac:dyDescent="0.25">
      <c r="N2109" s="60"/>
      <c r="O2109" s="59"/>
      <c r="P2109" s="59"/>
      <c r="Q2109" s="59"/>
      <c r="R2109" s="59"/>
      <c r="S2109" s="59"/>
      <c r="T2109" s="59"/>
    </row>
    <row r="2110" spans="14:20" x14ac:dyDescent="0.25">
      <c r="N2110" s="60"/>
      <c r="O2110" s="59"/>
      <c r="P2110" s="59"/>
      <c r="Q2110" s="59"/>
      <c r="R2110" s="59"/>
      <c r="S2110" s="59"/>
      <c r="T2110" s="59"/>
    </row>
    <row r="2111" spans="14:20" x14ac:dyDescent="0.25">
      <c r="N2111" s="60"/>
      <c r="O2111" s="59"/>
      <c r="P2111" s="59"/>
      <c r="Q2111" s="59"/>
      <c r="R2111" s="59"/>
      <c r="S2111" s="59"/>
      <c r="T2111" s="59"/>
    </row>
    <row r="2112" spans="14:20" x14ac:dyDescent="0.25">
      <c r="N2112" s="60"/>
      <c r="O2112" s="59"/>
      <c r="P2112" s="59"/>
      <c r="Q2112" s="59"/>
      <c r="R2112" s="59"/>
      <c r="S2112" s="59"/>
      <c r="T2112" s="59"/>
    </row>
    <row r="2113" spans="14:20" x14ac:dyDescent="0.25">
      <c r="N2113" s="60"/>
      <c r="O2113" s="59"/>
      <c r="P2113" s="59"/>
      <c r="Q2113" s="59"/>
      <c r="R2113" s="59"/>
      <c r="S2113" s="59"/>
      <c r="T2113" s="59"/>
    </row>
    <row r="2114" spans="14:20" x14ac:dyDescent="0.25">
      <c r="N2114" s="60"/>
      <c r="O2114" s="59"/>
      <c r="P2114" s="59"/>
      <c r="Q2114" s="59"/>
      <c r="R2114" s="59"/>
      <c r="S2114" s="59"/>
      <c r="T2114" s="59"/>
    </row>
    <row r="2115" spans="14:20" x14ac:dyDescent="0.25">
      <c r="N2115" s="60"/>
      <c r="O2115" s="59"/>
      <c r="P2115" s="59"/>
      <c r="Q2115" s="59"/>
      <c r="R2115" s="59"/>
      <c r="S2115" s="59"/>
      <c r="T2115" s="59"/>
    </row>
    <row r="2116" spans="14:20" x14ac:dyDescent="0.25">
      <c r="N2116" s="60"/>
      <c r="O2116" s="59"/>
      <c r="P2116" s="59"/>
      <c r="Q2116" s="59"/>
      <c r="R2116" s="59"/>
      <c r="S2116" s="59"/>
      <c r="T2116" s="59"/>
    </row>
    <row r="2117" spans="14:20" x14ac:dyDescent="0.25">
      <c r="N2117" s="60"/>
      <c r="O2117" s="59"/>
      <c r="P2117" s="59"/>
      <c r="Q2117" s="59"/>
      <c r="R2117" s="59"/>
      <c r="S2117" s="59"/>
      <c r="T2117" s="59"/>
    </row>
    <row r="2118" spans="14:20" x14ac:dyDescent="0.25">
      <c r="N2118" s="60"/>
      <c r="O2118" s="59"/>
      <c r="P2118" s="59"/>
      <c r="Q2118" s="59"/>
      <c r="R2118" s="59"/>
      <c r="S2118" s="59"/>
      <c r="T2118" s="59"/>
    </row>
    <row r="2119" spans="14:20" x14ac:dyDescent="0.25">
      <c r="N2119" s="60"/>
      <c r="O2119" s="59"/>
      <c r="P2119" s="59"/>
      <c r="Q2119" s="59"/>
      <c r="R2119" s="59"/>
      <c r="S2119" s="59"/>
      <c r="T2119" s="59"/>
    </row>
    <row r="2120" spans="14:20" x14ac:dyDescent="0.25">
      <c r="N2120" s="60"/>
      <c r="O2120" s="59"/>
      <c r="P2120" s="59"/>
      <c r="Q2120" s="59"/>
      <c r="R2120" s="59"/>
      <c r="S2120" s="59"/>
      <c r="T2120" s="59"/>
    </row>
    <row r="2121" spans="14:20" x14ac:dyDescent="0.25">
      <c r="N2121" s="60"/>
      <c r="O2121" s="59"/>
      <c r="P2121" s="59"/>
      <c r="Q2121" s="59"/>
      <c r="R2121" s="59"/>
      <c r="S2121" s="59"/>
      <c r="T2121" s="59"/>
    </row>
    <row r="2122" spans="14:20" x14ac:dyDescent="0.25">
      <c r="N2122" s="60"/>
      <c r="O2122" s="59"/>
      <c r="P2122" s="59"/>
      <c r="Q2122" s="59"/>
      <c r="R2122" s="59"/>
      <c r="S2122" s="59"/>
      <c r="T2122" s="59"/>
    </row>
    <row r="2123" spans="14:20" x14ac:dyDescent="0.25">
      <c r="N2123" s="60"/>
      <c r="O2123" s="59"/>
      <c r="P2123" s="59"/>
      <c r="Q2123" s="59"/>
      <c r="R2123" s="59"/>
      <c r="S2123" s="59"/>
      <c r="T2123" s="59"/>
    </row>
    <row r="2124" spans="14:20" x14ac:dyDescent="0.25">
      <c r="N2124" s="60"/>
      <c r="O2124" s="59"/>
      <c r="P2124" s="59"/>
      <c r="Q2124" s="59"/>
      <c r="R2124" s="59"/>
      <c r="S2124" s="59"/>
      <c r="T2124" s="59"/>
    </row>
    <row r="2125" spans="14:20" x14ac:dyDescent="0.25">
      <c r="N2125" s="60"/>
      <c r="O2125" s="59"/>
      <c r="P2125" s="59"/>
      <c r="Q2125" s="59"/>
      <c r="R2125" s="59"/>
      <c r="S2125" s="59"/>
      <c r="T2125" s="59"/>
    </row>
    <row r="2126" spans="14:20" x14ac:dyDescent="0.25">
      <c r="N2126" s="60"/>
      <c r="O2126" s="59"/>
      <c r="P2126" s="59"/>
      <c r="Q2126" s="59"/>
      <c r="R2126" s="59"/>
      <c r="S2126" s="59"/>
      <c r="T2126" s="59"/>
    </row>
    <row r="2127" spans="14:20" x14ac:dyDescent="0.25">
      <c r="N2127" s="60"/>
      <c r="O2127" s="59"/>
      <c r="P2127" s="59"/>
      <c r="Q2127" s="59"/>
      <c r="R2127" s="59"/>
      <c r="S2127" s="59"/>
      <c r="T2127" s="59"/>
    </row>
    <row r="2128" spans="14:20" x14ac:dyDescent="0.25">
      <c r="N2128" s="60"/>
      <c r="O2128" s="59"/>
      <c r="P2128" s="59"/>
      <c r="Q2128" s="59"/>
      <c r="R2128" s="59"/>
      <c r="S2128" s="59"/>
      <c r="T2128" s="59"/>
    </row>
    <row r="2129" spans="14:20" x14ac:dyDescent="0.25">
      <c r="N2129" s="60"/>
      <c r="O2129" s="59"/>
      <c r="P2129" s="59"/>
      <c r="Q2129" s="59"/>
      <c r="R2129" s="59"/>
      <c r="S2129" s="59"/>
      <c r="T2129" s="59"/>
    </row>
    <row r="2130" spans="14:20" x14ac:dyDescent="0.25">
      <c r="N2130" s="60"/>
      <c r="O2130" s="59"/>
      <c r="P2130" s="59"/>
      <c r="Q2130" s="59"/>
      <c r="R2130" s="59"/>
      <c r="S2130" s="59"/>
      <c r="T2130" s="59"/>
    </row>
    <row r="2131" spans="14:20" x14ac:dyDescent="0.25">
      <c r="N2131" s="60"/>
      <c r="O2131" s="59"/>
      <c r="P2131" s="59"/>
      <c r="Q2131" s="59"/>
      <c r="R2131" s="59"/>
      <c r="S2131" s="59"/>
      <c r="T2131" s="59"/>
    </row>
    <row r="2132" spans="14:20" x14ac:dyDescent="0.25">
      <c r="N2132" s="60"/>
      <c r="O2132" s="59"/>
      <c r="P2132" s="59"/>
      <c r="Q2132" s="59"/>
      <c r="R2132" s="59"/>
      <c r="S2132" s="59"/>
      <c r="T2132" s="59"/>
    </row>
    <row r="2133" spans="14:20" x14ac:dyDescent="0.25">
      <c r="N2133" s="60"/>
      <c r="O2133" s="59"/>
      <c r="P2133" s="59"/>
      <c r="Q2133" s="59"/>
      <c r="R2133" s="59"/>
      <c r="S2133" s="59"/>
      <c r="T2133" s="59"/>
    </row>
    <row r="2134" spans="14:20" x14ac:dyDescent="0.25">
      <c r="N2134" s="60"/>
      <c r="O2134" s="59"/>
      <c r="P2134" s="59"/>
      <c r="Q2134" s="59"/>
      <c r="R2134" s="59"/>
      <c r="S2134" s="59"/>
      <c r="T2134" s="59"/>
    </row>
    <row r="2135" spans="14:20" x14ac:dyDescent="0.25">
      <c r="N2135" s="60"/>
      <c r="O2135" s="59"/>
      <c r="P2135" s="59"/>
      <c r="Q2135" s="59"/>
      <c r="R2135" s="59"/>
      <c r="S2135" s="59"/>
      <c r="T2135" s="59"/>
    </row>
    <row r="2136" spans="14:20" x14ac:dyDescent="0.25">
      <c r="N2136" s="60"/>
      <c r="O2136" s="59"/>
      <c r="P2136" s="59"/>
      <c r="Q2136" s="59"/>
      <c r="R2136" s="59"/>
      <c r="S2136" s="59"/>
      <c r="T2136" s="59"/>
    </row>
    <row r="2137" spans="14:20" x14ac:dyDescent="0.25">
      <c r="N2137" s="60"/>
      <c r="O2137" s="59"/>
      <c r="P2137" s="59"/>
      <c r="Q2137" s="59"/>
      <c r="R2137" s="59"/>
      <c r="S2137" s="59"/>
      <c r="T2137" s="59"/>
    </row>
    <row r="2138" spans="14:20" x14ac:dyDescent="0.25">
      <c r="N2138" s="60"/>
      <c r="O2138" s="59"/>
      <c r="P2138" s="59"/>
      <c r="Q2138" s="59"/>
      <c r="R2138" s="59"/>
      <c r="S2138" s="59"/>
      <c r="T2138" s="59"/>
    </row>
    <row r="2139" spans="14:20" x14ac:dyDescent="0.25">
      <c r="N2139" s="60"/>
      <c r="O2139" s="59"/>
      <c r="P2139" s="59"/>
      <c r="Q2139" s="59"/>
      <c r="R2139" s="59"/>
      <c r="S2139" s="59"/>
      <c r="T2139" s="59"/>
    </row>
    <row r="2140" spans="14:20" x14ac:dyDescent="0.25">
      <c r="N2140" s="60"/>
      <c r="O2140" s="59"/>
      <c r="P2140" s="59"/>
      <c r="Q2140" s="59"/>
      <c r="R2140" s="59"/>
      <c r="S2140" s="59"/>
      <c r="T2140" s="59"/>
    </row>
    <row r="2141" spans="14:20" x14ac:dyDescent="0.25">
      <c r="N2141" s="60"/>
      <c r="O2141" s="59"/>
      <c r="P2141" s="59"/>
      <c r="Q2141" s="59"/>
      <c r="R2141" s="59"/>
      <c r="S2141" s="59"/>
      <c r="T2141" s="59"/>
    </row>
    <row r="2142" spans="14:20" x14ac:dyDescent="0.25">
      <c r="N2142" s="60"/>
      <c r="O2142" s="59"/>
      <c r="P2142" s="59"/>
      <c r="Q2142" s="59"/>
      <c r="R2142" s="59"/>
      <c r="S2142" s="59"/>
      <c r="T2142" s="59"/>
    </row>
    <row r="2143" spans="14:20" x14ac:dyDescent="0.25">
      <c r="N2143" s="60"/>
      <c r="O2143" s="59"/>
      <c r="P2143" s="59"/>
      <c r="Q2143" s="59"/>
      <c r="R2143" s="59"/>
      <c r="S2143" s="59"/>
      <c r="T2143" s="59"/>
    </row>
    <row r="2144" spans="14:20" x14ac:dyDescent="0.25">
      <c r="N2144" s="60"/>
      <c r="O2144" s="59"/>
      <c r="P2144" s="59"/>
      <c r="Q2144" s="59"/>
      <c r="R2144" s="59"/>
      <c r="S2144" s="59"/>
      <c r="T2144" s="59"/>
    </row>
    <row r="2145" spans="14:20" x14ac:dyDescent="0.25">
      <c r="N2145" s="60"/>
      <c r="O2145" s="59"/>
      <c r="P2145" s="59"/>
      <c r="Q2145" s="59"/>
      <c r="R2145" s="59"/>
      <c r="S2145" s="59"/>
      <c r="T2145" s="59"/>
    </row>
    <row r="2146" spans="14:20" x14ac:dyDescent="0.25">
      <c r="N2146" s="60"/>
      <c r="O2146" s="59"/>
      <c r="P2146" s="59"/>
      <c r="Q2146" s="59"/>
      <c r="R2146" s="59"/>
      <c r="S2146" s="59"/>
      <c r="T2146" s="59"/>
    </row>
    <row r="2147" spans="14:20" x14ac:dyDescent="0.25">
      <c r="N2147" s="60"/>
      <c r="O2147" s="59"/>
      <c r="P2147" s="59"/>
      <c r="Q2147" s="59"/>
      <c r="R2147" s="59"/>
      <c r="S2147" s="59"/>
      <c r="T2147" s="59"/>
    </row>
    <row r="2148" spans="14:20" x14ac:dyDescent="0.25">
      <c r="N2148" s="60"/>
      <c r="O2148" s="59"/>
      <c r="P2148" s="59"/>
      <c r="Q2148" s="59"/>
      <c r="R2148" s="59"/>
      <c r="S2148" s="59"/>
      <c r="T2148" s="59"/>
    </row>
    <row r="2149" spans="14:20" x14ac:dyDescent="0.25">
      <c r="N2149" s="60"/>
      <c r="O2149" s="59"/>
      <c r="P2149" s="59"/>
      <c r="Q2149" s="59"/>
      <c r="R2149" s="59"/>
      <c r="S2149" s="59"/>
      <c r="T2149" s="59"/>
    </row>
    <row r="2150" spans="14:20" x14ac:dyDescent="0.25">
      <c r="N2150" s="60"/>
      <c r="O2150" s="59"/>
      <c r="P2150" s="59"/>
      <c r="Q2150" s="59"/>
      <c r="R2150" s="59"/>
      <c r="S2150" s="59"/>
      <c r="T2150" s="59"/>
    </row>
    <row r="2151" spans="14:20" x14ac:dyDescent="0.25">
      <c r="N2151" s="60"/>
      <c r="O2151" s="59"/>
      <c r="P2151" s="59"/>
      <c r="Q2151" s="59"/>
      <c r="R2151" s="59"/>
      <c r="S2151" s="59"/>
      <c r="T2151" s="59"/>
    </row>
    <row r="2152" spans="14:20" x14ac:dyDescent="0.25">
      <c r="N2152" s="60"/>
      <c r="O2152" s="59"/>
      <c r="P2152" s="59"/>
      <c r="Q2152" s="59"/>
      <c r="R2152" s="59"/>
      <c r="S2152" s="59"/>
      <c r="T2152" s="59"/>
    </row>
    <row r="2153" spans="14:20" x14ac:dyDescent="0.25">
      <c r="N2153" s="60"/>
      <c r="O2153" s="59"/>
      <c r="P2153" s="59"/>
      <c r="Q2153" s="59"/>
      <c r="R2153" s="59"/>
      <c r="S2153" s="59"/>
      <c r="T2153" s="59"/>
    </row>
    <row r="2154" spans="14:20" x14ac:dyDescent="0.25">
      <c r="N2154" s="60"/>
      <c r="O2154" s="59"/>
      <c r="P2154" s="59"/>
      <c r="Q2154" s="59"/>
      <c r="R2154" s="59"/>
      <c r="S2154" s="59"/>
      <c r="T2154" s="59"/>
    </row>
    <row r="2155" spans="14:20" x14ac:dyDescent="0.25">
      <c r="N2155" s="60"/>
      <c r="O2155" s="59"/>
      <c r="P2155" s="59"/>
      <c r="Q2155" s="59"/>
      <c r="R2155" s="59"/>
      <c r="S2155" s="59"/>
      <c r="T2155" s="59"/>
    </row>
    <row r="2156" spans="14:20" x14ac:dyDescent="0.25">
      <c r="N2156" s="60"/>
      <c r="O2156" s="59"/>
      <c r="P2156" s="59"/>
      <c r="Q2156" s="59"/>
      <c r="R2156" s="59"/>
      <c r="S2156" s="59"/>
      <c r="T2156" s="59"/>
    </row>
    <row r="2157" spans="14:20" x14ac:dyDescent="0.25">
      <c r="N2157" s="60"/>
      <c r="O2157" s="59"/>
      <c r="P2157" s="59"/>
      <c r="Q2157" s="59"/>
      <c r="R2157" s="59"/>
      <c r="S2157" s="59"/>
      <c r="T2157" s="59"/>
    </row>
    <row r="2158" spans="14:20" x14ac:dyDescent="0.25">
      <c r="N2158" s="60"/>
      <c r="O2158" s="59"/>
      <c r="P2158" s="59"/>
      <c r="Q2158" s="59"/>
      <c r="R2158" s="59"/>
      <c r="S2158" s="59"/>
      <c r="T2158" s="59"/>
    </row>
    <row r="2159" spans="14:20" x14ac:dyDescent="0.25">
      <c r="N2159" s="60"/>
      <c r="O2159" s="59"/>
      <c r="P2159" s="59"/>
      <c r="Q2159" s="59"/>
      <c r="R2159" s="59"/>
      <c r="S2159" s="59"/>
      <c r="T2159" s="59"/>
    </row>
    <row r="2160" spans="14:20" x14ac:dyDescent="0.25">
      <c r="N2160" s="60"/>
      <c r="O2160" s="59"/>
      <c r="P2160" s="59"/>
      <c r="Q2160" s="59"/>
      <c r="R2160" s="59"/>
      <c r="S2160" s="59"/>
      <c r="T2160" s="59"/>
    </row>
    <row r="2161" spans="14:20" x14ac:dyDescent="0.25">
      <c r="N2161" s="60"/>
      <c r="O2161" s="59"/>
      <c r="P2161" s="59"/>
      <c r="Q2161" s="59"/>
      <c r="R2161" s="59"/>
      <c r="S2161" s="59"/>
      <c r="T2161" s="59"/>
    </row>
    <row r="2162" spans="14:20" x14ac:dyDescent="0.25">
      <c r="N2162" s="60"/>
      <c r="O2162" s="59"/>
      <c r="P2162" s="59"/>
      <c r="Q2162" s="59"/>
      <c r="R2162" s="59"/>
      <c r="S2162" s="59"/>
      <c r="T2162" s="59"/>
    </row>
    <row r="2163" spans="14:20" x14ac:dyDescent="0.25">
      <c r="N2163" s="60"/>
      <c r="O2163" s="59"/>
      <c r="P2163" s="59"/>
      <c r="Q2163" s="59"/>
      <c r="R2163" s="59"/>
      <c r="S2163" s="59"/>
      <c r="T2163" s="59"/>
    </row>
    <row r="2164" spans="14:20" x14ac:dyDescent="0.25">
      <c r="N2164" s="60"/>
      <c r="O2164" s="59"/>
      <c r="P2164" s="59"/>
      <c r="Q2164" s="59"/>
      <c r="R2164" s="59"/>
      <c r="S2164" s="59"/>
      <c r="T2164" s="59"/>
    </row>
    <row r="2165" spans="14:20" x14ac:dyDescent="0.25">
      <c r="N2165" s="60"/>
      <c r="O2165" s="59"/>
      <c r="P2165" s="59"/>
      <c r="Q2165" s="59"/>
      <c r="R2165" s="59"/>
      <c r="S2165" s="59"/>
      <c r="T2165" s="59"/>
    </row>
    <row r="2166" spans="14:20" x14ac:dyDescent="0.25">
      <c r="N2166" s="60"/>
      <c r="O2166" s="59"/>
      <c r="P2166" s="59"/>
      <c r="Q2166" s="59"/>
      <c r="R2166" s="59"/>
      <c r="S2166" s="59"/>
      <c r="T2166" s="59"/>
    </row>
    <row r="2167" spans="14:20" x14ac:dyDescent="0.25">
      <c r="N2167" s="60"/>
      <c r="O2167" s="59"/>
      <c r="P2167" s="59"/>
      <c r="Q2167" s="59"/>
      <c r="R2167" s="59"/>
      <c r="S2167" s="59"/>
      <c r="T2167" s="59"/>
    </row>
    <row r="2168" spans="14:20" x14ac:dyDescent="0.25">
      <c r="N2168" s="60"/>
      <c r="O2168" s="59"/>
      <c r="P2168" s="59"/>
      <c r="Q2168" s="59"/>
      <c r="R2168" s="59"/>
      <c r="S2168" s="59"/>
      <c r="T2168" s="59"/>
    </row>
    <row r="2169" spans="14:20" x14ac:dyDescent="0.25">
      <c r="N2169" s="60"/>
      <c r="O2169" s="59"/>
      <c r="P2169" s="59"/>
      <c r="Q2169" s="59"/>
      <c r="R2169" s="59"/>
      <c r="S2169" s="59"/>
      <c r="T2169" s="59"/>
    </row>
    <row r="2170" spans="14:20" x14ac:dyDescent="0.25">
      <c r="N2170" s="60"/>
      <c r="O2170" s="59"/>
      <c r="P2170" s="59"/>
      <c r="Q2170" s="59"/>
      <c r="R2170" s="59"/>
      <c r="S2170" s="59"/>
      <c r="T2170" s="59"/>
    </row>
    <row r="2171" spans="14:20" x14ac:dyDescent="0.25">
      <c r="N2171" s="60"/>
      <c r="O2171" s="59"/>
      <c r="P2171" s="59"/>
      <c r="Q2171" s="59"/>
      <c r="R2171" s="59"/>
      <c r="S2171" s="59"/>
      <c r="T2171" s="59"/>
    </row>
    <row r="2172" spans="14:20" x14ac:dyDescent="0.25">
      <c r="N2172" s="60"/>
      <c r="O2172" s="59"/>
      <c r="P2172" s="59"/>
      <c r="Q2172" s="59"/>
      <c r="R2172" s="59"/>
      <c r="S2172" s="59"/>
      <c r="T2172" s="59"/>
    </row>
    <row r="2173" spans="14:20" x14ac:dyDescent="0.25">
      <c r="N2173" s="60"/>
      <c r="O2173" s="59"/>
      <c r="P2173" s="59"/>
      <c r="Q2173" s="59"/>
      <c r="R2173" s="59"/>
      <c r="S2173" s="59"/>
      <c r="T2173" s="59"/>
    </row>
    <row r="2174" spans="14:20" x14ac:dyDescent="0.25">
      <c r="N2174" s="60"/>
      <c r="O2174" s="59"/>
      <c r="P2174" s="59"/>
      <c r="Q2174" s="59"/>
      <c r="R2174" s="59"/>
      <c r="S2174" s="59"/>
      <c r="T2174" s="59"/>
    </row>
    <row r="2175" spans="14:20" x14ac:dyDescent="0.25">
      <c r="N2175" s="60"/>
      <c r="O2175" s="59"/>
      <c r="P2175" s="59"/>
      <c r="Q2175" s="59"/>
      <c r="R2175" s="59"/>
      <c r="S2175" s="59"/>
      <c r="T2175" s="59"/>
    </row>
    <row r="2176" spans="14:20" x14ac:dyDescent="0.25">
      <c r="N2176" s="60"/>
      <c r="O2176" s="59"/>
      <c r="P2176" s="59"/>
      <c r="Q2176" s="59"/>
      <c r="R2176" s="59"/>
      <c r="S2176" s="59"/>
      <c r="T2176" s="59"/>
    </row>
    <row r="2177" spans="14:20" x14ac:dyDescent="0.25">
      <c r="N2177" s="60"/>
      <c r="O2177" s="59"/>
      <c r="P2177" s="59"/>
      <c r="Q2177" s="59"/>
      <c r="R2177" s="59"/>
      <c r="S2177" s="59"/>
      <c r="T2177" s="59"/>
    </row>
    <row r="2178" spans="14:20" x14ac:dyDescent="0.25">
      <c r="N2178" s="60"/>
      <c r="O2178" s="59"/>
      <c r="P2178" s="59"/>
      <c r="Q2178" s="59"/>
      <c r="R2178" s="59"/>
      <c r="S2178" s="59"/>
      <c r="T2178" s="59"/>
    </row>
    <row r="2179" spans="14:20" x14ac:dyDescent="0.25">
      <c r="N2179" s="60"/>
      <c r="O2179" s="59"/>
      <c r="P2179" s="59"/>
      <c r="Q2179" s="59"/>
      <c r="R2179" s="59"/>
      <c r="S2179" s="59"/>
      <c r="T2179" s="59"/>
    </row>
    <row r="2180" spans="14:20" x14ac:dyDescent="0.25">
      <c r="N2180" s="60"/>
      <c r="O2180" s="59"/>
      <c r="P2180" s="59"/>
      <c r="Q2180" s="59"/>
      <c r="R2180" s="59"/>
      <c r="S2180" s="59"/>
      <c r="T2180" s="59"/>
    </row>
    <row r="2181" spans="14:20" x14ac:dyDescent="0.25">
      <c r="N2181" s="60"/>
      <c r="O2181" s="59"/>
      <c r="P2181" s="59"/>
      <c r="Q2181" s="59"/>
      <c r="R2181" s="59"/>
      <c r="S2181" s="59"/>
      <c r="T2181" s="59"/>
    </row>
    <row r="2182" spans="14:20" x14ac:dyDescent="0.25">
      <c r="N2182" s="60"/>
      <c r="O2182" s="59"/>
      <c r="P2182" s="59"/>
      <c r="Q2182" s="59"/>
      <c r="R2182" s="59"/>
      <c r="S2182" s="59"/>
      <c r="T2182" s="59"/>
    </row>
    <row r="2183" spans="14:20" x14ac:dyDescent="0.25">
      <c r="N2183" s="60"/>
      <c r="O2183" s="59"/>
      <c r="P2183" s="59"/>
      <c r="Q2183" s="59"/>
      <c r="R2183" s="59"/>
      <c r="S2183" s="59"/>
      <c r="T2183" s="59"/>
    </row>
    <row r="2184" spans="14:20" x14ac:dyDescent="0.25">
      <c r="N2184" s="60"/>
      <c r="O2184" s="59"/>
      <c r="P2184" s="59"/>
      <c r="Q2184" s="59"/>
      <c r="R2184" s="59"/>
      <c r="S2184" s="59"/>
      <c r="T2184" s="59"/>
    </row>
    <row r="2185" spans="14:20" x14ac:dyDescent="0.25">
      <c r="N2185" s="60"/>
      <c r="O2185" s="59"/>
      <c r="P2185" s="59"/>
      <c r="Q2185" s="59"/>
      <c r="R2185" s="59"/>
      <c r="S2185" s="59"/>
      <c r="T2185" s="59"/>
    </row>
    <row r="2186" spans="14:20" x14ac:dyDescent="0.25">
      <c r="N2186" s="60"/>
      <c r="O2186" s="59"/>
      <c r="P2186" s="59"/>
      <c r="Q2186" s="59"/>
      <c r="R2186" s="59"/>
      <c r="S2186" s="59"/>
      <c r="T2186" s="59"/>
    </row>
    <row r="2187" spans="14:20" x14ac:dyDescent="0.25">
      <c r="N2187" s="60"/>
      <c r="O2187" s="59"/>
      <c r="P2187" s="59"/>
      <c r="Q2187" s="59"/>
      <c r="R2187" s="59"/>
      <c r="S2187" s="59"/>
      <c r="T2187" s="59"/>
    </row>
    <row r="2188" spans="14:20" x14ac:dyDescent="0.25">
      <c r="N2188" s="60"/>
      <c r="O2188" s="59"/>
      <c r="P2188" s="59"/>
      <c r="Q2188" s="59"/>
      <c r="R2188" s="59"/>
      <c r="S2188" s="59"/>
      <c r="T2188" s="59"/>
    </row>
    <row r="2189" spans="14:20" x14ac:dyDescent="0.25">
      <c r="N2189" s="60"/>
      <c r="O2189" s="59"/>
      <c r="P2189" s="59"/>
      <c r="Q2189" s="59"/>
      <c r="R2189" s="59"/>
      <c r="S2189" s="59"/>
      <c r="T2189" s="59"/>
    </row>
    <row r="2190" spans="14:20" x14ac:dyDescent="0.25">
      <c r="N2190" s="60"/>
      <c r="O2190" s="59"/>
      <c r="P2190" s="59"/>
      <c r="Q2190" s="59"/>
      <c r="R2190" s="59"/>
      <c r="S2190" s="59"/>
      <c r="T2190" s="59"/>
    </row>
    <row r="2191" spans="14:20" x14ac:dyDescent="0.25">
      <c r="N2191" s="60"/>
      <c r="O2191" s="59"/>
      <c r="P2191" s="59"/>
      <c r="Q2191" s="59"/>
      <c r="R2191" s="59"/>
      <c r="S2191" s="59"/>
      <c r="T2191" s="59"/>
    </row>
    <row r="2192" spans="14:20" x14ac:dyDescent="0.25">
      <c r="N2192" s="60"/>
      <c r="O2192" s="59"/>
      <c r="P2192" s="59"/>
      <c r="Q2192" s="59"/>
      <c r="R2192" s="59"/>
      <c r="S2192" s="59"/>
      <c r="T2192" s="59"/>
    </row>
    <row r="2193" spans="14:20" x14ac:dyDescent="0.25">
      <c r="N2193" s="60"/>
      <c r="O2193" s="59"/>
      <c r="P2193" s="59"/>
      <c r="Q2193" s="59"/>
      <c r="R2193" s="59"/>
      <c r="S2193" s="59"/>
      <c r="T2193" s="59"/>
    </row>
    <row r="2194" spans="14:20" x14ac:dyDescent="0.25">
      <c r="N2194" s="60"/>
      <c r="O2194" s="59"/>
      <c r="P2194" s="59"/>
      <c r="Q2194" s="59"/>
      <c r="R2194" s="59"/>
      <c r="S2194" s="59"/>
      <c r="T2194" s="59"/>
    </row>
    <row r="2195" spans="14:20" x14ac:dyDescent="0.25">
      <c r="N2195" s="60"/>
      <c r="O2195" s="59"/>
      <c r="P2195" s="59"/>
      <c r="Q2195" s="59"/>
      <c r="R2195" s="59"/>
      <c r="S2195" s="59"/>
      <c r="T2195" s="59"/>
    </row>
    <row r="2196" spans="14:20" x14ac:dyDescent="0.25">
      <c r="N2196" s="60"/>
      <c r="O2196" s="59"/>
      <c r="P2196" s="59"/>
      <c r="Q2196" s="59"/>
      <c r="R2196" s="59"/>
      <c r="S2196" s="59"/>
      <c r="T2196" s="59"/>
    </row>
    <row r="2197" spans="14:20" x14ac:dyDescent="0.25">
      <c r="N2197" s="60"/>
      <c r="O2197" s="59"/>
      <c r="P2197" s="59"/>
      <c r="Q2197" s="59"/>
      <c r="R2197" s="59"/>
      <c r="S2197" s="59"/>
      <c r="T2197" s="59"/>
    </row>
    <row r="2198" spans="14:20" x14ac:dyDescent="0.25">
      <c r="N2198" s="60"/>
      <c r="O2198" s="59"/>
      <c r="P2198" s="59"/>
      <c r="Q2198" s="59"/>
      <c r="R2198" s="59"/>
      <c r="S2198" s="59"/>
      <c r="T2198" s="59"/>
    </row>
    <row r="2199" spans="14:20" x14ac:dyDescent="0.25">
      <c r="N2199" s="60"/>
      <c r="O2199" s="59"/>
      <c r="P2199" s="59"/>
      <c r="Q2199" s="59"/>
      <c r="R2199" s="59"/>
      <c r="S2199" s="59"/>
      <c r="T2199" s="59"/>
    </row>
    <row r="2200" spans="14:20" x14ac:dyDescent="0.25">
      <c r="N2200" s="60"/>
      <c r="O2200" s="59"/>
      <c r="P2200" s="59"/>
      <c r="Q2200" s="59"/>
      <c r="R2200" s="59"/>
      <c r="S2200" s="59"/>
      <c r="T2200" s="59"/>
    </row>
    <row r="2201" spans="14:20" x14ac:dyDescent="0.25">
      <c r="N2201" s="60"/>
      <c r="O2201" s="59"/>
      <c r="P2201" s="59"/>
      <c r="Q2201" s="59"/>
      <c r="R2201" s="59"/>
      <c r="S2201" s="59"/>
      <c r="T2201" s="59"/>
    </row>
    <row r="2202" spans="14:20" x14ac:dyDescent="0.25">
      <c r="N2202" s="60"/>
      <c r="O2202" s="59"/>
      <c r="P2202" s="59"/>
      <c r="Q2202" s="59"/>
      <c r="R2202" s="59"/>
      <c r="S2202" s="59"/>
      <c r="T2202" s="59"/>
    </row>
    <row r="2203" spans="14:20" x14ac:dyDescent="0.25">
      <c r="N2203" s="60"/>
      <c r="O2203" s="59"/>
      <c r="P2203" s="59"/>
      <c r="Q2203" s="59"/>
      <c r="R2203" s="59"/>
      <c r="S2203" s="59"/>
      <c r="T2203" s="59"/>
    </row>
    <row r="2204" spans="14:20" x14ac:dyDescent="0.25">
      <c r="N2204" s="60"/>
      <c r="O2204" s="59"/>
      <c r="P2204" s="59"/>
      <c r="Q2204" s="59"/>
      <c r="R2204" s="59"/>
      <c r="S2204" s="59"/>
      <c r="T2204" s="59"/>
    </row>
    <row r="2205" spans="14:20" x14ac:dyDescent="0.25">
      <c r="N2205" s="60"/>
      <c r="O2205" s="59"/>
      <c r="P2205" s="59"/>
      <c r="Q2205" s="59"/>
      <c r="R2205" s="59"/>
      <c r="S2205" s="59"/>
      <c r="T2205" s="59"/>
    </row>
    <row r="2206" spans="14:20" x14ac:dyDescent="0.25">
      <c r="N2206" s="60"/>
      <c r="O2206" s="59"/>
      <c r="P2206" s="59"/>
      <c r="Q2206" s="59"/>
      <c r="R2206" s="59"/>
      <c r="S2206" s="59"/>
      <c r="T2206" s="59"/>
    </row>
    <row r="2207" spans="14:20" x14ac:dyDescent="0.25">
      <c r="N2207" s="60"/>
      <c r="O2207" s="59"/>
      <c r="P2207" s="59"/>
      <c r="Q2207" s="59"/>
      <c r="R2207" s="59"/>
      <c r="S2207" s="59"/>
      <c r="T2207" s="59"/>
    </row>
    <row r="2208" spans="14:20" x14ac:dyDescent="0.25">
      <c r="N2208" s="60"/>
      <c r="O2208" s="59"/>
      <c r="P2208" s="59"/>
      <c r="Q2208" s="59"/>
      <c r="R2208" s="59"/>
      <c r="S2208" s="59"/>
      <c r="T2208" s="59"/>
    </row>
    <row r="2209" spans="14:20" x14ac:dyDescent="0.25">
      <c r="N2209" s="60"/>
      <c r="O2209" s="59"/>
      <c r="P2209" s="59"/>
      <c r="Q2209" s="59"/>
      <c r="R2209" s="59"/>
      <c r="S2209" s="59"/>
      <c r="T2209" s="59"/>
    </row>
    <row r="2210" spans="14:20" x14ac:dyDescent="0.25">
      <c r="N2210" s="60"/>
      <c r="O2210" s="59"/>
      <c r="P2210" s="59"/>
      <c r="Q2210" s="59"/>
      <c r="R2210" s="59"/>
      <c r="S2210" s="59"/>
      <c r="T2210" s="59"/>
    </row>
    <row r="2211" spans="14:20" x14ac:dyDescent="0.25">
      <c r="N2211" s="60"/>
      <c r="O2211" s="59"/>
      <c r="P2211" s="59"/>
      <c r="Q2211" s="59"/>
      <c r="R2211" s="59"/>
      <c r="S2211" s="59"/>
      <c r="T2211" s="59"/>
    </row>
    <row r="2212" spans="14:20" x14ac:dyDescent="0.25">
      <c r="N2212" s="60"/>
      <c r="O2212" s="59"/>
      <c r="P2212" s="59"/>
      <c r="Q2212" s="59"/>
      <c r="R2212" s="59"/>
      <c r="S2212" s="59"/>
      <c r="T2212" s="59"/>
    </row>
    <row r="2213" spans="14:20" x14ac:dyDescent="0.25">
      <c r="N2213" s="60"/>
      <c r="O2213" s="59"/>
      <c r="P2213" s="59"/>
      <c r="Q2213" s="59"/>
      <c r="R2213" s="59"/>
      <c r="S2213" s="59"/>
      <c r="T2213" s="59"/>
    </row>
    <row r="2214" spans="14:20" x14ac:dyDescent="0.25">
      <c r="N2214" s="60"/>
      <c r="O2214" s="59"/>
      <c r="P2214" s="59"/>
      <c r="Q2214" s="59"/>
      <c r="R2214" s="59"/>
      <c r="S2214" s="59"/>
      <c r="T2214" s="59"/>
    </row>
    <row r="2215" spans="14:20" x14ac:dyDescent="0.25">
      <c r="N2215" s="60"/>
      <c r="O2215" s="59"/>
      <c r="P2215" s="59"/>
      <c r="Q2215" s="59"/>
      <c r="R2215" s="59"/>
      <c r="S2215" s="59"/>
      <c r="T2215" s="59"/>
    </row>
    <row r="2216" spans="14:20" x14ac:dyDescent="0.25">
      <c r="N2216" s="60"/>
      <c r="O2216" s="59"/>
      <c r="P2216" s="59"/>
      <c r="Q2216" s="59"/>
      <c r="R2216" s="59"/>
      <c r="S2216" s="59"/>
      <c r="T2216" s="59"/>
    </row>
    <row r="2217" spans="14:20" x14ac:dyDescent="0.25">
      <c r="N2217" s="60"/>
      <c r="O2217" s="59"/>
      <c r="P2217" s="59"/>
      <c r="Q2217" s="59"/>
      <c r="R2217" s="59"/>
      <c r="S2217" s="59"/>
      <c r="T2217" s="59"/>
    </row>
    <row r="2218" spans="14:20" x14ac:dyDescent="0.25">
      <c r="N2218" s="60"/>
      <c r="O2218" s="59"/>
      <c r="P2218" s="59"/>
      <c r="Q2218" s="59"/>
      <c r="R2218" s="59"/>
      <c r="S2218" s="59"/>
      <c r="T2218" s="59"/>
    </row>
    <row r="2219" spans="14:20" x14ac:dyDescent="0.25">
      <c r="N2219" s="60"/>
      <c r="O2219" s="59"/>
      <c r="P2219" s="59"/>
      <c r="Q2219" s="59"/>
      <c r="R2219" s="59"/>
      <c r="S2219" s="59"/>
      <c r="T2219" s="59"/>
    </row>
    <row r="2220" spans="14:20" x14ac:dyDescent="0.25">
      <c r="N2220" s="60"/>
      <c r="O2220" s="59"/>
      <c r="P2220" s="59"/>
      <c r="Q2220" s="59"/>
      <c r="R2220" s="59"/>
      <c r="S2220" s="59"/>
      <c r="T2220" s="59"/>
    </row>
    <row r="2221" spans="14:20" x14ac:dyDescent="0.25">
      <c r="N2221" s="60"/>
      <c r="O2221" s="59"/>
      <c r="P2221" s="59"/>
      <c r="Q2221" s="59"/>
      <c r="R2221" s="59"/>
      <c r="S2221" s="59"/>
      <c r="T2221" s="59"/>
    </row>
    <row r="2222" spans="14:20" x14ac:dyDescent="0.25">
      <c r="N2222" s="60"/>
      <c r="O2222" s="59"/>
      <c r="P2222" s="59"/>
      <c r="Q2222" s="59"/>
      <c r="R2222" s="59"/>
      <c r="S2222" s="59"/>
      <c r="T2222" s="59"/>
    </row>
    <row r="2223" spans="14:20" x14ac:dyDescent="0.25">
      <c r="N2223" s="60"/>
      <c r="O2223" s="59"/>
      <c r="P2223" s="59"/>
      <c r="Q2223" s="59"/>
      <c r="R2223" s="59"/>
      <c r="S2223" s="59"/>
      <c r="T2223" s="59"/>
    </row>
    <row r="2224" spans="14:20" x14ac:dyDescent="0.25">
      <c r="N2224" s="60"/>
      <c r="O2224" s="59"/>
      <c r="P2224" s="59"/>
      <c r="Q2224" s="59"/>
      <c r="R2224" s="59"/>
      <c r="S2224" s="59"/>
      <c r="T2224" s="59"/>
    </row>
    <row r="2225" spans="14:20" x14ac:dyDescent="0.25">
      <c r="N2225" s="60"/>
      <c r="O2225" s="59"/>
      <c r="P2225" s="59"/>
      <c r="Q2225" s="59"/>
      <c r="R2225" s="59"/>
      <c r="S2225" s="59"/>
      <c r="T2225" s="59"/>
    </row>
    <row r="2226" spans="14:20" x14ac:dyDescent="0.25">
      <c r="N2226" s="60"/>
      <c r="O2226" s="59"/>
      <c r="P2226" s="59"/>
      <c r="Q2226" s="59"/>
      <c r="R2226" s="59"/>
      <c r="S2226" s="59"/>
      <c r="T2226" s="59"/>
    </row>
    <row r="2227" spans="14:20" x14ac:dyDescent="0.25">
      <c r="N2227" s="60"/>
      <c r="O2227" s="59"/>
      <c r="P2227" s="59"/>
      <c r="Q2227" s="59"/>
      <c r="R2227" s="59"/>
      <c r="S2227" s="59"/>
      <c r="T2227" s="59"/>
    </row>
    <row r="2228" spans="14:20" x14ac:dyDescent="0.25">
      <c r="N2228" s="60"/>
      <c r="O2228" s="59"/>
      <c r="P2228" s="59"/>
      <c r="Q2228" s="59"/>
      <c r="R2228" s="59"/>
      <c r="S2228" s="59"/>
      <c r="T2228" s="59"/>
    </row>
    <row r="2229" spans="14:20" x14ac:dyDescent="0.25">
      <c r="N2229" s="60"/>
      <c r="O2229" s="59"/>
      <c r="P2229" s="59"/>
      <c r="Q2229" s="59"/>
      <c r="R2229" s="59"/>
      <c r="S2229" s="59"/>
      <c r="T2229" s="59"/>
    </row>
    <row r="2230" spans="14:20" x14ac:dyDescent="0.25">
      <c r="N2230" s="60"/>
      <c r="O2230" s="59"/>
      <c r="P2230" s="59"/>
      <c r="Q2230" s="59"/>
      <c r="R2230" s="59"/>
      <c r="S2230" s="59"/>
      <c r="T2230" s="59"/>
    </row>
    <row r="2231" spans="14:20" x14ac:dyDescent="0.25">
      <c r="N2231" s="60"/>
      <c r="O2231" s="59"/>
      <c r="P2231" s="59"/>
      <c r="Q2231" s="59"/>
      <c r="R2231" s="59"/>
      <c r="S2231" s="59"/>
      <c r="T2231" s="59"/>
    </row>
    <row r="2232" spans="14:20" x14ac:dyDescent="0.25">
      <c r="N2232" s="60"/>
      <c r="O2232" s="59"/>
      <c r="P2232" s="59"/>
      <c r="Q2232" s="59"/>
      <c r="R2232" s="59"/>
      <c r="S2232" s="59"/>
      <c r="T2232" s="59"/>
    </row>
    <row r="2233" spans="14:20" x14ac:dyDescent="0.25">
      <c r="N2233" s="60"/>
      <c r="O2233" s="59"/>
      <c r="P2233" s="59"/>
      <c r="Q2233" s="59"/>
      <c r="R2233" s="59"/>
      <c r="S2233" s="59"/>
      <c r="T2233" s="59"/>
    </row>
    <row r="2234" spans="14:20" x14ac:dyDescent="0.25">
      <c r="N2234" s="60"/>
      <c r="O2234" s="59"/>
      <c r="P2234" s="59"/>
      <c r="Q2234" s="59"/>
      <c r="R2234" s="59"/>
      <c r="S2234" s="59"/>
      <c r="T2234" s="59"/>
    </row>
    <row r="2235" spans="14:20" x14ac:dyDescent="0.25">
      <c r="N2235" s="60"/>
      <c r="O2235" s="59"/>
      <c r="P2235" s="59"/>
      <c r="Q2235" s="59"/>
      <c r="R2235" s="59"/>
      <c r="S2235" s="59"/>
      <c r="T2235" s="59"/>
    </row>
    <row r="2236" spans="14:20" x14ac:dyDescent="0.25">
      <c r="N2236" s="60"/>
      <c r="O2236" s="59"/>
      <c r="P2236" s="59"/>
      <c r="Q2236" s="59"/>
      <c r="R2236" s="59"/>
      <c r="S2236" s="59"/>
      <c r="T2236" s="59"/>
    </row>
    <row r="2237" spans="14:20" x14ac:dyDescent="0.25">
      <c r="N2237" s="60"/>
      <c r="O2237" s="59"/>
      <c r="P2237" s="59"/>
      <c r="Q2237" s="59"/>
      <c r="R2237" s="59"/>
      <c r="S2237" s="59"/>
      <c r="T2237" s="59"/>
    </row>
    <row r="2238" spans="14:20" x14ac:dyDescent="0.25">
      <c r="N2238" s="60"/>
      <c r="O2238" s="59"/>
      <c r="P2238" s="59"/>
      <c r="Q2238" s="59"/>
      <c r="R2238" s="59"/>
      <c r="S2238" s="59"/>
      <c r="T2238" s="59"/>
    </row>
    <row r="2239" spans="14:20" x14ac:dyDescent="0.25">
      <c r="N2239" s="60"/>
      <c r="O2239" s="59"/>
      <c r="P2239" s="59"/>
      <c r="Q2239" s="59"/>
      <c r="R2239" s="59"/>
      <c r="S2239" s="59"/>
      <c r="T2239" s="59"/>
    </row>
    <row r="2240" spans="14:20" x14ac:dyDescent="0.25">
      <c r="N2240" s="60"/>
      <c r="O2240" s="59"/>
      <c r="P2240" s="59"/>
      <c r="Q2240" s="59"/>
      <c r="R2240" s="59"/>
      <c r="S2240" s="59"/>
      <c r="T2240" s="59"/>
    </row>
    <row r="2241" spans="14:20" x14ac:dyDescent="0.25">
      <c r="N2241" s="60"/>
      <c r="O2241" s="59"/>
      <c r="P2241" s="59"/>
      <c r="Q2241" s="59"/>
      <c r="R2241" s="59"/>
      <c r="S2241" s="59"/>
      <c r="T2241" s="59"/>
    </row>
    <row r="2242" spans="14:20" x14ac:dyDescent="0.25">
      <c r="N2242" s="60"/>
      <c r="O2242" s="59"/>
      <c r="P2242" s="59"/>
      <c r="Q2242" s="59"/>
      <c r="R2242" s="59"/>
      <c r="S2242" s="59"/>
      <c r="T2242" s="59"/>
    </row>
    <row r="2243" spans="14:20" x14ac:dyDescent="0.25">
      <c r="N2243" s="60"/>
      <c r="O2243" s="59"/>
      <c r="P2243" s="59"/>
      <c r="Q2243" s="59"/>
      <c r="R2243" s="59"/>
      <c r="S2243" s="59"/>
      <c r="T2243" s="59"/>
    </row>
    <row r="2244" spans="14:20" x14ac:dyDescent="0.25">
      <c r="N2244" s="60"/>
      <c r="O2244" s="59"/>
      <c r="P2244" s="59"/>
      <c r="Q2244" s="59"/>
      <c r="R2244" s="59"/>
      <c r="S2244" s="59"/>
      <c r="T2244" s="59"/>
    </row>
    <row r="2245" spans="14:20" x14ac:dyDescent="0.25">
      <c r="N2245" s="60"/>
      <c r="O2245" s="59"/>
      <c r="P2245" s="59"/>
      <c r="Q2245" s="59"/>
      <c r="R2245" s="59"/>
      <c r="S2245" s="59"/>
      <c r="T2245" s="59"/>
    </row>
    <row r="2246" spans="14:20" x14ac:dyDescent="0.25">
      <c r="N2246" s="60"/>
      <c r="O2246" s="59"/>
      <c r="P2246" s="59"/>
      <c r="Q2246" s="59"/>
      <c r="R2246" s="59"/>
      <c r="S2246" s="59"/>
      <c r="T2246" s="59"/>
    </row>
    <row r="2247" spans="14:20" x14ac:dyDescent="0.25">
      <c r="N2247" s="60"/>
      <c r="O2247" s="59"/>
      <c r="P2247" s="59"/>
      <c r="Q2247" s="59"/>
      <c r="R2247" s="59"/>
      <c r="S2247" s="59"/>
      <c r="T2247" s="59"/>
    </row>
    <row r="2248" spans="14:20" x14ac:dyDescent="0.25">
      <c r="N2248" s="60"/>
      <c r="O2248" s="59"/>
      <c r="P2248" s="59"/>
      <c r="Q2248" s="59"/>
      <c r="R2248" s="59"/>
      <c r="S2248" s="59"/>
      <c r="T2248" s="59"/>
    </row>
    <row r="2249" spans="14:20" x14ac:dyDescent="0.25">
      <c r="N2249" s="60"/>
      <c r="O2249" s="59"/>
      <c r="P2249" s="59"/>
      <c r="Q2249" s="59"/>
      <c r="R2249" s="59"/>
      <c r="S2249" s="59"/>
      <c r="T2249" s="59"/>
    </row>
    <row r="2250" spans="14:20" x14ac:dyDescent="0.25">
      <c r="N2250" s="60"/>
      <c r="O2250" s="59"/>
      <c r="P2250" s="59"/>
      <c r="Q2250" s="59"/>
      <c r="R2250" s="59"/>
      <c r="S2250" s="59"/>
      <c r="T2250" s="59"/>
    </row>
    <row r="2251" spans="14:20" x14ac:dyDescent="0.25">
      <c r="N2251" s="60"/>
      <c r="O2251" s="59"/>
      <c r="P2251" s="59"/>
      <c r="Q2251" s="59"/>
      <c r="R2251" s="59"/>
      <c r="S2251" s="59"/>
      <c r="T2251" s="59"/>
    </row>
    <row r="2252" spans="14:20" x14ac:dyDescent="0.25">
      <c r="N2252" s="60"/>
      <c r="O2252" s="59"/>
      <c r="P2252" s="59"/>
      <c r="Q2252" s="59"/>
      <c r="R2252" s="59"/>
      <c r="S2252" s="59"/>
      <c r="T2252" s="59"/>
    </row>
    <row r="2253" spans="14:20" x14ac:dyDescent="0.25">
      <c r="N2253" s="60"/>
      <c r="O2253" s="59"/>
      <c r="P2253" s="59"/>
      <c r="Q2253" s="59"/>
      <c r="R2253" s="59"/>
      <c r="S2253" s="59"/>
      <c r="T2253" s="59"/>
    </row>
    <row r="2254" spans="14:20" x14ac:dyDescent="0.25">
      <c r="N2254" s="60"/>
      <c r="O2254" s="59"/>
      <c r="P2254" s="59"/>
      <c r="Q2254" s="59"/>
      <c r="R2254" s="59"/>
      <c r="S2254" s="59"/>
      <c r="T2254" s="59"/>
    </row>
    <row r="2255" spans="14:20" x14ac:dyDescent="0.25">
      <c r="N2255" s="60"/>
      <c r="O2255" s="59"/>
      <c r="P2255" s="59"/>
      <c r="Q2255" s="59"/>
      <c r="R2255" s="59"/>
      <c r="S2255" s="59"/>
      <c r="T2255" s="59"/>
    </row>
    <row r="2256" spans="14:20" x14ac:dyDescent="0.25">
      <c r="N2256" s="60"/>
      <c r="O2256" s="59"/>
      <c r="P2256" s="59"/>
      <c r="Q2256" s="59"/>
      <c r="R2256" s="59"/>
      <c r="S2256" s="59"/>
      <c r="T2256" s="59"/>
    </row>
    <row r="2257" spans="14:20" x14ac:dyDescent="0.25">
      <c r="N2257" s="60"/>
      <c r="O2257" s="59"/>
      <c r="P2257" s="59"/>
      <c r="Q2257" s="59"/>
      <c r="R2257" s="59"/>
      <c r="S2257" s="59"/>
      <c r="T2257" s="59"/>
    </row>
    <row r="2258" spans="14:20" x14ac:dyDescent="0.25">
      <c r="N2258" s="60"/>
      <c r="O2258" s="59"/>
      <c r="P2258" s="59"/>
      <c r="Q2258" s="59"/>
      <c r="R2258" s="59"/>
      <c r="S2258" s="59"/>
      <c r="T2258" s="59"/>
    </row>
    <row r="2259" spans="14:20" x14ac:dyDescent="0.25">
      <c r="N2259" s="60"/>
      <c r="O2259" s="59"/>
      <c r="P2259" s="59"/>
      <c r="Q2259" s="59"/>
      <c r="R2259" s="59"/>
      <c r="S2259" s="59"/>
      <c r="T2259" s="59"/>
    </row>
    <row r="2260" spans="14:20" x14ac:dyDescent="0.25">
      <c r="N2260" s="60"/>
      <c r="O2260" s="59"/>
      <c r="P2260" s="59"/>
      <c r="Q2260" s="59"/>
      <c r="R2260" s="59"/>
      <c r="S2260" s="59"/>
      <c r="T2260" s="59"/>
    </row>
    <row r="2261" spans="14:20" x14ac:dyDescent="0.25">
      <c r="N2261" s="60"/>
      <c r="O2261" s="59"/>
      <c r="P2261" s="59"/>
      <c r="Q2261" s="59"/>
      <c r="R2261" s="59"/>
      <c r="S2261" s="59"/>
      <c r="T2261" s="59"/>
    </row>
    <row r="2262" spans="14:20" x14ac:dyDescent="0.25">
      <c r="N2262" s="60"/>
      <c r="O2262" s="59"/>
      <c r="P2262" s="59"/>
      <c r="Q2262" s="59"/>
      <c r="R2262" s="59"/>
      <c r="S2262" s="59"/>
      <c r="T2262" s="59"/>
    </row>
    <row r="2263" spans="14:20" x14ac:dyDescent="0.25">
      <c r="N2263" s="60"/>
      <c r="O2263" s="59"/>
      <c r="P2263" s="59"/>
      <c r="Q2263" s="59"/>
      <c r="R2263" s="59"/>
      <c r="S2263" s="59"/>
      <c r="T2263" s="59"/>
    </row>
    <row r="2264" spans="14:20" x14ac:dyDescent="0.25">
      <c r="N2264" s="60"/>
      <c r="O2264" s="59"/>
      <c r="P2264" s="59"/>
      <c r="Q2264" s="59"/>
      <c r="R2264" s="59"/>
      <c r="S2264" s="59"/>
      <c r="T2264" s="59"/>
    </row>
    <row r="2265" spans="14:20" x14ac:dyDescent="0.25">
      <c r="N2265" s="60"/>
      <c r="O2265" s="59"/>
      <c r="P2265" s="59"/>
      <c r="Q2265" s="59"/>
      <c r="R2265" s="59"/>
      <c r="S2265" s="59"/>
      <c r="T2265" s="59"/>
    </row>
    <row r="2266" spans="14:20" x14ac:dyDescent="0.25">
      <c r="N2266" s="60"/>
      <c r="O2266" s="59"/>
      <c r="P2266" s="59"/>
      <c r="Q2266" s="59"/>
      <c r="R2266" s="59"/>
      <c r="S2266" s="59"/>
      <c r="T2266" s="59"/>
    </row>
    <row r="2267" spans="14:20" x14ac:dyDescent="0.25">
      <c r="N2267" s="60"/>
      <c r="O2267" s="59"/>
      <c r="P2267" s="59"/>
      <c r="Q2267" s="59"/>
      <c r="R2267" s="59"/>
      <c r="S2267" s="59"/>
      <c r="T2267" s="59"/>
    </row>
    <row r="2268" spans="14:20" x14ac:dyDescent="0.25">
      <c r="N2268" s="60"/>
      <c r="O2268" s="59"/>
      <c r="P2268" s="59"/>
      <c r="Q2268" s="59"/>
      <c r="R2268" s="59"/>
      <c r="S2268" s="59"/>
      <c r="T2268" s="59"/>
    </row>
    <row r="2269" spans="14:20" x14ac:dyDescent="0.25">
      <c r="N2269" s="60"/>
      <c r="O2269" s="59"/>
      <c r="P2269" s="59"/>
      <c r="Q2269" s="59"/>
      <c r="R2269" s="59"/>
      <c r="S2269" s="59"/>
      <c r="T2269" s="59"/>
    </row>
    <row r="2270" spans="14:20" x14ac:dyDescent="0.25">
      <c r="N2270" s="60"/>
      <c r="O2270" s="59"/>
      <c r="P2270" s="59"/>
      <c r="Q2270" s="59"/>
      <c r="R2270" s="59"/>
      <c r="S2270" s="59"/>
      <c r="T2270" s="59"/>
    </row>
    <row r="2271" spans="14:20" x14ac:dyDescent="0.25">
      <c r="N2271" s="60"/>
      <c r="O2271" s="59"/>
      <c r="P2271" s="59"/>
      <c r="Q2271" s="59"/>
      <c r="R2271" s="59"/>
      <c r="S2271" s="59"/>
      <c r="T2271" s="59"/>
    </row>
    <row r="2272" spans="14:20" x14ac:dyDescent="0.25">
      <c r="N2272" s="60"/>
      <c r="O2272" s="59"/>
      <c r="P2272" s="59"/>
      <c r="Q2272" s="59"/>
      <c r="R2272" s="59"/>
      <c r="S2272" s="59"/>
      <c r="T2272" s="59"/>
    </row>
    <row r="2273" spans="14:20" x14ac:dyDescent="0.25">
      <c r="N2273" s="60"/>
      <c r="O2273" s="59"/>
      <c r="P2273" s="59"/>
      <c r="Q2273" s="59"/>
      <c r="R2273" s="59"/>
      <c r="S2273" s="59"/>
      <c r="T2273" s="59"/>
    </row>
    <row r="2274" spans="14:20" x14ac:dyDescent="0.25">
      <c r="N2274" s="60"/>
      <c r="O2274" s="59"/>
      <c r="P2274" s="59"/>
      <c r="Q2274" s="59"/>
      <c r="R2274" s="59"/>
      <c r="S2274" s="59"/>
      <c r="T2274" s="59"/>
    </row>
    <row r="2275" spans="14:20" x14ac:dyDescent="0.25">
      <c r="N2275" s="60"/>
      <c r="O2275" s="59"/>
      <c r="P2275" s="59"/>
      <c r="Q2275" s="59"/>
      <c r="R2275" s="59"/>
      <c r="S2275" s="59"/>
      <c r="T2275" s="59"/>
    </row>
    <row r="2276" spans="14:20" x14ac:dyDescent="0.25">
      <c r="N2276" s="60"/>
      <c r="O2276" s="59"/>
      <c r="P2276" s="59"/>
      <c r="Q2276" s="59"/>
      <c r="R2276" s="59"/>
      <c r="S2276" s="59"/>
      <c r="T2276" s="59"/>
    </row>
    <row r="2277" spans="14:20" x14ac:dyDescent="0.25">
      <c r="N2277" s="60"/>
      <c r="O2277" s="59"/>
      <c r="P2277" s="59"/>
      <c r="Q2277" s="59"/>
      <c r="R2277" s="59"/>
      <c r="S2277" s="59"/>
      <c r="T2277" s="59"/>
    </row>
    <row r="2278" spans="14:20" x14ac:dyDescent="0.25">
      <c r="N2278" s="60"/>
      <c r="O2278" s="59"/>
      <c r="P2278" s="59"/>
      <c r="Q2278" s="59"/>
      <c r="R2278" s="59"/>
      <c r="S2278" s="59"/>
      <c r="T2278" s="59"/>
    </row>
    <row r="2279" spans="14:20" x14ac:dyDescent="0.25">
      <c r="N2279" s="60"/>
      <c r="O2279" s="59"/>
      <c r="P2279" s="59"/>
      <c r="Q2279" s="59"/>
      <c r="R2279" s="59"/>
      <c r="S2279" s="59"/>
      <c r="T2279" s="59"/>
    </row>
    <row r="2280" spans="14:20" x14ac:dyDescent="0.25">
      <c r="N2280" s="60"/>
      <c r="O2280" s="59"/>
      <c r="P2280" s="59"/>
      <c r="Q2280" s="59"/>
      <c r="R2280" s="59"/>
      <c r="S2280" s="59"/>
      <c r="T2280" s="59"/>
    </row>
    <row r="2281" spans="14:20" x14ac:dyDescent="0.25">
      <c r="N2281" s="60"/>
      <c r="O2281" s="59"/>
      <c r="P2281" s="59"/>
      <c r="Q2281" s="59"/>
      <c r="R2281" s="59"/>
      <c r="S2281" s="59"/>
      <c r="T2281" s="59"/>
    </row>
    <row r="2282" spans="14:20" x14ac:dyDescent="0.25">
      <c r="N2282" s="60"/>
      <c r="O2282" s="59"/>
      <c r="P2282" s="59"/>
      <c r="Q2282" s="59"/>
      <c r="R2282" s="59"/>
      <c r="S2282" s="59"/>
      <c r="T2282" s="59"/>
    </row>
    <row r="2283" spans="14:20" x14ac:dyDescent="0.25">
      <c r="N2283" s="60"/>
      <c r="O2283" s="59"/>
      <c r="P2283" s="59"/>
      <c r="Q2283" s="59"/>
      <c r="R2283" s="59"/>
      <c r="S2283" s="59"/>
      <c r="T2283" s="59"/>
    </row>
    <row r="2284" spans="14:20" x14ac:dyDescent="0.25">
      <c r="N2284" s="60"/>
      <c r="O2284" s="59"/>
      <c r="P2284" s="59"/>
      <c r="Q2284" s="59"/>
      <c r="R2284" s="59"/>
      <c r="S2284" s="59"/>
      <c r="T2284" s="59"/>
    </row>
    <row r="2285" spans="14:20" x14ac:dyDescent="0.25">
      <c r="N2285" s="60"/>
      <c r="O2285" s="59"/>
      <c r="P2285" s="59"/>
      <c r="Q2285" s="59"/>
      <c r="R2285" s="59"/>
      <c r="S2285" s="59"/>
      <c r="T2285" s="59"/>
    </row>
    <row r="2286" spans="14:20" x14ac:dyDescent="0.25">
      <c r="N2286" s="60"/>
      <c r="O2286" s="59"/>
      <c r="P2286" s="59"/>
      <c r="Q2286" s="59"/>
      <c r="R2286" s="59"/>
      <c r="S2286" s="59"/>
      <c r="T2286" s="59"/>
    </row>
    <row r="2287" spans="14:20" x14ac:dyDescent="0.25">
      <c r="N2287" s="60"/>
      <c r="O2287" s="59"/>
      <c r="P2287" s="59"/>
      <c r="Q2287" s="59"/>
      <c r="R2287" s="59"/>
      <c r="S2287" s="59"/>
      <c r="T2287" s="59"/>
    </row>
    <row r="2288" spans="14:20" x14ac:dyDescent="0.25">
      <c r="N2288" s="60"/>
      <c r="O2288" s="59"/>
      <c r="P2288" s="59"/>
      <c r="Q2288" s="59"/>
      <c r="R2288" s="59"/>
      <c r="S2288" s="59"/>
      <c r="T2288" s="59"/>
    </row>
    <row r="2289" spans="14:20" x14ac:dyDescent="0.25">
      <c r="N2289" s="60"/>
      <c r="O2289" s="59"/>
      <c r="P2289" s="59"/>
      <c r="Q2289" s="59"/>
      <c r="R2289" s="59"/>
      <c r="S2289" s="59"/>
      <c r="T2289" s="59"/>
    </row>
    <row r="2290" spans="14:20" x14ac:dyDescent="0.25">
      <c r="N2290" s="60"/>
      <c r="O2290" s="59"/>
      <c r="P2290" s="59"/>
      <c r="Q2290" s="59"/>
      <c r="R2290" s="59"/>
      <c r="S2290" s="59"/>
      <c r="T2290" s="59"/>
    </row>
    <row r="2291" spans="14:20" x14ac:dyDescent="0.25">
      <c r="N2291" s="60"/>
      <c r="O2291" s="59"/>
      <c r="P2291" s="59"/>
      <c r="Q2291" s="59"/>
      <c r="R2291" s="59"/>
      <c r="S2291" s="59"/>
      <c r="T2291" s="59"/>
    </row>
    <row r="2292" spans="14:20" x14ac:dyDescent="0.25">
      <c r="N2292" s="60"/>
      <c r="O2292" s="59"/>
      <c r="P2292" s="59"/>
      <c r="Q2292" s="59"/>
      <c r="R2292" s="59"/>
      <c r="S2292" s="59"/>
      <c r="T2292" s="59"/>
    </row>
    <row r="2293" spans="14:20" x14ac:dyDescent="0.25">
      <c r="N2293" s="60"/>
      <c r="O2293" s="59"/>
      <c r="P2293" s="59"/>
      <c r="Q2293" s="59"/>
      <c r="R2293" s="59"/>
      <c r="S2293" s="59"/>
      <c r="T2293" s="59"/>
    </row>
    <row r="2294" spans="14:20" x14ac:dyDescent="0.25">
      <c r="N2294" s="60"/>
      <c r="O2294" s="59"/>
      <c r="P2294" s="59"/>
      <c r="Q2294" s="59"/>
      <c r="R2294" s="59"/>
      <c r="S2294" s="59"/>
      <c r="T2294" s="59"/>
    </row>
    <row r="2295" spans="14:20" x14ac:dyDescent="0.25">
      <c r="N2295" s="60"/>
      <c r="O2295" s="59"/>
      <c r="P2295" s="59"/>
      <c r="Q2295" s="59"/>
      <c r="R2295" s="59"/>
      <c r="S2295" s="59"/>
      <c r="T2295" s="59"/>
    </row>
    <row r="2296" spans="14:20" x14ac:dyDescent="0.25">
      <c r="N2296" s="60"/>
      <c r="O2296" s="59"/>
      <c r="P2296" s="59"/>
      <c r="Q2296" s="59"/>
      <c r="R2296" s="59"/>
      <c r="S2296" s="59"/>
      <c r="T2296" s="59"/>
    </row>
    <row r="2297" spans="14:20" x14ac:dyDescent="0.25">
      <c r="N2297" s="60"/>
      <c r="O2297" s="59"/>
      <c r="P2297" s="59"/>
      <c r="Q2297" s="59"/>
      <c r="R2297" s="59"/>
      <c r="S2297" s="59"/>
      <c r="T2297" s="59"/>
    </row>
    <row r="2298" spans="14:20" x14ac:dyDescent="0.25">
      <c r="N2298" s="60"/>
      <c r="O2298" s="59"/>
      <c r="P2298" s="59"/>
      <c r="Q2298" s="59"/>
      <c r="R2298" s="59"/>
      <c r="S2298" s="59"/>
      <c r="T2298" s="59"/>
    </row>
    <row r="2299" spans="14:20" x14ac:dyDescent="0.25">
      <c r="N2299" s="60"/>
      <c r="O2299" s="59"/>
      <c r="P2299" s="59"/>
      <c r="Q2299" s="59"/>
      <c r="R2299" s="59"/>
      <c r="S2299" s="59"/>
      <c r="T2299" s="59"/>
    </row>
    <row r="2300" spans="14:20" x14ac:dyDescent="0.25">
      <c r="N2300" s="60"/>
      <c r="O2300" s="59"/>
      <c r="P2300" s="59"/>
      <c r="Q2300" s="59"/>
      <c r="R2300" s="59"/>
      <c r="S2300" s="59"/>
      <c r="T2300" s="59"/>
    </row>
    <row r="2301" spans="14:20" x14ac:dyDescent="0.25">
      <c r="N2301" s="60"/>
      <c r="O2301" s="59"/>
      <c r="P2301" s="59"/>
      <c r="Q2301" s="59"/>
      <c r="R2301" s="59"/>
      <c r="S2301" s="59"/>
      <c r="T2301" s="59"/>
    </row>
    <row r="2302" spans="14:20" x14ac:dyDescent="0.25">
      <c r="N2302" s="60"/>
      <c r="O2302" s="59"/>
      <c r="P2302" s="59"/>
      <c r="Q2302" s="59"/>
      <c r="R2302" s="59"/>
      <c r="S2302" s="59"/>
      <c r="T2302" s="59"/>
    </row>
    <row r="2303" spans="14:20" x14ac:dyDescent="0.25">
      <c r="N2303" s="60"/>
      <c r="O2303" s="59"/>
      <c r="P2303" s="59"/>
      <c r="Q2303" s="59"/>
      <c r="R2303" s="59"/>
      <c r="S2303" s="59"/>
      <c r="T2303" s="59"/>
    </row>
    <row r="2304" spans="14:20" x14ac:dyDescent="0.25">
      <c r="N2304" s="60"/>
      <c r="O2304" s="59"/>
      <c r="P2304" s="59"/>
      <c r="Q2304" s="59"/>
      <c r="R2304" s="59"/>
      <c r="S2304" s="59"/>
      <c r="T2304" s="59"/>
    </row>
    <row r="2305" spans="14:20" x14ac:dyDescent="0.25">
      <c r="N2305" s="60"/>
      <c r="O2305" s="59"/>
      <c r="P2305" s="59"/>
      <c r="Q2305" s="59"/>
      <c r="R2305" s="59"/>
      <c r="S2305" s="59"/>
      <c r="T2305" s="59"/>
    </row>
    <row r="2306" spans="14:20" x14ac:dyDescent="0.25">
      <c r="N2306" s="60"/>
      <c r="O2306" s="59"/>
      <c r="P2306" s="59"/>
      <c r="Q2306" s="59"/>
      <c r="R2306" s="59"/>
      <c r="S2306" s="59"/>
      <c r="T2306" s="59"/>
    </row>
    <row r="2307" spans="14:20" x14ac:dyDescent="0.25">
      <c r="N2307" s="60"/>
      <c r="O2307" s="59"/>
      <c r="P2307" s="59"/>
      <c r="Q2307" s="59"/>
      <c r="R2307" s="59"/>
      <c r="S2307" s="59"/>
      <c r="T2307" s="59"/>
    </row>
    <row r="2308" spans="14:20" x14ac:dyDescent="0.25">
      <c r="N2308" s="60"/>
      <c r="O2308" s="59"/>
      <c r="P2308" s="59"/>
      <c r="Q2308" s="59"/>
      <c r="R2308" s="59"/>
      <c r="S2308" s="59"/>
      <c r="T2308" s="59"/>
    </row>
    <row r="2309" spans="14:20" x14ac:dyDescent="0.25">
      <c r="N2309" s="60"/>
      <c r="O2309" s="59"/>
      <c r="P2309" s="59"/>
      <c r="Q2309" s="59"/>
      <c r="R2309" s="59"/>
      <c r="S2309" s="59"/>
      <c r="T2309" s="59"/>
    </row>
    <row r="2310" spans="14:20" x14ac:dyDescent="0.25">
      <c r="N2310" s="60"/>
      <c r="O2310" s="59"/>
      <c r="P2310" s="59"/>
      <c r="Q2310" s="59"/>
      <c r="R2310" s="59"/>
      <c r="S2310" s="59"/>
      <c r="T2310" s="59"/>
    </row>
    <row r="2311" spans="14:20" x14ac:dyDescent="0.25">
      <c r="N2311" s="60"/>
      <c r="O2311" s="59"/>
      <c r="P2311" s="59"/>
      <c r="Q2311" s="59"/>
      <c r="R2311" s="59"/>
      <c r="S2311" s="59"/>
      <c r="T2311" s="59"/>
    </row>
    <row r="2312" spans="14:20" x14ac:dyDescent="0.25">
      <c r="N2312" s="60"/>
      <c r="O2312" s="59"/>
      <c r="P2312" s="59"/>
      <c r="Q2312" s="59"/>
      <c r="R2312" s="59"/>
      <c r="S2312" s="59"/>
      <c r="T2312" s="59"/>
    </row>
    <row r="2313" spans="14:20" x14ac:dyDescent="0.25">
      <c r="N2313" s="60"/>
      <c r="O2313" s="59"/>
      <c r="P2313" s="59"/>
      <c r="Q2313" s="59"/>
      <c r="R2313" s="59"/>
      <c r="S2313" s="59"/>
      <c r="T2313" s="59"/>
    </row>
    <row r="2314" spans="14:20" x14ac:dyDescent="0.25">
      <c r="N2314" s="60"/>
      <c r="O2314" s="59"/>
      <c r="P2314" s="59"/>
      <c r="Q2314" s="59"/>
      <c r="R2314" s="59"/>
      <c r="S2314" s="59"/>
      <c r="T2314" s="59"/>
    </row>
    <row r="2315" spans="14:20" x14ac:dyDescent="0.25">
      <c r="N2315" s="60"/>
      <c r="O2315" s="59"/>
      <c r="P2315" s="59"/>
      <c r="Q2315" s="59"/>
      <c r="R2315" s="59"/>
      <c r="S2315" s="59"/>
      <c r="T2315" s="59"/>
    </row>
    <row r="2316" spans="14:20" x14ac:dyDescent="0.25">
      <c r="N2316" s="60"/>
      <c r="O2316" s="59"/>
      <c r="P2316" s="59"/>
      <c r="Q2316" s="59"/>
      <c r="R2316" s="59"/>
      <c r="S2316" s="59"/>
      <c r="T2316" s="59"/>
    </row>
    <row r="2317" spans="14:20" x14ac:dyDescent="0.25">
      <c r="N2317" s="60"/>
      <c r="O2317" s="59"/>
      <c r="P2317" s="59"/>
      <c r="Q2317" s="59"/>
      <c r="R2317" s="59"/>
      <c r="S2317" s="59"/>
      <c r="T2317" s="59"/>
    </row>
    <row r="2318" spans="14:20" x14ac:dyDescent="0.25">
      <c r="N2318" s="60"/>
      <c r="O2318" s="59"/>
      <c r="P2318" s="59"/>
      <c r="Q2318" s="59"/>
      <c r="R2318" s="59"/>
      <c r="S2318" s="59"/>
      <c r="T2318" s="59"/>
    </row>
    <row r="2319" spans="14:20" x14ac:dyDescent="0.25">
      <c r="N2319" s="60"/>
      <c r="O2319" s="59"/>
      <c r="P2319" s="59"/>
      <c r="Q2319" s="59"/>
      <c r="R2319" s="59"/>
      <c r="S2319" s="59"/>
      <c r="T2319" s="59"/>
    </row>
    <row r="2320" spans="14:20" x14ac:dyDescent="0.25">
      <c r="N2320" s="60"/>
      <c r="O2320" s="59"/>
      <c r="P2320" s="59"/>
      <c r="Q2320" s="59"/>
      <c r="R2320" s="59"/>
      <c r="S2320" s="59"/>
      <c r="T2320" s="59"/>
    </row>
    <row r="2321" spans="14:20" x14ac:dyDescent="0.25">
      <c r="N2321" s="60"/>
      <c r="O2321" s="59"/>
      <c r="P2321" s="59"/>
      <c r="Q2321" s="59"/>
      <c r="R2321" s="59"/>
      <c r="S2321" s="59"/>
      <c r="T2321" s="59"/>
    </row>
    <row r="2322" spans="14:20" x14ac:dyDescent="0.25">
      <c r="N2322" s="60"/>
      <c r="O2322" s="59"/>
      <c r="P2322" s="59"/>
      <c r="Q2322" s="59"/>
      <c r="R2322" s="59"/>
      <c r="S2322" s="59"/>
      <c r="T2322" s="59"/>
    </row>
    <row r="2323" spans="14:20" x14ac:dyDescent="0.25">
      <c r="N2323" s="60"/>
      <c r="O2323" s="59"/>
      <c r="P2323" s="59"/>
      <c r="Q2323" s="59"/>
      <c r="R2323" s="59"/>
      <c r="S2323" s="59"/>
      <c r="T2323" s="59"/>
    </row>
    <row r="2324" spans="14:20" x14ac:dyDescent="0.25">
      <c r="N2324" s="60"/>
      <c r="O2324" s="59"/>
      <c r="P2324" s="59"/>
      <c r="Q2324" s="59"/>
      <c r="R2324" s="59"/>
      <c r="S2324" s="59"/>
      <c r="T2324" s="59"/>
    </row>
    <row r="2325" spans="14:20" x14ac:dyDescent="0.25">
      <c r="N2325" s="60"/>
      <c r="O2325" s="59"/>
      <c r="P2325" s="59"/>
      <c r="Q2325" s="59"/>
      <c r="R2325" s="59"/>
      <c r="S2325" s="59"/>
      <c r="T2325" s="59"/>
    </row>
    <row r="2326" spans="14:20" x14ac:dyDescent="0.25">
      <c r="N2326" s="60"/>
      <c r="O2326" s="59"/>
      <c r="P2326" s="59"/>
      <c r="Q2326" s="59"/>
      <c r="R2326" s="59"/>
      <c r="S2326" s="59"/>
      <c r="T2326" s="59"/>
    </row>
    <row r="2327" spans="14:20" x14ac:dyDescent="0.25">
      <c r="N2327" s="60"/>
      <c r="O2327" s="59"/>
      <c r="P2327" s="59"/>
      <c r="Q2327" s="59"/>
      <c r="R2327" s="59"/>
      <c r="S2327" s="59"/>
      <c r="T2327" s="59"/>
    </row>
    <row r="2328" spans="14:20" x14ac:dyDescent="0.25">
      <c r="N2328" s="60"/>
      <c r="O2328" s="59"/>
      <c r="P2328" s="59"/>
      <c r="Q2328" s="59"/>
      <c r="R2328" s="59"/>
      <c r="S2328" s="59"/>
      <c r="T2328" s="59"/>
    </row>
    <row r="2329" spans="14:20" x14ac:dyDescent="0.25">
      <c r="N2329" s="60"/>
      <c r="O2329" s="59"/>
      <c r="P2329" s="59"/>
      <c r="Q2329" s="59"/>
      <c r="R2329" s="59"/>
      <c r="S2329" s="59"/>
      <c r="T2329" s="59"/>
    </row>
    <row r="2330" spans="14:20" x14ac:dyDescent="0.25">
      <c r="N2330" s="60"/>
      <c r="O2330" s="59"/>
      <c r="P2330" s="59"/>
      <c r="Q2330" s="59"/>
      <c r="R2330" s="59"/>
      <c r="S2330" s="59"/>
      <c r="T2330" s="59"/>
    </row>
    <row r="2331" spans="14:20" x14ac:dyDescent="0.25">
      <c r="N2331" s="60"/>
      <c r="O2331" s="59"/>
      <c r="P2331" s="59"/>
      <c r="Q2331" s="59"/>
      <c r="R2331" s="59"/>
      <c r="S2331" s="59"/>
      <c r="T2331" s="59"/>
    </row>
    <row r="2332" spans="14:20" x14ac:dyDescent="0.25">
      <c r="N2332" s="60"/>
      <c r="O2332" s="59"/>
      <c r="P2332" s="59"/>
      <c r="Q2332" s="59"/>
      <c r="R2332" s="59"/>
      <c r="S2332" s="59"/>
      <c r="T2332" s="59"/>
    </row>
    <row r="2333" spans="14:20" x14ac:dyDescent="0.25">
      <c r="N2333" s="60"/>
      <c r="O2333" s="59"/>
      <c r="P2333" s="59"/>
      <c r="Q2333" s="59"/>
      <c r="R2333" s="59"/>
      <c r="S2333" s="59"/>
      <c r="T2333" s="59"/>
    </row>
    <row r="2334" spans="14:20" x14ac:dyDescent="0.25">
      <c r="N2334" s="60"/>
      <c r="O2334" s="59"/>
      <c r="P2334" s="59"/>
      <c r="Q2334" s="59"/>
      <c r="R2334" s="59"/>
      <c r="S2334" s="59"/>
      <c r="T2334" s="59"/>
    </row>
    <row r="2335" spans="14:20" x14ac:dyDescent="0.25">
      <c r="N2335" s="60"/>
      <c r="O2335" s="59"/>
      <c r="P2335" s="59"/>
      <c r="Q2335" s="59"/>
      <c r="R2335" s="59"/>
      <c r="S2335" s="59"/>
      <c r="T2335" s="59"/>
    </row>
    <row r="2336" spans="14:20" x14ac:dyDescent="0.25">
      <c r="N2336" s="60"/>
      <c r="O2336" s="59"/>
      <c r="P2336" s="59"/>
      <c r="Q2336" s="59"/>
      <c r="R2336" s="59"/>
      <c r="S2336" s="59"/>
      <c r="T2336" s="59"/>
    </row>
    <row r="2337" spans="14:20" x14ac:dyDescent="0.25">
      <c r="N2337" s="60"/>
      <c r="O2337" s="59"/>
      <c r="P2337" s="59"/>
      <c r="Q2337" s="59"/>
      <c r="R2337" s="59"/>
      <c r="S2337" s="59"/>
      <c r="T2337" s="59"/>
    </row>
    <row r="2338" spans="14:20" x14ac:dyDescent="0.25">
      <c r="N2338" s="60"/>
      <c r="O2338" s="59"/>
      <c r="P2338" s="59"/>
      <c r="Q2338" s="59"/>
      <c r="R2338" s="59"/>
      <c r="S2338" s="59"/>
      <c r="T2338" s="59"/>
    </row>
    <row r="2339" spans="14:20" x14ac:dyDescent="0.25">
      <c r="N2339" s="60"/>
      <c r="O2339" s="59"/>
      <c r="P2339" s="59"/>
      <c r="Q2339" s="59"/>
      <c r="R2339" s="59"/>
      <c r="S2339" s="59"/>
      <c r="T2339" s="59"/>
    </row>
    <row r="2340" spans="14:20" x14ac:dyDescent="0.25">
      <c r="N2340" s="60"/>
      <c r="O2340" s="59"/>
      <c r="P2340" s="59"/>
      <c r="Q2340" s="59"/>
      <c r="R2340" s="59"/>
      <c r="S2340" s="59"/>
      <c r="T2340" s="59"/>
    </row>
    <row r="2341" spans="14:20" x14ac:dyDescent="0.25">
      <c r="N2341" s="60"/>
      <c r="O2341" s="59"/>
      <c r="P2341" s="59"/>
      <c r="Q2341" s="59"/>
      <c r="R2341" s="59"/>
      <c r="S2341" s="59"/>
      <c r="T2341" s="59"/>
    </row>
    <row r="2342" spans="14:20" x14ac:dyDescent="0.25">
      <c r="N2342" s="60"/>
      <c r="O2342" s="59"/>
      <c r="P2342" s="59"/>
      <c r="Q2342" s="59"/>
      <c r="R2342" s="59"/>
      <c r="S2342" s="59"/>
      <c r="T2342" s="59"/>
    </row>
    <row r="2343" spans="14:20" x14ac:dyDescent="0.25">
      <c r="N2343" s="60"/>
      <c r="O2343" s="59"/>
      <c r="P2343" s="59"/>
      <c r="Q2343" s="59"/>
      <c r="R2343" s="59"/>
      <c r="S2343" s="59"/>
      <c r="T2343" s="59"/>
    </row>
    <row r="2344" spans="14:20" x14ac:dyDescent="0.25">
      <c r="N2344" s="60"/>
      <c r="O2344" s="59"/>
      <c r="P2344" s="59"/>
      <c r="Q2344" s="59"/>
      <c r="R2344" s="59"/>
      <c r="S2344" s="59"/>
      <c r="T2344" s="59"/>
    </row>
    <row r="2345" spans="14:20" x14ac:dyDescent="0.25">
      <c r="N2345" s="60"/>
      <c r="O2345" s="59"/>
      <c r="P2345" s="59"/>
      <c r="Q2345" s="59"/>
      <c r="R2345" s="59"/>
      <c r="S2345" s="59"/>
      <c r="T2345" s="59"/>
    </row>
    <row r="2346" spans="14:20" x14ac:dyDescent="0.25">
      <c r="N2346" s="60"/>
      <c r="O2346" s="59"/>
      <c r="P2346" s="59"/>
      <c r="Q2346" s="59"/>
      <c r="R2346" s="59"/>
      <c r="S2346" s="59"/>
      <c r="T2346" s="59"/>
    </row>
    <row r="2347" spans="14:20" x14ac:dyDescent="0.25">
      <c r="N2347" s="60"/>
      <c r="O2347" s="59"/>
      <c r="P2347" s="59"/>
      <c r="Q2347" s="59"/>
      <c r="R2347" s="59"/>
      <c r="S2347" s="59"/>
      <c r="T2347" s="59"/>
    </row>
    <row r="2348" spans="14:20" x14ac:dyDescent="0.25">
      <c r="N2348" s="60"/>
      <c r="O2348" s="59"/>
      <c r="P2348" s="59"/>
      <c r="Q2348" s="59"/>
      <c r="R2348" s="59"/>
      <c r="S2348" s="59"/>
      <c r="T2348" s="59"/>
    </row>
    <row r="2349" spans="14:20" x14ac:dyDescent="0.25">
      <c r="N2349" s="60"/>
      <c r="O2349" s="59"/>
      <c r="P2349" s="59"/>
      <c r="Q2349" s="59"/>
      <c r="R2349" s="59"/>
      <c r="S2349" s="59"/>
      <c r="T2349" s="59"/>
    </row>
    <row r="2350" spans="14:20" x14ac:dyDescent="0.25">
      <c r="N2350" s="60"/>
      <c r="O2350" s="59"/>
      <c r="P2350" s="59"/>
      <c r="Q2350" s="59"/>
      <c r="R2350" s="59"/>
      <c r="S2350" s="59"/>
      <c r="T2350" s="59"/>
    </row>
    <row r="2351" spans="14:20" x14ac:dyDescent="0.25">
      <c r="N2351" s="60"/>
      <c r="O2351" s="59"/>
      <c r="P2351" s="59"/>
      <c r="Q2351" s="59"/>
      <c r="R2351" s="59"/>
      <c r="S2351" s="59"/>
      <c r="T2351" s="59"/>
    </row>
    <row r="2352" spans="14:20" x14ac:dyDescent="0.25">
      <c r="N2352" s="60"/>
      <c r="O2352" s="59"/>
      <c r="P2352" s="59"/>
      <c r="Q2352" s="59"/>
      <c r="R2352" s="59"/>
      <c r="S2352" s="59"/>
      <c r="T2352" s="59"/>
    </row>
    <row r="2353" spans="14:20" x14ac:dyDescent="0.25">
      <c r="N2353" s="60"/>
      <c r="O2353" s="59"/>
      <c r="P2353" s="59"/>
      <c r="Q2353" s="59"/>
      <c r="R2353" s="59"/>
      <c r="S2353" s="59"/>
      <c r="T2353" s="59"/>
    </row>
    <row r="2354" spans="14:20" x14ac:dyDescent="0.25">
      <c r="N2354" s="60"/>
      <c r="O2354" s="59"/>
      <c r="P2354" s="59"/>
      <c r="Q2354" s="59"/>
      <c r="R2354" s="59"/>
      <c r="S2354" s="59"/>
      <c r="T2354" s="59"/>
    </row>
    <row r="2355" spans="14:20" x14ac:dyDescent="0.25">
      <c r="N2355" s="60"/>
      <c r="O2355" s="59"/>
      <c r="P2355" s="59"/>
      <c r="Q2355" s="59"/>
      <c r="R2355" s="59"/>
      <c r="S2355" s="59"/>
      <c r="T2355" s="59"/>
    </row>
    <row r="2356" spans="14:20" x14ac:dyDescent="0.25">
      <c r="N2356" s="60"/>
      <c r="O2356" s="59"/>
      <c r="P2356" s="59"/>
      <c r="Q2356" s="59"/>
      <c r="R2356" s="59"/>
      <c r="S2356" s="59"/>
      <c r="T2356" s="59"/>
    </row>
    <row r="2357" spans="14:20" x14ac:dyDescent="0.25">
      <c r="N2357" s="60"/>
      <c r="O2357" s="59"/>
      <c r="P2357" s="59"/>
      <c r="Q2357" s="59"/>
      <c r="R2357" s="59"/>
      <c r="S2357" s="59"/>
      <c r="T2357" s="59"/>
    </row>
    <row r="2358" spans="14:20" x14ac:dyDescent="0.25">
      <c r="N2358" s="60"/>
      <c r="O2358" s="59"/>
      <c r="P2358" s="59"/>
      <c r="Q2358" s="59"/>
      <c r="R2358" s="59"/>
      <c r="S2358" s="59"/>
      <c r="T2358" s="59"/>
    </row>
    <row r="2359" spans="14:20" x14ac:dyDescent="0.25">
      <c r="N2359" s="60"/>
      <c r="O2359" s="59"/>
      <c r="P2359" s="59"/>
      <c r="Q2359" s="59"/>
      <c r="R2359" s="59"/>
      <c r="S2359" s="59"/>
      <c r="T2359" s="59"/>
    </row>
    <row r="2360" spans="14:20" x14ac:dyDescent="0.25">
      <c r="N2360" s="60"/>
      <c r="O2360" s="59"/>
      <c r="P2360" s="59"/>
      <c r="Q2360" s="59"/>
      <c r="R2360" s="59"/>
      <c r="S2360" s="59"/>
      <c r="T2360" s="59"/>
    </row>
    <row r="2361" spans="14:20" x14ac:dyDescent="0.25">
      <c r="N2361" s="60"/>
      <c r="O2361" s="59"/>
      <c r="P2361" s="59"/>
      <c r="Q2361" s="59"/>
      <c r="R2361" s="59"/>
      <c r="S2361" s="59"/>
      <c r="T2361" s="59"/>
    </row>
    <row r="2362" spans="14:20" x14ac:dyDescent="0.25">
      <c r="N2362" s="60"/>
      <c r="O2362" s="59"/>
      <c r="P2362" s="59"/>
      <c r="Q2362" s="59"/>
      <c r="R2362" s="59"/>
      <c r="S2362" s="59"/>
      <c r="T2362" s="59"/>
    </row>
    <row r="2363" spans="14:20" x14ac:dyDescent="0.25">
      <c r="N2363" s="60"/>
      <c r="O2363" s="59"/>
      <c r="P2363" s="59"/>
      <c r="Q2363" s="59"/>
      <c r="R2363" s="59"/>
      <c r="S2363" s="59"/>
      <c r="T2363" s="59"/>
    </row>
    <row r="2364" spans="14:20" x14ac:dyDescent="0.25">
      <c r="N2364" s="60"/>
      <c r="O2364" s="59"/>
      <c r="P2364" s="59"/>
      <c r="Q2364" s="59"/>
      <c r="R2364" s="59"/>
      <c r="S2364" s="59"/>
      <c r="T2364" s="59"/>
    </row>
    <row r="2365" spans="14:20" x14ac:dyDescent="0.25">
      <c r="N2365" s="60"/>
      <c r="O2365" s="59"/>
      <c r="P2365" s="59"/>
      <c r="Q2365" s="59"/>
      <c r="R2365" s="59"/>
      <c r="S2365" s="59"/>
      <c r="T2365" s="59"/>
    </row>
    <row r="2366" spans="14:20" x14ac:dyDescent="0.25">
      <c r="N2366" s="60"/>
      <c r="O2366" s="59"/>
      <c r="P2366" s="59"/>
      <c r="Q2366" s="59"/>
      <c r="R2366" s="59"/>
      <c r="S2366" s="59"/>
      <c r="T2366" s="59"/>
    </row>
    <row r="2367" spans="14:20" x14ac:dyDescent="0.25">
      <c r="N2367" s="60"/>
      <c r="O2367" s="59"/>
      <c r="P2367" s="59"/>
      <c r="Q2367" s="59"/>
      <c r="R2367" s="59"/>
      <c r="S2367" s="59"/>
      <c r="T2367" s="59"/>
    </row>
    <row r="2368" spans="14:20" x14ac:dyDescent="0.25">
      <c r="N2368" s="60"/>
      <c r="O2368" s="59"/>
      <c r="P2368" s="59"/>
      <c r="Q2368" s="59"/>
      <c r="R2368" s="59"/>
      <c r="S2368" s="59"/>
      <c r="T2368" s="59"/>
    </row>
    <row r="2369" spans="14:20" x14ac:dyDescent="0.25">
      <c r="N2369" s="60"/>
      <c r="O2369" s="59"/>
      <c r="P2369" s="59"/>
      <c r="Q2369" s="59"/>
      <c r="R2369" s="59"/>
      <c r="S2369" s="59"/>
      <c r="T2369" s="59"/>
    </row>
    <row r="2370" spans="14:20" x14ac:dyDescent="0.25">
      <c r="N2370" s="60"/>
      <c r="O2370" s="59"/>
      <c r="P2370" s="59"/>
      <c r="Q2370" s="59"/>
      <c r="R2370" s="59"/>
      <c r="S2370" s="59"/>
      <c r="T2370" s="59"/>
    </row>
    <row r="2371" spans="14:20" x14ac:dyDescent="0.25">
      <c r="N2371" s="60"/>
      <c r="O2371" s="59"/>
      <c r="P2371" s="59"/>
      <c r="Q2371" s="59"/>
      <c r="R2371" s="59"/>
      <c r="S2371" s="59"/>
      <c r="T2371" s="59"/>
    </row>
    <row r="2372" spans="14:20" x14ac:dyDescent="0.25">
      <c r="N2372" s="60"/>
      <c r="O2372" s="59"/>
      <c r="P2372" s="59"/>
      <c r="Q2372" s="59"/>
      <c r="R2372" s="59"/>
      <c r="S2372" s="59"/>
      <c r="T2372" s="59"/>
    </row>
    <row r="2373" spans="14:20" x14ac:dyDescent="0.25">
      <c r="N2373" s="60"/>
      <c r="O2373" s="59"/>
      <c r="P2373" s="59"/>
      <c r="Q2373" s="59"/>
      <c r="R2373" s="59"/>
      <c r="S2373" s="59"/>
      <c r="T2373" s="59"/>
    </row>
    <row r="2374" spans="14:20" x14ac:dyDescent="0.25">
      <c r="N2374" s="60"/>
      <c r="O2374" s="59"/>
      <c r="P2374" s="59"/>
      <c r="Q2374" s="59"/>
      <c r="R2374" s="59"/>
      <c r="S2374" s="59"/>
      <c r="T2374" s="59"/>
    </row>
    <row r="2375" spans="14:20" x14ac:dyDescent="0.25">
      <c r="N2375" s="60"/>
      <c r="O2375" s="59"/>
      <c r="P2375" s="59"/>
      <c r="Q2375" s="59"/>
      <c r="R2375" s="59"/>
      <c r="S2375" s="59"/>
      <c r="T2375" s="59"/>
    </row>
    <row r="2376" spans="14:20" x14ac:dyDescent="0.25">
      <c r="N2376" s="60"/>
      <c r="O2376" s="59"/>
      <c r="P2376" s="59"/>
      <c r="Q2376" s="59"/>
      <c r="R2376" s="59"/>
      <c r="S2376" s="59"/>
      <c r="T2376" s="59"/>
    </row>
    <row r="2377" spans="14:20" x14ac:dyDescent="0.25">
      <c r="N2377" s="60"/>
      <c r="O2377" s="59"/>
      <c r="P2377" s="59"/>
      <c r="Q2377" s="59"/>
      <c r="R2377" s="59"/>
      <c r="S2377" s="59"/>
      <c r="T2377" s="59"/>
    </row>
    <row r="2378" spans="14:20" x14ac:dyDescent="0.25">
      <c r="N2378" s="60"/>
      <c r="O2378" s="59"/>
      <c r="P2378" s="59"/>
      <c r="Q2378" s="59"/>
      <c r="R2378" s="59"/>
      <c r="S2378" s="59"/>
      <c r="T2378" s="59"/>
    </row>
    <row r="2379" spans="14:20" x14ac:dyDescent="0.25">
      <c r="N2379" s="60"/>
      <c r="O2379" s="59"/>
      <c r="P2379" s="59"/>
      <c r="Q2379" s="59"/>
      <c r="R2379" s="59"/>
      <c r="S2379" s="59"/>
      <c r="T2379" s="59"/>
    </row>
    <row r="2380" spans="14:20" x14ac:dyDescent="0.25">
      <c r="N2380" s="60"/>
      <c r="O2380" s="59"/>
      <c r="P2380" s="59"/>
      <c r="Q2380" s="59"/>
      <c r="R2380" s="59"/>
      <c r="S2380" s="59"/>
      <c r="T2380" s="59"/>
    </row>
    <row r="2381" spans="14:20" x14ac:dyDescent="0.25">
      <c r="N2381" s="60"/>
      <c r="O2381" s="59"/>
      <c r="P2381" s="59"/>
      <c r="Q2381" s="59"/>
      <c r="R2381" s="59"/>
      <c r="S2381" s="59"/>
      <c r="T2381" s="59"/>
    </row>
    <row r="2382" spans="14:20" x14ac:dyDescent="0.25">
      <c r="N2382" s="60"/>
      <c r="O2382" s="59"/>
      <c r="P2382" s="59"/>
      <c r="Q2382" s="59"/>
      <c r="R2382" s="59"/>
      <c r="S2382" s="59"/>
      <c r="T2382" s="59"/>
    </row>
    <row r="2383" spans="14:20" x14ac:dyDescent="0.25">
      <c r="N2383" s="60"/>
      <c r="O2383" s="59"/>
      <c r="P2383" s="59"/>
      <c r="Q2383" s="59"/>
      <c r="R2383" s="59"/>
      <c r="S2383" s="59"/>
      <c r="T2383" s="59"/>
    </row>
    <row r="2384" spans="14:20" x14ac:dyDescent="0.25">
      <c r="N2384" s="60"/>
      <c r="O2384" s="59"/>
      <c r="P2384" s="59"/>
      <c r="Q2384" s="59"/>
      <c r="R2384" s="59"/>
      <c r="S2384" s="59"/>
      <c r="T2384" s="59"/>
    </row>
    <row r="2385" spans="14:20" x14ac:dyDescent="0.25">
      <c r="N2385" s="60"/>
      <c r="O2385" s="59"/>
      <c r="P2385" s="59"/>
      <c r="Q2385" s="59"/>
      <c r="R2385" s="59"/>
      <c r="S2385" s="59"/>
      <c r="T2385" s="59"/>
    </row>
    <row r="2386" spans="14:20" x14ac:dyDescent="0.25">
      <c r="N2386" s="60"/>
      <c r="O2386" s="59"/>
      <c r="P2386" s="59"/>
      <c r="Q2386" s="59"/>
      <c r="R2386" s="59"/>
      <c r="S2386" s="59"/>
      <c r="T2386" s="59"/>
    </row>
    <row r="2387" spans="14:20" x14ac:dyDescent="0.25">
      <c r="N2387" s="60"/>
      <c r="O2387" s="59"/>
      <c r="P2387" s="59"/>
      <c r="Q2387" s="59"/>
      <c r="R2387" s="59"/>
      <c r="S2387" s="59"/>
      <c r="T2387" s="59"/>
    </row>
    <row r="2388" spans="14:20" x14ac:dyDescent="0.25">
      <c r="N2388" s="60"/>
      <c r="O2388" s="59"/>
      <c r="P2388" s="59"/>
      <c r="Q2388" s="59"/>
      <c r="R2388" s="59"/>
      <c r="S2388" s="59"/>
      <c r="T2388" s="59"/>
    </row>
    <row r="2389" spans="14:20" x14ac:dyDescent="0.25">
      <c r="N2389" s="60"/>
      <c r="O2389" s="59"/>
      <c r="P2389" s="59"/>
      <c r="Q2389" s="59"/>
      <c r="R2389" s="59"/>
      <c r="S2389" s="59"/>
      <c r="T2389" s="59"/>
    </row>
    <row r="2390" spans="14:20" x14ac:dyDescent="0.25">
      <c r="N2390" s="60"/>
      <c r="O2390" s="59"/>
      <c r="P2390" s="59"/>
      <c r="Q2390" s="59"/>
      <c r="R2390" s="59"/>
      <c r="S2390" s="59"/>
      <c r="T2390" s="59"/>
    </row>
    <row r="2391" spans="14:20" x14ac:dyDescent="0.25">
      <c r="N2391" s="60"/>
      <c r="O2391" s="59"/>
      <c r="P2391" s="59"/>
      <c r="Q2391" s="59"/>
      <c r="R2391" s="59"/>
      <c r="S2391" s="59"/>
      <c r="T2391" s="59"/>
    </row>
    <row r="2392" spans="14:20" x14ac:dyDescent="0.25">
      <c r="N2392" s="60"/>
      <c r="O2392" s="59"/>
      <c r="P2392" s="59"/>
      <c r="Q2392" s="59"/>
      <c r="R2392" s="59"/>
      <c r="S2392" s="59"/>
      <c r="T2392" s="59"/>
    </row>
    <row r="2393" spans="14:20" x14ac:dyDescent="0.25">
      <c r="N2393" s="60"/>
      <c r="O2393" s="59"/>
      <c r="P2393" s="59"/>
      <c r="Q2393" s="59"/>
      <c r="R2393" s="59"/>
      <c r="S2393" s="59"/>
      <c r="T2393" s="59"/>
    </row>
    <row r="2394" spans="14:20" x14ac:dyDescent="0.25">
      <c r="N2394" s="60"/>
      <c r="O2394" s="59"/>
      <c r="P2394" s="59"/>
      <c r="Q2394" s="59"/>
      <c r="R2394" s="59"/>
      <c r="S2394" s="59"/>
      <c r="T2394" s="59"/>
    </row>
    <row r="2395" spans="14:20" x14ac:dyDescent="0.25">
      <c r="N2395" s="60"/>
      <c r="O2395" s="59"/>
      <c r="P2395" s="59"/>
      <c r="Q2395" s="59"/>
      <c r="R2395" s="59"/>
      <c r="S2395" s="59"/>
      <c r="T2395" s="59"/>
    </row>
    <row r="2396" spans="14:20" x14ac:dyDescent="0.25">
      <c r="N2396" s="60"/>
      <c r="O2396" s="59"/>
      <c r="P2396" s="59"/>
      <c r="Q2396" s="59"/>
      <c r="R2396" s="59"/>
      <c r="S2396" s="59"/>
      <c r="T2396" s="59"/>
    </row>
    <row r="2397" spans="14:20" x14ac:dyDescent="0.25">
      <c r="N2397" s="60"/>
      <c r="O2397" s="59"/>
      <c r="P2397" s="59"/>
      <c r="Q2397" s="59"/>
      <c r="R2397" s="59"/>
      <c r="S2397" s="59"/>
      <c r="T2397" s="59"/>
    </row>
    <row r="2398" spans="14:20" x14ac:dyDescent="0.25">
      <c r="N2398" s="60"/>
      <c r="O2398" s="59"/>
      <c r="P2398" s="59"/>
      <c r="Q2398" s="59"/>
      <c r="R2398" s="59"/>
      <c r="S2398" s="59"/>
      <c r="T2398" s="59"/>
    </row>
    <row r="2399" spans="14:20" x14ac:dyDescent="0.25">
      <c r="N2399" s="60"/>
      <c r="O2399" s="59"/>
      <c r="P2399" s="59"/>
      <c r="Q2399" s="59"/>
      <c r="R2399" s="59"/>
      <c r="S2399" s="59"/>
      <c r="T2399" s="59"/>
    </row>
    <row r="2400" spans="14:20" x14ac:dyDescent="0.25">
      <c r="N2400" s="60"/>
      <c r="O2400" s="59"/>
      <c r="P2400" s="59"/>
      <c r="Q2400" s="59"/>
      <c r="R2400" s="59"/>
      <c r="S2400" s="59"/>
      <c r="T2400" s="59"/>
    </row>
    <row r="2401" spans="14:20" x14ac:dyDescent="0.25">
      <c r="N2401" s="60"/>
      <c r="O2401" s="59"/>
      <c r="P2401" s="59"/>
      <c r="Q2401" s="59"/>
      <c r="R2401" s="59"/>
      <c r="S2401" s="59"/>
      <c r="T2401" s="59"/>
    </row>
    <row r="2402" spans="14:20" x14ac:dyDescent="0.25">
      <c r="N2402" s="60"/>
      <c r="O2402" s="59"/>
      <c r="P2402" s="59"/>
      <c r="Q2402" s="59"/>
      <c r="R2402" s="59"/>
      <c r="S2402" s="59"/>
      <c r="T2402" s="59"/>
    </row>
    <row r="2403" spans="14:20" x14ac:dyDescent="0.25">
      <c r="N2403" s="60"/>
      <c r="O2403" s="59"/>
      <c r="P2403" s="59"/>
      <c r="Q2403" s="59"/>
      <c r="R2403" s="59"/>
      <c r="S2403" s="59"/>
      <c r="T2403" s="59"/>
    </row>
    <row r="2404" spans="14:20" x14ac:dyDescent="0.25">
      <c r="N2404" s="60"/>
      <c r="O2404" s="59"/>
      <c r="P2404" s="59"/>
      <c r="Q2404" s="59"/>
      <c r="R2404" s="59"/>
      <c r="S2404" s="59"/>
      <c r="T2404" s="59"/>
    </row>
    <row r="2405" spans="14:20" x14ac:dyDescent="0.25">
      <c r="N2405" s="60"/>
      <c r="O2405" s="59"/>
      <c r="P2405" s="59"/>
      <c r="Q2405" s="59"/>
      <c r="R2405" s="59"/>
      <c r="S2405" s="59"/>
      <c r="T2405" s="59"/>
    </row>
    <row r="2406" spans="14:20" x14ac:dyDescent="0.25">
      <c r="N2406" s="60"/>
      <c r="O2406" s="59"/>
      <c r="P2406" s="59"/>
      <c r="Q2406" s="59"/>
      <c r="R2406" s="59"/>
      <c r="S2406" s="59"/>
      <c r="T2406" s="59"/>
    </row>
    <row r="2407" spans="14:20" x14ac:dyDescent="0.25">
      <c r="N2407" s="60"/>
      <c r="O2407" s="59"/>
      <c r="P2407" s="59"/>
      <c r="Q2407" s="59"/>
      <c r="R2407" s="59"/>
      <c r="S2407" s="59"/>
      <c r="T2407" s="59"/>
    </row>
    <row r="2408" spans="14:20" x14ac:dyDescent="0.25">
      <c r="N2408" s="60"/>
      <c r="O2408" s="59"/>
      <c r="P2408" s="59"/>
      <c r="Q2408" s="59"/>
      <c r="R2408" s="59"/>
      <c r="S2408" s="59"/>
      <c r="T2408" s="59"/>
    </row>
    <row r="2409" spans="14:20" x14ac:dyDescent="0.25">
      <c r="N2409" s="60"/>
      <c r="O2409" s="59"/>
      <c r="P2409" s="59"/>
      <c r="Q2409" s="59"/>
      <c r="R2409" s="59"/>
      <c r="S2409" s="59"/>
      <c r="T2409" s="59"/>
    </row>
    <row r="2410" spans="14:20" x14ac:dyDescent="0.25">
      <c r="N2410" s="60"/>
      <c r="O2410" s="59"/>
      <c r="P2410" s="59"/>
      <c r="Q2410" s="59"/>
      <c r="R2410" s="59"/>
      <c r="S2410" s="59"/>
      <c r="T2410" s="59"/>
    </row>
    <row r="2411" spans="14:20" x14ac:dyDescent="0.25">
      <c r="N2411" s="60"/>
      <c r="O2411" s="59"/>
      <c r="P2411" s="59"/>
      <c r="Q2411" s="59"/>
      <c r="R2411" s="59"/>
      <c r="S2411" s="59"/>
      <c r="T2411" s="59"/>
    </row>
    <row r="2412" spans="14:20" x14ac:dyDescent="0.25">
      <c r="N2412" s="60"/>
      <c r="O2412" s="59"/>
      <c r="P2412" s="59"/>
      <c r="Q2412" s="59"/>
      <c r="R2412" s="59"/>
      <c r="S2412" s="59"/>
      <c r="T2412" s="59"/>
    </row>
    <row r="2413" spans="14:20" x14ac:dyDescent="0.25">
      <c r="N2413" s="60"/>
      <c r="O2413" s="59"/>
      <c r="P2413" s="59"/>
      <c r="Q2413" s="59"/>
      <c r="R2413" s="59"/>
      <c r="S2413" s="59"/>
      <c r="T2413" s="59"/>
    </row>
    <row r="2414" spans="14:20" x14ac:dyDescent="0.25">
      <c r="N2414" s="60"/>
      <c r="O2414" s="59"/>
      <c r="P2414" s="59"/>
      <c r="Q2414" s="59"/>
      <c r="R2414" s="59"/>
      <c r="S2414" s="59"/>
      <c r="T2414" s="59"/>
    </row>
    <row r="2415" spans="14:20" x14ac:dyDescent="0.25">
      <c r="N2415" s="60"/>
      <c r="O2415" s="59"/>
      <c r="P2415" s="59"/>
      <c r="Q2415" s="59"/>
      <c r="R2415" s="59"/>
      <c r="S2415" s="59"/>
      <c r="T2415" s="59"/>
    </row>
    <row r="2416" spans="14:20" x14ac:dyDescent="0.25">
      <c r="N2416" s="60"/>
      <c r="O2416" s="59"/>
      <c r="P2416" s="59"/>
      <c r="Q2416" s="59"/>
      <c r="R2416" s="59"/>
      <c r="S2416" s="59"/>
      <c r="T2416" s="59"/>
    </row>
    <row r="2417" spans="14:20" x14ac:dyDescent="0.25">
      <c r="N2417" s="60"/>
      <c r="O2417" s="59"/>
      <c r="P2417" s="59"/>
      <c r="Q2417" s="59"/>
      <c r="R2417" s="59"/>
      <c r="S2417" s="59"/>
      <c r="T2417" s="59"/>
    </row>
    <row r="2418" spans="14:20" x14ac:dyDescent="0.25">
      <c r="N2418" s="60"/>
      <c r="O2418" s="59"/>
      <c r="P2418" s="59"/>
      <c r="Q2418" s="59"/>
      <c r="R2418" s="59"/>
      <c r="S2418" s="59"/>
      <c r="T2418" s="59"/>
    </row>
    <row r="2419" spans="14:20" x14ac:dyDescent="0.25">
      <c r="N2419" s="60"/>
      <c r="O2419" s="59"/>
      <c r="P2419" s="59"/>
      <c r="Q2419" s="59"/>
      <c r="R2419" s="59"/>
      <c r="S2419" s="59"/>
      <c r="T2419" s="59"/>
    </row>
    <row r="2420" spans="14:20" x14ac:dyDescent="0.25">
      <c r="N2420" s="60"/>
      <c r="O2420" s="59"/>
      <c r="P2420" s="59"/>
      <c r="Q2420" s="59"/>
      <c r="R2420" s="59"/>
      <c r="S2420" s="59"/>
      <c r="T2420" s="59"/>
    </row>
    <row r="2421" spans="14:20" x14ac:dyDescent="0.25">
      <c r="N2421" s="60"/>
      <c r="O2421" s="59"/>
      <c r="P2421" s="59"/>
      <c r="Q2421" s="59"/>
      <c r="R2421" s="59"/>
      <c r="S2421" s="59"/>
      <c r="T2421" s="59"/>
    </row>
    <row r="2422" spans="14:20" x14ac:dyDescent="0.25">
      <c r="N2422" s="60"/>
      <c r="O2422" s="59"/>
      <c r="P2422" s="59"/>
      <c r="Q2422" s="59"/>
      <c r="R2422" s="59"/>
      <c r="S2422" s="59"/>
      <c r="T2422" s="59"/>
    </row>
    <row r="2423" spans="14:20" x14ac:dyDescent="0.25">
      <c r="N2423" s="60"/>
      <c r="O2423" s="59"/>
      <c r="P2423" s="59"/>
      <c r="Q2423" s="59"/>
      <c r="R2423" s="59"/>
      <c r="S2423" s="59"/>
      <c r="T2423" s="59"/>
    </row>
    <row r="2424" spans="14:20" x14ac:dyDescent="0.25">
      <c r="N2424" s="60"/>
      <c r="O2424" s="59"/>
      <c r="P2424" s="59"/>
      <c r="Q2424" s="59"/>
      <c r="R2424" s="59"/>
      <c r="S2424" s="59"/>
      <c r="T2424" s="59"/>
    </row>
    <row r="2425" spans="14:20" x14ac:dyDescent="0.25">
      <c r="N2425" s="60"/>
      <c r="O2425" s="59"/>
      <c r="P2425" s="59"/>
      <c r="Q2425" s="59"/>
      <c r="R2425" s="59"/>
      <c r="S2425" s="59"/>
      <c r="T2425" s="59"/>
    </row>
    <row r="2426" spans="14:20" x14ac:dyDescent="0.25">
      <c r="N2426" s="60"/>
      <c r="O2426" s="59"/>
      <c r="P2426" s="59"/>
      <c r="Q2426" s="59"/>
      <c r="R2426" s="59"/>
      <c r="S2426" s="59"/>
      <c r="T2426" s="59"/>
    </row>
    <row r="2427" spans="14:20" x14ac:dyDescent="0.25">
      <c r="N2427" s="60"/>
      <c r="O2427" s="59"/>
      <c r="P2427" s="59"/>
      <c r="Q2427" s="59"/>
      <c r="R2427" s="59"/>
      <c r="S2427" s="59"/>
      <c r="T2427" s="59"/>
    </row>
    <row r="2428" spans="14:20" x14ac:dyDescent="0.25">
      <c r="N2428" s="60"/>
      <c r="O2428" s="59"/>
      <c r="P2428" s="59"/>
      <c r="Q2428" s="59"/>
      <c r="R2428" s="59"/>
      <c r="S2428" s="59"/>
      <c r="T2428" s="59"/>
    </row>
    <row r="2429" spans="14:20" x14ac:dyDescent="0.25">
      <c r="N2429" s="60"/>
      <c r="O2429" s="59"/>
      <c r="P2429" s="59"/>
      <c r="Q2429" s="59"/>
      <c r="R2429" s="59"/>
      <c r="S2429" s="59"/>
      <c r="T2429" s="59"/>
    </row>
    <row r="2430" spans="14:20" x14ac:dyDescent="0.25">
      <c r="N2430" s="60"/>
      <c r="O2430" s="59"/>
      <c r="P2430" s="59"/>
      <c r="Q2430" s="59"/>
      <c r="R2430" s="59"/>
      <c r="S2430" s="59"/>
      <c r="T2430" s="59"/>
    </row>
    <row r="2431" spans="14:20" x14ac:dyDescent="0.25">
      <c r="N2431" s="60"/>
      <c r="O2431" s="59"/>
      <c r="P2431" s="59"/>
      <c r="Q2431" s="59"/>
      <c r="R2431" s="59"/>
      <c r="S2431" s="59"/>
      <c r="T2431" s="59"/>
    </row>
    <row r="2432" spans="14:20" x14ac:dyDescent="0.25">
      <c r="N2432" s="60"/>
      <c r="O2432" s="59"/>
      <c r="P2432" s="59"/>
      <c r="Q2432" s="59"/>
      <c r="R2432" s="59"/>
      <c r="S2432" s="59"/>
      <c r="T2432" s="59"/>
    </row>
    <row r="2433" spans="14:20" x14ac:dyDescent="0.25">
      <c r="N2433" s="60"/>
      <c r="O2433" s="59"/>
      <c r="P2433" s="59"/>
      <c r="Q2433" s="59"/>
      <c r="R2433" s="59"/>
      <c r="S2433" s="59"/>
      <c r="T2433" s="59"/>
    </row>
    <row r="2434" spans="14:20" x14ac:dyDescent="0.25">
      <c r="N2434" s="60"/>
      <c r="O2434" s="59"/>
      <c r="P2434" s="59"/>
      <c r="Q2434" s="59"/>
      <c r="R2434" s="59"/>
      <c r="S2434" s="59"/>
      <c r="T2434" s="59"/>
    </row>
    <row r="2435" spans="14:20" x14ac:dyDescent="0.25">
      <c r="N2435" s="60"/>
      <c r="O2435" s="59"/>
      <c r="P2435" s="59"/>
      <c r="Q2435" s="59"/>
      <c r="R2435" s="59"/>
      <c r="S2435" s="59"/>
      <c r="T2435" s="59"/>
    </row>
    <row r="2436" spans="14:20" x14ac:dyDescent="0.25">
      <c r="N2436" s="60"/>
      <c r="O2436" s="59"/>
      <c r="P2436" s="59"/>
      <c r="Q2436" s="59"/>
      <c r="R2436" s="59"/>
      <c r="S2436" s="59"/>
      <c r="T2436" s="59"/>
    </row>
    <row r="2437" spans="14:20" x14ac:dyDescent="0.25">
      <c r="N2437" s="60"/>
      <c r="O2437" s="59"/>
      <c r="P2437" s="59"/>
      <c r="Q2437" s="59"/>
      <c r="R2437" s="59"/>
      <c r="S2437" s="59"/>
      <c r="T2437" s="59"/>
    </row>
    <row r="2438" spans="14:20" x14ac:dyDescent="0.25">
      <c r="N2438" s="60"/>
      <c r="O2438" s="59"/>
      <c r="P2438" s="59"/>
      <c r="Q2438" s="59"/>
      <c r="R2438" s="59"/>
      <c r="S2438" s="59"/>
      <c r="T2438" s="59"/>
    </row>
    <row r="2439" spans="14:20" x14ac:dyDescent="0.25">
      <c r="N2439" s="60"/>
      <c r="O2439" s="59"/>
      <c r="P2439" s="59"/>
      <c r="Q2439" s="59"/>
      <c r="R2439" s="59"/>
      <c r="S2439" s="59"/>
      <c r="T2439" s="59"/>
    </row>
    <row r="2440" spans="14:20" x14ac:dyDescent="0.25">
      <c r="N2440" s="60"/>
      <c r="O2440" s="59"/>
      <c r="P2440" s="59"/>
      <c r="Q2440" s="59"/>
      <c r="R2440" s="59"/>
      <c r="S2440" s="59"/>
      <c r="T2440" s="59"/>
    </row>
    <row r="2441" spans="14:20" x14ac:dyDescent="0.25">
      <c r="N2441" s="60"/>
      <c r="O2441" s="59"/>
      <c r="P2441" s="59"/>
      <c r="Q2441" s="59"/>
      <c r="R2441" s="59"/>
      <c r="S2441" s="59"/>
      <c r="T2441" s="59"/>
    </row>
    <row r="2442" spans="14:20" x14ac:dyDescent="0.25">
      <c r="N2442" s="60"/>
      <c r="O2442" s="59"/>
      <c r="P2442" s="59"/>
      <c r="Q2442" s="59"/>
      <c r="R2442" s="59"/>
      <c r="S2442" s="59"/>
      <c r="T2442" s="59"/>
    </row>
    <row r="2443" spans="14:20" x14ac:dyDescent="0.25">
      <c r="N2443" s="60"/>
      <c r="O2443" s="59"/>
      <c r="P2443" s="59"/>
      <c r="Q2443" s="59"/>
      <c r="R2443" s="59"/>
      <c r="S2443" s="59"/>
      <c r="T2443" s="59"/>
    </row>
    <row r="2444" spans="14:20" x14ac:dyDescent="0.25">
      <c r="N2444" s="60"/>
      <c r="O2444" s="59"/>
      <c r="P2444" s="59"/>
      <c r="Q2444" s="59"/>
      <c r="R2444" s="59"/>
      <c r="S2444" s="59"/>
      <c r="T2444" s="59"/>
    </row>
    <row r="2445" spans="14:20" x14ac:dyDescent="0.25">
      <c r="N2445" s="60"/>
      <c r="O2445" s="59"/>
      <c r="P2445" s="59"/>
      <c r="Q2445" s="59"/>
      <c r="R2445" s="59"/>
      <c r="S2445" s="59"/>
      <c r="T2445" s="59"/>
    </row>
    <row r="2446" spans="14:20" x14ac:dyDescent="0.25">
      <c r="N2446" s="60"/>
      <c r="O2446" s="59"/>
      <c r="P2446" s="59"/>
      <c r="Q2446" s="59"/>
      <c r="R2446" s="59"/>
      <c r="S2446" s="59"/>
      <c r="T2446" s="59"/>
    </row>
    <row r="2447" spans="14:20" x14ac:dyDescent="0.25">
      <c r="N2447" s="60"/>
      <c r="O2447" s="59"/>
      <c r="P2447" s="59"/>
      <c r="Q2447" s="59"/>
      <c r="R2447" s="59"/>
      <c r="S2447" s="59"/>
      <c r="T2447" s="59"/>
    </row>
    <row r="2448" spans="14:20" x14ac:dyDescent="0.25">
      <c r="N2448" s="60"/>
      <c r="O2448" s="59"/>
      <c r="P2448" s="59"/>
      <c r="Q2448" s="59"/>
      <c r="R2448" s="59"/>
      <c r="S2448" s="59"/>
      <c r="T2448" s="59"/>
    </row>
    <row r="2449" spans="14:20" x14ac:dyDescent="0.25">
      <c r="N2449" s="60"/>
      <c r="O2449" s="59"/>
      <c r="P2449" s="59"/>
      <c r="Q2449" s="59"/>
      <c r="R2449" s="59"/>
      <c r="S2449" s="59"/>
      <c r="T2449" s="59"/>
    </row>
    <row r="2450" spans="14:20" x14ac:dyDescent="0.25">
      <c r="N2450" s="60"/>
      <c r="O2450" s="59"/>
      <c r="P2450" s="59"/>
      <c r="Q2450" s="59"/>
      <c r="R2450" s="59"/>
      <c r="S2450" s="59"/>
      <c r="T2450" s="59"/>
    </row>
    <row r="2451" spans="14:20" x14ac:dyDescent="0.25">
      <c r="N2451" s="60"/>
      <c r="O2451" s="59"/>
      <c r="P2451" s="59"/>
      <c r="Q2451" s="59"/>
      <c r="R2451" s="59"/>
      <c r="S2451" s="59"/>
      <c r="T2451" s="59"/>
    </row>
    <row r="2452" spans="14:20" x14ac:dyDescent="0.25">
      <c r="N2452" s="60"/>
      <c r="O2452" s="59"/>
      <c r="P2452" s="59"/>
      <c r="Q2452" s="59"/>
      <c r="R2452" s="59"/>
      <c r="S2452" s="59"/>
      <c r="T2452" s="59"/>
    </row>
    <row r="2453" spans="14:20" x14ac:dyDescent="0.25">
      <c r="N2453" s="60"/>
      <c r="O2453" s="59"/>
      <c r="P2453" s="59"/>
      <c r="Q2453" s="59"/>
      <c r="R2453" s="59"/>
      <c r="S2453" s="59"/>
      <c r="T2453" s="59"/>
    </row>
    <row r="2454" spans="14:20" x14ac:dyDescent="0.25">
      <c r="N2454" s="60"/>
      <c r="O2454" s="59"/>
      <c r="P2454" s="59"/>
      <c r="Q2454" s="59"/>
      <c r="R2454" s="59"/>
      <c r="S2454" s="59"/>
      <c r="T2454" s="59"/>
    </row>
    <row r="2455" spans="14:20" x14ac:dyDescent="0.25">
      <c r="N2455" s="60"/>
      <c r="O2455" s="59"/>
      <c r="P2455" s="59"/>
      <c r="Q2455" s="59"/>
      <c r="R2455" s="59"/>
      <c r="S2455" s="59"/>
      <c r="T2455" s="59"/>
    </row>
    <row r="2456" spans="14:20" x14ac:dyDescent="0.25">
      <c r="N2456" s="60"/>
      <c r="O2456" s="59"/>
      <c r="P2456" s="59"/>
      <c r="Q2456" s="59"/>
      <c r="R2456" s="59"/>
      <c r="S2456" s="59"/>
      <c r="T2456" s="59"/>
    </row>
    <row r="2457" spans="14:20" x14ac:dyDescent="0.25">
      <c r="N2457" s="60"/>
      <c r="O2457" s="59"/>
      <c r="P2457" s="59"/>
      <c r="Q2457" s="59"/>
      <c r="R2457" s="59"/>
      <c r="S2457" s="59"/>
      <c r="T2457" s="59"/>
    </row>
    <row r="2458" spans="14:20" x14ac:dyDescent="0.25">
      <c r="N2458" s="60"/>
      <c r="O2458" s="59"/>
      <c r="P2458" s="59"/>
      <c r="Q2458" s="59"/>
      <c r="R2458" s="59"/>
      <c r="S2458" s="59"/>
      <c r="T2458" s="59"/>
    </row>
    <row r="2459" spans="14:20" x14ac:dyDescent="0.25">
      <c r="N2459" s="60"/>
      <c r="O2459" s="59"/>
      <c r="P2459" s="59"/>
      <c r="Q2459" s="59"/>
      <c r="R2459" s="59"/>
      <c r="S2459" s="59"/>
      <c r="T2459" s="59"/>
    </row>
    <row r="2460" spans="14:20" x14ac:dyDescent="0.25">
      <c r="N2460" s="60"/>
      <c r="O2460" s="59"/>
      <c r="P2460" s="59"/>
      <c r="Q2460" s="59"/>
      <c r="R2460" s="59"/>
      <c r="S2460" s="59"/>
      <c r="T2460" s="59"/>
    </row>
    <row r="2461" spans="14:20" x14ac:dyDescent="0.25">
      <c r="N2461" s="60"/>
      <c r="O2461" s="59"/>
      <c r="P2461" s="59"/>
      <c r="Q2461" s="59"/>
      <c r="R2461" s="59"/>
      <c r="S2461" s="59"/>
      <c r="T2461" s="59"/>
    </row>
    <row r="2462" spans="14:20" x14ac:dyDescent="0.25">
      <c r="N2462" s="60"/>
      <c r="O2462" s="59"/>
      <c r="P2462" s="59"/>
      <c r="Q2462" s="59"/>
      <c r="R2462" s="59"/>
      <c r="S2462" s="59"/>
      <c r="T2462" s="59"/>
    </row>
    <row r="2463" spans="14:20" x14ac:dyDescent="0.25">
      <c r="N2463" s="60"/>
      <c r="O2463" s="59"/>
      <c r="P2463" s="59"/>
      <c r="Q2463" s="59"/>
      <c r="R2463" s="59"/>
      <c r="S2463" s="59"/>
      <c r="T2463" s="59"/>
    </row>
    <row r="2464" spans="14:20" x14ac:dyDescent="0.25">
      <c r="N2464" s="60"/>
      <c r="O2464" s="59"/>
      <c r="P2464" s="59"/>
      <c r="Q2464" s="59"/>
      <c r="R2464" s="59"/>
      <c r="S2464" s="59"/>
      <c r="T2464" s="59"/>
    </row>
    <row r="2465" spans="14:20" x14ac:dyDescent="0.25">
      <c r="N2465" s="60"/>
      <c r="O2465" s="59"/>
      <c r="P2465" s="59"/>
      <c r="Q2465" s="59"/>
      <c r="R2465" s="59"/>
      <c r="S2465" s="59"/>
      <c r="T2465" s="59"/>
    </row>
    <row r="2466" spans="14:20" x14ac:dyDescent="0.25">
      <c r="N2466" s="60"/>
      <c r="O2466" s="59"/>
      <c r="P2466" s="59"/>
      <c r="Q2466" s="59"/>
      <c r="R2466" s="59"/>
      <c r="S2466" s="59"/>
      <c r="T2466" s="59"/>
    </row>
    <row r="2467" spans="14:20" x14ac:dyDescent="0.25">
      <c r="N2467" s="60"/>
      <c r="O2467" s="59"/>
      <c r="P2467" s="59"/>
      <c r="Q2467" s="59"/>
      <c r="R2467" s="59"/>
      <c r="S2467" s="59"/>
      <c r="T2467" s="59"/>
    </row>
    <row r="2468" spans="14:20" x14ac:dyDescent="0.25">
      <c r="N2468" s="60"/>
      <c r="O2468" s="59"/>
      <c r="P2468" s="59"/>
      <c r="Q2468" s="59"/>
      <c r="R2468" s="59"/>
      <c r="S2468" s="59"/>
      <c r="T2468" s="59"/>
    </row>
    <row r="2469" spans="14:20" x14ac:dyDescent="0.25">
      <c r="N2469" s="60"/>
      <c r="O2469" s="59"/>
      <c r="P2469" s="59"/>
      <c r="Q2469" s="59"/>
      <c r="R2469" s="59"/>
      <c r="S2469" s="59"/>
      <c r="T2469" s="59"/>
    </row>
    <row r="2470" spans="14:20" x14ac:dyDescent="0.25">
      <c r="N2470" s="60"/>
      <c r="O2470" s="59"/>
      <c r="P2470" s="59"/>
      <c r="Q2470" s="59"/>
      <c r="R2470" s="59"/>
      <c r="S2470" s="59"/>
      <c r="T2470" s="59"/>
    </row>
    <row r="2471" spans="14:20" x14ac:dyDescent="0.25">
      <c r="N2471" s="60"/>
      <c r="O2471" s="59"/>
      <c r="P2471" s="59"/>
      <c r="Q2471" s="59"/>
      <c r="R2471" s="59"/>
      <c r="S2471" s="59"/>
      <c r="T2471" s="59"/>
    </row>
    <row r="2472" spans="14:20" x14ac:dyDescent="0.25">
      <c r="N2472" s="60"/>
      <c r="O2472" s="59"/>
      <c r="P2472" s="59"/>
      <c r="Q2472" s="59"/>
      <c r="R2472" s="59"/>
      <c r="S2472" s="59"/>
      <c r="T2472" s="59"/>
    </row>
    <row r="2473" spans="14:20" x14ac:dyDescent="0.25">
      <c r="N2473" s="60"/>
      <c r="O2473" s="59"/>
      <c r="P2473" s="59"/>
      <c r="Q2473" s="59"/>
      <c r="R2473" s="59"/>
      <c r="S2473" s="59"/>
      <c r="T2473" s="59"/>
    </row>
    <row r="2474" spans="14:20" x14ac:dyDescent="0.25">
      <c r="N2474" s="60"/>
      <c r="O2474" s="59"/>
      <c r="P2474" s="59"/>
      <c r="Q2474" s="59"/>
      <c r="R2474" s="59"/>
      <c r="S2474" s="59"/>
      <c r="T2474" s="59"/>
    </row>
    <row r="2475" spans="14:20" x14ac:dyDescent="0.25">
      <c r="N2475" s="60"/>
      <c r="O2475" s="59"/>
      <c r="P2475" s="59"/>
      <c r="Q2475" s="59"/>
      <c r="R2475" s="59"/>
      <c r="S2475" s="59"/>
      <c r="T2475" s="59"/>
    </row>
    <row r="2476" spans="14:20" x14ac:dyDescent="0.25">
      <c r="N2476" s="60"/>
      <c r="O2476" s="59"/>
      <c r="P2476" s="59"/>
      <c r="Q2476" s="59"/>
      <c r="R2476" s="59"/>
      <c r="S2476" s="59"/>
      <c r="T2476" s="59"/>
    </row>
    <row r="2477" spans="14:20" x14ac:dyDescent="0.25">
      <c r="N2477" s="60"/>
      <c r="O2477" s="59"/>
      <c r="P2477" s="59"/>
      <c r="Q2477" s="59"/>
      <c r="R2477" s="59"/>
      <c r="S2477" s="59"/>
      <c r="T2477" s="59"/>
    </row>
    <row r="2478" spans="14:20" x14ac:dyDescent="0.25">
      <c r="N2478" s="60"/>
      <c r="O2478" s="59"/>
      <c r="P2478" s="59"/>
      <c r="Q2478" s="59"/>
      <c r="R2478" s="59"/>
      <c r="S2478" s="59"/>
      <c r="T2478" s="59"/>
    </row>
    <row r="2479" spans="14:20" x14ac:dyDescent="0.25">
      <c r="N2479" s="60"/>
      <c r="O2479" s="59"/>
      <c r="P2479" s="59"/>
      <c r="Q2479" s="59"/>
      <c r="R2479" s="59"/>
      <c r="S2479" s="59"/>
      <c r="T2479" s="59"/>
    </row>
    <row r="2480" spans="14:20" x14ac:dyDescent="0.25">
      <c r="N2480" s="60"/>
      <c r="O2480" s="59"/>
      <c r="P2480" s="59"/>
      <c r="Q2480" s="59"/>
      <c r="R2480" s="59"/>
      <c r="S2480" s="59"/>
      <c r="T2480" s="59"/>
    </row>
    <row r="2481" spans="14:20" x14ac:dyDescent="0.25">
      <c r="N2481" s="60"/>
      <c r="O2481" s="59"/>
      <c r="P2481" s="59"/>
      <c r="Q2481" s="59"/>
      <c r="R2481" s="59"/>
      <c r="S2481" s="59"/>
      <c r="T2481" s="59"/>
    </row>
    <row r="2482" spans="14:20" x14ac:dyDescent="0.25">
      <c r="N2482" s="60"/>
      <c r="O2482" s="59"/>
      <c r="P2482" s="59"/>
      <c r="Q2482" s="59"/>
      <c r="R2482" s="59"/>
      <c r="S2482" s="59"/>
      <c r="T2482" s="59"/>
    </row>
    <row r="2483" spans="14:20" x14ac:dyDescent="0.25">
      <c r="N2483" s="60"/>
      <c r="O2483" s="59"/>
      <c r="P2483" s="59"/>
      <c r="Q2483" s="59"/>
      <c r="R2483" s="59"/>
      <c r="S2483" s="59"/>
      <c r="T2483" s="59"/>
    </row>
    <row r="2484" spans="14:20" x14ac:dyDescent="0.25">
      <c r="N2484" s="60"/>
      <c r="O2484" s="59"/>
      <c r="P2484" s="59"/>
      <c r="Q2484" s="59"/>
      <c r="R2484" s="59"/>
      <c r="S2484" s="59"/>
      <c r="T2484" s="59"/>
    </row>
    <row r="2485" spans="14:20" x14ac:dyDescent="0.25">
      <c r="N2485" s="60"/>
      <c r="O2485" s="59"/>
      <c r="P2485" s="59"/>
      <c r="Q2485" s="59"/>
      <c r="R2485" s="59"/>
      <c r="S2485" s="59"/>
      <c r="T2485" s="59"/>
    </row>
    <row r="2486" spans="14:20" x14ac:dyDescent="0.25">
      <c r="N2486" s="60"/>
      <c r="O2486" s="59"/>
      <c r="P2486" s="59"/>
      <c r="Q2486" s="59"/>
      <c r="R2486" s="59"/>
      <c r="S2486" s="59"/>
      <c r="T2486" s="59"/>
    </row>
    <row r="2487" spans="14:20" x14ac:dyDescent="0.25">
      <c r="N2487" s="60"/>
      <c r="O2487" s="59"/>
      <c r="P2487" s="59"/>
      <c r="Q2487" s="59"/>
      <c r="R2487" s="59"/>
      <c r="S2487" s="59"/>
      <c r="T2487" s="59"/>
    </row>
    <row r="2488" spans="14:20" x14ac:dyDescent="0.25">
      <c r="N2488" s="60"/>
      <c r="O2488" s="59"/>
      <c r="P2488" s="59"/>
      <c r="Q2488" s="59"/>
      <c r="R2488" s="59"/>
      <c r="S2488" s="59"/>
      <c r="T2488" s="59"/>
    </row>
    <row r="2489" spans="14:20" x14ac:dyDescent="0.25">
      <c r="N2489" s="60"/>
      <c r="O2489" s="59"/>
      <c r="P2489" s="59"/>
      <c r="Q2489" s="59"/>
      <c r="R2489" s="59"/>
      <c r="S2489" s="59"/>
      <c r="T2489" s="59"/>
    </row>
    <row r="2490" spans="14:20" x14ac:dyDescent="0.25">
      <c r="N2490" s="60"/>
      <c r="O2490" s="59"/>
      <c r="P2490" s="59"/>
      <c r="Q2490" s="59"/>
      <c r="R2490" s="59"/>
      <c r="S2490" s="59"/>
      <c r="T2490" s="59"/>
    </row>
    <row r="2491" spans="14:20" x14ac:dyDescent="0.25">
      <c r="N2491" s="60"/>
      <c r="O2491" s="59"/>
      <c r="P2491" s="59"/>
      <c r="Q2491" s="59"/>
      <c r="R2491" s="59"/>
      <c r="S2491" s="59"/>
      <c r="T2491" s="59"/>
    </row>
    <row r="2492" spans="14:20" x14ac:dyDescent="0.25">
      <c r="N2492" s="60"/>
      <c r="O2492" s="59"/>
      <c r="P2492" s="59"/>
      <c r="Q2492" s="59"/>
      <c r="R2492" s="59"/>
      <c r="S2492" s="59"/>
      <c r="T2492" s="59"/>
    </row>
    <row r="2493" spans="14:20" x14ac:dyDescent="0.25">
      <c r="N2493" s="60"/>
      <c r="O2493" s="59"/>
      <c r="P2493" s="59"/>
      <c r="Q2493" s="59"/>
      <c r="R2493" s="59"/>
      <c r="S2493" s="59"/>
      <c r="T2493" s="59"/>
    </row>
    <row r="2494" spans="14:20" x14ac:dyDescent="0.25">
      <c r="N2494" s="60"/>
      <c r="O2494" s="59"/>
      <c r="P2494" s="59"/>
      <c r="Q2494" s="59"/>
      <c r="R2494" s="59"/>
      <c r="S2494" s="59"/>
      <c r="T2494" s="59"/>
    </row>
    <row r="2495" spans="14:20" x14ac:dyDescent="0.25">
      <c r="N2495" s="60"/>
      <c r="O2495" s="59"/>
      <c r="P2495" s="59"/>
      <c r="Q2495" s="59"/>
      <c r="R2495" s="59"/>
      <c r="S2495" s="59"/>
      <c r="T2495" s="59"/>
    </row>
    <row r="2496" spans="14:20" x14ac:dyDescent="0.25">
      <c r="N2496" s="60"/>
      <c r="O2496" s="59"/>
      <c r="P2496" s="59"/>
      <c r="Q2496" s="59"/>
      <c r="R2496" s="59"/>
      <c r="S2496" s="59"/>
      <c r="T2496" s="59"/>
    </row>
    <row r="2497" spans="14:20" x14ac:dyDescent="0.25">
      <c r="N2497" s="60"/>
      <c r="O2497" s="59"/>
      <c r="P2497" s="59"/>
      <c r="Q2497" s="59"/>
      <c r="R2497" s="59"/>
      <c r="S2497" s="59"/>
      <c r="T2497" s="59"/>
    </row>
    <row r="2498" spans="14:20" x14ac:dyDescent="0.25">
      <c r="N2498" s="60"/>
      <c r="O2498" s="59"/>
      <c r="P2498" s="59"/>
      <c r="Q2498" s="59"/>
      <c r="R2498" s="59"/>
      <c r="S2498" s="59"/>
      <c r="T2498" s="59"/>
    </row>
    <row r="2499" spans="14:20" x14ac:dyDescent="0.25">
      <c r="N2499" s="60"/>
      <c r="O2499" s="59"/>
      <c r="P2499" s="59"/>
      <c r="Q2499" s="59"/>
      <c r="R2499" s="59"/>
      <c r="S2499" s="59"/>
      <c r="T2499" s="59"/>
    </row>
    <row r="2500" spans="14:20" x14ac:dyDescent="0.25">
      <c r="N2500" s="60"/>
      <c r="O2500" s="59"/>
      <c r="P2500" s="59"/>
      <c r="Q2500" s="59"/>
      <c r="R2500" s="59"/>
      <c r="S2500" s="59"/>
      <c r="T2500" s="59"/>
    </row>
    <row r="2501" spans="14:20" x14ac:dyDescent="0.25">
      <c r="N2501" s="60"/>
      <c r="O2501" s="59"/>
      <c r="P2501" s="59"/>
      <c r="Q2501" s="59"/>
      <c r="R2501" s="59"/>
      <c r="S2501" s="59"/>
      <c r="T2501" s="59"/>
    </row>
    <row r="2502" spans="14:20" x14ac:dyDescent="0.25">
      <c r="N2502" s="60"/>
      <c r="O2502" s="59"/>
      <c r="P2502" s="59"/>
      <c r="Q2502" s="59"/>
      <c r="R2502" s="59"/>
      <c r="S2502" s="59"/>
      <c r="T2502" s="59"/>
    </row>
    <row r="2503" spans="14:20" x14ac:dyDescent="0.25">
      <c r="N2503" s="60"/>
      <c r="O2503" s="59"/>
      <c r="P2503" s="59"/>
      <c r="Q2503" s="59"/>
      <c r="R2503" s="59"/>
      <c r="S2503" s="59"/>
      <c r="T2503" s="59"/>
    </row>
    <row r="2504" spans="14:20" x14ac:dyDescent="0.25">
      <c r="N2504" s="60"/>
      <c r="O2504" s="59"/>
      <c r="P2504" s="59"/>
      <c r="Q2504" s="59"/>
      <c r="R2504" s="59"/>
      <c r="S2504" s="59"/>
      <c r="T2504" s="59"/>
    </row>
    <row r="2505" spans="14:20" x14ac:dyDescent="0.25">
      <c r="N2505" s="60"/>
      <c r="O2505" s="59"/>
      <c r="P2505" s="59"/>
      <c r="Q2505" s="59"/>
      <c r="R2505" s="59"/>
      <c r="S2505" s="59"/>
      <c r="T2505" s="59"/>
    </row>
    <row r="2506" spans="14:20" x14ac:dyDescent="0.25">
      <c r="N2506" s="60"/>
      <c r="O2506" s="59"/>
      <c r="P2506" s="59"/>
      <c r="Q2506" s="59"/>
      <c r="R2506" s="59"/>
      <c r="S2506" s="59"/>
      <c r="T2506" s="59"/>
    </row>
    <row r="2507" spans="14:20" x14ac:dyDescent="0.25">
      <c r="N2507" s="60"/>
      <c r="O2507" s="59"/>
      <c r="P2507" s="59"/>
      <c r="Q2507" s="59"/>
      <c r="R2507" s="59"/>
      <c r="S2507" s="59"/>
      <c r="T2507" s="59"/>
    </row>
    <row r="2508" spans="14:20" x14ac:dyDescent="0.25">
      <c r="N2508" s="60"/>
      <c r="O2508" s="59"/>
      <c r="P2508" s="59"/>
      <c r="Q2508" s="59"/>
      <c r="R2508" s="59"/>
      <c r="S2508" s="59"/>
      <c r="T2508" s="59"/>
    </row>
    <row r="2509" spans="14:20" x14ac:dyDescent="0.25">
      <c r="N2509" s="60"/>
      <c r="O2509" s="59"/>
      <c r="P2509" s="59"/>
      <c r="Q2509" s="59"/>
      <c r="R2509" s="59"/>
      <c r="S2509" s="59"/>
      <c r="T2509" s="59"/>
    </row>
    <row r="2510" spans="14:20" x14ac:dyDescent="0.25">
      <c r="N2510" s="60"/>
      <c r="O2510" s="59"/>
      <c r="P2510" s="59"/>
      <c r="Q2510" s="59"/>
      <c r="R2510" s="59"/>
      <c r="S2510" s="59"/>
      <c r="T2510" s="59"/>
    </row>
    <row r="2511" spans="14:20" x14ac:dyDescent="0.25">
      <c r="N2511" s="60"/>
      <c r="O2511" s="59"/>
      <c r="P2511" s="59"/>
      <c r="Q2511" s="59"/>
      <c r="R2511" s="59"/>
      <c r="S2511" s="59"/>
      <c r="T2511" s="59"/>
    </row>
    <row r="2512" spans="14:20" x14ac:dyDescent="0.25">
      <c r="N2512" s="60"/>
      <c r="O2512" s="59"/>
      <c r="P2512" s="59"/>
      <c r="Q2512" s="59"/>
      <c r="R2512" s="59"/>
      <c r="S2512" s="59"/>
      <c r="T2512" s="59"/>
    </row>
    <row r="2513" spans="14:20" x14ac:dyDescent="0.25">
      <c r="N2513" s="60"/>
      <c r="O2513" s="59"/>
      <c r="P2513" s="59"/>
      <c r="Q2513" s="59"/>
      <c r="R2513" s="59"/>
      <c r="S2513" s="59"/>
      <c r="T2513" s="59"/>
    </row>
    <row r="2514" spans="14:20" x14ac:dyDescent="0.25">
      <c r="N2514" s="60"/>
      <c r="O2514" s="59"/>
      <c r="P2514" s="59"/>
      <c r="Q2514" s="59"/>
      <c r="R2514" s="59"/>
      <c r="S2514" s="59"/>
      <c r="T2514" s="59"/>
    </row>
    <row r="2515" spans="14:20" x14ac:dyDescent="0.25">
      <c r="N2515" s="60"/>
      <c r="O2515" s="59"/>
      <c r="P2515" s="59"/>
      <c r="Q2515" s="59"/>
      <c r="R2515" s="59"/>
      <c r="S2515" s="59"/>
      <c r="T2515" s="59"/>
    </row>
    <row r="2516" spans="14:20" x14ac:dyDescent="0.25">
      <c r="N2516" s="60"/>
      <c r="O2516" s="59"/>
      <c r="P2516" s="59"/>
      <c r="Q2516" s="59"/>
      <c r="R2516" s="59"/>
      <c r="S2516" s="59"/>
      <c r="T2516" s="59"/>
    </row>
    <row r="2517" spans="14:20" x14ac:dyDescent="0.25">
      <c r="N2517" s="60"/>
      <c r="O2517" s="59"/>
      <c r="P2517" s="59"/>
      <c r="Q2517" s="59"/>
      <c r="R2517" s="59"/>
      <c r="S2517" s="59"/>
      <c r="T2517" s="59"/>
    </row>
    <row r="2518" spans="14:20" x14ac:dyDescent="0.25">
      <c r="N2518" s="60"/>
      <c r="O2518" s="59"/>
      <c r="P2518" s="59"/>
      <c r="Q2518" s="59"/>
      <c r="R2518" s="59"/>
      <c r="S2518" s="59"/>
      <c r="T2518" s="59"/>
    </row>
    <row r="2519" spans="14:20" x14ac:dyDescent="0.25">
      <c r="N2519" s="60"/>
      <c r="O2519" s="59"/>
      <c r="P2519" s="59"/>
      <c r="Q2519" s="59"/>
      <c r="R2519" s="59"/>
      <c r="S2519" s="59"/>
      <c r="T2519" s="59"/>
    </row>
    <row r="2520" spans="14:20" x14ac:dyDescent="0.25">
      <c r="N2520" s="60"/>
      <c r="O2520" s="59"/>
      <c r="P2520" s="59"/>
      <c r="Q2520" s="59"/>
      <c r="R2520" s="59"/>
      <c r="S2520" s="59"/>
      <c r="T2520" s="59"/>
    </row>
    <row r="2521" spans="14:20" x14ac:dyDescent="0.25">
      <c r="N2521" s="60"/>
      <c r="O2521" s="59"/>
      <c r="P2521" s="59"/>
      <c r="Q2521" s="59"/>
      <c r="R2521" s="59"/>
      <c r="S2521" s="59"/>
      <c r="T2521" s="59"/>
    </row>
    <row r="2522" spans="14:20" x14ac:dyDescent="0.25">
      <c r="N2522" s="60"/>
      <c r="O2522" s="59"/>
      <c r="P2522" s="59"/>
      <c r="Q2522" s="59"/>
      <c r="R2522" s="59"/>
      <c r="S2522" s="59"/>
      <c r="T2522" s="59"/>
    </row>
    <row r="2523" spans="14:20" x14ac:dyDescent="0.25">
      <c r="N2523" s="60"/>
      <c r="O2523" s="59"/>
      <c r="P2523" s="59"/>
      <c r="Q2523" s="59"/>
      <c r="R2523" s="59"/>
      <c r="S2523" s="59"/>
      <c r="T2523" s="59"/>
    </row>
    <row r="2524" spans="14:20" x14ac:dyDescent="0.25">
      <c r="N2524" s="60"/>
      <c r="O2524" s="59"/>
      <c r="P2524" s="59"/>
      <c r="Q2524" s="59"/>
      <c r="R2524" s="59"/>
      <c r="S2524" s="59"/>
      <c r="T2524" s="59"/>
    </row>
    <row r="2525" spans="14:20" x14ac:dyDescent="0.25">
      <c r="N2525" s="60"/>
      <c r="O2525" s="59"/>
      <c r="P2525" s="59"/>
      <c r="Q2525" s="59"/>
      <c r="R2525" s="59"/>
      <c r="S2525" s="59"/>
      <c r="T2525" s="59"/>
    </row>
    <row r="2526" spans="14:20" x14ac:dyDescent="0.25">
      <c r="N2526" s="60"/>
      <c r="O2526" s="59"/>
      <c r="P2526" s="59"/>
      <c r="Q2526" s="59"/>
      <c r="R2526" s="59"/>
      <c r="S2526" s="59"/>
      <c r="T2526" s="59"/>
    </row>
    <row r="2527" spans="14:20" x14ac:dyDescent="0.25">
      <c r="N2527" s="60"/>
      <c r="O2527" s="59"/>
      <c r="P2527" s="59"/>
      <c r="Q2527" s="59"/>
      <c r="R2527" s="59"/>
      <c r="S2527" s="59"/>
      <c r="T2527" s="59"/>
    </row>
    <row r="2528" spans="14:20" x14ac:dyDescent="0.25">
      <c r="N2528" s="60"/>
      <c r="O2528" s="59"/>
      <c r="P2528" s="59"/>
      <c r="Q2528" s="59"/>
      <c r="R2528" s="59"/>
      <c r="S2528" s="59"/>
      <c r="T2528" s="59"/>
    </row>
    <row r="2529" spans="14:20" x14ac:dyDescent="0.25">
      <c r="N2529" s="60"/>
      <c r="O2529" s="59"/>
      <c r="P2529" s="59"/>
      <c r="Q2529" s="59"/>
      <c r="R2529" s="59"/>
      <c r="S2529" s="59"/>
      <c r="T2529" s="59"/>
    </row>
    <row r="2530" spans="14:20" x14ac:dyDescent="0.25">
      <c r="N2530" s="60"/>
      <c r="O2530" s="59"/>
      <c r="P2530" s="59"/>
      <c r="Q2530" s="59"/>
      <c r="R2530" s="59"/>
      <c r="S2530" s="59"/>
      <c r="T2530" s="59"/>
    </row>
    <row r="2531" spans="14:20" x14ac:dyDescent="0.25">
      <c r="N2531" s="60"/>
      <c r="O2531" s="59"/>
      <c r="P2531" s="59"/>
      <c r="Q2531" s="59"/>
      <c r="R2531" s="59"/>
      <c r="S2531" s="59"/>
      <c r="T2531" s="59"/>
    </row>
    <row r="2532" spans="14:20" x14ac:dyDescent="0.25">
      <c r="N2532" s="60"/>
      <c r="O2532" s="59"/>
      <c r="P2532" s="59"/>
      <c r="Q2532" s="59"/>
      <c r="R2532" s="59"/>
      <c r="S2532" s="59"/>
      <c r="T2532" s="59"/>
    </row>
    <row r="2533" spans="14:20" x14ac:dyDescent="0.25">
      <c r="N2533" s="60"/>
      <c r="O2533" s="59"/>
      <c r="P2533" s="59"/>
      <c r="Q2533" s="59"/>
      <c r="R2533" s="59"/>
      <c r="S2533" s="59"/>
      <c r="T2533" s="59"/>
    </row>
    <row r="2534" spans="14:20" x14ac:dyDescent="0.25">
      <c r="N2534" s="60"/>
      <c r="O2534" s="59"/>
      <c r="P2534" s="59"/>
      <c r="Q2534" s="59"/>
      <c r="R2534" s="59"/>
      <c r="S2534" s="59"/>
      <c r="T2534" s="59"/>
    </row>
    <row r="2535" spans="14:20" x14ac:dyDescent="0.25">
      <c r="N2535" s="60"/>
      <c r="O2535" s="59"/>
      <c r="P2535" s="59"/>
      <c r="Q2535" s="59"/>
      <c r="R2535" s="59"/>
      <c r="S2535" s="59"/>
      <c r="T2535" s="59"/>
    </row>
    <row r="2536" spans="14:20" x14ac:dyDescent="0.25">
      <c r="N2536" s="60"/>
      <c r="O2536" s="59"/>
      <c r="P2536" s="59"/>
      <c r="Q2536" s="59"/>
      <c r="R2536" s="59"/>
      <c r="S2536" s="59"/>
      <c r="T2536" s="59"/>
    </row>
    <row r="2537" spans="14:20" x14ac:dyDescent="0.25">
      <c r="N2537" s="60"/>
      <c r="O2537" s="59"/>
      <c r="P2537" s="59"/>
      <c r="Q2537" s="59"/>
      <c r="R2537" s="59"/>
      <c r="S2537" s="59"/>
      <c r="T2537" s="59"/>
    </row>
    <row r="2538" spans="14:20" x14ac:dyDescent="0.25">
      <c r="N2538" s="60"/>
      <c r="O2538" s="59"/>
      <c r="P2538" s="59"/>
      <c r="Q2538" s="59"/>
      <c r="R2538" s="59"/>
      <c r="S2538" s="59"/>
      <c r="T2538" s="59"/>
    </row>
    <row r="2539" spans="14:20" x14ac:dyDescent="0.25">
      <c r="N2539" s="60"/>
      <c r="O2539" s="59"/>
      <c r="P2539" s="59"/>
      <c r="Q2539" s="59"/>
      <c r="R2539" s="59"/>
      <c r="S2539" s="59"/>
      <c r="T2539" s="59"/>
    </row>
    <row r="2540" spans="14:20" x14ac:dyDescent="0.25">
      <c r="N2540" s="60"/>
      <c r="O2540" s="59"/>
      <c r="P2540" s="59"/>
      <c r="Q2540" s="59"/>
      <c r="R2540" s="59"/>
      <c r="S2540" s="59"/>
      <c r="T2540" s="59"/>
    </row>
    <row r="2541" spans="14:20" x14ac:dyDescent="0.25">
      <c r="N2541" s="60"/>
      <c r="O2541" s="59"/>
      <c r="P2541" s="59"/>
      <c r="Q2541" s="59"/>
      <c r="R2541" s="59"/>
      <c r="S2541" s="59"/>
      <c r="T2541" s="59"/>
    </row>
    <row r="2542" spans="14:20" x14ac:dyDescent="0.25">
      <c r="N2542" s="60"/>
      <c r="O2542" s="59"/>
      <c r="P2542" s="59"/>
      <c r="Q2542" s="59"/>
      <c r="R2542" s="59"/>
      <c r="S2542" s="59"/>
      <c r="T2542" s="59"/>
    </row>
    <row r="2543" spans="14:20" x14ac:dyDescent="0.25">
      <c r="N2543" s="60"/>
      <c r="O2543" s="59"/>
      <c r="P2543" s="59"/>
      <c r="Q2543" s="59"/>
      <c r="R2543" s="59"/>
      <c r="S2543" s="59"/>
      <c r="T2543" s="59"/>
    </row>
    <row r="2544" spans="14:20" x14ac:dyDescent="0.25">
      <c r="N2544" s="60"/>
      <c r="O2544" s="59"/>
      <c r="P2544" s="59"/>
      <c r="Q2544" s="59"/>
      <c r="R2544" s="59"/>
      <c r="S2544" s="59"/>
      <c r="T2544" s="59"/>
    </row>
    <row r="2545" spans="14:20" x14ac:dyDescent="0.25">
      <c r="N2545" s="60"/>
      <c r="O2545" s="59"/>
      <c r="P2545" s="59"/>
      <c r="Q2545" s="59"/>
      <c r="R2545" s="59"/>
      <c r="S2545" s="59"/>
      <c r="T2545" s="59"/>
    </row>
    <row r="2546" spans="14:20" x14ac:dyDescent="0.25">
      <c r="N2546" s="60"/>
      <c r="O2546" s="59"/>
      <c r="P2546" s="59"/>
      <c r="Q2546" s="59"/>
      <c r="R2546" s="59"/>
      <c r="S2546" s="59"/>
      <c r="T2546" s="59"/>
    </row>
    <row r="2547" spans="14:20" x14ac:dyDescent="0.25">
      <c r="N2547" s="60"/>
      <c r="O2547" s="59"/>
      <c r="P2547" s="59"/>
      <c r="Q2547" s="59"/>
      <c r="R2547" s="59"/>
      <c r="S2547" s="59"/>
      <c r="T2547" s="59"/>
    </row>
    <row r="2548" spans="14:20" x14ac:dyDescent="0.25">
      <c r="N2548" s="60"/>
      <c r="O2548" s="59"/>
      <c r="P2548" s="59"/>
      <c r="Q2548" s="59"/>
      <c r="R2548" s="59"/>
      <c r="S2548" s="59"/>
      <c r="T2548" s="59"/>
    </row>
    <row r="2549" spans="14:20" x14ac:dyDescent="0.25">
      <c r="N2549" s="60"/>
      <c r="O2549" s="59"/>
      <c r="P2549" s="59"/>
      <c r="Q2549" s="59"/>
      <c r="R2549" s="59"/>
      <c r="S2549" s="59"/>
      <c r="T2549" s="59"/>
    </row>
    <row r="2550" spans="14:20" x14ac:dyDescent="0.25">
      <c r="N2550" s="60"/>
      <c r="O2550" s="59"/>
      <c r="P2550" s="59"/>
      <c r="Q2550" s="59"/>
      <c r="R2550" s="59"/>
      <c r="S2550" s="59"/>
      <c r="T2550" s="59"/>
    </row>
    <row r="2551" spans="14:20" x14ac:dyDescent="0.25">
      <c r="N2551" s="60"/>
      <c r="O2551" s="59"/>
      <c r="P2551" s="59"/>
      <c r="Q2551" s="59"/>
      <c r="R2551" s="59"/>
      <c r="S2551" s="59"/>
      <c r="T2551" s="59"/>
    </row>
    <row r="2552" spans="14:20" x14ac:dyDescent="0.25">
      <c r="N2552" s="60"/>
      <c r="O2552" s="59"/>
      <c r="P2552" s="59"/>
      <c r="Q2552" s="59"/>
      <c r="R2552" s="59"/>
      <c r="S2552" s="59"/>
      <c r="T2552" s="59"/>
    </row>
    <row r="2553" spans="14:20" x14ac:dyDescent="0.25">
      <c r="N2553" s="60"/>
      <c r="O2553" s="59"/>
      <c r="P2553" s="59"/>
      <c r="Q2553" s="59"/>
      <c r="R2553" s="59"/>
      <c r="S2553" s="59"/>
      <c r="T2553" s="59"/>
    </row>
    <row r="2554" spans="14:20" x14ac:dyDescent="0.25">
      <c r="N2554" s="60"/>
      <c r="O2554" s="59"/>
      <c r="P2554" s="59"/>
      <c r="Q2554" s="59"/>
      <c r="R2554" s="59"/>
      <c r="S2554" s="59"/>
      <c r="T2554" s="59"/>
    </row>
    <row r="2555" spans="14:20" x14ac:dyDescent="0.25">
      <c r="N2555" s="60"/>
      <c r="O2555" s="59"/>
      <c r="P2555" s="59"/>
      <c r="Q2555" s="59"/>
      <c r="R2555" s="59"/>
      <c r="S2555" s="59"/>
      <c r="T2555" s="59"/>
    </row>
    <row r="2556" spans="14:20" x14ac:dyDescent="0.25">
      <c r="N2556" s="60"/>
      <c r="O2556" s="59"/>
      <c r="P2556" s="59"/>
      <c r="Q2556" s="59"/>
      <c r="R2556" s="59"/>
      <c r="S2556" s="59"/>
      <c r="T2556" s="59"/>
    </row>
    <row r="2557" spans="14:20" x14ac:dyDescent="0.25">
      <c r="N2557" s="60"/>
      <c r="O2557" s="59"/>
      <c r="P2557" s="59"/>
      <c r="Q2557" s="59"/>
      <c r="R2557" s="59"/>
      <c r="S2557" s="59"/>
      <c r="T2557" s="59"/>
    </row>
    <row r="2558" spans="14:20" x14ac:dyDescent="0.25">
      <c r="N2558" s="60"/>
      <c r="O2558" s="59"/>
      <c r="P2558" s="59"/>
      <c r="Q2558" s="59"/>
      <c r="R2558" s="59"/>
      <c r="S2558" s="59"/>
      <c r="T2558" s="59"/>
    </row>
    <row r="2559" spans="14:20" x14ac:dyDescent="0.25">
      <c r="N2559" s="60"/>
      <c r="O2559" s="59"/>
      <c r="P2559" s="59"/>
      <c r="Q2559" s="59"/>
      <c r="R2559" s="59"/>
      <c r="S2559" s="59"/>
      <c r="T2559" s="59"/>
    </row>
    <row r="2560" spans="14:20" x14ac:dyDescent="0.25">
      <c r="N2560" s="60"/>
      <c r="O2560" s="59"/>
      <c r="P2560" s="59"/>
      <c r="Q2560" s="59"/>
      <c r="R2560" s="59"/>
      <c r="S2560" s="59"/>
      <c r="T2560" s="59"/>
    </row>
    <row r="2561" spans="14:20" x14ac:dyDescent="0.25">
      <c r="N2561" s="60"/>
      <c r="O2561" s="59"/>
      <c r="P2561" s="59"/>
      <c r="Q2561" s="59"/>
      <c r="R2561" s="59"/>
      <c r="S2561" s="59"/>
      <c r="T2561" s="59"/>
    </row>
    <row r="2562" spans="14:20" x14ac:dyDescent="0.25">
      <c r="N2562" s="60"/>
      <c r="O2562" s="59"/>
      <c r="P2562" s="59"/>
      <c r="Q2562" s="59"/>
      <c r="R2562" s="59"/>
      <c r="S2562" s="59"/>
      <c r="T2562" s="59"/>
    </row>
    <row r="2563" spans="14:20" x14ac:dyDescent="0.25">
      <c r="N2563" s="60"/>
      <c r="O2563" s="59"/>
      <c r="P2563" s="59"/>
      <c r="Q2563" s="59"/>
      <c r="R2563" s="59"/>
      <c r="S2563" s="59"/>
      <c r="T2563" s="59"/>
    </row>
    <row r="2564" spans="14:20" x14ac:dyDescent="0.25">
      <c r="N2564" s="60"/>
      <c r="O2564" s="59"/>
      <c r="P2564" s="59"/>
      <c r="Q2564" s="59"/>
      <c r="R2564" s="59"/>
      <c r="S2564" s="59"/>
      <c r="T2564" s="59"/>
    </row>
    <row r="2565" spans="14:20" x14ac:dyDescent="0.25">
      <c r="N2565" s="60"/>
      <c r="O2565" s="59"/>
      <c r="P2565" s="59"/>
      <c r="Q2565" s="59"/>
      <c r="R2565" s="59"/>
      <c r="S2565" s="59"/>
      <c r="T2565" s="59"/>
    </row>
    <row r="2566" spans="14:20" x14ac:dyDescent="0.25">
      <c r="N2566" s="60"/>
      <c r="O2566" s="59"/>
      <c r="P2566" s="59"/>
      <c r="Q2566" s="59"/>
      <c r="R2566" s="59"/>
      <c r="S2566" s="59"/>
      <c r="T2566" s="59"/>
    </row>
    <row r="2567" spans="14:20" x14ac:dyDescent="0.25">
      <c r="N2567" s="60"/>
      <c r="O2567" s="59"/>
      <c r="P2567" s="59"/>
      <c r="Q2567" s="59"/>
      <c r="R2567" s="59"/>
      <c r="S2567" s="59"/>
      <c r="T2567" s="59"/>
    </row>
    <row r="2568" spans="14:20" x14ac:dyDescent="0.25">
      <c r="N2568" s="60"/>
      <c r="O2568" s="59"/>
      <c r="P2568" s="59"/>
      <c r="Q2568" s="59"/>
      <c r="R2568" s="59"/>
      <c r="S2568" s="59"/>
      <c r="T2568" s="59"/>
    </row>
    <row r="2569" spans="14:20" x14ac:dyDescent="0.25">
      <c r="N2569" s="60"/>
      <c r="O2569" s="59"/>
      <c r="P2569" s="59"/>
      <c r="Q2569" s="59"/>
      <c r="R2569" s="59"/>
      <c r="S2569" s="59"/>
      <c r="T2569" s="59"/>
    </row>
    <row r="2570" spans="14:20" x14ac:dyDescent="0.25">
      <c r="N2570" s="60"/>
      <c r="O2570" s="59"/>
      <c r="P2570" s="59"/>
      <c r="Q2570" s="59"/>
      <c r="R2570" s="59"/>
      <c r="S2570" s="59"/>
      <c r="T2570" s="59"/>
    </row>
    <row r="2571" spans="14:20" x14ac:dyDescent="0.25">
      <c r="N2571" s="60"/>
      <c r="O2571" s="59"/>
      <c r="P2571" s="59"/>
      <c r="Q2571" s="59"/>
      <c r="R2571" s="59"/>
      <c r="S2571" s="59"/>
      <c r="T2571" s="59"/>
    </row>
    <row r="2572" spans="14:20" x14ac:dyDescent="0.25">
      <c r="N2572" s="60"/>
      <c r="O2572" s="59"/>
      <c r="P2572" s="59"/>
      <c r="Q2572" s="59"/>
      <c r="R2572" s="59"/>
      <c r="S2572" s="59"/>
      <c r="T2572" s="59"/>
    </row>
    <row r="2573" spans="14:20" x14ac:dyDescent="0.25">
      <c r="N2573" s="60"/>
      <c r="O2573" s="59"/>
      <c r="P2573" s="59"/>
      <c r="Q2573" s="59"/>
      <c r="R2573" s="59"/>
      <c r="S2573" s="59"/>
      <c r="T2573" s="59"/>
    </row>
    <row r="2574" spans="14:20" x14ac:dyDescent="0.25">
      <c r="N2574" s="60"/>
      <c r="O2574" s="59"/>
      <c r="P2574" s="59"/>
      <c r="Q2574" s="59"/>
      <c r="R2574" s="59"/>
      <c r="S2574" s="59"/>
      <c r="T2574" s="59"/>
    </row>
    <row r="2575" spans="14:20" x14ac:dyDescent="0.25">
      <c r="N2575" s="60"/>
      <c r="O2575" s="59"/>
      <c r="P2575" s="59"/>
      <c r="Q2575" s="59"/>
      <c r="R2575" s="59"/>
      <c r="S2575" s="59"/>
      <c r="T2575" s="59"/>
    </row>
    <row r="2576" spans="14:20" x14ac:dyDescent="0.25">
      <c r="N2576" s="60"/>
      <c r="O2576" s="59"/>
      <c r="P2576" s="59"/>
      <c r="Q2576" s="59"/>
      <c r="R2576" s="59"/>
      <c r="S2576" s="59"/>
      <c r="T2576" s="59"/>
    </row>
    <row r="2577" spans="14:20" x14ac:dyDescent="0.25">
      <c r="N2577" s="60"/>
      <c r="O2577" s="59"/>
      <c r="P2577" s="59"/>
      <c r="Q2577" s="59"/>
      <c r="R2577" s="59"/>
      <c r="S2577" s="59"/>
      <c r="T2577" s="59"/>
    </row>
    <row r="2578" spans="14:20" x14ac:dyDescent="0.25">
      <c r="N2578" s="60"/>
      <c r="O2578" s="59"/>
      <c r="P2578" s="59"/>
      <c r="Q2578" s="59"/>
      <c r="R2578" s="59"/>
      <c r="S2578" s="59"/>
      <c r="T2578" s="59"/>
    </row>
    <row r="2579" spans="14:20" x14ac:dyDescent="0.25">
      <c r="N2579" s="60"/>
      <c r="O2579" s="59"/>
      <c r="P2579" s="59"/>
      <c r="Q2579" s="59"/>
      <c r="R2579" s="59"/>
      <c r="S2579" s="59"/>
      <c r="T2579" s="59"/>
    </row>
    <row r="2580" spans="14:20" x14ac:dyDescent="0.25">
      <c r="N2580" s="60"/>
      <c r="O2580" s="59"/>
      <c r="P2580" s="59"/>
      <c r="Q2580" s="59"/>
      <c r="R2580" s="59"/>
      <c r="S2580" s="59"/>
      <c r="T2580" s="59"/>
    </row>
    <row r="2581" spans="14:20" x14ac:dyDescent="0.25">
      <c r="N2581" s="60"/>
      <c r="O2581" s="59"/>
      <c r="P2581" s="59"/>
      <c r="Q2581" s="59"/>
      <c r="R2581" s="59"/>
      <c r="S2581" s="59"/>
      <c r="T2581" s="59"/>
    </row>
    <row r="2582" spans="14:20" x14ac:dyDescent="0.25">
      <c r="N2582" s="60"/>
      <c r="O2582" s="59"/>
      <c r="P2582" s="59"/>
      <c r="Q2582" s="59"/>
      <c r="R2582" s="59"/>
      <c r="S2582" s="59"/>
      <c r="T2582" s="59"/>
    </row>
    <row r="2583" spans="14:20" x14ac:dyDescent="0.25">
      <c r="N2583" s="60"/>
      <c r="O2583" s="59"/>
      <c r="P2583" s="59"/>
      <c r="Q2583" s="59"/>
      <c r="R2583" s="59"/>
      <c r="S2583" s="59"/>
      <c r="T2583" s="59"/>
    </row>
    <row r="2584" spans="14:20" x14ac:dyDescent="0.25">
      <c r="N2584" s="60"/>
      <c r="O2584" s="59"/>
      <c r="P2584" s="59"/>
      <c r="Q2584" s="59"/>
      <c r="R2584" s="59"/>
      <c r="S2584" s="59"/>
      <c r="T2584" s="59"/>
    </row>
    <row r="2585" spans="14:20" x14ac:dyDescent="0.25">
      <c r="N2585" s="60"/>
      <c r="O2585" s="59"/>
      <c r="P2585" s="59"/>
      <c r="Q2585" s="59"/>
      <c r="R2585" s="59"/>
      <c r="S2585" s="59"/>
      <c r="T2585" s="59"/>
    </row>
    <row r="2586" spans="14:20" x14ac:dyDescent="0.25">
      <c r="N2586" s="60"/>
      <c r="O2586" s="59"/>
      <c r="P2586" s="59"/>
      <c r="Q2586" s="59"/>
      <c r="R2586" s="59"/>
      <c r="S2586" s="59"/>
      <c r="T2586" s="59"/>
    </row>
    <row r="2587" spans="14:20" x14ac:dyDescent="0.25">
      <c r="N2587" s="60"/>
      <c r="O2587" s="59"/>
      <c r="P2587" s="59"/>
      <c r="Q2587" s="59"/>
      <c r="R2587" s="59"/>
      <c r="S2587" s="59"/>
      <c r="T2587" s="59"/>
    </row>
    <row r="2588" spans="14:20" x14ac:dyDescent="0.25">
      <c r="N2588" s="60"/>
      <c r="O2588" s="59"/>
      <c r="P2588" s="59"/>
      <c r="Q2588" s="59"/>
      <c r="R2588" s="59"/>
      <c r="S2588" s="59"/>
      <c r="T2588" s="59"/>
    </row>
    <row r="2589" spans="14:20" x14ac:dyDescent="0.25">
      <c r="N2589" s="60"/>
      <c r="O2589" s="59"/>
      <c r="P2589" s="59"/>
      <c r="Q2589" s="59"/>
      <c r="R2589" s="59"/>
      <c r="S2589" s="59"/>
      <c r="T2589" s="59"/>
    </row>
    <row r="2590" spans="14:20" x14ac:dyDescent="0.25">
      <c r="N2590" s="60"/>
      <c r="O2590" s="59"/>
      <c r="P2590" s="59"/>
      <c r="Q2590" s="59"/>
      <c r="R2590" s="59"/>
      <c r="S2590" s="59"/>
      <c r="T2590" s="59"/>
    </row>
    <row r="2591" spans="14:20" x14ac:dyDescent="0.25">
      <c r="N2591" s="60"/>
      <c r="O2591" s="59"/>
      <c r="P2591" s="59"/>
      <c r="Q2591" s="59"/>
      <c r="R2591" s="59"/>
      <c r="S2591" s="59"/>
      <c r="T2591" s="59"/>
    </row>
    <row r="2592" spans="14:20" x14ac:dyDescent="0.25">
      <c r="N2592" s="60"/>
      <c r="O2592" s="59"/>
      <c r="P2592" s="59"/>
      <c r="Q2592" s="59"/>
      <c r="R2592" s="59"/>
      <c r="S2592" s="59"/>
      <c r="T2592" s="59"/>
    </row>
    <row r="2593" spans="14:20" x14ac:dyDescent="0.25">
      <c r="N2593" s="60"/>
      <c r="O2593" s="59"/>
      <c r="P2593" s="59"/>
      <c r="Q2593" s="59"/>
      <c r="R2593" s="59"/>
      <c r="S2593" s="59"/>
      <c r="T2593" s="59"/>
    </row>
    <row r="2594" spans="14:20" x14ac:dyDescent="0.25">
      <c r="N2594" s="60"/>
      <c r="O2594" s="59"/>
      <c r="P2594" s="59"/>
      <c r="Q2594" s="59"/>
      <c r="R2594" s="59"/>
      <c r="S2594" s="59"/>
      <c r="T2594" s="59"/>
    </row>
    <row r="2595" spans="14:20" x14ac:dyDescent="0.25">
      <c r="N2595" s="60"/>
      <c r="O2595" s="59"/>
      <c r="P2595" s="59"/>
      <c r="Q2595" s="59"/>
      <c r="R2595" s="59"/>
      <c r="S2595" s="59"/>
      <c r="T2595" s="59"/>
    </row>
    <row r="2596" spans="14:20" x14ac:dyDescent="0.25">
      <c r="N2596" s="60"/>
      <c r="O2596" s="59"/>
      <c r="P2596" s="59"/>
      <c r="Q2596" s="59"/>
      <c r="R2596" s="59"/>
      <c r="S2596" s="59"/>
      <c r="T2596" s="59"/>
    </row>
    <row r="2597" spans="14:20" x14ac:dyDescent="0.25">
      <c r="N2597" s="60"/>
      <c r="O2597" s="59"/>
      <c r="P2597" s="59"/>
      <c r="Q2597" s="59"/>
      <c r="R2597" s="59"/>
      <c r="S2597" s="59"/>
      <c r="T2597" s="59"/>
    </row>
    <row r="2598" spans="14:20" x14ac:dyDescent="0.25">
      <c r="N2598" s="60"/>
      <c r="O2598" s="59"/>
      <c r="P2598" s="59"/>
      <c r="Q2598" s="59"/>
      <c r="R2598" s="59"/>
      <c r="S2598" s="59"/>
      <c r="T2598" s="59"/>
    </row>
    <row r="2599" spans="14:20" x14ac:dyDescent="0.25">
      <c r="N2599" s="60"/>
      <c r="O2599" s="59"/>
      <c r="P2599" s="59"/>
      <c r="Q2599" s="59"/>
      <c r="R2599" s="59"/>
      <c r="S2599" s="59"/>
      <c r="T2599" s="59"/>
    </row>
    <row r="2600" spans="14:20" x14ac:dyDescent="0.25">
      <c r="N2600" s="60"/>
      <c r="O2600" s="59"/>
      <c r="P2600" s="59"/>
      <c r="Q2600" s="59"/>
      <c r="R2600" s="59"/>
      <c r="S2600" s="59"/>
      <c r="T2600" s="59"/>
    </row>
    <row r="2601" spans="14:20" x14ac:dyDescent="0.25">
      <c r="N2601" s="60"/>
      <c r="O2601" s="59"/>
      <c r="P2601" s="59"/>
      <c r="Q2601" s="59"/>
      <c r="R2601" s="59"/>
      <c r="S2601" s="59"/>
      <c r="T2601" s="59"/>
    </row>
    <row r="2602" spans="14:20" x14ac:dyDescent="0.25">
      <c r="N2602" s="60"/>
      <c r="O2602" s="59"/>
      <c r="P2602" s="59"/>
      <c r="Q2602" s="59"/>
      <c r="R2602" s="59"/>
      <c r="S2602" s="59"/>
      <c r="T2602" s="59"/>
    </row>
    <row r="2603" spans="14:20" x14ac:dyDescent="0.25">
      <c r="N2603" s="60"/>
      <c r="O2603" s="59"/>
      <c r="P2603" s="59"/>
      <c r="Q2603" s="59"/>
      <c r="R2603" s="59"/>
      <c r="S2603" s="59"/>
      <c r="T2603" s="59"/>
    </row>
    <row r="2604" spans="14:20" x14ac:dyDescent="0.25">
      <c r="N2604" s="60"/>
      <c r="O2604" s="59"/>
      <c r="P2604" s="59"/>
      <c r="Q2604" s="59"/>
      <c r="R2604" s="59"/>
      <c r="S2604" s="59"/>
      <c r="T2604" s="59"/>
    </row>
    <row r="2605" spans="14:20" x14ac:dyDescent="0.25">
      <c r="N2605" s="60"/>
      <c r="O2605" s="59"/>
      <c r="P2605" s="59"/>
      <c r="Q2605" s="59"/>
      <c r="R2605" s="59"/>
      <c r="S2605" s="59"/>
      <c r="T2605" s="59"/>
    </row>
    <row r="2606" spans="14:20" x14ac:dyDescent="0.25">
      <c r="N2606" s="60"/>
      <c r="O2606" s="59"/>
      <c r="P2606" s="59"/>
      <c r="Q2606" s="59"/>
      <c r="R2606" s="59"/>
      <c r="S2606" s="59"/>
      <c r="T2606" s="59"/>
    </row>
    <row r="2607" spans="14:20" x14ac:dyDescent="0.25">
      <c r="N2607" s="60"/>
      <c r="O2607" s="59"/>
      <c r="P2607" s="59"/>
      <c r="Q2607" s="59"/>
      <c r="R2607" s="59"/>
      <c r="S2607" s="59"/>
      <c r="T2607" s="59"/>
    </row>
    <row r="2608" spans="14:20" x14ac:dyDescent="0.25">
      <c r="N2608" s="60"/>
      <c r="O2608" s="59"/>
      <c r="P2608" s="59"/>
      <c r="Q2608" s="59"/>
      <c r="R2608" s="59"/>
      <c r="S2608" s="59"/>
      <c r="T2608" s="59"/>
    </row>
    <row r="2609" spans="14:20" x14ac:dyDescent="0.25">
      <c r="N2609" s="60"/>
      <c r="O2609" s="59"/>
      <c r="P2609" s="59"/>
      <c r="Q2609" s="59"/>
      <c r="R2609" s="59"/>
      <c r="S2609" s="59"/>
      <c r="T2609" s="59"/>
    </row>
    <row r="2610" spans="14:20" x14ac:dyDescent="0.25">
      <c r="N2610" s="60"/>
      <c r="O2610" s="59"/>
      <c r="P2610" s="59"/>
      <c r="Q2610" s="59"/>
      <c r="R2610" s="59"/>
      <c r="S2610" s="59"/>
      <c r="T2610" s="59"/>
    </row>
    <row r="2611" spans="14:20" x14ac:dyDescent="0.25">
      <c r="N2611" s="60"/>
      <c r="O2611" s="59"/>
      <c r="P2611" s="59"/>
      <c r="Q2611" s="59"/>
      <c r="R2611" s="59"/>
      <c r="S2611" s="59"/>
      <c r="T2611" s="59"/>
    </row>
    <row r="2612" spans="14:20" x14ac:dyDescent="0.25">
      <c r="N2612" s="60"/>
      <c r="O2612" s="59"/>
      <c r="P2612" s="59"/>
      <c r="Q2612" s="59"/>
      <c r="R2612" s="59"/>
      <c r="S2612" s="59"/>
      <c r="T2612" s="59"/>
    </row>
    <row r="2613" spans="14:20" x14ac:dyDescent="0.25">
      <c r="N2613" s="60"/>
      <c r="O2613" s="59"/>
      <c r="P2613" s="59"/>
      <c r="Q2613" s="59"/>
      <c r="R2613" s="59"/>
      <c r="S2613" s="59"/>
      <c r="T2613" s="59"/>
    </row>
    <row r="2614" spans="14:20" x14ac:dyDescent="0.25">
      <c r="N2614" s="60"/>
      <c r="O2614" s="59"/>
      <c r="P2614" s="59"/>
      <c r="Q2614" s="59"/>
      <c r="R2614" s="59"/>
      <c r="S2614" s="59"/>
      <c r="T2614" s="59"/>
    </row>
    <row r="2615" spans="14:20" x14ac:dyDescent="0.25">
      <c r="N2615" s="60"/>
      <c r="O2615" s="59"/>
      <c r="P2615" s="59"/>
      <c r="Q2615" s="59"/>
      <c r="R2615" s="59"/>
      <c r="S2615" s="59"/>
      <c r="T2615" s="59"/>
    </row>
    <row r="2616" spans="14:20" x14ac:dyDescent="0.25">
      <c r="N2616" s="60"/>
      <c r="O2616" s="59"/>
      <c r="P2616" s="59"/>
      <c r="Q2616" s="59"/>
      <c r="R2616" s="59"/>
      <c r="S2616" s="59"/>
      <c r="T2616" s="59"/>
    </row>
    <row r="2617" spans="14:20" x14ac:dyDescent="0.25">
      <c r="N2617" s="60"/>
      <c r="O2617" s="59"/>
      <c r="P2617" s="59"/>
      <c r="Q2617" s="59"/>
      <c r="R2617" s="59"/>
      <c r="S2617" s="59"/>
      <c r="T2617" s="59"/>
    </row>
    <row r="2618" spans="14:20" x14ac:dyDescent="0.25">
      <c r="N2618" s="60"/>
      <c r="O2618" s="59"/>
      <c r="P2618" s="59"/>
      <c r="Q2618" s="59"/>
      <c r="R2618" s="59"/>
      <c r="S2618" s="59"/>
      <c r="T2618" s="59"/>
    </row>
    <row r="2619" spans="14:20" x14ac:dyDescent="0.25">
      <c r="N2619" s="60"/>
      <c r="O2619" s="59"/>
      <c r="P2619" s="59"/>
      <c r="Q2619" s="59"/>
      <c r="R2619" s="59"/>
      <c r="S2619" s="59"/>
      <c r="T2619" s="59"/>
    </row>
    <row r="2620" spans="14:20" x14ac:dyDescent="0.25">
      <c r="N2620" s="60"/>
      <c r="O2620" s="59"/>
      <c r="P2620" s="59"/>
      <c r="Q2620" s="59"/>
      <c r="R2620" s="59"/>
      <c r="S2620" s="59"/>
      <c r="T2620" s="59"/>
    </row>
    <row r="2621" spans="14:20" x14ac:dyDescent="0.25">
      <c r="N2621" s="60"/>
      <c r="O2621" s="59"/>
      <c r="P2621" s="59"/>
      <c r="Q2621" s="59"/>
      <c r="R2621" s="59"/>
      <c r="S2621" s="59"/>
      <c r="T2621" s="59"/>
    </row>
    <row r="2622" spans="14:20" x14ac:dyDescent="0.25">
      <c r="N2622" s="60"/>
      <c r="O2622" s="59"/>
      <c r="P2622" s="59"/>
      <c r="Q2622" s="59"/>
      <c r="R2622" s="59"/>
      <c r="S2622" s="59"/>
      <c r="T2622" s="59"/>
    </row>
    <row r="2623" spans="14:20" x14ac:dyDescent="0.25">
      <c r="N2623" s="60"/>
      <c r="O2623" s="59"/>
      <c r="P2623" s="59"/>
      <c r="Q2623" s="59"/>
      <c r="R2623" s="59"/>
      <c r="S2623" s="59"/>
      <c r="T2623" s="59"/>
    </row>
    <row r="2624" spans="14:20" x14ac:dyDescent="0.25">
      <c r="N2624" s="60"/>
      <c r="O2624" s="59"/>
      <c r="P2624" s="59"/>
      <c r="Q2624" s="59"/>
      <c r="R2624" s="59"/>
      <c r="S2624" s="59"/>
      <c r="T2624" s="59"/>
    </row>
    <row r="2625" spans="14:20" x14ac:dyDescent="0.25">
      <c r="N2625" s="60"/>
      <c r="O2625" s="59"/>
      <c r="P2625" s="59"/>
      <c r="Q2625" s="59"/>
      <c r="R2625" s="59"/>
      <c r="S2625" s="59"/>
      <c r="T2625" s="59"/>
    </row>
    <row r="2626" spans="14:20" x14ac:dyDescent="0.25">
      <c r="N2626" s="60"/>
      <c r="O2626" s="59"/>
      <c r="P2626" s="59"/>
      <c r="Q2626" s="59"/>
      <c r="R2626" s="59"/>
      <c r="S2626" s="59"/>
      <c r="T2626" s="59"/>
    </row>
    <row r="2627" spans="14:20" x14ac:dyDescent="0.25">
      <c r="N2627" s="60"/>
      <c r="O2627" s="59"/>
      <c r="P2627" s="59"/>
      <c r="Q2627" s="59"/>
      <c r="R2627" s="59"/>
      <c r="S2627" s="59"/>
      <c r="T2627" s="59"/>
    </row>
    <row r="2628" spans="14:20" x14ac:dyDescent="0.25">
      <c r="N2628" s="60"/>
      <c r="O2628" s="59"/>
      <c r="P2628" s="59"/>
      <c r="Q2628" s="59"/>
      <c r="R2628" s="59"/>
      <c r="S2628" s="59"/>
      <c r="T2628" s="59"/>
    </row>
    <row r="2629" spans="14:20" x14ac:dyDescent="0.25">
      <c r="N2629" s="60"/>
      <c r="O2629" s="59"/>
      <c r="P2629" s="59"/>
      <c r="Q2629" s="59"/>
      <c r="R2629" s="59"/>
      <c r="S2629" s="59"/>
      <c r="T2629" s="59"/>
    </row>
    <row r="2630" spans="14:20" x14ac:dyDescent="0.25">
      <c r="N2630" s="60"/>
      <c r="O2630" s="59"/>
      <c r="P2630" s="59"/>
      <c r="Q2630" s="59"/>
      <c r="R2630" s="59"/>
      <c r="S2630" s="59"/>
      <c r="T2630" s="59"/>
    </row>
    <row r="2631" spans="14:20" x14ac:dyDescent="0.25">
      <c r="N2631" s="60"/>
      <c r="O2631" s="59"/>
      <c r="P2631" s="59"/>
      <c r="Q2631" s="59"/>
      <c r="R2631" s="59"/>
      <c r="S2631" s="59"/>
      <c r="T2631" s="59"/>
    </row>
    <row r="2632" spans="14:20" x14ac:dyDescent="0.25">
      <c r="N2632" s="60"/>
      <c r="O2632" s="59"/>
      <c r="P2632" s="59"/>
      <c r="Q2632" s="59"/>
      <c r="R2632" s="59"/>
      <c r="S2632" s="59"/>
      <c r="T2632" s="59"/>
    </row>
    <row r="2633" spans="14:20" x14ac:dyDescent="0.25">
      <c r="N2633" s="60"/>
      <c r="O2633" s="59"/>
      <c r="P2633" s="59"/>
      <c r="Q2633" s="59"/>
      <c r="R2633" s="59"/>
      <c r="S2633" s="59"/>
      <c r="T2633" s="59"/>
    </row>
    <row r="2634" spans="14:20" x14ac:dyDescent="0.25">
      <c r="N2634" s="60"/>
      <c r="O2634" s="59"/>
      <c r="P2634" s="59"/>
      <c r="Q2634" s="59"/>
      <c r="R2634" s="59"/>
      <c r="S2634" s="59"/>
      <c r="T2634" s="59"/>
    </row>
    <row r="2635" spans="14:20" x14ac:dyDescent="0.25">
      <c r="N2635" s="60"/>
      <c r="O2635" s="59"/>
      <c r="P2635" s="59"/>
      <c r="Q2635" s="59"/>
      <c r="R2635" s="59"/>
      <c r="S2635" s="59"/>
      <c r="T2635" s="59"/>
    </row>
    <row r="2636" spans="14:20" x14ac:dyDescent="0.25">
      <c r="N2636" s="60"/>
      <c r="O2636" s="59"/>
      <c r="P2636" s="59"/>
      <c r="Q2636" s="59"/>
      <c r="R2636" s="59"/>
      <c r="S2636" s="59"/>
      <c r="T2636" s="59"/>
    </row>
    <row r="2637" spans="14:20" x14ac:dyDescent="0.25">
      <c r="N2637" s="60"/>
      <c r="O2637" s="59"/>
      <c r="P2637" s="59"/>
      <c r="Q2637" s="59"/>
      <c r="R2637" s="59"/>
      <c r="S2637" s="59"/>
      <c r="T2637" s="59"/>
    </row>
    <row r="2638" spans="14:20" x14ac:dyDescent="0.25">
      <c r="N2638" s="60"/>
      <c r="O2638" s="59"/>
      <c r="P2638" s="59"/>
      <c r="Q2638" s="59"/>
      <c r="R2638" s="59"/>
      <c r="S2638" s="59"/>
      <c r="T2638" s="59"/>
    </row>
    <row r="2639" spans="14:20" x14ac:dyDescent="0.25">
      <c r="N2639" s="60"/>
      <c r="O2639" s="59"/>
      <c r="P2639" s="59"/>
      <c r="Q2639" s="59"/>
      <c r="R2639" s="59"/>
      <c r="S2639" s="59"/>
      <c r="T2639" s="59"/>
    </row>
    <row r="2640" spans="14:20" x14ac:dyDescent="0.25">
      <c r="N2640" s="60"/>
      <c r="O2640" s="59"/>
      <c r="P2640" s="59"/>
      <c r="Q2640" s="59"/>
      <c r="R2640" s="59"/>
      <c r="S2640" s="59"/>
      <c r="T2640" s="59"/>
    </row>
    <row r="2641" spans="14:20" x14ac:dyDescent="0.25">
      <c r="N2641" s="60"/>
      <c r="O2641" s="59"/>
      <c r="P2641" s="59"/>
      <c r="Q2641" s="59"/>
      <c r="R2641" s="59"/>
      <c r="S2641" s="59"/>
      <c r="T2641" s="59"/>
    </row>
    <row r="2642" spans="14:20" x14ac:dyDescent="0.25">
      <c r="N2642" s="60"/>
      <c r="O2642" s="59"/>
      <c r="P2642" s="59"/>
      <c r="Q2642" s="59"/>
      <c r="R2642" s="59"/>
      <c r="S2642" s="59"/>
      <c r="T2642" s="59"/>
    </row>
    <row r="2643" spans="14:20" x14ac:dyDescent="0.25">
      <c r="N2643" s="60"/>
      <c r="O2643" s="59"/>
      <c r="P2643" s="59"/>
      <c r="Q2643" s="59"/>
      <c r="R2643" s="59"/>
      <c r="S2643" s="59"/>
      <c r="T2643" s="59"/>
    </row>
    <row r="2644" spans="14:20" x14ac:dyDescent="0.25">
      <c r="N2644" s="60"/>
      <c r="O2644" s="59"/>
      <c r="P2644" s="59"/>
      <c r="Q2644" s="59"/>
      <c r="R2644" s="59"/>
      <c r="S2644" s="59"/>
      <c r="T2644" s="59"/>
    </row>
    <row r="2645" spans="14:20" x14ac:dyDescent="0.25">
      <c r="N2645" s="60"/>
      <c r="O2645" s="59"/>
      <c r="P2645" s="59"/>
      <c r="Q2645" s="59"/>
      <c r="R2645" s="59"/>
      <c r="S2645" s="59"/>
      <c r="T2645" s="59"/>
    </row>
    <row r="2646" spans="14:20" x14ac:dyDescent="0.25">
      <c r="N2646" s="60"/>
      <c r="O2646" s="59"/>
      <c r="P2646" s="59"/>
      <c r="Q2646" s="59"/>
      <c r="R2646" s="59"/>
      <c r="S2646" s="59"/>
      <c r="T2646" s="59"/>
    </row>
    <row r="2647" spans="14:20" x14ac:dyDescent="0.25">
      <c r="N2647" s="60"/>
      <c r="O2647" s="59"/>
      <c r="P2647" s="59"/>
      <c r="Q2647" s="59"/>
      <c r="R2647" s="59"/>
      <c r="S2647" s="59"/>
      <c r="T2647" s="59"/>
    </row>
    <row r="2648" spans="14:20" x14ac:dyDescent="0.25">
      <c r="N2648" s="60"/>
      <c r="O2648" s="59"/>
      <c r="P2648" s="59"/>
      <c r="Q2648" s="59"/>
      <c r="R2648" s="59"/>
      <c r="S2648" s="59"/>
      <c r="T2648" s="59"/>
    </row>
    <row r="2649" spans="14:20" x14ac:dyDescent="0.25">
      <c r="N2649" s="60"/>
      <c r="O2649" s="59"/>
      <c r="P2649" s="59"/>
      <c r="Q2649" s="59"/>
      <c r="R2649" s="59"/>
      <c r="S2649" s="59"/>
      <c r="T2649" s="59"/>
    </row>
    <row r="2650" spans="14:20" x14ac:dyDescent="0.25">
      <c r="N2650" s="60"/>
      <c r="O2650" s="59"/>
      <c r="P2650" s="59"/>
      <c r="Q2650" s="59"/>
      <c r="R2650" s="59"/>
      <c r="S2650" s="59"/>
      <c r="T2650" s="59"/>
    </row>
    <row r="2651" spans="14:20" x14ac:dyDescent="0.25">
      <c r="N2651" s="60"/>
      <c r="O2651" s="59"/>
      <c r="P2651" s="59"/>
      <c r="Q2651" s="59"/>
      <c r="R2651" s="59"/>
      <c r="S2651" s="59"/>
      <c r="T2651" s="59"/>
    </row>
    <row r="2652" spans="14:20" x14ac:dyDescent="0.25">
      <c r="N2652" s="60"/>
      <c r="O2652" s="59"/>
      <c r="P2652" s="59"/>
      <c r="Q2652" s="59"/>
      <c r="R2652" s="59"/>
      <c r="S2652" s="59"/>
      <c r="T2652" s="59"/>
    </row>
    <row r="2653" spans="14:20" x14ac:dyDescent="0.25">
      <c r="N2653" s="60"/>
      <c r="O2653" s="59"/>
      <c r="P2653" s="59"/>
      <c r="Q2653" s="59"/>
      <c r="R2653" s="59"/>
      <c r="S2653" s="59"/>
      <c r="T2653" s="59"/>
    </row>
    <row r="2654" spans="14:20" x14ac:dyDescent="0.25">
      <c r="N2654" s="60"/>
      <c r="O2654" s="59"/>
      <c r="P2654" s="59"/>
      <c r="Q2654" s="59"/>
      <c r="R2654" s="59"/>
      <c r="S2654" s="59"/>
      <c r="T2654" s="59"/>
    </row>
    <row r="2655" spans="14:20" x14ac:dyDescent="0.25">
      <c r="N2655" s="60"/>
      <c r="O2655" s="59"/>
      <c r="P2655" s="59"/>
      <c r="Q2655" s="59"/>
      <c r="R2655" s="59"/>
      <c r="S2655" s="59"/>
      <c r="T2655" s="59"/>
    </row>
    <row r="2656" spans="14:20" x14ac:dyDescent="0.25">
      <c r="N2656" s="60"/>
      <c r="O2656" s="59"/>
      <c r="P2656" s="59"/>
      <c r="Q2656" s="59"/>
      <c r="R2656" s="59"/>
      <c r="S2656" s="59"/>
      <c r="T2656" s="59"/>
    </row>
    <row r="2657" spans="14:20" x14ac:dyDescent="0.25">
      <c r="N2657" s="60"/>
      <c r="O2657" s="59"/>
      <c r="P2657" s="59"/>
      <c r="Q2657" s="59"/>
      <c r="R2657" s="59"/>
      <c r="S2657" s="59"/>
      <c r="T2657" s="59"/>
    </row>
    <row r="2658" spans="14:20" x14ac:dyDescent="0.25">
      <c r="N2658" s="60"/>
      <c r="O2658" s="59"/>
      <c r="P2658" s="59"/>
      <c r="Q2658" s="59"/>
      <c r="R2658" s="59"/>
      <c r="S2658" s="59"/>
      <c r="T2658" s="59"/>
    </row>
    <row r="2659" spans="14:20" x14ac:dyDescent="0.25">
      <c r="N2659" s="60"/>
      <c r="O2659" s="59"/>
      <c r="P2659" s="59"/>
      <c r="Q2659" s="59"/>
      <c r="R2659" s="59"/>
      <c r="S2659" s="59"/>
      <c r="T2659" s="59"/>
    </row>
    <row r="2660" spans="14:20" x14ac:dyDescent="0.25">
      <c r="N2660" s="60"/>
      <c r="O2660" s="59"/>
      <c r="P2660" s="59"/>
      <c r="Q2660" s="59"/>
      <c r="R2660" s="59"/>
      <c r="S2660" s="59"/>
      <c r="T2660" s="59"/>
    </row>
    <row r="2661" spans="14:20" x14ac:dyDescent="0.25">
      <c r="N2661" s="60"/>
      <c r="O2661" s="59"/>
      <c r="P2661" s="59"/>
      <c r="Q2661" s="59"/>
      <c r="R2661" s="59"/>
      <c r="S2661" s="59"/>
      <c r="T2661" s="59"/>
    </row>
    <row r="2662" spans="14:20" x14ac:dyDescent="0.25">
      <c r="N2662" s="60"/>
      <c r="O2662" s="59"/>
      <c r="P2662" s="59"/>
      <c r="Q2662" s="59"/>
      <c r="R2662" s="59"/>
      <c r="S2662" s="59"/>
      <c r="T2662" s="59"/>
    </row>
    <row r="2663" spans="14:20" x14ac:dyDescent="0.25">
      <c r="N2663" s="60"/>
      <c r="O2663" s="59"/>
      <c r="P2663" s="59"/>
      <c r="Q2663" s="59"/>
      <c r="R2663" s="59"/>
      <c r="S2663" s="59"/>
      <c r="T2663" s="59"/>
    </row>
    <row r="2664" spans="14:20" x14ac:dyDescent="0.25">
      <c r="N2664" s="60"/>
      <c r="O2664" s="59"/>
      <c r="P2664" s="59"/>
      <c r="Q2664" s="59"/>
      <c r="R2664" s="59"/>
      <c r="S2664" s="59"/>
      <c r="T2664" s="59"/>
    </row>
    <row r="2665" spans="14:20" x14ac:dyDescent="0.25">
      <c r="N2665" s="60"/>
      <c r="O2665" s="59"/>
      <c r="P2665" s="59"/>
      <c r="Q2665" s="59"/>
      <c r="R2665" s="59"/>
      <c r="S2665" s="59"/>
      <c r="T2665" s="59"/>
    </row>
    <row r="2666" spans="14:20" x14ac:dyDescent="0.25">
      <c r="N2666" s="60"/>
      <c r="O2666" s="59"/>
      <c r="P2666" s="59"/>
      <c r="Q2666" s="59"/>
      <c r="R2666" s="59"/>
      <c r="S2666" s="59"/>
      <c r="T2666" s="59"/>
    </row>
    <row r="2667" spans="14:20" x14ac:dyDescent="0.25">
      <c r="N2667" s="60"/>
      <c r="O2667" s="59"/>
      <c r="P2667" s="59"/>
      <c r="Q2667" s="59"/>
      <c r="R2667" s="59"/>
      <c r="S2667" s="59"/>
      <c r="T2667" s="59"/>
    </row>
    <row r="2668" spans="14:20" x14ac:dyDescent="0.25">
      <c r="N2668" s="60"/>
      <c r="O2668" s="59"/>
      <c r="P2668" s="59"/>
      <c r="Q2668" s="59"/>
      <c r="R2668" s="59"/>
      <c r="S2668" s="59"/>
      <c r="T2668" s="59"/>
    </row>
    <row r="2669" spans="14:20" x14ac:dyDescent="0.25">
      <c r="N2669" s="60"/>
      <c r="O2669" s="59"/>
      <c r="P2669" s="59"/>
      <c r="Q2669" s="59"/>
      <c r="R2669" s="59"/>
      <c r="S2669" s="59"/>
      <c r="T2669" s="59"/>
    </row>
    <row r="2670" spans="14:20" x14ac:dyDescent="0.25">
      <c r="N2670" s="60"/>
      <c r="O2670" s="59"/>
      <c r="P2670" s="59"/>
      <c r="Q2670" s="59"/>
      <c r="R2670" s="59"/>
      <c r="S2670" s="59"/>
      <c r="T2670" s="59"/>
    </row>
    <row r="2671" spans="14:20" x14ac:dyDescent="0.25">
      <c r="N2671" s="60"/>
      <c r="O2671" s="59"/>
      <c r="P2671" s="59"/>
      <c r="Q2671" s="59"/>
      <c r="R2671" s="59"/>
      <c r="S2671" s="59"/>
      <c r="T2671" s="59"/>
    </row>
    <row r="2672" spans="14:20" x14ac:dyDescent="0.25">
      <c r="N2672" s="60"/>
      <c r="O2672" s="59"/>
      <c r="P2672" s="59"/>
      <c r="Q2672" s="59"/>
      <c r="R2672" s="59"/>
      <c r="S2672" s="59"/>
      <c r="T2672" s="59"/>
    </row>
    <row r="2673" spans="14:20" x14ac:dyDescent="0.25">
      <c r="N2673" s="60"/>
      <c r="O2673" s="59"/>
      <c r="P2673" s="59"/>
      <c r="Q2673" s="59"/>
      <c r="R2673" s="59"/>
      <c r="S2673" s="59"/>
      <c r="T2673" s="59"/>
    </row>
    <row r="2674" spans="14:20" x14ac:dyDescent="0.25">
      <c r="N2674" s="60"/>
      <c r="O2674" s="59"/>
      <c r="P2674" s="59"/>
      <c r="Q2674" s="59"/>
      <c r="R2674" s="59"/>
      <c r="S2674" s="59"/>
      <c r="T2674" s="59"/>
    </row>
    <row r="2675" spans="14:20" x14ac:dyDescent="0.25">
      <c r="N2675" s="60"/>
      <c r="O2675" s="59"/>
      <c r="P2675" s="59"/>
      <c r="Q2675" s="59"/>
      <c r="R2675" s="59"/>
      <c r="S2675" s="59"/>
      <c r="T2675" s="59"/>
    </row>
    <row r="2676" spans="14:20" x14ac:dyDescent="0.25">
      <c r="N2676" s="60"/>
      <c r="O2676" s="59"/>
      <c r="P2676" s="59"/>
      <c r="Q2676" s="59"/>
      <c r="R2676" s="59"/>
      <c r="S2676" s="59"/>
      <c r="T2676" s="59"/>
    </row>
    <row r="2677" spans="14:20" x14ac:dyDescent="0.25">
      <c r="N2677" s="60"/>
      <c r="O2677" s="59"/>
      <c r="P2677" s="59"/>
      <c r="Q2677" s="59"/>
      <c r="R2677" s="59"/>
      <c r="S2677" s="59"/>
      <c r="T2677" s="59"/>
    </row>
    <row r="2678" spans="14:20" x14ac:dyDescent="0.25">
      <c r="N2678" s="60"/>
      <c r="O2678" s="59"/>
      <c r="P2678" s="59"/>
      <c r="Q2678" s="59"/>
      <c r="R2678" s="59"/>
      <c r="S2678" s="59"/>
      <c r="T2678" s="59"/>
    </row>
    <row r="2679" spans="14:20" x14ac:dyDescent="0.25">
      <c r="N2679" s="60"/>
      <c r="O2679" s="59"/>
      <c r="P2679" s="59"/>
      <c r="Q2679" s="59"/>
      <c r="R2679" s="59"/>
      <c r="S2679" s="59"/>
      <c r="T2679" s="59"/>
    </row>
    <row r="2680" spans="14:20" x14ac:dyDescent="0.25">
      <c r="N2680" s="60"/>
      <c r="O2680" s="59"/>
      <c r="P2680" s="59"/>
      <c r="Q2680" s="59"/>
      <c r="R2680" s="59"/>
      <c r="S2680" s="59"/>
      <c r="T2680" s="59"/>
    </row>
    <row r="2681" spans="14:20" x14ac:dyDescent="0.25">
      <c r="N2681" s="60"/>
      <c r="O2681" s="59"/>
      <c r="P2681" s="59"/>
      <c r="Q2681" s="59"/>
      <c r="R2681" s="59"/>
      <c r="S2681" s="59"/>
      <c r="T2681" s="59"/>
    </row>
    <row r="2682" spans="14:20" x14ac:dyDescent="0.25">
      <c r="N2682" s="60"/>
      <c r="O2682" s="59"/>
      <c r="P2682" s="59"/>
      <c r="Q2682" s="59"/>
      <c r="R2682" s="59"/>
      <c r="S2682" s="59"/>
      <c r="T2682" s="59"/>
    </row>
    <row r="2683" spans="14:20" x14ac:dyDescent="0.25">
      <c r="N2683" s="60"/>
      <c r="O2683" s="59"/>
      <c r="P2683" s="59"/>
      <c r="Q2683" s="59"/>
      <c r="R2683" s="59"/>
      <c r="S2683" s="59"/>
      <c r="T2683" s="59"/>
    </row>
    <row r="2684" spans="14:20" x14ac:dyDescent="0.25">
      <c r="N2684" s="60"/>
      <c r="O2684" s="59"/>
      <c r="P2684" s="59"/>
      <c r="Q2684" s="59"/>
      <c r="R2684" s="59"/>
      <c r="S2684" s="59"/>
      <c r="T2684" s="59"/>
    </row>
    <row r="2685" spans="14:20" x14ac:dyDescent="0.25">
      <c r="N2685" s="60"/>
      <c r="O2685" s="59"/>
      <c r="P2685" s="59"/>
      <c r="Q2685" s="59"/>
      <c r="R2685" s="59"/>
      <c r="S2685" s="59"/>
      <c r="T2685" s="59"/>
    </row>
    <row r="2686" spans="14:20" x14ac:dyDescent="0.25">
      <c r="N2686" s="60"/>
      <c r="O2686" s="59"/>
      <c r="P2686" s="59"/>
      <c r="Q2686" s="59"/>
      <c r="R2686" s="59"/>
      <c r="S2686" s="59"/>
      <c r="T2686" s="59"/>
    </row>
    <row r="2687" spans="14:20" x14ac:dyDescent="0.25">
      <c r="N2687" s="60"/>
      <c r="O2687" s="59"/>
      <c r="P2687" s="59"/>
      <c r="Q2687" s="59"/>
      <c r="R2687" s="59"/>
      <c r="S2687" s="59"/>
      <c r="T2687" s="59"/>
    </row>
    <row r="2688" spans="14:20" x14ac:dyDescent="0.25">
      <c r="N2688" s="60"/>
      <c r="O2688" s="59"/>
      <c r="P2688" s="59"/>
      <c r="Q2688" s="59"/>
      <c r="R2688" s="59"/>
      <c r="S2688" s="59"/>
      <c r="T2688" s="59"/>
    </row>
    <row r="2689" spans="14:20" x14ac:dyDescent="0.25">
      <c r="N2689" s="60"/>
      <c r="O2689" s="59"/>
      <c r="P2689" s="59"/>
      <c r="Q2689" s="59"/>
      <c r="R2689" s="59"/>
      <c r="S2689" s="59"/>
      <c r="T2689" s="59"/>
    </row>
    <row r="2690" spans="14:20" x14ac:dyDescent="0.25">
      <c r="N2690" s="60"/>
      <c r="O2690" s="59"/>
      <c r="P2690" s="59"/>
      <c r="Q2690" s="59"/>
      <c r="R2690" s="59"/>
      <c r="S2690" s="59"/>
      <c r="T2690" s="59"/>
    </row>
    <row r="2691" spans="14:20" x14ac:dyDescent="0.25">
      <c r="N2691" s="60"/>
      <c r="O2691" s="59"/>
      <c r="P2691" s="59"/>
      <c r="Q2691" s="59"/>
      <c r="R2691" s="59"/>
      <c r="S2691" s="59"/>
      <c r="T2691" s="59"/>
    </row>
    <row r="2692" spans="14:20" x14ac:dyDescent="0.25">
      <c r="N2692" s="60"/>
      <c r="O2692" s="59"/>
      <c r="P2692" s="59"/>
      <c r="Q2692" s="59"/>
      <c r="R2692" s="59"/>
      <c r="S2692" s="59"/>
      <c r="T2692" s="59"/>
    </row>
    <row r="2693" spans="14:20" x14ac:dyDescent="0.25">
      <c r="N2693" s="60"/>
      <c r="O2693" s="59"/>
      <c r="P2693" s="59"/>
      <c r="Q2693" s="59"/>
      <c r="R2693" s="59"/>
      <c r="S2693" s="59"/>
      <c r="T2693" s="59"/>
    </row>
    <row r="2694" spans="14:20" x14ac:dyDescent="0.25">
      <c r="N2694" s="60"/>
      <c r="O2694" s="59"/>
      <c r="P2694" s="59"/>
      <c r="Q2694" s="59"/>
      <c r="R2694" s="59"/>
      <c r="S2694" s="59"/>
      <c r="T2694" s="59"/>
    </row>
    <row r="2695" spans="14:20" x14ac:dyDescent="0.25">
      <c r="N2695" s="60"/>
      <c r="O2695" s="59"/>
      <c r="P2695" s="59"/>
      <c r="Q2695" s="59"/>
      <c r="R2695" s="59"/>
      <c r="S2695" s="59"/>
      <c r="T2695" s="59"/>
    </row>
    <row r="2696" spans="14:20" x14ac:dyDescent="0.25">
      <c r="N2696" s="60"/>
      <c r="O2696" s="59"/>
      <c r="P2696" s="59"/>
      <c r="Q2696" s="59"/>
      <c r="R2696" s="59"/>
      <c r="S2696" s="59"/>
      <c r="T2696" s="59"/>
    </row>
    <row r="2697" spans="14:20" x14ac:dyDescent="0.25">
      <c r="N2697" s="60"/>
      <c r="O2697" s="59"/>
      <c r="P2697" s="59"/>
      <c r="Q2697" s="59"/>
      <c r="R2697" s="59"/>
      <c r="S2697" s="59"/>
      <c r="T2697" s="59"/>
    </row>
    <row r="2698" spans="14:20" x14ac:dyDescent="0.25">
      <c r="N2698" s="60"/>
      <c r="O2698" s="59"/>
      <c r="P2698" s="59"/>
      <c r="Q2698" s="59"/>
      <c r="R2698" s="59"/>
      <c r="S2698" s="59"/>
      <c r="T2698" s="59"/>
    </row>
    <row r="2699" spans="14:20" x14ac:dyDescent="0.25">
      <c r="N2699" s="60"/>
      <c r="O2699" s="59"/>
      <c r="P2699" s="59"/>
      <c r="Q2699" s="59"/>
      <c r="R2699" s="59"/>
      <c r="S2699" s="59"/>
      <c r="T2699" s="59"/>
    </row>
    <row r="2700" spans="14:20" x14ac:dyDescent="0.25">
      <c r="N2700" s="60"/>
      <c r="O2700" s="59"/>
      <c r="P2700" s="59"/>
      <c r="Q2700" s="59"/>
      <c r="R2700" s="59"/>
      <c r="S2700" s="59"/>
      <c r="T2700" s="59"/>
    </row>
    <row r="2701" spans="14:20" x14ac:dyDescent="0.25">
      <c r="N2701" s="60"/>
      <c r="O2701" s="59"/>
      <c r="P2701" s="59"/>
      <c r="Q2701" s="59"/>
      <c r="R2701" s="59"/>
      <c r="S2701" s="59"/>
      <c r="T2701" s="59"/>
    </row>
    <row r="2702" spans="14:20" x14ac:dyDescent="0.25">
      <c r="N2702" s="60"/>
      <c r="O2702" s="59"/>
      <c r="P2702" s="59"/>
      <c r="Q2702" s="59"/>
      <c r="R2702" s="59"/>
      <c r="S2702" s="59"/>
      <c r="T2702" s="59"/>
    </row>
    <row r="2703" spans="14:20" x14ac:dyDescent="0.25">
      <c r="N2703" s="60"/>
      <c r="O2703" s="59"/>
      <c r="P2703" s="59"/>
      <c r="Q2703" s="59"/>
      <c r="R2703" s="59"/>
      <c r="S2703" s="59"/>
      <c r="T2703" s="59"/>
    </row>
    <row r="2704" spans="14:20" x14ac:dyDescent="0.25">
      <c r="N2704" s="60"/>
      <c r="O2704" s="59"/>
      <c r="P2704" s="59"/>
      <c r="Q2704" s="59"/>
      <c r="R2704" s="59"/>
      <c r="S2704" s="59"/>
      <c r="T2704" s="59"/>
    </row>
    <row r="2705" spans="14:20" x14ac:dyDescent="0.25">
      <c r="N2705" s="60"/>
      <c r="O2705" s="59"/>
      <c r="P2705" s="59"/>
      <c r="Q2705" s="59"/>
      <c r="R2705" s="59"/>
      <c r="S2705" s="59"/>
      <c r="T2705" s="59"/>
    </row>
    <row r="2706" spans="14:20" x14ac:dyDescent="0.25">
      <c r="N2706" s="60"/>
      <c r="O2706" s="59"/>
      <c r="P2706" s="59"/>
      <c r="Q2706" s="59"/>
      <c r="R2706" s="59"/>
      <c r="S2706" s="59"/>
      <c r="T2706" s="59"/>
    </row>
    <row r="2707" spans="14:20" x14ac:dyDescent="0.25">
      <c r="N2707" s="60"/>
      <c r="O2707" s="59"/>
      <c r="P2707" s="59"/>
      <c r="Q2707" s="59"/>
      <c r="R2707" s="59"/>
      <c r="S2707" s="59"/>
      <c r="T2707" s="59"/>
    </row>
    <row r="2708" spans="14:20" x14ac:dyDescent="0.25">
      <c r="N2708" s="60"/>
      <c r="O2708" s="59"/>
      <c r="P2708" s="59"/>
      <c r="Q2708" s="59"/>
      <c r="R2708" s="59"/>
      <c r="S2708" s="59"/>
      <c r="T2708" s="59"/>
    </row>
    <row r="2709" spans="14:20" x14ac:dyDescent="0.25">
      <c r="N2709" s="60"/>
      <c r="O2709" s="59"/>
      <c r="P2709" s="59"/>
      <c r="Q2709" s="59"/>
      <c r="R2709" s="59"/>
      <c r="S2709" s="59"/>
      <c r="T2709" s="59"/>
    </row>
    <row r="2710" spans="14:20" x14ac:dyDescent="0.25">
      <c r="N2710" s="60"/>
      <c r="O2710" s="59"/>
      <c r="P2710" s="59"/>
      <c r="Q2710" s="59"/>
      <c r="R2710" s="59"/>
      <c r="S2710" s="59"/>
      <c r="T2710" s="59"/>
    </row>
    <row r="2711" spans="14:20" x14ac:dyDescent="0.25">
      <c r="N2711" s="60"/>
      <c r="O2711" s="59"/>
      <c r="P2711" s="59"/>
      <c r="Q2711" s="59"/>
      <c r="R2711" s="59"/>
      <c r="S2711" s="59"/>
      <c r="T2711" s="59"/>
    </row>
    <row r="2712" spans="14:20" x14ac:dyDescent="0.25">
      <c r="N2712" s="60"/>
      <c r="O2712" s="59"/>
      <c r="P2712" s="59"/>
      <c r="Q2712" s="59"/>
      <c r="R2712" s="59"/>
      <c r="S2712" s="59"/>
      <c r="T2712" s="59"/>
    </row>
    <row r="2713" spans="14:20" x14ac:dyDescent="0.25">
      <c r="N2713" s="60"/>
      <c r="O2713" s="59"/>
      <c r="P2713" s="59"/>
      <c r="Q2713" s="59"/>
      <c r="R2713" s="59"/>
      <c r="S2713" s="59"/>
      <c r="T2713" s="59"/>
    </row>
    <row r="2714" spans="14:20" x14ac:dyDescent="0.25">
      <c r="N2714" s="60"/>
      <c r="O2714" s="59"/>
      <c r="P2714" s="59"/>
      <c r="Q2714" s="59"/>
      <c r="R2714" s="59"/>
      <c r="S2714" s="59"/>
      <c r="T2714" s="59"/>
    </row>
    <row r="2715" spans="14:20" x14ac:dyDescent="0.25">
      <c r="N2715" s="60"/>
      <c r="O2715" s="59"/>
      <c r="P2715" s="59"/>
      <c r="Q2715" s="59"/>
      <c r="R2715" s="59"/>
      <c r="S2715" s="59"/>
      <c r="T2715" s="59"/>
    </row>
    <row r="2716" spans="14:20" x14ac:dyDescent="0.25">
      <c r="N2716" s="60"/>
      <c r="O2716" s="59"/>
      <c r="P2716" s="59"/>
      <c r="Q2716" s="59"/>
      <c r="R2716" s="59"/>
      <c r="S2716" s="59"/>
      <c r="T2716" s="59"/>
    </row>
    <row r="2717" spans="14:20" x14ac:dyDescent="0.25">
      <c r="N2717" s="60"/>
      <c r="O2717" s="59"/>
      <c r="P2717" s="59"/>
      <c r="Q2717" s="59"/>
      <c r="R2717" s="59"/>
      <c r="S2717" s="59"/>
      <c r="T2717" s="59"/>
    </row>
    <row r="2718" spans="14:20" x14ac:dyDescent="0.25">
      <c r="N2718" s="60"/>
      <c r="O2718" s="59"/>
      <c r="P2718" s="59"/>
      <c r="Q2718" s="59"/>
      <c r="R2718" s="59"/>
      <c r="S2718" s="59"/>
      <c r="T2718" s="59"/>
    </row>
    <row r="2719" spans="14:20" x14ac:dyDescent="0.25">
      <c r="N2719" s="60"/>
      <c r="O2719" s="59"/>
      <c r="P2719" s="59"/>
      <c r="Q2719" s="59"/>
      <c r="R2719" s="59"/>
      <c r="S2719" s="59"/>
      <c r="T2719" s="59"/>
    </row>
    <row r="2720" spans="14:20" x14ac:dyDescent="0.25">
      <c r="N2720" s="60"/>
      <c r="O2720" s="59"/>
      <c r="P2720" s="59"/>
      <c r="Q2720" s="59"/>
      <c r="R2720" s="59"/>
      <c r="S2720" s="59"/>
      <c r="T2720" s="59"/>
    </row>
    <row r="2721" spans="14:20" x14ac:dyDescent="0.25">
      <c r="N2721" s="60"/>
      <c r="O2721" s="59"/>
      <c r="P2721" s="59"/>
      <c r="Q2721" s="59"/>
      <c r="R2721" s="59"/>
      <c r="S2721" s="59"/>
      <c r="T2721" s="59"/>
    </row>
    <row r="2722" spans="14:20" x14ac:dyDescent="0.25">
      <c r="N2722" s="60"/>
      <c r="O2722" s="59"/>
      <c r="P2722" s="59"/>
      <c r="Q2722" s="59"/>
      <c r="R2722" s="59"/>
      <c r="S2722" s="59"/>
      <c r="T2722" s="59"/>
    </row>
    <row r="2723" spans="14:20" x14ac:dyDescent="0.25">
      <c r="N2723" s="60"/>
      <c r="O2723" s="59"/>
      <c r="P2723" s="59"/>
      <c r="Q2723" s="59"/>
      <c r="R2723" s="59"/>
      <c r="S2723" s="59"/>
      <c r="T2723" s="59"/>
    </row>
    <row r="2724" spans="14:20" x14ac:dyDescent="0.25">
      <c r="N2724" s="60"/>
      <c r="O2724" s="59"/>
      <c r="P2724" s="59"/>
      <c r="Q2724" s="59"/>
      <c r="R2724" s="59"/>
      <c r="S2724" s="59"/>
      <c r="T2724" s="59"/>
    </row>
    <row r="2725" spans="14:20" x14ac:dyDescent="0.25">
      <c r="N2725" s="60"/>
      <c r="O2725" s="59"/>
      <c r="P2725" s="59"/>
      <c r="Q2725" s="59"/>
      <c r="R2725" s="59"/>
      <c r="S2725" s="59"/>
      <c r="T2725" s="59"/>
    </row>
    <row r="2726" spans="14:20" x14ac:dyDescent="0.25">
      <c r="N2726" s="60"/>
      <c r="O2726" s="59"/>
      <c r="P2726" s="59"/>
      <c r="Q2726" s="59"/>
      <c r="R2726" s="59"/>
      <c r="S2726" s="59"/>
      <c r="T2726" s="59"/>
    </row>
    <row r="2727" spans="14:20" x14ac:dyDescent="0.25">
      <c r="N2727" s="60"/>
      <c r="O2727" s="59"/>
      <c r="P2727" s="59"/>
      <c r="Q2727" s="59"/>
      <c r="R2727" s="59"/>
      <c r="S2727" s="59"/>
      <c r="T2727" s="59"/>
    </row>
    <row r="2728" spans="14:20" x14ac:dyDescent="0.25">
      <c r="N2728" s="60"/>
      <c r="O2728" s="59"/>
      <c r="P2728" s="59"/>
      <c r="Q2728" s="59"/>
      <c r="R2728" s="59"/>
      <c r="S2728" s="59"/>
      <c r="T2728" s="59"/>
    </row>
    <row r="2729" spans="14:20" x14ac:dyDescent="0.25">
      <c r="N2729" s="60"/>
      <c r="O2729" s="59"/>
      <c r="P2729" s="59"/>
      <c r="Q2729" s="59"/>
      <c r="R2729" s="59"/>
      <c r="S2729" s="59"/>
      <c r="T2729" s="59"/>
    </row>
    <row r="2730" spans="14:20" x14ac:dyDescent="0.25">
      <c r="N2730" s="60"/>
      <c r="O2730" s="59"/>
      <c r="P2730" s="59"/>
      <c r="Q2730" s="59"/>
      <c r="R2730" s="59"/>
      <c r="S2730" s="59"/>
      <c r="T2730" s="59"/>
    </row>
    <row r="2731" spans="14:20" x14ac:dyDescent="0.25">
      <c r="N2731" s="60"/>
      <c r="O2731" s="59"/>
      <c r="P2731" s="59"/>
      <c r="Q2731" s="59"/>
      <c r="R2731" s="59"/>
      <c r="S2731" s="59"/>
      <c r="T2731" s="59"/>
    </row>
    <row r="2732" spans="14:20" x14ac:dyDescent="0.25">
      <c r="N2732" s="60"/>
      <c r="O2732" s="59"/>
      <c r="P2732" s="59"/>
      <c r="Q2732" s="59"/>
      <c r="R2732" s="59"/>
      <c r="S2732" s="59"/>
      <c r="T2732" s="59"/>
    </row>
    <row r="2733" spans="14:20" x14ac:dyDescent="0.25">
      <c r="N2733" s="60"/>
      <c r="O2733" s="59"/>
      <c r="P2733" s="59"/>
      <c r="Q2733" s="59"/>
      <c r="R2733" s="59"/>
      <c r="S2733" s="59"/>
      <c r="T2733" s="59"/>
    </row>
    <row r="2734" spans="14:20" x14ac:dyDescent="0.25">
      <c r="N2734" s="60"/>
      <c r="O2734" s="59"/>
      <c r="P2734" s="59"/>
      <c r="Q2734" s="59"/>
      <c r="R2734" s="59"/>
      <c r="S2734" s="59"/>
      <c r="T2734" s="59"/>
    </row>
    <row r="2735" spans="14:20" x14ac:dyDescent="0.25">
      <c r="N2735" s="60"/>
      <c r="O2735" s="59"/>
      <c r="P2735" s="59"/>
      <c r="Q2735" s="59"/>
      <c r="R2735" s="59"/>
      <c r="S2735" s="59"/>
      <c r="T2735" s="59"/>
    </row>
    <row r="2736" spans="14:20" x14ac:dyDescent="0.25">
      <c r="N2736" s="60"/>
      <c r="O2736" s="59"/>
      <c r="P2736" s="59"/>
      <c r="Q2736" s="59"/>
      <c r="R2736" s="59"/>
      <c r="S2736" s="59"/>
      <c r="T2736" s="59"/>
    </row>
    <row r="2737" spans="14:20" x14ac:dyDescent="0.25">
      <c r="N2737" s="60"/>
      <c r="O2737" s="59"/>
      <c r="P2737" s="59"/>
      <c r="Q2737" s="59"/>
      <c r="R2737" s="59"/>
      <c r="S2737" s="59"/>
      <c r="T2737" s="59"/>
    </row>
    <row r="2738" spans="14:20" x14ac:dyDescent="0.25">
      <c r="N2738" s="60"/>
      <c r="O2738" s="59"/>
      <c r="P2738" s="59"/>
      <c r="Q2738" s="59"/>
      <c r="R2738" s="59"/>
      <c r="S2738" s="59"/>
      <c r="T2738" s="59"/>
    </row>
    <row r="2739" spans="14:20" x14ac:dyDescent="0.25">
      <c r="N2739" s="60"/>
      <c r="O2739" s="59"/>
      <c r="P2739" s="59"/>
      <c r="Q2739" s="59"/>
      <c r="R2739" s="59"/>
      <c r="S2739" s="59"/>
      <c r="T2739" s="59"/>
    </row>
    <row r="2740" spans="14:20" x14ac:dyDescent="0.25">
      <c r="N2740" s="60"/>
      <c r="O2740" s="59"/>
      <c r="P2740" s="59"/>
      <c r="Q2740" s="59"/>
      <c r="R2740" s="59"/>
      <c r="S2740" s="59"/>
      <c r="T2740" s="59"/>
    </row>
    <row r="2741" spans="14:20" x14ac:dyDescent="0.25">
      <c r="N2741" s="60"/>
      <c r="O2741" s="59"/>
      <c r="P2741" s="59"/>
      <c r="Q2741" s="59"/>
      <c r="R2741" s="59"/>
      <c r="S2741" s="59"/>
      <c r="T2741" s="59"/>
    </row>
    <row r="2742" spans="14:20" x14ac:dyDescent="0.25">
      <c r="N2742" s="60"/>
      <c r="O2742" s="59"/>
      <c r="P2742" s="59"/>
      <c r="Q2742" s="59"/>
      <c r="R2742" s="59"/>
      <c r="S2742" s="59"/>
      <c r="T2742" s="59"/>
    </row>
    <row r="2743" spans="14:20" x14ac:dyDescent="0.25">
      <c r="N2743" s="60"/>
      <c r="O2743" s="59"/>
      <c r="P2743" s="59"/>
      <c r="Q2743" s="59"/>
      <c r="R2743" s="59"/>
      <c r="S2743" s="59"/>
      <c r="T2743" s="59"/>
    </row>
    <row r="2744" spans="14:20" x14ac:dyDescent="0.25">
      <c r="N2744" s="60"/>
      <c r="O2744" s="59"/>
      <c r="P2744" s="59"/>
      <c r="Q2744" s="59"/>
      <c r="R2744" s="59"/>
      <c r="S2744" s="59"/>
      <c r="T2744" s="59"/>
    </row>
    <row r="2745" spans="14:20" x14ac:dyDescent="0.25">
      <c r="N2745" s="60"/>
      <c r="O2745" s="59"/>
      <c r="P2745" s="59"/>
      <c r="Q2745" s="59"/>
      <c r="R2745" s="59"/>
      <c r="S2745" s="59"/>
      <c r="T2745" s="59"/>
    </row>
    <row r="2746" spans="14:20" x14ac:dyDescent="0.25">
      <c r="N2746" s="60"/>
      <c r="O2746" s="59"/>
      <c r="P2746" s="59"/>
      <c r="Q2746" s="59"/>
      <c r="R2746" s="59"/>
      <c r="S2746" s="59"/>
      <c r="T2746" s="59"/>
    </row>
    <row r="2747" spans="14:20" x14ac:dyDescent="0.25">
      <c r="N2747" s="60"/>
      <c r="O2747" s="59"/>
      <c r="P2747" s="59"/>
      <c r="Q2747" s="59"/>
      <c r="R2747" s="59"/>
      <c r="S2747" s="59"/>
      <c r="T2747" s="59"/>
    </row>
    <row r="2748" spans="14:20" x14ac:dyDescent="0.25">
      <c r="N2748" s="60"/>
      <c r="O2748" s="59"/>
      <c r="P2748" s="59"/>
      <c r="Q2748" s="59"/>
      <c r="R2748" s="59"/>
      <c r="S2748" s="59"/>
      <c r="T2748" s="59"/>
    </row>
    <row r="2749" spans="14:20" x14ac:dyDescent="0.25">
      <c r="N2749" s="60"/>
      <c r="O2749" s="59"/>
      <c r="P2749" s="59"/>
      <c r="Q2749" s="59"/>
      <c r="R2749" s="59"/>
      <c r="S2749" s="59"/>
      <c r="T2749" s="59"/>
    </row>
    <row r="2750" spans="14:20" x14ac:dyDescent="0.25">
      <c r="N2750" s="60"/>
      <c r="O2750" s="59"/>
      <c r="P2750" s="59"/>
      <c r="Q2750" s="59"/>
      <c r="R2750" s="59"/>
      <c r="S2750" s="59"/>
      <c r="T2750" s="59"/>
    </row>
    <row r="2751" spans="14:20" x14ac:dyDescent="0.25">
      <c r="N2751" s="60"/>
      <c r="O2751" s="59"/>
      <c r="P2751" s="59"/>
      <c r="Q2751" s="59"/>
      <c r="R2751" s="59"/>
      <c r="S2751" s="59"/>
      <c r="T2751" s="59"/>
    </row>
    <row r="2752" spans="14:20" x14ac:dyDescent="0.25">
      <c r="N2752" s="60"/>
      <c r="O2752" s="59"/>
      <c r="P2752" s="59"/>
      <c r="Q2752" s="59"/>
      <c r="R2752" s="59"/>
      <c r="S2752" s="59"/>
      <c r="T2752" s="59"/>
    </row>
    <row r="2753" spans="14:20" x14ac:dyDescent="0.25">
      <c r="N2753" s="60"/>
      <c r="O2753" s="59"/>
      <c r="P2753" s="59"/>
      <c r="Q2753" s="59"/>
      <c r="R2753" s="59"/>
      <c r="S2753" s="59"/>
      <c r="T2753" s="59"/>
    </row>
    <row r="2754" spans="14:20" x14ac:dyDescent="0.25">
      <c r="N2754" s="60"/>
      <c r="O2754" s="59"/>
      <c r="P2754" s="59"/>
      <c r="Q2754" s="59"/>
      <c r="R2754" s="59"/>
      <c r="S2754" s="59"/>
      <c r="T2754" s="59"/>
    </row>
    <row r="2755" spans="14:20" x14ac:dyDescent="0.25">
      <c r="N2755" s="60"/>
      <c r="O2755" s="59"/>
      <c r="P2755" s="59"/>
      <c r="Q2755" s="59"/>
      <c r="R2755" s="59"/>
      <c r="S2755" s="59"/>
      <c r="T2755" s="59"/>
    </row>
    <row r="2756" spans="14:20" x14ac:dyDescent="0.25">
      <c r="N2756" s="60"/>
      <c r="O2756" s="59"/>
      <c r="P2756" s="59"/>
      <c r="Q2756" s="59"/>
      <c r="R2756" s="59"/>
      <c r="S2756" s="59"/>
      <c r="T2756" s="59"/>
    </row>
    <row r="2757" spans="14:20" x14ac:dyDescent="0.25">
      <c r="N2757" s="60"/>
      <c r="O2757" s="59"/>
      <c r="P2757" s="59"/>
      <c r="Q2757" s="59"/>
      <c r="R2757" s="59"/>
      <c r="S2757" s="59"/>
      <c r="T2757" s="59"/>
    </row>
    <row r="2758" spans="14:20" x14ac:dyDescent="0.25">
      <c r="N2758" s="60"/>
      <c r="O2758" s="59"/>
      <c r="P2758" s="59"/>
      <c r="Q2758" s="59"/>
      <c r="R2758" s="59"/>
      <c r="S2758" s="59"/>
      <c r="T2758" s="59"/>
    </row>
    <row r="2759" spans="14:20" x14ac:dyDescent="0.25">
      <c r="N2759" s="60"/>
      <c r="O2759" s="59"/>
      <c r="P2759" s="59"/>
      <c r="Q2759" s="59"/>
      <c r="R2759" s="59"/>
      <c r="S2759" s="59"/>
      <c r="T2759" s="59"/>
    </row>
    <row r="2760" spans="14:20" x14ac:dyDescent="0.25">
      <c r="N2760" s="60"/>
      <c r="O2760" s="59"/>
      <c r="P2760" s="59"/>
      <c r="Q2760" s="59"/>
      <c r="R2760" s="59"/>
      <c r="S2760" s="59"/>
      <c r="T2760" s="59"/>
    </row>
    <row r="2761" spans="14:20" x14ac:dyDescent="0.25">
      <c r="N2761" s="60"/>
      <c r="O2761" s="59"/>
      <c r="P2761" s="59"/>
      <c r="Q2761" s="59"/>
      <c r="R2761" s="59"/>
      <c r="S2761" s="59"/>
      <c r="T2761" s="59"/>
    </row>
    <row r="2762" spans="14:20" x14ac:dyDescent="0.25">
      <c r="N2762" s="60"/>
      <c r="O2762" s="59"/>
      <c r="P2762" s="59"/>
      <c r="Q2762" s="59"/>
      <c r="R2762" s="59"/>
      <c r="S2762" s="59"/>
      <c r="T2762" s="59"/>
    </row>
    <row r="2763" spans="14:20" x14ac:dyDescent="0.25">
      <c r="N2763" s="60"/>
      <c r="O2763" s="59"/>
      <c r="P2763" s="59"/>
      <c r="Q2763" s="59"/>
      <c r="R2763" s="59"/>
      <c r="S2763" s="59"/>
      <c r="T2763" s="59"/>
    </row>
    <row r="2764" spans="14:20" x14ac:dyDescent="0.25">
      <c r="N2764" s="60"/>
      <c r="O2764" s="59"/>
      <c r="P2764" s="59"/>
      <c r="Q2764" s="59"/>
      <c r="R2764" s="59"/>
      <c r="S2764" s="59"/>
      <c r="T2764" s="59"/>
    </row>
    <row r="2765" spans="14:20" x14ac:dyDescent="0.25">
      <c r="N2765" s="60"/>
      <c r="O2765" s="59"/>
      <c r="P2765" s="59"/>
      <c r="Q2765" s="59"/>
      <c r="R2765" s="59"/>
      <c r="S2765" s="59"/>
      <c r="T2765" s="59"/>
    </row>
    <row r="2766" spans="14:20" x14ac:dyDescent="0.25">
      <c r="N2766" s="60"/>
      <c r="O2766" s="59"/>
      <c r="P2766" s="59"/>
      <c r="Q2766" s="59"/>
      <c r="R2766" s="59"/>
      <c r="S2766" s="59"/>
      <c r="T2766" s="59"/>
    </row>
    <row r="2767" spans="14:20" x14ac:dyDescent="0.25">
      <c r="N2767" s="60"/>
      <c r="O2767" s="59"/>
      <c r="P2767" s="59"/>
      <c r="Q2767" s="59"/>
      <c r="R2767" s="59"/>
      <c r="S2767" s="59"/>
      <c r="T2767" s="59"/>
    </row>
    <row r="2768" spans="14:20" x14ac:dyDescent="0.25">
      <c r="N2768" s="60"/>
      <c r="O2768" s="59"/>
      <c r="P2768" s="59"/>
      <c r="Q2768" s="59"/>
      <c r="R2768" s="59"/>
      <c r="S2768" s="59"/>
      <c r="T2768" s="59"/>
    </row>
    <row r="2769" spans="14:20" x14ac:dyDescent="0.25">
      <c r="N2769" s="60"/>
      <c r="O2769" s="59"/>
      <c r="P2769" s="59"/>
      <c r="Q2769" s="59"/>
      <c r="R2769" s="59"/>
      <c r="S2769" s="59"/>
      <c r="T2769" s="59"/>
    </row>
    <row r="2770" spans="14:20" x14ac:dyDescent="0.25">
      <c r="N2770" s="60"/>
      <c r="O2770" s="59"/>
      <c r="P2770" s="59"/>
      <c r="Q2770" s="59"/>
      <c r="R2770" s="59"/>
      <c r="S2770" s="59"/>
      <c r="T2770" s="59"/>
    </row>
    <row r="2771" spans="14:20" x14ac:dyDescent="0.25">
      <c r="N2771" s="60"/>
      <c r="O2771" s="59"/>
      <c r="P2771" s="59"/>
      <c r="Q2771" s="59"/>
      <c r="R2771" s="59"/>
      <c r="S2771" s="59"/>
      <c r="T2771" s="59"/>
    </row>
    <row r="2772" spans="14:20" x14ac:dyDescent="0.25">
      <c r="N2772" s="60"/>
      <c r="O2772" s="59"/>
      <c r="P2772" s="59"/>
      <c r="Q2772" s="59"/>
      <c r="R2772" s="59"/>
      <c r="S2772" s="59"/>
      <c r="T2772" s="59"/>
    </row>
    <row r="2773" spans="14:20" x14ac:dyDescent="0.25">
      <c r="N2773" s="60"/>
      <c r="O2773" s="59"/>
      <c r="P2773" s="59"/>
      <c r="Q2773" s="59"/>
      <c r="R2773" s="59"/>
      <c r="S2773" s="59"/>
      <c r="T2773" s="59"/>
    </row>
    <row r="2774" spans="14:20" x14ac:dyDescent="0.25">
      <c r="N2774" s="60"/>
      <c r="O2774" s="59"/>
      <c r="P2774" s="59"/>
      <c r="Q2774" s="59"/>
      <c r="R2774" s="59"/>
      <c r="S2774" s="59"/>
      <c r="T2774" s="59"/>
    </row>
    <row r="2775" spans="14:20" x14ac:dyDescent="0.25">
      <c r="N2775" s="60"/>
      <c r="O2775" s="59"/>
      <c r="P2775" s="59"/>
      <c r="Q2775" s="59"/>
      <c r="R2775" s="59"/>
      <c r="S2775" s="59"/>
      <c r="T2775" s="59"/>
    </row>
    <row r="2776" spans="14:20" x14ac:dyDescent="0.25">
      <c r="N2776" s="60"/>
      <c r="O2776" s="59"/>
      <c r="P2776" s="59"/>
      <c r="Q2776" s="59"/>
      <c r="R2776" s="59"/>
      <c r="S2776" s="59"/>
      <c r="T2776" s="59"/>
    </row>
    <row r="2777" spans="14:20" x14ac:dyDescent="0.25">
      <c r="N2777" s="60"/>
      <c r="O2777" s="59"/>
      <c r="P2777" s="59"/>
      <c r="Q2777" s="59"/>
      <c r="R2777" s="59"/>
      <c r="S2777" s="59"/>
      <c r="T2777" s="59"/>
    </row>
    <row r="2778" spans="14:20" x14ac:dyDescent="0.25">
      <c r="N2778" s="60"/>
      <c r="O2778" s="59"/>
      <c r="P2778" s="59"/>
      <c r="Q2778" s="59"/>
      <c r="R2778" s="59"/>
      <c r="S2778" s="59"/>
      <c r="T2778" s="59"/>
    </row>
    <row r="2779" spans="14:20" x14ac:dyDescent="0.25">
      <c r="N2779" s="60"/>
      <c r="O2779" s="59"/>
      <c r="P2779" s="59"/>
      <c r="Q2779" s="59"/>
      <c r="R2779" s="59"/>
      <c r="S2779" s="59"/>
      <c r="T2779" s="59"/>
    </row>
    <row r="2780" spans="14:20" x14ac:dyDescent="0.25">
      <c r="N2780" s="60"/>
      <c r="O2780" s="59"/>
      <c r="P2780" s="59"/>
      <c r="Q2780" s="59"/>
      <c r="R2780" s="59"/>
      <c r="S2780" s="59"/>
      <c r="T2780" s="59"/>
    </row>
    <row r="2781" spans="14:20" x14ac:dyDescent="0.25">
      <c r="N2781" s="60"/>
      <c r="O2781" s="59"/>
      <c r="P2781" s="59"/>
      <c r="Q2781" s="59"/>
      <c r="R2781" s="59"/>
      <c r="S2781" s="59"/>
      <c r="T2781" s="59"/>
    </row>
    <row r="2782" spans="14:20" x14ac:dyDescent="0.25">
      <c r="N2782" s="60"/>
      <c r="O2782" s="59"/>
      <c r="P2782" s="59"/>
      <c r="Q2782" s="59"/>
      <c r="R2782" s="59"/>
      <c r="S2782" s="59"/>
      <c r="T2782" s="59"/>
    </row>
    <row r="2783" spans="14:20" x14ac:dyDescent="0.25">
      <c r="N2783" s="60"/>
      <c r="O2783" s="59"/>
      <c r="P2783" s="59"/>
      <c r="Q2783" s="59"/>
      <c r="R2783" s="59"/>
      <c r="S2783" s="59"/>
      <c r="T2783" s="59"/>
    </row>
    <row r="2784" spans="14:20" x14ac:dyDescent="0.25">
      <c r="N2784" s="60"/>
      <c r="O2784" s="59"/>
      <c r="P2784" s="59"/>
      <c r="Q2784" s="59"/>
      <c r="R2784" s="59"/>
      <c r="S2784" s="59"/>
      <c r="T2784" s="59"/>
    </row>
    <row r="2785" spans="14:20" x14ac:dyDescent="0.25">
      <c r="N2785" s="60"/>
      <c r="O2785" s="59"/>
      <c r="P2785" s="59"/>
      <c r="Q2785" s="59"/>
      <c r="R2785" s="59"/>
      <c r="S2785" s="59"/>
      <c r="T2785" s="59"/>
    </row>
    <row r="2786" spans="14:20" x14ac:dyDescent="0.25">
      <c r="N2786" s="60"/>
      <c r="O2786" s="59"/>
      <c r="P2786" s="59"/>
      <c r="Q2786" s="59"/>
      <c r="R2786" s="59"/>
      <c r="S2786" s="59"/>
      <c r="T2786" s="59"/>
    </row>
    <row r="2787" spans="14:20" x14ac:dyDescent="0.25">
      <c r="N2787" s="60"/>
      <c r="O2787" s="59"/>
      <c r="P2787" s="59"/>
      <c r="Q2787" s="59"/>
      <c r="R2787" s="59"/>
      <c r="S2787" s="59"/>
      <c r="T2787" s="59"/>
    </row>
    <row r="2788" spans="14:20" x14ac:dyDescent="0.25">
      <c r="N2788" s="60"/>
      <c r="O2788" s="59"/>
      <c r="P2788" s="59"/>
      <c r="Q2788" s="59"/>
      <c r="R2788" s="59"/>
      <c r="S2788" s="59"/>
      <c r="T2788" s="59"/>
    </row>
    <row r="2789" spans="14:20" x14ac:dyDescent="0.25">
      <c r="N2789" s="60"/>
      <c r="O2789" s="59"/>
      <c r="P2789" s="59"/>
      <c r="Q2789" s="59"/>
      <c r="R2789" s="59"/>
      <c r="S2789" s="59"/>
      <c r="T2789" s="59"/>
    </row>
    <row r="2790" spans="14:20" x14ac:dyDescent="0.25">
      <c r="N2790" s="60"/>
      <c r="O2790" s="59"/>
      <c r="P2790" s="59"/>
      <c r="Q2790" s="59"/>
      <c r="R2790" s="59"/>
      <c r="S2790" s="59"/>
      <c r="T2790" s="59"/>
    </row>
    <row r="2791" spans="14:20" x14ac:dyDescent="0.25">
      <c r="N2791" s="60"/>
      <c r="O2791" s="59"/>
      <c r="P2791" s="59"/>
      <c r="Q2791" s="59"/>
      <c r="R2791" s="59"/>
      <c r="S2791" s="59"/>
      <c r="T2791" s="59"/>
    </row>
    <row r="2792" spans="14:20" x14ac:dyDescent="0.25">
      <c r="N2792" s="60"/>
      <c r="O2792" s="59"/>
      <c r="P2792" s="59"/>
      <c r="Q2792" s="59"/>
      <c r="R2792" s="59"/>
      <c r="S2792" s="59"/>
      <c r="T2792" s="59"/>
    </row>
    <row r="2793" spans="14:20" x14ac:dyDescent="0.25">
      <c r="N2793" s="60"/>
      <c r="O2793" s="59"/>
      <c r="P2793" s="59"/>
      <c r="Q2793" s="59"/>
      <c r="R2793" s="59"/>
      <c r="S2793" s="59"/>
      <c r="T2793" s="59"/>
    </row>
    <row r="2794" spans="14:20" x14ac:dyDescent="0.25">
      <c r="N2794" s="60"/>
      <c r="O2794" s="59"/>
      <c r="P2794" s="59"/>
      <c r="Q2794" s="59"/>
      <c r="R2794" s="59"/>
      <c r="S2794" s="59"/>
      <c r="T2794" s="59"/>
    </row>
    <row r="2795" spans="14:20" x14ac:dyDescent="0.25">
      <c r="N2795" s="60"/>
      <c r="O2795" s="59"/>
      <c r="P2795" s="59"/>
      <c r="Q2795" s="59"/>
      <c r="R2795" s="59"/>
      <c r="S2795" s="59"/>
      <c r="T2795" s="59"/>
    </row>
    <row r="2796" spans="14:20" x14ac:dyDescent="0.25">
      <c r="N2796" s="60"/>
      <c r="O2796" s="59"/>
      <c r="P2796" s="59"/>
      <c r="Q2796" s="59"/>
      <c r="R2796" s="59"/>
      <c r="S2796" s="59"/>
      <c r="T2796" s="59"/>
    </row>
    <row r="2797" spans="14:20" x14ac:dyDescent="0.25">
      <c r="N2797" s="60"/>
      <c r="O2797" s="59"/>
      <c r="P2797" s="59"/>
      <c r="Q2797" s="59"/>
      <c r="R2797" s="59"/>
      <c r="S2797" s="59"/>
      <c r="T2797" s="59"/>
    </row>
    <row r="2798" spans="14:20" x14ac:dyDescent="0.25">
      <c r="N2798" s="60"/>
      <c r="O2798" s="59"/>
      <c r="P2798" s="59"/>
      <c r="Q2798" s="59"/>
      <c r="R2798" s="59"/>
      <c r="S2798" s="59"/>
      <c r="T2798" s="59"/>
    </row>
    <row r="2799" spans="14:20" x14ac:dyDescent="0.25">
      <c r="N2799" s="60"/>
      <c r="O2799" s="59"/>
      <c r="P2799" s="59"/>
      <c r="Q2799" s="59"/>
      <c r="R2799" s="59"/>
      <c r="S2799" s="59"/>
      <c r="T2799" s="59"/>
    </row>
    <row r="2800" spans="14:20" x14ac:dyDescent="0.25">
      <c r="N2800" s="60"/>
      <c r="O2800" s="59"/>
      <c r="P2800" s="59"/>
      <c r="Q2800" s="59"/>
      <c r="R2800" s="59"/>
      <c r="S2800" s="59"/>
      <c r="T2800" s="59"/>
    </row>
    <row r="2801" spans="14:20" x14ac:dyDescent="0.25">
      <c r="N2801" s="60"/>
      <c r="O2801" s="59"/>
      <c r="P2801" s="59"/>
      <c r="Q2801" s="59"/>
      <c r="R2801" s="59"/>
      <c r="S2801" s="59"/>
      <c r="T2801" s="59"/>
    </row>
    <row r="2802" spans="14:20" x14ac:dyDescent="0.25">
      <c r="N2802" s="60"/>
      <c r="O2802" s="59"/>
      <c r="P2802" s="59"/>
      <c r="Q2802" s="59"/>
      <c r="R2802" s="59"/>
      <c r="S2802" s="59"/>
      <c r="T2802" s="59"/>
    </row>
    <row r="2803" spans="14:20" x14ac:dyDescent="0.25">
      <c r="N2803" s="60"/>
      <c r="O2803" s="59"/>
      <c r="P2803" s="59"/>
      <c r="Q2803" s="59"/>
      <c r="R2803" s="59"/>
      <c r="S2803" s="59"/>
      <c r="T2803" s="59"/>
    </row>
    <row r="2804" spans="14:20" x14ac:dyDescent="0.25">
      <c r="N2804" s="60"/>
      <c r="O2804" s="59"/>
      <c r="P2804" s="59"/>
      <c r="Q2804" s="59"/>
      <c r="R2804" s="59"/>
      <c r="S2804" s="59"/>
      <c r="T2804" s="59"/>
    </row>
    <row r="2805" spans="14:20" x14ac:dyDescent="0.25">
      <c r="N2805" s="60"/>
      <c r="O2805" s="59"/>
      <c r="P2805" s="59"/>
      <c r="Q2805" s="59"/>
      <c r="R2805" s="59"/>
      <c r="S2805" s="59"/>
      <c r="T2805" s="59"/>
    </row>
    <row r="2806" spans="14:20" x14ac:dyDescent="0.25">
      <c r="N2806" s="60"/>
      <c r="O2806" s="59"/>
      <c r="P2806" s="59"/>
      <c r="Q2806" s="59"/>
      <c r="R2806" s="59"/>
      <c r="S2806" s="59"/>
      <c r="T2806" s="59"/>
    </row>
    <row r="2807" spans="14:20" x14ac:dyDescent="0.25">
      <c r="N2807" s="60"/>
      <c r="O2807" s="59"/>
      <c r="P2807" s="59"/>
      <c r="Q2807" s="59"/>
      <c r="R2807" s="59"/>
      <c r="S2807" s="59"/>
      <c r="T2807" s="59"/>
    </row>
    <row r="2808" spans="14:20" x14ac:dyDescent="0.25">
      <c r="N2808" s="60"/>
      <c r="O2808" s="59"/>
      <c r="P2808" s="59"/>
      <c r="Q2808" s="59"/>
      <c r="R2808" s="59"/>
      <c r="S2808" s="59"/>
      <c r="T2808" s="59"/>
    </row>
    <row r="2809" spans="14:20" x14ac:dyDescent="0.25">
      <c r="N2809" s="60"/>
      <c r="O2809" s="59"/>
      <c r="P2809" s="59"/>
      <c r="Q2809" s="59"/>
      <c r="R2809" s="59"/>
      <c r="S2809" s="59"/>
      <c r="T2809" s="59"/>
    </row>
    <row r="2810" spans="14:20" x14ac:dyDescent="0.25">
      <c r="N2810" s="60"/>
      <c r="O2810" s="59"/>
      <c r="P2810" s="59"/>
      <c r="Q2810" s="59"/>
      <c r="R2810" s="59"/>
      <c r="S2810" s="59"/>
      <c r="T2810" s="59"/>
    </row>
    <row r="2811" spans="14:20" x14ac:dyDescent="0.25">
      <c r="N2811" s="60"/>
      <c r="O2811" s="59"/>
      <c r="P2811" s="59"/>
      <c r="Q2811" s="59"/>
      <c r="R2811" s="59"/>
      <c r="S2811" s="59"/>
      <c r="T2811" s="59"/>
    </row>
    <row r="2812" spans="14:20" x14ac:dyDescent="0.25">
      <c r="N2812" s="60"/>
      <c r="O2812" s="59"/>
      <c r="P2812" s="59"/>
      <c r="Q2812" s="59"/>
      <c r="R2812" s="59"/>
      <c r="S2812" s="59"/>
      <c r="T2812" s="59"/>
    </row>
    <row r="2813" spans="14:20" x14ac:dyDescent="0.25">
      <c r="N2813" s="60"/>
      <c r="O2813" s="59"/>
      <c r="P2813" s="59"/>
      <c r="Q2813" s="59"/>
      <c r="R2813" s="59"/>
      <c r="S2813" s="59"/>
      <c r="T2813" s="59"/>
    </row>
    <row r="2814" spans="14:20" x14ac:dyDescent="0.25">
      <c r="N2814" s="60"/>
      <c r="O2814" s="59"/>
      <c r="P2814" s="59"/>
      <c r="Q2814" s="59"/>
      <c r="R2814" s="59"/>
      <c r="S2814" s="59"/>
      <c r="T2814" s="59"/>
    </row>
    <row r="2815" spans="14:20" x14ac:dyDescent="0.25">
      <c r="N2815" s="60"/>
      <c r="O2815" s="59"/>
      <c r="P2815" s="59"/>
      <c r="Q2815" s="59"/>
      <c r="R2815" s="59"/>
      <c r="S2815" s="59"/>
      <c r="T2815" s="59"/>
    </row>
    <row r="2816" spans="14:20" x14ac:dyDescent="0.25">
      <c r="N2816" s="60"/>
      <c r="O2816" s="59"/>
      <c r="P2816" s="59"/>
      <c r="Q2816" s="59"/>
      <c r="R2816" s="59"/>
      <c r="S2816" s="59"/>
      <c r="T2816" s="59"/>
    </row>
    <row r="2817" spans="14:20" x14ac:dyDescent="0.25">
      <c r="N2817" s="60"/>
      <c r="O2817" s="59"/>
      <c r="P2817" s="59"/>
      <c r="Q2817" s="59"/>
      <c r="R2817" s="59"/>
      <c r="S2817" s="59"/>
      <c r="T2817" s="59"/>
    </row>
    <row r="2818" spans="14:20" x14ac:dyDescent="0.25">
      <c r="N2818" s="60"/>
      <c r="O2818" s="59"/>
      <c r="P2818" s="59"/>
      <c r="Q2818" s="59"/>
      <c r="R2818" s="59"/>
      <c r="S2818" s="59"/>
      <c r="T2818" s="59"/>
    </row>
    <row r="2819" spans="14:20" x14ac:dyDescent="0.25">
      <c r="N2819" s="60"/>
      <c r="O2819" s="59"/>
      <c r="P2819" s="59"/>
      <c r="Q2819" s="59"/>
      <c r="R2819" s="59"/>
      <c r="S2819" s="59"/>
      <c r="T2819" s="59"/>
    </row>
    <row r="2820" spans="14:20" x14ac:dyDescent="0.25">
      <c r="N2820" s="60"/>
      <c r="O2820" s="59"/>
      <c r="P2820" s="59"/>
      <c r="Q2820" s="59"/>
      <c r="R2820" s="59"/>
      <c r="S2820" s="59"/>
      <c r="T2820" s="59"/>
    </row>
    <row r="2821" spans="14:20" x14ac:dyDescent="0.25">
      <c r="N2821" s="60"/>
      <c r="O2821" s="59"/>
      <c r="P2821" s="59"/>
      <c r="Q2821" s="59"/>
      <c r="R2821" s="59"/>
      <c r="S2821" s="59"/>
      <c r="T2821" s="59"/>
    </row>
    <row r="2822" spans="14:20" x14ac:dyDescent="0.25">
      <c r="N2822" s="60"/>
      <c r="O2822" s="59"/>
      <c r="P2822" s="59"/>
      <c r="Q2822" s="59"/>
      <c r="R2822" s="59"/>
      <c r="S2822" s="59"/>
      <c r="T2822" s="59"/>
    </row>
    <row r="2823" spans="14:20" x14ac:dyDescent="0.25">
      <c r="N2823" s="60"/>
      <c r="O2823" s="59"/>
      <c r="P2823" s="59"/>
      <c r="Q2823" s="59"/>
      <c r="R2823" s="59"/>
      <c r="S2823" s="59"/>
      <c r="T2823" s="59"/>
    </row>
    <row r="2824" spans="14:20" x14ac:dyDescent="0.25">
      <c r="N2824" s="60"/>
      <c r="O2824" s="59"/>
      <c r="P2824" s="59"/>
      <c r="Q2824" s="59"/>
      <c r="R2824" s="59"/>
      <c r="S2824" s="59"/>
      <c r="T2824" s="59"/>
    </row>
    <row r="2825" spans="14:20" x14ac:dyDescent="0.25">
      <c r="N2825" s="60"/>
      <c r="O2825" s="59"/>
      <c r="P2825" s="59"/>
      <c r="Q2825" s="59"/>
      <c r="R2825" s="59"/>
      <c r="S2825" s="59"/>
      <c r="T2825" s="59"/>
    </row>
    <row r="2826" spans="14:20" x14ac:dyDescent="0.25">
      <c r="N2826" s="60"/>
      <c r="O2826" s="59"/>
      <c r="P2826" s="59"/>
      <c r="Q2826" s="59"/>
      <c r="R2826" s="59"/>
      <c r="S2826" s="59"/>
      <c r="T2826" s="59"/>
    </row>
    <row r="2827" spans="14:20" x14ac:dyDescent="0.25">
      <c r="N2827" s="60"/>
      <c r="O2827" s="59"/>
      <c r="P2827" s="59"/>
      <c r="Q2827" s="59"/>
      <c r="R2827" s="59"/>
      <c r="S2827" s="59"/>
      <c r="T2827" s="59"/>
    </row>
    <row r="2828" spans="14:20" x14ac:dyDescent="0.25">
      <c r="N2828" s="60"/>
      <c r="O2828" s="59"/>
      <c r="P2828" s="59"/>
      <c r="Q2828" s="59"/>
      <c r="R2828" s="59"/>
      <c r="S2828" s="59"/>
      <c r="T2828" s="59"/>
    </row>
    <row r="2829" spans="14:20" x14ac:dyDescent="0.25">
      <c r="N2829" s="60"/>
      <c r="O2829" s="59"/>
      <c r="P2829" s="59"/>
      <c r="Q2829" s="59"/>
      <c r="R2829" s="59"/>
      <c r="S2829" s="59"/>
      <c r="T2829" s="59"/>
    </row>
    <row r="2830" spans="14:20" x14ac:dyDescent="0.25">
      <c r="N2830" s="60"/>
      <c r="O2830" s="59"/>
      <c r="P2830" s="59"/>
      <c r="Q2830" s="59"/>
      <c r="R2830" s="59"/>
      <c r="S2830" s="59"/>
      <c r="T2830" s="59"/>
    </row>
    <row r="2831" spans="14:20" x14ac:dyDescent="0.25">
      <c r="N2831" s="60"/>
      <c r="O2831" s="59"/>
      <c r="P2831" s="59"/>
      <c r="Q2831" s="59"/>
      <c r="R2831" s="59"/>
      <c r="S2831" s="59"/>
      <c r="T2831" s="59"/>
    </row>
    <row r="2832" spans="14:20" x14ac:dyDescent="0.25">
      <c r="N2832" s="60"/>
      <c r="O2832" s="59"/>
      <c r="P2832" s="59"/>
      <c r="Q2832" s="59"/>
      <c r="R2832" s="59"/>
      <c r="S2832" s="59"/>
      <c r="T2832" s="59"/>
    </row>
    <row r="2833" spans="14:20" x14ac:dyDescent="0.25">
      <c r="N2833" s="60"/>
      <c r="O2833" s="59"/>
      <c r="P2833" s="59"/>
      <c r="Q2833" s="59"/>
      <c r="R2833" s="59"/>
      <c r="S2833" s="59"/>
      <c r="T2833" s="59"/>
    </row>
    <row r="2834" spans="14:20" x14ac:dyDescent="0.25">
      <c r="N2834" s="60"/>
      <c r="O2834" s="59"/>
      <c r="P2834" s="59"/>
      <c r="Q2834" s="59"/>
      <c r="R2834" s="59"/>
      <c r="S2834" s="59"/>
      <c r="T2834" s="59"/>
    </row>
    <row r="2835" spans="14:20" x14ac:dyDescent="0.25">
      <c r="N2835" s="60"/>
      <c r="O2835" s="59"/>
      <c r="P2835" s="59"/>
      <c r="Q2835" s="59"/>
      <c r="R2835" s="59"/>
      <c r="S2835" s="59"/>
      <c r="T2835" s="59"/>
    </row>
    <row r="2836" spans="14:20" x14ac:dyDescent="0.25">
      <c r="N2836" s="60"/>
      <c r="O2836" s="59"/>
      <c r="P2836" s="59"/>
      <c r="Q2836" s="59"/>
      <c r="R2836" s="59"/>
      <c r="S2836" s="59"/>
      <c r="T2836" s="59"/>
    </row>
    <row r="2837" spans="14:20" x14ac:dyDescent="0.25">
      <c r="N2837" s="60"/>
      <c r="O2837" s="59"/>
      <c r="P2837" s="59"/>
      <c r="Q2837" s="59"/>
      <c r="R2837" s="59"/>
      <c r="S2837" s="59"/>
      <c r="T2837" s="59"/>
    </row>
    <row r="2838" spans="14:20" x14ac:dyDescent="0.25">
      <c r="N2838" s="60"/>
      <c r="O2838" s="59"/>
      <c r="P2838" s="59"/>
      <c r="Q2838" s="59"/>
      <c r="R2838" s="59"/>
      <c r="S2838" s="59"/>
      <c r="T2838" s="59"/>
    </row>
    <row r="2839" spans="14:20" x14ac:dyDescent="0.25">
      <c r="N2839" s="60"/>
      <c r="O2839" s="59"/>
      <c r="P2839" s="59"/>
      <c r="Q2839" s="59"/>
      <c r="R2839" s="59"/>
      <c r="S2839" s="59"/>
      <c r="T2839" s="59"/>
    </row>
    <row r="2840" spans="14:20" x14ac:dyDescent="0.25">
      <c r="N2840" s="60"/>
      <c r="O2840" s="59"/>
      <c r="P2840" s="59"/>
      <c r="Q2840" s="59"/>
      <c r="R2840" s="59"/>
      <c r="S2840" s="59"/>
      <c r="T2840" s="59"/>
    </row>
    <row r="2841" spans="14:20" x14ac:dyDescent="0.25">
      <c r="N2841" s="60"/>
      <c r="O2841" s="59"/>
      <c r="P2841" s="59"/>
      <c r="Q2841" s="59"/>
      <c r="R2841" s="59"/>
      <c r="S2841" s="59"/>
      <c r="T2841" s="59"/>
    </row>
    <row r="2842" spans="14:20" x14ac:dyDescent="0.25">
      <c r="N2842" s="60"/>
      <c r="O2842" s="59"/>
      <c r="P2842" s="59"/>
      <c r="Q2842" s="59"/>
      <c r="R2842" s="59"/>
      <c r="S2842" s="59"/>
      <c r="T2842" s="59"/>
    </row>
    <row r="2843" spans="14:20" x14ac:dyDescent="0.25">
      <c r="N2843" s="60"/>
      <c r="O2843" s="59"/>
      <c r="P2843" s="59"/>
      <c r="Q2843" s="59"/>
      <c r="R2843" s="59"/>
      <c r="S2843" s="59"/>
      <c r="T2843" s="59"/>
    </row>
    <row r="2844" spans="14:20" x14ac:dyDescent="0.25">
      <c r="N2844" s="60"/>
      <c r="O2844" s="59"/>
      <c r="P2844" s="59"/>
      <c r="Q2844" s="59"/>
      <c r="R2844" s="59"/>
      <c r="S2844" s="59"/>
      <c r="T2844" s="59"/>
    </row>
    <row r="2845" spans="14:20" x14ac:dyDescent="0.25">
      <c r="N2845" s="60"/>
      <c r="O2845" s="59"/>
      <c r="P2845" s="59"/>
      <c r="Q2845" s="59"/>
      <c r="R2845" s="59"/>
      <c r="S2845" s="59"/>
      <c r="T2845" s="59"/>
    </row>
    <row r="2846" spans="14:20" x14ac:dyDescent="0.25">
      <c r="N2846" s="60"/>
      <c r="O2846" s="59"/>
      <c r="P2846" s="59"/>
      <c r="Q2846" s="59"/>
      <c r="R2846" s="59"/>
      <c r="S2846" s="59"/>
      <c r="T2846" s="59"/>
    </row>
    <row r="2847" spans="14:20" x14ac:dyDescent="0.25">
      <c r="N2847" s="60"/>
      <c r="O2847" s="59"/>
      <c r="P2847" s="59"/>
      <c r="Q2847" s="59"/>
      <c r="R2847" s="59"/>
      <c r="S2847" s="59"/>
      <c r="T2847" s="59"/>
    </row>
    <row r="2848" spans="14:20" x14ac:dyDescent="0.25">
      <c r="N2848" s="60"/>
      <c r="O2848" s="59"/>
      <c r="P2848" s="59"/>
      <c r="Q2848" s="59"/>
      <c r="R2848" s="59"/>
      <c r="S2848" s="59"/>
      <c r="T2848" s="59"/>
    </row>
    <row r="2849" spans="14:20" x14ac:dyDescent="0.25">
      <c r="N2849" s="60"/>
      <c r="O2849" s="59"/>
      <c r="P2849" s="59"/>
      <c r="Q2849" s="59"/>
      <c r="R2849" s="59"/>
      <c r="S2849" s="59"/>
      <c r="T2849" s="59"/>
    </row>
    <row r="2850" spans="14:20" x14ac:dyDescent="0.25">
      <c r="N2850" s="60"/>
      <c r="O2850" s="59"/>
      <c r="P2850" s="59"/>
      <c r="Q2850" s="59"/>
      <c r="R2850" s="59"/>
      <c r="S2850" s="59"/>
      <c r="T2850" s="59"/>
    </row>
    <row r="2851" spans="14:20" x14ac:dyDescent="0.25">
      <c r="N2851" s="60"/>
      <c r="O2851" s="59"/>
      <c r="P2851" s="59"/>
      <c r="Q2851" s="59"/>
      <c r="R2851" s="59"/>
      <c r="S2851" s="59"/>
      <c r="T2851" s="59"/>
    </row>
    <row r="2852" spans="14:20" x14ac:dyDescent="0.25">
      <c r="N2852" s="60"/>
      <c r="O2852" s="59"/>
      <c r="P2852" s="59"/>
      <c r="Q2852" s="59"/>
      <c r="R2852" s="59"/>
      <c r="S2852" s="59"/>
      <c r="T2852" s="59"/>
    </row>
    <row r="2853" spans="14:20" x14ac:dyDescent="0.25">
      <c r="N2853" s="60"/>
      <c r="O2853" s="59"/>
      <c r="P2853" s="59"/>
      <c r="Q2853" s="59"/>
      <c r="R2853" s="59"/>
      <c r="S2853" s="59"/>
      <c r="T2853" s="59"/>
    </row>
    <row r="2854" spans="14:20" x14ac:dyDescent="0.25">
      <c r="N2854" s="60"/>
      <c r="O2854" s="59"/>
      <c r="P2854" s="59"/>
      <c r="Q2854" s="59"/>
      <c r="R2854" s="59"/>
      <c r="S2854" s="59"/>
      <c r="T2854" s="59"/>
    </row>
    <row r="2855" spans="14:20" x14ac:dyDescent="0.25">
      <c r="N2855" s="60"/>
      <c r="O2855" s="59"/>
      <c r="P2855" s="59"/>
      <c r="Q2855" s="59"/>
      <c r="R2855" s="59"/>
      <c r="S2855" s="59"/>
      <c r="T2855" s="59"/>
    </row>
    <row r="2856" spans="14:20" x14ac:dyDescent="0.25">
      <c r="N2856" s="60"/>
      <c r="O2856" s="59"/>
      <c r="P2856" s="59"/>
      <c r="Q2856" s="59"/>
      <c r="R2856" s="59"/>
      <c r="S2856" s="59"/>
      <c r="T2856" s="59"/>
    </row>
    <row r="2857" spans="14:20" x14ac:dyDescent="0.25">
      <c r="N2857" s="60"/>
      <c r="O2857" s="59"/>
      <c r="P2857" s="59"/>
      <c r="Q2857" s="59"/>
      <c r="R2857" s="59"/>
      <c r="S2857" s="59"/>
      <c r="T2857" s="59"/>
    </row>
    <row r="2858" spans="14:20" x14ac:dyDescent="0.25">
      <c r="N2858" s="60"/>
      <c r="O2858" s="59"/>
      <c r="P2858" s="59"/>
      <c r="Q2858" s="59"/>
      <c r="R2858" s="59"/>
      <c r="S2858" s="59"/>
      <c r="T2858" s="59"/>
    </row>
    <row r="2859" spans="14:20" x14ac:dyDescent="0.25">
      <c r="N2859" s="60"/>
      <c r="O2859" s="59"/>
      <c r="P2859" s="59"/>
      <c r="Q2859" s="59"/>
      <c r="R2859" s="59"/>
      <c r="S2859" s="59"/>
      <c r="T2859" s="59"/>
    </row>
    <row r="2860" spans="14:20" x14ac:dyDescent="0.25">
      <c r="N2860" s="60"/>
      <c r="O2860" s="59"/>
      <c r="P2860" s="59"/>
      <c r="Q2860" s="59"/>
      <c r="R2860" s="59"/>
      <c r="S2860" s="59"/>
      <c r="T2860" s="59"/>
    </row>
    <row r="2861" spans="14:20" x14ac:dyDescent="0.25">
      <c r="N2861" s="60"/>
      <c r="O2861" s="59"/>
      <c r="P2861" s="59"/>
      <c r="Q2861" s="59"/>
      <c r="R2861" s="59"/>
      <c r="S2861" s="59"/>
      <c r="T2861" s="59"/>
    </row>
    <row r="2862" spans="14:20" x14ac:dyDescent="0.25">
      <c r="N2862" s="60"/>
      <c r="O2862" s="59"/>
      <c r="P2862" s="59"/>
      <c r="Q2862" s="59"/>
      <c r="R2862" s="59"/>
      <c r="S2862" s="59"/>
      <c r="T2862" s="59"/>
    </row>
    <row r="2863" spans="14:20" x14ac:dyDescent="0.25">
      <c r="N2863" s="60"/>
      <c r="O2863" s="59"/>
      <c r="P2863" s="59"/>
      <c r="Q2863" s="59"/>
      <c r="R2863" s="59"/>
      <c r="S2863" s="59"/>
      <c r="T2863" s="59"/>
    </row>
    <row r="2864" spans="14:20" x14ac:dyDescent="0.25">
      <c r="N2864" s="60"/>
      <c r="O2864" s="59"/>
      <c r="P2864" s="59"/>
      <c r="Q2864" s="59"/>
      <c r="R2864" s="59"/>
      <c r="S2864" s="59"/>
      <c r="T2864" s="59"/>
    </row>
    <row r="2865" spans="14:20" x14ac:dyDescent="0.25">
      <c r="N2865" s="60"/>
      <c r="O2865" s="59"/>
      <c r="P2865" s="59"/>
      <c r="Q2865" s="59"/>
      <c r="R2865" s="59"/>
      <c r="S2865" s="59"/>
      <c r="T2865" s="59"/>
    </row>
    <row r="2866" spans="14:20" x14ac:dyDescent="0.25">
      <c r="N2866" s="60"/>
      <c r="O2866" s="59"/>
      <c r="P2866" s="59"/>
      <c r="Q2866" s="59"/>
      <c r="R2866" s="59"/>
      <c r="S2866" s="59"/>
      <c r="T2866" s="59"/>
    </row>
    <row r="2867" spans="14:20" x14ac:dyDescent="0.25">
      <c r="N2867" s="60"/>
      <c r="O2867" s="59"/>
      <c r="P2867" s="59"/>
      <c r="Q2867" s="59"/>
      <c r="R2867" s="59"/>
      <c r="S2867" s="59"/>
      <c r="T2867" s="59"/>
    </row>
    <row r="2868" spans="14:20" x14ac:dyDescent="0.25">
      <c r="N2868" s="60"/>
      <c r="O2868" s="59"/>
      <c r="P2868" s="59"/>
      <c r="Q2868" s="59"/>
      <c r="R2868" s="59"/>
      <c r="S2868" s="59"/>
      <c r="T2868" s="59"/>
    </row>
    <row r="2869" spans="14:20" x14ac:dyDescent="0.25">
      <c r="N2869" s="60"/>
      <c r="O2869" s="59"/>
      <c r="P2869" s="59"/>
      <c r="Q2869" s="59"/>
      <c r="R2869" s="59"/>
      <c r="S2869" s="59"/>
      <c r="T2869" s="59"/>
    </row>
    <row r="2870" spans="14:20" x14ac:dyDescent="0.25">
      <c r="N2870" s="60"/>
      <c r="O2870" s="59"/>
      <c r="P2870" s="59"/>
      <c r="Q2870" s="59"/>
      <c r="R2870" s="59"/>
      <c r="S2870" s="59"/>
      <c r="T2870" s="59"/>
    </row>
    <row r="2871" spans="14:20" x14ac:dyDescent="0.25">
      <c r="N2871" s="60"/>
      <c r="O2871" s="59"/>
      <c r="P2871" s="59"/>
      <c r="Q2871" s="59"/>
      <c r="R2871" s="59"/>
      <c r="S2871" s="59"/>
      <c r="T2871" s="59"/>
    </row>
    <row r="2872" spans="14:20" x14ac:dyDescent="0.25">
      <c r="N2872" s="60"/>
      <c r="O2872" s="59"/>
      <c r="P2872" s="59"/>
      <c r="Q2872" s="59"/>
      <c r="R2872" s="59"/>
      <c r="S2872" s="59"/>
      <c r="T2872" s="59"/>
    </row>
    <row r="2873" spans="14:20" x14ac:dyDescent="0.25">
      <c r="N2873" s="60"/>
      <c r="O2873" s="59"/>
      <c r="P2873" s="59"/>
      <c r="Q2873" s="59"/>
      <c r="R2873" s="59"/>
      <c r="S2873" s="59"/>
      <c r="T2873" s="59"/>
    </row>
    <row r="2874" spans="14:20" x14ac:dyDescent="0.25">
      <c r="N2874" s="60"/>
      <c r="O2874" s="59"/>
      <c r="P2874" s="59"/>
      <c r="Q2874" s="59"/>
      <c r="R2874" s="59"/>
      <c r="S2874" s="59"/>
      <c r="T2874" s="59"/>
    </row>
    <row r="2875" spans="14:20" x14ac:dyDescent="0.25">
      <c r="N2875" s="60"/>
      <c r="O2875" s="59"/>
      <c r="P2875" s="59"/>
      <c r="Q2875" s="59"/>
      <c r="R2875" s="59"/>
      <c r="S2875" s="59"/>
      <c r="T2875" s="59"/>
    </row>
    <row r="2876" spans="14:20" x14ac:dyDescent="0.25">
      <c r="N2876" s="60"/>
      <c r="O2876" s="59"/>
      <c r="P2876" s="59"/>
      <c r="Q2876" s="59"/>
      <c r="R2876" s="59"/>
      <c r="S2876" s="59"/>
      <c r="T2876" s="59"/>
    </row>
    <row r="2877" spans="14:20" x14ac:dyDescent="0.25">
      <c r="N2877" s="60"/>
      <c r="O2877" s="59"/>
      <c r="P2877" s="59"/>
      <c r="Q2877" s="59"/>
      <c r="R2877" s="59"/>
      <c r="S2877" s="59"/>
      <c r="T2877" s="59"/>
    </row>
    <row r="2878" spans="14:20" x14ac:dyDescent="0.25">
      <c r="N2878" s="60"/>
      <c r="O2878" s="59"/>
      <c r="P2878" s="59"/>
      <c r="Q2878" s="59"/>
      <c r="R2878" s="59"/>
      <c r="S2878" s="59"/>
      <c r="T2878" s="59"/>
    </row>
    <row r="2879" spans="14:20" x14ac:dyDescent="0.25">
      <c r="N2879" s="60"/>
      <c r="O2879" s="59"/>
      <c r="P2879" s="59"/>
      <c r="Q2879" s="59"/>
      <c r="R2879" s="59"/>
      <c r="S2879" s="59"/>
      <c r="T2879" s="59"/>
    </row>
    <row r="2880" spans="14:20" x14ac:dyDescent="0.25">
      <c r="N2880" s="60"/>
      <c r="O2880" s="59"/>
      <c r="P2880" s="59"/>
      <c r="Q2880" s="59"/>
      <c r="R2880" s="59"/>
      <c r="S2880" s="59"/>
      <c r="T2880" s="59"/>
    </row>
    <row r="2881" spans="14:20" x14ac:dyDescent="0.25">
      <c r="N2881" s="60"/>
      <c r="O2881" s="59"/>
      <c r="P2881" s="59"/>
      <c r="Q2881" s="59"/>
      <c r="R2881" s="59"/>
      <c r="S2881" s="59"/>
      <c r="T2881" s="59"/>
    </row>
    <row r="2882" spans="14:20" x14ac:dyDescent="0.25">
      <c r="N2882" s="60"/>
      <c r="O2882" s="59"/>
      <c r="P2882" s="59"/>
      <c r="Q2882" s="59"/>
      <c r="R2882" s="59"/>
      <c r="S2882" s="59"/>
      <c r="T2882" s="59"/>
    </row>
    <row r="2883" spans="14:20" x14ac:dyDescent="0.25">
      <c r="N2883" s="60"/>
      <c r="O2883" s="59"/>
      <c r="P2883" s="59"/>
      <c r="Q2883" s="59"/>
      <c r="R2883" s="59"/>
      <c r="S2883" s="59"/>
      <c r="T2883" s="59"/>
    </row>
    <row r="2884" spans="14:20" x14ac:dyDescent="0.25">
      <c r="N2884" s="60"/>
      <c r="O2884" s="59"/>
      <c r="P2884" s="59"/>
      <c r="Q2884" s="59"/>
      <c r="R2884" s="59"/>
      <c r="S2884" s="59"/>
      <c r="T2884" s="59"/>
    </row>
    <row r="2885" spans="14:20" x14ac:dyDescent="0.25">
      <c r="N2885" s="60"/>
      <c r="O2885" s="59"/>
      <c r="P2885" s="59"/>
      <c r="Q2885" s="59"/>
      <c r="R2885" s="59"/>
      <c r="S2885" s="59"/>
      <c r="T2885" s="59"/>
    </row>
    <row r="2886" spans="14:20" x14ac:dyDescent="0.25">
      <c r="N2886" s="60"/>
      <c r="O2886" s="59"/>
      <c r="P2886" s="59"/>
      <c r="Q2886" s="59"/>
      <c r="R2886" s="59"/>
      <c r="S2886" s="59"/>
      <c r="T2886" s="59"/>
    </row>
    <row r="2887" spans="14:20" x14ac:dyDescent="0.25">
      <c r="N2887" s="60"/>
      <c r="O2887" s="59"/>
      <c r="P2887" s="59"/>
      <c r="Q2887" s="59"/>
      <c r="R2887" s="59"/>
      <c r="S2887" s="59"/>
      <c r="T2887" s="59"/>
    </row>
    <row r="2888" spans="14:20" x14ac:dyDescent="0.25">
      <c r="N2888" s="60"/>
      <c r="O2888" s="59"/>
      <c r="P2888" s="59"/>
      <c r="Q2888" s="59"/>
      <c r="R2888" s="59"/>
      <c r="S2888" s="59"/>
      <c r="T2888" s="59"/>
    </row>
    <row r="2889" spans="14:20" x14ac:dyDescent="0.25">
      <c r="N2889" s="60"/>
      <c r="O2889" s="59"/>
      <c r="P2889" s="59"/>
      <c r="Q2889" s="59"/>
      <c r="R2889" s="59"/>
      <c r="S2889" s="59"/>
      <c r="T2889" s="59"/>
    </row>
    <row r="2890" spans="14:20" x14ac:dyDescent="0.25">
      <c r="N2890" s="60"/>
      <c r="O2890" s="59"/>
      <c r="P2890" s="59"/>
      <c r="Q2890" s="59"/>
      <c r="R2890" s="59"/>
      <c r="S2890" s="59"/>
      <c r="T2890" s="59"/>
    </row>
    <row r="2891" spans="14:20" x14ac:dyDescent="0.25">
      <c r="N2891" s="60"/>
      <c r="O2891" s="59"/>
      <c r="P2891" s="59"/>
      <c r="Q2891" s="59"/>
      <c r="R2891" s="59"/>
      <c r="S2891" s="59"/>
      <c r="T2891" s="59"/>
    </row>
    <row r="2892" spans="14:20" x14ac:dyDescent="0.25">
      <c r="N2892" s="60"/>
      <c r="O2892" s="59"/>
      <c r="P2892" s="59"/>
      <c r="Q2892" s="59"/>
      <c r="R2892" s="59"/>
      <c r="S2892" s="59"/>
      <c r="T2892" s="59"/>
    </row>
    <row r="2893" spans="14:20" x14ac:dyDescent="0.25">
      <c r="N2893" s="60"/>
      <c r="O2893" s="59"/>
      <c r="P2893" s="59"/>
      <c r="Q2893" s="59"/>
      <c r="R2893" s="59"/>
      <c r="S2893" s="59"/>
      <c r="T2893" s="59"/>
    </row>
    <row r="2894" spans="14:20" x14ac:dyDescent="0.25">
      <c r="N2894" s="60"/>
      <c r="O2894" s="59"/>
      <c r="P2894" s="59"/>
      <c r="Q2894" s="59"/>
      <c r="R2894" s="59"/>
      <c r="S2894" s="59"/>
      <c r="T2894" s="59"/>
    </row>
    <row r="2895" spans="14:20" x14ac:dyDescent="0.25">
      <c r="N2895" s="60"/>
      <c r="O2895" s="59"/>
      <c r="P2895" s="59"/>
      <c r="Q2895" s="59"/>
      <c r="R2895" s="59"/>
      <c r="S2895" s="59"/>
      <c r="T2895" s="59"/>
    </row>
    <row r="2896" spans="14:20" x14ac:dyDescent="0.25">
      <c r="N2896" s="60"/>
      <c r="O2896" s="59"/>
      <c r="P2896" s="59"/>
      <c r="Q2896" s="59"/>
      <c r="R2896" s="59"/>
      <c r="S2896" s="59"/>
      <c r="T2896" s="59"/>
    </row>
    <row r="2897" spans="14:20" x14ac:dyDescent="0.25">
      <c r="N2897" s="60"/>
      <c r="O2897" s="59"/>
      <c r="P2897" s="59"/>
      <c r="Q2897" s="59"/>
      <c r="R2897" s="59"/>
      <c r="S2897" s="59"/>
      <c r="T2897" s="59"/>
    </row>
    <row r="2898" spans="14:20" x14ac:dyDescent="0.25">
      <c r="N2898" s="60"/>
      <c r="O2898" s="59"/>
      <c r="P2898" s="59"/>
      <c r="Q2898" s="59"/>
      <c r="R2898" s="59"/>
      <c r="S2898" s="59"/>
      <c r="T2898" s="59"/>
    </row>
    <row r="2899" spans="14:20" x14ac:dyDescent="0.25">
      <c r="N2899" s="60"/>
      <c r="O2899" s="59"/>
      <c r="P2899" s="59"/>
      <c r="Q2899" s="59"/>
      <c r="R2899" s="59"/>
      <c r="S2899" s="59"/>
      <c r="T2899" s="59"/>
    </row>
    <row r="2900" spans="14:20" x14ac:dyDescent="0.25">
      <c r="N2900" s="60"/>
      <c r="O2900" s="59"/>
      <c r="P2900" s="59"/>
      <c r="Q2900" s="59"/>
      <c r="R2900" s="59"/>
      <c r="S2900" s="59"/>
      <c r="T2900" s="59"/>
    </row>
    <row r="2901" spans="14:20" x14ac:dyDescent="0.25">
      <c r="N2901" s="60"/>
      <c r="O2901" s="59"/>
      <c r="P2901" s="59"/>
      <c r="Q2901" s="59"/>
      <c r="R2901" s="59"/>
      <c r="S2901" s="59"/>
      <c r="T2901" s="59"/>
    </row>
    <row r="2902" spans="14:20" x14ac:dyDescent="0.25">
      <c r="N2902" s="60"/>
      <c r="O2902" s="59"/>
      <c r="P2902" s="59"/>
      <c r="Q2902" s="59"/>
      <c r="R2902" s="59"/>
      <c r="S2902" s="59"/>
      <c r="T2902" s="59"/>
    </row>
    <row r="2903" spans="14:20" x14ac:dyDescent="0.25">
      <c r="N2903" s="60"/>
      <c r="O2903" s="59"/>
      <c r="P2903" s="59"/>
      <c r="Q2903" s="59"/>
      <c r="R2903" s="59"/>
      <c r="S2903" s="59"/>
      <c r="T2903" s="59"/>
    </row>
    <row r="2904" spans="14:20" x14ac:dyDescent="0.25">
      <c r="N2904" s="60"/>
      <c r="O2904" s="59"/>
      <c r="P2904" s="59"/>
      <c r="Q2904" s="59"/>
      <c r="R2904" s="59"/>
      <c r="S2904" s="59"/>
      <c r="T2904" s="59"/>
    </row>
    <row r="2905" spans="14:20" x14ac:dyDescent="0.25">
      <c r="N2905" s="60"/>
      <c r="O2905" s="59"/>
      <c r="P2905" s="59"/>
      <c r="Q2905" s="59"/>
      <c r="R2905" s="59"/>
      <c r="S2905" s="59"/>
      <c r="T2905" s="59"/>
    </row>
    <row r="2906" spans="14:20" x14ac:dyDescent="0.25">
      <c r="N2906" s="60"/>
      <c r="O2906" s="59"/>
      <c r="P2906" s="59"/>
      <c r="Q2906" s="59"/>
      <c r="R2906" s="59"/>
      <c r="S2906" s="59"/>
      <c r="T2906" s="59"/>
    </row>
    <row r="2907" spans="14:20" x14ac:dyDescent="0.25">
      <c r="N2907" s="60"/>
      <c r="O2907" s="59"/>
      <c r="P2907" s="59"/>
      <c r="Q2907" s="59"/>
      <c r="R2907" s="59"/>
      <c r="S2907" s="59"/>
      <c r="T2907" s="59"/>
    </row>
    <row r="2908" spans="14:20" x14ac:dyDescent="0.25">
      <c r="N2908" s="60"/>
      <c r="O2908" s="59"/>
      <c r="P2908" s="59"/>
      <c r="Q2908" s="59"/>
      <c r="R2908" s="59"/>
      <c r="S2908" s="59"/>
      <c r="T2908" s="59"/>
    </row>
    <row r="2909" spans="14:20" x14ac:dyDescent="0.25">
      <c r="N2909" s="60"/>
      <c r="O2909" s="59"/>
      <c r="P2909" s="59"/>
      <c r="Q2909" s="59"/>
      <c r="R2909" s="59"/>
      <c r="S2909" s="59"/>
      <c r="T2909" s="59"/>
    </row>
    <row r="2910" spans="14:20" x14ac:dyDescent="0.25">
      <c r="N2910" s="60"/>
      <c r="O2910" s="59"/>
      <c r="P2910" s="59"/>
      <c r="Q2910" s="59"/>
      <c r="R2910" s="59"/>
      <c r="S2910" s="59"/>
      <c r="T2910" s="59"/>
    </row>
    <row r="2911" spans="14:20" x14ac:dyDescent="0.25">
      <c r="N2911" s="60"/>
      <c r="O2911" s="59"/>
      <c r="P2911" s="59"/>
      <c r="Q2911" s="59"/>
      <c r="R2911" s="59"/>
      <c r="S2911" s="59"/>
      <c r="T2911" s="59"/>
    </row>
    <row r="2912" spans="14:20" x14ac:dyDescent="0.25">
      <c r="N2912" s="60"/>
      <c r="O2912" s="59"/>
      <c r="P2912" s="59"/>
      <c r="Q2912" s="59"/>
      <c r="R2912" s="59"/>
      <c r="S2912" s="59"/>
      <c r="T2912" s="59"/>
    </row>
    <row r="2913" spans="14:20" x14ac:dyDescent="0.25">
      <c r="N2913" s="60"/>
      <c r="O2913" s="59"/>
      <c r="P2913" s="59"/>
      <c r="Q2913" s="59"/>
      <c r="R2913" s="59"/>
      <c r="S2913" s="59"/>
      <c r="T2913" s="59"/>
    </row>
    <row r="2914" spans="14:20" x14ac:dyDescent="0.25">
      <c r="N2914" s="60"/>
      <c r="O2914" s="59"/>
      <c r="P2914" s="59"/>
      <c r="Q2914" s="59"/>
      <c r="R2914" s="59"/>
      <c r="S2914" s="59"/>
      <c r="T2914" s="59"/>
    </row>
    <row r="2915" spans="14:20" x14ac:dyDescent="0.25">
      <c r="N2915" s="60"/>
      <c r="O2915" s="59"/>
      <c r="P2915" s="59"/>
      <c r="Q2915" s="59"/>
      <c r="R2915" s="59"/>
      <c r="S2915" s="59"/>
      <c r="T2915" s="59"/>
    </row>
    <row r="2916" spans="14:20" x14ac:dyDescent="0.25">
      <c r="N2916" s="60"/>
      <c r="O2916" s="59"/>
      <c r="P2916" s="59"/>
      <c r="Q2916" s="59"/>
      <c r="R2916" s="59"/>
      <c r="S2916" s="59"/>
      <c r="T2916" s="59"/>
    </row>
    <row r="2917" spans="14:20" x14ac:dyDescent="0.25">
      <c r="N2917" s="60"/>
      <c r="O2917" s="59"/>
      <c r="P2917" s="59"/>
      <c r="Q2917" s="59"/>
      <c r="R2917" s="59"/>
      <c r="S2917" s="59"/>
      <c r="T2917" s="59"/>
    </row>
    <row r="2918" spans="14:20" x14ac:dyDescent="0.25">
      <c r="N2918" s="60"/>
      <c r="O2918" s="59"/>
      <c r="P2918" s="59"/>
      <c r="Q2918" s="59"/>
      <c r="R2918" s="59"/>
      <c r="S2918" s="59"/>
      <c r="T2918" s="59"/>
    </row>
    <row r="2919" spans="14:20" x14ac:dyDescent="0.25">
      <c r="N2919" s="60"/>
      <c r="O2919" s="59"/>
      <c r="P2919" s="59"/>
      <c r="Q2919" s="59"/>
      <c r="R2919" s="59"/>
      <c r="S2919" s="59"/>
      <c r="T2919" s="59"/>
    </row>
    <row r="2920" spans="14:20" x14ac:dyDescent="0.25">
      <c r="N2920" s="60"/>
      <c r="O2920" s="59"/>
      <c r="P2920" s="59"/>
      <c r="Q2920" s="59"/>
      <c r="R2920" s="59"/>
      <c r="S2920" s="59"/>
      <c r="T2920" s="59"/>
    </row>
    <row r="2921" spans="14:20" x14ac:dyDescent="0.25">
      <c r="N2921" s="60"/>
      <c r="O2921" s="59"/>
      <c r="P2921" s="59"/>
      <c r="Q2921" s="59"/>
      <c r="R2921" s="59"/>
      <c r="S2921" s="59"/>
      <c r="T2921" s="59"/>
    </row>
    <row r="2922" spans="14:20" x14ac:dyDescent="0.25">
      <c r="N2922" s="60"/>
      <c r="O2922" s="59"/>
      <c r="P2922" s="59"/>
      <c r="Q2922" s="59"/>
      <c r="R2922" s="59"/>
      <c r="S2922" s="59"/>
      <c r="T2922" s="59"/>
    </row>
    <row r="2923" spans="14:20" x14ac:dyDescent="0.25">
      <c r="N2923" s="60"/>
      <c r="O2923" s="59"/>
      <c r="P2923" s="59"/>
      <c r="Q2923" s="59"/>
      <c r="R2923" s="59"/>
      <c r="S2923" s="59"/>
      <c r="T2923" s="59"/>
    </row>
    <row r="2924" spans="14:20" x14ac:dyDescent="0.25">
      <c r="N2924" s="60"/>
      <c r="O2924" s="59"/>
      <c r="P2924" s="59"/>
      <c r="Q2924" s="59"/>
      <c r="R2924" s="59"/>
      <c r="S2924" s="59"/>
      <c r="T2924" s="59"/>
    </row>
    <row r="2925" spans="14:20" x14ac:dyDescent="0.25">
      <c r="N2925" s="60"/>
      <c r="O2925" s="59"/>
      <c r="P2925" s="59"/>
      <c r="Q2925" s="59"/>
      <c r="R2925" s="59"/>
      <c r="S2925" s="59"/>
      <c r="T2925" s="59"/>
    </row>
    <row r="2926" spans="14:20" x14ac:dyDescent="0.25">
      <c r="N2926" s="60"/>
      <c r="O2926" s="59"/>
      <c r="P2926" s="59"/>
      <c r="Q2926" s="59"/>
      <c r="R2926" s="59"/>
      <c r="S2926" s="59"/>
      <c r="T2926" s="59"/>
    </row>
    <row r="2927" spans="14:20" x14ac:dyDescent="0.25">
      <c r="N2927" s="60"/>
      <c r="O2927" s="59"/>
      <c r="P2927" s="59"/>
      <c r="Q2927" s="59"/>
      <c r="R2927" s="59"/>
      <c r="S2927" s="59"/>
      <c r="T2927" s="59"/>
    </row>
    <row r="2928" spans="14:20" x14ac:dyDescent="0.25">
      <c r="N2928" s="60"/>
      <c r="O2928" s="59"/>
      <c r="P2928" s="59"/>
      <c r="Q2928" s="59"/>
      <c r="R2928" s="59"/>
      <c r="S2928" s="59"/>
      <c r="T2928" s="59"/>
    </row>
    <row r="2929" spans="14:20" x14ac:dyDescent="0.25">
      <c r="N2929" s="60"/>
      <c r="O2929" s="59"/>
      <c r="P2929" s="59"/>
      <c r="Q2929" s="59"/>
      <c r="R2929" s="59"/>
      <c r="S2929" s="59"/>
      <c r="T2929" s="59"/>
    </row>
    <row r="2930" spans="14:20" x14ac:dyDescent="0.25">
      <c r="N2930" s="60"/>
      <c r="O2930" s="59"/>
      <c r="P2930" s="59"/>
      <c r="Q2930" s="59"/>
      <c r="R2930" s="59"/>
      <c r="S2930" s="59"/>
      <c r="T2930" s="59"/>
    </row>
    <row r="2931" spans="14:20" x14ac:dyDescent="0.25">
      <c r="N2931" s="60"/>
      <c r="O2931" s="59"/>
      <c r="P2931" s="59"/>
      <c r="Q2931" s="59"/>
      <c r="R2931" s="59"/>
      <c r="S2931" s="59"/>
      <c r="T2931" s="59"/>
    </row>
    <row r="2932" spans="14:20" x14ac:dyDescent="0.25">
      <c r="N2932" s="60"/>
      <c r="O2932" s="59"/>
      <c r="P2932" s="59"/>
      <c r="Q2932" s="59"/>
      <c r="R2932" s="59"/>
      <c r="S2932" s="59"/>
      <c r="T2932" s="59"/>
    </row>
    <row r="2933" spans="14:20" x14ac:dyDescent="0.25">
      <c r="N2933" s="60"/>
      <c r="O2933" s="59"/>
      <c r="P2933" s="59"/>
      <c r="Q2933" s="59"/>
      <c r="R2933" s="59"/>
      <c r="S2933" s="59"/>
      <c r="T2933" s="59"/>
    </row>
    <row r="2934" spans="14:20" x14ac:dyDescent="0.25">
      <c r="N2934" s="60"/>
      <c r="O2934" s="59"/>
      <c r="P2934" s="59"/>
      <c r="Q2934" s="59"/>
      <c r="R2934" s="59"/>
      <c r="S2934" s="59"/>
      <c r="T2934" s="59"/>
    </row>
    <row r="2935" spans="14:20" x14ac:dyDescent="0.25">
      <c r="N2935" s="60"/>
      <c r="O2935" s="59"/>
      <c r="P2935" s="59"/>
      <c r="Q2935" s="59"/>
      <c r="R2935" s="59"/>
      <c r="S2935" s="59"/>
      <c r="T2935" s="59"/>
    </row>
    <row r="2936" spans="14:20" x14ac:dyDescent="0.25">
      <c r="N2936" s="60"/>
      <c r="O2936" s="59"/>
      <c r="P2936" s="59"/>
      <c r="Q2936" s="59"/>
      <c r="R2936" s="59"/>
      <c r="S2936" s="59"/>
      <c r="T2936" s="59"/>
    </row>
    <row r="2937" spans="14:20" x14ac:dyDescent="0.25">
      <c r="N2937" s="60"/>
      <c r="O2937" s="59"/>
      <c r="P2937" s="59"/>
      <c r="Q2937" s="59"/>
      <c r="R2937" s="59"/>
      <c r="S2937" s="59"/>
      <c r="T2937" s="59"/>
    </row>
    <row r="2938" spans="14:20" x14ac:dyDescent="0.25">
      <c r="N2938" s="60"/>
      <c r="O2938" s="59"/>
      <c r="P2938" s="59"/>
      <c r="Q2938" s="59"/>
      <c r="R2938" s="59"/>
      <c r="S2938" s="59"/>
      <c r="T2938" s="59"/>
    </row>
    <row r="2939" spans="14:20" x14ac:dyDescent="0.25">
      <c r="N2939" s="60"/>
      <c r="O2939" s="59"/>
      <c r="P2939" s="59"/>
      <c r="Q2939" s="59"/>
      <c r="R2939" s="59"/>
      <c r="S2939" s="59"/>
      <c r="T2939" s="59"/>
    </row>
    <row r="2940" spans="14:20" x14ac:dyDescent="0.25">
      <c r="N2940" s="60"/>
      <c r="O2940" s="59"/>
      <c r="P2940" s="59"/>
      <c r="Q2940" s="59"/>
      <c r="R2940" s="59"/>
      <c r="S2940" s="59"/>
      <c r="T2940" s="59"/>
    </row>
    <row r="2941" spans="14:20" x14ac:dyDescent="0.25">
      <c r="N2941" s="60"/>
      <c r="O2941" s="59"/>
      <c r="P2941" s="59"/>
      <c r="Q2941" s="59"/>
      <c r="R2941" s="59"/>
      <c r="S2941" s="59"/>
      <c r="T2941" s="59"/>
    </row>
    <row r="2942" spans="14:20" x14ac:dyDescent="0.25">
      <c r="N2942" s="60"/>
      <c r="O2942" s="59"/>
      <c r="P2942" s="59"/>
      <c r="Q2942" s="59"/>
      <c r="R2942" s="59"/>
      <c r="S2942" s="59"/>
      <c r="T2942" s="59"/>
    </row>
    <row r="2943" spans="14:20" x14ac:dyDescent="0.25">
      <c r="N2943" s="60"/>
      <c r="O2943" s="59"/>
      <c r="P2943" s="59"/>
      <c r="Q2943" s="59"/>
      <c r="R2943" s="59"/>
      <c r="S2943" s="59"/>
      <c r="T2943" s="59"/>
    </row>
    <row r="2944" spans="14:20" x14ac:dyDescent="0.25">
      <c r="N2944" s="60"/>
      <c r="O2944" s="59"/>
      <c r="P2944" s="59"/>
      <c r="Q2944" s="59"/>
      <c r="R2944" s="59"/>
      <c r="S2944" s="59"/>
      <c r="T2944" s="59"/>
    </row>
    <row r="2945" spans="14:20" x14ac:dyDescent="0.25">
      <c r="N2945" s="60"/>
      <c r="O2945" s="59"/>
      <c r="P2945" s="59"/>
      <c r="Q2945" s="59"/>
      <c r="R2945" s="59"/>
      <c r="S2945" s="59"/>
      <c r="T2945" s="59"/>
    </row>
    <row r="2946" spans="14:20" x14ac:dyDescent="0.25">
      <c r="N2946" s="60"/>
      <c r="O2946" s="59"/>
      <c r="P2946" s="59"/>
      <c r="Q2946" s="59"/>
      <c r="R2946" s="59"/>
      <c r="S2946" s="59"/>
      <c r="T2946" s="59"/>
    </row>
    <row r="2947" spans="14:20" x14ac:dyDescent="0.25">
      <c r="N2947" s="60"/>
      <c r="O2947" s="59"/>
      <c r="P2947" s="59"/>
      <c r="Q2947" s="59"/>
      <c r="R2947" s="59"/>
      <c r="S2947" s="59"/>
      <c r="T2947" s="59"/>
    </row>
    <row r="2948" spans="14:20" x14ac:dyDescent="0.25">
      <c r="N2948" s="60"/>
      <c r="O2948" s="59"/>
      <c r="P2948" s="59"/>
      <c r="Q2948" s="59"/>
      <c r="R2948" s="59"/>
      <c r="S2948" s="59"/>
      <c r="T2948" s="59"/>
    </row>
  </sheetData>
  <sheetProtection algorithmName="SHA-512" hashValue="LTJkr7rr/RYkD5LGf1cCVx3GfJNCVC3Y+xIGflj0MvgdQARfktM62W/n1CT0cTrWPtkICE00yEsQ5fAa3Cj30A==" saltValue="vzHZ39j5MYZKYBqt0JzuoQ==" spinCount="100000" sheet="1" objects="1" scenarios="1"/>
  <mergeCells count="49">
    <mergeCell ref="A53:K53"/>
    <mergeCell ref="A54:K55"/>
    <mergeCell ref="A56:K57"/>
    <mergeCell ref="A59:K59"/>
    <mergeCell ref="C2:E2"/>
    <mergeCell ref="F2:H2"/>
    <mergeCell ref="I2:K2"/>
    <mergeCell ref="G30:I30"/>
    <mergeCell ref="G29:I29"/>
    <mergeCell ref="A52:K52"/>
    <mergeCell ref="P1:R2"/>
    <mergeCell ref="A3:B3"/>
    <mergeCell ref="C3:E3"/>
    <mergeCell ref="F3:H3"/>
    <mergeCell ref="I3:K3"/>
    <mergeCell ref="N1:O1"/>
    <mergeCell ref="A1:K1"/>
    <mergeCell ref="A2:B2"/>
    <mergeCell ref="G5:K5"/>
    <mergeCell ref="A36:C36"/>
    <mergeCell ref="G36:I36"/>
    <mergeCell ref="G6:J6"/>
    <mergeCell ref="G7:J7"/>
    <mergeCell ref="G9:J9"/>
    <mergeCell ref="A5:E5"/>
    <mergeCell ref="A58:K58"/>
    <mergeCell ref="G32:I32"/>
    <mergeCell ref="J32:K32"/>
    <mergeCell ref="A45:B45"/>
    <mergeCell ref="A46:B46"/>
    <mergeCell ref="C46:K46"/>
    <mergeCell ref="A48:K48"/>
    <mergeCell ref="A33:C33"/>
    <mergeCell ref="G35:I35"/>
    <mergeCell ref="F42:G42"/>
    <mergeCell ref="A49:K49"/>
    <mergeCell ref="A50:K50"/>
    <mergeCell ref="D41:E41"/>
    <mergeCell ref="D39:E39"/>
    <mergeCell ref="D38:E38"/>
    <mergeCell ref="B42:E42"/>
    <mergeCell ref="A51:K51"/>
    <mergeCell ref="H43:K43"/>
    <mergeCell ref="G8:K8"/>
    <mergeCell ref="A32:C32"/>
    <mergeCell ref="A34:C34"/>
    <mergeCell ref="G10:J10"/>
    <mergeCell ref="A35:C35"/>
    <mergeCell ref="F43:G43"/>
  </mergeCells>
  <phoneticPr fontId="1" type="noConversion"/>
  <conditionalFormatting sqref="C46:K46">
    <cfRule type="expression" dxfId="13" priority="8">
      <formula>$C$45="No"</formula>
    </cfRule>
    <cfRule type="expression" dxfId="12" priority="9">
      <formula>$C$45="Yes"</formula>
    </cfRule>
  </conditionalFormatting>
  <conditionalFormatting sqref="D36">
    <cfRule type="containsText" dxfId="11" priority="4" stopIfTrue="1" operator="containsText" text="&lt;7 Spk Blks">
      <formula>NOT(ISERROR(SEARCH("&lt;7 Spk Blks",D36)))</formula>
    </cfRule>
  </conditionalFormatting>
  <conditionalFormatting sqref="F42:G42">
    <cfRule type="containsText" dxfId="10" priority="1" stopIfTrue="1" operator="containsText" text="Enter existing LOD">
      <formula>NOT(ISERROR(SEARCH("Enter existing LOD",F42)))</formula>
    </cfRule>
    <cfRule type="containsText" dxfId="9" priority="6" stopIfTrue="1" operator="containsText" text="NO">
      <formula>NOT(ISERROR(SEARCH("NO",F42)))</formula>
    </cfRule>
  </conditionalFormatting>
  <conditionalFormatting sqref="F43:G43">
    <cfRule type="containsText" dxfId="8" priority="7" stopIfTrue="1" operator="containsText" text="No">
      <formula>NOT(ISERROR(SEARCH("No",F43)))</formula>
    </cfRule>
  </conditionalFormatting>
  <conditionalFormatting sqref="J36">
    <cfRule type="containsText" dxfId="7" priority="2" stopIfTrue="1" operator="containsText" text="Select Option">
      <formula>NOT(ISERROR(SEARCH("Select Option",J36)))</formula>
    </cfRule>
    <cfRule type="containsText" dxfId="6" priority="3" stopIfTrue="1" operator="containsText" text="&lt;7 MBs">
      <formula>NOT(ISERROR(SEARCH("&lt;7 MBs",J36)))</formula>
    </cfRule>
  </conditionalFormatting>
  <dataValidations disablePrompts="1" count="2">
    <dataValidation type="list" allowBlank="1" showInputMessage="1" showErrorMessage="1" sqref="C45" xr:uid="{7ECC932D-6D2C-4A9B-9BC2-453B231914B3}">
      <formula1>$J$45:$K$45</formula1>
    </dataValidation>
    <dataValidation type="list" allowBlank="1" showInputMessage="1" showErrorMessage="1" sqref="J32:K32" xr:uid="{05B0CB7C-FDC8-4C94-9932-51984C5211C2}">
      <formula1>$K$12:$K$13</formula1>
    </dataValidation>
  </dataValidations>
  <pageMargins left="0.44753086419753085" right="0.36706349206349204" top="0.4089506172839506" bottom="0.27006172839506171" header="0.3" footer="0.3"/>
  <pageSetup orientation="landscape" r:id="rId1"/>
  <headerFooter differentFirst="1" scaleWithDoc="0" alignWithMargins="0">
    <firstHeader xml:space="preserve">&amp;L&amp;6Wisconsin Department of Natural Resources&amp;C&amp;5Spreadsheet for Use in Determining LOD per 40 CFR 136 Appendix B, Revision 2&amp;R&amp;6
</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E3F58-6E8F-4EDF-B71F-3BC8B73BFD73}">
  <dimension ref="A1:V65"/>
  <sheetViews>
    <sheetView showGridLines="0" zoomScale="80" zoomScaleNormal="80" zoomScalePageLayoutView="80" workbookViewId="0">
      <selection activeCell="A2" sqref="A2:B2"/>
    </sheetView>
  </sheetViews>
  <sheetFormatPr defaultRowHeight="13.2" x14ac:dyDescent="0.25"/>
  <cols>
    <col min="1" max="1" width="9.21875" customWidth="1"/>
    <col min="2" max="2" width="13.5546875" customWidth="1"/>
    <col min="3" max="3" width="14.21875" customWidth="1"/>
    <col min="4" max="4" width="11.77734375" customWidth="1"/>
    <col min="5" max="5" width="15.21875" customWidth="1"/>
    <col min="6" max="6" width="8.77734375" customWidth="1"/>
    <col min="7" max="7" width="10.77734375" customWidth="1"/>
    <col min="8" max="9" width="14.77734375" customWidth="1"/>
    <col min="10" max="10" width="11.77734375" customWidth="1"/>
    <col min="11" max="11" width="4.21875" customWidth="1"/>
    <col min="12" max="12" width="3.44140625" customWidth="1"/>
    <col min="13" max="13" width="8.77734375" customWidth="1"/>
  </cols>
  <sheetData>
    <row r="1" spans="1:22" ht="16.5" customHeight="1" thickBot="1" x14ac:dyDescent="0.35">
      <c r="A1" s="656" t="s">
        <v>132</v>
      </c>
      <c r="B1" s="657"/>
      <c r="C1" s="657"/>
      <c r="D1" s="657"/>
      <c r="E1" s="657"/>
      <c r="F1" s="657"/>
      <c r="G1" s="657"/>
      <c r="H1" s="657"/>
      <c r="I1" s="657"/>
      <c r="J1" s="657"/>
      <c r="K1" s="658"/>
      <c r="L1" s="422"/>
      <c r="M1" s="117"/>
      <c r="N1" s="719"/>
      <c r="O1" s="719"/>
      <c r="P1" s="719"/>
      <c r="Q1" s="433"/>
      <c r="R1" s="77"/>
      <c r="S1" s="77"/>
      <c r="T1" s="77"/>
      <c r="U1" s="77"/>
      <c r="V1" s="77"/>
    </row>
    <row r="2" spans="1:22" ht="21" customHeight="1" thickBot="1" x14ac:dyDescent="0.3">
      <c r="A2" s="769" t="s">
        <v>21</v>
      </c>
      <c r="B2" s="770"/>
      <c r="C2" s="771" t="s">
        <v>117</v>
      </c>
      <c r="D2" s="772"/>
      <c r="E2" s="772"/>
      <c r="F2" s="772"/>
      <c r="G2" s="772"/>
      <c r="H2" s="772"/>
      <c r="I2" s="772"/>
      <c r="J2" s="772"/>
      <c r="K2" s="773"/>
      <c r="L2" s="422"/>
      <c r="M2" s="117"/>
      <c r="N2" s="719"/>
      <c r="O2" s="719"/>
      <c r="P2" s="719"/>
      <c r="Q2" s="433"/>
      <c r="R2" s="77"/>
      <c r="S2" s="77"/>
      <c r="T2" s="77"/>
      <c r="U2" s="77"/>
      <c r="V2" s="77"/>
    </row>
    <row r="3" spans="1:22" ht="7.5" customHeight="1" thickBot="1" x14ac:dyDescent="0.3">
      <c r="A3" s="300"/>
      <c r="B3" s="301"/>
      <c r="C3" s="302"/>
      <c r="D3" s="302"/>
      <c r="E3" s="302"/>
      <c r="F3" s="302"/>
      <c r="G3" s="302"/>
      <c r="H3" s="302"/>
      <c r="I3" s="302"/>
      <c r="J3" s="302"/>
      <c r="K3" s="303"/>
      <c r="L3" s="422"/>
      <c r="M3" s="117"/>
      <c r="N3" s="719"/>
      <c r="O3" s="719"/>
      <c r="P3" s="719"/>
      <c r="Q3" s="433"/>
      <c r="R3" s="77"/>
      <c r="S3" s="77"/>
      <c r="T3" s="77"/>
      <c r="U3" s="77"/>
      <c r="V3" s="77"/>
    </row>
    <row r="4" spans="1:22" x14ac:dyDescent="0.25">
      <c r="A4" s="706" t="s">
        <v>66</v>
      </c>
      <c r="B4" s="707"/>
      <c r="C4" s="568"/>
      <c r="D4" s="569"/>
      <c r="E4" s="570"/>
      <c r="F4" s="733" t="s">
        <v>40</v>
      </c>
      <c r="G4" s="734"/>
      <c r="H4" s="707"/>
      <c r="I4" s="568"/>
      <c r="J4" s="569"/>
      <c r="K4" s="570"/>
      <c r="L4" s="422"/>
      <c r="M4" s="117"/>
      <c r="N4" s="719"/>
      <c r="O4" s="719"/>
      <c r="P4" s="719"/>
      <c r="Q4" s="433"/>
      <c r="R4" s="77"/>
      <c r="S4" s="77"/>
      <c r="T4" s="77"/>
      <c r="U4" s="77"/>
      <c r="V4" s="77"/>
    </row>
    <row r="5" spans="1:22" ht="13.8" thickBot="1" x14ac:dyDescent="0.3">
      <c r="A5" s="720" t="s">
        <v>67</v>
      </c>
      <c r="B5" s="721"/>
      <c r="C5" s="565"/>
      <c r="D5" s="566"/>
      <c r="E5" s="567"/>
      <c r="F5" s="722" t="s">
        <v>68</v>
      </c>
      <c r="G5" s="723"/>
      <c r="H5" s="721"/>
      <c r="I5" s="571"/>
      <c r="J5" s="572"/>
      <c r="K5" s="573"/>
      <c r="L5" s="422"/>
      <c r="M5" s="117"/>
      <c r="N5" s="77"/>
      <c r="O5" s="77"/>
      <c r="P5" s="77"/>
      <c r="Q5" s="77"/>
      <c r="R5" s="77"/>
      <c r="S5" s="77"/>
      <c r="T5" s="77"/>
      <c r="U5" s="77"/>
      <c r="V5" s="77"/>
    </row>
    <row r="6" spans="1:22" ht="7.5" customHeight="1" thickBot="1" x14ac:dyDescent="0.3">
      <c r="A6" s="214"/>
      <c r="B6" s="214"/>
      <c r="C6" s="216"/>
      <c r="D6" s="216"/>
      <c r="E6" s="216"/>
      <c r="F6" s="214"/>
      <c r="G6" s="214"/>
      <c r="H6" s="214"/>
      <c r="I6" s="216"/>
      <c r="J6" s="216"/>
      <c r="K6" s="216"/>
      <c r="L6" s="422"/>
      <c r="M6" s="117"/>
      <c r="N6" s="77"/>
      <c r="O6" s="77"/>
      <c r="P6" s="77"/>
      <c r="Q6" s="77"/>
      <c r="R6" s="77"/>
      <c r="S6" s="77"/>
      <c r="T6" s="77"/>
      <c r="U6" s="77"/>
      <c r="V6" s="77"/>
    </row>
    <row r="7" spans="1:22" ht="13.8" thickBot="1" x14ac:dyDescent="0.3">
      <c r="A7" s="724" t="s">
        <v>94</v>
      </c>
      <c r="B7" s="725"/>
      <c r="C7" s="725"/>
      <c r="D7" s="725"/>
      <c r="E7" s="726"/>
      <c r="F7" s="219"/>
      <c r="G7" s="748" t="s">
        <v>78</v>
      </c>
      <c r="H7" s="749"/>
      <c r="I7" s="749"/>
      <c r="J7" s="749"/>
      <c r="K7" s="750"/>
      <c r="L7" s="422"/>
      <c r="M7" s="117"/>
      <c r="N7" s="77"/>
      <c r="O7" s="77"/>
      <c r="P7" s="77"/>
      <c r="Q7" s="77"/>
      <c r="R7" s="77"/>
      <c r="S7" s="77"/>
      <c r="T7" s="77"/>
      <c r="U7" s="77"/>
      <c r="V7" s="77"/>
    </row>
    <row r="8" spans="1:22" ht="13.8" thickBot="1" x14ac:dyDescent="0.3">
      <c r="A8" s="268"/>
      <c r="B8" s="274" t="s">
        <v>12</v>
      </c>
      <c r="C8" s="275" t="s">
        <v>13</v>
      </c>
      <c r="D8" s="276" t="s">
        <v>0</v>
      </c>
      <c r="E8" s="269" t="s">
        <v>4</v>
      </c>
      <c r="F8" s="220"/>
      <c r="G8" s="329"/>
      <c r="H8" s="332" t="s">
        <v>12</v>
      </c>
      <c r="I8" s="333" t="s">
        <v>13</v>
      </c>
      <c r="J8" s="765" t="s">
        <v>0</v>
      </c>
      <c r="K8" s="766"/>
      <c r="L8" s="117"/>
      <c r="M8" s="117"/>
      <c r="N8" s="77"/>
      <c r="O8" s="77"/>
      <c r="P8" s="77"/>
      <c r="Q8" s="77"/>
      <c r="R8" s="77"/>
      <c r="S8" s="77"/>
      <c r="T8" s="77"/>
      <c r="U8" s="77"/>
      <c r="V8" s="77"/>
    </row>
    <row r="9" spans="1:22" x14ac:dyDescent="0.25">
      <c r="A9" s="188" t="s">
        <v>29</v>
      </c>
      <c r="B9" s="277"/>
      <c r="C9" s="278"/>
      <c r="D9" s="279"/>
      <c r="E9" s="25" t="str">
        <f>IF(D9="","",SUM(D9/$D$34))</f>
        <v/>
      </c>
      <c r="F9" s="221"/>
      <c r="G9" s="331" t="s">
        <v>77</v>
      </c>
      <c r="H9" s="295"/>
      <c r="I9" s="334"/>
      <c r="J9" s="767"/>
      <c r="K9" s="768"/>
      <c r="L9" s="117"/>
      <c r="M9" s="117"/>
      <c r="N9" s="77"/>
      <c r="O9" s="77"/>
      <c r="P9" s="77"/>
      <c r="Q9" s="77"/>
      <c r="R9" s="77"/>
      <c r="S9" s="77"/>
      <c r="T9" s="77"/>
      <c r="U9" s="77"/>
      <c r="V9" s="77"/>
    </row>
    <row r="10" spans="1:22" x14ac:dyDescent="0.25">
      <c r="A10" s="188" t="s">
        <v>30</v>
      </c>
      <c r="B10" s="280"/>
      <c r="C10" s="158"/>
      <c r="D10" s="281"/>
      <c r="E10" s="25" t="str">
        <f t="shared" ref="E10:E32" si="0">IF(D10="","",SUM(D10/$D$34))</f>
        <v/>
      </c>
      <c r="F10" s="221"/>
      <c r="G10" s="331" t="s">
        <v>76</v>
      </c>
      <c r="H10" s="297"/>
      <c r="I10" s="162"/>
      <c r="J10" s="740"/>
      <c r="K10" s="741"/>
      <c r="L10" s="117"/>
      <c r="M10" s="117"/>
      <c r="N10" s="77"/>
      <c r="O10" s="77"/>
      <c r="P10" s="77"/>
      <c r="Q10" s="77"/>
      <c r="R10" s="77"/>
      <c r="S10" s="77"/>
      <c r="T10" s="77"/>
      <c r="U10" s="77"/>
      <c r="V10" s="77"/>
    </row>
    <row r="11" spans="1:22" x14ac:dyDescent="0.25">
      <c r="A11" s="188" t="s">
        <v>31</v>
      </c>
      <c r="B11" s="280"/>
      <c r="C11" s="158"/>
      <c r="D11" s="281"/>
      <c r="E11" s="25" t="str">
        <f t="shared" si="0"/>
        <v/>
      </c>
      <c r="F11" s="221"/>
      <c r="G11" s="331"/>
      <c r="H11" s="297"/>
      <c r="I11" s="162"/>
      <c r="J11" s="740"/>
      <c r="K11" s="741"/>
      <c r="L11" s="117"/>
      <c r="M11" s="117"/>
      <c r="N11" s="77"/>
      <c r="O11" s="77"/>
      <c r="P11" s="77"/>
      <c r="Q11" s="77"/>
      <c r="R11" s="77"/>
      <c r="S11" s="77"/>
      <c r="T11" s="77"/>
      <c r="U11" s="77"/>
      <c r="V11" s="77"/>
    </row>
    <row r="12" spans="1:22" x14ac:dyDescent="0.25">
      <c r="A12" s="188" t="s">
        <v>32</v>
      </c>
      <c r="B12" s="280"/>
      <c r="C12" s="158"/>
      <c r="D12" s="281"/>
      <c r="E12" s="25" t="str">
        <f t="shared" si="0"/>
        <v/>
      </c>
      <c r="F12" s="221"/>
      <c r="G12" s="331"/>
      <c r="H12" s="297"/>
      <c r="I12" s="162"/>
      <c r="J12" s="740"/>
      <c r="K12" s="741"/>
      <c r="L12" s="117"/>
      <c r="M12" s="117"/>
      <c r="N12" s="77"/>
      <c r="O12" s="77"/>
      <c r="P12" s="77"/>
      <c r="Q12" s="77"/>
      <c r="R12" s="77"/>
      <c r="S12" s="77"/>
      <c r="T12" s="77"/>
      <c r="U12" s="77"/>
      <c r="V12" s="77"/>
    </row>
    <row r="13" spans="1:22" x14ac:dyDescent="0.25">
      <c r="A13" s="188" t="s">
        <v>33</v>
      </c>
      <c r="B13" s="280"/>
      <c r="C13" s="158"/>
      <c r="D13" s="283"/>
      <c r="E13" s="25" t="str">
        <f t="shared" si="0"/>
        <v/>
      </c>
      <c r="F13" s="221"/>
      <c r="G13" s="331"/>
      <c r="H13" s="297"/>
      <c r="I13" s="162"/>
      <c r="J13" s="740"/>
      <c r="K13" s="741"/>
      <c r="L13" s="117"/>
      <c r="M13" s="117"/>
      <c r="N13" s="77"/>
      <c r="O13" s="77"/>
      <c r="P13" s="77"/>
      <c r="Q13" s="77"/>
      <c r="R13" s="77"/>
      <c r="S13" s="77"/>
      <c r="T13" s="77"/>
      <c r="U13" s="77"/>
      <c r="V13" s="77"/>
    </row>
    <row r="14" spans="1:22" x14ac:dyDescent="0.25">
      <c r="A14" s="188" t="s">
        <v>34</v>
      </c>
      <c r="B14" s="280"/>
      <c r="C14" s="158"/>
      <c r="D14" s="187"/>
      <c r="E14" s="25" t="str">
        <f t="shared" si="0"/>
        <v/>
      </c>
      <c r="F14" s="221"/>
      <c r="G14" s="331"/>
      <c r="H14" s="297"/>
      <c r="I14" s="162"/>
      <c r="J14" s="740"/>
      <c r="K14" s="741"/>
      <c r="L14" s="117"/>
      <c r="M14" s="117"/>
      <c r="N14" s="77"/>
      <c r="O14" s="77"/>
      <c r="P14" s="77"/>
      <c r="Q14" s="77"/>
      <c r="R14" s="77"/>
      <c r="S14" s="77"/>
      <c r="T14" s="77"/>
      <c r="U14" s="77"/>
      <c r="V14" s="77"/>
    </row>
    <row r="15" spans="1:22" x14ac:dyDescent="0.25">
      <c r="A15" s="38" t="s">
        <v>35</v>
      </c>
      <c r="B15" s="280"/>
      <c r="C15" s="158"/>
      <c r="D15" s="283"/>
      <c r="E15" s="25" t="str">
        <f t="shared" si="0"/>
        <v/>
      </c>
      <c r="F15" s="221"/>
      <c r="G15" s="331"/>
      <c r="H15" s="297"/>
      <c r="I15" s="162"/>
      <c r="J15" s="740"/>
      <c r="K15" s="741"/>
      <c r="L15" s="117"/>
      <c r="M15" s="117"/>
      <c r="N15" s="77"/>
      <c r="O15" s="77"/>
      <c r="P15" s="77"/>
      <c r="Q15" s="77"/>
      <c r="R15" s="77"/>
      <c r="S15" s="77"/>
      <c r="T15" s="77"/>
      <c r="U15" s="77"/>
      <c r="V15" s="77"/>
    </row>
    <row r="16" spans="1:22" ht="13.8" thickBot="1" x14ac:dyDescent="0.3">
      <c r="A16" s="273" t="s">
        <v>36</v>
      </c>
      <c r="B16" s="280"/>
      <c r="C16" s="158"/>
      <c r="D16" s="163"/>
      <c r="E16" s="25" t="str">
        <f t="shared" si="0"/>
        <v/>
      </c>
      <c r="F16" s="221"/>
      <c r="G16" s="331"/>
      <c r="H16" s="299"/>
      <c r="I16" s="335"/>
      <c r="J16" s="742"/>
      <c r="K16" s="743"/>
      <c r="L16" s="117"/>
      <c r="M16" s="117"/>
      <c r="N16" s="77"/>
      <c r="O16" s="77"/>
      <c r="P16" s="77"/>
      <c r="Q16" s="77"/>
      <c r="R16" s="77"/>
      <c r="S16" s="77"/>
      <c r="T16" s="77"/>
      <c r="U16" s="77"/>
      <c r="V16" s="77"/>
    </row>
    <row r="17" spans="1:22" x14ac:dyDescent="0.25">
      <c r="A17" s="188" t="s">
        <v>29</v>
      </c>
      <c r="B17" s="280"/>
      <c r="C17" s="158"/>
      <c r="D17" s="281"/>
      <c r="E17" s="25" t="str">
        <f t="shared" si="0"/>
        <v/>
      </c>
      <c r="F17" s="221"/>
      <c r="G17" s="304"/>
      <c r="H17" s="174"/>
      <c r="I17" s="455"/>
      <c r="J17" s="455"/>
      <c r="K17" s="456"/>
      <c r="L17" s="117"/>
      <c r="M17" s="117"/>
      <c r="N17" s="77"/>
      <c r="O17" s="77"/>
      <c r="P17" s="77"/>
      <c r="Q17" s="77"/>
      <c r="R17" s="77"/>
      <c r="S17" s="77"/>
      <c r="T17" s="77"/>
      <c r="U17" s="77"/>
      <c r="V17" s="77"/>
    </row>
    <row r="18" spans="1:22" x14ac:dyDescent="0.25">
      <c r="A18" s="188" t="s">
        <v>30</v>
      </c>
      <c r="B18" s="280"/>
      <c r="C18" s="158"/>
      <c r="D18" s="281"/>
      <c r="E18" s="25" t="str">
        <f t="shared" si="0"/>
        <v/>
      </c>
      <c r="F18" s="221"/>
      <c r="G18" s="304"/>
      <c r="H18" s="174"/>
      <c r="I18" s="455" t="s">
        <v>119</v>
      </c>
      <c r="J18" s="457">
        <f>(COUNT(J9:K16))+(COUNTIF(J9:K16,"*"))</f>
        <v>0</v>
      </c>
      <c r="K18" s="456"/>
      <c r="L18" s="117"/>
      <c r="M18" s="117"/>
      <c r="N18" s="77"/>
      <c r="O18" s="77"/>
      <c r="P18" s="77"/>
      <c r="Q18" s="77"/>
      <c r="R18" s="77"/>
      <c r="S18" s="77"/>
      <c r="T18" s="77"/>
      <c r="U18" s="77"/>
      <c r="V18" s="77"/>
    </row>
    <row r="19" spans="1:22" x14ac:dyDescent="0.25">
      <c r="A19" s="188" t="s">
        <v>31</v>
      </c>
      <c r="B19" s="280"/>
      <c r="C19" s="158"/>
      <c r="D19" s="281"/>
      <c r="E19" s="25" t="str">
        <f t="shared" si="0"/>
        <v/>
      </c>
      <c r="F19" s="221"/>
      <c r="G19" s="304"/>
      <c r="H19" s="174"/>
      <c r="I19" s="455"/>
      <c r="J19" s="455" t="str">
        <f>IF(COUNTIFS(J9:K16,"&lt;&gt;"&amp;"",J9:K16,"&lt;&gt;"&amp;"*"),"Not all text","All text")</f>
        <v>All text</v>
      </c>
      <c r="K19" s="456"/>
      <c r="L19" s="117"/>
      <c r="M19" s="117"/>
      <c r="N19" s="77"/>
      <c r="O19" s="77"/>
      <c r="P19" s="77"/>
      <c r="Q19" s="77"/>
      <c r="R19" s="77"/>
      <c r="S19" s="77"/>
      <c r="T19" s="77"/>
      <c r="U19" s="77"/>
      <c r="V19" s="77"/>
    </row>
    <row r="20" spans="1:22" x14ac:dyDescent="0.25">
      <c r="A20" s="188" t="s">
        <v>32</v>
      </c>
      <c r="B20" s="280"/>
      <c r="C20" s="158"/>
      <c r="D20" s="281"/>
      <c r="E20" s="25" t="str">
        <f t="shared" si="0"/>
        <v/>
      </c>
      <c r="F20" s="221"/>
      <c r="G20" s="304"/>
      <c r="H20" s="174"/>
      <c r="I20" s="455"/>
      <c r="J20" s="455"/>
      <c r="K20" s="456"/>
      <c r="L20" s="117"/>
      <c r="M20" s="117"/>
      <c r="N20" s="77"/>
      <c r="O20" s="77"/>
      <c r="P20" s="77"/>
      <c r="Q20" s="77"/>
      <c r="R20" s="77"/>
      <c r="S20" s="77"/>
      <c r="T20" s="77"/>
      <c r="U20" s="77"/>
      <c r="V20" s="77"/>
    </row>
    <row r="21" spans="1:22" x14ac:dyDescent="0.25">
      <c r="A21" s="188" t="s">
        <v>33</v>
      </c>
      <c r="B21" s="280"/>
      <c r="C21" s="158"/>
      <c r="D21" s="283"/>
      <c r="E21" s="25" t="str">
        <f t="shared" si="0"/>
        <v/>
      </c>
      <c r="F21" s="221"/>
      <c r="G21" s="304"/>
      <c r="H21" s="174"/>
      <c r="I21" s="174"/>
      <c r="J21" s="174"/>
      <c r="K21" s="305"/>
      <c r="L21" s="117"/>
      <c r="M21" s="117"/>
      <c r="N21" s="77"/>
      <c r="O21" s="77"/>
      <c r="P21" s="77"/>
      <c r="Q21" s="77"/>
      <c r="R21" s="77"/>
      <c r="S21" s="77"/>
      <c r="T21" s="77"/>
      <c r="U21" s="77"/>
      <c r="V21" s="77"/>
    </row>
    <row r="22" spans="1:22" x14ac:dyDescent="0.25">
      <c r="A22" s="188" t="s">
        <v>34</v>
      </c>
      <c r="B22" s="280"/>
      <c r="C22" s="158"/>
      <c r="D22" s="187"/>
      <c r="E22" s="25" t="str">
        <f t="shared" si="0"/>
        <v/>
      </c>
      <c r="F22" s="221"/>
      <c r="G22" s="304"/>
      <c r="H22" s="174"/>
      <c r="I22" s="174"/>
      <c r="J22" s="174"/>
      <c r="K22" s="305"/>
      <c r="L22" s="117"/>
      <c r="M22" s="117"/>
      <c r="N22" s="77"/>
      <c r="O22" s="77"/>
      <c r="P22" s="77"/>
      <c r="Q22" s="77"/>
      <c r="R22" s="77"/>
      <c r="S22" s="77"/>
      <c r="T22" s="77"/>
      <c r="U22" s="77"/>
      <c r="V22" s="77"/>
    </row>
    <row r="23" spans="1:22" x14ac:dyDescent="0.25">
      <c r="A23" s="38" t="s">
        <v>35</v>
      </c>
      <c r="B23" s="280"/>
      <c r="C23" s="158"/>
      <c r="D23" s="283"/>
      <c r="E23" s="25" t="str">
        <f t="shared" si="0"/>
        <v/>
      </c>
      <c r="F23" s="221"/>
      <c r="G23" s="304"/>
      <c r="H23" s="174"/>
      <c r="I23" s="174"/>
      <c r="J23" s="174"/>
      <c r="K23" s="305"/>
      <c r="L23" s="117"/>
      <c r="M23" s="117"/>
      <c r="N23" s="77"/>
      <c r="O23" s="77"/>
      <c r="P23" s="77"/>
      <c r="Q23" s="77"/>
      <c r="R23" s="77"/>
      <c r="S23" s="77"/>
      <c r="T23" s="77"/>
      <c r="U23" s="77"/>
      <c r="V23" s="77"/>
    </row>
    <row r="24" spans="1:22" x14ac:dyDescent="0.25">
      <c r="A24" s="273" t="s">
        <v>36</v>
      </c>
      <c r="B24" s="280"/>
      <c r="C24" s="158"/>
      <c r="D24" s="285"/>
      <c r="E24" s="25" t="str">
        <f t="shared" si="0"/>
        <v/>
      </c>
      <c r="F24" s="221"/>
      <c r="G24" s="304"/>
      <c r="H24" s="174"/>
      <c r="I24" s="174"/>
      <c r="J24" s="174"/>
      <c r="K24" s="305"/>
      <c r="L24" s="117"/>
      <c r="M24" s="117"/>
      <c r="N24" s="77"/>
      <c r="O24" s="77"/>
      <c r="P24" s="77"/>
      <c r="Q24" s="77"/>
      <c r="R24" s="77"/>
      <c r="S24" s="77"/>
      <c r="T24" s="77"/>
      <c r="U24" s="77"/>
      <c r="V24" s="77"/>
    </row>
    <row r="25" spans="1:22" x14ac:dyDescent="0.25">
      <c r="A25" s="188" t="s">
        <v>77</v>
      </c>
      <c r="B25" s="280"/>
      <c r="C25" s="158"/>
      <c r="D25" s="163"/>
      <c r="E25" s="25" t="str">
        <f t="shared" si="0"/>
        <v/>
      </c>
      <c r="F25" s="221"/>
      <c r="G25" s="304"/>
      <c r="H25" s="174"/>
      <c r="I25" s="174"/>
      <c r="J25" s="174"/>
      <c r="K25" s="305"/>
      <c r="L25" s="117"/>
      <c r="M25" s="117"/>
      <c r="N25" s="77"/>
      <c r="O25" s="77"/>
      <c r="P25" s="77"/>
      <c r="Q25" s="77"/>
      <c r="R25" s="77"/>
      <c r="S25" s="77"/>
      <c r="T25" s="77"/>
      <c r="U25" s="77"/>
      <c r="V25" s="77"/>
    </row>
    <row r="26" spans="1:22" x14ac:dyDescent="0.25">
      <c r="A26" s="188" t="s">
        <v>76</v>
      </c>
      <c r="B26" s="280"/>
      <c r="C26" s="158"/>
      <c r="D26" s="163"/>
      <c r="E26" s="25" t="str">
        <f t="shared" si="0"/>
        <v/>
      </c>
      <c r="F26" s="221"/>
      <c r="G26" s="304"/>
      <c r="H26" s="174"/>
      <c r="I26" s="174"/>
      <c r="J26" s="174"/>
      <c r="K26" s="305"/>
      <c r="L26" s="117"/>
      <c r="M26" s="117"/>
      <c r="N26" s="77"/>
      <c r="O26" s="77"/>
      <c r="P26" s="77"/>
      <c r="Q26" s="77"/>
      <c r="R26" s="77"/>
      <c r="S26" s="77"/>
      <c r="T26" s="77"/>
      <c r="U26" s="77"/>
      <c r="V26" s="77"/>
    </row>
    <row r="27" spans="1:22" x14ac:dyDescent="0.25">
      <c r="A27" s="188"/>
      <c r="B27" s="280"/>
      <c r="C27" s="158"/>
      <c r="D27" s="281"/>
      <c r="E27" s="25" t="str">
        <f t="shared" si="0"/>
        <v/>
      </c>
      <c r="F27" s="221"/>
      <c r="G27" s="304"/>
      <c r="H27" s="174"/>
      <c r="I27" s="174"/>
      <c r="J27" s="174"/>
      <c r="K27" s="305"/>
      <c r="L27" s="117"/>
      <c r="M27" s="117"/>
      <c r="N27" s="77"/>
      <c r="O27" s="77"/>
      <c r="P27" s="77"/>
      <c r="Q27" s="77"/>
      <c r="R27" s="77"/>
      <c r="S27" s="77"/>
      <c r="T27" s="77"/>
      <c r="U27" s="77"/>
      <c r="V27" s="77"/>
    </row>
    <row r="28" spans="1:22" x14ac:dyDescent="0.25">
      <c r="A28" s="188"/>
      <c r="B28" s="280"/>
      <c r="C28" s="158"/>
      <c r="D28" s="281"/>
      <c r="E28" s="25" t="str">
        <f t="shared" si="0"/>
        <v/>
      </c>
      <c r="F28" s="221"/>
      <c r="G28" s="304"/>
      <c r="H28" s="174"/>
      <c r="I28" s="174"/>
      <c r="J28" s="174"/>
      <c r="K28" s="305"/>
      <c r="L28" s="117"/>
      <c r="M28" s="117"/>
      <c r="N28" s="77"/>
      <c r="O28" s="77"/>
      <c r="P28" s="77"/>
      <c r="Q28" s="77"/>
      <c r="R28" s="77"/>
      <c r="S28" s="77"/>
      <c r="T28" s="77"/>
      <c r="U28" s="77"/>
      <c r="V28" s="77"/>
    </row>
    <row r="29" spans="1:22" x14ac:dyDescent="0.25">
      <c r="A29" s="188"/>
      <c r="B29" s="280"/>
      <c r="C29" s="158"/>
      <c r="D29" s="281"/>
      <c r="E29" s="25" t="str">
        <f t="shared" si="0"/>
        <v/>
      </c>
      <c r="F29" s="221"/>
      <c r="G29" s="304"/>
      <c r="H29" s="174"/>
      <c r="I29" s="174"/>
      <c r="J29" s="174"/>
      <c r="K29" s="305"/>
      <c r="L29" s="117"/>
      <c r="M29" s="117"/>
      <c r="N29" s="77"/>
      <c r="O29" s="77"/>
      <c r="P29" s="77"/>
      <c r="Q29" s="77"/>
      <c r="R29" s="77"/>
      <c r="S29" s="77"/>
      <c r="T29" s="77"/>
      <c r="U29" s="77"/>
      <c r="V29" s="77"/>
    </row>
    <row r="30" spans="1:22" x14ac:dyDescent="0.25">
      <c r="A30" s="188"/>
      <c r="B30" s="280"/>
      <c r="C30" s="158"/>
      <c r="D30" s="281"/>
      <c r="E30" s="25" t="str">
        <f t="shared" si="0"/>
        <v/>
      </c>
      <c r="F30" s="221"/>
      <c r="G30" s="304"/>
      <c r="H30" s="174"/>
      <c r="I30" s="174"/>
      <c r="J30" s="174"/>
      <c r="K30" s="305"/>
      <c r="L30" s="117"/>
      <c r="M30" s="117"/>
      <c r="N30" s="77"/>
      <c r="O30" s="77"/>
      <c r="P30" s="77"/>
      <c r="Q30" s="77"/>
      <c r="R30" s="77"/>
      <c r="S30" s="77"/>
      <c r="T30" s="77"/>
      <c r="U30" s="77"/>
      <c r="V30" s="77"/>
    </row>
    <row r="31" spans="1:22" x14ac:dyDescent="0.25">
      <c r="A31" s="188"/>
      <c r="B31" s="280"/>
      <c r="C31" s="158"/>
      <c r="D31" s="283"/>
      <c r="E31" s="25" t="str">
        <f t="shared" si="0"/>
        <v/>
      </c>
      <c r="F31" s="221"/>
      <c r="G31" s="744"/>
      <c r="H31" s="745"/>
      <c r="I31" s="745"/>
      <c r="J31" s="267"/>
      <c r="K31" s="306"/>
      <c r="L31" s="117"/>
      <c r="M31" s="117"/>
      <c r="N31" s="77"/>
      <c r="O31" s="77"/>
      <c r="P31" s="77"/>
      <c r="Q31" s="77"/>
      <c r="R31" s="77"/>
      <c r="S31" s="77"/>
      <c r="T31" s="77"/>
      <c r="U31" s="77"/>
      <c r="V31" s="77"/>
    </row>
    <row r="32" spans="1:22" ht="13.8" thickBot="1" x14ac:dyDescent="0.3">
      <c r="A32" s="188"/>
      <c r="B32" s="286"/>
      <c r="C32" s="287"/>
      <c r="D32" s="330"/>
      <c r="E32" s="25" t="str">
        <f t="shared" si="0"/>
        <v/>
      </c>
      <c r="F32" s="221"/>
      <c r="G32" s="744"/>
      <c r="H32" s="745"/>
      <c r="I32" s="745"/>
      <c r="J32" s="267"/>
      <c r="K32" s="306"/>
      <c r="L32" s="117"/>
      <c r="M32" s="117"/>
      <c r="N32" s="77"/>
      <c r="O32" s="77"/>
      <c r="P32" s="77"/>
      <c r="Q32" s="77"/>
      <c r="R32" s="77"/>
      <c r="S32" s="77"/>
      <c r="T32" s="77"/>
      <c r="U32" s="77"/>
      <c r="V32" s="77"/>
    </row>
    <row r="33" spans="1:22" ht="7.5" customHeight="1" thickBot="1" x14ac:dyDescent="0.3">
      <c r="A33" s="241"/>
      <c r="B33" s="224"/>
      <c r="C33" s="224"/>
      <c r="D33" s="225"/>
      <c r="E33" s="226"/>
      <c r="F33" s="221"/>
      <c r="G33" s="304"/>
      <c r="H33" s="307"/>
      <c r="I33" s="307"/>
      <c r="J33" s="174"/>
      <c r="K33" s="306"/>
      <c r="L33" s="117"/>
      <c r="M33" s="117"/>
      <c r="N33" s="77"/>
      <c r="O33" s="77"/>
      <c r="P33" s="77"/>
      <c r="Q33" s="77"/>
      <c r="R33" s="77"/>
      <c r="S33" s="77"/>
      <c r="T33" s="77"/>
      <c r="U33" s="77"/>
      <c r="V33" s="77"/>
    </row>
    <row r="34" spans="1:22" ht="13.8" thickBot="1" x14ac:dyDescent="0.3">
      <c r="A34" s="681" t="s">
        <v>47</v>
      </c>
      <c r="B34" s="682"/>
      <c r="C34" s="682"/>
      <c r="D34" s="206"/>
      <c r="E34" s="207" t="s">
        <v>3</v>
      </c>
      <c r="F34" s="221"/>
      <c r="G34" s="736"/>
      <c r="H34" s="737"/>
      <c r="I34" s="737"/>
      <c r="J34" s="751"/>
      <c r="K34" s="752"/>
      <c r="L34" s="117"/>
      <c r="M34" s="117"/>
      <c r="N34" s="77"/>
      <c r="O34" s="77"/>
      <c r="P34" s="77"/>
      <c r="Q34" s="77"/>
      <c r="R34" s="77"/>
      <c r="S34" s="77"/>
      <c r="T34" s="77"/>
      <c r="U34" s="77"/>
      <c r="V34" s="77"/>
    </row>
    <row r="35" spans="1:22" x14ac:dyDescent="0.25">
      <c r="A35" s="683" t="s">
        <v>1</v>
      </c>
      <c r="B35" s="684"/>
      <c r="C35" s="684"/>
      <c r="D35" s="289" t="e">
        <f>AVERAGE(D9:D32)</f>
        <v>#DIV/0!</v>
      </c>
      <c r="E35" s="290" t="str">
        <f>IF(E9="","",(AVERAGE(E9:E32)))</f>
        <v/>
      </c>
      <c r="F35" s="221"/>
      <c r="G35" s="304"/>
      <c r="H35" s="174"/>
      <c r="I35" s="174"/>
      <c r="J35" s="174"/>
      <c r="K35" s="308"/>
      <c r="L35" s="117"/>
      <c r="M35" s="117"/>
      <c r="N35" s="77"/>
      <c r="O35" s="77"/>
      <c r="P35" s="77"/>
      <c r="Q35" s="77"/>
      <c r="R35" s="77"/>
      <c r="S35" s="77"/>
      <c r="T35" s="77"/>
      <c r="U35" s="77"/>
      <c r="V35" s="77"/>
    </row>
    <row r="36" spans="1:22" x14ac:dyDescent="0.25">
      <c r="A36" s="683" t="s">
        <v>2</v>
      </c>
      <c r="B36" s="684"/>
      <c r="C36" s="684"/>
      <c r="D36" s="30" t="e">
        <f>STDEV(D9:D32)</f>
        <v>#DIV/0!</v>
      </c>
      <c r="E36" s="245"/>
      <c r="F36" s="222"/>
      <c r="G36" s="309"/>
      <c r="H36" s="310"/>
      <c r="I36" s="421"/>
      <c r="J36" s="267"/>
      <c r="K36" s="311"/>
      <c r="L36" s="117"/>
      <c r="M36" s="117"/>
      <c r="N36" s="77"/>
      <c r="O36" s="77"/>
      <c r="P36" s="77"/>
      <c r="Q36" s="77"/>
      <c r="R36" s="77"/>
      <c r="S36" s="77"/>
      <c r="T36" s="77"/>
      <c r="U36" s="77"/>
      <c r="V36" s="77"/>
    </row>
    <row r="37" spans="1:22" x14ac:dyDescent="0.25">
      <c r="A37" s="683" t="s">
        <v>6</v>
      </c>
      <c r="B37" s="684"/>
      <c r="C37" s="684"/>
      <c r="D37" s="30" t="e">
        <f>IF(D36="","",(ROUND((TINV(0.02,(E37-1))),3)))</f>
        <v>#DIV/0!</v>
      </c>
      <c r="E37" s="452">
        <f>(COUNT(D9:D32))</f>
        <v>0</v>
      </c>
      <c r="F37" s="216"/>
      <c r="G37" s="736"/>
      <c r="H37" s="737"/>
      <c r="I37" s="737"/>
      <c r="J37" s="267"/>
      <c r="K37" s="312"/>
      <c r="L37" s="117"/>
      <c r="M37" s="117"/>
      <c r="N37" s="77"/>
      <c r="O37" s="77"/>
      <c r="P37" s="77"/>
      <c r="Q37" s="77"/>
      <c r="R37" s="77"/>
      <c r="S37" s="77"/>
      <c r="T37" s="77"/>
      <c r="U37" s="77"/>
      <c r="V37" s="77"/>
    </row>
    <row r="38" spans="1:22" ht="16.2" thickBot="1" x14ac:dyDescent="0.4">
      <c r="A38" s="691" t="s">
        <v>15</v>
      </c>
      <c r="B38" s="711"/>
      <c r="C38" s="711"/>
      <c r="D38" s="375" t="e">
        <f>IF(D36="","",(SUM(D37*D36)))</f>
        <v>#DIV/0!</v>
      </c>
      <c r="E38" s="376" t="str">
        <f>E34</f>
        <v>mg/L</v>
      </c>
      <c r="F38" s="216"/>
      <c r="G38" s="738"/>
      <c r="H38" s="739"/>
      <c r="I38" s="739"/>
      <c r="J38" s="313"/>
      <c r="K38" s="314"/>
      <c r="L38" s="117"/>
      <c r="M38" s="117"/>
      <c r="N38" s="77"/>
      <c r="O38" s="77"/>
      <c r="P38" s="77"/>
      <c r="Q38" s="77"/>
      <c r="R38" s="77"/>
      <c r="S38" s="77"/>
      <c r="T38" s="77"/>
      <c r="U38" s="77"/>
      <c r="V38" s="77"/>
    </row>
    <row r="39" spans="1:22" ht="7.5" customHeight="1" thickBot="1" x14ac:dyDescent="0.3">
      <c r="A39" s="266"/>
      <c r="B39" s="266"/>
      <c r="C39" s="266"/>
      <c r="D39" s="225"/>
      <c r="E39" s="216"/>
      <c r="F39" s="216"/>
      <c r="G39" s="222"/>
      <c r="H39" s="266"/>
      <c r="I39" s="250"/>
      <c r="J39" s="216"/>
      <c r="K39" s="222"/>
      <c r="L39" s="117"/>
      <c r="M39" s="117"/>
      <c r="N39" s="77"/>
      <c r="O39" s="77"/>
      <c r="P39" s="77"/>
      <c r="Q39" s="77"/>
      <c r="R39" s="77"/>
      <c r="S39" s="77"/>
      <c r="T39" s="77"/>
      <c r="U39" s="77"/>
      <c r="V39" s="77"/>
    </row>
    <row r="40" spans="1:22" ht="13.8" thickBot="1" x14ac:dyDescent="0.3">
      <c r="A40" s="315"/>
      <c r="B40" s="316"/>
      <c r="C40" s="316"/>
      <c r="D40" s="777" t="s">
        <v>44</v>
      </c>
      <c r="E40" s="778"/>
      <c r="F40" s="291"/>
      <c r="G40" s="294" t="str">
        <f>E34</f>
        <v>mg/L</v>
      </c>
      <c r="H40" s="458">
        <f>0.5*F40</f>
        <v>0</v>
      </c>
      <c r="I40" s="459">
        <f>2*F40</f>
        <v>0</v>
      </c>
      <c r="J40" s="460"/>
      <c r="K40" s="249"/>
      <c r="L40" s="117"/>
      <c r="M40" s="117"/>
      <c r="N40" s="77"/>
      <c r="O40" s="77"/>
      <c r="P40" s="77"/>
      <c r="Q40" s="77"/>
      <c r="R40" s="77"/>
      <c r="S40" s="77"/>
      <c r="T40" s="77"/>
      <c r="U40" s="77"/>
      <c r="V40" s="77"/>
    </row>
    <row r="41" spans="1:22" ht="15.75" customHeight="1" x14ac:dyDescent="0.35">
      <c r="A41" s="317"/>
      <c r="B41" s="318"/>
      <c r="C41" s="318"/>
      <c r="D41" s="705" t="s">
        <v>84</v>
      </c>
      <c r="E41" s="699"/>
      <c r="F41" s="779" t="str">
        <f>IF(F40="","Enter existing LOD",(IF(D38="","Enter LODs data",((IF(AND(D38&gt;=H40,D38&lt;=I40),"YES","NO"))))))</f>
        <v>Enter existing LOD</v>
      </c>
      <c r="G41" s="780"/>
      <c r="H41" s="321"/>
      <c r="I41" s="322"/>
      <c r="J41" s="323"/>
      <c r="K41" s="324"/>
      <c r="L41" s="117"/>
      <c r="M41" s="117"/>
      <c r="N41" s="77"/>
      <c r="O41" s="77"/>
      <c r="P41" s="77"/>
      <c r="Q41" s="77"/>
      <c r="R41" s="77"/>
      <c r="S41" s="77"/>
      <c r="T41" s="77"/>
      <c r="U41" s="77"/>
      <c r="V41" s="77"/>
    </row>
    <row r="42" spans="1:22" ht="15.6" x14ac:dyDescent="0.35">
      <c r="A42" s="317"/>
      <c r="B42" s="318"/>
      <c r="C42" s="318"/>
      <c r="D42" s="705" t="s">
        <v>79</v>
      </c>
      <c r="E42" s="699"/>
      <c r="F42" s="746" t="str">
        <f>IF(F40="","Enter existing LOD",(IF(J18&lt;2,"Enter MB data",(IF(J19="All text","NA",((IF((AND(J9&lt;F40,J10&lt;F40,J11&lt;F40,J12&lt;F40,J13&lt;F40,J14&lt;F40,J15&lt;F40,J16&lt;F40,J9&lt;&gt;"",J10&lt;&gt;"")),"YES","NO"))))))))</f>
        <v>Enter existing LOD</v>
      </c>
      <c r="G42" s="747"/>
      <c r="H42" s="321"/>
      <c r="I42" s="325"/>
      <c r="J42" s="326"/>
      <c r="K42" s="324"/>
      <c r="L42" s="117"/>
      <c r="M42" s="117"/>
      <c r="N42" s="77"/>
      <c r="O42" s="77"/>
      <c r="P42" s="77"/>
      <c r="Q42" s="77"/>
      <c r="R42" s="77"/>
      <c r="S42" s="77"/>
      <c r="T42" s="77"/>
      <c r="U42" s="77"/>
      <c r="V42" s="77"/>
    </row>
    <row r="43" spans="1:22" ht="13.8" thickBot="1" x14ac:dyDescent="0.3">
      <c r="A43" s="319"/>
      <c r="B43" s="320"/>
      <c r="C43" s="320"/>
      <c r="D43" s="692" t="s">
        <v>85</v>
      </c>
      <c r="E43" s="764"/>
      <c r="F43" s="762" t="str">
        <f>IF(AND((OR(F42="Yes",F42="NA")),F41="Yes"),"YES",(IF(OR(F41="NO",F42="NO"),"NO",(IF(F40="","Enter existing LOD",(IF(F42="Enter MB data","Enter MB data")))))))</f>
        <v>Enter existing LOD</v>
      </c>
      <c r="G43" s="763"/>
      <c r="H43" s="425" t="str">
        <f>IF(F43="NO","If no, re-determine the initial LOD.",(IF(F43="YES","If yes, continue with ongoing LOD determination.","Enter missing data")))</f>
        <v>Enter missing data</v>
      </c>
      <c r="I43" s="255"/>
      <c r="J43" s="256"/>
      <c r="K43" s="327"/>
      <c r="L43" s="117"/>
      <c r="M43" s="117"/>
      <c r="N43" s="77"/>
      <c r="O43" s="77"/>
      <c r="P43" s="77"/>
      <c r="Q43" s="77"/>
      <c r="R43" s="77"/>
      <c r="S43" s="77"/>
      <c r="T43" s="77"/>
      <c r="U43" s="77"/>
      <c r="V43" s="77"/>
    </row>
    <row r="44" spans="1:22" ht="12.75" customHeight="1" thickBot="1" x14ac:dyDescent="0.3">
      <c r="A44" s="266"/>
      <c r="B44" s="266"/>
      <c r="C44" s="266"/>
      <c r="D44" s="225"/>
      <c r="E44" s="216"/>
      <c r="F44" s="216"/>
      <c r="G44" s="222"/>
      <c r="H44" s="325"/>
      <c r="I44" s="325"/>
      <c r="J44" s="328"/>
      <c r="K44" s="222"/>
      <c r="L44" s="117"/>
      <c r="M44" s="454"/>
      <c r="N44" s="77"/>
      <c r="O44" s="77"/>
      <c r="P44" s="77"/>
      <c r="Q44" s="77"/>
      <c r="R44" s="77"/>
      <c r="S44" s="77"/>
      <c r="T44" s="77"/>
      <c r="U44" s="77"/>
      <c r="V44" s="77"/>
    </row>
    <row r="45" spans="1:22" ht="13.8" thickBot="1" x14ac:dyDescent="0.3">
      <c r="A45" s="774" t="s">
        <v>45</v>
      </c>
      <c r="B45" s="775"/>
      <c r="C45" s="775"/>
      <c r="D45" s="775"/>
      <c r="E45" s="775"/>
      <c r="F45" s="775"/>
      <c r="G45" s="775"/>
      <c r="H45" s="775"/>
      <c r="I45" s="775"/>
      <c r="J45" s="775"/>
      <c r="K45" s="776"/>
      <c r="L45" s="77"/>
      <c r="M45" s="77"/>
      <c r="N45" s="77"/>
      <c r="O45" s="77"/>
      <c r="P45" s="77"/>
      <c r="Q45" s="77"/>
      <c r="R45" s="77"/>
      <c r="S45" s="77"/>
      <c r="T45" s="77"/>
      <c r="U45" s="77"/>
      <c r="V45" s="77"/>
    </row>
    <row r="46" spans="1:22" x14ac:dyDescent="0.25">
      <c r="A46" s="753" t="s">
        <v>95</v>
      </c>
      <c r="B46" s="754"/>
      <c r="C46" s="754"/>
      <c r="D46" s="754"/>
      <c r="E46" s="754"/>
      <c r="F46" s="754"/>
      <c r="G46" s="754"/>
      <c r="H46" s="754"/>
      <c r="I46" s="754"/>
      <c r="J46" s="754"/>
      <c r="K46" s="755"/>
      <c r="L46" s="77"/>
      <c r="M46" s="77"/>
      <c r="N46" s="77"/>
      <c r="O46" s="77"/>
      <c r="P46" s="77"/>
      <c r="Q46" s="77"/>
      <c r="R46" s="77"/>
      <c r="S46" s="77"/>
      <c r="T46" s="77"/>
      <c r="U46" s="77"/>
      <c r="V46" s="77"/>
    </row>
    <row r="47" spans="1:22" ht="15.6" x14ac:dyDescent="0.35">
      <c r="A47" s="756" t="s">
        <v>103</v>
      </c>
      <c r="B47" s="757"/>
      <c r="C47" s="757"/>
      <c r="D47" s="757"/>
      <c r="E47" s="757"/>
      <c r="F47" s="757"/>
      <c r="G47" s="757"/>
      <c r="H47" s="757"/>
      <c r="I47" s="757"/>
      <c r="J47" s="757"/>
      <c r="K47" s="758"/>
      <c r="L47" s="77"/>
      <c r="M47" s="77"/>
      <c r="N47" s="77"/>
      <c r="O47" s="77"/>
      <c r="P47" s="77"/>
      <c r="Q47" s="77"/>
      <c r="R47" s="77"/>
      <c r="S47" s="77"/>
      <c r="T47" s="77"/>
      <c r="U47" s="77"/>
      <c r="V47" s="77"/>
    </row>
    <row r="48" spans="1:22" ht="15.6" x14ac:dyDescent="0.35">
      <c r="A48" s="756" t="s">
        <v>102</v>
      </c>
      <c r="B48" s="757"/>
      <c r="C48" s="757"/>
      <c r="D48" s="757"/>
      <c r="E48" s="757"/>
      <c r="F48" s="757"/>
      <c r="G48" s="757"/>
      <c r="H48" s="757"/>
      <c r="I48" s="757"/>
      <c r="J48" s="757"/>
      <c r="K48" s="758"/>
      <c r="L48" s="77"/>
      <c r="M48" s="77"/>
      <c r="N48" s="77"/>
      <c r="O48" s="77"/>
      <c r="P48" s="77"/>
      <c r="Q48" s="77"/>
      <c r="R48" s="77"/>
      <c r="S48" s="77"/>
      <c r="T48" s="77"/>
      <c r="U48" s="77"/>
      <c r="V48" s="77"/>
    </row>
    <row r="49" spans="1:22" ht="15.6" x14ac:dyDescent="0.35">
      <c r="A49" s="756" t="s">
        <v>104</v>
      </c>
      <c r="B49" s="757"/>
      <c r="C49" s="757"/>
      <c r="D49" s="757"/>
      <c r="E49" s="757"/>
      <c r="F49" s="757"/>
      <c r="G49" s="757"/>
      <c r="H49" s="757"/>
      <c r="I49" s="757"/>
      <c r="J49" s="757"/>
      <c r="K49" s="758"/>
      <c r="L49" s="77"/>
      <c r="M49" s="77"/>
      <c r="N49" s="77"/>
      <c r="O49" s="77"/>
      <c r="P49" s="77"/>
      <c r="Q49" s="77"/>
      <c r="R49" s="77"/>
      <c r="S49" s="77"/>
      <c r="T49" s="77"/>
      <c r="U49" s="77"/>
      <c r="V49" s="77"/>
    </row>
    <row r="50" spans="1:22" ht="13.8" thickBot="1" x14ac:dyDescent="0.3">
      <c r="A50" s="759" t="s">
        <v>89</v>
      </c>
      <c r="B50" s="760"/>
      <c r="C50" s="760"/>
      <c r="D50" s="760"/>
      <c r="E50" s="760"/>
      <c r="F50" s="760"/>
      <c r="G50" s="760"/>
      <c r="H50" s="760"/>
      <c r="I50" s="760"/>
      <c r="J50" s="760"/>
      <c r="K50" s="761"/>
      <c r="L50" s="77"/>
      <c r="M50" s="77"/>
      <c r="N50" s="77"/>
      <c r="O50" s="77"/>
      <c r="P50" s="77"/>
      <c r="Q50" s="77"/>
      <c r="R50" s="77"/>
      <c r="S50" s="77"/>
      <c r="T50" s="77"/>
      <c r="U50" s="77"/>
      <c r="V50" s="77"/>
    </row>
    <row r="51" spans="1:22" x14ac:dyDescent="0.25">
      <c r="A51" s="77"/>
      <c r="B51" s="77"/>
      <c r="C51" s="77"/>
      <c r="D51" s="77"/>
      <c r="E51" s="77"/>
      <c r="F51" s="77"/>
      <c r="G51" s="77"/>
      <c r="H51" s="77"/>
      <c r="I51" s="77"/>
      <c r="J51" s="77"/>
      <c r="K51" s="77"/>
      <c r="L51" s="77"/>
      <c r="M51" s="77"/>
      <c r="N51" s="77"/>
      <c r="O51" s="77"/>
      <c r="P51" s="77"/>
      <c r="Q51" s="77"/>
      <c r="R51" s="77"/>
      <c r="S51" s="77"/>
      <c r="T51" s="77"/>
      <c r="U51" s="77"/>
      <c r="V51" s="77"/>
    </row>
    <row r="52" spans="1:22" x14ac:dyDescent="0.25">
      <c r="A52" s="77"/>
      <c r="B52" s="77"/>
      <c r="C52" s="77"/>
      <c r="D52" s="77"/>
      <c r="E52" s="77"/>
      <c r="F52" s="77"/>
      <c r="G52" s="77"/>
      <c r="H52" s="77"/>
      <c r="I52" s="77"/>
      <c r="J52" s="77"/>
      <c r="K52" s="77"/>
      <c r="L52" s="77"/>
      <c r="M52" s="77"/>
      <c r="N52" s="77"/>
      <c r="O52" s="77"/>
      <c r="P52" s="77"/>
      <c r="Q52" s="77"/>
      <c r="R52" s="77"/>
      <c r="S52" s="77"/>
      <c r="T52" s="77"/>
      <c r="U52" s="77"/>
      <c r="V52" s="77"/>
    </row>
    <row r="53" spans="1:22" x14ac:dyDescent="0.25">
      <c r="A53" s="77"/>
      <c r="B53" s="77"/>
      <c r="C53" s="77"/>
      <c r="D53" s="77"/>
      <c r="E53" s="77"/>
      <c r="F53" s="77"/>
      <c r="G53" s="77"/>
      <c r="H53" s="77"/>
      <c r="I53" s="77"/>
      <c r="J53" s="77"/>
      <c r="K53" s="77"/>
      <c r="L53" s="77"/>
      <c r="M53" s="77"/>
      <c r="N53" s="77"/>
      <c r="O53" s="77"/>
      <c r="P53" s="77"/>
      <c r="Q53" s="77"/>
      <c r="R53" s="77"/>
      <c r="S53" s="77"/>
      <c r="T53" s="77"/>
      <c r="U53" s="77"/>
      <c r="V53" s="77"/>
    </row>
    <row r="54" spans="1:22" x14ac:dyDescent="0.25">
      <c r="A54" s="77"/>
      <c r="B54" s="77"/>
      <c r="C54" s="77"/>
      <c r="D54" s="77"/>
      <c r="E54" s="77"/>
      <c r="F54" s="77"/>
      <c r="G54" s="77"/>
      <c r="H54" s="77"/>
      <c r="I54" s="77"/>
      <c r="J54" s="77"/>
      <c r="K54" s="77"/>
      <c r="L54" s="77"/>
      <c r="M54" s="77"/>
      <c r="N54" s="77"/>
      <c r="O54" s="77"/>
      <c r="P54" s="77"/>
      <c r="Q54" s="77"/>
      <c r="R54" s="77"/>
      <c r="S54" s="77"/>
      <c r="T54" s="77"/>
      <c r="U54" s="77"/>
      <c r="V54" s="77"/>
    </row>
    <row r="55" spans="1:22" x14ac:dyDescent="0.25">
      <c r="A55" s="77"/>
      <c r="B55" s="77"/>
      <c r="C55" s="77"/>
      <c r="D55" s="77"/>
      <c r="E55" s="77"/>
      <c r="F55" s="77"/>
      <c r="G55" s="77"/>
      <c r="H55" s="77"/>
      <c r="I55" s="77"/>
      <c r="J55" s="77"/>
      <c r="K55" s="77"/>
      <c r="L55" s="77"/>
      <c r="M55" s="77"/>
      <c r="N55" s="77"/>
      <c r="O55" s="77"/>
      <c r="P55" s="77"/>
      <c r="Q55" s="77"/>
      <c r="R55" s="77"/>
      <c r="S55" s="77"/>
      <c r="T55" s="77"/>
      <c r="U55" s="77"/>
      <c r="V55" s="77"/>
    </row>
    <row r="56" spans="1:22" x14ac:dyDescent="0.25">
      <c r="A56" s="77"/>
      <c r="B56" s="77"/>
      <c r="C56" s="77"/>
      <c r="D56" s="77"/>
      <c r="E56" s="77"/>
      <c r="F56" s="77"/>
      <c r="G56" s="77"/>
      <c r="H56" s="77"/>
      <c r="I56" s="77"/>
      <c r="J56" s="77"/>
      <c r="K56" s="77"/>
      <c r="L56" s="77"/>
      <c r="M56" s="77"/>
      <c r="N56" s="77"/>
      <c r="O56" s="77"/>
      <c r="P56" s="77"/>
      <c r="Q56" s="77"/>
      <c r="R56" s="77"/>
      <c r="S56" s="77"/>
      <c r="T56" s="77"/>
      <c r="U56" s="77"/>
      <c r="V56" s="77"/>
    </row>
    <row r="57" spans="1:22" x14ac:dyDescent="0.25">
      <c r="A57" s="77"/>
      <c r="B57" s="77"/>
      <c r="C57" s="77"/>
      <c r="D57" s="77"/>
      <c r="E57" s="77"/>
      <c r="F57" s="77"/>
      <c r="G57" s="77"/>
      <c r="H57" s="77"/>
      <c r="I57" s="77"/>
      <c r="J57" s="77"/>
      <c r="K57" s="77"/>
      <c r="L57" s="77"/>
      <c r="M57" s="77"/>
      <c r="N57" s="77"/>
      <c r="O57" s="77"/>
      <c r="P57" s="77"/>
      <c r="Q57" s="77"/>
      <c r="R57" s="77"/>
      <c r="S57" s="77"/>
      <c r="T57" s="77"/>
      <c r="U57" s="77"/>
      <c r="V57" s="77"/>
    </row>
    <row r="58" spans="1:22" x14ac:dyDescent="0.25">
      <c r="A58" s="77"/>
      <c r="B58" s="77"/>
      <c r="C58" s="77"/>
      <c r="D58" s="77"/>
      <c r="E58" s="77"/>
      <c r="F58" s="77"/>
      <c r="G58" s="77"/>
      <c r="H58" s="77"/>
      <c r="I58" s="77"/>
      <c r="J58" s="77"/>
      <c r="K58" s="77"/>
      <c r="L58" s="77"/>
      <c r="M58" s="77"/>
      <c r="N58" s="77"/>
      <c r="O58" s="77"/>
      <c r="P58" s="77"/>
      <c r="Q58" s="77"/>
      <c r="R58" s="77"/>
      <c r="S58" s="77"/>
      <c r="T58" s="77"/>
      <c r="U58" s="77"/>
      <c r="V58" s="77"/>
    </row>
    <row r="59" spans="1:22" x14ac:dyDescent="0.25">
      <c r="A59" s="77"/>
      <c r="B59" s="77"/>
      <c r="C59" s="77"/>
      <c r="D59" s="77"/>
      <c r="E59" s="77"/>
      <c r="F59" s="77"/>
      <c r="G59" s="77"/>
      <c r="H59" s="77"/>
      <c r="I59" s="77"/>
      <c r="J59" s="77"/>
      <c r="K59" s="77"/>
      <c r="L59" s="77"/>
      <c r="M59" s="77"/>
      <c r="N59" s="77"/>
      <c r="O59" s="77"/>
      <c r="P59" s="77"/>
      <c r="Q59" s="77"/>
      <c r="R59" s="77"/>
      <c r="S59" s="77"/>
      <c r="T59" s="77"/>
      <c r="U59" s="77"/>
      <c r="V59" s="77"/>
    </row>
    <row r="60" spans="1:22" x14ac:dyDescent="0.25">
      <c r="A60" s="77"/>
      <c r="B60" s="77"/>
      <c r="C60" s="77"/>
      <c r="D60" s="77"/>
      <c r="E60" s="77"/>
      <c r="F60" s="77"/>
      <c r="G60" s="77"/>
      <c r="H60" s="77"/>
      <c r="I60" s="77"/>
      <c r="J60" s="77"/>
      <c r="K60" s="77"/>
      <c r="L60" s="77"/>
      <c r="M60" s="77"/>
      <c r="N60" s="77"/>
      <c r="O60" s="77"/>
      <c r="P60" s="77"/>
      <c r="Q60" s="77"/>
      <c r="R60" s="77"/>
      <c r="S60" s="77"/>
      <c r="T60" s="77"/>
      <c r="U60" s="77"/>
      <c r="V60" s="77"/>
    </row>
    <row r="61" spans="1:22" x14ac:dyDescent="0.25">
      <c r="A61" s="77"/>
      <c r="B61" s="77"/>
      <c r="C61" s="77"/>
      <c r="D61" s="77"/>
      <c r="E61" s="77"/>
      <c r="F61" s="77"/>
      <c r="G61" s="77"/>
      <c r="H61" s="77"/>
      <c r="I61" s="77"/>
      <c r="J61" s="77"/>
      <c r="K61" s="77"/>
      <c r="L61" s="77"/>
      <c r="M61" s="77"/>
      <c r="N61" s="77"/>
      <c r="O61" s="77"/>
      <c r="P61" s="77"/>
      <c r="Q61" s="77"/>
      <c r="R61" s="77"/>
      <c r="S61" s="77"/>
      <c r="T61" s="77"/>
      <c r="U61" s="77"/>
      <c r="V61" s="77"/>
    </row>
    <row r="62" spans="1:22" x14ac:dyDescent="0.25">
      <c r="A62" s="77"/>
      <c r="B62" s="77"/>
      <c r="C62" s="77"/>
      <c r="D62" s="77"/>
      <c r="E62" s="77"/>
      <c r="F62" s="77"/>
      <c r="G62" s="77"/>
      <c r="H62" s="77"/>
      <c r="I62" s="77"/>
      <c r="J62" s="77"/>
      <c r="K62" s="77"/>
      <c r="L62" s="77"/>
      <c r="M62" s="77"/>
      <c r="N62" s="77"/>
      <c r="O62" s="77"/>
      <c r="P62" s="77"/>
      <c r="Q62" s="77"/>
      <c r="R62" s="77"/>
      <c r="S62" s="77"/>
      <c r="T62" s="77"/>
      <c r="U62" s="77"/>
      <c r="V62" s="77"/>
    </row>
    <row r="63" spans="1:22" x14ac:dyDescent="0.25">
      <c r="A63" s="77"/>
      <c r="B63" s="77"/>
      <c r="C63" s="77"/>
      <c r="D63" s="77"/>
      <c r="E63" s="77"/>
      <c r="F63" s="77"/>
      <c r="G63" s="77"/>
      <c r="H63" s="77"/>
      <c r="I63" s="77"/>
      <c r="J63" s="77"/>
      <c r="K63" s="77"/>
      <c r="L63" s="77"/>
      <c r="M63" s="77"/>
      <c r="N63" s="77"/>
      <c r="O63" s="77"/>
      <c r="P63" s="77"/>
      <c r="Q63" s="77"/>
      <c r="R63" s="77"/>
      <c r="S63" s="77"/>
      <c r="T63" s="77"/>
      <c r="U63" s="77"/>
      <c r="V63" s="77"/>
    </row>
    <row r="64" spans="1:22" x14ac:dyDescent="0.25">
      <c r="A64" s="77"/>
      <c r="B64" s="77"/>
      <c r="C64" s="77"/>
      <c r="D64" s="77"/>
      <c r="E64" s="77"/>
      <c r="F64" s="77"/>
      <c r="G64" s="77"/>
      <c r="H64" s="77"/>
      <c r="I64" s="77"/>
      <c r="J64" s="77"/>
      <c r="K64" s="77"/>
      <c r="L64" s="77"/>
      <c r="M64" s="77"/>
      <c r="N64" s="77"/>
      <c r="O64" s="77"/>
      <c r="P64" s="77"/>
      <c r="Q64" s="77"/>
      <c r="R64" s="77"/>
      <c r="S64" s="77"/>
      <c r="T64" s="77"/>
      <c r="U64" s="77"/>
      <c r="V64" s="77"/>
    </row>
    <row r="65" spans="1:22" x14ac:dyDescent="0.25">
      <c r="A65" s="77"/>
      <c r="B65" s="77"/>
      <c r="C65" s="77"/>
      <c r="D65" s="77"/>
      <c r="E65" s="77"/>
      <c r="F65" s="77"/>
      <c r="G65" s="77"/>
      <c r="H65" s="77"/>
      <c r="I65" s="77"/>
      <c r="J65" s="77"/>
      <c r="K65" s="77"/>
      <c r="L65" s="77"/>
      <c r="M65" s="77"/>
      <c r="N65" s="77"/>
      <c r="O65" s="77"/>
      <c r="P65" s="77"/>
      <c r="Q65" s="77"/>
      <c r="R65" s="77"/>
      <c r="S65" s="77"/>
      <c r="T65" s="77"/>
      <c r="U65" s="77"/>
      <c r="V65" s="77"/>
    </row>
  </sheetData>
  <sheetProtection algorithmName="SHA-512" hashValue="lCIPFBBSuKUZ/60SlfZRyLH/HdSUvsZDkTeguoauDSRP13fzGLzy/pg0ngal31xM/qqo05NsRvw/OlezQA/eMw==" saltValue="ejnz6QdAg9GpuCS16jjoCQ==" spinCount="100000" sheet="1" objects="1" scenarios="1"/>
  <mergeCells count="47">
    <mergeCell ref="A45:K45"/>
    <mergeCell ref="D41:E41"/>
    <mergeCell ref="D42:E42"/>
    <mergeCell ref="D40:E40"/>
    <mergeCell ref="F41:G41"/>
    <mergeCell ref="F43:G43"/>
    <mergeCell ref="D43:E43"/>
    <mergeCell ref="N1:P4"/>
    <mergeCell ref="J8:K8"/>
    <mergeCell ref="J9:K9"/>
    <mergeCell ref="C2:K2"/>
    <mergeCell ref="A46:K46"/>
    <mergeCell ref="A48:K48"/>
    <mergeCell ref="A47:K47"/>
    <mergeCell ref="A49:K49"/>
    <mergeCell ref="A50:K50"/>
    <mergeCell ref="F42:G42"/>
    <mergeCell ref="A7:E7"/>
    <mergeCell ref="G7:K7"/>
    <mergeCell ref="G32:I32"/>
    <mergeCell ref="A34:C34"/>
    <mergeCell ref="G34:I34"/>
    <mergeCell ref="J34:K34"/>
    <mergeCell ref="J10:K10"/>
    <mergeCell ref="J11:K11"/>
    <mergeCell ref="J12:K12"/>
    <mergeCell ref="A35:C35"/>
    <mergeCell ref="J13:K13"/>
    <mergeCell ref="C4:E4"/>
    <mergeCell ref="F4:H4"/>
    <mergeCell ref="I4:K4"/>
    <mergeCell ref="A4:B4"/>
    <mergeCell ref="A5:B5"/>
    <mergeCell ref="C5:E5"/>
    <mergeCell ref="F5:H5"/>
    <mergeCell ref="I5:K5"/>
    <mergeCell ref="A1:K1"/>
    <mergeCell ref="J15:K15"/>
    <mergeCell ref="J16:K16"/>
    <mergeCell ref="J14:K14"/>
    <mergeCell ref="G31:I31"/>
    <mergeCell ref="A2:B2"/>
    <mergeCell ref="A36:C36"/>
    <mergeCell ref="A37:C37"/>
    <mergeCell ref="G37:I37"/>
    <mergeCell ref="A38:C38"/>
    <mergeCell ref="G38:I38"/>
  </mergeCells>
  <phoneticPr fontId="1" type="noConversion"/>
  <conditionalFormatting sqref="F41:G43">
    <cfRule type="containsText" dxfId="5" priority="3" stopIfTrue="1" operator="containsText" text="NO">
      <formula>NOT(ISERROR(SEARCH("NO",F41)))</formula>
    </cfRule>
  </conditionalFormatting>
  <conditionalFormatting sqref="H43">
    <cfRule type="containsText" dxfId="4" priority="2" stopIfTrue="1" operator="containsText" text="NO">
      <formula>NOT(ISERROR(SEARCH("NO",H43)))</formula>
    </cfRule>
  </conditionalFormatting>
  <pageMargins left="0.46875" right="0.41666666666666669" top="0.59895833333333337" bottom="0.390625" header="0.3" footer="0.3"/>
  <pageSetup orientation="landscape" r:id="rId1"/>
  <headerFooter differentFirst="1" scaleWithDoc="0" alignWithMargins="0">
    <firstHeader>&amp;L&amp;8Wisconsin Department of Natural Resources&amp;C&amp;8Spreadsheet for Use in Determining LOD per 
40 CFR 136 Appendix B, Revision 2</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05A9-039F-49F2-AFA8-77B0A096C5BD}">
  <dimension ref="A1:S584"/>
  <sheetViews>
    <sheetView showGridLines="0" zoomScale="80" zoomScaleNormal="80" zoomScalePageLayoutView="80" workbookViewId="0">
      <selection activeCell="I16" sqref="I16"/>
    </sheetView>
  </sheetViews>
  <sheetFormatPr defaultColWidth="8.77734375" defaultRowHeight="13.2" x14ac:dyDescent="0.25"/>
  <cols>
    <col min="1" max="1" width="8.77734375" style="57" customWidth="1"/>
    <col min="2" max="2" width="13.5546875" style="57" customWidth="1"/>
    <col min="3" max="3" width="14.21875" style="57" customWidth="1"/>
    <col min="4" max="4" width="11.77734375" style="57" customWidth="1"/>
    <col min="5" max="5" width="15.21875" style="57" customWidth="1"/>
    <col min="6" max="6" width="8.77734375" style="57" customWidth="1"/>
    <col min="7" max="7" width="7.5546875" style="57" customWidth="1"/>
    <col min="8" max="8" width="14.21875" style="57" customWidth="1"/>
    <col min="9" max="9" width="10.21875" style="57" customWidth="1"/>
    <col min="10" max="10" width="13.21875" style="57" customWidth="1"/>
    <col min="11" max="11" width="13.5546875" style="57" customWidth="1"/>
    <col min="12" max="12" width="4.44140625" style="61" customWidth="1"/>
    <col min="13" max="13" width="4.21875" style="57" customWidth="1"/>
    <col min="14" max="14" width="10.21875" style="75" customWidth="1"/>
    <col min="15" max="15" width="10.77734375" style="57" customWidth="1"/>
    <col min="16" max="16384" width="8.77734375" style="57"/>
  </cols>
  <sheetData>
    <row r="1" spans="1:19" ht="16.5" customHeight="1" thickBot="1" x14ac:dyDescent="0.35">
      <c r="A1" s="656" t="s">
        <v>128</v>
      </c>
      <c r="B1" s="657"/>
      <c r="C1" s="657"/>
      <c r="D1" s="657"/>
      <c r="E1" s="657"/>
      <c r="F1" s="657"/>
      <c r="G1" s="657"/>
      <c r="H1" s="657"/>
      <c r="I1" s="790"/>
      <c r="J1" s="790"/>
      <c r="K1" s="791"/>
      <c r="L1" s="434" t="s">
        <v>19</v>
      </c>
      <c r="M1" s="227"/>
      <c r="N1" s="724" t="s">
        <v>24</v>
      </c>
      <c r="O1" s="726"/>
      <c r="P1" s="785" t="s">
        <v>60</v>
      </c>
      <c r="Q1" s="785"/>
      <c r="R1" s="785"/>
      <c r="S1" s="341"/>
    </row>
    <row r="2" spans="1:19" ht="13.8" thickBot="1" x14ac:dyDescent="0.3">
      <c r="A2" s="706" t="s">
        <v>66</v>
      </c>
      <c r="B2" s="707"/>
      <c r="C2" s="786"/>
      <c r="D2" s="787"/>
      <c r="E2" s="788"/>
      <c r="F2" s="733" t="s">
        <v>40</v>
      </c>
      <c r="G2" s="734"/>
      <c r="H2" s="707"/>
      <c r="I2" s="789">
        <v>43487</v>
      </c>
      <c r="J2" s="787"/>
      <c r="K2" s="788"/>
      <c r="L2" s="434" t="s">
        <v>20</v>
      </c>
      <c r="M2" s="227"/>
      <c r="N2" s="401" t="s">
        <v>25</v>
      </c>
      <c r="O2" s="402" t="s">
        <v>0</v>
      </c>
      <c r="P2" s="785"/>
      <c r="Q2" s="785"/>
      <c r="R2" s="785"/>
      <c r="S2" s="341"/>
    </row>
    <row r="3" spans="1:19" ht="13.8" thickBot="1" x14ac:dyDescent="0.3">
      <c r="A3" s="720" t="s">
        <v>67</v>
      </c>
      <c r="B3" s="721"/>
      <c r="C3" s="792" t="s">
        <v>108</v>
      </c>
      <c r="D3" s="793"/>
      <c r="E3" s="794"/>
      <c r="F3" s="722" t="s">
        <v>68</v>
      </c>
      <c r="G3" s="723"/>
      <c r="H3" s="721"/>
      <c r="I3" s="795" t="s">
        <v>107</v>
      </c>
      <c r="J3" s="796"/>
      <c r="K3" s="797"/>
      <c r="L3" s="435" t="str">
        <f>IF(K6="Yes","99th Percentile","")</f>
        <v>99th Percentile</v>
      </c>
      <c r="M3" s="227"/>
      <c r="N3" s="368">
        <v>43467</v>
      </c>
      <c r="O3" s="369">
        <v>1.1999999999999999E-3</v>
      </c>
      <c r="P3" s="265"/>
      <c r="Q3" s="265"/>
      <c r="R3" s="265"/>
      <c r="S3" s="265"/>
    </row>
    <row r="4" spans="1:19" ht="4.95" customHeight="1" thickBot="1" x14ac:dyDescent="0.3">
      <c r="A4" s="439"/>
      <c r="B4" s="439">
        <f>SUM(IF(FREQUENCY(B7:B30,B7:B30)&gt;0,1))</f>
        <v>16</v>
      </c>
      <c r="C4" s="440">
        <f>SUM(IF(FREQUENCY(C7:C30,C7:C30)&gt;0,1))</f>
        <v>9</v>
      </c>
      <c r="D4" s="440"/>
      <c r="E4" s="440"/>
      <c r="F4" s="214"/>
      <c r="G4" s="214"/>
      <c r="H4" s="214"/>
      <c r="I4" s="216"/>
      <c r="J4" s="216"/>
      <c r="K4" s="216"/>
      <c r="L4" s="435" t="s">
        <v>39</v>
      </c>
      <c r="M4" s="227"/>
      <c r="N4" s="370">
        <v>43467</v>
      </c>
      <c r="O4" s="371">
        <v>1.1000000000000001E-3</v>
      </c>
      <c r="P4" s="265"/>
      <c r="Q4" s="265"/>
      <c r="R4" s="265"/>
      <c r="S4" s="265"/>
    </row>
    <row r="5" spans="1:19" ht="13.8" thickBot="1" x14ac:dyDescent="0.3">
      <c r="A5" s="724" t="s">
        <v>94</v>
      </c>
      <c r="B5" s="725"/>
      <c r="C5" s="725"/>
      <c r="D5" s="725"/>
      <c r="E5" s="726"/>
      <c r="F5" s="219"/>
      <c r="G5" s="708" t="s">
        <v>46</v>
      </c>
      <c r="H5" s="709"/>
      <c r="I5" s="709"/>
      <c r="J5" s="709"/>
      <c r="K5" s="710"/>
      <c r="L5" s="434"/>
      <c r="M5" s="227"/>
      <c r="N5" s="370">
        <v>43469</v>
      </c>
      <c r="O5" s="371">
        <v>5.4000000000000003E-3</v>
      </c>
      <c r="P5" s="265"/>
      <c r="Q5" s="265"/>
      <c r="R5" s="265"/>
      <c r="S5" s="265"/>
    </row>
    <row r="6" spans="1:19" ht="13.8" thickBot="1" x14ac:dyDescent="0.3">
      <c r="A6" s="23"/>
      <c r="B6" s="347" t="s">
        <v>12</v>
      </c>
      <c r="C6" s="348" t="s">
        <v>13</v>
      </c>
      <c r="D6" s="349" t="s">
        <v>0</v>
      </c>
      <c r="E6" s="24" t="s">
        <v>4</v>
      </c>
      <c r="F6" s="220"/>
      <c r="G6" s="800" t="s">
        <v>83</v>
      </c>
      <c r="H6" s="801"/>
      <c r="I6" s="801"/>
      <c r="J6" s="801"/>
      <c r="K6" s="41" t="str">
        <f>IF(COUNT(O3:O203)&gt;100,"Yes","No")</f>
        <v>Yes</v>
      </c>
      <c r="L6" s="434"/>
      <c r="M6" s="228"/>
      <c r="N6" s="370">
        <v>43469</v>
      </c>
      <c r="O6" s="371">
        <v>1E-3</v>
      </c>
      <c r="P6" s="265"/>
      <c r="Q6" s="265"/>
      <c r="R6" s="265"/>
      <c r="S6" s="265"/>
    </row>
    <row r="7" spans="1:19" x14ac:dyDescent="0.25">
      <c r="A7" s="345" t="s">
        <v>49</v>
      </c>
      <c r="B7" s="350">
        <v>43467</v>
      </c>
      <c r="C7" s="351">
        <v>43104</v>
      </c>
      <c r="D7" s="352">
        <v>0.11</v>
      </c>
      <c r="E7" s="25">
        <f>IF(D7="","",SUM(D7/$D$32))</f>
        <v>1.0999999999999999</v>
      </c>
      <c r="F7" s="221"/>
      <c r="G7" s="798" t="s">
        <v>26</v>
      </c>
      <c r="H7" s="799"/>
      <c r="I7" s="799"/>
      <c r="J7" s="799"/>
      <c r="K7" s="42">
        <f>IF(K6="Yes",_xlfn.PERCENTILE.EXC(O3:O203,0.99),"NA")</f>
        <v>0.34159999999999402</v>
      </c>
      <c r="L7" s="228"/>
      <c r="M7" s="228"/>
      <c r="N7" s="370">
        <v>43470</v>
      </c>
      <c r="O7" s="371">
        <v>1.5E-3</v>
      </c>
      <c r="P7" s="265"/>
      <c r="Q7" s="265"/>
      <c r="R7" s="265"/>
      <c r="S7" s="265"/>
    </row>
    <row r="8" spans="1:19" x14ac:dyDescent="0.25">
      <c r="A8" s="345" t="s">
        <v>50</v>
      </c>
      <c r="B8" s="353">
        <v>43467</v>
      </c>
      <c r="C8" s="342">
        <v>43104</v>
      </c>
      <c r="D8" s="354">
        <v>0.109</v>
      </c>
      <c r="E8" s="25">
        <f t="shared" ref="E8:E30" si="0">IF(D8="","",SUM(D8/$D$32))</f>
        <v>1.0899999999999999</v>
      </c>
      <c r="F8" s="221"/>
      <c r="G8" s="678"/>
      <c r="H8" s="679"/>
      <c r="I8" s="679"/>
      <c r="J8" s="679"/>
      <c r="K8" s="680"/>
      <c r="L8" s="228"/>
      <c r="M8" s="228"/>
      <c r="N8" s="370">
        <v>43471</v>
      </c>
      <c r="O8" s="371">
        <v>1.5E-3</v>
      </c>
      <c r="P8" s="265"/>
      <c r="Q8" s="265"/>
      <c r="R8" s="265"/>
      <c r="S8" s="265"/>
    </row>
    <row r="9" spans="1:19" x14ac:dyDescent="0.25">
      <c r="A9" s="345" t="s">
        <v>51</v>
      </c>
      <c r="B9" s="353">
        <v>43469</v>
      </c>
      <c r="C9" s="342">
        <v>43104</v>
      </c>
      <c r="D9" s="354">
        <v>8.1000000000000003E-2</v>
      </c>
      <c r="E9" s="25">
        <f t="shared" si="0"/>
        <v>0.80999999999999994</v>
      </c>
      <c r="F9" s="221"/>
      <c r="G9" s="798" t="s">
        <v>27</v>
      </c>
      <c r="H9" s="799"/>
      <c r="I9" s="799"/>
      <c r="J9" s="799"/>
      <c r="K9" s="43">
        <f>AVERAGE(O3:O203)</f>
        <v>6.8922727272727243E-3</v>
      </c>
      <c r="L9" s="228"/>
      <c r="M9" s="228"/>
      <c r="N9" s="370">
        <v>43472</v>
      </c>
      <c r="O9" s="371">
        <v>-1E-3</v>
      </c>
      <c r="P9" s="265"/>
      <c r="Q9" s="265"/>
      <c r="R9" s="265"/>
      <c r="S9" s="265"/>
    </row>
    <row r="10" spans="1:19" x14ac:dyDescent="0.25">
      <c r="A10" s="345" t="s">
        <v>52</v>
      </c>
      <c r="B10" s="353">
        <v>43469</v>
      </c>
      <c r="C10" s="342">
        <v>43104</v>
      </c>
      <c r="D10" s="354">
        <v>0.109</v>
      </c>
      <c r="E10" s="25">
        <f t="shared" si="0"/>
        <v>1.0899999999999999</v>
      </c>
      <c r="F10" s="221"/>
      <c r="G10" s="798" t="s">
        <v>28</v>
      </c>
      <c r="H10" s="799"/>
      <c r="I10" s="799"/>
      <c r="J10" s="799"/>
      <c r="K10" s="43">
        <f>STDEV(O3:O203)</f>
        <v>4.3466111404136455E-2</v>
      </c>
      <c r="L10" s="227"/>
      <c r="M10" s="340"/>
      <c r="N10" s="370">
        <v>43473</v>
      </c>
      <c r="O10" s="371">
        <v>-7.1999999999999998E-3</v>
      </c>
      <c r="P10" s="265"/>
      <c r="Q10" s="265"/>
      <c r="R10" s="265"/>
      <c r="S10" s="265"/>
    </row>
    <row r="11" spans="1:19" x14ac:dyDescent="0.25">
      <c r="A11" s="345" t="s">
        <v>53</v>
      </c>
      <c r="B11" s="355">
        <v>43470</v>
      </c>
      <c r="C11" s="343">
        <v>43104</v>
      </c>
      <c r="D11" s="356">
        <v>0.1</v>
      </c>
      <c r="E11" s="25">
        <f t="shared" si="0"/>
        <v>1</v>
      </c>
      <c r="F11" s="221"/>
      <c r="G11" s="436" t="str">
        <f>IF(COUNTIFS(O3:O203,"&lt;&gt;"&amp;"",O3:O203,"&lt;&gt;"&amp;"*"),"At least some numbers","All text")</f>
        <v>At least some numbers</v>
      </c>
      <c r="H11" s="437"/>
      <c r="I11" s="437"/>
      <c r="J11" s="231"/>
      <c r="K11" s="232"/>
      <c r="L11" s="227"/>
      <c r="M11" s="340"/>
      <c r="N11" s="370">
        <v>43474</v>
      </c>
      <c r="O11" s="371">
        <v>1E-3</v>
      </c>
      <c r="P11" s="265"/>
      <c r="Q11" s="265"/>
      <c r="R11" s="265"/>
      <c r="S11" s="265"/>
    </row>
    <row r="12" spans="1:19" x14ac:dyDescent="0.25">
      <c r="A12" s="345" t="s">
        <v>54</v>
      </c>
      <c r="B12" s="357">
        <v>43470</v>
      </c>
      <c r="C12" s="344">
        <v>43104</v>
      </c>
      <c r="D12" s="358">
        <v>9.9000000000000005E-2</v>
      </c>
      <c r="E12" s="25">
        <f t="shared" si="0"/>
        <v>0.99</v>
      </c>
      <c r="F12" s="221"/>
      <c r="G12" s="802">
        <f>COUNTIF(O3:O203,"*")</f>
        <v>0</v>
      </c>
      <c r="H12" s="803"/>
      <c r="I12" s="803"/>
      <c r="J12" s="804"/>
      <c r="K12" s="805"/>
      <c r="L12" s="227"/>
      <c r="M12" s="340"/>
      <c r="N12" s="370">
        <v>43475</v>
      </c>
      <c r="O12" s="371">
        <v>1.6999999999999999E-3</v>
      </c>
      <c r="P12" s="265"/>
      <c r="Q12" s="265"/>
      <c r="R12" s="265"/>
      <c r="S12" s="265"/>
    </row>
    <row r="13" spans="1:19" x14ac:dyDescent="0.25">
      <c r="A13" s="345" t="s">
        <v>55</v>
      </c>
      <c r="B13" s="353">
        <v>43470</v>
      </c>
      <c r="C13" s="342">
        <v>43105</v>
      </c>
      <c r="D13" s="356">
        <v>9.9000000000000005E-2</v>
      </c>
      <c r="E13" s="25">
        <f t="shared" si="0"/>
        <v>0.99</v>
      </c>
      <c r="F13" s="221"/>
      <c r="G13" s="438">
        <f>COUNT(O3:O203)</f>
        <v>132</v>
      </c>
      <c r="H13" s="437"/>
      <c r="I13" s="437"/>
      <c r="J13" s="231"/>
      <c r="K13" s="233"/>
      <c r="L13" s="227"/>
      <c r="M13" s="340"/>
      <c r="N13" s="370">
        <v>43476</v>
      </c>
      <c r="O13" s="371">
        <v>6.9999999999999999E-4</v>
      </c>
      <c r="P13" s="265"/>
      <c r="Q13" s="265"/>
      <c r="R13" s="265"/>
      <c r="S13" s="265"/>
    </row>
    <row r="14" spans="1:19" x14ac:dyDescent="0.25">
      <c r="A14" s="345" t="s">
        <v>56</v>
      </c>
      <c r="B14" s="353">
        <v>43471</v>
      </c>
      <c r="C14" s="342">
        <v>43106</v>
      </c>
      <c r="D14" s="359">
        <v>9.7000000000000003E-2</v>
      </c>
      <c r="E14" s="25">
        <f t="shared" si="0"/>
        <v>0.97</v>
      </c>
      <c r="F14" s="221"/>
      <c r="G14" s="234"/>
      <c r="H14" s="231"/>
      <c r="I14" s="231"/>
      <c r="J14" s="231"/>
      <c r="K14" s="232"/>
      <c r="L14" s="227"/>
      <c r="M14" s="340"/>
      <c r="N14" s="370">
        <v>43477</v>
      </c>
      <c r="O14" s="371">
        <v>9.9799999999999993E-3</v>
      </c>
      <c r="P14" s="265"/>
      <c r="Q14" s="265"/>
      <c r="R14" s="265"/>
      <c r="S14" s="265"/>
    </row>
    <row r="15" spans="1:19" x14ac:dyDescent="0.25">
      <c r="A15" s="346" t="s">
        <v>29</v>
      </c>
      <c r="B15" s="353">
        <v>43562</v>
      </c>
      <c r="C15" s="342">
        <v>43563</v>
      </c>
      <c r="D15" s="354">
        <v>0.125</v>
      </c>
      <c r="E15" s="25">
        <f t="shared" si="0"/>
        <v>1.25</v>
      </c>
      <c r="F15" s="221"/>
      <c r="G15" s="234"/>
      <c r="H15" s="231"/>
      <c r="I15" s="231"/>
      <c r="J15" s="231"/>
      <c r="K15" s="232"/>
      <c r="L15" s="227"/>
      <c r="M15" s="340"/>
      <c r="N15" s="370">
        <v>43478</v>
      </c>
      <c r="O15" s="371">
        <v>1.2800000000000001E-3</v>
      </c>
      <c r="P15" s="265"/>
      <c r="Q15" s="265"/>
      <c r="R15" s="265"/>
      <c r="S15" s="265"/>
    </row>
    <row r="16" spans="1:19" x14ac:dyDescent="0.25">
      <c r="A16" s="346" t="s">
        <v>30</v>
      </c>
      <c r="B16" s="353">
        <v>43563</v>
      </c>
      <c r="C16" s="342">
        <v>43563</v>
      </c>
      <c r="D16" s="354">
        <v>0.10199999999999999</v>
      </c>
      <c r="E16" s="25">
        <f t="shared" si="0"/>
        <v>1.0199999999999998</v>
      </c>
      <c r="F16" s="221"/>
      <c r="G16" s="234"/>
      <c r="H16" s="231"/>
      <c r="I16" s="231"/>
      <c r="J16" s="231"/>
      <c r="K16" s="232"/>
      <c r="L16" s="227"/>
      <c r="M16" s="340"/>
      <c r="N16" s="370">
        <v>43479</v>
      </c>
      <c r="O16" s="371">
        <v>1E-4</v>
      </c>
      <c r="P16" s="265"/>
      <c r="Q16" s="265"/>
      <c r="R16" s="265"/>
      <c r="S16" s="265"/>
    </row>
    <row r="17" spans="1:19" x14ac:dyDescent="0.25">
      <c r="A17" s="346" t="s">
        <v>31</v>
      </c>
      <c r="B17" s="353">
        <v>43647</v>
      </c>
      <c r="C17" s="342">
        <v>43653</v>
      </c>
      <c r="D17" s="354">
        <v>0.10199999999999999</v>
      </c>
      <c r="E17" s="25">
        <f t="shared" si="0"/>
        <v>1.0199999999999998</v>
      </c>
      <c r="F17" s="221"/>
      <c r="G17" s="234"/>
      <c r="H17" s="231"/>
      <c r="I17" s="231"/>
      <c r="J17" s="231"/>
      <c r="K17" s="232"/>
      <c r="L17" s="227"/>
      <c r="M17" s="340"/>
      <c r="N17" s="370">
        <v>43480</v>
      </c>
      <c r="O17" s="371">
        <v>2.2100000000000002E-3</v>
      </c>
      <c r="P17" s="265"/>
      <c r="Q17" s="265"/>
      <c r="R17" s="265"/>
      <c r="S17" s="265"/>
    </row>
    <row r="18" spans="1:19" x14ac:dyDescent="0.25">
      <c r="A18" s="346" t="s">
        <v>32</v>
      </c>
      <c r="B18" s="353">
        <v>43653</v>
      </c>
      <c r="C18" s="342">
        <v>43654</v>
      </c>
      <c r="D18" s="354">
        <v>7.9000000000000001E-2</v>
      </c>
      <c r="E18" s="25">
        <f t="shared" si="0"/>
        <v>0.78999999999999992</v>
      </c>
      <c r="F18" s="221"/>
      <c r="G18" s="235"/>
      <c r="H18" s="231"/>
      <c r="I18" s="339" t="str">
        <f>IF(G11="All text","LODb does not apply","")</f>
        <v/>
      </c>
      <c r="J18" s="231"/>
      <c r="K18" s="232"/>
      <c r="L18" s="227"/>
      <c r="M18" s="340"/>
      <c r="N18" s="370">
        <v>43481</v>
      </c>
      <c r="O18" s="371">
        <v>0</v>
      </c>
      <c r="P18" s="265"/>
      <c r="Q18" s="265"/>
      <c r="R18" s="265"/>
      <c r="S18" s="265"/>
    </row>
    <row r="19" spans="1:19" x14ac:dyDescent="0.25">
      <c r="A19" s="346" t="s">
        <v>33</v>
      </c>
      <c r="B19" s="353">
        <v>43743</v>
      </c>
      <c r="C19" s="342">
        <v>43743</v>
      </c>
      <c r="D19" s="356">
        <v>0.05</v>
      </c>
      <c r="E19" s="25">
        <f t="shared" si="0"/>
        <v>0.5</v>
      </c>
      <c r="F19" s="221"/>
      <c r="G19" s="237" t="str">
        <f>IF(AND(G12&gt;0.9,G11&lt;&gt;"All text"),"Not all numeric results, therefore LODb set to highest blank result","")</f>
        <v/>
      </c>
      <c r="H19" s="238"/>
      <c r="I19" s="231"/>
      <c r="J19" s="231"/>
      <c r="K19" s="232"/>
      <c r="L19" s="227"/>
      <c r="M19" s="340"/>
      <c r="N19" s="370">
        <v>43482</v>
      </c>
      <c r="O19" s="371">
        <v>1E-4</v>
      </c>
      <c r="P19" s="265"/>
      <c r="Q19" s="265"/>
      <c r="R19" s="265"/>
      <c r="S19" s="265"/>
    </row>
    <row r="20" spans="1:19" x14ac:dyDescent="0.25">
      <c r="A20" s="346" t="s">
        <v>34</v>
      </c>
      <c r="B20" s="353">
        <v>43744</v>
      </c>
      <c r="C20" s="342">
        <v>43106</v>
      </c>
      <c r="D20" s="358">
        <v>0.107</v>
      </c>
      <c r="E20" s="25">
        <f t="shared" si="0"/>
        <v>1.0699999999999998</v>
      </c>
      <c r="F20" s="221"/>
      <c r="G20" s="234"/>
      <c r="H20" s="231"/>
      <c r="I20" s="231"/>
      <c r="J20" s="231"/>
      <c r="K20" s="232"/>
      <c r="L20" s="227"/>
      <c r="M20" s="340"/>
      <c r="N20" s="370">
        <v>43483</v>
      </c>
      <c r="O20" s="371">
        <v>4.7999999999999996E-3</v>
      </c>
      <c r="P20" s="265"/>
      <c r="Q20" s="265"/>
      <c r="R20" s="265"/>
      <c r="S20" s="265"/>
    </row>
    <row r="21" spans="1:19" x14ac:dyDescent="0.25">
      <c r="A21" s="26" t="s">
        <v>35</v>
      </c>
      <c r="B21" s="353">
        <v>43837</v>
      </c>
      <c r="C21" s="342">
        <v>43106</v>
      </c>
      <c r="D21" s="356">
        <v>9.9000000000000005E-2</v>
      </c>
      <c r="E21" s="25">
        <f t="shared" si="0"/>
        <v>0.99</v>
      </c>
      <c r="F21" s="221"/>
      <c r="G21" s="234"/>
      <c r="H21" s="231"/>
      <c r="I21" s="231"/>
      <c r="J21" s="231"/>
      <c r="K21" s="232"/>
      <c r="L21" s="227"/>
      <c r="M21" s="340"/>
      <c r="N21" s="370">
        <v>43484</v>
      </c>
      <c r="O21" s="371">
        <v>6.7000000000000002E-3</v>
      </c>
      <c r="P21" s="265"/>
      <c r="Q21" s="265"/>
      <c r="R21" s="265"/>
      <c r="S21" s="265"/>
    </row>
    <row r="22" spans="1:19" x14ac:dyDescent="0.25">
      <c r="A22" s="76" t="s">
        <v>36</v>
      </c>
      <c r="B22" s="353">
        <v>43838</v>
      </c>
      <c r="C22" s="342">
        <v>43106</v>
      </c>
      <c r="D22" s="360">
        <v>0.10199999999999999</v>
      </c>
      <c r="E22" s="25">
        <f t="shared" si="0"/>
        <v>1.0199999999999998</v>
      </c>
      <c r="F22" s="221"/>
      <c r="G22" s="234"/>
      <c r="H22" s="231"/>
      <c r="I22" s="231"/>
      <c r="J22" s="231"/>
      <c r="K22" s="232"/>
      <c r="L22" s="227"/>
      <c r="M22" s="340"/>
      <c r="N22" s="370">
        <v>43485</v>
      </c>
      <c r="O22" s="371">
        <v>1.81E-3</v>
      </c>
      <c r="P22" s="265"/>
      <c r="Q22" s="265"/>
      <c r="R22" s="265"/>
      <c r="S22" s="265"/>
    </row>
    <row r="23" spans="1:19" x14ac:dyDescent="0.25">
      <c r="A23" s="346" t="s">
        <v>29</v>
      </c>
      <c r="B23" s="353">
        <v>43931</v>
      </c>
      <c r="C23" s="342">
        <v>43106</v>
      </c>
      <c r="D23" s="359">
        <v>0.1</v>
      </c>
      <c r="E23" s="25">
        <f t="shared" si="0"/>
        <v>1</v>
      </c>
      <c r="F23" s="221"/>
      <c r="G23" s="234"/>
      <c r="H23" s="231"/>
      <c r="I23" s="231"/>
      <c r="J23" s="231"/>
      <c r="K23" s="232"/>
      <c r="L23" s="227"/>
      <c r="M23" s="340"/>
      <c r="N23" s="370">
        <v>43486</v>
      </c>
      <c r="O23" s="371">
        <v>0.01</v>
      </c>
      <c r="P23" s="265"/>
      <c r="Q23" s="265"/>
      <c r="R23" s="265"/>
      <c r="S23" s="265"/>
    </row>
    <row r="24" spans="1:19" x14ac:dyDescent="0.25">
      <c r="A24" s="346" t="s">
        <v>30</v>
      </c>
      <c r="B24" s="353">
        <v>43938</v>
      </c>
      <c r="C24" s="342">
        <v>43106</v>
      </c>
      <c r="D24" s="359">
        <v>0.1</v>
      </c>
      <c r="E24" s="25">
        <f t="shared" si="0"/>
        <v>1</v>
      </c>
      <c r="F24" s="221"/>
      <c r="G24" s="234"/>
      <c r="H24" s="231"/>
      <c r="I24" s="231"/>
      <c r="J24" s="231"/>
      <c r="K24" s="232"/>
      <c r="L24" s="227"/>
      <c r="M24" s="340"/>
      <c r="N24" s="370">
        <v>43487</v>
      </c>
      <c r="O24" s="371">
        <v>0.5</v>
      </c>
      <c r="P24" s="265"/>
      <c r="Q24" s="265"/>
      <c r="R24" s="265"/>
      <c r="S24" s="265"/>
    </row>
    <row r="25" spans="1:19" x14ac:dyDescent="0.25">
      <c r="A25" s="346" t="s">
        <v>31</v>
      </c>
      <c r="B25" s="353">
        <v>44105</v>
      </c>
      <c r="C25" s="342">
        <v>44105</v>
      </c>
      <c r="D25" s="359">
        <v>0.104</v>
      </c>
      <c r="E25" s="25">
        <f t="shared" si="0"/>
        <v>1.0399999999999998</v>
      </c>
      <c r="F25" s="221"/>
      <c r="G25" s="234"/>
      <c r="H25" s="231"/>
      <c r="I25" s="231"/>
      <c r="J25" s="231"/>
      <c r="K25" s="232"/>
      <c r="L25" s="227"/>
      <c r="M25" s="340"/>
      <c r="N25" s="370">
        <v>43488</v>
      </c>
      <c r="O25" s="371">
        <v>1.1999999999999999E-3</v>
      </c>
      <c r="P25" s="265"/>
      <c r="Q25" s="265"/>
      <c r="R25" s="265"/>
      <c r="S25" s="265"/>
    </row>
    <row r="26" spans="1:19" x14ac:dyDescent="0.25">
      <c r="A26" s="346" t="s">
        <v>32</v>
      </c>
      <c r="B26" s="353">
        <v>44106</v>
      </c>
      <c r="C26" s="342">
        <v>44107</v>
      </c>
      <c r="D26" s="359">
        <v>7.9000000000000001E-2</v>
      </c>
      <c r="E26" s="25">
        <f t="shared" si="0"/>
        <v>0.78999999999999992</v>
      </c>
      <c r="F26" s="221"/>
      <c r="G26" s="234"/>
      <c r="H26" s="231"/>
      <c r="I26" s="231"/>
      <c r="J26" s="231"/>
      <c r="K26" s="232"/>
      <c r="L26" s="227"/>
      <c r="M26" s="340"/>
      <c r="N26" s="370">
        <v>43489</v>
      </c>
      <c r="O26" s="371">
        <v>1.1000000000000001E-3</v>
      </c>
      <c r="P26" s="265"/>
      <c r="Q26" s="265"/>
      <c r="R26" s="265"/>
      <c r="S26" s="265"/>
    </row>
    <row r="27" spans="1:19" x14ac:dyDescent="0.25">
      <c r="A27" s="346" t="s">
        <v>33</v>
      </c>
      <c r="B27" s="353"/>
      <c r="C27" s="342"/>
      <c r="D27" s="359"/>
      <c r="E27" s="25" t="str">
        <f t="shared" si="0"/>
        <v/>
      </c>
      <c r="F27" s="221"/>
      <c r="G27" s="234"/>
      <c r="H27" s="231"/>
      <c r="I27" s="231"/>
      <c r="J27" s="231"/>
      <c r="K27" s="232"/>
      <c r="L27" s="227"/>
      <c r="M27" s="340"/>
      <c r="N27" s="370">
        <v>43490</v>
      </c>
      <c r="O27" s="371">
        <v>5.4000000000000003E-3</v>
      </c>
      <c r="P27" s="265"/>
      <c r="Q27" s="265"/>
      <c r="R27" s="265"/>
      <c r="S27" s="265"/>
    </row>
    <row r="28" spans="1:19" x14ac:dyDescent="0.25">
      <c r="A28" s="346" t="s">
        <v>34</v>
      </c>
      <c r="B28" s="353"/>
      <c r="C28" s="342"/>
      <c r="D28" s="359"/>
      <c r="E28" s="25" t="str">
        <f t="shared" si="0"/>
        <v/>
      </c>
      <c r="F28" s="221"/>
      <c r="G28" s="234"/>
      <c r="H28" s="231"/>
      <c r="I28" s="231"/>
      <c r="J28" s="231"/>
      <c r="K28" s="232"/>
      <c r="L28" s="227"/>
      <c r="M28" s="340"/>
      <c r="N28" s="370">
        <v>43491</v>
      </c>
      <c r="O28" s="371">
        <v>1E-3</v>
      </c>
      <c r="P28" s="265"/>
      <c r="Q28" s="265"/>
      <c r="R28" s="265"/>
      <c r="S28" s="265"/>
    </row>
    <row r="29" spans="1:19" ht="15.6" x14ac:dyDescent="0.35">
      <c r="A29" s="26" t="s">
        <v>35</v>
      </c>
      <c r="B29" s="353"/>
      <c r="C29" s="342"/>
      <c r="D29" s="359"/>
      <c r="E29" s="25" t="str">
        <f t="shared" si="0"/>
        <v/>
      </c>
      <c r="F29" s="221"/>
      <c r="G29" s="685" t="s">
        <v>74</v>
      </c>
      <c r="H29" s="686"/>
      <c r="I29" s="686"/>
      <c r="J29" s="29">
        <f>K7</f>
        <v>0.34159999999999402</v>
      </c>
      <c r="K29" s="44" t="s">
        <v>3</v>
      </c>
      <c r="L29" s="227"/>
      <c r="M29" s="340"/>
      <c r="N29" s="370">
        <v>43492</v>
      </c>
      <c r="O29" s="371">
        <v>1.5E-3</v>
      </c>
      <c r="P29" s="265"/>
      <c r="Q29" s="265"/>
      <c r="R29" s="265"/>
      <c r="S29" s="265"/>
    </row>
    <row r="30" spans="1:19" ht="16.2" thickBot="1" x14ac:dyDescent="0.4">
      <c r="A30" s="76" t="s">
        <v>36</v>
      </c>
      <c r="B30" s="361"/>
      <c r="C30" s="362"/>
      <c r="D30" s="363"/>
      <c r="E30" s="25" t="str">
        <f t="shared" si="0"/>
        <v/>
      </c>
      <c r="F30" s="221"/>
      <c r="G30" s="685" t="s">
        <v>75</v>
      </c>
      <c r="H30" s="686"/>
      <c r="I30" s="686"/>
      <c r="J30" s="29">
        <f>IF(K9&gt;0,(K9+(J35*K10)),(J35*K10))</f>
        <v>0.10925496508401407</v>
      </c>
      <c r="K30" s="44" t="s">
        <v>3</v>
      </c>
      <c r="L30" s="227"/>
      <c r="M30" s="340"/>
      <c r="N30" s="370">
        <v>43493</v>
      </c>
      <c r="O30" s="371">
        <v>1.5E-3</v>
      </c>
      <c r="P30" s="265"/>
      <c r="Q30" s="265"/>
      <c r="R30" s="265"/>
      <c r="S30" s="265"/>
    </row>
    <row r="31" spans="1:19" ht="12.45" customHeight="1" thickBot="1" x14ac:dyDescent="0.3">
      <c r="A31" s="223"/>
      <c r="B31" s="223"/>
      <c r="C31" s="224"/>
      <c r="D31" s="225"/>
      <c r="E31" s="226"/>
      <c r="F31" s="221"/>
      <c r="G31" s="234"/>
      <c r="H31" s="239"/>
      <c r="I31" s="239"/>
      <c r="J31" s="231"/>
      <c r="K31" s="240"/>
      <c r="L31" s="227"/>
      <c r="M31" s="340"/>
      <c r="N31" s="370">
        <v>43494</v>
      </c>
      <c r="O31" s="371">
        <v>0.02</v>
      </c>
      <c r="P31" s="265"/>
      <c r="Q31" s="265"/>
      <c r="R31" s="265"/>
      <c r="S31" s="265"/>
    </row>
    <row r="32" spans="1:19" ht="13.8" thickBot="1" x14ac:dyDescent="0.3">
      <c r="A32" s="681" t="s">
        <v>47</v>
      </c>
      <c r="B32" s="682"/>
      <c r="C32" s="682"/>
      <c r="D32" s="364">
        <v>0.1</v>
      </c>
      <c r="E32" s="365" t="s">
        <v>3</v>
      </c>
      <c r="F32" s="221"/>
      <c r="G32" s="687" t="s">
        <v>37</v>
      </c>
      <c r="H32" s="688"/>
      <c r="I32" s="688"/>
      <c r="J32" s="806" t="s">
        <v>38</v>
      </c>
      <c r="K32" s="807"/>
      <c r="L32" s="227"/>
      <c r="M32" s="340"/>
      <c r="N32" s="370">
        <v>43495</v>
      </c>
      <c r="O32" s="371">
        <v>1E-3</v>
      </c>
      <c r="P32" s="265"/>
      <c r="Q32" s="265"/>
      <c r="R32" s="265"/>
      <c r="S32" s="265"/>
    </row>
    <row r="33" spans="1:19" x14ac:dyDescent="0.25">
      <c r="A33" s="683" t="s">
        <v>1</v>
      </c>
      <c r="B33" s="684"/>
      <c r="C33" s="684"/>
      <c r="D33" s="289">
        <f>AVERAGE(D7:D30)</f>
        <v>9.7650000000000015E-2</v>
      </c>
      <c r="E33" s="290">
        <f>AVERAGE(E7:E30)</f>
        <v>0.97649999999999992</v>
      </c>
      <c r="F33" s="221"/>
      <c r="G33" s="241"/>
      <c r="H33" s="224"/>
      <c r="I33" s="224"/>
      <c r="J33" s="224"/>
      <c r="K33" s="242" t="s">
        <v>65</v>
      </c>
      <c r="L33" s="227"/>
      <c r="M33" s="340"/>
      <c r="N33" s="370">
        <v>43496</v>
      </c>
      <c r="O33" s="371">
        <v>1E-3</v>
      </c>
      <c r="P33" s="265"/>
      <c r="Q33" s="265"/>
      <c r="R33" s="265"/>
      <c r="S33" s="265"/>
    </row>
    <row r="34" spans="1:19" x14ac:dyDescent="0.25">
      <c r="A34" s="683" t="s">
        <v>2</v>
      </c>
      <c r="B34" s="684"/>
      <c r="C34" s="684"/>
      <c r="D34" s="73">
        <f>STDEV(D7:D30)</f>
        <v>1.5574185794380753E-2</v>
      </c>
      <c r="E34" s="245"/>
      <c r="F34" s="222"/>
      <c r="G34" s="243"/>
      <c r="H34" s="244"/>
      <c r="I34" s="244"/>
      <c r="J34" s="225"/>
      <c r="K34" s="245"/>
      <c r="L34" s="227"/>
      <c r="M34" s="340"/>
      <c r="N34" s="370">
        <v>43497</v>
      </c>
      <c r="O34" s="371">
        <v>1.6999999999999999E-3</v>
      </c>
      <c r="P34" s="265"/>
      <c r="Q34" s="265"/>
      <c r="R34" s="265"/>
      <c r="S34" s="265"/>
    </row>
    <row r="35" spans="1:19" x14ac:dyDescent="0.25">
      <c r="A35" s="683" t="s">
        <v>6</v>
      </c>
      <c r="B35" s="684"/>
      <c r="C35" s="684"/>
      <c r="D35" s="73">
        <f>ROUND((TINV(0.02,(E35-1))),3)</f>
        <v>2.5390000000000001</v>
      </c>
      <c r="E35" s="452">
        <f>COUNT(D7:D30)</f>
        <v>20</v>
      </c>
      <c r="F35" s="216"/>
      <c r="G35" s="687" t="s">
        <v>6</v>
      </c>
      <c r="H35" s="688"/>
      <c r="I35" s="699"/>
      <c r="J35" s="74">
        <f>ROUND((TINV(0.02,(K35-1))),3)</f>
        <v>2.355</v>
      </c>
      <c r="K35" s="453">
        <f>(COUNT(O3:O203))+(COUNTIF(O3:O203,"*"))</f>
        <v>132</v>
      </c>
      <c r="L35" s="227"/>
      <c r="M35" s="340"/>
      <c r="N35" s="370">
        <v>43498</v>
      </c>
      <c r="O35" s="371">
        <v>6.9999999999999999E-4</v>
      </c>
      <c r="P35" s="265"/>
      <c r="Q35" s="265"/>
      <c r="R35" s="265"/>
      <c r="S35" s="265"/>
    </row>
    <row r="36" spans="1:19" ht="16.2" thickBot="1" x14ac:dyDescent="0.4">
      <c r="A36" s="691" t="s">
        <v>15</v>
      </c>
      <c r="B36" s="711"/>
      <c r="C36" s="711"/>
      <c r="D36" s="31">
        <f>IF(E35&lt;7,"NA",(SUM(D35*D34)))</f>
        <v>3.9542857731932737E-2</v>
      </c>
      <c r="E36" s="32" t="str">
        <f>E32</f>
        <v>mg/L</v>
      </c>
      <c r="F36" s="216"/>
      <c r="G36" s="712" t="s">
        <v>18</v>
      </c>
      <c r="H36" s="713"/>
      <c r="I36" s="714"/>
      <c r="J36" s="31">
        <f>IF(G13&lt;7,"NA",(IF(G12&gt;0.9,MAX(O3:O203),(IF(J32="","",(IF(J32="Standard Deviation",(IF(K9&gt;0,(K9+(J35*K10)),(J35*K10))),K7)))))))</f>
        <v>0.34159999999999402</v>
      </c>
      <c r="K36" s="45" t="str">
        <f>E32</f>
        <v>mg/L</v>
      </c>
      <c r="L36" s="227"/>
      <c r="M36" s="340"/>
      <c r="N36" s="370">
        <v>43499</v>
      </c>
      <c r="O36" s="371">
        <v>9.9799999999999993E-3</v>
      </c>
      <c r="P36" s="265"/>
      <c r="Q36" s="265"/>
      <c r="R36" s="265"/>
      <c r="S36" s="265"/>
    </row>
    <row r="37" spans="1:19" ht="4.95" customHeight="1" thickBot="1" x14ac:dyDescent="0.3">
      <c r="A37" s="266"/>
      <c r="B37" s="266"/>
      <c r="C37" s="266"/>
      <c r="D37" s="225"/>
      <c r="E37" s="216"/>
      <c r="F37" s="216"/>
      <c r="G37" s="222"/>
      <c r="H37" s="266"/>
      <c r="I37" s="250"/>
      <c r="J37" s="216"/>
      <c r="K37" s="222"/>
      <c r="L37" s="230"/>
      <c r="M37" s="340"/>
      <c r="N37" s="370">
        <v>43500</v>
      </c>
      <c r="O37" s="371">
        <v>1.2800000000000001E-3</v>
      </c>
      <c r="P37" s="265"/>
      <c r="Q37" s="265"/>
      <c r="R37" s="265"/>
      <c r="S37" s="265"/>
    </row>
    <row r="38" spans="1:19" ht="15.6" x14ac:dyDescent="0.35">
      <c r="A38" s="260"/>
      <c r="B38" s="261"/>
      <c r="C38" s="261"/>
      <c r="D38" s="808" t="s">
        <v>5</v>
      </c>
      <c r="E38" s="808"/>
      <c r="F38" s="47">
        <f>IF(D36="NA","NA",(IF(I18="All text",D36,MAX(D36,J36))))</f>
        <v>0.34159999999999402</v>
      </c>
      <c r="G38" s="47" t="str">
        <f>E32</f>
        <v>mg/L</v>
      </c>
      <c r="H38" s="246" t="s">
        <v>62</v>
      </c>
      <c r="I38" s="247"/>
      <c r="J38" s="248"/>
      <c r="K38" s="249"/>
      <c r="L38" s="227"/>
      <c r="M38" s="340"/>
      <c r="N38" s="370">
        <v>43501</v>
      </c>
      <c r="O38" s="371">
        <v>1E-4</v>
      </c>
      <c r="P38" s="265"/>
      <c r="Q38" s="265"/>
      <c r="R38" s="265"/>
      <c r="S38" s="265"/>
    </row>
    <row r="39" spans="1:19" x14ac:dyDescent="0.25">
      <c r="A39" s="262"/>
      <c r="B39" s="263"/>
      <c r="C39" s="263"/>
      <c r="D39" s="684" t="s">
        <v>7</v>
      </c>
      <c r="E39" s="684"/>
      <c r="F39" s="49">
        <f>(10/3)*F38</f>
        <v>1.1386666666666467</v>
      </c>
      <c r="G39" s="49" t="str">
        <f>E32</f>
        <v>mg/L</v>
      </c>
      <c r="H39" s="444" t="s">
        <v>43</v>
      </c>
      <c r="I39" s="445"/>
      <c r="J39" s="440"/>
      <c r="K39" s="446"/>
      <c r="L39" s="227"/>
      <c r="M39" s="340"/>
      <c r="N39" s="370">
        <v>43502</v>
      </c>
      <c r="O39" s="371">
        <v>2.2100000000000002E-3</v>
      </c>
      <c r="P39" s="265"/>
      <c r="Q39" s="265"/>
      <c r="R39" s="265"/>
      <c r="S39" s="265"/>
    </row>
    <row r="40" spans="1:19" ht="4.95" customHeight="1" thickBot="1" x14ac:dyDescent="0.3">
      <c r="A40" s="262"/>
      <c r="B40" s="263"/>
      <c r="C40" s="263"/>
      <c r="D40" s="244"/>
      <c r="E40" s="244"/>
      <c r="F40" s="225"/>
      <c r="G40" s="225"/>
      <c r="H40" s="447">
        <f>0.5*F41</f>
        <v>0.02</v>
      </c>
      <c r="I40" s="448">
        <f>2*F41</f>
        <v>0.08</v>
      </c>
      <c r="J40" s="449" t="str">
        <f>IF(AND(F38&gt;=H40,F38&lt;=I40),"YES","NO")</f>
        <v>NO</v>
      </c>
      <c r="K40" s="446"/>
      <c r="L40" s="227"/>
      <c r="M40" s="340"/>
      <c r="N40" s="370">
        <v>43503</v>
      </c>
      <c r="O40" s="371">
        <v>0</v>
      </c>
      <c r="P40" s="265"/>
      <c r="Q40" s="265"/>
      <c r="R40" s="265"/>
      <c r="S40" s="265"/>
    </row>
    <row r="41" spans="1:19" ht="13.8" thickBot="1" x14ac:dyDescent="0.3">
      <c r="A41" s="441">
        <f>COUNT(D7:D30)</f>
        <v>20</v>
      </c>
      <c r="B41" s="442">
        <f>COUNTIF(D7:D30,"&lt;0")</f>
        <v>0</v>
      </c>
      <c r="C41" s="443">
        <f>B41/A41</f>
        <v>0</v>
      </c>
      <c r="D41" s="702" t="s">
        <v>44</v>
      </c>
      <c r="E41" s="703"/>
      <c r="F41" s="366">
        <v>0.04</v>
      </c>
      <c r="G41" s="367" t="str">
        <f>E32</f>
        <v>mg/L</v>
      </c>
      <c r="H41" s="447">
        <f>COUNT(O3:O203)</f>
        <v>132</v>
      </c>
      <c r="I41" s="442">
        <f>COUNTIF(O3:O203,"&gt;"&amp;F41)</f>
        <v>1</v>
      </c>
      <c r="J41" s="450">
        <f>I41/H41</f>
        <v>7.575757575757576E-3</v>
      </c>
      <c r="K41" s="451" t="str">
        <f>IF(J41&lt;3%,"YES","NO")</f>
        <v>YES</v>
      </c>
      <c r="L41" s="227"/>
      <c r="M41" s="340"/>
      <c r="N41" s="370">
        <v>43504</v>
      </c>
      <c r="O41" s="371">
        <v>1E-4</v>
      </c>
      <c r="P41" s="265"/>
      <c r="Q41" s="265"/>
      <c r="R41" s="265"/>
      <c r="S41" s="265"/>
    </row>
    <row r="42" spans="1:19" x14ac:dyDescent="0.25">
      <c r="A42" s="262"/>
      <c r="B42" s="705" t="s">
        <v>86</v>
      </c>
      <c r="C42" s="688"/>
      <c r="D42" s="688"/>
      <c r="E42" s="688"/>
      <c r="F42" s="700" t="str">
        <f>IF(F41="","",(IF(AND(J40="Yes",K41="Yes"),"YES","NO")))</f>
        <v>NO</v>
      </c>
      <c r="G42" s="701"/>
      <c r="H42" s="253" t="str">
        <f>IF(F42="YES","","Use the new calculated LOD.")</f>
        <v>Use the new calculated LOD.</v>
      </c>
      <c r="I42" s="252"/>
      <c r="J42" s="252"/>
      <c r="K42" s="254"/>
      <c r="L42" s="227"/>
      <c r="M42" s="340"/>
      <c r="N42" s="370">
        <v>43505</v>
      </c>
      <c r="O42" s="371">
        <v>4.7999999999999996E-3</v>
      </c>
      <c r="P42" s="265"/>
      <c r="Q42" s="265"/>
      <c r="R42" s="265"/>
      <c r="S42" s="265"/>
    </row>
    <row r="43" spans="1:19" ht="13.8" thickBot="1" x14ac:dyDescent="0.3">
      <c r="A43" s="264"/>
      <c r="B43" s="270"/>
      <c r="C43" s="271"/>
      <c r="D43" s="271"/>
      <c r="E43" s="271" t="s">
        <v>100</v>
      </c>
      <c r="F43" s="715" t="str">
        <f>IF(C41&gt;5%,"NO","YES")</f>
        <v>YES</v>
      </c>
      <c r="G43" s="716"/>
      <c r="H43" s="676" t="str">
        <f>IF(F43="NO","If no, increase spike level and re-determine initial LOD","")</f>
        <v/>
      </c>
      <c r="I43" s="676"/>
      <c r="J43" s="676"/>
      <c r="K43" s="677"/>
      <c r="L43" s="227"/>
      <c r="M43" s="340"/>
      <c r="N43" s="370">
        <v>43506</v>
      </c>
      <c r="O43" s="371">
        <v>6.7000000000000002E-3</v>
      </c>
      <c r="P43" s="265"/>
      <c r="Q43" s="265"/>
      <c r="R43" s="265"/>
      <c r="S43" s="265"/>
    </row>
    <row r="44" spans="1:19" ht="3.45" customHeight="1" thickBot="1" x14ac:dyDescent="0.3">
      <c r="A44" s="264"/>
      <c r="B44" s="336"/>
      <c r="C44" s="336"/>
      <c r="D44" s="337"/>
      <c r="E44" s="338"/>
      <c r="F44" s="338"/>
      <c r="G44" s="257"/>
      <c r="H44" s="255"/>
      <c r="I44" s="255"/>
      <c r="J44" s="256"/>
      <c r="K44" s="257"/>
      <c r="L44" s="230"/>
      <c r="M44" s="222"/>
      <c r="N44" s="370">
        <v>43507</v>
      </c>
      <c r="O44" s="371">
        <v>1.81E-3</v>
      </c>
      <c r="P44" s="265"/>
      <c r="Q44" s="265"/>
      <c r="R44" s="265"/>
      <c r="S44" s="265"/>
    </row>
    <row r="45" spans="1:19" ht="13.8" thickBot="1" x14ac:dyDescent="0.3">
      <c r="A45" s="809" t="s">
        <v>16</v>
      </c>
      <c r="B45" s="810"/>
      <c r="C45" s="403" t="s">
        <v>19</v>
      </c>
      <c r="D45" s="55" t="s">
        <v>41</v>
      </c>
      <c r="E45" s="56"/>
      <c r="F45" s="35"/>
      <c r="G45" s="34"/>
      <c r="H45" s="46"/>
      <c r="I45" s="48"/>
      <c r="J45" s="35"/>
      <c r="K45" s="36"/>
      <c r="L45" s="227"/>
      <c r="M45" s="340"/>
      <c r="N45" s="370">
        <v>43508</v>
      </c>
      <c r="O45" s="371">
        <v>7.1000000000000004E-3</v>
      </c>
      <c r="P45" s="265"/>
      <c r="Q45" s="265"/>
      <c r="R45" s="265"/>
      <c r="S45" s="265"/>
    </row>
    <row r="46" spans="1:19" ht="13.8" thickBot="1" x14ac:dyDescent="0.3">
      <c r="A46" s="811" t="s">
        <v>17</v>
      </c>
      <c r="B46" s="812"/>
      <c r="C46" s="813" t="s">
        <v>106</v>
      </c>
      <c r="D46" s="814"/>
      <c r="E46" s="814"/>
      <c r="F46" s="814"/>
      <c r="G46" s="814"/>
      <c r="H46" s="814"/>
      <c r="I46" s="814"/>
      <c r="J46" s="814"/>
      <c r="K46" s="815"/>
      <c r="L46" s="227"/>
      <c r="M46" s="340"/>
      <c r="N46" s="370">
        <v>43509</v>
      </c>
      <c r="O46" s="371">
        <v>3.0000000000000001E-3</v>
      </c>
      <c r="P46" s="265"/>
      <c r="Q46" s="265"/>
      <c r="R46" s="265"/>
      <c r="S46" s="265"/>
    </row>
    <row r="47" spans="1:19" ht="13.8" thickBot="1" x14ac:dyDescent="0.3">
      <c r="A47" s="265"/>
      <c r="B47" s="265"/>
      <c r="C47" s="265"/>
      <c r="D47" s="265"/>
      <c r="E47" s="265"/>
      <c r="F47" s="265"/>
      <c r="G47" s="265"/>
      <c r="H47" s="265"/>
      <c r="I47" s="265"/>
      <c r="J47" s="265"/>
      <c r="K47" s="265"/>
      <c r="L47" s="227"/>
      <c r="M47" s="265"/>
      <c r="N47" s="370">
        <v>43510</v>
      </c>
      <c r="O47" s="371">
        <v>1.1999999999999999E-3</v>
      </c>
      <c r="P47" s="265"/>
      <c r="Q47" s="265"/>
      <c r="R47" s="265"/>
      <c r="S47" s="265"/>
    </row>
    <row r="48" spans="1:19" ht="13.8" thickBot="1" x14ac:dyDescent="0.3">
      <c r="A48" s="816" t="s">
        <v>45</v>
      </c>
      <c r="B48" s="817"/>
      <c r="C48" s="817"/>
      <c r="D48" s="817"/>
      <c r="E48" s="817"/>
      <c r="F48" s="817"/>
      <c r="G48" s="817"/>
      <c r="H48" s="817"/>
      <c r="I48" s="817"/>
      <c r="J48" s="817"/>
      <c r="K48" s="818"/>
      <c r="L48" s="227"/>
      <c r="M48" s="265"/>
      <c r="N48" s="370">
        <v>43511</v>
      </c>
      <c r="O48" s="371">
        <v>1.1000000000000001E-3</v>
      </c>
      <c r="P48" s="265"/>
      <c r="Q48" s="265"/>
      <c r="R48" s="265"/>
      <c r="S48" s="265"/>
    </row>
    <row r="49" spans="1:19" ht="15.6" x14ac:dyDescent="0.35">
      <c r="A49" s="782" t="s">
        <v>81</v>
      </c>
      <c r="B49" s="783"/>
      <c r="C49" s="783"/>
      <c r="D49" s="783"/>
      <c r="E49" s="783"/>
      <c r="F49" s="783"/>
      <c r="G49" s="783"/>
      <c r="H49" s="783"/>
      <c r="I49" s="783"/>
      <c r="J49" s="783"/>
      <c r="K49" s="784"/>
      <c r="L49" s="227"/>
      <c r="M49" s="265"/>
      <c r="N49" s="370">
        <v>43512</v>
      </c>
      <c r="O49" s="371">
        <v>5.4000000000000003E-3</v>
      </c>
      <c r="P49" s="265"/>
      <c r="Q49" s="265"/>
      <c r="R49" s="265"/>
      <c r="S49" s="265"/>
    </row>
    <row r="50" spans="1:19" x14ac:dyDescent="0.25">
      <c r="A50" s="819" t="s">
        <v>93</v>
      </c>
      <c r="B50" s="820"/>
      <c r="C50" s="820"/>
      <c r="D50" s="820"/>
      <c r="E50" s="820"/>
      <c r="F50" s="820"/>
      <c r="G50" s="820"/>
      <c r="H50" s="820"/>
      <c r="I50" s="820"/>
      <c r="J50" s="820"/>
      <c r="K50" s="821"/>
      <c r="L50" s="227"/>
      <c r="M50" s="265"/>
      <c r="N50" s="370">
        <v>43513</v>
      </c>
      <c r="O50" s="371">
        <v>1E-3</v>
      </c>
      <c r="P50" s="265"/>
      <c r="Q50" s="265"/>
      <c r="R50" s="265"/>
      <c r="S50" s="265"/>
    </row>
    <row r="51" spans="1:19" x14ac:dyDescent="0.25">
      <c r="A51" s="819" t="s">
        <v>64</v>
      </c>
      <c r="B51" s="820"/>
      <c r="C51" s="820"/>
      <c r="D51" s="820"/>
      <c r="E51" s="820"/>
      <c r="F51" s="820"/>
      <c r="G51" s="820"/>
      <c r="H51" s="820"/>
      <c r="I51" s="820"/>
      <c r="J51" s="820"/>
      <c r="K51" s="821"/>
      <c r="L51" s="227"/>
      <c r="M51" s="265"/>
      <c r="N51" s="370">
        <v>43514</v>
      </c>
      <c r="O51" s="371">
        <v>1.5E-3</v>
      </c>
      <c r="P51" s="265"/>
      <c r="Q51" s="265"/>
      <c r="R51" s="265"/>
      <c r="S51" s="265"/>
    </row>
    <row r="52" spans="1:19" x14ac:dyDescent="0.25">
      <c r="A52" s="819" t="s">
        <v>42</v>
      </c>
      <c r="B52" s="820"/>
      <c r="C52" s="820"/>
      <c r="D52" s="820"/>
      <c r="E52" s="820"/>
      <c r="F52" s="820"/>
      <c r="G52" s="820"/>
      <c r="H52" s="820"/>
      <c r="I52" s="820"/>
      <c r="J52" s="820"/>
      <c r="K52" s="821"/>
      <c r="L52" s="227"/>
      <c r="M52" s="265"/>
      <c r="N52" s="370">
        <v>43515</v>
      </c>
      <c r="O52" s="371">
        <v>1.5E-3</v>
      </c>
      <c r="P52" s="265"/>
      <c r="Q52" s="265"/>
      <c r="R52" s="265"/>
      <c r="S52" s="265"/>
    </row>
    <row r="53" spans="1:19" x14ac:dyDescent="0.25">
      <c r="A53" s="819" t="s">
        <v>48</v>
      </c>
      <c r="B53" s="820"/>
      <c r="C53" s="820"/>
      <c r="D53" s="820"/>
      <c r="E53" s="820"/>
      <c r="F53" s="820"/>
      <c r="G53" s="820"/>
      <c r="H53" s="820"/>
      <c r="I53" s="820"/>
      <c r="J53" s="820"/>
      <c r="K53" s="821"/>
      <c r="L53" s="227"/>
      <c r="M53" s="265"/>
      <c r="N53" s="370">
        <v>43516</v>
      </c>
      <c r="O53" s="371">
        <v>0.02</v>
      </c>
      <c r="P53" s="265"/>
      <c r="Q53" s="265"/>
      <c r="R53" s="265"/>
      <c r="S53" s="265"/>
    </row>
    <row r="54" spans="1:19" x14ac:dyDescent="0.25">
      <c r="A54" s="822" t="s">
        <v>88</v>
      </c>
      <c r="B54" s="823"/>
      <c r="C54" s="823"/>
      <c r="D54" s="823"/>
      <c r="E54" s="823"/>
      <c r="F54" s="823"/>
      <c r="G54" s="823"/>
      <c r="H54" s="823"/>
      <c r="I54" s="823"/>
      <c r="J54" s="823"/>
      <c r="K54" s="824"/>
      <c r="L54" s="227"/>
      <c r="M54" s="265"/>
      <c r="N54" s="370">
        <v>43517</v>
      </c>
      <c r="O54" s="371">
        <v>1E-3</v>
      </c>
      <c r="P54" s="265"/>
      <c r="Q54" s="265"/>
      <c r="R54" s="265"/>
      <c r="S54" s="265"/>
    </row>
    <row r="55" spans="1:19" x14ac:dyDescent="0.25">
      <c r="A55" s="825"/>
      <c r="B55" s="826"/>
      <c r="C55" s="826"/>
      <c r="D55" s="826"/>
      <c r="E55" s="826"/>
      <c r="F55" s="826"/>
      <c r="G55" s="826"/>
      <c r="H55" s="826"/>
      <c r="I55" s="826"/>
      <c r="J55" s="826"/>
      <c r="K55" s="827"/>
      <c r="L55" s="227"/>
      <c r="M55" s="265"/>
      <c r="N55" s="370">
        <v>43518</v>
      </c>
      <c r="O55" s="371">
        <v>1E-3</v>
      </c>
      <c r="P55" s="265"/>
      <c r="Q55" s="265"/>
      <c r="R55" s="265"/>
      <c r="S55" s="265"/>
    </row>
    <row r="56" spans="1:19" ht="12.45" customHeight="1" x14ac:dyDescent="0.25">
      <c r="A56" s="781" t="s">
        <v>97</v>
      </c>
      <c r="B56" s="781"/>
      <c r="C56" s="781"/>
      <c r="D56" s="781"/>
      <c r="E56" s="781"/>
      <c r="F56" s="781"/>
      <c r="G56" s="781"/>
      <c r="H56" s="781"/>
      <c r="I56" s="781"/>
      <c r="J56" s="781"/>
      <c r="K56" s="781"/>
      <c r="L56" s="227"/>
      <c r="M56" s="265"/>
      <c r="N56" s="370">
        <v>43519</v>
      </c>
      <c r="O56" s="371">
        <v>1.6999999999999999E-3</v>
      </c>
      <c r="P56" s="265"/>
      <c r="Q56" s="265"/>
      <c r="R56" s="265"/>
      <c r="S56" s="265"/>
    </row>
    <row r="57" spans="1:19" x14ac:dyDescent="0.25">
      <c r="A57" s="781"/>
      <c r="B57" s="781"/>
      <c r="C57" s="781"/>
      <c r="D57" s="781"/>
      <c r="E57" s="781"/>
      <c r="F57" s="781"/>
      <c r="G57" s="781"/>
      <c r="H57" s="781"/>
      <c r="I57" s="781"/>
      <c r="J57" s="781"/>
      <c r="K57" s="781"/>
      <c r="L57" s="227"/>
      <c r="M57" s="265"/>
      <c r="N57" s="370">
        <v>43520</v>
      </c>
      <c r="O57" s="371">
        <v>6.9999999999999999E-4</v>
      </c>
      <c r="P57" s="265"/>
      <c r="Q57" s="265"/>
      <c r="R57" s="265"/>
      <c r="S57" s="265"/>
    </row>
    <row r="58" spans="1:19" x14ac:dyDescent="0.25">
      <c r="A58" s="782" t="s">
        <v>99</v>
      </c>
      <c r="B58" s="783"/>
      <c r="C58" s="783"/>
      <c r="D58" s="783"/>
      <c r="E58" s="783"/>
      <c r="F58" s="783"/>
      <c r="G58" s="783"/>
      <c r="H58" s="783"/>
      <c r="I58" s="783"/>
      <c r="J58" s="783"/>
      <c r="K58" s="784"/>
      <c r="L58" s="227"/>
      <c r="M58" s="265"/>
      <c r="N58" s="370">
        <v>43521</v>
      </c>
      <c r="O58" s="371">
        <v>9.9799999999999993E-3</v>
      </c>
      <c r="P58" s="265"/>
      <c r="Q58" s="265"/>
      <c r="R58" s="265"/>
      <c r="S58" s="265"/>
    </row>
    <row r="59" spans="1:19" x14ac:dyDescent="0.25">
      <c r="A59" s="265"/>
      <c r="B59" s="265"/>
      <c r="C59" s="265"/>
      <c r="D59" s="265"/>
      <c r="E59" s="265"/>
      <c r="F59" s="265"/>
      <c r="G59" s="265"/>
      <c r="H59" s="265"/>
      <c r="I59" s="265"/>
      <c r="J59" s="265"/>
      <c r="K59" s="265"/>
      <c r="L59" s="227"/>
      <c r="M59" s="265"/>
      <c r="N59" s="370">
        <v>43522</v>
      </c>
      <c r="O59" s="371">
        <v>1.2800000000000001E-3</v>
      </c>
      <c r="P59" s="265"/>
      <c r="Q59" s="265"/>
      <c r="R59" s="265"/>
      <c r="S59" s="265"/>
    </row>
    <row r="60" spans="1:19" x14ac:dyDescent="0.25">
      <c r="A60" s="265"/>
      <c r="B60" s="265"/>
      <c r="C60" s="265"/>
      <c r="D60" s="265"/>
      <c r="E60" s="265"/>
      <c r="F60" s="265"/>
      <c r="G60" s="265"/>
      <c r="H60" s="265"/>
      <c r="I60" s="265"/>
      <c r="J60" s="265"/>
      <c r="K60" s="265"/>
      <c r="L60" s="227"/>
      <c r="M60" s="265"/>
      <c r="N60" s="370">
        <v>43523</v>
      </c>
      <c r="O60" s="371">
        <v>1E-4</v>
      </c>
      <c r="P60" s="265"/>
      <c r="Q60" s="265"/>
      <c r="R60" s="265"/>
      <c r="S60" s="265"/>
    </row>
    <row r="61" spans="1:19" x14ac:dyDescent="0.25">
      <c r="A61" s="265"/>
      <c r="B61" s="265"/>
      <c r="C61" s="265"/>
      <c r="D61" s="265"/>
      <c r="E61" s="265"/>
      <c r="F61" s="265"/>
      <c r="G61" s="265"/>
      <c r="H61" s="265"/>
      <c r="I61" s="265"/>
      <c r="J61" s="265"/>
      <c r="K61" s="265"/>
      <c r="L61" s="227"/>
      <c r="M61" s="265"/>
      <c r="N61" s="370">
        <v>43524</v>
      </c>
      <c r="O61" s="371">
        <v>2.2100000000000002E-3</v>
      </c>
      <c r="P61" s="265"/>
      <c r="Q61" s="265"/>
      <c r="R61" s="265"/>
      <c r="S61" s="265"/>
    </row>
    <row r="62" spans="1:19" x14ac:dyDescent="0.25">
      <c r="A62" s="265"/>
      <c r="B62" s="265"/>
      <c r="C62" s="265"/>
      <c r="D62" s="265"/>
      <c r="E62" s="265"/>
      <c r="F62" s="265"/>
      <c r="G62" s="265"/>
      <c r="H62" s="265"/>
      <c r="I62" s="265"/>
      <c r="J62" s="265"/>
      <c r="K62" s="265"/>
      <c r="L62" s="227"/>
      <c r="M62" s="265"/>
      <c r="N62" s="370">
        <v>43525</v>
      </c>
      <c r="O62" s="371">
        <v>0</v>
      </c>
      <c r="P62" s="265"/>
      <c r="Q62" s="265"/>
      <c r="R62" s="265"/>
      <c r="S62" s="265"/>
    </row>
    <row r="63" spans="1:19" x14ac:dyDescent="0.25">
      <c r="A63" s="265"/>
      <c r="B63" s="265"/>
      <c r="C63" s="265"/>
      <c r="D63" s="265"/>
      <c r="E63" s="265"/>
      <c r="F63" s="265"/>
      <c r="G63" s="265"/>
      <c r="H63" s="265"/>
      <c r="I63" s="265"/>
      <c r="J63" s="265"/>
      <c r="K63" s="265"/>
      <c r="L63" s="227"/>
      <c r="M63" s="265"/>
      <c r="N63" s="370">
        <v>43526</v>
      </c>
      <c r="O63" s="371">
        <v>1E-4</v>
      </c>
      <c r="P63" s="265"/>
      <c r="Q63" s="265"/>
      <c r="R63" s="265"/>
      <c r="S63" s="265"/>
    </row>
    <row r="64" spans="1:19" x14ac:dyDescent="0.25">
      <c r="A64" s="265"/>
      <c r="B64" s="265"/>
      <c r="C64" s="265"/>
      <c r="D64" s="265"/>
      <c r="E64" s="265"/>
      <c r="F64" s="265"/>
      <c r="G64" s="265"/>
      <c r="H64" s="265"/>
      <c r="I64" s="265"/>
      <c r="J64" s="265"/>
      <c r="K64" s="265"/>
      <c r="L64" s="227"/>
      <c r="M64" s="265"/>
      <c r="N64" s="370">
        <v>43527</v>
      </c>
      <c r="O64" s="371">
        <v>4.7999999999999996E-3</v>
      </c>
      <c r="P64" s="265"/>
      <c r="Q64" s="265"/>
      <c r="R64" s="265"/>
      <c r="S64" s="265"/>
    </row>
    <row r="65" spans="1:19" x14ac:dyDescent="0.25">
      <c r="A65" s="265"/>
      <c r="B65" s="265"/>
      <c r="C65" s="265"/>
      <c r="D65" s="265"/>
      <c r="E65" s="265"/>
      <c r="F65" s="265"/>
      <c r="G65" s="265"/>
      <c r="H65" s="265"/>
      <c r="I65" s="265"/>
      <c r="J65" s="265"/>
      <c r="K65" s="265"/>
      <c r="L65" s="227"/>
      <c r="M65" s="265"/>
      <c r="N65" s="370">
        <v>43528</v>
      </c>
      <c r="O65" s="371">
        <v>6.7000000000000002E-3</v>
      </c>
      <c r="P65" s="265"/>
      <c r="Q65" s="265"/>
      <c r="R65" s="265"/>
      <c r="S65" s="265"/>
    </row>
    <row r="66" spans="1:19" x14ac:dyDescent="0.25">
      <c r="A66" s="265"/>
      <c r="B66" s="265"/>
      <c r="C66" s="265"/>
      <c r="D66" s="265"/>
      <c r="E66" s="265"/>
      <c r="F66" s="265"/>
      <c r="G66" s="265"/>
      <c r="H66" s="265"/>
      <c r="I66" s="265"/>
      <c r="J66" s="265"/>
      <c r="K66" s="265"/>
      <c r="L66" s="227"/>
      <c r="M66" s="265"/>
      <c r="N66" s="370">
        <v>43529</v>
      </c>
      <c r="O66" s="371">
        <v>1.81E-3</v>
      </c>
      <c r="P66" s="265"/>
      <c r="Q66" s="265"/>
      <c r="R66" s="265"/>
      <c r="S66" s="265"/>
    </row>
    <row r="67" spans="1:19" x14ac:dyDescent="0.25">
      <c r="A67" s="265"/>
      <c r="B67" s="265"/>
      <c r="C67" s="265"/>
      <c r="D67" s="265"/>
      <c r="E67" s="265"/>
      <c r="F67" s="265"/>
      <c r="G67" s="265"/>
      <c r="H67" s="265"/>
      <c r="I67" s="265"/>
      <c r="J67" s="265"/>
      <c r="K67" s="265"/>
      <c r="L67" s="227"/>
      <c r="M67" s="265"/>
      <c r="N67" s="370">
        <v>43530</v>
      </c>
      <c r="O67" s="371">
        <v>7.1000000000000004E-3</v>
      </c>
      <c r="P67" s="265"/>
      <c r="Q67" s="265"/>
      <c r="R67" s="265"/>
      <c r="S67" s="265"/>
    </row>
    <row r="68" spans="1:19" x14ac:dyDescent="0.25">
      <c r="A68" s="265"/>
      <c r="B68" s="265"/>
      <c r="C68" s="265"/>
      <c r="D68" s="265"/>
      <c r="E68" s="265"/>
      <c r="F68" s="265"/>
      <c r="G68" s="265"/>
      <c r="H68" s="265"/>
      <c r="I68" s="265"/>
      <c r="J68" s="265"/>
      <c r="K68" s="265"/>
      <c r="L68" s="227"/>
      <c r="M68" s="265"/>
      <c r="N68" s="370">
        <v>43531</v>
      </c>
      <c r="O68" s="371">
        <v>3.0000000000000001E-3</v>
      </c>
      <c r="P68" s="265"/>
      <c r="Q68" s="265"/>
      <c r="R68" s="265"/>
      <c r="S68" s="265"/>
    </row>
    <row r="69" spans="1:19" x14ac:dyDescent="0.25">
      <c r="A69" s="265"/>
      <c r="B69" s="265"/>
      <c r="C69" s="265"/>
      <c r="D69" s="265"/>
      <c r="E69" s="265"/>
      <c r="F69" s="265"/>
      <c r="G69" s="265"/>
      <c r="H69" s="265"/>
      <c r="I69" s="265"/>
      <c r="J69" s="265"/>
      <c r="K69" s="265"/>
      <c r="L69" s="227"/>
      <c r="M69" s="265"/>
      <c r="N69" s="370">
        <v>43532</v>
      </c>
      <c r="O69" s="371">
        <v>1.1999999999999999E-3</v>
      </c>
      <c r="P69" s="265"/>
      <c r="Q69" s="265"/>
      <c r="R69" s="265"/>
      <c r="S69" s="265"/>
    </row>
    <row r="70" spans="1:19" x14ac:dyDescent="0.25">
      <c r="A70" s="265"/>
      <c r="B70" s="265"/>
      <c r="C70" s="265"/>
      <c r="D70" s="265"/>
      <c r="E70" s="265"/>
      <c r="F70" s="265"/>
      <c r="G70" s="265"/>
      <c r="H70" s="265"/>
      <c r="I70" s="265"/>
      <c r="J70" s="265"/>
      <c r="K70" s="265"/>
      <c r="L70" s="227"/>
      <c r="M70" s="265"/>
      <c r="N70" s="370">
        <v>43166</v>
      </c>
      <c r="O70" s="371">
        <v>1.1000000000000001E-3</v>
      </c>
      <c r="P70" s="265"/>
      <c r="Q70" s="265"/>
      <c r="R70" s="265"/>
      <c r="S70" s="265"/>
    </row>
    <row r="71" spans="1:19" x14ac:dyDescent="0.25">
      <c r="A71" s="265"/>
      <c r="B71" s="265"/>
      <c r="C71" s="265"/>
      <c r="D71" s="265"/>
      <c r="E71" s="265"/>
      <c r="F71" s="265"/>
      <c r="G71" s="265"/>
      <c r="H71" s="265"/>
      <c r="I71" s="265"/>
      <c r="J71" s="265"/>
      <c r="K71" s="265"/>
      <c r="L71" s="227"/>
      <c r="M71" s="265"/>
      <c r="N71" s="370">
        <v>43167</v>
      </c>
      <c r="O71" s="371">
        <v>5.4000000000000003E-3</v>
      </c>
      <c r="P71" s="265"/>
      <c r="Q71" s="265"/>
      <c r="R71" s="265"/>
      <c r="S71" s="265"/>
    </row>
    <row r="72" spans="1:19" x14ac:dyDescent="0.25">
      <c r="A72" s="265"/>
      <c r="B72" s="265"/>
      <c r="C72" s="265"/>
      <c r="D72" s="265"/>
      <c r="E72" s="265"/>
      <c r="F72" s="265"/>
      <c r="G72" s="265"/>
      <c r="H72" s="265"/>
      <c r="I72" s="265"/>
      <c r="J72" s="265"/>
      <c r="K72" s="265"/>
      <c r="L72" s="227"/>
      <c r="M72" s="265"/>
      <c r="N72" s="370">
        <v>43168</v>
      </c>
      <c r="O72" s="371">
        <v>1E-3</v>
      </c>
      <c r="P72" s="265"/>
      <c r="Q72" s="265"/>
      <c r="R72" s="265"/>
      <c r="S72" s="265"/>
    </row>
    <row r="73" spans="1:19" x14ac:dyDescent="0.25">
      <c r="A73" s="265"/>
      <c r="B73" s="265"/>
      <c r="C73" s="265"/>
      <c r="D73" s="265"/>
      <c r="E73" s="265"/>
      <c r="F73" s="265"/>
      <c r="G73" s="265"/>
      <c r="H73" s="265"/>
      <c r="I73" s="265"/>
      <c r="J73" s="265"/>
      <c r="K73" s="265"/>
      <c r="L73" s="227"/>
      <c r="M73" s="265"/>
      <c r="N73" s="370">
        <v>43169</v>
      </c>
      <c r="O73" s="371">
        <v>1.5E-3</v>
      </c>
      <c r="P73" s="265"/>
      <c r="Q73" s="265"/>
      <c r="R73" s="265"/>
      <c r="S73" s="265"/>
    </row>
    <row r="74" spans="1:19" x14ac:dyDescent="0.25">
      <c r="A74" s="265"/>
      <c r="B74" s="265"/>
      <c r="C74" s="265"/>
      <c r="D74" s="265"/>
      <c r="E74" s="265"/>
      <c r="F74" s="265"/>
      <c r="G74" s="265"/>
      <c r="H74" s="265"/>
      <c r="I74" s="265"/>
      <c r="J74" s="265"/>
      <c r="K74" s="265"/>
      <c r="L74" s="227"/>
      <c r="M74" s="265"/>
      <c r="N74" s="370">
        <v>43170</v>
      </c>
      <c r="O74" s="371">
        <v>1.5E-3</v>
      </c>
      <c r="P74" s="265"/>
      <c r="Q74" s="265"/>
      <c r="R74" s="265"/>
      <c r="S74" s="265"/>
    </row>
    <row r="75" spans="1:19" x14ac:dyDescent="0.25">
      <c r="A75" s="265"/>
      <c r="B75" s="265"/>
      <c r="C75" s="265"/>
      <c r="D75" s="265"/>
      <c r="E75" s="265"/>
      <c r="F75" s="265"/>
      <c r="G75" s="265"/>
      <c r="H75" s="265"/>
      <c r="I75" s="265"/>
      <c r="J75" s="265"/>
      <c r="K75" s="265"/>
      <c r="L75" s="227"/>
      <c r="M75" s="265"/>
      <c r="N75" s="370">
        <v>43171</v>
      </c>
      <c r="O75" s="371">
        <v>0.02</v>
      </c>
      <c r="P75" s="265"/>
      <c r="Q75" s="265"/>
      <c r="R75" s="265"/>
      <c r="S75" s="265"/>
    </row>
    <row r="76" spans="1:19" x14ac:dyDescent="0.25">
      <c r="A76" s="265"/>
      <c r="B76" s="265"/>
      <c r="C76" s="265"/>
      <c r="D76" s="265"/>
      <c r="E76" s="265"/>
      <c r="F76" s="265"/>
      <c r="G76" s="265"/>
      <c r="H76" s="265"/>
      <c r="I76" s="265"/>
      <c r="J76" s="265"/>
      <c r="K76" s="265"/>
      <c r="L76" s="227"/>
      <c r="M76" s="265"/>
      <c r="N76" s="370">
        <v>43172</v>
      </c>
      <c r="O76" s="371">
        <v>1E-3</v>
      </c>
      <c r="P76" s="265"/>
      <c r="Q76" s="265"/>
      <c r="R76" s="265"/>
      <c r="S76" s="265"/>
    </row>
    <row r="77" spans="1:19" x14ac:dyDescent="0.25">
      <c r="A77" s="265"/>
      <c r="B77" s="265"/>
      <c r="C77" s="265"/>
      <c r="D77" s="265"/>
      <c r="E77" s="265"/>
      <c r="F77" s="265"/>
      <c r="G77" s="265"/>
      <c r="H77" s="265"/>
      <c r="I77" s="265"/>
      <c r="J77" s="265"/>
      <c r="K77" s="265"/>
      <c r="L77" s="227"/>
      <c r="M77" s="265"/>
      <c r="N77" s="370">
        <v>43173</v>
      </c>
      <c r="O77" s="371">
        <v>1E-3</v>
      </c>
      <c r="P77" s="265"/>
      <c r="Q77" s="265"/>
      <c r="R77" s="265"/>
      <c r="S77" s="265"/>
    </row>
    <row r="78" spans="1:19" x14ac:dyDescent="0.25">
      <c r="A78" s="265"/>
      <c r="B78" s="265"/>
      <c r="C78" s="265"/>
      <c r="D78" s="265"/>
      <c r="E78" s="265"/>
      <c r="F78" s="265"/>
      <c r="G78" s="265"/>
      <c r="H78" s="265"/>
      <c r="I78" s="265"/>
      <c r="J78" s="265"/>
      <c r="K78" s="265"/>
      <c r="L78" s="227"/>
      <c r="M78" s="265"/>
      <c r="N78" s="370">
        <v>43174</v>
      </c>
      <c r="O78" s="371">
        <v>1.6999999999999999E-3</v>
      </c>
      <c r="P78" s="265"/>
      <c r="Q78" s="265"/>
      <c r="R78" s="265"/>
      <c r="S78" s="265"/>
    </row>
    <row r="79" spans="1:19" x14ac:dyDescent="0.25">
      <c r="A79" s="265"/>
      <c r="B79" s="265"/>
      <c r="C79" s="265"/>
      <c r="D79" s="265"/>
      <c r="E79" s="265"/>
      <c r="F79" s="265"/>
      <c r="G79" s="265"/>
      <c r="H79" s="265"/>
      <c r="I79" s="265"/>
      <c r="J79" s="265"/>
      <c r="K79" s="265"/>
      <c r="L79" s="227"/>
      <c r="M79" s="265"/>
      <c r="N79" s="370">
        <v>43175</v>
      </c>
      <c r="O79" s="371">
        <v>6.9999999999999999E-4</v>
      </c>
      <c r="P79" s="265"/>
      <c r="Q79" s="265"/>
      <c r="R79" s="265"/>
      <c r="S79" s="265"/>
    </row>
    <row r="80" spans="1:19" x14ac:dyDescent="0.25">
      <c r="A80" s="265"/>
      <c r="B80" s="265"/>
      <c r="C80" s="265"/>
      <c r="D80" s="265"/>
      <c r="E80" s="265"/>
      <c r="F80" s="265"/>
      <c r="G80" s="265"/>
      <c r="H80" s="265"/>
      <c r="I80" s="265"/>
      <c r="J80" s="265"/>
      <c r="K80" s="265"/>
      <c r="L80" s="227"/>
      <c r="M80" s="265"/>
      <c r="N80" s="370">
        <v>43176</v>
      </c>
      <c r="O80" s="371">
        <v>9.9799999999999993E-3</v>
      </c>
      <c r="P80" s="265"/>
      <c r="Q80" s="265"/>
      <c r="R80" s="265"/>
      <c r="S80" s="265"/>
    </row>
    <row r="81" spans="1:19" x14ac:dyDescent="0.25">
      <c r="A81" s="265"/>
      <c r="B81" s="265"/>
      <c r="C81" s="265"/>
      <c r="D81" s="265"/>
      <c r="E81" s="265"/>
      <c r="F81" s="265"/>
      <c r="G81" s="265"/>
      <c r="H81" s="265"/>
      <c r="I81" s="265"/>
      <c r="J81" s="265"/>
      <c r="K81" s="265"/>
      <c r="L81" s="227"/>
      <c r="M81" s="265"/>
      <c r="N81" s="370">
        <v>43177</v>
      </c>
      <c r="O81" s="371">
        <v>1.2800000000000001E-3</v>
      </c>
      <c r="P81" s="265"/>
      <c r="Q81" s="265"/>
      <c r="R81" s="265"/>
      <c r="S81" s="265"/>
    </row>
    <row r="82" spans="1:19" x14ac:dyDescent="0.25">
      <c r="A82" s="265"/>
      <c r="B82" s="265"/>
      <c r="C82" s="265"/>
      <c r="D82" s="265"/>
      <c r="E82" s="265"/>
      <c r="F82" s="265"/>
      <c r="G82" s="265"/>
      <c r="H82" s="265"/>
      <c r="I82" s="265"/>
      <c r="J82" s="265"/>
      <c r="K82" s="265"/>
      <c r="L82" s="227"/>
      <c r="M82" s="265"/>
      <c r="N82" s="370">
        <v>43178</v>
      </c>
      <c r="O82" s="371">
        <v>1E-4</v>
      </c>
      <c r="P82" s="265"/>
      <c r="Q82" s="265"/>
      <c r="R82" s="265"/>
      <c r="S82" s="265"/>
    </row>
    <row r="83" spans="1:19" x14ac:dyDescent="0.25">
      <c r="A83" s="265"/>
      <c r="B83" s="265"/>
      <c r="C83" s="265"/>
      <c r="D83" s="265"/>
      <c r="E83" s="265"/>
      <c r="F83" s="265"/>
      <c r="G83" s="265"/>
      <c r="H83" s="265"/>
      <c r="I83" s="265"/>
      <c r="J83" s="265"/>
      <c r="K83" s="265"/>
      <c r="L83" s="227"/>
      <c r="M83" s="265"/>
      <c r="N83" s="370">
        <v>43179</v>
      </c>
      <c r="O83" s="371">
        <v>2.2100000000000002E-3</v>
      </c>
      <c r="P83" s="265"/>
      <c r="Q83" s="265"/>
      <c r="R83" s="265"/>
      <c r="S83" s="265"/>
    </row>
    <row r="84" spans="1:19" x14ac:dyDescent="0.25">
      <c r="A84" s="265"/>
      <c r="B84" s="265"/>
      <c r="C84" s="265"/>
      <c r="D84" s="265"/>
      <c r="E84" s="265"/>
      <c r="F84" s="265"/>
      <c r="G84" s="265"/>
      <c r="H84" s="265"/>
      <c r="I84" s="265"/>
      <c r="J84" s="265"/>
      <c r="K84" s="265"/>
      <c r="L84" s="227"/>
      <c r="M84" s="265"/>
      <c r="N84" s="370">
        <v>43180</v>
      </c>
      <c r="O84" s="371">
        <v>0</v>
      </c>
      <c r="P84" s="265"/>
      <c r="Q84" s="265"/>
      <c r="R84" s="265"/>
      <c r="S84" s="265"/>
    </row>
    <row r="85" spans="1:19" x14ac:dyDescent="0.25">
      <c r="A85" s="265"/>
      <c r="B85" s="265"/>
      <c r="C85" s="265"/>
      <c r="D85" s="265"/>
      <c r="E85" s="265"/>
      <c r="F85" s="265"/>
      <c r="G85" s="265"/>
      <c r="H85" s="265"/>
      <c r="I85" s="265"/>
      <c r="J85" s="265"/>
      <c r="K85" s="265"/>
      <c r="L85" s="227"/>
      <c r="M85" s="265"/>
      <c r="N85" s="370">
        <v>43181</v>
      </c>
      <c r="O85" s="371">
        <v>1E-4</v>
      </c>
      <c r="P85" s="265"/>
      <c r="Q85" s="265"/>
      <c r="R85" s="265"/>
      <c r="S85" s="265"/>
    </row>
    <row r="86" spans="1:19" x14ac:dyDescent="0.25">
      <c r="A86" s="265"/>
      <c r="B86" s="265"/>
      <c r="C86" s="265"/>
      <c r="D86" s="265"/>
      <c r="E86" s="265"/>
      <c r="F86" s="265"/>
      <c r="G86" s="265"/>
      <c r="H86" s="265"/>
      <c r="I86" s="265"/>
      <c r="J86" s="265"/>
      <c r="K86" s="265"/>
      <c r="L86" s="227"/>
      <c r="M86" s="265"/>
      <c r="N86" s="370">
        <v>43182</v>
      </c>
      <c r="O86" s="371">
        <v>4.7999999999999996E-3</v>
      </c>
      <c r="P86" s="265"/>
      <c r="Q86" s="265"/>
      <c r="R86" s="265"/>
      <c r="S86" s="265"/>
    </row>
    <row r="87" spans="1:19" x14ac:dyDescent="0.25">
      <c r="A87" s="265"/>
      <c r="B87" s="265"/>
      <c r="C87" s="265"/>
      <c r="D87" s="265"/>
      <c r="E87" s="265"/>
      <c r="F87" s="265"/>
      <c r="G87" s="265"/>
      <c r="H87" s="265"/>
      <c r="I87" s="265"/>
      <c r="J87" s="265"/>
      <c r="K87" s="265"/>
      <c r="L87" s="227"/>
      <c r="M87" s="265"/>
      <c r="N87" s="370">
        <v>43183</v>
      </c>
      <c r="O87" s="371">
        <v>6.7000000000000002E-3</v>
      </c>
      <c r="P87" s="265"/>
      <c r="Q87" s="265"/>
      <c r="R87" s="265"/>
      <c r="S87" s="265"/>
    </row>
    <row r="88" spans="1:19" x14ac:dyDescent="0.25">
      <c r="A88" s="265"/>
      <c r="B88" s="265"/>
      <c r="C88" s="265"/>
      <c r="D88" s="265"/>
      <c r="E88" s="265"/>
      <c r="F88" s="265"/>
      <c r="G88" s="265"/>
      <c r="H88" s="265"/>
      <c r="I88" s="265"/>
      <c r="J88" s="265"/>
      <c r="K88" s="265"/>
      <c r="L88" s="227"/>
      <c r="M88" s="265"/>
      <c r="N88" s="370">
        <v>43184</v>
      </c>
      <c r="O88" s="371">
        <v>1.81E-3</v>
      </c>
      <c r="P88" s="265"/>
      <c r="Q88" s="265"/>
      <c r="R88" s="265"/>
      <c r="S88" s="265"/>
    </row>
    <row r="89" spans="1:19" x14ac:dyDescent="0.25">
      <c r="A89" s="265"/>
      <c r="B89" s="265"/>
      <c r="C89" s="265"/>
      <c r="D89" s="265"/>
      <c r="E89" s="265"/>
      <c r="F89" s="265"/>
      <c r="G89" s="265"/>
      <c r="H89" s="265"/>
      <c r="I89" s="265"/>
      <c r="J89" s="265"/>
      <c r="K89" s="265"/>
      <c r="L89" s="227"/>
      <c r="M89" s="265"/>
      <c r="N89" s="370">
        <v>43185</v>
      </c>
      <c r="O89" s="371">
        <v>7.1000000000000004E-3</v>
      </c>
      <c r="P89" s="265"/>
      <c r="Q89" s="265"/>
      <c r="R89" s="265"/>
      <c r="S89" s="265"/>
    </row>
    <row r="90" spans="1:19" x14ac:dyDescent="0.25">
      <c r="A90" s="265"/>
      <c r="B90" s="265"/>
      <c r="C90" s="265"/>
      <c r="D90" s="265"/>
      <c r="E90" s="265"/>
      <c r="F90" s="265"/>
      <c r="G90" s="265"/>
      <c r="H90" s="265"/>
      <c r="I90" s="265"/>
      <c r="J90" s="265"/>
      <c r="K90" s="265"/>
      <c r="L90" s="227"/>
      <c r="M90" s="265"/>
      <c r="N90" s="370">
        <v>43186</v>
      </c>
      <c r="O90" s="371">
        <v>3.0000000000000001E-3</v>
      </c>
      <c r="P90" s="265"/>
      <c r="Q90" s="265"/>
      <c r="R90" s="265"/>
      <c r="S90" s="265"/>
    </row>
    <row r="91" spans="1:19" x14ac:dyDescent="0.25">
      <c r="A91" s="265"/>
      <c r="B91" s="265"/>
      <c r="C91" s="265"/>
      <c r="D91" s="265"/>
      <c r="E91" s="265"/>
      <c r="F91" s="265"/>
      <c r="G91" s="265"/>
      <c r="H91" s="265"/>
      <c r="I91" s="265"/>
      <c r="J91" s="265"/>
      <c r="K91" s="265"/>
      <c r="L91" s="227"/>
      <c r="M91" s="265"/>
      <c r="N91" s="370">
        <v>43187</v>
      </c>
      <c r="O91" s="371">
        <v>1.1999999999999999E-3</v>
      </c>
      <c r="P91" s="265"/>
      <c r="Q91" s="265"/>
      <c r="R91" s="265"/>
      <c r="S91" s="265"/>
    </row>
    <row r="92" spans="1:19" x14ac:dyDescent="0.25">
      <c r="A92" s="265"/>
      <c r="B92" s="265"/>
      <c r="C92" s="265"/>
      <c r="D92" s="265"/>
      <c r="E92" s="265"/>
      <c r="F92" s="265"/>
      <c r="G92" s="265"/>
      <c r="H92" s="265"/>
      <c r="I92" s="265"/>
      <c r="J92" s="265"/>
      <c r="K92" s="265"/>
      <c r="L92" s="227"/>
      <c r="M92" s="265"/>
      <c r="N92" s="370">
        <v>43188</v>
      </c>
      <c r="O92" s="371">
        <v>1.1000000000000001E-3</v>
      </c>
      <c r="P92" s="265"/>
      <c r="Q92" s="265"/>
      <c r="R92" s="265"/>
      <c r="S92" s="265"/>
    </row>
    <row r="93" spans="1:19" x14ac:dyDescent="0.25">
      <c r="A93" s="265"/>
      <c r="B93" s="265"/>
      <c r="C93" s="265"/>
      <c r="D93" s="265"/>
      <c r="E93" s="265"/>
      <c r="F93" s="265"/>
      <c r="G93" s="265"/>
      <c r="H93" s="265"/>
      <c r="I93" s="265"/>
      <c r="J93" s="265"/>
      <c r="K93" s="265"/>
      <c r="L93" s="227"/>
      <c r="M93" s="265"/>
      <c r="N93" s="370">
        <v>43189</v>
      </c>
      <c r="O93" s="371">
        <v>5.4000000000000003E-3</v>
      </c>
      <c r="P93" s="265"/>
      <c r="Q93" s="265"/>
      <c r="R93" s="265"/>
      <c r="S93" s="265"/>
    </row>
    <row r="94" spans="1:19" x14ac:dyDescent="0.25">
      <c r="A94" s="265"/>
      <c r="B94" s="265"/>
      <c r="C94" s="265"/>
      <c r="D94" s="265"/>
      <c r="E94" s="265"/>
      <c r="F94" s="265"/>
      <c r="G94" s="265"/>
      <c r="H94" s="265"/>
      <c r="I94" s="265"/>
      <c r="J94" s="265"/>
      <c r="K94" s="265"/>
      <c r="L94" s="227"/>
      <c r="M94" s="265"/>
      <c r="N94" s="370">
        <v>43190</v>
      </c>
      <c r="O94" s="371">
        <v>1E-3</v>
      </c>
      <c r="P94" s="265"/>
      <c r="Q94" s="265"/>
      <c r="R94" s="265"/>
      <c r="S94" s="265"/>
    </row>
    <row r="95" spans="1:19" x14ac:dyDescent="0.25">
      <c r="A95" s="265"/>
      <c r="B95" s="265"/>
      <c r="C95" s="265"/>
      <c r="D95" s="265"/>
      <c r="E95" s="265"/>
      <c r="F95" s="265"/>
      <c r="G95" s="265"/>
      <c r="H95" s="265"/>
      <c r="I95" s="265"/>
      <c r="J95" s="265"/>
      <c r="K95" s="265"/>
      <c r="L95" s="227"/>
      <c r="M95" s="265"/>
      <c r="N95" s="370">
        <v>43191</v>
      </c>
      <c r="O95" s="371">
        <v>1.5E-3</v>
      </c>
      <c r="P95" s="265"/>
      <c r="Q95" s="265"/>
      <c r="R95" s="265"/>
      <c r="S95" s="265"/>
    </row>
    <row r="96" spans="1:19" x14ac:dyDescent="0.25">
      <c r="A96" s="265"/>
      <c r="B96" s="265"/>
      <c r="C96" s="265"/>
      <c r="D96" s="265"/>
      <c r="E96" s="265"/>
      <c r="F96" s="265"/>
      <c r="G96" s="265"/>
      <c r="H96" s="265"/>
      <c r="I96" s="265"/>
      <c r="J96" s="265"/>
      <c r="K96" s="265"/>
      <c r="L96" s="227"/>
      <c r="M96" s="265"/>
      <c r="N96" s="370">
        <v>43192</v>
      </c>
      <c r="O96" s="371">
        <v>1.5E-3</v>
      </c>
      <c r="P96" s="265"/>
      <c r="Q96" s="265"/>
      <c r="R96" s="265"/>
      <c r="S96" s="265"/>
    </row>
    <row r="97" spans="1:19" x14ac:dyDescent="0.25">
      <c r="A97" s="265"/>
      <c r="B97" s="265"/>
      <c r="C97" s="265"/>
      <c r="D97" s="265"/>
      <c r="E97" s="265"/>
      <c r="F97" s="265"/>
      <c r="G97" s="265"/>
      <c r="H97" s="265"/>
      <c r="I97" s="265"/>
      <c r="J97" s="265"/>
      <c r="K97" s="265"/>
      <c r="L97" s="227"/>
      <c r="M97" s="265"/>
      <c r="N97" s="370">
        <v>43193</v>
      </c>
      <c r="O97" s="371">
        <v>0.02</v>
      </c>
      <c r="P97" s="265"/>
      <c r="Q97" s="265"/>
      <c r="R97" s="265"/>
      <c r="S97" s="265"/>
    </row>
    <row r="98" spans="1:19" x14ac:dyDescent="0.25">
      <c r="A98" s="265"/>
      <c r="B98" s="265"/>
      <c r="C98" s="265"/>
      <c r="D98" s="265"/>
      <c r="E98" s="265"/>
      <c r="F98" s="265"/>
      <c r="G98" s="265"/>
      <c r="H98" s="265"/>
      <c r="I98" s="265"/>
      <c r="J98" s="265"/>
      <c r="K98" s="265"/>
      <c r="L98" s="227"/>
      <c r="M98" s="265"/>
      <c r="N98" s="370">
        <v>43194</v>
      </c>
      <c r="O98" s="371">
        <v>1E-3</v>
      </c>
      <c r="P98" s="265"/>
      <c r="Q98" s="265"/>
      <c r="R98" s="265"/>
      <c r="S98" s="265"/>
    </row>
    <row r="99" spans="1:19" x14ac:dyDescent="0.25">
      <c r="A99" s="265"/>
      <c r="B99" s="265"/>
      <c r="C99" s="265"/>
      <c r="D99" s="265"/>
      <c r="E99" s="265"/>
      <c r="F99" s="265"/>
      <c r="G99" s="265"/>
      <c r="H99" s="265"/>
      <c r="I99" s="265"/>
      <c r="J99" s="265"/>
      <c r="K99" s="265"/>
      <c r="L99" s="227"/>
      <c r="M99" s="265"/>
      <c r="N99" s="370">
        <v>43195</v>
      </c>
      <c r="O99" s="371">
        <v>1E-3</v>
      </c>
      <c r="P99" s="265"/>
      <c r="Q99" s="265"/>
      <c r="R99" s="265"/>
      <c r="S99" s="265"/>
    </row>
    <row r="100" spans="1:19" x14ac:dyDescent="0.25">
      <c r="A100" s="265"/>
      <c r="B100" s="265"/>
      <c r="C100" s="265"/>
      <c r="D100" s="265"/>
      <c r="E100" s="265"/>
      <c r="F100" s="265"/>
      <c r="G100" s="265"/>
      <c r="H100" s="265"/>
      <c r="I100" s="265"/>
      <c r="J100" s="265"/>
      <c r="K100" s="265"/>
      <c r="L100" s="227"/>
      <c r="M100" s="265"/>
      <c r="N100" s="370">
        <v>43196</v>
      </c>
      <c r="O100" s="371">
        <v>1.6999999999999999E-3</v>
      </c>
      <c r="P100" s="265"/>
      <c r="Q100" s="265"/>
      <c r="R100" s="265"/>
      <c r="S100" s="265"/>
    </row>
    <row r="101" spans="1:19" x14ac:dyDescent="0.25">
      <c r="A101" s="265"/>
      <c r="B101" s="265"/>
      <c r="C101" s="265"/>
      <c r="D101" s="265"/>
      <c r="E101" s="265"/>
      <c r="F101" s="265"/>
      <c r="G101" s="265"/>
      <c r="H101" s="265"/>
      <c r="I101" s="265"/>
      <c r="J101" s="265"/>
      <c r="K101" s="265"/>
      <c r="L101" s="227"/>
      <c r="M101" s="265"/>
      <c r="N101" s="370">
        <v>43197</v>
      </c>
      <c r="O101" s="371">
        <v>6.9999999999999999E-4</v>
      </c>
      <c r="P101" s="265"/>
      <c r="Q101" s="265"/>
      <c r="R101" s="265"/>
      <c r="S101" s="265"/>
    </row>
    <row r="102" spans="1:19" x14ac:dyDescent="0.25">
      <c r="A102" s="265"/>
      <c r="B102" s="265"/>
      <c r="C102" s="265"/>
      <c r="D102" s="265"/>
      <c r="E102" s="265"/>
      <c r="F102" s="265"/>
      <c r="G102" s="265"/>
      <c r="H102" s="265"/>
      <c r="I102" s="265"/>
      <c r="J102" s="265"/>
      <c r="K102" s="265"/>
      <c r="L102" s="227"/>
      <c r="M102" s="265"/>
      <c r="N102" s="370">
        <v>43198</v>
      </c>
      <c r="O102" s="371">
        <v>9.9799999999999993E-3</v>
      </c>
      <c r="P102" s="265"/>
      <c r="Q102" s="265"/>
      <c r="R102" s="265"/>
      <c r="S102" s="265"/>
    </row>
    <row r="103" spans="1:19" x14ac:dyDescent="0.25">
      <c r="A103" s="265"/>
      <c r="B103" s="265"/>
      <c r="C103" s="265"/>
      <c r="D103" s="265"/>
      <c r="E103" s="265"/>
      <c r="F103" s="265"/>
      <c r="G103" s="265"/>
      <c r="H103" s="265"/>
      <c r="I103" s="265"/>
      <c r="J103" s="265"/>
      <c r="K103" s="265"/>
      <c r="L103" s="227"/>
      <c r="M103" s="265"/>
      <c r="N103" s="370">
        <v>43199</v>
      </c>
      <c r="O103" s="371">
        <v>1.2800000000000001E-3</v>
      </c>
      <c r="P103" s="265"/>
      <c r="Q103" s="265"/>
      <c r="R103" s="265"/>
      <c r="S103" s="265"/>
    </row>
    <row r="104" spans="1:19" x14ac:dyDescent="0.25">
      <c r="A104" s="265"/>
      <c r="B104" s="265"/>
      <c r="C104" s="265"/>
      <c r="D104" s="265"/>
      <c r="E104" s="265"/>
      <c r="F104" s="265"/>
      <c r="G104" s="265"/>
      <c r="H104" s="265"/>
      <c r="I104" s="265"/>
      <c r="J104" s="265"/>
      <c r="K104" s="265"/>
      <c r="L104" s="227"/>
      <c r="M104" s="265"/>
      <c r="N104" s="370">
        <v>43200</v>
      </c>
      <c r="O104" s="371">
        <v>1E-4</v>
      </c>
      <c r="P104" s="265"/>
      <c r="Q104" s="265"/>
      <c r="R104" s="265"/>
      <c r="S104" s="265"/>
    </row>
    <row r="105" spans="1:19" x14ac:dyDescent="0.25">
      <c r="A105" s="265"/>
      <c r="B105" s="265"/>
      <c r="C105" s="265"/>
      <c r="D105" s="265"/>
      <c r="E105" s="265"/>
      <c r="F105" s="265"/>
      <c r="G105" s="265"/>
      <c r="H105" s="265"/>
      <c r="I105" s="265"/>
      <c r="J105" s="265"/>
      <c r="K105" s="265"/>
      <c r="L105" s="227"/>
      <c r="M105" s="265"/>
      <c r="N105" s="370">
        <v>43201</v>
      </c>
      <c r="O105" s="371">
        <v>2.2100000000000002E-3</v>
      </c>
      <c r="P105" s="265"/>
      <c r="Q105" s="265"/>
      <c r="R105" s="265"/>
      <c r="S105" s="265"/>
    </row>
    <row r="106" spans="1:19" x14ac:dyDescent="0.25">
      <c r="A106" s="265"/>
      <c r="B106" s="265"/>
      <c r="C106" s="265"/>
      <c r="D106" s="265"/>
      <c r="E106" s="265"/>
      <c r="F106" s="265"/>
      <c r="G106" s="265"/>
      <c r="H106" s="265"/>
      <c r="I106" s="265"/>
      <c r="J106" s="265"/>
      <c r="K106" s="265"/>
      <c r="L106" s="227"/>
      <c r="M106" s="265"/>
      <c r="N106" s="370">
        <v>43202</v>
      </c>
      <c r="O106" s="371">
        <v>0</v>
      </c>
      <c r="P106" s="265"/>
      <c r="Q106" s="265"/>
      <c r="R106" s="265"/>
      <c r="S106" s="265"/>
    </row>
    <row r="107" spans="1:19" x14ac:dyDescent="0.25">
      <c r="A107" s="265"/>
      <c r="B107" s="265"/>
      <c r="C107" s="265"/>
      <c r="D107" s="265"/>
      <c r="E107" s="265"/>
      <c r="F107" s="265"/>
      <c r="G107" s="265"/>
      <c r="H107" s="265"/>
      <c r="I107" s="265"/>
      <c r="J107" s="265"/>
      <c r="K107" s="265"/>
      <c r="L107" s="227"/>
      <c r="M107" s="265"/>
      <c r="N107" s="370">
        <v>43203</v>
      </c>
      <c r="O107" s="371">
        <v>1E-4</v>
      </c>
      <c r="P107" s="265"/>
      <c r="Q107" s="265"/>
      <c r="R107" s="265"/>
      <c r="S107" s="265"/>
    </row>
    <row r="108" spans="1:19" x14ac:dyDescent="0.25">
      <c r="A108" s="265"/>
      <c r="B108" s="265"/>
      <c r="C108" s="265"/>
      <c r="D108" s="265"/>
      <c r="E108" s="265"/>
      <c r="F108" s="265"/>
      <c r="G108" s="265"/>
      <c r="H108" s="265"/>
      <c r="I108" s="265"/>
      <c r="J108" s="265"/>
      <c r="K108" s="265"/>
      <c r="L108" s="227"/>
      <c r="M108" s="265"/>
      <c r="N108" s="370">
        <v>43204</v>
      </c>
      <c r="O108" s="371">
        <v>4.7999999999999996E-3</v>
      </c>
      <c r="P108" s="265"/>
      <c r="Q108" s="265"/>
      <c r="R108" s="265"/>
      <c r="S108" s="265"/>
    </row>
    <row r="109" spans="1:19" x14ac:dyDescent="0.25">
      <c r="A109" s="265"/>
      <c r="B109" s="265"/>
      <c r="C109" s="265"/>
      <c r="D109" s="265"/>
      <c r="E109" s="265"/>
      <c r="F109" s="265"/>
      <c r="G109" s="265"/>
      <c r="H109" s="265"/>
      <c r="I109" s="265"/>
      <c r="J109" s="265"/>
      <c r="K109" s="265"/>
      <c r="L109" s="227"/>
      <c r="M109" s="265"/>
      <c r="N109" s="370">
        <v>43205</v>
      </c>
      <c r="O109" s="371">
        <v>6.7000000000000002E-3</v>
      </c>
      <c r="P109" s="265"/>
      <c r="Q109" s="265"/>
      <c r="R109" s="265"/>
      <c r="S109" s="265"/>
    </row>
    <row r="110" spans="1:19" x14ac:dyDescent="0.25">
      <c r="A110" s="265"/>
      <c r="B110" s="265"/>
      <c r="C110" s="265"/>
      <c r="D110" s="265"/>
      <c r="E110" s="265"/>
      <c r="F110" s="265"/>
      <c r="G110" s="265"/>
      <c r="H110" s="265"/>
      <c r="I110" s="265"/>
      <c r="J110" s="265"/>
      <c r="K110" s="265"/>
      <c r="L110" s="227"/>
      <c r="M110" s="265"/>
      <c r="N110" s="370">
        <v>43206</v>
      </c>
      <c r="O110" s="371">
        <v>1.81E-3</v>
      </c>
      <c r="P110" s="265"/>
      <c r="Q110" s="265"/>
      <c r="R110" s="265"/>
      <c r="S110" s="265"/>
    </row>
    <row r="111" spans="1:19" x14ac:dyDescent="0.25">
      <c r="A111" s="265"/>
      <c r="B111" s="265"/>
      <c r="C111" s="265"/>
      <c r="D111" s="265"/>
      <c r="E111" s="265"/>
      <c r="F111" s="265"/>
      <c r="G111" s="265"/>
      <c r="H111" s="265"/>
      <c r="I111" s="265"/>
      <c r="J111" s="265"/>
      <c r="K111" s="265"/>
      <c r="L111" s="227"/>
      <c r="M111" s="265"/>
      <c r="N111" s="370">
        <v>43207</v>
      </c>
      <c r="O111" s="371">
        <v>7.1000000000000004E-3</v>
      </c>
      <c r="P111" s="265"/>
      <c r="Q111" s="265"/>
      <c r="R111" s="265"/>
      <c r="S111" s="265"/>
    </row>
    <row r="112" spans="1:19" x14ac:dyDescent="0.25">
      <c r="A112" s="265"/>
      <c r="B112" s="265"/>
      <c r="C112" s="265"/>
      <c r="D112" s="265"/>
      <c r="E112" s="265"/>
      <c r="F112" s="265"/>
      <c r="G112" s="265"/>
      <c r="H112" s="265"/>
      <c r="I112" s="265"/>
      <c r="J112" s="265"/>
      <c r="K112" s="265"/>
      <c r="L112" s="227"/>
      <c r="M112" s="265"/>
      <c r="N112" s="370">
        <v>43208</v>
      </c>
      <c r="O112" s="371">
        <v>3.0000000000000001E-3</v>
      </c>
      <c r="P112" s="265"/>
      <c r="Q112" s="265"/>
      <c r="R112" s="265"/>
      <c r="S112" s="265"/>
    </row>
    <row r="113" spans="1:19" x14ac:dyDescent="0.25">
      <c r="A113" s="265"/>
      <c r="B113" s="265"/>
      <c r="C113" s="265"/>
      <c r="D113" s="265"/>
      <c r="E113" s="265"/>
      <c r="F113" s="265"/>
      <c r="G113" s="265"/>
      <c r="H113" s="265"/>
      <c r="I113" s="265"/>
      <c r="J113" s="265"/>
      <c r="K113" s="265"/>
      <c r="L113" s="227"/>
      <c r="M113" s="265"/>
      <c r="N113" s="370">
        <v>43209</v>
      </c>
      <c r="O113" s="371">
        <v>1.1999999999999999E-3</v>
      </c>
      <c r="P113" s="265"/>
      <c r="Q113" s="265"/>
      <c r="R113" s="265"/>
      <c r="S113" s="265"/>
    </row>
    <row r="114" spans="1:19" x14ac:dyDescent="0.25">
      <c r="A114" s="265"/>
      <c r="B114" s="265"/>
      <c r="C114" s="265"/>
      <c r="D114" s="265"/>
      <c r="E114" s="265"/>
      <c r="F114" s="265"/>
      <c r="G114" s="265"/>
      <c r="H114" s="265"/>
      <c r="I114" s="265"/>
      <c r="J114" s="265"/>
      <c r="K114" s="265"/>
      <c r="L114" s="227"/>
      <c r="M114" s="265"/>
      <c r="N114" s="370">
        <v>43210</v>
      </c>
      <c r="O114" s="371">
        <v>1.1000000000000001E-3</v>
      </c>
      <c r="P114" s="265"/>
      <c r="Q114" s="265"/>
      <c r="R114" s="265"/>
      <c r="S114" s="265"/>
    </row>
    <row r="115" spans="1:19" x14ac:dyDescent="0.25">
      <c r="A115" s="265"/>
      <c r="B115" s="265"/>
      <c r="C115" s="265"/>
      <c r="D115" s="265"/>
      <c r="E115" s="265"/>
      <c r="F115" s="265"/>
      <c r="G115" s="265"/>
      <c r="H115" s="265"/>
      <c r="I115" s="265"/>
      <c r="J115" s="265"/>
      <c r="K115" s="265"/>
      <c r="L115" s="227"/>
      <c r="M115" s="265"/>
      <c r="N115" s="370">
        <v>43211</v>
      </c>
      <c r="O115" s="371">
        <v>5.4000000000000003E-3</v>
      </c>
      <c r="P115" s="265"/>
      <c r="Q115" s="265"/>
      <c r="R115" s="265"/>
      <c r="S115" s="265"/>
    </row>
    <row r="116" spans="1:19" x14ac:dyDescent="0.25">
      <c r="A116" s="265"/>
      <c r="B116" s="265"/>
      <c r="C116" s="265"/>
      <c r="D116" s="265"/>
      <c r="E116" s="265"/>
      <c r="F116" s="265"/>
      <c r="G116" s="265"/>
      <c r="H116" s="265"/>
      <c r="I116" s="265"/>
      <c r="J116" s="265"/>
      <c r="K116" s="265"/>
      <c r="L116" s="227"/>
      <c r="M116" s="265"/>
      <c r="N116" s="370">
        <v>43212</v>
      </c>
      <c r="O116" s="371">
        <v>1E-3</v>
      </c>
      <c r="P116" s="265"/>
      <c r="Q116" s="265"/>
      <c r="R116" s="265"/>
      <c r="S116" s="265"/>
    </row>
    <row r="117" spans="1:19" x14ac:dyDescent="0.25">
      <c r="A117" s="265"/>
      <c r="B117" s="265"/>
      <c r="C117" s="265"/>
      <c r="D117" s="265"/>
      <c r="E117" s="265"/>
      <c r="F117" s="265"/>
      <c r="G117" s="265"/>
      <c r="H117" s="265"/>
      <c r="I117" s="265"/>
      <c r="J117" s="265"/>
      <c r="K117" s="265"/>
      <c r="L117" s="227"/>
      <c r="M117" s="265"/>
      <c r="N117" s="370">
        <v>43213</v>
      </c>
      <c r="O117" s="371">
        <v>1.5E-3</v>
      </c>
      <c r="P117" s="265"/>
      <c r="Q117" s="265"/>
      <c r="R117" s="265"/>
      <c r="S117" s="265"/>
    </row>
    <row r="118" spans="1:19" x14ac:dyDescent="0.25">
      <c r="A118" s="265"/>
      <c r="B118" s="265"/>
      <c r="C118" s="265"/>
      <c r="D118" s="265"/>
      <c r="E118" s="265"/>
      <c r="F118" s="265"/>
      <c r="G118" s="265"/>
      <c r="H118" s="265"/>
      <c r="I118" s="265"/>
      <c r="J118" s="265"/>
      <c r="K118" s="265"/>
      <c r="L118" s="227"/>
      <c r="M118" s="265"/>
      <c r="N118" s="370">
        <v>43214</v>
      </c>
      <c r="O118" s="371">
        <v>1.5E-3</v>
      </c>
      <c r="P118" s="265"/>
      <c r="Q118" s="265"/>
      <c r="R118" s="265"/>
      <c r="S118" s="265"/>
    </row>
    <row r="119" spans="1:19" x14ac:dyDescent="0.25">
      <c r="A119" s="265"/>
      <c r="B119" s="265"/>
      <c r="C119" s="265"/>
      <c r="D119" s="265"/>
      <c r="E119" s="265"/>
      <c r="F119" s="265"/>
      <c r="G119" s="265"/>
      <c r="H119" s="265"/>
      <c r="I119" s="265"/>
      <c r="J119" s="265"/>
      <c r="K119" s="265"/>
      <c r="L119" s="227"/>
      <c r="M119" s="265"/>
      <c r="N119" s="370">
        <v>43215</v>
      </c>
      <c r="O119" s="371">
        <v>0.02</v>
      </c>
      <c r="P119" s="265"/>
      <c r="Q119" s="265"/>
      <c r="R119" s="265"/>
      <c r="S119" s="265"/>
    </row>
    <row r="120" spans="1:19" x14ac:dyDescent="0.25">
      <c r="A120" s="265"/>
      <c r="B120" s="265"/>
      <c r="C120" s="265"/>
      <c r="D120" s="265"/>
      <c r="E120" s="265"/>
      <c r="F120" s="265"/>
      <c r="G120" s="265"/>
      <c r="H120" s="265"/>
      <c r="I120" s="265"/>
      <c r="J120" s="265"/>
      <c r="K120" s="265"/>
      <c r="L120" s="227"/>
      <c r="M120" s="265"/>
      <c r="N120" s="370">
        <v>43216</v>
      </c>
      <c r="O120" s="371">
        <v>1E-3</v>
      </c>
      <c r="P120" s="265"/>
      <c r="Q120" s="265"/>
      <c r="R120" s="265"/>
      <c r="S120" s="265"/>
    </row>
    <row r="121" spans="1:19" x14ac:dyDescent="0.25">
      <c r="A121" s="265"/>
      <c r="B121" s="265"/>
      <c r="C121" s="265"/>
      <c r="D121" s="265"/>
      <c r="E121" s="265"/>
      <c r="F121" s="265"/>
      <c r="G121" s="265"/>
      <c r="H121" s="265"/>
      <c r="I121" s="265"/>
      <c r="J121" s="265"/>
      <c r="K121" s="265"/>
      <c r="L121" s="227"/>
      <c r="M121" s="265"/>
      <c r="N121" s="370">
        <v>43217</v>
      </c>
      <c r="O121" s="371">
        <v>1E-3</v>
      </c>
      <c r="P121" s="265"/>
      <c r="Q121" s="265"/>
      <c r="R121" s="265"/>
      <c r="S121" s="265"/>
    </row>
    <row r="122" spans="1:19" x14ac:dyDescent="0.25">
      <c r="A122" s="265"/>
      <c r="B122" s="265"/>
      <c r="C122" s="265"/>
      <c r="D122" s="265"/>
      <c r="E122" s="265"/>
      <c r="F122" s="265"/>
      <c r="G122" s="265"/>
      <c r="H122" s="265"/>
      <c r="I122" s="265"/>
      <c r="J122" s="265"/>
      <c r="K122" s="265"/>
      <c r="L122" s="227"/>
      <c r="M122" s="265"/>
      <c r="N122" s="370">
        <v>43218</v>
      </c>
      <c r="O122" s="371">
        <v>1.6999999999999999E-3</v>
      </c>
      <c r="P122" s="265"/>
      <c r="Q122" s="265"/>
      <c r="R122" s="265"/>
      <c r="S122" s="265"/>
    </row>
    <row r="123" spans="1:19" x14ac:dyDescent="0.25">
      <c r="A123" s="265"/>
      <c r="B123" s="265"/>
      <c r="C123" s="265"/>
      <c r="D123" s="265"/>
      <c r="E123" s="265"/>
      <c r="F123" s="265"/>
      <c r="G123" s="265"/>
      <c r="H123" s="265"/>
      <c r="I123" s="265"/>
      <c r="J123" s="265"/>
      <c r="K123" s="265"/>
      <c r="L123" s="227"/>
      <c r="M123" s="265"/>
      <c r="N123" s="370">
        <v>43219</v>
      </c>
      <c r="O123" s="371">
        <v>6.9999999999999999E-4</v>
      </c>
      <c r="P123" s="265"/>
      <c r="Q123" s="265"/>
      <c r="R123" s="265"/>
      <c r="S123" s="265"/>
    </row>
    <row r="124" spans="1:19" x14ac:dyDescent="0.25">
      <c r="A124" s="265"/>
      <c r="B124" s="265"/>
      <c r="C124" s="265"/>
      <c r="D124" s="265"/>
      <c r="E124" s="265"/>
      <c r="F124" s="265"/>
      <c r="G124" s="265"/>
      <c r="H124" s="265"/>
      <c r="I124" s="265"/>
      <c r="J124" s="265"/>
      <c r="K124" s="265"/>
      <c r="L124" s="227"/>
      <c r="M124" s="265"/>
      <c r="N124" s="370">
        <v>43220</v>
      </c>
      <c r="O124" s="371">
        <v>9.9799999999999993E-3</v>
      </c>
      <c r="P124" s="265"/>
      <c r="Q124" s="265"/>
      <c r="R124" s="265"/>
      <c r="S124" s="265"/>
    </row>
    <row r="125" spans="1:19" x14ac:dyDescent="0.25">
      <c r="A125" s="265"/>
      <c r="B125" s="265"/>
      <c r="C125" s="265"/>
      <c r="D125" s="265"/>
      <c r="E125" s="265"/>
      <c r="F125" s="265"/>
      <c r="G125" s="265"/>
      <c r="H125" s="265"/>
      <c r="I125" s="265"/>
      <c r="J125" s="265"/>
      <c r="K125" s="265"/>
      <c r="L125" s="227"/>
      <c r="M125" s="265"/>
      <c r="N125" s="370">
        <v>43221</v>
      </c>
      <c r="O125" s="371">
        <v>1.2800000000000001E-3</v>
      </c>
      <c r="P125" s="265"/>
      <c r="Q125" s="265"/>
      <c r="R125" s="265"/>
      <c r="S125" s="265"/>
    </row>
    <row r="126" spans="1:19" x14ac:dyDescent="0.25">
      <c r="A126" s="265"/>
      <c r="B126" s="265"/>
      <c r="C126" s="265"/>
      <c r="D126" s="265"/>
      <c r="E126" s="265"/>
      <c r="F126" s="265"/>
      <c r="G126" s="265"/>
      <c r="H126" s="265"/>
      <c r="I126" s="265"/>
      <c r="J126" s="265"/>
      <c r="K126" s="265"/>
      <c r="L126" s="227"/>
      <c r="M126" s="265"/>
      <c r="N126" s="370">
        <v>43222</v>
      </c>
      <c r="O126" s="371">
        <v>1E-4</v>
      </c>
      <c r="P126" s="265"/>
      <c r="Q126" s="265"/>
      <c r="R126" s="265"/>
      <c r="S126" s="265"/>
    </row>
    <row r="127" spans="1:19" x14ac:dyDescent="0.25">
      <c r="A127" s="265"/>
      <c r="B127" s="265"/>
      <c r="C127" s="265"/>
      <c r="D127" s="265"/>
      <c r="E127" s="265"/>
      <c r="F127" s="265"/>
      <c r="G127" s="265"/>
      <c r="H127" s="265"/>
      <c r="I127" s="265"/>
      <c r="J127" s="265"/>
      <c r="K127" s="265"/>
      <c r="L127" s="227"/>
      <c r="M127" s="265"/>
      <c r="N127" s="370">
        <v>43223</v>
      </c>
      <c r="O127" s="371">
        <v>2.2100000000000002E-3</v>
      </c>
      <c r="P127" s="265"/>
      <c r="Q127" s="265"/>
      <c r="R127" s="265"/>
      <c r="S127" s="265"/>
    </row>
    <row r="128" spans="1:19" x14ac:dyDescent="0.25">
      <c r="A128" s="265"/>
      <c r="B128" s="265"/>
      <c r="C128" s="265"/>
      <c r="D128" s="265"/>
      <c r="E128" s="265"/>
      <c r="F128" s="265"/>
      <c r="G128" s="265"/>
      <c r="H128" s="265"/>
      <c r="I128" s="265"/>
      <c r="J128" s="265"/>
      <c r="K128" s="265"/>
      <c r="L128" s="227"/>
      <c r="M128" s="265"/>
      <c r="N128" s="370">
        <v>43224</v>
      </c>
      <c r="O128" s="371">
        <v>0</v>
      </c>
      <c r="P128" s="265"/>
      <c r="Q128" s="265"/>
      <c r="R128" s="265"/>
      <c r="S128" s="265"/>
    </row>
    <row r="129" spans="1:19" x14ac:dyDescent="0.25">
      <c r="A129" s="265"/>
      <c r="B129" s="265"/>
      <c r="C129" s="265"/>
      <c r="D129" s="265"/>
      <c r="E129" s="265"/>
      <c r="F129" s="265"/>
      <c r="G129" s="265"/>
      <c r="H129" s="265"/>
      <c r="I129" s="265"/>
      <c r="J129" s="265"/>
      <c r="K129" s="265"/>
      <c r="L129" s="227"/>
      <c r="M129" s="265"/>
      <c r="N129" s="370">
        <v>43225</v>
      </c>
      <c r="O129" s="371">
        <v>1E-4</v>
      </c>
      <c r="P129" s="265"/>
      <c r="Q129" s="265"/>
      <c r="R129" s="265"/>
      <c r="S129" s="265"/>
    </row>
    <row r="130" spans="1:19" x14ac:dyDescent="0.25">
      <c r="A130" s="265"/>
      <c r="B130" s="265"/>
      <c r="C130" s="265"/>
      <c r="D130" s="265"/>
      <c r="E130" s="265"/>
      <c r="F130" s="265"/>
      <c r="G130" s="265"/>
      <c r="H130" s="265"/>
      <c r="I130" s="265"/>
      <c r="J130" s="265"/>
      <c r="K130" s="265"/>
      <c r="L130" s="227"/>
      <c r="M130" s="265"/>
      <c r="N130" s="370">
        <v>43226</v>
      </c>
      <c r="O130" s="371">
        <v>4.7999999999999996E-3</v>
      </c>
      <c r="P130" s="265"/>
      <c r="Q130" s="265"/>
      <c r="R130" s="265"/>
      <c r="S130" s="265"/>
    </row>
    <row r="131" spans="1:19" x14ac:dyDescent="0.25">
      <c r="A131" s="265"/>
      <c r="B131" s="265"/>
      <c r="C131" s="265"/>
      <c r="D131" s="265"/>
      <c r="E131" s="265"/>
      <c r="F131" s="265"/>
      <c r="G131" s="265"/>
      <c r="H131" s="265"/>
      <c r="I131" s="265"/>
      <c r="J131" s="265"/>
      <c r="K131" s="265"/>
      <c r="L131" s="227"/>
      <c r="M131" s="265"/>
      <c r="N131" s="370">
        <v>43227</v>
      </c>
      <c r="O131" s="371">
        <v>6.7000000000000002E-3</v>
      </c>
      <c r="P131" s="265"/>
      <c r="Q131" s="265"/>
      <c r="R131" s="265"/>
      <c r="S131" s="265"/>
    </row>
    <row r="132" spans="1:19" x14ac:dyDescent="0.25">
      <c r="A132" s="265"/>
      <c r="B132" s="265"/>
      <c r="C132" s="265"/>
      <c r="D132" s="265"/>
      <c r="E132" s="265"/>
      <c r="F132" s="265"/>
      <c r="G132" s="265"/>
      <c r="H132" s="265"/>
      <c r="I132" s="265"/>
      <c r="J132" s="265"/>
      <c r="K132" s="265"/>
      <c r="L132" s="227"/>
      <c r="M132" s="265"/>
      <c r="N132" s="370">
        <v>43228</v>
      </c>
      <c r="O132" s="371">
        <v>1.81E-3</v>
      </c>
      <c r="P132" s="265"/>
      <c r="Q132" s="265"/>
      <c r="R132" s="265"/>
      <c r="S132" s="265"/>
    </row>
    <row r="133" spans="1:19" x14ac:dyDescent="0.25">
      <c r="A133" s="265"/>
      <c r="B133" s="265"/>
      <c r="C133" s="265"/>
      <c r="D133" s="265"/>
      <c r="E133" s="265"/>
      <c r="F133" s="265"/>
      <c r="G133" s="265"/>
      <c r="H133" s="265"/>
      <c r="I133" s="265"/>
      <c r="J133" s="265"/>
      <c r="K133" s="265"/>
      <c r="L133" s="227"/>
      <c r="M133" s="265"/>
      <c r="N133" s="370">
        <v>43229</v>
      </c>
      <c r="O133" s="371">
        <v>7.1000000000000004E-3</v>
      </c>
      <c r="P133" s="265"/>
      <c r="Q133" s="265"/>
      <c r="R133" s="265"/>
      <c r="S133" s="265"/>
    </row>
    <row r="134" spans="1:19" x14ac:dyDescent="0.25">
      <c r="A134" s="265"/>
      <c r="B134" s="265"/>
      <c r="C134" s="265"/>
      <c r="D134" s="265"/>
      <c r="E134" s="265"/>
      <c r="F134" s="265"/>
      <c r="G134" s="265"/>
      <c r="H134" s="265"/>
      <c r="I134" s="265"/>
      <c r="J134" s="265"/>
      <c r="K134" s="265"/>
      <c r="L134" s="227"/>
      <c r="M134" s="265"/>
      <c r="N134" s="370">
        <v>43230</v>
      </c>
      <c r="O134" s="371">
        <v>3.0000000000000001E-3</v>
      </c>
      <c r="P134" s="265"/>
      <c r="Q134" s="265"/>
      <c r="R134" s="265"/>
      <c r="S134" s="265"/>
    </row>
    <row r="135" spans="1:19" x14ac:dyDescent="0.25">
      <c r="A135" s="265"/>
      <c r="B135" s="265"/>
      <c r="C135" s="265"/>
      <c r="D135" s="265"/>
      <c r="E135" s="265"/>
      <c r="F135" s="265"/>
      <c r="G135" s="265"/>
      <c r="H135" s="265"/>
      <c r="I135" s="265"/>
      <c r="J135" s="265"/>
      <c r="K135" s="265"/>
      <c r="L135" s="227"/>
      <c r="M135" s="265"/>
      <c r="N135" s="370"/>
      <c r="O135" s="371"/>
      <c r="P135" s="265"/>
      <c r="Q135" s="265"/>
      <c r="R135" s="265"/>
      <c r="S135" s="265"/>
    </row>
    <row r="136" spans="1:19" x14ac:dyDescent="0.25">
      <c r="A136" s="265"/>
      <c r="B136" s="265"/>
      <c r="C136" s="265"/>
      <c r="D136" s="265"/>
      <c r="E136" s="265"/>
      <c r="F136" s="265"/>
      <c r="G136" s="265"/>
      <c r="H136" s="265"/>
      <c r="I136" s="265"/>
      <c r="J136" s="265"/>
      <c r="K136" s="265"/>
      <c r="L136" s="227"/>
      <c r="M136" s="265"/>
      <c r="N136" s="370"/>
      <c r="O136" s="371"/>
      <c r="P136" s="265"/>
      <c r="Q136" s="265"/>
      <c r="R136" s="265"/>
      <c r="S136" s="265"/>
    </row>
    <row r="137" spans="1:19" x14ac:dyDescent="0.25">
      <c r="A137" s="265"/>
      <c r="B137" s="265"/>
      <c r="C137" s="265"/>
      <c r="D137" s="265"/>
      <c r="E137" s="265"/>
      <c r="F137" s="265"/>
      <c r="G137" s="265"/>
      <c r="H137" s="265"/>
      <c r="I137" s="265"/>
      <c r="J137" s="265"/>
      <c r="K137" s="265"/>
      <c r="L137" s="227"/>
      <c r="M137" s="265"/>
      <c r="N137" s="370"/>
      <c r="O137" s="371"/>
      <c r="P137" s="265"/>
      <c r="Q137" s="265"/>
      <c r="R137" s="265"/>
      <c r="S137" s="265"/>
    </row>
    <row r="138" spans="1:19" x14ac:dyDescent="0.25">
      <c r="A138" s="265"/>
      <c r="B138" s="265"/>
      <c r="C138" s="265"/>
      <c r="D138" s="265"/>
      <c r="E138" s="265"/>
      <c r="F138" s="265"/>
      <c r="G138" s="265"/>
      <c r="H138" s="265"/>
      <c r="I138" s="265"/>
      <c r="J138" s="265"/>
      <c r="K138" s="265"/>
      <c r="L138" s="227"/>
      <c r="M138" s="265"/>
      <c r="N138" s="370"/>
      <c r="O138" s="371"/>
      <c r="P138" s="265"/>
      <c r="Q138" s="265"/>
      <c r="R138" s="265"/>
      <c r="S138" s="265"/>
    </row>
    <row r="139" spans="1:19" x14ac:dyDescent="0.25">
      <c r="A139" s="265"/>
      <c r="B139" s="265"/>
      <c r="C139" s="265"/>
      <c r="D139" s="265"/>
      <c r="E139" s="265"/>
      <c r="F139" s="265"/>
      <c r="G139" s="265"/>
      <c r="H139" s="265"/>
      <c r="I139" s="265"/>
      <c r="J139" s="265"/>
      <c r="K139" s="265"/>
      <c r="L139" s="227"/>
      <c r="M139" s="265"/>
      <c r="N139" s="370"/>
      <c r="O139" s="371"/>
      <c r="P139" s="265"/>
      <c r="Q139" s="265"/>
      <c r="R139" s="265"/>
      <c r="S139" s="265"/>
    </row>
    <row r="140" spans="1:19" x14ac:dyDescent="0.25">
      <c r="A140" s="265"/>
      <c r="B140" s="265"/>
      <c r="C140" s="265"/>
      <c r="D140" s="265"/>
      <c r="E140" s="265"/>
      <c r="F140" s="265"/>
      <c r="G140" s="265"/>
      <c r="H140" s="265"/>
      <c r="I140" s="265"/>
      <c r="J140" s="265"/>
      <c r="K140" s="265"/>
      <c r="L140" s="227"/>
      <c r="M140" s="265"/>
      <c r="N140" s="370"/>
      <c r="O140" s="371"/>
      <c r="P140" s="265"/>
      <c r="Q140" s="265"/>
      <c r="R140" s="265"/>
      <c r="S140" s="265"/>
    </row>
    <row r="141" spans="1:19" x14ac:dyDescent="0.25">
      <c r="A141" s="265"/>
      <c r="B141" s="265"/>
      <c r="C141" s="265"/>
      <c r="D141" s="265"/>
      <c r="E141" s="265"/>
      <c r="F141" s="265"/>
      <c r="G141" s="265"/>
      <c r="H141" s="265"/>
      <c r="I141" s="265"/>
      <c r="J141" s="265"/>
      <c r="K141" s="265"/>
      <c r="L141" s="227"/>
      <c r="M141" s="265"/>
      <c r="N141" s="370"/>
      <c r="O141" s="371"/>
      <c r="P141" s="265"/>
      <c r="Q141" s="265"/>
      <c r="R141" s="265"/>
      <c r="S141" s="265"/>
    </row>
    <row r="142" spans="1:19" x14ac:dyDescent="0.25">
      <c r="A142" s="265"/>
      <c r="B142" s="265"/>
      <c r="C142" s="265"/>
      <c r="D142" s="265"/>
      <c r="E142" s="265"/>
      <c r="F142" s="265"/>
      <c r="G142" s="265"/>
      <c r="H142" s="265"/>
      <c r="I142" s="265"/>
      <c r="J142" s="265"/>
      <c r="K142" s="265"/>
      <c r="L142" s="227"/>
      <c r="M142" s="265"/>
      <c r="N142" s="370"/>
      <c r="O142" s="371"/>
      <c r="P142" s="265"/>
      <c r="Q142" s="265"/>
      <c r="R142" s="265"/>
      <c r="S142" s="265"/>
    </row>
    <row r="143" spans="1:19" x14ac:dyDescent="0.25">
      <c r="A143" s="265"/>
      <c r="B143" s="265"/>
      <c r="C143" s="265"/>
      <c r="D143" s="265"/>
      <c r="E143" s="265"/>
      <c r="F143" s="265"/>
      <c r="G143" s="265"/>
      <c r="H143" s="265"/>
      <c r="I143" s="265"/>
      <c r="J143" s="265"/>
      <c r="K143" s="265"/>
      <c r="L143" s="227"/>
      <c r="M143" s="265"/>
      <c r="N143" s="370"/>
      <c r="O143" s="371"/>
      <c r="P143" s="265"/>
      <c r="Q143" s="265"/>
      <c r="R143" s="265"/>
      <c r="S143" s="265"/>
    </row>
    <row r="144" spans="1:19" x14ac:dyDescent="0.25">
      <c r="A144" s="265"/>
      <c r="B144" s="265"/>
      <c r="C144" s="265"/>
      <c r="D144" s="265"/>
      <c r="E144" s="265"/>
      <c r="F144" s="265"/>
      <c r="G144" s="265"/>
      <c r="H144" s="265"/>
      <c r="I144" s="265"/>
      <c r="J144" s="265"/>
      <c r="K144" s="265"/>
      <c r="L144" s="227"/>
      <c r="M144" s="265"/>
      <c r="N144" s="370"/>
      <c r="O144" s="371"/>
      <c r="P144" s="265"/>
      <c r="Q144" s="265"/>
      <c r="R144" s="265"/>
      <c r="S144" s="265"/>
    </row>
    <row r="145" spans="1:19" x14ac:dyDescent="0.25">
      <c r="A145" s="265"/>
      <c r="B145" s="265"/>
      <c r="C145" s="265"/>
      <c r="D145" s="265"/>
      <c r="E145" s="265"/>
      <c r="F145" s="265"/>
      <c r="G145" s="265"/>
      <c r="H145" s="265"/>
      <c r="I145" s="265"/>
      <c r="J145" s="265"/>
      <c r="K145" s="265"/>
      <c r="L145" s="227"/>
      <c r="M145" s="265"/>
      <c r="N145" s="370"/>
      <c r="O145" s="371"/>
      <c r="P145" s="265"/>
      <c r="Q145" s="265"/>
      <c r="R145" s="265"/>
      <c r="S145" s="265"/>
    </row>
    <row r="146" spans="1:19" x14ac:dyDescent="0.25">
      <c r="A146" s="265"/>
      <c r="B146" s="265"/>
      <c r="C146" s="265"/>
      <c r="D146" s="265"/>
      <c r="E146" s="265"/>
      <c r="F146" s="265"/>
      <c r="G146" s="265"/>
      <c r="H146" s="265"/>
      <c r="I146" s="265"/>
      <c r="J146" s="265"/>
      <c r="K146" s="265"/>
      <c r="L146" s="227"/>
      <c r="M146" s="265"/>
      <c r="N146" s="370"/>
      <c r="O146" s="371"/>
      <c r="P146" s="265"/>
      <c r="Q146" s="265"/>
      <c r="R146" s="265"/>
      <c r="S146" s="265"/>
    </row>
    <row r="147" spans="1:19" x14ac:dyDescent="0.25">
      <c r="A147" s="265"/>
      <c r="B147" s="265"/>
      <c r="C147" s="265"/>
      <c r="D147" s="265"/>
      <c r="E147" s="265"/>
      <c r="F147" s="265"/>
      <c r="G147" s="265"/>
      <c r="H147" s="265"/>
      <c r="I147" s="265"/>
      <c r="J147" s="265"/>
      <c r="K147" s="265"/>
      <c r="L147" s="227"/>
      <c r="M147" s="265"/>
      <c r="N147" s="370"/>
      <c r="O147" s="371"/>
      <c r="P147" s="265"/>
      <c r="Q147" s="265"/>
      <c r="R147" s="265"/>
      <c r="S147" s="265"/>
    </row>
    <row r="148" spans="1:19" x14ac:dyDescent="0.25">
      <c r="A148" s="265"/>
      <c r="B148" s="265"/>
      <c r="C148" s="265"/>
      <c r="D148" s="265"/>
      <c r="E148" s="265"/>
      <c r="F148" s="265"/>
      <c r="G148" s="265"/>
      <c r="H148" s="265"/>
      <c r="I148" s="265"/>
      <c r="J148" s="265"/>
      <c r="K148" s="265"/>
      <c r="L148" s="227"/>
      <c r="M148" s="265"/>
      <c r="N148" s="370"/>
      <c r="O148" s="371"/>
      <c r="P148" s="265"/>
      <c r="Q148" s="265"/>
      <c r="R148" s="265"/>
      <c r="S148" s="265"/>
    </row>
    <row r="149" spans="1:19" x14ac:dyDescent="0.25">
      <c r="A149" s="265"/>
      <c r="B149" s="265"/>
      <c r="C149" s="265"/>
      <c r="D149" s="265"/>
      <c r="E149" s="265"/>
      <c r="F149" s="265"/>
      <c r="G149" s="265"/>
      <c r="H149" s="265"/>
      <c r="I149" s="265"/>
      <c r="J149" s="265"/>
      <c r="K149" s="265"/>
      <c r="L149" s="227"/>
      <c r="M149" s="265"/>
      <c r="N149" s="370"/>
      <c r="O149" s="371"/>
      <c r="P149" s="265"/>
      <c r="Q149" s="265"/>
      <c r="R149" s="265"/>
      <c r="S149" s="265"/>
    </row>
    <row r="150" spans="1:19" x14ac:dyDescent="0.25">
      <c r="A150" s="265"/>
      <c r="B150" s="265"/>
      <c r="C150" s="265"/>
      <c r="D150" s="265"/>
      <c r="E150" s="265"/>
      <c r="F150" s="265"/>
      <c r="G150" s="265"/>
      <c r="H150" s="265"/>
      <c r="I150" s="265"/>
      <c r="J150" s="265"/>
      <c r="K150" s="265"/>
      <c r="L150" s="227"/>
      <c r="M150" s="265"/>
      <c r="N150" s="370"/>
      <c r="O150" s="371"/>
      <c r="P150" s="265"/>
      <c r="Q150" s="265"/>
      <c r="R150" s="265"/>
      <c r="S150" s="265"/>
    </row>
    <row r="151" spans="1:19" x14ac:dyDescent="0.25">
      <c r="A151" s="265"/>
      <c r="B151" s="265"/>
      <c r="C151" s="265"/>
      <c r="D151" s="265"/>
      <c r="E151" s="265"/>
      <c r="F151" s="265"/>
      <c r="G151" s="265"/>
      <c r="H151" s="265"/>
      <c r="I151" s="265"/>
      <c r="J151" s="265"/>
      <c r="K151" s="265"/>
      <c r="L151" s="227"/>
      <c r="M151" s="265"/>
      <c r="N151" s="370"/>
      <c r="O151" s="371"/>
      <c r="P151" s="265"/>
      <c r="Q151" s="265"/>
      <c r="R151" s="265"/>
      <c r="S151" s="265"/>
    </row>
    <row r="152" spans="1:19" x14ac:dyDescent="0.25">
      <c r="A152" s="265"/>
      <c r="B152" s="265"/>
      <c r="C152" s="265"/>
      <c r="D152" s="265"/>
      <c r="E152" s="265"/>
      <c r="F152" s="265"/>
      <c r="G152" s="265"/>
      <c r="H152" s="265"/>
      <c r="I152" s="265"/>
      <c r="J152" s="265"/>
      <c r="K152" s="265"/>
      <c r="L152" s="227"/>
      <c r="M152" s="265"/>
      <c r="N152" s="370"/>
      <c r="O152" s="371"/>
      <c r="P152" s="265"/>
      <c r="Q152" s="265"/>
      <c r="R152" s="265"/>
      <c r="S152" s="265"/>
    </row>
    <row r="153" spans="1:19" x14ac:dyDescent="0.25">
      <c r="A153" s="265"/>
      <c r="B153" s="265"/>
      <c r="C153" s="265"/>
      <c r="D153" s="265"/>
      <c r="E153" s="265"/>
      <c r="F153" s="265"/>
      <c r="G153" s="265"/>
      <c r="H153" s="265"/>
      <c r="I153" s="265"/>
      <c r="J153" s="265"/>
      <c r="K153" s="265"/>
      <c r="L153" s="227"/>
      <c r="M153" s="265"/>
      <c r="N153" s="370"/>
      <c r="O153" s="371"/>
      <c r="P153" s="265"/>
      <c r="Q153" s="265"/>
      <c r="R153" s="265"/>
      <c r="S153" s="265"/>
    </row>
    <row r="154" spans="1:19" x14ac:dyDescent="0.25">
      <c r="A154" s="265"/>
      <c r="B154" s="265"/>
      <c r="C154" s="265"/>
      <c r="D154" s="265"/>
      <c r="E154" s="265"/>
      <c r="F154" s="265"/>
      <c r="G154" s="265"/>
      <c r="H154" s="265"/>
      <c r="I154" s="265"/>
      <c r="J154" s="265"/>
      <c r="K154" s="265"/>
      <c r="L154" s="227"/>
      <c r="M154" s="265"/>
      <c r="N154" s="370"/>
      <c r="O154" s="371"/>
      <c r="P154" s="265"/>
      <c r="Q154" s="265"/>
      <c r="R154" s="265"/>
      <c r="S154" s="265"/>
    </row>
    <row r="155" spans="1:19" x14ac:dyDescent="0.25">
      <c r="A155" s="265"/>
      <c r="B155" s="265"/>
      <c r="C155" s="265"/>
      <c r="D155" s="265"/>
      <c r="E155" s="265"/>
      <c r="F155" s="265"/>
      <c r="G155" s="265"/>
      <c r="H155" s="265"/>
      <c r="I155" s="265"/>
      <c r="J155" s="265"/>
      <c r="K155" s="265"/>
      <c r="L155" s="227"/>
      <c r="M155" s="265"/>
      <c r="N155" s="370"/>
      <c r="O155" s="371"/>
      <c r="P155" s="265"/>
      <c r="Q155" s="265"/>
      <c r="R155" s="265"/>
      <c r="S155" s="265"/>
    </row>
    <row r="156" spans="1:19" x14ac:dyDescent="0.25">
      <c r="A156" s="265"/>
      <c r="B156" s="265"/>
      <c r="C156" s="265"/>
      <c r="D156" s="265"/>
      <c r="E156" s="265"/>
      <c r="F156" s="265"/>
      <c r="G156" s="265"/>
      <c r="H156" s="265"/>
      <c r="I156" s="265"/>
      <c r="J156" s="265"/>
      <c r="K156" s="265"/>
      <c r="L156" s="227"/>
      <c r="M156" s="265"/>
      <c r="N156" s="370"/>
      <c r="O156" s="371"/>
      <c r="P156" s="265"/>
      <c r="Q156" s="265"/>
      <c r="R156" s="265"/>
      <c r="S156" s="265"/>
    </row>
    <row r="157" spans="1:19" x14ac:dyDescent="0.25">
      <c r="A157" s="265"/>
      <c r="B157" s="265"/>
      <c r="C157" s="265"/>
      <c r="D157" s="265"/>
      <c r="E157" s="265"/>
      <c r="F157" s="265"/>
      <c r="G157" s="265"/>
      <c r="H157" s="265"/>
      <c r="I157" s="265"/>
      <c r="J157" s="265"/>
      <c r="K157" s="265"/>
      <c r="L157" s="227"/>
      <c r="M157" s="265"/>
      <c r="N157" s="370"/>
      <c r="O157" s="371"/>
      <c r="P157" s="265"/>
      <c r="Q157" s="265"/>
      <c r="R157" s="265"/>
      <c r="S157" s="265"/>
    </row>
    <row r="158" spans="1:19" x14ac:dyDescent="0.25">
      <c r="A158" s="265"/>
      <c r="B158" s="265"/>
      <c r="C158" s="265"/>
      <c r="D158" s="265"/>
      <c r="E158" s="265"/>
      <c r="F158" s="265"/>
      <c r="G158" s="265"/>
      <c r="H158" s="265"/>
      <c r="I158" s="265"/>
      <c r="J158" s="265"/>
      <c r="K158" s="265"/>
      <c r="L158" s="227"/>
      <c r="M158" s="265"/>
      <c r="N158" s="370"/>
      <c r="O158" s="371"/>
      <c r="P158" s="265"/>
      <c r="Q158" s="265"/>
      <c r="R158" s="265"/>
      <c r="S158" s="265"/>
    </row>
    <row r="159" spans="1:19" x14ac:dyDescent="0.25">
      <c r="A159" s="265"/>
      <c r="B159" s="265"/>
      <c r="C159" s="265"/>
      <c r="D159" s="265"/>
      <c r="E159" s="265"/>
      <c r="F159" s="265"/>
      <c r="G159" s="265"/>
      <c r="H159" s="265"/>
      <c r="I159" s="265"/>
      <c r="J159" s="265"/>
      <c r="K159" s="265"/>
      <c r="L159" s="227"/>
      <c r="M159" s="265"/>
      <c r="N159" s="370"/>
      <c r="O159" s="359"/>
      <c r="P159" s="265"/>
      <c r="Q159" s="265"/>
      <c r="R159" s="265"/>
      <c r="S159" s="265"/>
    </row>
    <row r="160" spans="1:19" x14ac:dyDescent="0.25">
      <c r="A160" s="265"/>
      <c r="B160" s="265"/>
      <c r="C160" s="265"/>
      <c r="D160" s="265"/>
      <c r="E160" s="265"/>
      <c r="F160" s="265"/>
      <c r="G160" s="265"/>
      <c r="H160" s="265"/>
      <c r="I160" s="265"/>
      <c r="J160" s="265"/>
      <c r="K160" s="265"/>
      <c r="L160" s="227"/>
      <c r="M160" s="265"/>
      <c r="N160" s="370"/>
      <c r="O160" s="359"/>
      <c r="P160" s="265"/>
      <c r="Q160" s="265"/>
      <c r="R160" s="265"/>
      <c r="S160" s="265"/>
    </row>
    <row r="161" spans="1:19" x14ac:dyDescent="0.25">
      <c r="A161" s="265"/>
      <c r="B161" s="265"/>
      <c r="C161" s="265"/>
      <c r="D161" s="265"/>
      <c r="E161" s="265"/>
      <c r="F161" s="265"/>
      <c r="G161" s="265"/>
      <c r="H161" s="265"/>
      <c r="I161" s="265"/>
      <c r="J161" s="265"/>
      <c r="K161" s="265"/>
      <c r="L161" s="227"/>
      <c r="M161" s="265"/>
      <c r="N161" s="370"/>
      <c r="O161" s="359"/>
      <c r="P161" s="265"/>
      <c r="Q161" s="265"/>
      <c r="R161" s="265"/>
      <c r="S161" s="265"/>
    </row>
    <row r="162" spans="1:19" x14ac:dyDescent="0.25">
      <c r="A162" s="265"/>
      <c r="B162" s="265"/>
      <c r="C162" s="265"/>
      <c r="D162" s="265"/>
      <c r="E162" s="265"/>
      <c r="F162" s="265"/>
      <c r="G162" s="265"/>
      <c r="H162" s="265"/>
      <c r="I162" s="265"/>
      <c r="J162" s="265"/>
      <c r="K162" s="265"/>
      <c r="L162" s="227"/>
      <c r="M162" s="265"/>
      <c r="N162" s="370"/>
      <c r="O162" s="359"/>
      <c r="P162" s="265"/>
      <c r="Q162" s="265"/>
      <c r="R162" s="265"/>
      <c r="S162" s="265"/>
    </row>
    <row r="163" spans="1:19" x14ac:dyDescent="0.25">
      <c r="A163" s="265"/>
      <c r="B163" s="265"/>
      <c r="C163" s="265"/>
      <c r="D163" s="265"/>
      <c r="E163" s="265"/>
      <c r="F163" s="265"/>
      <c r="G163" s="265"/>
      <c r="H163" s="265"/>
      <c r="I163" s="265"/>
      <c r="J163" s="265"/>
      <c r="K163" s="265"/>
      <c r="L163" s="227"/>
      <c r="M163" s="265"/>
      <c r="N163" s="370"/>
      <c r="O163" s="359"/>
      <c r="P163" s="265"/>
      <c r="Q163" s="265"/>
      <c r="R163" s="265"/>
      <c r="S163" s="265"/>
    </row>
    <row r="164" spans="1:19" x14ac:dyDescent="0.25">
      <c r="A164" s="265"/>
      <c r="B164" s="265"/>
      <c r="C164" s="265"/>
      <c r="D164" s="265"/>
      <c r="E164" s="265"/>
      <c r="F164" s="265"/>
      <c r="G164" s="265"/>
      <c r="H164" s="265"/>
      <c r="I164" s="265"/>
      <c r="J164" s="265"/>
      <c r="K164" s="265"/>
      <c r="L164" s="227"/>
      <c r="M164" s="265"/>
      <c r="N164" s="370"/>
      <c r="O164" s="359"/>
      <c r="P164" s="265"/>
      <c r="Q164" s="265"/>
      <c r="R164" s="265"/>
      <c r="S164" s="265"/>
    </row>
    <row r="165" spans="1:19" x14ac:dyDescent="0.25">
      <c r="A165" s="265"/>
      <c r="B165" s="265"/>
      <c r="C165" s="265"/>
      <c r="D165" s="265"/>
      <c r="E165" s="265"/>
      <c r="F165" s="265"/>
      <c r="G165" s="265"/>
      <c r="H165" s="265"/>
      <c r="I165" s="265"/>
      <c r="J165" s="265"/>
      <c r="K165" s="265"/>
      <c r="L165" s="227"/>
      <c r="M165" s="265"/>
      <c r="N165" s="370"/>
      <c r="O165" s="359"/>
      <c r="P165" s="265"/>
      <c r="Q165" s="265"/>
      <c r="R165" s="265"/>
      <c r="S165" s="265"/>
    </row>
    <row r="166" spans="1:19" x14ac:dyDescent="0.25">
      <c r="A166" s="265"/>
      <c r="B166" s="265"/>
      <c r="C166" s="265"/>
      <c r="D166" s="265"/>
      <c r="E166" s="265"/>
      <c r="F166" s="265"/>
      <c r="G166" s="265"/>
      <c r="H166" s="265"/>
      <c r="I166" s="265"/>
      <c r="J166" s="265"/>
      <c r="K166" s="265"/>
      <c r="L166" s="227"/>
      <c r="M166" s="265"/>
      <c r="N166" s="370"/>
      <c r="O166" s="359"/>
      <c r="P166" s="265"/>
      <c r="Q166" s="265"/>
      <c r="R166" s="265"/>
      <c r="S166" s="265"/>
    </row>
    <row r="167" spans="1:19" x14ac:dyDescent="0.25">
      <c r="A167" s="265"/>
      <c r="B167" s="265"/>
      <c r="C167" s="265"/>
      <c r="D167" s="265"/>
      <c r="E167" s="265"/>
      <c r="F167" s="265"/>
      <c r="G167" s="265"/>
      <c r="H167" s="265"/>
      <c r="I167" s="265"/>
      <c r="J167" s="265"/>
      <c r="K167" s="265"/>
      <c r="L167" s="227"/>
      <c r="M167" s="265"/>
      <c r="N167" s="370"/>
      <c r="O167" s="359"/>
      <c r="P167" s="265"/>
      <c r="Q167" s="265"/>
      <c r="R167" s="265"/>
      <c r="S167" s="265"/>
    </row>
    <row r="168" spans="1:19" x14ac:dyDescent="0.25">
      <c r="A168" s="265"/>
      <c r="B168" s="265"/>
      <c r="C168" s="265"/>
      <c r="D168" s="265"/>
      <c r="E168" s="265"/>
      <c r="F168" s="265"/>
      <c r="G168" s="265"/>
      <c r="H168" s="265"/>
      <c r="I168" s="265"/>
      <c r="J168" s="265"/>
      <c r="K168" s="265"/>
      <c r="L168" s="227"/>
      <c r="M168" s="265"/>
      <c r="N168" s="370"/>
      <c r="O168" s="359"/>
      <c r="P168" s="265"/>
      <c r="Q168" s="265"/>
      <c r="R168" s="265"/>
      <c r="S168" s="265"/>
    </row>
    <row r="169" spans="1:19" x14ac:dyDescent="0.25">
      <c r="A169" s="265"/>
      <c r="B169" s="265"/>
      <c r="C169" s="265"/>
      <c r="D169" s="265"/>
      <c r="E169" s="265"/>
      <c r="F169" s="265"/>
      <c r="G169" s="265"/>
      <c r="H169" s="265"/>
      <c r="I169" s="265"/>
      <c r="J169" s="265"/>
      <c r="K169" s="265"/>
      <c r="L169" s="227"/>
      <c r="M169" s="265"/>
      <c r="N169" s="370"/>
      <c r="O169" s="359"/>
      <c r="P169" s="265"/>
      <c r="Q169" s="265"/>
      <c r="R169" s="265"/>
      <c r="S169" s="265"/>
    </row>
    <row r="170" spans="1:19" x14ac:dyDescent="0.25">
      <c r="A170" s="265"/>
      <c r="B170" s="265"/>
      <c r="C170" s="265"/>
      <c r="D170" s="265"/>
      <c r="E170" s="265"/>
      <c r="F170" s="265"/>
      <c r="G170" s="265"/>
      <c r="H170" s="265"/>
      <c r="I170" s="265"/>
      <c r="J170" s="265"/>
      <c r="K170" s="265"/>
      <c r="L170" s="227"/>
      <c r="M170" s="265"/>
      <c r="N170" s="370"/>
      <c r="O170" s="359"/>
      <c r="P170" s="265"/>
      <c r="Q170" s="265"/>
      <c r="R170" s="265"/>
      <c r="S170" s="265"/>
    </row>
    <row r="171" spans="1:19" x14ac:dyDescent="0.25">
      <c r="A171" s="265"/>
      <c r="B171" s="265"/>
      <c r="C171" s="265"/>
      <c r="D171" s="265"/>
      <c r="E171" s="265"/>
      <c r="F171" s="265"/>
      <c r="G171" s="265"/>
      <c r="H171" s="265"/>
      <c r="I171" s="265"/>
      <c r="J171" s="265"/>
      <c r="K171" s="265"/>
      <c r="L171" s="227"/>
      <c r="M171" s="265"/>
      <c r="N171" s="370"/>
      <c r="O171" s="359"/>
      <c r="P171" s="265"/>
      <c r="Q171" s="265"/>
      <c r="R171" s="265"/>
      <c r="S171" s="265"/>
    </row>
    <row r="172" spans="1:19" x14ac:dyDescent="0.25">
      <c r="A172" s="265"/>
      <c r="B172" s="265"/>
      <c r="C172" s="265"/>
      <c r="D172" s="265"/>
      <c r="E172" s="265"/>
      <c r="F172" s="265"/>
      <c r="G172" s="265"/>
      <c r="H172" s="265"/>
      <c r="I172" s="265"/>
      <c r="J172" s="265"/>
      <c r="K172" s="265"/>
      <c r="L172" s="227"/>
      <c r="M172" s="265"/>
      <c r="N172" s="370"/>
      <c r="O172" s="359"/>
      <c r="P172" s="265"/>
      <c r="Q172" s="265"/>
      <c r="R172" s="265"/>
      <c r="S172" s="265"/>
    </row>
    <row r="173" spans="1:19" x14ac:dyDescent="0.25">
      <c r="A173" s="265"/>
      <c r="B173" s="265"/>
      <c r="C173" s="265"/>
      <c r="D173" s="265"/>
      <c r="E173" s="265"/>
      <c r="F173" s="265"/>
      <c r="G173" s="265"/>
      <c r="H173" s="265"/>
      <c r="I173" s="265"/>
      <c r="J173" s="265"/>
      <c r="K173" s="265"/>
      <c r="L173" s="227"/>
      <c r="M173" s="265"/>
      <c r="N173" s="370"/>
      <c r="O173" s="359"/>
      <c r="P173" s="265"/>
      <c r="Q173" s="265"/>
      <c r="R173" s="265"/>
      <c r="S173" s="265"/>
    </row>
    <row r="174" spans="1:19" x14ac:dyDescent="0.25">
      <c r="A174" s="265"/>
      <c r="B174" s="265"/>
      <c r="C174" s="265"/>
      <c r="D174" s="265"/>
      <c r="E174" s="265"/>
      <c r="F174" s="265"/>
      <c r="G174" s="265"/>
      <c r="H174" s="265"/>
      <c r="I174" s="265"/>
      <c r="J174" s="265"/>
      <c r="K174" s="265"/>
      <c r="L174" s="227"/>
      <c r="M174" s="265"/>
      <c r="N174" s="370"/>
      <c r="O174" s="359"/>
      <c r="P174" s="265"/>
      <c r="Q174" s="265"/>
      <c r="R174" s="265"/>
      <c r="S174" s="265"/>
    </row>
    <row r="175" spans="1:19" x14ac:dyDescent="0.25">
      <c r="A175" s="265"/>
      <c r="B175" s="265"/>
      <c r="C175" s="265"/>
      <c r="D175" s="265"/>
      <c r="E175" s="265"/>
      <c r="F175" s="265"/>
      <c r="G175" s="265"/>
      <c r="H175" s="265"/>
      <c r="I175" s="265"/>
      <c r="J175" s="265"/>
      <c r="K175" s="265"/>
      <c r="L175" s="227"/>
      <c r="M175" s="265"/>
      <c r="N175" s="370"/>
      <c r="O175" s="359"/>
      <c r="P175" s="265"/>
      <c r="Q175" s="265"/>
      <c r="R175" s="265"/>
      <c r="S175" s="265"/>
    </row>
    <row r="176" spans="1:19" x14ac:dyDescent="0.25">
      <c r="A176" s="265"/>
      <c r="B176" s="265"/>
      <c r="C176" s="265"/>
      <c r="D176" s="265"/>
      <c r="E176" s="265"/>
      <c r="F176" s="265"/>
      <c r="G176" s="265"/>
      <c r="H176" s="265"/>
      <c r="I176" s="265"/>
      <c r="J176" s="265"/>
      <c r="K176" s="265"/>
      <c r="L176" s="227"/>
      <c r="M176" s="265"/>
      <c r="N176" s="370"/>
      <c r="O176" s="359"/>
      <c r="P176" s="265"/>
      <c r="Q176" s="265"/>
      <c r="R176" s="265"/>
      <c r="S176" s="265"/>
    </row>
    <row r="177" spans="1:19" x14ac:dyDescent="0.25">
      <c r="A177" s="265"/>
      <c r="B177" s="265"/>
      <c r="C177" s="265"/>
      <c r="D177" s="265"/>
      <c r="E177" s="265"/>
      <c r="F177" s="265"/>
      <c r="G177" s="265"/>
      <c r="H177" s="265"/>
      <c r="I177" s="265"/>
      <c r="J177" s="265"/>
      <c r="K177" s="265"/>
      <c r="L177" s="227"/>
      <c r="M177" s="265"/>
      <c r="N177" s="370"/>
      <c r="O177" s="359"/>
      <c r="P177" s="265"/>
      <c r="Q177" s="265"/>
      <c r="R177" s="265"/>
      <c r="S177" s="265"/>
    </row>
    <row r="178" spans="1:19" x14ac:dyDescent="0.25">
      <c r="A178" s="265"/>
      <c r="B178" s="265"/>
      <c r="C178" s="265"/>
      <c r="D178" s="265"/>
      <c r="E178" s="265"/>
      <c r="F178" s="265"/>
      <c r="G178" s="265"/>
      <c r="H178" s="265"/>
      <c r="I178" s="265"/>
      <c r="J178" s="265"/>
      <c r="K178" s="265"/>
      <c r="L178" s="227"/>
      <c r="M178" s="265"/>
      <c r="N178" s="370"/>
      <c r="O178" s="359"/>
      <c r="P178" s="265"/>
      <c r="Q178" s="265"/>
      <c r="R178" s="265"/>
      <c r="S178" s="265"/>
    </row>
    <row r="179" spans="1:19" x14ac:dyDescent="0.25">
      <c r="A179" s="265"/>
      <c r="B179" s="265"/>
      <c r="C179" s="265"/>
      <c r="D179" s="265"/>
      <c r="E179" s="265"/>
      <c r="F179" s="265"/>
      <c r="G179" s="265"/>
      <c r="H179" s="265"/>
      <c r="I179" s="265"/>
      <c r="J179" s="265"/>
      <c r="K179" s="265"/>
      <c r="L179" s="227"/>
      <c r="M179" s="265"/>
      <c r="N179" s="370"/>
      <c r="O179" s="359"/>
      <c r="P179" s="265"/>
      <c r="Q179" s="265"/>
      <c r="R179" s="265"/>
      <c r="S179" s="265"/>
    </row>
    <row r="180" spans="1:19" x14ac:dyDescent="0.25">
      <c r="A180" s="265"/>
      <c r="B180" s="265"/>
      <c r="C180" s="265"/>
      <c r="D180" s="265"/>
      <c r="E180" s="265"/>
      <c r="F180" s="265"/>
      <c r="G180" s="265"/>
      <c r="H180" s="265"/>
      <c r="I180" s="265"/>
      <c r="J180" s="265"/>
      <c r="K180" s="265"/>
      <c r="L180" s="227"/>
      <c r="M180" s="265"/>
      <c r="N180" s="370"/>
      <c r="O180" s="359"/>
      <c r="P180" s="265"/>
      <c r="Q180" s="265"/>
      <c r="R180" s="265"/>
      <c r="S180" s="265"/>
    </row>
    <row r="181" spans="1:19" x14ac:dyDescent="0.25">
      <c r="A181" s="265"/>
      <c r="B181" s="265"/>
      <c r="C181" s="265"/>
      <c r="D181" s="265"/>
      <c r="E181" s="265"/>
      <c r="F181" s="265"/>
      <c r="G181" s="265"/>
      <c r="H181" s="265"/>
      <c r="I181" s="265"/>
      <c r="J181" s="265"/>
      <c r="K181" s="265"/>
      <c r="L181" s="227"/>
      <c r="M181" s="265"/>
      <c r="N181" s="370"/>
      <c r="O181" s="359"/>
      <c r="P181" s="265"/>
      <c r="Q181" s="265"/>
      <c r="R181" s="265"/>
      <c r="S181" s="265"/>
    </row>
    <row r="182" spans="1:19" x14ac:dyDescent="0.25">
      <c r="A182" s="265"/>
      <c r="B182" s="265"/>
      <c r="C182" s="265"/>
      <c r="D182" s="265"/>
      <c r="E182" s="265"/>
      <c r="F182" s="265"/>
      <c r="G182" s="265"/>
      <c r="H182" s="265"/>
      <c r="I182" s="265"/>
      <c r="J182" s="265"/>
      <c r="K182" s="265"/>
      <c r="L182" s="227"/>
      <c r="M182" s="265"/>
      <c r="N182" s="370"/>
      <c r="O182" s="359"/>
      <c r="P182" s="265"/>
      <c r="Q182" s="265"/>
      <c r="R182" s="265"/>
      <c r="S182" s="265"/>
    </row>
    <row r="183" spans="1:19" x14ac:dyDescent="0.25">
      <c r="A183" s="265"/>
      <c r="B183" s="265"/>
      <c r="C183" s="265"/>
      <c r="D183" s="265"/>
      <c r="E183" s="265"/>
      <c r="F183" s="265"/>
      <c r="G183" s="265"/>
      <c r="H183" s="265"/>
      <c r="I183" s="265"/>
      <c r="J183" s="265"/>
      <c r="K183" s="265"/>
      <c r="L183" s="227"/>
      <c r="M183" s="265"/>
      <c r="N183" s="370"/>
      <c r="O183" s="359"/>
      <c r="P183" s="265"/>
      <c r="Q183" s="265"/>
      <c r="R183" s="265"/>
      <c r="S183" s="265"/>
    </row>
    <row r="184" spans="1:19" x14ac:dyDescent="0.25">
      <c r="A184" s="265"/>
      <c r="B184" s="265"/>
      <c r="C184" s="265"/>
      <c r="D184" s="265"/>
      <c r="E184" s="265"/>
      <c r="F184" s="265"/>
      <c r="G184" s="265"/>
      <c r="H184" s="265"/>
      <c r="I184" s="265"/>
      <c r="J184" s="265"/>
      <c r="K184" s="265"/>
      <c r="L184" s="227"/>
      <c r="M184" s="265"/>
      <c r="N184" s="370"/>
      <c r="O184" s="359"/>
      <c r="P184" s="265"/>
      <c r="Q184" s="265"/>
      <c r="R184" s="265"/>
      <c r="S184" s="265"/>
    </row>
    <row r="185" spans="1:19" x14ac:dyDescent="0.25">
      <c r="A185" s="265"/>
      <c r="B185" s="265"/>
      <c r="C185" s="265"/>
      <c r="D185" s="265"/>
      <c r="E185" s="265"/>
      <c r="F185" s="265"/>
      <c r="G185" s="265"/>
      <c r="H185" s="265"/>
      <c r="I185" s="265"/>
      <c r="J185" s="265"/>
      <c r="K185" s="265"/>
      <c r="L185" s="227"/>
      <c r="M185" s="265"/>
      <c r="N185" s="370"/>
      <c r="O185" s="359"/>
      <c r="P185" s="265"/>
      <c r="Q185" s="265"/>
      <c r="R185" s="265"/>
      <c r="S185" s="265"/>
    </row>
    <row r="186" spans="1:19" x14ac:dyDescent="0.25">
      <c r="A186" s="265"/>
      <c r="B186" s="265"/>
      <c r="C186" s="265"/>
      <c r="D186" s="265"/>
      <c r="E186" s="265"/>
      <c r="F186" s="265"/>
      <c r="G186" s="265"/>
      <c r="H186" s="265"/>
      <c r="I186" s="265"/>
      <c r="J186" s="265"/>
      <c r="K186" s="265"/>
      <c r="L186" s="227"/>
      <c r="M186" s="265"/>
      <c r="N186" s="370"/>
      <c r="O186" s="359"/>
      <c r="P186" s="265"/>
      <c r="Q186" s="265"/>
      <c r="R186" s="265"/>
      <c r="S186" s="265"/>
    </row>
    <row r="187" spans="1:19" x14ac:dyDescent="0.25">
      <c r="A187" s="265"/>
      <c r="B187" s="265"/>
      <c r="C187" s="265"/>
      <c r="D187" s="265"/>
      <c r="E187" s="265"/>
      <c r="F187" s="265"/>
      <c r="G187" s="265"/>
      <c r="H187" s="265"/>
      <c r="I187" s="265"/>
      <c r="J187" s="265"/>
      <c r="K187" s="265"/>
      <c r="L187" s="227"/>
      <c r="M187" s="265"/>
      <c r="N187" s="370"/>
      <c r="O187" s="359"/>
      <c r="P187" s="265"/>
      <c r="Q187" s="265"/>
      <c r="R187" s="265"/>
      <c r="S187" s="265"/>
    </row>
    <row r="188" spans="1:19" x14ac:dyDescent="0.25">
      <c r="A188" s="265"/>
      <c r="B188" s="265"/>
      <c r="C188" s="265"/>
      <c r="D188" s="265"/>
      <c r="E188" s="265"/>
      <c r="F188" s="265"/>
      <c r="G188" s="265"/>
      <c r="H188" s="265"/>
      <c r="I188" s="265"/>
      <c r="J188" s="265"/>
      <c r="K188" s="265"/>
      <c r="L188" s="227"/>
      <c r="M188" s="265"/>
      <c r="N188" s="370"/>
      <c r="O188" s="359"/>
      <c r="P188" s="265"/>
      <c r="Q188" s="265"/>
      <c r="R188" s="265"/>
      <c r="S188" s="265"/>
    </row>
    <row r="189" spans="1:19" x14ac:dyDescent="0.25">
      <c r="A189" s="265"/>
      <c r="B189" s="265"/>
      <c r="C189" s="265"/>
      <c r="D189" s="265"/>
      <c r="E189" s="265"/>
      <c r="F189" s="265"/>
      <c r="G189" s="265"/>
      <c r="H189" s="265"/>
      <c r="I189" s="265"/>
      <c r="J189" s="265"/>
      <c r="K189" s="265"/>
      <c r="L189" s="227"/>
      <c r="M189" s="265"/>
      <c r="N189" s="370"/>
      <c r="O189" s="359"/>
      <c r="P189" s="265"/>
      <c r="Q189" s="265"/>
      <c r="R189" s="265"/>
      <c r="S189" s="265"/>
    </row>
    <row r="190" spans="1:19" x14ac:dyDescent="0.25">
      <c r="A190" s="265"/>
      <c r="B190" s="265"/>
      <c r="C190" s="265"/>
      <c r="D190" s="265"/>
      <c r="E190" s="265"/>
      <c r="F190" s="265"/>
      <c r="G190" s="265"/>
      <c r="H190" s="265"/>
      <c r="I190" s="265"/>
      <c r="J190" s="265"/>
      <c r="K190" s="265"/>
      <c r="L190" s="227"/>
      <c r="M190" s="265"/>
      <c r="N190" s="370"/>
      <c r="O190" s="359"/>
      <c r="P190" s="265"/>
      <c r="Q190" s="265"/>
      <c r="R190" s="265"/>
      <c r="S190" s="265"/>
    </row>
    <row r="191" spans="1:19" x14ac:dyDescent="0.25">
      <c r="A191" s="265"/>
      <c r="B191" s="265"/>
      <c r="C191" s="265"/>
      <c r="D191" s="265"/>
      <c r="E191" s="265"/>
      <c r="F191" s="265"/>
      <c r="G191" s="265"/>
      <c r="H191" s="265"/>
      <c r="I191" s="265"/>
      <c r="J191" s="265"/>
      <c r="K191" s="265"/>
      <c r="L191" s="227"/>
      <c r="M191" s="265"/>
      <c r="N191" s="370"/>
      <c r="O191" s="359"/>
      <c r="P191" s="265"/>
      <c r="Q191" s="265"/>
      <c r="R191" s="265"/>
      <c r="S191" s="265"/>
    </row>
    <row r="192" spans="1:19" x14ac:dyDescent="0.25">
      <c r="A192" s="265"/>
      <c r="B192" s="265"/>
      <c r="C192" s="265"/>
      <c r="D192" s="265"/>
      <c r="E192" s="265"/>
      <c r="F192" s="265"/>
      <c r="G192" s="265"/>
      <c r="H192" s="265"/>
      <c r="I192" s="265"/>
      <c r="J192" s="265"/>
      <c r="K192" s="265"/>
      <c r="L192" s="227"/>
      <c r="M192" s="265"/>
      <c r="N192" s="370"/>
      <c r="O192" s="359"/>
      <c r="P192" s="265"/>
      <c r="Q192" s="265"/>
      <c r="R192" s="265"/>
      <c r="S192" s="265"/>
    </row>
    <row r="193" spans="1:19" x14ac:dyDescent="0.25">
      <c r="A193" s="265"/>
      <c r="B193" s="265"/>
      <c r="C193" s="265"/>
      <c r="D193" s="265"/>
      <c r="E193" s="265"/>
      <c r="F193" s="265"/>
      <c r="G193" s="265"/>
      <c r="H193" s="265"/>
      <c r="I193" s="265"/>
      <c r="J193" s="265"/>
      <c r="K193" s="265"/>
      <c r="L193" s="227"/>
      <c r="M193" s="265"/>
      <c r="N193" s="370"/>
      <c r="O193" s="359"/>
      <c r="P193" s="265"/>
      <c r="Q193" s="265"/>
      <c r="R193" s="265"/>
      <c r="S193" s="265"/>
    </row>
    <row r="194" spans="1:19" x14ac:dyDescent="0.25">
      <c r="A194" s="265"/>
      <c r="B194" s="265"/>
      <c r="C194" s="265"/>
      <c r="D194" s="265"/>
      <c r="E194" s="265"/>
      <c r="F194" s="265"/>
      <c r="G194" s="265"/>
      <c r="H194" s="265"/>
      <c r="I194" s="265"/>
      <c r="J194" s="265"/>
      <c r="K194" s="265"/>
      <c r="L194" s="227"/>
      <c r="M194" s="265"/>
      <c r="N194" s="370"/>
      <c r="O194" s="359"/>
      <c r="P194" s="265"/>
      <c r="Q194" s="265"/>
      <c r="R194" s="265"/>
      <c r="S194" s="265"/>
    </row>
    <row r="195" spans="1:19" x14ac:dyDescent="0.25">
      <c r="A195" s="265"/>
      <c r="B195" s="265"/>
      <c r="C195" s="265"/>
      <c r="D195" s="265"/>
      <c r="E195" s="265"/>
      <c r="F195" s="265"/>
      <c r="G195" s="265"/>
      <c r="H195" s="265"/>
      <c r="I195" s="265"/>
      <c r="J195" s="265"/>
      <c r="K195" s="265"/>
      <c r="L195" s="227"/>
      <c r="M195" s="265"/>
      <c r="N195" s="370"/>
      <c r="O195" s="359"/>
      <c r="P195" s="265"/>
      <c r="Q195" s="265"/>
      <c r="R195" s="265"/>
      <c r="S195" s="265"/>
    </row>
    <row r="196" spans="1:19" x14ac:dyDescent="0.25">
      <c r="A196" s="265"/>
      <c r="B196" s="265"/>
      <c r="C196" s="265"/>
      <c r="D196" s="265"/>
      <c r="E196" s="265"/>
      <c r="F196" s="265"/>
      <c r="G196" s="265"/>
      <c r="H196" s="265"/>
      <c r="I196" s="265"/>
      <c r="J196" s="265"/>
      <c r="K196" s="265"/>
      <c r="L196" s="227"/>
      <c r="M196" s="265"/>
      <c r="N196" s="370"/>
      <c r="O196" s="359"/>
      <c r="P196" s="265"/>
      <c r="Q196" s="265"/>
      <c r="R196" s="265"/>
      <c r="S196" s="265"/>
    </row>
    <row r="197" spans="1:19" x14ac:dyDescent="0.25">
      <c r="A197" s="265"/>
      <c r="B197" s="265"/>
      <c r="C197" s="265"/>
      <c r="D197" s="265"/>
      <c r="E197" s="265"/>
      <c r="F197" s="265"/>
      <c r="G197" s="265"/>
      <c r="H197" s="265"/>
      <c r="I197" s="265"/>
      <c r="J197" s="265"/>
      <c r="K197" s="265"/>
      <c r="L197" s="227"/>
      <c r="M197" s="265"/>
      <c r="N197" s="370"/>
      <c r="O197" s="359"/>
      <c r="P197" s="265"/>
      <c r="Q197" s="265"/>
      <c r="R197" s="265"/>
      <c r="S197" s="265"/>
    </row>
    <row r="198" spans="1:19" x14ac:dyDescent="0.25">
      <c r="A198" s="265"/>
      <c r="B198" s="265"/>
      <c r="C198" s="265"/>
      <c r="D198" s="265"/>
      <c r="E198" s="265"/>
      <c r="F198" s="265"/>
      <c r="G198" s="265"/>
      <c r="H198" s="265"/>
      <c r="I198" s="265"/>
      <c r="J198" s="265"/>
      <c r="K198" s="265"/>
      <c r="L198" s="227"/>
      <c r="M198" s="265"/>
      <c r="N198" s="370"/>
      <c r="O198" s="359"/>
      <c r="P198" s="265"/>
      <c r="Q198" s="265"/>
      <c r="R198" s="265"/>
      <c r="S198" s="265"/>
    </row>
    <row r="199" spans="1:19" x14ac:dyDescent="0.25">
      <c r="A199" s="265"/>
      <c r="B199" s="265"/>
      <c r="C199" s="265"/>
      <c r="D199" s="265"/>
      <c r="E199" s="265"/>
      <c r="F199" s="265"/>
      <c r="G199" s="265"/>
      <c r="H199" s="265"/>
      <c r="I199" s="265"/>
      <c r="J199" s="265"/>
      <c r="K199" s="265"/>
      <c r="L199" s="227"/>
      <c r="M199" s="265"/>
      <c r="N199" s="370"/>
      <c r="O199" s="359"/>
      <c r="P199" s="265"/>
      <c r="Q199" s="265"/>
      <c r="R199" s="265"/>
      <c r="S199" s="265"/>
    </row>
    <row r="200" spans="1:19" x14ac:dyDescent="0.25">
      <c r="A200" s="265"/>
      <c r="B200" s="265"/>
      <c r="C200" s="265"/>
      <c r="D200" s="265"/>
      <c r="E200" s="265"/>
      <c r="F200" s="265"/>
      <c r="G200" s="265"/>
      <c r="H200" s="265"/>
      <c r="I200" s="265"/>
      <c r="J200" s="265"/>
      <c r="K200" s="265"/>
      <c r="L200" s="227"/>
      <c r="M200" s="265"/>
      <c r="N200" s="370"/>
      <c r="O200" s="359"/>
      <c r="P200" s="265"/>
      <c r="Q200" s="265"/>
      <c r="R200" s="265"/>
      <c r="S200" s="265"/>
    </row>
    <row r="201" spans="1:19" x14ac:dyDescent="0.25">
      <c r="A201" s="265"/>
      <c r="B201" s="265"/>
      <c r="C201" s="265"/>
      <c r="D201" s="265"/>
      <c r="E201" s="265"/>
      <c r="F201" s="265"/>
      <c r="G201" s="265"/>
      <c r="H201" s="265"/>
      <c r="I201" s="265"/>
      <c r="J201" s="265"/>
      <c r="K201" s="265"/>
      <c r="L201" s="227"/>
      <c r="M201" s="265"/>
      <c r="N201" s="370"/>
      <c r="O201" s="359"/>
      <c r="P201" s="265"/>
      <c r="Q201" s="265"/>
      <c r="R201" s="265"/>
      <c r="S201" s="265"/>
    </row>
    <row r="202" spans="1:19" x14ac:dyDescent="0.25">
      <c r="A202" s="265"/>
      <c r="B202" s="265"/>
      <c r="C202" s="265"/>
      <c r="D202" s="265"/>
      <c r="E202" s="265"/>
      <c r="F202" s="265"/>
      <c r="G202" s="265"/>
      <c r="H202" s="265"/>
      <c r="I202" s="265"/>
      <c r="J202" s="265"/>
      <c r="K202" s="265"/>
      <c r="L202" s="227"/>
      <c r="M202" s="265"/>
      <c r="N202" s="370"/>
      <c r="O202" s="359"/>
      <c r="P202" s="265"/>
      <c r="Q202" s="265"/>
      <c r="R202" s="265"/>
      <c r="S202" s="265"/>
    </row>
    <row r="203" spans="1:19" x14ac:dyDescent="0.25">
      <c r="A203" s="265"/>
      <c r="B203" s="265"/>
      <c r="C203" s="265"/>
      <c r="D203" s="265"/>
      <c r="E203" s="265"/>
      <c r="F203" s="265"/>
      <c r="G203" s="265"/>
      <c r="H203" s="265"/>
      <c r="I203" s="265"/>
      <c r="J203" s="265"/>
      <c r="K203" s="265"/>
      <c r="L203" s="227"/>
      <c r="M203" s="265"/>
      <c r="N203" s="370"/>
      <c r="O203" s="359"/>
      <c r="P203" s="265"/>
      <c r="Q203" s="265"/>
      <c r="R203" s="265"/>
      <c r="S203" s="265"/>
    </row>
    <row r="204" spans="1:19" x14ac:dyDescent="0.25">
      <c r="A204" s="265"/>
      <c r="B204" s="265"/>
      <c r="C204" s="265"/>
      <c r="D204" s="265"/>
      <c r="E204" s="265"/>
      <c r="F204" s="265"/>
      <c r="G204" s="265"/>
      <c r="H204" s="265"/>
      <c r="I204" s="265"/>
      <c r="J204" s="265"/>
      <c r="K204" s="265"/>
      <c r="L204" s="227"/>
      <c r="M204" s="265"/>
      <c r="N204" s="370"/>
      <c r="O204" s="359"/>
      <c r="P204" s="265"/>
      <c r="Q204" s="265"/>
      <c r="R204" s="265"/>
      <c r="S204" s="265"/>
    </row>
    <row r="205" spans="1:19" x14ac:dyDescent="0.25">
      <c r="A205" s="265"/>
      <c r="B205" s="265"/>
      <c r="C205" s="265"/>
      <c r="D205" s="265"/>
      <c r="E205" s="265"/>
      <c r="F205" s="265"/>
      <c r="G205" s="265"/>
      <c r="H205" s="265"/>
      <c r="I205" s="265"/>
      <c r="J205" s="265"/>
      <c r="K205" s="265"/>
      <c r="L205" s="227"/>
      <c r="M205" s="265"/>
      <c r="N205" s="370"/>
      <c r="O205" s="359"/>
      <c r="P205" s="265"/>
      <c r="Q205" s="265"/>
      <c r="R205" s="265"/>
      <c r="S205" s="265"/>
    </row>
    <row r="206" spans="1:19" x14ac:dyDescent="0.25">
      <c r="A206" s="265"/>
      <c r="B206" s="265"/>
      <c r="C206" s="265"/>
      <c r="D206" s="265"/>
      <c r="E206" s="265"/>
      <c r="F206" s="265"/>
      <c r="G206" s="265"/>
      <c r="H206" s="265"/>
      <c r="I206" s="265"/>
      <c r="J206" s="265"/>
      <c r="K206" s="265"/>
      <c r="L206" s="227"/>
      <c r="M206" s="265"/>
      <c r="N206" s="370"/>
      <c r="O206" s="359"/>
      <c r="P206" s="265"/>
      <c r="Q206" s="265"/>
      <c r="R206" s="265"/>
      <c r="S206" s="265"/>
    </row>
    <row r="207" spans="1:19" x14ac:dyDescent="0.25">
      <c r="A207" s="265"/>
      <c r="B207" s="265"/>
      <c r="C207" s="265"/>
      <c r="D207" s="265"/>
      <c r="E207" s="265"/>
      <c r="F207" s="265"/>
      <c r="G207" s="265"/>
      <c r="H207" s="265"/>
      <c r="I207" s="265"/>
      <c r="J207" s="265"/>
      <c r="K207" s="265"/>
      <c r="L207" s="227"/>
      <c r="M207" s="265"/>
      <c r="N207" s="370"/>
      <c r="O207" s="359"/>
      <c r="P207" s="265"/>
      <c r="Q207" s="265"/>
      <c r="R207" s="265"/>
      <c r="S207" s="265"/>
    </row>
    <row r="208" spans="1:19" ht="13.8" thickBot="1" x14ac:dyDescent="0.3">
      <c r="A208" s="265"/>
      <c r="B208" s="265"/>
      <c r="C208" s="265"/>
      <c r="D208" s="265"/>
      <c r="E208" s="265"/>
      <c r="F208" s="265"/>
      <c r="G208" s="265"/>
      <c r="H208" s="265"/>
      <c r="I208" s="265"/>
      <c r="J208" s="265"/>
      <c r="K208" s="265"/>
      <c r="L208" s="227"/>
      <c r="M208" s="265"/>
      <c r="N208" s="372"/>
      <c r="O208" s="363"/>
      <c r="P208" s="265"/>
      <c r="Q208" s="265"/>
      <c r="R208" s="265"/>
      <c r="S208" s="265"/>
    </row>
    <row r="209" spans="1:19" x14ac:dyDescent="0.25">
      <c r="A209" s="265"/>
      <c r="B209" s="265"/>
      <c r="C209" s="265"/>
      <c r="D209" s="265"/>
      <c r="E209" s="265"/>
      <c r="F209" s="265"/>
      <c r="G209" s="265"/>
      <c r="H209" s="265"/>
      <c r="I209" s="265"/>
      <c r="J209" s="265"/>
      <c r="K209" s="265"/>
      <c r="L209" s="227"/>
      <c r="M209" s="265"/>
      <c r="N209" s="224"/>
      <c r="O209" s="225"/>
      <c r="P209" s="265"/>
      <c r="Q209" s="265"/>
      <c r="R209" s="265"/>
      <c r="S209" s="265"/>
    </row>
    <row r="210" spans="1:19" x14ac:dyDescent="0.25">
      <c r="A210" s="265"/>
      <c r="B210" s="265"/>
      <c r="C210" s="265"/>
      <c r="D210" s="265"/>
      <c r="E210" s="265"/>
      <c r="F210" s="265"/>
      <c r="G210" s="265"/>
      <c r="H210" s="265"/>
      <c r="I210" s="265"/>
      <c r="J210" s="265"/>
      <c r="K210" s="265"/>
      <c r="L210" s="227"/>
      <c r="M210" s="265"/>
      <c r="N210" s="224"/>
      <c r="O210" s="225"/>
      <c r="P210" s="265"/>
      <c r="Q210" s="265"/>
      <c r="R210" s="265"/>
      <c r="S210" s="265"/>
    </row>
    <row r="211" spans="1:19" x14ac:dyDescent="0.25">
      <c r="A211" s="265"/>
      <c r="B211" s="265"/>
      <c r="C211" s="265"/>
      <c r="D211" s="265"/>
      <c r="E211" s="265"/>
      <c r="F211" s="265"/>
      <c r="G211" s="265"/>
      <c r="H211" s="265"/>
      <c r="I211" s="265"/>
      <c r="J211" s="265"/>
      <c r="K211" s="265"/>
      <c r="L211" s="227"/>
      <c r="M211" s="265"/>
      <c r="N211" s="224"/>
      <c r="O211" s="225"/>
      <c r="P211" s="265"/>
      <c r="Q211" s="265"/>
      <c r="R211" s="265"/>
      <c r="S211" s="265"/>
    </row>
    <row r="212" spans="1:19" x14ac:dyDescent="0.25">
      <c r="A212" s="265"/>
      <c r="B212" s="265"/>
      <c r="C212" s="265"/>
      <c r="D212" s="265"/>
      <c r="E212" s="265"/>
      <c r="F212" s="265"/>
      <c r="G212" s="265"/>
      <c r="H212" s="265"/>
      <c r="I212" s="265"/>
      <c r="J212" s="265"/>
      <c r="K212" s="265"/>
      <c r="L212" s="227"/>
      <c r="M212" s="265"/>
      <c r="N212" s="224"/>
      <c r="O212" s="225"/>
      <c r="P212" s="265"/>
      <c r="Q212" s="265"/>
      <c r="R212" s="265"/>
      <c r="S212" s="265"/>
    </row>
    <row r="213" spans="1:19" x14ac:dyDescent="0.25">
      <c r="A213" s="265"/>
      <c r="B213" s="265"/>
      <c r="C213" s="265"/>
      <c r="D213" s="265"/>
      <c r="E213" s="265"/>
      <c r="F213" s="265"/>
      <c r="G213" s="265"/>
      <c r="H213" s="265"/>
      <c r="I213" s="265"/>
      <c r="J213" s="265"/>
      <c r="K213" s="265"/>
      <c r="L213" s="227"/>
      <c r="M213" s="265"/>
      <c r="N213" s="224"/>
      <c r="O213" s="225"/>
      <c r="P213" s="265"/>
      <c r="Q213" s="265"/>
      <c r="R213" s="265"/>
      <c r="S213" s="265"/>
    </row>
    <row r="214" spans="1:19" x14ac:dyDescent="0.25">
      <c r="A214" s="265"/>
      <c r="B214" s="265"/>
      <c r="C214" s="265"/>
      <c r="D214" s="265"/>
      <c r="E214" s="265"/>
      <c r="F214" s="265"/>
      <c r="G214" s="265"/>
      <c r="H214" s="265"/>
      <c r="I214" s="265"/>
      <c r="J214" s="265"/>
      <c r="K214" s="265"/>
      <c r="L214" s="227"/>
      <c r="M214" s="265"/>
      <c r="N214" s="224"/>
      <c r="O214" s="225"/>
      <c r="P214" s="265"/>
      <c r="Q214" s="265"/>
      <c r="R214" s="265"/>
      <c r="S214" s="265"/>
    </row>
    <row r="215" spans="1:19" x14ac:dyDescent="0.25">
      <c r="A215" s="265"/>
      <c r="B215" s="265"/>
      <c r="C215" s="265"/>
      <c r="D215" s="265"/>
      <c r="E215" s="265"/>
      <c r="F215" s="265"/>
      <c r="G215" s="265"/>
      <c r="H215" s="265"/>
      <c r="I215" s="265"/>
      <c r="J215" s="265"/>
      <c r="K215" s="265"/>
      <c r="L215" s="227"/>
      <c r="M215" s="265"/>
      <c r="N215" s="224"/>
      <c r="O215" s="225"/>
      <c r="P215" s="265"/>
      <c r="Q215" s="265"/>
      <c r="R215" s="265"/>
      <c r="S215" s="265"/>
    </row>
    <row r="216" spans="1:19" x14ac:dyDescent="0.25">
      <c r="A216" s="265"/>
      <c r="B216" s="265"/>
      <c r="C216" s="265"/>
      <c r="D216" s="265"/>
      <c r="E216" s="265"/>
      <c r="F216" s="265"/>
      <c r="G216" s="265"/>
      <c r="H216" s="265"/>
      <c r="I216" s="265"/>
      <c r="J216" s="265"/>
      <c r="K216" s="265"/>
      <c r="L216" s="227"/>
      <c r="M216" s="265"/>
      <c r="N216" s="224"/>
      <c r="O216" s="225"/>
      <c r="P216" s="265"/>
      <c r="Q216" s="265"/>
      <c r="R216" s="265"/>
      <c r="S216" s="265"/>
    </row>
    <row r="217" spans="1:19" x14ac:dyDescent="0.25">
      <c r="N217" s="27"/>
      <c r="O217" s="28"/>
    </row>
    <row r="218" spans="1:19" x14ac:dyDescent="0.25">
      <c r="N218" s="27"/>
      <c r="O218" s="28"/>
    </row>
    <row r="219" spans="1:19" x14ac:dyDescent="0.25">
      <c r="N219" s="27"/>
      <c r="O219" s="28"/>
    </row>
    <row r="220" spans="1:19" x14ac:dyDescent="0.25">
      <c r="N220" s="27"/>
      <c r="O220" s="28"/>
    </row>
    <row r="221" spans="1:19" x14ac:dyDescent="0.25">
      <c r="N221" s="27"/>
      <c r="O221" s="28"/>
    </row>
    <row r="222" spans="1:19" x14ac:dyDescent="0.25">
      <c r="N222" s="27"/>
      <c r="O222" s="28"/>
    </row>
    <row r="223" spans="1:19" x14ac:dyDescent="0.25">
      <c r="N223" s="27"/>
      <c r="O223" s="28"/>
    </row>
    <row r="224" spans="1:19" x14ac:dyDescent="0.25">
      <c r="N224" s="27"/>
      <c r="O224" s="28"/>
    </row>
    <row r="225" spans="14:15" x14ac:dyDescent="0.25">
      <c r="N225" s="27"/>
      <c r="O225" s="28"/>
    </row>
    <row r="226" spans="14:15" x14ac:dyDescent="0.25">
      <c r="N226" s="27"/>
      <c r="O226" s="28"/>
    </row>
    <row r="227" spans="14:15" x14ac:dyDescent="0.25">
      <c r="N227" s="27"/>
      <c r="O227" s="28"/>
    </row>
    <row r="228" spans="14:15" x14ac:dyDescent="0.25">
      <c r="N228" s="27"/>
      <c r="O228" s="28"/>
    </row>
    <row r="229" spans="14:15" x14ac:dyDescent="0.25">
      <c r="N229" s="27"/>
      <c r="O229" s="28"/>
    </row>
    <row r="230" spans="14:15" x14ac:dyDescent="0.25">
      <c r="N230" s="27"/>
      <c r="O230" s="28"/>
    </row>
    <row r="231" spans="14:15" x14ac:dyDescent="0.25">
      <c r="N231" s="27"/>
      <c r="O231" s="28"/>
    </row>
    <row r="232" spans="14:15" x14ac:dyDescent="0.25">
      <c r="N232" s="27"/>
      <c r="O232" s="28"/>
    </row>
    <row r="233" spans="14:15" x14ac:dyDescent="0.25">
      <c r="N233" s="27"/>
      <c r="O233" s="28"/>
    </row>
    <row r="234" spans="14:15" x14ac:dyDescent="0.25">
      <c r="N234" s="27"/>
      <c r="O234" s="28"/>
    </row>
    <row r="235" spans="14:15" x14ac:dyDescent="0.25">
      <c r="N235" s="27"/>
      <c r="O235" s="28"/>
    </row>
    <row r="236" spans="14:15" x14ac:dyDescent="0.25">
      <c r="N236" s="27"/>
      <c r="O236" s="28"/>
    </row>
    <row r="237" spans="14:15" x14ac:dyDescent="0.25">
      <c r="N237" s="27"/>
      <c r="O237" s="28"/>
    </row>
    <row r="238" spans="14:15" x14ac:dyDescent="0.25">
      <c r="N238" s="27"/>
      <c r="O238" s="28"/>
    </row>
    <row r="239" spans="14:15" x14ac:dyDescent="0.25">
      <c r="N239" s="27"/>
      <c r="O239" s="28"/>
    </row>
    <row r="240" spans="14:15" x14ac:dyDescent="0.25">
      <c r="N240" s="27"/>
      <c r="O240" s="28"/>
    </row>
    <row r="241" spans="14:15" x14ac:dyDescent="0.25">
      <c r="N241" s="27"/>
      <c r="O241" s="28"/>
    </row>
    <row r="242" spans="14:15" x14ac:dyDescent="0.25">
      <c r="N242" s="27"/>
      <c r="O242" s="28"/>
    </row>
    <row r="243" spans="14:15" x14ac:dyDescent="0.25">
      <c r="N243" s="27"/>
      <c r="O243" s="28"/>
    </row>
    <row r="244" spans="14:15" x14ac:dyDescent="0.25">
      <c r="N244" s="27"/>
      <c r="O244" s="28"/>
    </row>
    <row r="245" spans="14:15" x14ac:dyDescent="0.25">
      <c r="N245" s="27"/>
      <c r="O245" s="28"/>
    </row>
    <row r="246" spans="14:15" x14ac:dyDescent="0.25">
      <c r="N246" s="27"/>
      <c r="O246" s="28"/>
    </row>
    <row r="247" spans="14:15" x14ac:dyDescent="0.25">
      <c r="N247" s="27"/>
      <c r="O247" s="28"/>
    </row>
    <row r="248" spans="14:15" x14ac:dyDescent="0.25">
      <c r="N248" s="27"/>
      <c r="O248" s="28"/>
    </row>
    <row r="249" spans="14:15" x14ac:dyDescent="0.25">
      <c r="N249" s="27"/>
      <c r="O249" s="28"/>
    </row>
    <row r="250" spans="14:15" x14ac:dyDescent="0.25">
      <c r="N250" s="27"/>
      <c r="O250" s="28"/>
    </row>
    <row r="251" spans="14:15" x14ac:dyDescent="0.25">
      <c r="N251" s="27"/>
      <c r="O251" s="28"/>
    </row>
    <row r="252" spans="14:15" x14ac:dyDescent="0.25">
      <c r="N252" s="27"/>
      <c r="O252" s="28"/>
    </row>
    <row r="253" spans="14:15" x14ac:dyDescent="0.25">
      <c r="N253" s="27"/>
      <c r="O253" s="28"/>
    </row>
    <row r="254" spans="14:15" x14ac:dyDescent="0.25">
      <c r="N254" s="27"/>
      <c r="O254" s="28"/>
    </row>
    <row r="255" spans="14:15" x14ac:dyDescent="0.25">
      <c r="N255" s="27"/>
      <c r="O255" s="28"/>
    </row>
    <row r="256" spans="14:15" x14ac:dyDescent="0.25">
      <c r="N256" s="27"/>
      <c r="O256" s="28"/>
    </row>
    <row r="257" spans="14:15" x14ac:dyDescent="0.25">
      <c r="N257" s="27"/>
      <c r="O257" s="28"/>
    </row>
    <row r="258" spans="14:15" x14ac:dyDescent="0.25">
      <c r="N258" s="27"/>
      <c r="O258" s="28"/>
    </row>
    <row r="259" spans="14:15" x14ac:dyDescent="0.25">
      <c r="N259" s="27"/>
      <c r="O259" s="28"/>
    </row>
    <row r="260" spans="14:15" x14ac:dyDescent="0.25">
      <c r="N260" s="27"/>
      <c r="O260" s="28"/>
    </row>
    <row r="261" spans="14:15" x14ac:dyDescent="0.25">
      <c r="N261" s="27"/>
      <c r="O261" s="28"/>
    </row>
    <row r="262" spans="14:15" x14ac:dyDescent="0.25">
      <c r="N262" s="27"/>
      <c r="O262" s="28"/>
    </row>
    <row r="263" spans="14:15" x14ac:dyDescent="0.25">
      <c r="N263" s="27"/>
      <c r="O263" s="28"/>
    </row>
    <row r="264" spans="14:15" x14ac:dyDescent="0.25">
      <c r="N264" s="27"/>
      <c r="O264" s="28"/>
    </row>
    <row r="265" spans="14:15" x14ac:dyDescent="0.25">
      <c r="N265" s="27"/>
      <c r="O265" s="28"/>
    </row>
    <row r="266" spans="14:15" x14ac:dyDescent="0.25">
      <c r="N266" s="27"/>
      <c r="O266" s="28"/>
    </row>
    <row r="267" spans="14:15" x14ac:dyDescent="0.25">
      <c r="N267" s="27"/>
      <c r="O267" s="28"/>
    </row>
    <row r="268" spans="14:15" x14ac:dyDescent="0.25">
      <c r="N268" s="27"/>
      <c r="O268" s="28"/>
    </row>
    <row r="269" spans="14:15" x14ac:dyDescent="0.25">
      <c r="N269" s="27"/>
      <c r="O269" s="28"/>
    </row>
    <row r="270" spans="14:15" x14ac:dyDescent="0.25">
      <c r="N270" s="27"/>
      <c r="O270" s="28"/>
    </row>
    <row r="271" spans="14:15" x14ac:dyDescent="0.25">
      <c r="N271" s="27"/>
      <c r="O271" s="28"/>
    </row>
    <row r="272" spans="14:15" x14ac:dyDescent="0.25">
      <c r="N272" s="27"/>
      <c r="O272" s="28"/>
    </row>
    <row r="273" spans="14:15" x14ac:dyDescent="0.25">
      <c r="N273" s="27"/>
      <c r="O273" s="28"/>
    </row>
    <row r="274" spans="14:15" x14ac:dyDescent="0.25">
      <c r="N274" s="27"/>
      <c r="O274" s="28"/>
    </row>
    <row r="275" spans="14:15" x14ac:dyDescent="0.25">
      <c r="N275" s="27"/>
      <c r="O275" s="28"/>
    </row>
    <row r="276" spans="14:15" x14ac:dyDescent="0.25">
      <c r="N276" s="27"/>
      <c r="O276" s="28"/>
    </row>
    <row r="277" spans="14:15" x14ac:dyDescent="0.25">
      <c r="N277" s="27"/>
      <c r="O277" s="28"/>
    </row>
    <row r="278" spans="14:15" x14ac:dyDescent="0.25">
      <c r="N278" s="27"/>
      <c r="O278" s="28"/>
    </row>
    <row r="279" spans="14:15" x14ac:dyDescent="0.25">
      <c r="N279" s="27"/>
      <c r="O279" s="28"/>
    </row>
    <row r="280" spans="14:15" x14ac:dyDescent="0.25">
      <c r="N280" s="27"/>
      <c r="O280" s="28"/>
    </row>
    <row r="281" spans="14:15" x14ac:dyDescent="0.25">
      <c r="N281" s="27"/>
      <c r="O281" s="28"/>
    </row>
    <row r="282" spans="14:15" x14ac:dyDescent="0.25">
      <c r="N282" s="27"/>
      <c r="O282" s="28"/>
    </row>
    <row r="283" spans="14:15" x14ac:dyDescent="0.25">
      <c r="N283" s="27"/>
      <c r="O283" s="28"/>
    </row>
    <row r="284" spans="14:15" x14ac:dyDescent="0.25">
      <c r="N284" s="27"/>
      <c r="O284" s="28"/>
    </row>
    <row r="285" spans="14:15" x14ac:dyDescent="0.25">
      <c r="N285" s="27"/>
      <c r="O285" s="28"/>
    </row>
    <row r="286" spans="14:15" x14ac:dyDescent="0.25">
      <c r="N286" s="27"/>
      <c r="O286" s="28"/>
    </row>
    <row r="287" spans="14:15" x14ac:dyDescent="0.25">
      <c r="N287" s="27"/>
      <c r="O287" s="28"/>
    </row>
    <row r="288" spans="14:15" x14ac:dyDescent="0.25">
      <c r="N288" s="27"/>
      <c r="O288" s="28"/>
    </row>
    <row r="289" spans="14:15" x14ac:dyDescent="0.25">
      <c r="N289" s="27"/>
      <c r="O289" s="28"/>
    </row>
    <row r="290" spans="14:15" x14ac:dyDescent="0.25">
      <c r="N290" s="27"/>
      <c r="O290" s="28"/>
    </row>
    <row r="291" spans="14:15" x14ac:dyDescent="0.25">
      <c r="N291" s="27"/>
      <c r="O291" s="28"/>
    </row>
    <row r="292" spans="14:15" x14ac:dyDescent="0.25">
      <c r="N292" s="27"/>
      <c r="O292" s="28"/>
    </row>
    <row r="293" spans="14:15" x14ac:dyDescent="0.25">
      <c r="N293" s="27"/>
      <c r="O293" s="28"/>
    </row>
    <row r="294" spans="14:15" x14ac:dyDescent="0.25">
      <c r="N294" s="27"/>
      <c r="O294" s="28"/>
    </row>
    <row r="295" spans="14:15" x14ac:dyDescent="0.25">
      <c r="N295" s="27"/>
      <c r="O295" s="28"/>
    </row>
    <row r="296" spans="14:15" x14ac:dyDescent="0.25">
      <c r="N296" s="27"/>
      <c r="O296" s="28"/>
    </row>
    <row r="297" spans="14:15" x14ac:dyDescent="0.25">
      <c r="N297" s="27"/>
      <c r="O297" s="28"/>
    </row>
    <row r="298" spans="14:15" x14ac:dyDescent="0.25">
      <c r="N298" s="27"/>
      <c r="O298" s="28"/>
    </row>
    <row r="299" spans="14:15" x14ac:dyDescent="0.25">
      <c r="N299" s="27"/>
      <c r="O299" s="28"/>
    </row>
    <row r="300" spans="14:15" x14ac:dyDescent="0.25">
      <c r="N300" s="27"/>
      <c r="O300" s="28"/>
    </row>
    <row r="301" spans="14:15" x14ac:dyDescent="0.25">
      <c r="N301" s="27"/>
      <c r="O301" s="28"/>
    </row>
    <row r="302" spans="14:15" x14ac:dyDescent="0.25">
      <c r="N302" s="27"/>
      <c r="O302" s="28"/>
    </row>
    <row r="303" spans="14:15" x14ac:dyDescent="0.25">
      <c r="N303" s="27"/>
      <c r="O303" s="28"/>
    </row>
    <row r="304" spans="14:15" x14ac:dyDescent="0.25">
      <c r="N304" s="27"/>
      <c r="O304" s="28"/>
    </row>
    <row r="305" spans="14:15" x14ac:dyDescent="0.25">
      <c r="N305" s="27"/>
      <c r="O305" s="28"/>
    </row>
    <row r="306" spans="14:15" x14ac:dyDescent="0.25">
      <c r="N306" s="27"/>
      <c r="O306" s="28"/>
    </row>
    <row r="307" spans="14:15" x14ac:dyDescent="0.25">
      <c r="N307" s="27"/>
      <c r="O307" s="28"/>
    </row>
    <row r="308" spans="14:15" x14ac:dyDescent="0.25">
      <c r="N308" s="27"/>
      <c r="O308" s="28"/>
    </row>
    <row r="309" spans="14:15" x14ac:dyDescent="0.25">
      <c r="N309" s="27"/>
      <c r="O309" s="28"/>
    </row>
    <row r="310" spans="14:15" x14ac:dyDescent="0.25">
      <c r="N310" s="27"/>
      <c r="O310" s="28"/>
    </row>
    <row r="311" spans="14:15" x14ac:dyDescent="0.25">
      <c r="N311" s="27"/>
      <c r="O311" s="28"/>
    </row>
    <row r="312" spans="14:15" x14ac:dyDescent="0.25">
      <c r="N312" s="27"/>
      <c r="O312" s="28"/>
    </row>
    <row r="313" spans="14:15" x14ac:dyDescent="0.25">
      <c r="N313" s="27"/>
      <c r="O313" s="28"/>
    </row>
    <row r="314" spans="14:15" x14ac:dyDescent="0.25">
      <c r="N314" s="27"/>
      <c r="O314" s="28"/>
    </row>
    <row r="315" spans="14:15" x14ac:dyDescent="0.25">
      <c r="N315" s="27"/>
      <c r="O315" s="28"/>
    </row>
    <row r="316" spans="14:15" x14ac:dyDescent="0.25">
      <c r="N316" s="27"/>
      <c r="O316" s="28"/>
    </row>
    <row r="317" spans="14:15" x14ac:dyDescent="0.25">
      <c r="N317" s="27"/>
      <c r="O317" s="28"/>
    </row>
    <row r="318" spans="14:15" x14ac:dyDescent="0.25">
      <c r="N318" s="27"/>
      <c r="O318" s="28"/>
    </row>
    <row r="319" spans="14:15" x14ac:dyDescent="0.25">
      <c r="N319" s="27"/>
      <c r="O319" s="28"/>
    </row>
    <row r="320" spans="14:15" x14ac:dyDescent="0.25">
      <c r="N320" s="27"/>
      <c r="O320" s="28"/>
    </row>
    <row r="321" spans="14:15" x14ac:dyDescent="0.25">
      <c r="N321" s="27"/>
      <c r="O321" s="28"/>
    </row>
    <row r="322" spans="14:15" x14ac:dyDescent="0.25">
      <c r="N322" s="27"/>
      <c r="O322" s="28"/>
    </row>
    <row r="323" spans="14:15" x14ac:dyDescent="0.25">
      <c r="N323" s="27"/>
      <c r="O323" s="28"/>
    </row>
    <row r="324" spans="14:15" x14ac:dyDescent="0.25">
      <c r="N324" s="27"/>
      <c r="O324" s="28"/>
    </row>
    <row r="325" spans="14:15" x14ac:dyDescent="0.25">
      <c r="N325" s="27"/>
      <c r="O325" s="28"/>
    </row>
    <row r="326" spans="14:15" x14ac:dyDescent="0.25">
      <c r="N326" s="27"/>
      <c r="O326" s="28"/>
    </row>
    <row r="327" spans="14:15" x14ac:dyDescent="0.25">
      <c r="N327" s="27"/>
      <c r="O327" s="28"/>
    </row>
    <row r="328" spans="14:15" x14ac:dyDescent="0.25">
      <c r="N328" s="27"/>
      <c r="O328" s="28"/>
    </row>
    <row r="329" spans="14:15" x14ac:dyDescent="0.25">
      <c r="N329" s="27"/>
      <c r="O329" s="28"/>
    </row>
    <row r="330" spans="14:15" x14ac:dyDescent="0.25">
      <c r="N330" s="27"/>
      <c r="O330" s="28"/>
    </row>
    <row r="331" spans="14:15" x14ac:dyDescent="0.25">
      <c r="N331" s="27"/>
      <c r="O331" s="28"/>
    </row>
    <row r="332" spans="14:15" x14ac:dyDescent="0.25">
      <c r="N332" s="27"/>
      <c r="O332" s="28"/>
    </row>
    <row r="333" spans="14:15" x14ac:dyDescent="0.25">
      <c r="N333" s="27"/>
      <c r="O333" s="28"/>
    </row>
    <row r="334" spans="14:15" x14ac:dyDescent="0.25">
      <c r="N334" s="27"/>
      <c r="O334" s="28"/>
    </row>
    <row r="335" spans="14:15" x14ac:dyDescent="0.25">
      <c r="N335" s="27"/>
      <c r="O335" s="28"/>
    </row>
    <row r="336" spans="14:15" x14ac:dyDescent="0.25">
      <c r="N336" s="27"/>
      <c r="O336" s="28"/>
    </row>
    <row r="337" spans="14:15" x14ac:dyDescent="0.25">
      <c r="N337" s="27"/>
      <c r="O337" s="28"/>
    </row>
    <row r="338" spans="14:15" x14ac:dyDescent="0.25">
      <c r="N338" s="27"/>
      <c r="O338" s="28"/>
    </row>
    <row r="339" spans="14:15" x14ac:dyDescent="0.25">
      <c r="N339" s="27"/>
      <c r="O339" s="28"/>
    </row>
    <row r="340" spans="14:15" x14ac:dyDescent="0.25">
      <c r="N340" s="27"/>
      <c r="O340" s="28"/>
    </row>
    <row r="341" spans="14:15" x14ac:dyDescent="0.25">
      <c r="N341" s="27"/>
      <c r="O341" s="28"/>
    </row>
    <row r="342" spans="14:15" x14ac:dyDescent="0.25">
      <c r="N342" s="27"/>
      <c r="O342" s="28"/>
    </row>
    <row r="343" spans="14:15" x14ac:dyDescent="0.25">
      <c r="N343" s="27"/>
      <c r="O343" s="28"/>
    </row>
    <row r="344" spans="14:15" x14ac:dyDescent="0.25">
      <c r="N344" s="27"/>
      <c r="O344" s="28"/>
    </row>
    <row r="345" spans="14:15" x14ac:dyDescent="0.25">
      <c r="N345" s="27"/>
      <c r="O345" s="28"/>
    </row>
    <row r="346" spans="14:15" x14ac:dyDescent="0.25">
      <c r="N346" s="27"/>
      <c r="O346" s="28"/>
    </row>
    <row r="347" spans="14:15" x14ac:dyDescent="0.25">
      <c r="N347" s="27"/>
      <c r="O347" s="28"/>
    </row>
    <row r="348" spans="14:15" x14ac:dyDescent="0.25">
      <c r="N348" s="27"/>
      <c r="O348" s="28"/>
    </row>
    <row r="349" spans="14:15" x14ac:dyDescent="0.25">
      <c r="N349" s="27"/>
      <c r="O349" s="28"/>
    </row>
    <row r="350" spans="14:15" x14ac:dyDescent="0.25">
      <c r="N350" s="27"/>
      <c r="O350" s="28"/>
    </row>
    <row r="351" spans="14:15" x14ac:dyDescent="0.25">
      <c r="N351" s="27"/>
      <c r="O351" s="28"/>
    </row>
    <row r="352" spans="14:15" x14ac:dyDescent="0.25">
      <c r="N352" s="27"/>
      <c r="O352" s="28"/>
    </row>
    <row r="353" spans="14:15" x14ac:dyDescent="0.25">
      <c r="N353" s="27"/>
      <c r="O353" s="28"/>
    </row>
    <row r="354" spans="14:15" x14ac:dyDescent="0.25">
      <c r="N354" s="27"/>
      <c r="O354" s="28"/>
    </row>
    <row r="355" spans="14:15" x14ac:dyDescent="0.25">
      <c r="N355" s="27"/>
      <c r="O355" s="28"/>
    </row>
    <row r="356" spans="14:15" x14ac:dyDescent="0.25">
      <c r="N356" s="27"/>
      <c r="O356" s="28"/>
    </row>
    <row r="357" spans="14:15" x14ac:dyDescent="0.25">
      <c r="N357" s="27"/>
      <c r="O357" s="28"/>
    </row>
    <row r="358" spans="14:15" x14ac:dyDescent="0.25">
      <c r="N358" s="27"/>
      <c r="O358" s="28"/>
    </row>
    <row r="359" spans="14:15" x14ac:dyDescent="0.25">
      <c r="N359" s="27"/>
      <c r="O359" s="28"/>
    </row>
    <row r="360" spans="14:15" x14ac:dyDescent="0.25">
      <c r="N360" s="27"/>
      <c r="O360" s="28"/>
    </row>
    <row r="361" spans="14:15" x14ac:dyDescent="0.25">
      <c r="N361" s="27"/>
      <c r="O361" s="28"/>
    </row>
    <row r="362" spans="14:15" x14ac:dyDescent="0.25">
      <c r="N362" s="27"/>
      <c r="O362" s="28"/>
    </row>
    <row r="363" spans="14:15" x14ac:dyDescent="0.25">
      <c r="N363" s="27"/>
      <c r="O363" s="28"/>
    </row>
    <row r="364" spans="14:15" x14ac:dyDescent="0.25">
      <c r="N364" s="27"/>
      <c r="O364" s="28"/>
    </row>
    <row r="365" spans="14:15" x14ac:dyDescent="0.25">
      <c r="N365" s="27"/>
      <c r="O365" s="28"/>
    </row>
    <row r="366" spans="14:15" x14ac:dyDescent="0.25">
      <c r="N366" s="27"/>
      <c r="O366" s="28"/>
    </row>
    <row r="367" spans="14:15" x14ac:dyDescent="0.25">
      <c r="N367" s="27"/>
      <c r="O367" s="28"/>
    </row>
    <row r="368" spans="14:15" x14ac:dyDescent="0.25">
      <c r="N368" s="27"/>
      <c r="O368" s="28"/>
    </row>
    <row r="369" spans="14:15" x14ac:dyDescent="0.25">
      <c r="N369" s="27"/>
      <c r="O369" s="28"/>
    </row>
    <row r="370" spans="14:15" x14ac:dyDescent="0.25">
      <c r="N370" s="27"/>
      <c r="O370" s="28"/>
    </row>
    <row r="371" spans="14:15" x14ac:dyDescent="0.25">
      <c r="N371" s="27"/>
      <c r="O371" s="28"/>
    </row>
    <row r="372" spans="14:15" x14ac:dyDescent="0.25">
      <c r="N372" s="27"/>
      <c r="O372" s="28"/>
    </row>
    <row r="373" spans="14:15" x14ac:dyDescent="0.25">
      <c r="N373" s="27"/>
      <c r="O373" s="28"/>
    </row>
    <row r="374" spans="14:15" x14ac:dyDescent="0.25">
      <c r="N374" s="27"/>
      <c r="O374" s="28"/>
    </row>
    <row r="375" spans="14:15" x14ac:dyDescent="0.25">
      <c r="N375" s="27"/>
      <c r="O375" s="28"/>
    </row>
    <row r="376" spans="14:15" x14ac:dyDescent="0.25">
      <c r="N376" s="27"/>
      <c r="O376" s="28"/>
    </row>
    <row r="377" spans="14:15" x14ac:dyDescent="0.25">
      <c r="N377" s="27"/>
      <c r="O377" s="28"/>
    </row>
    <row r="378" spans="14:15" x14ac:dyDescent="0.25">
      <c r="N378" s="27"/>
      <c r="O378" s="28"/>
    </row>
    <row r="379" spans="14:15" x14ac:dyDescent="0.25">
      <c r="N379" s="27"/>
      <c r="O379" s="28"/>
    </row>
    <row r="380" spans="14:15" x14ac:dyDescent="0.25">
      <c r="N380" s="27"/>
      <c r="O380" s="28"/>
    </row>
    <row r="381" spans="14:15" x14ac:dyDescent="0.25">
      <c r="N381" s="27"/>
      <c r="O381" s="28"/>
    </row>
    <row r="382" spans="14:15" x14ac:dyDescent="0.25">
      <c r="N382" s="27"/>
      <c r="O382" s="28"/>
    </row>
    <row r="383" spans="14:15" x14ac:dyDescent="0.25">
      <c r="N383" s="27"/>
      <c r="O383" s="28"/>
    </row>
    <row r="384" spans="14:15" x14ac:dyDescent="0.25">
      <c r="N384" s="27"/>
      <c r="O384" s="28"/>
    </row>
    <row r="385" spans="14:15" x14ac:dyDescent="0.25">
      <c r="N385" s="27"/>
      <c r="O385" s="28"/>
    </row>
    <row r="386" spans="14:15" x14ac:dyDescent="0.25">
      <c r="N386" s="27"/>
      <c r="O386" s="28"/>
    </row>
    <row r="387" spans="14:15" x14ac:dyDescent="0.25">
      <c r="N387" s="27"/>
      <c r="O387" s="28"/>
    </row>
    <row r="388" spans="14:15" x14ac:dyDescent="0.25">
      <c r="N388" s="27"/>
      <c r="O388" s="28"/>
    </row>
    <row r="389" spans="14:15" x14ac:dyDescent="0.25">
      <c r="N389" s="27"/>
      <c r="O389" s="28"/>
    </row>
    <row r="390" spans="14:15" x14ac:dyDescent="0.25">
      <c r="N390" s="27"/>
      <c r="O390" s="28"/>
    </row>
    <row r="391" spans="14:15" x14ac:dyDescent="0.25">
      <c r="N391" s="27"/>
      <c r="O391" s="28"/>
    </row>
    <row r="392" spans="14:15" x14ac:dyDescent="0.25">
      <c r="N392" s="27"/>
      <c r="O392" s="28"/>
    </row>
    <row r="393" spans="14:15" x14ac:dyDescent="0.25">
      <c r="N393" s="27"/>
      <c r="O393" s="28"/>
    </row>
    <row r="394" spans="14:15" x14ac:dyDescent="0.25">
      <c r="N394" s="27"/>
      <c r="O394" s="28"/>
    </row>
    <row r="395" spans="14:15" x14ac:dyDescent="0.25">
      <c r="N395" s="27"/>
      <c r="O395" s="28"/>
    </row>
    <row r="396" spans="14:15" x14ac:dyDescent="0.25">
      <c r="N396" s="27"/>
      <c r="O396" s="28"/>
    </row>
    <row r="397" spans="14:15" x14ac:dyDescent="0.25">
      <c r="N397" s="27"/>
      <c r="O397" s="28"/>
    </row>
    <row r="398" spans="14:15" x14ac:dyDescent="0.25">
      <c r="N398" s="27"/>
      <c r="O398" s="28"/>
    </row>
    <row r="399" spans="14:15" x14ac:dyDescent="0.25">
      <c r="N399" s="27"/>
      <c r="O399" s="28"/>
    </row>
    <row r="400" spans="14:15" x14ac:dyDescent="0.25">
      <c r="N400" s="27"/>
      <c r="O400" s="28"/>
    </row>
    <row r="401" spans="14:15" x14ac:dyDescent="0.25">
      <c r="N401" s="27"/>
      <c r="O401" s="28"/>
    </row>
    <row r="402" spans="14:15" x14ac:dyDescent="0.25">
      <c r="N402" s="27"/>
      <c r="O402" s="28"/>
    </row>
    <row r="403" spans="14:15" x14ac:dyDescent="0.25">
      <c r="N403" s="27"/>
      <c r="O403" s="28"/>
    </row>
    <row r="404" spans="14:15" x14ac:dyDescent="0.25">
      <c r="N404" s="27"/>
      <c r="O404" s="28"/>
    </row>
    <row r="405" spans="14:15" x14ac:dyDescent="0.25">
      <c r="N405" s="27"/>
      <c r="O405" s="28"/>
    </row>
    <row r="406" spans="14:15" x14ac:dyDescent="0.25">
      <c r="N406" s="27"/>
      <c r="O406" s="28"/>
    </row>
    <row r="407" spans="14:15" x14ac:dyDescent="0.25">
      <c r="N407" s="27"/>
      <c r="O407" s="28"/>
    </row>
    <row r="408" spans="14:15" x14ac:dyDescent="0.25">
      <c r="N408" s="27"/>
      <c r="O408" s="28"/>
    </row>
    <row r="409" spans="14:15" x14ac:dyDescent="0.25">
      <c r="N409" s="27"/>
      <c r="O409" s="28"/>
    </row>
    <row r="410" spans="14:15" x14ac:dyDescent="0.25">
      <c r="N410" s="27"/>
      <c r="O410" s="28"/>
    </row>
    <row r="411" spans="14:15" x14ac:dyDescent="0.25">
      <c r="N411" s="27"/>
      <c r="O411" s="28"/>
    </row>
    <row r="412" spans="14:15" x14ac:dyDescent="0.25">
      <c r="N412" s="27"/>
      <c r="O412" s="28"/>
    </row>
    <row r="413" spans="14:15" x14ac:dyDescent="0.25">
      <c r="N413" s="27"/>
      <c r="O413" s="28"/>
    </row>
    <row r="414" spans="14:15" x14ac:dyDescent="0.25">
      <c r="N414" s="27"/>
      <c r="O414" s="28"/>
    </row>
    <row r="415" spans="14:15" x14ac:dyDescent="0.25">
      <c r="N415" s="27"/>
      <c r="O415" s="28"/>
    </row>
    <row r="416" spans="14:15" x14ac:dyDescent="0.25">
      <c r="N416" s="27"/>
      <c r="O416" s="28"/>
    </row>
    <row r="417" spans="14:15" x14ac:dyDescent="0.25">
      <c r="N417" s="27"/>
      <c r="O417" s="28"/>
    </row>
    <row r="418" spans="14:15" x14ac:dyDescent="0.25">
      <c r="N418" s="27"/>
      <c r="O418" s="28"/>
    </row>
    <row r="419" spans="14:15" x14ac:dyDescent="0.25">
      <c r="N419" s="27"/>
      <c r="O419" s="28"/>
    </row>
    <row r="420" spans="14:15" x14ac:dyDescent="0.25">
      <c r="N420" s="27"/>
      <c r="O420" s="28"/>
    </row>
    <row r="421" spans="14:15" x14ac:dyDescent="0.25">
      <c r="N421" s="27"/>
      <c r="O421" s="28"/>
    </row>
    <row r="422" spans="14:15" x14ac:dyDescent="0.25">
      <c r="N422" s="27"/>
      <c r="O422" s="28"/>
    </row>
    <row r="423" spans="14:15" x14ac:dyDescent="0.25">
      <c r="N423" s="27"/>
      <c r="O423" s="28"/>
    </row>
    <row r="424" spans="14:15" x14ac:dyDescent="0.25">
      <c r="N424" s="27"/>
      <c r="O424" s="28"/>
    </row>
    <row r="425" spans="14:15" x14ac:dyDescent="0.25">
      <c r="N425" s="27"/>
      <c r="O425" s="28"/>
    </row>
    <row r="426" spans="14:15" x14ac:dyDescent="0.25">
      <c r="N426" s="27"/>
      <c r="O426" s="28"/>
    </row>
    <row r="427" spans="14:15" x14ac:dyDescent="0.25">
      <c r="N427" s="27"/>
      <c r="O427" s="28"/>
    </row>
    <row r="428" spans="14:15" x14ac:dyDescent="0.25">
      <c r="N428" s="27"/>
      <c r="O428" s="28"/>
    </row>
    <row r="429" spans="14:15" x14ac:dyDescent="0.25">
      <c r="N429" s="27"/>
      <c r="O429" s="28"/>
    </row>
    <row r="430" spans="14:15" x14ac:dyDescent="0.25">
      <c r="N430" s="27"/>
      <c r="O430" s="28"/>
    </row>
    <row r="431" spans="14:15" x14ac:dyDescent="0.25">
      <c r="N431" s="27"/>
      <c r="O431" s="28"/>
    </row>
    <row r="432" spans="14:15" x14ac:dyDescent="0.25">
      <c r="N432" s="27"/>
      <c r="O432" s="28"/>
    </row>
    <row r="433" spans="14:15" x14ac:dyDescent="0.25">
      <c r="N433" s="27"/>
      <c r="O433" s="28"/>
    </row>
    <row r="434" spans="14:15" x14ac:dyDescent="0.25">
      <c r="N434" s="27"/>
      <c r="O434" s="28"/>
    </row>
    <row r="435" spans="14:15" x14ac:dyDescent="0.25">
      <c r="N435" s="27"/>
      <c r="O435" s="28"/>
    </row>
    <row r="436" spans="14:15" x14ac:dyDescent="0.25">
      <c r="N436" s="27"/>
      <c r="O436" s="28"/>
    </row>
    <row r="437" spans="14:15" x14ac:dyDescent="0.25">
      <c r="N437" s="27"/>
      <c r="O437" s="28"/>
    </row>
    <row r="438" spans="14:15" x14ac:dyDescent="0.25">
      <c r="N438" s="27"/>
      <c r="O438" s="28"/>
    </row>
    <row r="439" spans="14:15" x14ac:dyDescent="0.25">
      <c r="N439" s="27"/>
      <c r="O439" s="28"/>
    </row>
    <row r="440" spans="14:15" x14ac:dyDescent="0.25">
      <c r="N440" s="27"/>
      <c r="O440" s="28"/>
    </row>
    <row r="441" spans="14:15" x14ac:dyDescent="0.25">
      <c r="N441" s="27"/>
      <c r="O441" s="28"/>
    </row>
    <row r="442" spans="14:15" x14ac:dyDescent="0.25">
      <c r="N442" s="27"/>
      <c r="O442" s="28"/>
    </row>
    <row r="443" spans="14:15" x14ac:dyDescent="0.25">
      <c r="N443" s="27"/>
      <c r="O443" s="28"/>
    </row>
    <row r="444" spans="14:15" x14ac:dyDescent="0.25">
      <c r="N444" s="27"/>
      <c r="O444" s="28"/>
    </row>
    <row r="445" spans="14:15" x14ac:dyDescent="0.25">
      <c r="N445" s="27"/>
      <c r="O445" s="28"/>
    </row>
    <row r="446" spans="14:15" x14ac:dyDescent="0.25">
      <c r="N446" s="27"/>
      <c r="O446" s="28"/>
    </row>
    <row r="447" spans="14:15" x14ac:dyDescent="0.25">
      <c r="N447" s="27"/>
      <c r="O447" s="28"/>
    </row>
    <row r="448" spans="14:15" x14ac:dyDescent="0.25">
      <c r="N448" s="27"/>
      <c r="O448" s="28"/>
    </row>
    <row r="449" spans="14:15" x14ac:dyDescent="0.25">
      <c r="N449" s="27"/>
      <c r="O449" s="28"/>
    </row>
    <row r="450" spans="14:15" x14ac:dyDescent="0.25">
      <c r="N450" s="27"/>
      <c r="O450" s="28"/>
    </row>
    <row r="451" spans="14:15" x14ac:dyDescent="0.25">
      <c r="N451" s="27"/>
      <c r="O451" s="28"/>
    </row>
    <row r="452" spans="14:15" x14ac:dyDescent="0.25">
      <c r="N452" s="27"/>
      <c r="O452" s="28"/>
    </row>
    <row r="453" spans="14:15" x14ac:dyDescent="0.25">
      <c r="N453" s="27"/>
      <c r="O453" s="28"/>
    </row>
    <row r="454" spans="14:15" x14ac:dyDescent="0.25">
      <c r="N454" s="27"/>
      <c r="O454" s="28"/>
    </row>
    <row r="455" spans="14:15" x14ac:dyDescent="0.25">
      <c r="N455" s="27"/>
      <c r="O455" s="28"/>
    </row>
    <row r="456" spans="14:15" x14ac:dyDescent="0.25">
      <c r="N456" s="27"/>
      <c r="O456" s="28"/>
    </row>
    <row r="457" spans="14:15" x14ac:dyDescent="0.25">
      <c r="N457" s="27"/>
      <c r="O457" s="28"/>
    </row>
    <row r="458" spans="14:15" x14ac:dyDescent="0.25">
      <c r="N458" s="27"/>
      <c r="O458" s="28"/>
    </row>
    <row r="459" spans="14:15" x14ac:dyDescent="0.25">
      <c r="N459" s="27"/>
      <c r="O459" s="28"/>
    </row>
    <row r="460" spans="14:15" x14ac:dyDescent="0.25">
      <c r="N460" s="27"/>
      <c r="O460" s="28"/>
    </row>
    <row r="461" spans="14:15" x14ac:dyDescent="0.25">
      <c r="N461" s="27"/>
      <c r="O461" s="28"/>
    </row>
    <row r="462" spans="14:15" x14ac:dyDescent="0.25">
      <c r="N462" s="27"/>
      <c r="O462" s="28"/>
    </row>
    <row r="463" spans="14:15" x14ac:dyDescent="0.25">
      <c r="N463" s="27"/>
      <c r="O463" s="28"/>
    </row>
    <row r="464" spans="14:15" x14ac:dyDescent="0.25">
      <c r="N464" s="27"/>
      <c r="O464" s="28"/>
    </row>
    <row r="465" spans="14:15" x14ac:dyDescent="0.25">
      <c r="N465" s="27"/>
      <c r="O465" s="28"/>
    </row>
    <row r="466" spans="14:15" x14ac:dyDescent="0.25">
      <c r="N466" s="27"/>
      <c r="O466" s="28"/>
    </row>
    <row r="467" spans="14:15" x14ac:dyDescent="0.25">
      <c r="N467" s="27"/>
      <c r="O467" s="28"/>
    </row>
    <row r="468" spans="14:15" x14ac:dyDescent="0.25">
      <c r="N468" s="27"/>
      <c r="O468" s="28"/>
    </row>
    <row r="469" spans="14:15" x14ac:dyDescent="0.25">
      <c r="N469" s="27"/>
      <c r="O469" s="28"/>
    </row>
    <row r="470" spans="14:15" x14ac:dyDescent="0.25">
      <c r="N470" s="27"/>
      <c r="O470" s="28"/>
    </row>
    <row r="471" spans="14:15" x14ac:dyDescent="0.25">
      <c r="N471" s="27"/>
      <c r="O471" s="28"/>
    </row>
    <row r="472" spans="14:15" x14ac:dyDescent="0.25">
      <c r="N472" s="27"/>
      <c r="O472" s="28"/>
    </row>
    <row r="473" spans="14:15" x14ac:dyDescent="0.25">
      <c r="N473" s="27"/>
      <c r="O473" s="28"/>
    </row>
    <row r="474" spans="14:15" x14ac:dyDescent="0.25">
      <c r="N474" s="27"/>
      <c r="O474" s="28"/>
    </row>
    <row r="475" spans="14:15" x14ac:dyDescent="0.25">
      <c r="N475" s="27"/>
      <c r="O475" s="28"/>
    </row>
    <row r="476" spans="14:15" x14ac:dyDescent="0.25">
      <c r="N476" s="27"/>
      <c r="O476" s="28"/>
    </row>
    <row r="477" spans="14:15" x14ac:dyDescent="0.25">
      <c r="N477" s="27"/>
      <c r="O477" s="28"/>
    </row>
    <row r="478" spans="14:15" x14ac:dyDescent="0.25">
      <c r="N478" s="27"/>
      <c r="O478" s="28"/>
    </row>
    <row r="479" spans="14:15" x14ac:dyDescent="0.25">
      <c r="N479" s="27"/>
      <c r="O479" s="28"/>
    </row>
    <row r="480" spans="14:15" x14ac:dyDescent="0.25">
      <c r="N480" s="27"/>
      <c r="O480" s="28"/>
    </row>
    <row r="481" spans="14:15" x14ac:dyDescent="0.25">
      <c r="N481" s="27"/>
      <c r="O481" s="28"/>
    </row>
    <row r="482" spans="14:15" x14ac:dyDescent="0.25">
      <c r="N482" s="27"/>
      <c r="O482" s="28"/>
    </row>
    <row r="483" spans="14:15" x14ac:dyDescent="0.25">
      <c r="N483" s="27"/>
      <c r="O483" s="28"/>
    </row>
    <row r="484" spans="14:15" x14ac:dyDescent="0.25">
      <c r="N484" s="27"/>
      <c r="O484" s="28"/>
    </row>
    <row r="485" spans="14:15" x14ac:dyDescent="0.25">
      <c r="N485" s="27"/>
      <c r="O485" s="28"/>
    </row>
    <row r="486" spans="14:15" x14ac:dyDescent="0.25">
      <c r="N486" s="27"/>
      <c r="O486" s="28"/>
    </row>
    <row r="487" spans="14:15" x14ac:dyDescent="0.25">
      <c r="N487" s="27"/>
      <c r="O487" s="28"/>
    </row>
    <row r="488" spans="14:15" x14ac:dyDescent="0.25">
      <c r="N488" s="27"/>
      <c r="O488" s="28"/>
    </row>
    <row r="489" spans="14:15" x14ac:dyDescent="0.25">
      <c r="N489" s="27"/>
      <c r="O489" s="28"/>
    </row>
    <row r="490" spans="14:15" x14ac:dyDescent="0.25">
      <c r="N490" s="27"/>
      <c r="O490" s="28"/>
    </row>
    <row r="491" spans="14:15" x14ac:dyDescent="0.25">
      <c r="N491" s="27"/>
      <c r="O491" s="28"/>
    </row>
    <row r="492" spans="14:15" x14ac:dyDescent="0.25">
      <c r="N492" s="27"/>
      <c r="O492" s="28"/>
    </row>
    <row r="493" spans="14:15" x14ac:dyDescent="0.25">
      <c r="N493" s="27"/>
      <c r="O493" s="28"/>
    </row>
    <row r="494" spans="14:15" x14ac:dyDescent="0.25">
      <c r="N494" s="27"/>
      <c r="O494" s="28"/>
    </row>
    <row r="495" spans="14:15" x14ac:dyDescent="0.25">
      <c r="N495" s="27"/>
      <c r="O495" s="28"/>
    </row>
    <row r="496" spans="14:15" x14ac:dyDescent="0.25">
      <c r="N496" s="27"/>
      <c r="O496" s="28"/>
    </row>
    <row r="497" spans="14:15" x14ac:dyDescent="0.25">
      <c r="N497" s="27"/>
      <c r="O497" s="28"/>
    </row>
    <row r="498" spans="14:15" x14ac:dyDescent="0.25">
      <c r="N498" s="27"/>
      <c r="O498" s="28"/>
    </row>
    <row r="499" spans="14:15" x14ac:dyDescent="0.25">
      <c r="N499" s="27"/>
      <c r="O499" s="28"/>
    </row>
    <row r="500" spans="14:15" x14ac:dyDescent="0.25">
      <c r="N500" s="27"/>
      <c r="O500" s="28"/>
    </row>
    <row r="501" spans="14:15" x14ac:dyDescent="0.25">
      <c r="N501" s="27"/>
      <c r="O501" s="28"/>
    </row>
    <row r="502" spans="14:15" x14ac:dyDescent="0.25">
      <c r="N502" s="27"/>
      <c r="O502" s="28"/>
    </row>
    <row r="503" spans="14:15" x14ac:dyDescent="0.25">
      <c r="N503" s="27"/>
      <c r="O503" s="28"/>
    </row>
    <row r="504" spans="14:15" x14ac:dyDescent="0.25">
      <c r="N504" s="27"/>
      <c r="O504" s="28"/>
    </row>
    <row r="505" spans="14:15" x14ac:dyDescent="0.25">
      <c r="N505" s="27"/>
      <c r="O505" s="28"/>
    </row>
    <row r="506" spans="14:15" x14ac:dyDescent="0.25">
      <c r="N506" s="27"/>
      <c r="O506" s="28"/>
    </row>
    <row r="507" spans="14:15" x14ac:dyDescent="0.25">
      <c r="N507" s="27"/>
      <c r="O507" s="28"/>
    </row>
    <row r="508" spans="14:15" x14ac:dyDescent="0.25">
      <c r="N508" s="27"/>
      <c r="O508" s="28"/>
    </row>
    <row r="509" spans="14:15" x14ac:dyDescent="0.25">
      <c r="N509" s="27"/>
      <c r="O509" s="28"/>
    </row>
    <row r="510" spans="14:15" x14ac:dyDescent="0.25">
      <c r="N510" s="27"/>
      <c r="O510" s="28"/>
    </row>
    <row r="511" spans="14:15" x14ac:dyDescent="0.25">
      <c r="N511" s="27"/>
      <c r="O511" s="28"/>
    </row>
    <row r="512" spans="14:15" x14ac:dyDescent="0.25">
      <c r="N512" s="27"/>
      <c r="O512" s="28"/>
    </row>
    <row r="513" spans="14:15" x14ac:dyDescent="0.25">
      <c r="N513" s="27"/>
      <c r="O513" s="28"/>
    </row>
    <row r="514" spans="14:15" x14ac:dyDescent="0.25">
      <c r="N514" s="27"/>
      <c r="O514" s="28"/>
    </row>
    <row r="515" spans="14:15" x14ac:dyDescent="0.25">
      <c r="N515" s="27"/>
      <c r="O515" s="28"/>
    </row>
    <row r="516" spans="14:15" x14ac:dyDescent="0.25">
      <c r="N516" s="27"/>
      <c r="O516" s="28"/>
    </row>
    <row r="517" spans="14:15" x14ac:dyDescent="0.25">
      <c r="N517" s="27"/>
      <c r="O517" s="28"/>
    </row>
    <row r="518" spans="14:15" x14ac:dyDescent="0.25">
      <c r="N518" s="27"/>
      <c r="O518" s="28"/>
    </row>
    <row r="519" spans="14:15" x14ac:dyDescent="0.25">
      <c r="N519" s="27"/>
      <c r="O519" s="28"/>
    </row>
    <row r="520" spans="14:15" x14ac:dyDescent="0.25">
      <c r="N520" s="27"/>
      <c r="O520" s="28"/>
    </row>
    <row r="521" spans="14:15" x14ac:dyDescent="0.25">
      <c r="N521" s="27"/>
      <c r="O521" s="28"/>
    </row>
    <row r="522" spans="14:15" x14ac:dyDescent="0.25">
      <c r="N522" s="27"/>
      <c r="O522" s="28"/>
    </row>
    <row r="523" spans="14:15" x14ac:dyDescent="0.25">
      <c r="N523" s="27"/>
      <c r="O523" s="28"/>
    </row>
    <row r="524" spans="14:15" x14ac:dyDescent="0.25">
      <c r="N524" s="27"/>
      <c r="O524" s="28"/>
    </row>
    <row r="525" spans="14:15" x14ac:dyDescent="0.25">
      <c r="N525" s="27"/>
      <c r="O525" s="28"/>
    </row>
    <row r="526" spans="14:15" x14ac:dyDescent="0.25">
      <c r="N526" s="27"/>
      <c r="O526" s="28"/>
    </row>
    <row r="527" spans="14:15" x14ac:dyDescent="0.25">
      <c r="N527" s="27"/>
      <c r="O527" s="28"/>
    </row>
    <row r="528" spans="14:15" x14ac:dyDescent="0.25">
      <c r="N528" s="27"/>
      <c r="O528" s="28"/>
    </row>
    <row r="529" spans="14:15" x14ac:dyDescent="0.25">
      <c r="N529" s="27"/>
      <c r="O529" s="28"/>
    </row>
    <row r="530" spans="14:15" x14ac:dyDescent="0.25">
      <c r="N530" s="27"/>
      <c r="O530" s="28"/>
    </row>
    <row r="531" spans="14:15" x14ac:dyDescent="0.25">
      <c r="N531" s="27"/>
      <c r="O531" s="28"/>
    </row>
    <row r="532" spans="14:15" x14ac:dyDescent="0.25">
      <c r="N532" s="27"/>
      <c r="O532" s="28"/>
    </row>
    <row r="533" spans="14:15" x14ac:dyDescent="0.25">
      <c r="N533" s="27"/>
      <c r="O533" s="28"/>
    </row>
    <row r="534" spans="14:15" x14ac:dyDescent="0.25">
      <c r="N534" s="27"/>
      <c r="O534" s="28"/>
    </row>
    <row r="535" spans="14:15" x14ac:dyDescent="0.25">
      <c r="N535" s="27"/>
      <c r="O535" s="28"/>
    </row>
    <row r="536" spans="14:15" x14ac:dyDescent="0.25">
      <c r="N536" s="27"/>
      <c r="O536" s="28"/>
    </row>
    <row r="537" spans="14:15" x14ac:dyDescent="0.25">
      <c r="N537" s="27"/>
      <c r="O537" s="28"/>
    </row>
    <row r="538" spans="14:15" x14ac:dyDescent="0.25">
      <c r="N538" s="27"/>
      <c r="O538" s="28"/>
    </row>
    <row r="539" spans="14:15" x14ac:dyDescent="0.25">
      <c r="N539" s="27"/>
      <c r="O539" s="28"/>
    </row>
    <row r="540" spans="14:15" x14ac:dyDescent="0.25">
      <c r="N540" s="27"/>
      <c r="O540" s="28"/>
    </row>
    <row r="541" spans="14:15" x14ac:dyDescent="0.25">
      <c r="N541" s="27"/>
      <c r="O541" s="28"/>
    </row>
    <row r="542" spans="14:15" x14ac:dyDescent="0.25">
      <c r="N542" s="27"/>
      <c r="O542" s="28"/>
    </row>
    <row r="543" spans="14:15" x14ac:dyDescent="0.25">
      <c r="N543" s="27"/>
      <c r="O543" s="28"/>
    </row>
    <row r="544" spans="14:15" x14ac:dyDescent="0.25">
      <c r="N544" s="27"/>
      <c r="O544" s="28"/>
    </row>
    <row r="545" spans="14:15" x14ac:dyDescent="0.25">
      <c r="N545" s="27"/>
      <c r="O545" s="28"/>
    </row>
    <row r="546" spans="14:15" x14ac:dyDescent="0.25">
      <c r="N546" s="27"/>
      <c r="O546" s="28"/>
    </row>
    <row r="547" spans="14:15" x14ac:dyDescent="0.25">
      <c r="N547" s="27"/>
      <c r="O547" s="28"/>
    </row>
    <row r="548" spans="14:15" x14ac:dyDescent="0.25">
      <c r="N548" s="27"/>
      <c r="O548" s="28"/>
    </row>
    <row r="549" spans="14:15" x14ac:dyDescent="0.25">
      <c r="N549" s="27"/>
      <c r="O549" s="28"/>
    </row>
    <row r="550" spans="14:15" x14ac:dyDescent="0.25">
      <c r="N550" s="27"/>
      <c r="O550" s="28"/>
    </row>
    <row r="551" spans="14:15" x14ac:dyDescent="0.25">
      <c r="N551" s="27"/>
      <c r="O551" s="28"/>
    </row>
    <row r="552" spans="14:15" x14ac:dyDescent="0.25">
      <c r="N552" s="27"/>
      <c r="O552" s="28"/>
    </row>
    <row r="553" spans="14:15" x14ac:dyDescent="0.25">
      <c r="N553" s="27"/>
      <c r="O553" s="28"/>
    </row>
    <row r="554" spans="14:15" x14ac:dyDescent="0.25">
      <c r="N554" s="27"/>
      <c r="O554" s="28"/>
    </row>
    <row r="555" spans="14:15" x14ac:dyDescent="0.25">
      <c r="N555" s="27"/>
      <c r="O555" s="28"/>
    </row>
    <row r="556" spans="14:15" x14ac:dyDescent="0.25">
      <c r="N556" s="27"/>
      <c r="O556" s="28"/>
    </row>
    <row r="557" spans="14:15" x14ac:dyDescent="0.25">
      <c r="N557" s="27"/>
      <c r="O557" s="28"/>
    </row>
    <row r="558" spans="14:15" x14ac:dyDescent="0.25">
      <c r="N558" s="27"/>
      <c r="O558" s="28"/>
    </row>
    <row r="559" spans="14:15" x14ac:dyDescent="0.25">
      <c r="N559" s="27"/>
      <c r="O559" s="28"/>
    </row>
    <row r="560" spans="14:15" x14ac:dyDescent="0.25">
      <c r="N560" s="27"/>
      <c r="O560" s="28"/>
    </row>
    <row r="561" spans="14:15" x14ac:dyDescent="0.25">
      <c r="N561" s="27"/>
      <c r="O561" s="28"/>
    </row>
    <row r="562" spans="14:15" x14ac:dyDescent="0.25">
      <c r="N562" s="27"/>
      <c r="O562" s="28"/>
    </row>
    <row r="563" spans="14:15" x14ac:dyDescent="0.25">
      <c r="N563" s="27"/>
      <c r="O563" s="28"/>
    </row>
    <row r="564" spans="14:15" x14ac:dyDescent="0.25">
      <c r="N564" s="27"/>
      <c r="O564" s="28"/>
    </row>
    <row r="565" spans="14:15" x14ac:dyDescent="0.25">
      <c r="N565" s="27"/>
      <c r="O565" s="28"/>
    </row>
    <row r="566" spans="14:15" x14ac:dyDescent="0.25">
      <c r="N566" s="27"/>
      <c r="O566" s="28"/>
    </row>
    <row r="567" spans="14:15" x14ac:dyDescent="0.25">
      <c r="N567" s="27"/>
      <c r="O567" s="28"/>
    </row>
    <row r="568" spans="14:15" x14ac:dyDescent="0.25">
      <c r="N568" s="27"/>
      <c r="O568" s="28"/>
    </row>
    <row r="569" spans="14:15" x14ac:dyDescent="0.25">
      <c r="N569" s="27"/>
      <c r="O569" s="28"/>
    </row>
    <row r="570" spans="14:15" x14ac:dyDescent="0.25">
      <c r="N570" s="27"/>
      <c r="O570" s="28"/>
    </row>
    <row r="571" spans="14:15" x14ac:dyDescent="0.25">
      <c r="N571" s="27"/>
      <c r="O571" s="28"/>
    </row>
    <row r="572" spans="14:15" x14ac:dyDescent="0.25">
      <c r="N572" s="27"/>
      <c r="O572" s="28"/>
    </row>
    <row r="573" spans="14:15" x14ac:dyDescent="0.25">
      <c r="N573" s="27"/>
      <c r="O573" s="28"/>
    </row>
    <row r="574" spans="14:15" x14ac:dyDescent="0.25">
      <c r="N574" s="27"/>
      <c r="O574" s="28"/>
    </row>
    <row r="575" spans="14:15" x14ac:dyDescent="0.25">
      <c r="N575" s="27"/>
      <c r="O575" s="28"/>
    </row>
    <row r="576" spans="14:15" x14ac:dyDescent="0.25">
      <c r="N576" s="27"/>
      <c r="O576" s="28"/>
    </row>
    <row r="577" spans="14:15" x14ac:dyDescent="0.25">
      <c r="N577" s="27"/>
      <c r="O577" s="28"/>
    </row>
    <row r="578" spans="14:15" x14ac:dyDescent="0.25">
      <c r="N578" s="27"/>
      <c r="O578" s="28"/>
    </row>
    <row r="579" spans="14:15" x14ac:dyDescent="0.25">
      <c r="N579" s="27"/>
      <c r="O579" s="28"/>
    </row>
    <row r="580" spans="14:15" x14ac:dyDescent="0.25">
      <c r="N580" s="27"/>
      <c r="O580" s="28"/>
    </row>
    <row r="581" spans="14:15" x14ac:dyDescent="0.25">
      <c r="N581" s="27"/>
      <c r="O581" s="28"/>
    </row>
    <row r="582" spans="14:15" x14ac:dyDescent="0.25">
      <c r="N582" s="27"/>
      <c r="O582" s="28"/>
    </row>
    <row r="583" spans="14:15" x14ac:dyDescent="0.25">
      <c r="N583" s="27"/>
      <c r="O583" s="28"/>
    </row>
    <row r="584" spans="14:15" x14ac:dyDescent="0.25">
      <c r="N584" s="27"/>
      <c r="O584" s="28"/>
    </row>
  </sheetData>
  <sheetProtection algorithmName="SHA-512" hashValue="zJ3/oqsNUI4U7v8gJLbLyXsbHCIZxEQ54PG+Mk7iZs8fN3yLfS2GKk47DVS3LXjwtGWAHiXbjZwKHfChIvQbDQ==" saltValue="Gv8eat75eidJ/Q5uGBFPQg==" spinCount="100000" sheet="1" objects="1" scenarios="1"/>
  <mergeCells count="50">
    <mergeCell ref="A51:K51"/>
    <mergeCell ref="A52:K52"/>
    <mergeCell ref="A53:K53"/>
    <mergeCell ref="A54:K55"/>
    <mergeCell ref="A46:B46"/>
    <mergeCell ref="C46:K46"/>
    <mergeCell ref="A48:K48"/>
    <mergeCell ref="A49:K49"/>
    <mergeCell ref="A50:K50"/>
    <mergeCell ref="B42:E42"/>
    <mergeCell ref="F42:G42"/>
    <mergeCell ref="F43:G43"/>
    <mergeCell ref="H43:K43"/>
    <mergeCell ref="A45:B45"/>
    <mergeCell ref="A36:C36"/>
    <mergeCell ref="G36:I36"/>
    <mergeCell ref="D38:E38"/>
    <mergeCell ref="D39:E39"/>
    <mergeCell ref="D41:E41"/>
    <mergeCell ref="A33:C33"/>
    <mergeCell ref="A34:C34"/>
    <mergeCell ref="A35:C35"/>
    <mergeCell ref="G35:I35"/>
    <mergeCell ref="A32:C32"/>
    <mergeCell ref="G29:I29"/>
    <mergeCell ref="G30:I30"/>
    <mergeCell ref="G9:J9"/>
    <mergeCell ref="G32:I32"/>
    <mergeCell ref="J32:K32"/>
    <mergeCell ref="G6:J6"/>
    <mergeCell ref="G8:K8"/>
    <mergeCell ref="G10:J10"/>
    <mergeCell ref="G12:I12"/>
    <mergeCell ref="J12:K12"/>
    <mergeCell ref="A56:K57"/>
    <mergeCell ref="A58:K58"/>
    <mergeCell ref="P1:R2"/>
    <mergeCell ref="A2:B2"/>
    <mergeCell ref="C2:E2"/>
    <mergeCell ref="F2:H2"/>
    <mergeCell ref="I2:K2"/>
    <mergeCell ref="A3:B3"/>
    <mergeCell ref="A1:K1"/>
    <mergeCell ref="N1:O1"/>
    <mergeCell ref="C3:E3"/>
    <mergeCell ref="F3:H3"/>
    <mergeCell ref="I3:K3"/>
    <mergeCell ref="A5:E5"/>
    <mergeCell ref="G5:K5"/>
    <mergeCell ref="G7:J7"/>
  </mergeCells>
  <phoneticPr fontId="1" type="noConversion"/>
  <conditionalFormatting sqref="C46:K46">
    <cfRule type="expression" dxfId="3" priority="3">
      <formula>$C$45="No"</formula>
    </cfRule>
    <cfRule type="expression" dxfId="2" priority="4">
      <formula>$C$45="Yes"</formula>
    </cfRule>
  </conditionalFormatting>
  <conditionalFormatting sqref="F42:G42">
    <cfRule type="containsText" dxfId="1" priority="1" stopIfTrue="1" operator="containsText" text="NO">
      <formula>NOT(ISERROR(SEARCH("NO",F42)))</formula>
    </cfRule>
  </conditionalFormatting>
  <conditionalFormatting sqref="F43:G43">
    <cfRule type="containsText" dxfId="0" priority="2" stopIfTrue="1" operator="containsText" text="No">
      <formula>NOT(ISERROR(SEARCH("No",F43)))</formula>
    </cfRule>
  </conditionalFormatting>
  <dataValidations disablePrompts="1" count="2">
    <dataValidation type="list" allowBlank="1" showInputMessage="1" showErrorMessage="1" sqref="J12:K12 J32:K32" xr:uid="{0FB7C2FD-E3AE-4FB2-9217-C8EA936228DB}">
      <formula1>$L$3:$L$4</formula1>
    </dataValidation>
    <dataValidation type="list" allowBlank="1" showInputMessage="1" showErrorMessage="1" sqref="C45" xr:uid="{A1C1325F-2338-4348-93C3-48A9A7F00FAF}">
      <formula1>$L$1:$L$2</formula1>
    </dataValidation>
  </dataValidations>
  <pageMargins left="0.3888888888888889" right="0.36805555555555558" top="0.58333333333333337" bottom="0.39583333333333331" header="0.3" footer="0.3"/>
  <pageSetup orientation="landscape" r:id="rId1"/>
  <headerFooter differentFirst="1" scaleWithDoc="0" alignWithMargins="0">
    <firstHeader>&amp;L&amp;8Wisconsin Department of Natural Resources&amp;C&amp;8Spreadsheet for Use in Determining LOD per 
40 CFR 136 Appendix B, Revision 2</first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4EB9-4E3B-49F2-AC46-CFA1041C69AF}">
  <dimension ref="A1:D1147"/>
  <sheetViews>
    <sheetView zoomScaleNormal="100" workbookViewId="0">
      <selection activeCell="G14" sqref="G14"/>
    </sheetView>
  </sheetViews>
  <sheetFormatPr defaultRowHeight="13.2" x14ac:dyDescent="0.25"/>
  <cols>
    <col min="1" max="1" width="16.21875" style="9" customWidth="1"/>
    <col min="2" max="2" width="10.5546875" style="9" customWidth="1"/>
    <col min="3" max="3" width="11.77734375" style="9" customWidth="1"/>
    <col min="4" max="4" width="15.21875" style="68" customWidth="1"/>
  </cols>
  <sheetData>
    <row r="1" spans="1:4" ht="40.5" customHeight="1" thickBot="1" x14ac:dyDescent="0.3">
      <c r="A1" s="12" t="s">
        <v>58</v>
      </c>
      <c r="B1" s="12" t="s">
        <v>98</v>
      </c>
      <c r="C1" s="63" t="s">
        <v>59</v>
      </c>
      <c r="D1" s="72" t="s">
        <v>90</v>
      </c>
    </row>
    <row r="2" spans="1:4" x14ac:dyDescent="0.25">
      <c r="A2" s="69">
        <v>7</v>
      </c>
      <c r="B2" s="13">
        <f>A2-1</f>
        <v>6</v>
      </c>
      <c r="C2" s="70">
        <v>3.1429999999999998</v>
      </c>
      <c r="D2" s="71">
        <f>ROUND(TINV(0.02,(A2-1)),3)</f>
        <v>3.1429999999999998</v>
      </c>
    </row>
    <row r="3" spans="1:4" x14ac:dyDescent="0.25">
      <c r="A3" s="17">
        <v>8</v>
      </c>
      <c r="B3" s="14">
        <f t="shared" ref="B3:B66" si="0">A3-1</f>
        <v>7</v>
      </c>
      <c r="C3" s="64">
        <v>2.9980000000000002</v>
      </c>
      <c r="D3" s="67">
        <f t="shared" ref="D3:D66" si="1">ROUND(TINV(0.02,(A3-1)),3)</f>
        <v>2.9980000000000002</v>
      </c>
    </row>
    <row r="4" spans="1:4" x14ac:dyDescent="0.25">
      <c r="A4" s="17">
        <v>9</v>
      </c>
      <c r="B4" s="14">
        <f t="shared" si="0"/>
        <v>8</v>
      </c>
      <c r="C4" s="64">
        <v>2.8959999999999999</v>
      </c>
      <c r="D4" s="67">
        <f t="shared" si="1"/>
        <v>2.8959999999999999</v>
      </c>
    </row>
    <row r="5" spans="1:4" x14ac:dyDescent="0.25">
      <c r="A5" s="17">
        <v>10</v>
      </c>
      <c r="B5" s="14">
        <f t="shared" si="0"/>
        <v>9</v>
      </c>
      <c r="C5" s="64">
        <v>2.8210000000000002</v>
      </c>
      <c r="D5" s="67">
        <f t="shared" si="1"/>
        <v>2.8210000000000002</v>
      </c>
    </row>
    <row r="6" spans="1:4" x14ac:dyDescent="0.25">
      <c r="A6" s="17">
        <v>11</v>
      </c>
      <c r="B6" s="14">
        <f t="shared" si="0"/>
        <v>10</v>
      </c>
      <c r="C6" s="64">
        <v>2.7639999999999998</v>
      </c>
      <c r="D6" s="67">
        <f t="shared" si="1"/>
        <v>2.7639999999999998</v>
      </c>
    </row>
    <row r="7" spans="1:4" x14ac:dyDescent="0.25">
      <c r="A7" s="17">
        <v>12</v>
      </c>
      <c r="B7" s="14">
        <f t="shared" si="0"/>
        <v>11</v>
      </c>
      <c r="C7" s="64">
        <v>2.718</v>
      </c>
      <c r="D7" s="67">
        <f t="shared" si="1"/>
        <v>2.718</v>
      </c>
    </row>
    <row r="8" spans="1:4" x14ac:dyDescent="0.25">
      <c r="A8" s="17">
        <v>13</v>
      </c>
      <c r="B8" s="14">
        <f t="shared" si="0"/>
        <v>12</v>
      </c>
      <c r="C8" s="64">
        <v>2.681</v>
      </c>
      <c r="D8" s="67">
        <f t="shared" si="1"/>
        <v>2.681</v>
      </c>
    </row>
    <row r="9" spans="1:4" x14ac:dyDescent="0.25">
      <c r="A9" s="17">
        <v>14</v>
      </c>
      <c r="B9" s="14">
        <f t="shared" si="0"/>
        <v>13</v>
      </c>
      <c r="C9" s="65">
        <v>2.65</v>
      </c>
      <c r="D9" s="67">
        <f t="shared" si="1"/>
        <v>2.65</v>
      </c>
    </row>
    <row r="10" spans="1:4" x14ac:dyDescent="0.25">
      <c r="A10" s="17">
        <v>15</v>
      </c>
      <c r="B10" s="14">
        <f t="shared" si="0"/>
        <v>14</v>
      </c>
      <c r="C10" s="65">
        <v>2.6240000000000001</v>
      </c>
      <c r="D10" s="67">
        <f t="shared" si="1"/>
        <v>2.6240000000000001</v>
      </c>
    </row>
    <row r="11" spans="1:4" x14ac:dyDescent="0.25">
      <c r="A11" s="17">
        <v>16</v>
      </c>
      <c r="B11" s="14">
        <f t="shared" si="0"/>
        <v>15</v>
      </c>
      <c r="C11" s="65">
        <v>2.6019999999999999</v>
      </c>
      <c r="D11" s="67">
        <f t="shared" si="1"/>
        <v>2.6019999999999999</v>
      </c>
    </row>
    <row r="12" spans="1:4" x14ac:dyDescent="0.25">
      <c r="A12" s="17">
        <v>17</v>
      </c>
      <c r="B12" s="14">
        <f t="shared" si="0"/>
        <v>16</v>
      </c>
      <c r="C12" s="65">
        <v>2.5830000000000002</v>
      </c>
      <c r="D12" s="67">
        <f t="shared" si="1"/>
        <v>2.5830000000000002</v>
      </c>
    </row>
    <row r="13" spans="1:4" x14ac:dyDescent="0.25">
      <c r="A13" s="17">
        <v>18</v>
      </c>
      <c r="B13" s="14">
        <f t="shared" si="0"/>
        <v>17</v>
      </c>
      <c r="C13" s="65">
        <v>2.5670000000000002</v>
      </c>
      <c r="D13" s="67">
        <f t="shared" si="1"/>
        <v>2.5670000000000002</v>
      </c>
    </row>
    <row r="14" spans="1:4" x14ac:dyDescent="0.25">
      <c r="A14" s="17">
        <v>19</v>
      </c>
      <c r="B14" s="14">
        <f t="shared" si="0"/>
        <v>18</v>
      </c>
      <c r="C14" s="65">
        <v>2.552</v>
      </c>
      <c r="D14" s="67">
        <f t="shared" si="1"/>
        <v>2.552</v>
      </c>
    </row>
    <row r="15" spans="1:4" x14ac:dyDescent="0.25">
      <c r="A15" s="17">
        <v>20</v>
      </c>
      <c r="B15" s="14">
        <f t="shared" si="0"/>
        <v>19</v>
      </c>
      <c r="C15" s="65">
        <v>2.5390000000000001</v>
      </c>
      <c r="D15" s="67">
        <f t="shared" si="1"/>
        <v>2.5390000000000001</v>
      </c>
    </row>
    <row r="16" spans="1:4" x14ac:dyDescent="0.25">
      <c r="A16" s="17">
        <v>21</v>
      </c>
      <c r="B16" s="14">
        <f t="shared" si="0"/>
        <v>20</v>
      </c>
      <c r="C16" s="65">
        <v>2.528</v>
      </c>
      <c r="D16" s="67">
        <f t="shared" si="1"/>
        <v>2.528</v>
      </c>
    </row>
    <row r="17" spans="1:4" x14ac:dyDescent="0.25">
      <c r="A17" s="17">
        <v>22</v>
      </c>
      <c r="B17" s="14">
        <f t="shared" si="0"/>
        <v>21</v>
      </c>
      <c r="C17" s="64">
        <v>2.5179999999999998</v>
      </c>
      <c r="D17" s="67">
        <f t="shared" si="1"/>
        <v>2.5179999999999998</v>
      </c>
    </row>
    <row r="18" spans="1:4" x14ac:dyDescent="0.25">
      <c r="A18" s="17">
        <v>23</v>
      </c>
      <c r="B18" s="14">
        <f t="shared" si="0"/>
        <v>22</v>
      </c>
      <c r="C18" s="64">
        <v>2.508</v>
      </c>
      <c r="D18" s="67">
        <f t="shared" si="1"/>
        <v>2.508</v>
      </c>
    </row>
    <row r="19" spans="1:4" x14ac:dyDescent="0.25">
      <c r="A19" s="17">
        <v>24</v>
      </c>
      <c r="B19" s="14">
        <f t="shared" si="0"/>
        <v>23</v>
      </c>
      <c r="C19" s="64">
        <v>2.5</v>
      </c>
      <c r="D19" s="67">
        <f t="shared" si="1"/>
        <v>2.5</v>
      </c>
    </row>
    <row r="20" spans="1:4" x14ac:dyDescent="0.25">
      <c r="A20" s="17">
        <v>25</v>
      </c>
      <c r="B20" s="14">
        <f t="shared" si="0"/>
        <v>24</v>
      </c>
      <c r="C20" s="64">
        <v>2.492</v>
      </c>
      <c r="D20" s="67">
        <f t="shared" si="1"/>
        <v>2.492</v>
      </c>
    </row>
    <row r="21" spans="1:4" x14ac:dyDescent="0.25">
      <c r="A21" s="17">
        <v>26</v>
      </c>
      <c r="B21" s="14">
        <f t="shared" si="0"/>
        <v>25</v>
      </c>
      <c r="C21" s="64">
        <v>2.4849999999999999</v>
      </c>
      <c r="D21" s="67">
        <f t="shared" si="1"/>
        <v>2.4849999999999999</v>
      </c>
    </row>
    <row r="22" spans="1:4" x14ac:dyDescent="0.25">
      <c r="A22" s="17">
        <v>27</v>
      </c>
      <c r="B22" s="14">
        <f t="shared" si="0"/>
        <v>26</v>
      </c>
      <c r="C22" s="64">
        <v>2.4790000000000001</v>
      </c>
      <c r="D22" s="67">
        <f t="shared" si="1"/>
        <v>2.4790000000000001</v>
      </c>
    </row>
    <row r="23" spans="1:4" x14ac:dyDescent="0.25">
      <c r="A23" s="17">
        <v>28</v>
      </c>
      <c r="B23" s="14">
        <f t="shared" si="0"/>
        <v>27</v>
      </c>
      <c r="C23" s="64">
        <v>2.4729999999999999</v>
      </c>
      <c r="D23" s="67">
        <f t="shared" si="1"/>
        <v>2.4729999999999999</v>
      </c>
    </row>
    <row r="24" spans="1:4" x14ac:dyDescent="0.25">
      <c r="A24" s="17">
        <v>29</v>
      </c>
      <c r="B24" s="14">
        <f t="shared" si="0"/>
        <v>28</v>
      </c>
      <c r="C24" s="64">
        <v>2.4670000000000001</v>
      </c>
      <c r="D24" s="67">
        <f t="shared" si="1"/>
        <v>2.4670000000000001</v>
      </c>
    </row>
    <row r="25" spans="1:4" x14ac:dyDescent="0.25">
      <c r="A25" s="17">
        <v>30</v>
      </c>
      <c r="B25" s="14">
        <f t="shared" si="0"/>
        <v>29</v>
      </c>
      <c r="C25" s="64">
        <v>2.4620000000000002</v>
      </c>
      <c r="D25" s="67">
        <f t="shared" si="1"/>
        <v>2.4620000000000002</v>
      </c>
    </row>
    <row r="26" spans="1:4" x14ac:dyDescent="0.25">
      <c r="A26" s="18">
        <v>31</v>
      </c>
      <c r="B26" s="14">
        <f t="shared" si="0"/>
        <v>30</v>
      </c>
      <c r="C26" s="64">
        <v>2.4569999999999999</v>
      </c>
      <c r="D26" s="67">
        <f t="shared" si="1"/>
        <v>2.4569999999999999</v>
      </c>
    </row>
    <row r="27" spans="1:4" x14ac:dyDescent="0.25">
      <c r="A27" s="18">
        <v>32</v>
      </c>
      <c r="B27" s="14">
        <f t="shared" si="0"/>
        <v>31</v>
      </c>
      <c r="C27" s="64">
        <v>2.4529999999999998</v>
      </c>
      <c r="D27" s="67">
        <f t="shared" si="1"/>
        <v>2.4529999999999998</v>
      </c>
    </row>
    <row r="28" spans="1:4" x14ac:dyDescent="0.25">
      <c r="A28" s="17">
        <v>33</v>
      </c>
      <c r="B28" s="14">
        <f t="shared" si="0"/>
        <v>32</v>
      </c>
      <c r="C28" s="64">
        <v>2.4489999999999998</v>
      </c>
      <c r="D28" s="67">
        <f t="shared" si="1"/>
        <v>2.4489999999999998</v>
      </c>
    </row>
    <row r="29" spans="1:4" x14ac:dyDescent="0.25">
      <c r="A29" s="17">
        <v>34</v>
      </c>
      <c r="B29" s="14">
        <f t="shared" si="0"/>
        <v>33</v>
      </c>
      <c r="C29" s="64">
        <v>2.4449999999999998</v>
      </c>
      <c r="D29" s="67">
        <f t="shared" si="1"/>
        <v>2.4449999999999998</v>
      </c>
    </row>
    <row r="30" spans="1:4" x14ac:dyDescent="0.25">
      <c r="A30" s="17">
        <v>35</v>
      </c>
      <c r="B30" s="14">
        <f t="shared" si="0"/>
        <v>34</v>
      </c>
      <c r="C30" s="64">
        <v>2.4409999999999998</v>
      </c>
      <c r="D30" s="67">
        <f t="shared" si="1"/>
        <v>2.4409999999999998</v>
      </c>
    </row>
    <row r="31" spans="1:4" x14ac:dyDescent="0.25">
      <c r="A31" s="17">
        <v>36</v>
      </c>
      <c r="B31" s="14">
        <f t="shared" si="0"/>
        <v>35</v>
      </c>
      <c r="C31" s="64">
        <v>2.4380000000000002</v>
      </c>
      <c r="D31" s="67">
        <f t="shared" si="1"/>
        <v>2.4380000000000002</v>
      </c>
    </row>
    <row r="32" spans="1:4" x14ac:dyDescent="0.25">
      <c r="A32" s="17">
        <v>37</v>
      </c>
      <c r="B32" s="14">
        <f t="shared" si="0"/>
        <v>36</v>
      </c>
      <c r="C32" s="64">
        <v>2.4340000000000002</v>
      </c>
      <c r="D32" s="67">
        <f t="shared" si="1"/>
        <v>2.4340000000000002</v>
      </c>
    </row>
    <row r="33" spans="1:4" x14ac:dyDescent="0.25">
      <c r="A33" s="17">
        <v>38</v>
      </c>
      <c r="B33" s="14">
        <f t="shared" si="0"/>
        <v>37</v>
      </c>
      <c r="C33" s="64">
        <v>2.431</v>
      </c>
      <c r="D33" s="67">
        <f t="shared" si="1"/>
        <v>2.431</v>
      </c>
    </row>
    <row r="34" spans="1:4" x14ac:dyDescent="0.25">
      <c r="A34" s="17">
        <v>39</v>
      </c>
      <c r="B34" s="14">
        <f t="shared" si="0"/>
        <v>38</v>
      </c>
      <c r="C34" s="64">
        <v>2.4289999999999998</v>
      </c>
      <c r="D34" s="67">
        <f t="shared" si="1"/>
        <v>2.4289999999999998</v>
      </c>
    </row>
    <row r="35" spans="1:4" x14ac:dyDescent="0.25">
      <c r="A35" s="17">
        <v>40</v>
      </c>
      <c r="B35" s="14">
        <f t="shared" si="0"/>
        <v>39</v>
      </c>
      <c r="C35" s="64">
        <v>2.4260000000000002</v>
      </c>
      <c r="D35" s="67">
        <f t="shared" si="1"/>
        <v>2.4260000000000002</v>
      </c>
    </row>
    <row r="36" spans="1:4" x14ac:dyDescent="0.25">
      <c r="A36" s="17">
        <v>41</v>
      </c>
      <c r="B36" s="14">
        <f t="shared" si="0"/>
        <v>40</v>
      </c>
      <c r="C36" s="64">
        <v>2.423</v>
      </c>
      <c r="D36" s="67">
        <f t="shared" si="1"/>
        <v>2.423</v>
      </c>
    </row>
    <row r="37" spans="1:4" x14ac:dyDescent="0.25">
      <c r="A37" s="17">
        <v>42</v>
      </c>
      <c r="B37" s="14">
        <f t="shared" si="0"/>
        <v>41</v>
      </c>
      <c r="C37" s="64">
        <v>2.4209999999999998</v>
      </c>
      <c r="D37" s="67">
        <f t="shared" si="1"/>
        <v>2.4209999999999998</v>
      </c>
    </row>
    <row r="38" spans="1:4" x14ac:dyDescent="0.25">
      <c r="A38" s="17">
        <v>43</v>
      </c>
      <c r="B38" s="14">
        <f t="shared" si="0"/>
        <v>42</v>
      </c>
      <c r="C38" s="64">
        <v>2.4180000000000001</v>
      </c>
      <c r="D38" s="67">
        <f t="shared" si="1"/>
        <v>2.4180000000000001</v>
      </c>
    </row>
    <row r="39" spans="1:4" x14ac:dyDescent="0.25">
      <c r="A39" s="17">
        <v>44</v>
      </c>
      <c r="B39" s="14">
        <f t="shared" si="0"/>
        <v>43</v>
      </c>
      <c r="C39" s="64">
        <v>2.4159999999999999</v>
      </c>
      <c r="D39" s="67">
        <f t="shared" si="1"/>
        <v>2.4159999999999999</v>
      </c>
    </row>
    <row r="40" spans="1:4" x14ac:dyDescent="0.25">
      <c r="A40" s="17">
        <v>45</v>
      </c>
      <c r="B40" s="14">
        <f t="shared" si="0"/>
        <v>44</v>
      </c>
      <c r="C40" s="64">
        <v>2.4140000000000001</v>
      </c>
      <c r="D40" s="67">
        <f t="shared" si="1"/>
        <v>2.4140000000000001</v>
      </c>
    </row>
    <row r="41" spans="1:4" x14ac:dyDescent="0.25">
      <c r="A41" s="17">
        <v>46</v>
      </c>
      <c r="B41" s="14">
        <f t="shared" si="0"/>
        <v>45</v>
      </c>
      <c r="C41" s="64">
        <v>2.4119999999999999</v>
      </c>
      <c r="D41" s="67">
        <f t="shared" si="1"/>
        <v>2.4119999999999999</v>
      </c>
    </row>
    <row r="42" spans="1:4" x14ac:dyDescent="0.25">
      <c r="A42" s="17">
        <v>47</v>
      </c>
      <c r="B42" s="14">
        <f t="shared" si="0"/>
        <v>46</v>
      </c>
      <c r="C42" s="64">
        <v>2.41</v>
      </c>
      <c r="D42" s="67">
        <f t="shared" si="1"/>
        <v>2.41</v>
      </c>
    </row>
    <row r="43" spans="1:4" x14ac:dyDescent="0.25">
      <c r="A43" s="18">
        <v>48</v>
      </c>
      <c r="B43" s="14">
        <f t="shared" si="0"/>
        <v>47</v>
      </c>
      <c r="C43" s="64">
        <v>2.4079999999999999</v>
      </c>
      <c r="D43" s="67">
        <f t="shared" si="1"/>
        <v>2.4079999999999999</v>
      </c>
    </row>
    <row r="44" spans="1:4" x14ac:dyDescent="0.25">
      <c r="A44" s="17">
        <v>49</v>
      </c>
      <c r="B44" s="14">
        <f t="shared" si="0"/>
        <v>48</v>
      </c>
      <c r="C44" s="64">
        <v>2.407</v>
      </c>
      <c r="D44" s="67">
        <f t="shared" si="1"/>
        <v>2.407</v>
      </c>
    </row>
    <row r="45" spans="1:4" x14ac:dyDescent="0.25">
      <c r="A45" s="18">
        <v>50</v>
      </c>
      <c r="B45" s="14">
        <f t="shared" si="0"/>
        <v>49</v>
      </c>
      <c r="C45" s="64">
        <v>2.4049999999999998</v>
      </c>
      <c r="D45" s="67">
        <f t="shared" si="1"/>
        <v>2.4049999999999998</v>
      </c>
    </row>
    <row r="46" spans="1:4" x14ac:dyDescent="0.25">
      <c r="A46" s="17">
        <v>51</v>
      </c>
      <c r="B46" s="14">
        <f t="shared" si="0"/>
        <v>50</v>
      </c>
      <c r="C46" s="64">
        <v>2.403</v>
      </c>
      <c r="D46" s="67">
        <f t="shared" si="1"/>
        <v>2.403</v>
      </c>
    </row>
    <row r="47" spans="1:4" x14ac:dyDescent="0.25">
      <c r="A47" s="17">
        <v>52</v>
      </c>
      <c r="B47" s="14">
        <f t="shared" si="0"/>
        <v>51</v>
      </c>
      <c r="C47" s="64">
        <v>2.4020000000000001</v>
      </c>
      <c r="D47" s="67">
        <f t="shared" si="1"/>
        <v>2.4020000000000001</v>
      </c>
    </row>
    <row r="48" spans="1:4" x14ac:dyDescent="0.25">
      <c r="A48" s="17">
        <v>53</v>
      </c>
      <c r="B48" s="14">
        <f t="shared" si="0"/>
        <v>52</v>
      </c>
      <c r="C48" s="64">
        <v>2.4</v>
      </c>
      <c r="D48" s="67">
        <f t="shared" si="1"/>
        <v>2.4</v>
      </c>
    </row>
    <row r="49" spans="1:4" x14ac:dyDescent="0.25">
      <c r="A49" s="17">
        <v>54</v>
      </c>
      <c r="B49" s="14">
        <f t="shared" si="0"/>
        <v>53</v>
      </c>
      <c r="C49" s="64">
        <v>2.399</v>
      </c>
      <c r="D49" s="67">
        <f t="shared" si="1"/>
        <v>2.399</v>
      </c>
    </row>
    <row r="50" spans="1:4" x14ac:dyDescent="0.25">
      <c r="A50" s="17">
        <v>55</v>
      </c>
      <c r="B50" s="14">
        <f t="shared" si="0"/>
        <v>54</v>
      </c>
      <c r="C50" s="64">
        <v>2.3969999999999998</v>
      </c>
      <c r="D50" s="67">
        <f t="shared" si="1"/>
        <v>2.3969999999999998</v>
      </c>
    </row>
    <row r="51" spans="1:4" x14ac:dyDescent="0.25">
      <c r="A51" s="17">
        <v>56</v>
      </c>
      <c r="B51" s="14">
        <f t="shared" si="0"/>
        <v>55</v>
      </c>
      <c r="C51" s="64">
        <v>2.3959999999999999</v>
      </c>
      <c r="D51" s="67">
        <f t="shared" si="1"/>
        <v>2.3959999999999999</v>
      </c>
    </row>
    <row r="52" spans="1:4" x14ac:dyDescent="0.25">
      <c r="A52" s="17">
        <v>57</v>
      </c>
      <c r="B52" s="14">
        <f t="shared" si="0"/>
        <v>56</v>
      </c>
      <c r="C52" s="64">
        <v>2.395</v>
      </c>
      <c r="D52" s="67">
        <f t="shared" si="1"/>
        <v>2.395</v>
      </c>
    </row>
    <row r="53" spans="1:4" x14ac:dyDescent="0.25">
      <c r="A53" s="17">
        <v>58</v>
      </c>
      <c r="B53" s="14">
        <f t="shared" si="0"/>
        <v>57</v>
      </c>
      <c r="C53" s="64">
        <v>2.3940000000000001</v>
      </c>
      <c r="D53" s="67">
        <f t="shared" si="1"/>
        <v>2.3940000000000001</v>
      </c>
    </row>
    <row r="54" spans="1:4" x14ac:dyDescent="0.25">
      <c r="A54" s="17">
        <v>59</v>
      </c>
      <c r="B54" s="14">
        <f t="shared" si="0"/>
        <v>58</v>
      </c>
      <c r="C54" s="64">
        <v>2.3919999999999999</v>
      </c>
      <c r="D54" s="67">
        <f t="shared" si="1"/>
        <v>2.3919999999999999</v>
      </c>
    </row>
    <row r="55" spans="1:4" x14ac:dyDescent="0.25">
      <c r="A55" s="17">
        <v>60</v>
      </c>
      <c r="B55" s="14">
        <f t="shared" si="0"/>
        <v>59</v>
      </c>
      <c r="C55" s="64">
        <v>2.391</v>
      </c>
      <c r="D55" s="67">
        <f t="shared" si="1"/>
        <v>2.391</v>
      </c>
    </row>
    <row r="56" spans="1:4" x14ac:dyDescent="0.25">
      <c r="A56" s="18">
        <v>61</v>
      </c>
      <c r="B56" s="14">
        <f t="shared" si="0"/>
        <v>60</v>
      </c>
      <c r="C56" s="64">
        <v>2.39</v>
      </c>
      <c r="D56" s="67">
        <f t="shared" si="1"/>
        <v>2.39</v>
      </c>
    </row>
    <row r="57" spans="1:4" x14ac:dyDescent="0.25">
      <c r="A57" s="17">
        <v>62</v>
      </c>
      <c r="B57" s="14">
        <f t="shared" si="0"/>
        <v>61</v>
      </c>
      <c r="C57" s="64">
        <v>2.3889999999999998</v>
      </c>
      <c r="D57" s="67">
        <f t="shared" si="1"/>
        <v>2.3889999999999998</v>
      </c>
    </row>
    <row r="58" spans="1:4" x14ac:dyDescent="0.25">
      <c r="A58" s="17">
        <v>63</v>
      </c>
      <c r="B58" s="14">
        <f t="shared" si="0"/>
        <v>62</v>
      </c>
      <c r="C58" s="64">
        <v>2.3879999999999999</v>
      </c>
      <c r="D58" s="67">
        <f t="shared" si="1"/>
        <v>2.3879999999999999</v>
      </c>
    </row>
    <row r="59" spans="1:4" x14ac:dyDescent="0.25">
      <c r="A59" s="18">
        <v>64</v>
      </c>
      <c r="B59" s="14">
        <f t="shared" si="0"/>
        <v>63</v>
      </c>
      <c r="C59" s="64">
        <v>2.387</v>
      </c>
      <c r="D59" s="67">
        <f t="shared" si="1"/>
        <v>2.387</v>
      </c>
    </row>
    <row r="60" spans="1:4" x14ac:dyDescent="0.25">
      <c r="A60" s="17">
        <v>65</v>
      </c>
      <c r="B60" s="14">
        <f t="shared" si="0"/>
        <v>64</v>
      </c>
      <c r="C60" s="64">
        <v>2.3860000000000001</v>
      </c>
      <c r="D60" s="67">
        <f t="shared" si="1"/>
        <v>2.3860000000000001</v>
      </c>
    </row>
    <row r="61" spans="1:4" x14ac:dyDescent="0.25">
      <c r="A61" s="17">
        <v>66</v>
      </c>
      <c r="B61" s="14">
        <f t="shared" si="0"/>
        <v>65</v>
      </c>
      <c r="C61" s="64">
        <v>2.3849999999999998</v>
      </c>
      <c r="D61" s="67">
        <f t="shared" si="1"/>
        <v>2.3849999999999998</v>
      </c>
    </row>
    <row r="62" spans="1:4" x14ac:dyDescent="0.25">
      <c r="A62" s="17">
        <v>67</v>
      </c>
      <c r="B62" s="14">
        <f t="shared" si="0"/>
        <v>66</v>
      </c>
      <c r="C62" s="64">
        <v>2.3839999999999999</v>
      </c>
      <c r="D62" s="67">
        <f t="shared" si="1"/>
        <v>2.3839999999999999</v>
      </c>
    </row>
    <row r="63" spans="1:4" x14ac:dyDescent="0.25">
      <c r="A63" s="17">
        <v>68</v>
      </c>
      <c r="B63" s="14">
        <f t="shared" si="0"/>
        <v>67</v>
      </c>
      <c r="C63" s="64">
        <v>2.383</v>
      </c>
      <c r="D63" s="67">
        <f t="shared" si="1"/>
        <v>2.383</v>
      </c>
    </row>
    <row r="64" spans="1:4" x14ac:dyDescent="0.25">
      <c r="A64" s="17">
        <v>69</v>
      </c>
      <c r="B64" s="14">
        <f t="shared" si="0"/>
        <v>68</v>
      </c>
      <c r="C64" s="64">
        <v>2.3820000000000001</v>
      </c>
      <c r="D64" s="67">
        <f t="shared" si="1"/>
        <v>2.3820000000000001</v>
      </c>
    </row>
    <row r="65" spans="1:4" x14ac:dyDescent="0.25">
      <c r="A65" s="17">
        <v>70</v>
      </c>
      <c r="B65" s="14">
        <f t="shared" si="0"/>
        <v>69</v>
      </c>
      <c r="C65" s="64">
        <v>2.3820000000000001</v>
      </c>
      <c r="D65" s="67">
        <f t="shared" si="1"/>
        <v>2.3820000000000001</v>
      </c>
    </row>
    <row r="66" spans="1:4" x14ac:dyDescent="0.25">
      <c r="A66" s="17">
        <v>71</v>
      </c>
      <c r="B66" s="14">
        <f t="shared" si="0"/>
        <v>70</v>
      </c>
      <c r="C66" s="64">
        <v>2.3809999999999998</v>
      </c>
      <c r="D66" s="67">
        <f t="shared" si="1"/>
        <v>2.3809999999999998</v>
      </c>
    </row>
    <row r="67" spans="1:4" x14ac:dyDescent="0.25">
      <c r="A67" s="17">
        <v>72</v>
      </c>
      <c r="B67" s="14">
        <f t="shared" ref="B67:B95" si="2">A67-1</f>
        <v>71</v>
      </c>
      <c r="C67" s="64">
        <v>2.38</v>
      </c>
      <c r="D67" s="67">
        <f t="shared" ref="D67:D130" si="3">ROUND(TINV(0.02,(A67-1)),3)</f>
        <v>2.38</v>
      </c>
    </row>
    <row r="68" spans="1:4" x14ac:dyDescent="0.25">
      <c r="A68" s="17">
        <v>73</v>
      </c>
      <c r="B68" s="14">
        <f t="shared" si="2"/>
        <v>72</v>
      </c>
      <c r="C68" s="64">
        <v>2.379</v>
      </c>
      <c r="D68" s="67">
        <f t="shared" si="3"/>
        <v>2.379</v>
      </c>
    </row>
    <row r="69" spans="1:4" x14ac:dyDescent="0.25">
      <c r="A69" s="17">
        <v>74</v>
      </c>
      <c r="B69" s="14">
        <f t="shared" si="2"/>
        <v>73</v>
      </c>
      <c r="C69" s="64">
        <v>2.379</v>
      </c>
      <c r="D69" s="67">
        <f t="shared" si="3"/>
        <v>2.379</v>
      </c>
    </row>
    <row r="70" spans="1:4" x14ac:dyDescent="0.25">
      <c r="A70" s="17">
        <v>75</v>
      </c>
      <c r="B70" s="14">
        <f t="shared" si="2"/>
        <v>74</v>
      </c>
      <c r="C70" s="64">
        <v>2.3780000000000001</v>
      </c>
      <c r="D70" s="67">
        <f t="shared" si="3"/>
        <v>2.3780000000000001</v>
      </c>
    </row>
    <row r="71" spans="1:4" x14ac:dyDescent="0.25">
      <c r="A71" s="17">
        <v>76</v>
      </c>
      <c r="B71" s="14">
        <f t="shared" si="2"/>
        <v>75</v>
      </c>
      <c r="C71" s="64">
        <v>2.3769999999999998</v>
      </c>
      <c r="D71" s="67">
        <f t="shared" si="3"/>
        <v>2.3769999999999998</v>
      </c>
    </row>
    <row r="72" spans="1:4" x14ac:dyDescent="0.25">
      <c r="A72" s="17">
        <v>77</v>
      </c>
      <c r="B72" s="14">
        <f t="shared" si="2"/>
        <v>76</v>
      </c>
      <c r="C72" s="64">
        <v>2.3759999999999999</v>
      </c>
      <c r="D72" s="67">
        <f t="shared" si="3"/>
        <v>2.3759999999999999</v>
      </c>
    </row>
    <row r="73" spans="1:4" x14ac:dyDescent="0.25">
      <c r="A73" s="17">
        <v>78</v>
      </c>
      <c r="B73" s="14">
        <f t="shared" si="2"/>
        <v>77</v>
      </c>
      <c r="C73" s="64">
        <v>2.3759999999999999</v>
      </c>
      <c r="D73" s="67">
        <f t="shared" si="3"/>
        <v>2.3759999999999999</v>
      </c>
    </row>
    <row r="74" spans="1:4" x14ac:dyDescent="0.25">
      <c r="A74" s="17">
        <v>79</v>
      </c>
      <c r="B74" s="14">
        <f t="shared" si="2"/>
        <v>78</v>
      </c>
      <c r="C74" s="64">
        <v>2.375</v>
      </c>
      <c r="D74" s="67">
        <f t="shared" si="3"/>
        <v>2.375</v>
      </c>
    </row>
    <row r="75" spans="1:4" x14ac:dyDescent="0.25">
      <c r="A75" s="18">
        <v>80</v>
      </c>
      <c r="B75" s="14">
        <f t="shared" si="2"/>
        <v>79</v>
      </c>
      <c r="C75" s="64">
        <v>2.3740000000000001</v>
      </c>
      <c r="D75" s="67">
        <f t="shared" si="3"/>
        <v>2.3740000000000001</v>
      </c>
    </row>
    <row r="76" spans="1:4" x14ac:dyDescent="0.25">
      <c r="A76" s="17">
        <v>81</v>
      </c>
      <c r="B76" s="14">
        <f t="shared" si="2"/>
        <v>80</v>
      </c>
      <c r="C76" s="64">
        <v>2.3740000000000001</v>
      </c>
      <c r="D76" s="67">
        <f t="shared" si="3"/>
        <v>2.3740000000000001</v>
      </c>
    </row>
    <row r="77" spans="1:4" x14ac:dyDescent="0.25">
      <c r="A77" s="17">
        <v>82</v>
      </c>
      <c r="B77" s="14">
        <f t="shared" si="2"/>
        <v>81</v>
      </c>
      <c r="C77" s="64">
        <v>2.3730000000000002</v>
      </c>
      <c r="D77" s="67">
        <f t="shared" si="3"/>
        <v>2.3730000000000002</v>
      </c>
    </row>
    <row r="78" spans="1:4" x14ac:dyDescent="0.25">
      <c r="A78" s="17">
        <v>83</v>
      </c>
      <c r="B78" s="14">
        <f t="shared" si="2"/>
        <v>82</v>
      </c>
      <c r="C78" s="64">
        <v>2.3730000000000002</v>
      </c>
      <c r="D78" s="67">
        <f t="shared" si="3"/>
        <v>2.3730000000000002</v>
      </c>
    </row>
    <row r="79" spans="1:4" x14ac:dyDescent="0.25">
      <c r="A79" s="17">
        <v>84</v>
      </c>
      <c r="B79" s="14">
        <f t="shared" si="2"/>
        <v>83</v>
      </c>
      <c r="C79" s="64">
        <v>2.3719999999999999</v>
      </c>
      <c r="D79" s="67">
        <f t="shared" si="3"/>
        <v>2.3719999999999999</v>
      </c>
    </row>
    <row r="80" spans="1:4" x14ac:dyDescent="0.25">
      <c r="A80" s="17">
        <v>85</v>
      </c>
      <c r="B80" s="14">
        <f t="shared" si="2"/>
        <v>84</v>
      </c>
      <c r="C80" s="64">
        <v>2.3719999999999999</v>
      </c>
      <c r="D80" s="67">
        <f t="shared" si="3"/>
        <v>2.3719999999999999</v>
      </c>
    </row>
    <row r="81" spans="1:4" x14ac:dyDescent="0.25">
      <c r="A81" s="17">
        <v>86</v>
      </c>
      <c r="B81" s="14">
        <f t="shared" si="2"/>
        <v>85</v>
      </c>
      <c r="C81" s="64">
        <v>2.371</v>
      </c>
      <c r="D81" s="67">
        <f t="shared" si="3"/>
        <v>2.371</v>
      </c>
    </row>
    <row r="82" spans="1:4" x14ac:dyDescent="0.25">
      <c r="A82" s="17">
        <v>87</v>
      </c>
      <c r="B82" s="14">
        <f t="shared" si="2"/>
        <v>86</v>
      </c>
      <c r="C82" s="64">
        <v>2.37</v>
      </c>
      <c r="D82" s="67">
        <f t="shared" si="3"/>
        <v>2.37</v>
      </c>
    </row>
    <row r="83" spans="1:4" x14ac:dyDescent="0.25">
      <c r="A83" s="17">
        <v>88</v>
      </c>
      <c r="B83" s="14">
        <f t="shared" si="2"/>
        <v>87</v>
      </c>
      <c r="C83" s="64">
        <v>2.37</v>
      </c>
      <c r="D83" s="67">
        <f t="shared" si="3"/>
        <v>2.37</v>
      </c>
    </row>
    <row r="84" spans="1:4" x14ac:dyDescent="0.25">
      <c r="A84" s="17">
        <v>89</v>
      </c>
      <c r="B84" s="14">
        <f t="shared" si="2"/>
        <v>88</v>
      </c>
      <c r="C84" s="64">
        <v>2.3690000000000002</v>
      </c>
      <c r="D84" s="67">
        <f t="shared" si="3"/>
        <v>2.3690000000000002</v>
      </c>
    </row>
    <row r="85" spans="1:4" x14ac:dyDescent="0.25">
      <c r="A85" s="17">
        <v>90</v>
      </c>
      <c r="B85" s="14">
        <f t="shared" si="2"/>
        <v>89</v>
      </c>
      <c r="C85" s="64">
        <v>2.3690000000000002</v>
      </c>
      <c r="D85" s="67">
        <f t="shared" si="3"/>
        <v>2.3690000000000002</v>
      </c>
    </row>
    <row r="86" spans="1:4" x14ac:dyDescent="0.25">
      <c r="A86" s="17">
        <v>91</v>
      </c>
      <c r="B86" s="14">
        <f t="shared" si="2"/>
        <v>90</v>
      </c>
      <c r="C86" s="64">
        <v>2.3679999999999999</v>
      </c>
      <c r="D86" s="67">
        <f t="shared" si="3"/>
        <v>2.3679999999999999</v>
      </c>
    </row>
    <row r="87" spans="1:4" x14ac:dyDescent="0.25">
      <c r="A87" s="17">
        <v>92</v>
      </c>
      <c r="B87" s="14">
        <f t="shared" si="2"/>
        <v>91</v>
      </c>
      <c r="C87" s="64">
        <v>2.3679999999999999</v>
      </c>
      <c r="D87" s="67">
        <f t="shared" si="3"/>
        <v>2.3679999999999999</v>
      </c>
    </row>
    <row r="88" spans="1:4" x14ac:dyDescent="0.25">
      <c r="A88" s="17">
        <v>93</v>
      </c>
      <c r="B88" s="14">
        <f t="shared" si="2"/>
        <v>92</v>
      </c>
      <c r="C88" s="64">
        <v>2.3679999999999999</v>
      </c>
      <c r="D88" s="67">
        <f t="shared" si="3"/>
        <v>2.3679999999999999</v>
      </c>
    </row>
    <row r="89" spans="1:4" x14ac:dyDescent="0.25">
      <c r="A89" s="17">
        <v>94</v>
      </c>
      <c r="B89" s="14">
        <f t="shared" si="2"/>
        <v>93</v>
      </c>
      <c r="C89" s="64">
        <v>2.367</v>
      </c>
      <c r="D89" s="67">
        <f t="shared" si="3"/>
        <v>2.367</v>
      </c>
    </row>
    <row r="90" spans="1:4" x14ac:dyDescent="0.25">
      <c r="A90" s="17">
        <v>95</v>
      </c>
      <c r="B90" s="14">
        <f t="shared" si="2"/>
        <v>94</v>
      </c>
      <c r="C90" s="64">
        <v>2.367</v>
      </c>
      <c r="D90" s="67">
        <f t="shared" si="3"/>
        <v>2.367</v>
      </c>
    </row>
    <row r="91" spans="1:4" x14ac:dyDescent="0.25">
      <c r="A91" s="18">
        <v>96</v>
      </c>
      <c r="B91" s="14">
        <f t="shared" si="2"/>
        <v>95</v>
      </c>
      <c r="C91" s="64">
        <v>2.3660000000000001</v>
      </c>
      <c r="D91" s="67">
        <f t="shared" si="3"/>
        <v>2.3660000000000001</v>
      </c>
    </row>
    <row r="92" spans="1:4" x14ac:dyDescent="0.25">
      <c r="A92" s="17">
        <v>97</v>
      </c>
      <c r="B92" s="14">
        <f t="shared" si="2"/>
        <v>96</v>
      </c>
      <c r="C92" s="64">
        <v>2.3660000000000001</v>
      </c>
      <c r="D92" s="67">
        <f t="shared" si="3"/>
        <v>2.3660000000000001</v>
      </c>
    </row>
    <row r="93" spans="1:4" x14ac:dyDescent="0.25">
      <c r="A93" s="17">
        <v>98</v>
      </c>
      <c r="B93" s="14">
        <f t="shared" si="2"/>
        <v>97</v>
      </c>
      <c r="C93" s="64">
        <v>2.3650000000000002</v>
      </c>
      <c r="D93" s="67">
        <f t="shared" si="3"/>
        <v>2.3650000000000002</v>
      </c>
    </row>
    <row r="94" spans="1:4" x14ac:dyDescent="0.25">
      <c r="A94" s="17">
        <v>99</v>
      </c>
      <c r="B94" s="14">
        <f t="shared" si="2"/>
        <v>98</v>
      </c>
      <c r="C94" s="64">
        <v>2.3650000000000002</v>
      </c>
      <c r="D94" s="67">
        <f t="shared" si="3"/>
        <v>2.3650000000000002</v>
      </c>
    </row>
    <row r="95" spans="1:4" x14ac:dyDescent="0.25">
      <c r="A95" s="18">
        <v>100</v>
      </c>
      <c r="B95" s="14">
        <f t="shared" si="2"/>
        <v>99</v>
      </c>
      <c r="C95" s="64">
        <v>2.3650000000000002</v>
      </c>
      <c r="D95" s="67">
        <f t="shared" si="3"/>
        <v>2.3650000000000002</v>
      </c>
    </row>
    <row r="96" spans="1:4" x14ac:dyDescent="0.25">
      <c r="A96" s="10">
        <f>B96+1</f>
        <v>101</v>
      </c>
      <c r="B96" s="19">
        <v>100</v>
      </c>
      <c r="C96" s="66">
        <v>2.3641999999999999</v>
      </c>
      <c r="D96" s="67">
        <f t="shared" si="3"/>
        <v>2.3639999999999999</v>
      </c>
    </row>
    <row r="97" spans="1:4" x14ac:dyDescent="0.25">
      <c r="A97" s="10">
        <f t="shared" ref="A97:A160" si="4">B97+1</f>
        <v>102</v>
      </c>
      <c r="B97" s="19">
        <v>101</v>
      </c>
      <c r="C97" s="66">
        <v>2.3637999999999999</v>
      </c>
      <c r="D97" s="67">
        <f t="shared" si="3"/>
        <v>2.3639999999999999</v>
      </c>
    </row>
    <row r="98" spans="1:4" x14ac:dyDescent="0.25">
      <c r="A98" s="10">
        <f t="shared" si="4"/>
        <v>103</v>
      </c>
      <c r="B98" s="19">
        <v>102</v>
      </c>
      <c r="C98" s="66">
        <v>2.3635000000000002</v>
      </c>
      <c r="D98" s="67">
        <f t="shared" si="3"/>
        <v>2.363</v>
      </c>
    </row>
    <row r="99" spans="1:4" x14ac:dyDescent="0.25">
      <c r="A99" s="10">
        <f t="shared" si="4"/>
        <v>104</v>
      </c>
      <c r="B99" s="19">
        <v>103</v>
      </c>
      <c r="C99" s="66">
        <v>2.3631000000000002</v>
      </c>
      <c r="D99" s="67">
        <f t="shared" si="3"/>
        <v>2.363</v>
      </c>
    </row>
    <row r="100" spans="1:4" x14ac:dyDescent="0.25">
      <c r="A100" s="10">
        <f t="shared" si="4"/>
        <v>105</v>
      </c>
      <c r="B100" s="19">
        <v>104</v>
      </c>
      <c r="C100" s="66">
        <v>2.3626999999999998</v>
      </c>
      <c r="D100" s="67">
        <f t="shared" si="3"/>
        <v>2.363</v>
      </c>
    </row>
    <row r="101" spans="1:4" x14ac:dyDescent="0.25">
      <c r="A101" s="10">
        <f t="shared" si="4"/>
        <v>106</v>
      </c>
      <c r="B101" s="19">
        <v>105</v>
      </c>
      <c r="C101" s="66">
        <v>2.3624000000000001</v>
      </c>
      <c r="D101" s="67">
        <f t="shared" si="3"/>
        <v>2.3620000000000001</v>
      </c>
    </row>
    <row r="102" spans="1:4" x14ac:dyDescent="0.25">
      <c r="A102" s="10">
        <f t="shared" si="4"/>
        <v>107</v>
      </c>
      <c r="B102" s="19">
        <v>106</v>
      </c>
      <c r="C102" s="66">
        <v>2.3620000000000001</v>
      </c>
      <c r="D102" s="67">
        <f t="shared" si="3"/>
        <v>2.3620000000000001</v>
      </c>
    </row>
    <row r="103" spans="1:4" x14ac:dyDescent="0.25">
      <c r="A103" s="10">
        <f t="shared" si="4"/>
        <v>108</v>
      </c>
      <c r="B103" s="19">
        <v>107</v>
      </c>
      <c r="C103" s="66">
        <v>2.3616999999999999</v>
      </c>
      <c r="D103" s="67">
        <f t="shared" si="3"/>
        <v>2.3620000000000001</v>
      </c>
    </row>
    <row r="104" spans="1:4" x14ac:dyDescent="0.25">
      <c r="A104" s="10">
        <f t="shared" si="4"/>
        <v>109</v>
      </c>
      <c r="B104" s="19">
        <v>108</v>
      </c>
      <c r="C104" s="66">
        <v>2.3614000000000002</v>
      </c>
      <c r="D104" s="67">
        <f t="shared" si="3"/>
        <v>2.3610000000000002</v>
      </c>
    </row>
    <row r="105" spans="1:4" x14ac:dyDescent="0.25">
      <c r="A105" s="10">
        <f t="shared" si="4"/>
        <v>110</v>
      </c>
      <c r="B105" s="19">
        <v>109</v>
      </c>
      <c r="C105" s="66">
        <v>2.3611</v>
      </c>
      <c r="D105" s="67">
        <f t="shared" si="3"/>
        <v>2.3610000000000002</v>
      </c>
    </row>
    <row r="106" spans="1:4" x14ac:dyDescent="0.25">
      <c r="A106" s="10">
        <f t="shared" si="4"/>
        <v>111</v>
      </c>
      <c r="B106" s="19">
        <v>110</v>
      </c>
      <c r="C106" s="66">
        <v>2.3607</v>
      </c>
      <c r="D106" s="67">
        <f t="shared" si="3"/>
        <v>2.3610000000000002</v>
      </c>
    </row>
    <row r="107" spans="1:4" x14ac:dyDescent="0.25">
      <c r="A107" s="10">
        <f t="shared" si="4"/>
        <v>112</v>
      </c>
      <c r="B107" s="19">
        <v>111</v>
      </c>
      <c r="C107" s="66">
        <v>2.3603999999999998</v>
      </c>
      <c r="D107" s="67">
        <f t="shared" si="3"/>
        <v>2.36</v>
      </c>
    </row>
    <row r="108" spans="1:4" x14ac:dyDescent="0.25">
      <c r="A108" s="10">
        <f t="shared" si="4"/>
        <v>113</v>
      </c>
      <c r="B108" s="19">
        <v>112</v>
      </c>
      <c r="C108" s="66">
        <v>2.3601000000000001</v>
      </c>
      <c r="D108" s="67">
        <f t="shared" si="3"/>
        <v>2.36</v>
      </c>
    </row>
    <row r="109" spans="1:4" x14ac:dyDescent="0.25">
      <c r="A109" s="10">
        <f t="shared" si="4"/>
        <v>114</v>
      </c>
      <c r="B109" s="19">
        <v>113</v>
      </c>
      <c r="C109" s="66">
        <v>2.3597999999999999</v>
      </c>
      <c r="D109" s="67">
        <f t="shared" si="3"/>
        <v>2.36</v>
      </c>
    </row>
    <row r="110" spans="1:4" x14ac:dyDescent="0.25">
      <c r="A110" s="10">
        <f t="shared" si="4"/>
        <v>115</v>
      </c>
      <c r="B110" s="19">
        <v>114</v>
      </c>
      <c r="C110" s="66">
        <v>2.3595000000000002</v>
      </c>
      <c r="D110" s="67">
        <f t="shared" si="3"/>
        <v>2.36</v>
      </c>
    </row>
    <row r="111" spans="1:4" x14ac:dyDescent="0.25">
      <c r="A111" s="10">
        <f t="shared" si="4"/>
        <v>116</v>
      </c>
      <c r="B111" s="19">
        <v>115</v>
      </c>
      <c r="C111" s="66">
        <v>2.3592</v>
      </c>
      <c r="D111" s="67">
        <f t="shared" si="3"/>
        <v>2.359</v>
      </c>
    </row>
    <row r="112" spans="1:4" x14ac:dyDescent="0.25">
      <c r="A112" s="10">
        <f t="shared" si="4"/>
        <v>117</v>
      </c>
      <c r="B112" s="19">
        <v>116</v>
      </c>
      <c r="C112" s="66">
        <v>2.3589000000000002</v>
      </c>
      <c r="D112" s="67">
        <f t="shared" si="3"/>
        <v>2.359</v>
      </c>
    </row>
    <row r="113" spans="1:4" x14ac:dyDescent="0.25">
      <c r="A113" s="10">
        <f t="shared" si="4"/>
        <v>118</v>
      </c>
      <c r="B113" s="19">
        <v>117</v>
      </c>
      <c r="C113" s="66">
        <v>2.3586</v>
      </c>
      <c r="D113" s="67">
        <f t="shared" si="3"/>
        <v>2.359</v>
      </c>
    </row>
    <row r="114" spans="1:4" x14ac:dyDescent="0.25">
      <c r="A114" s="10">
        <f t="shared" si="4"/>
        <v>119</v>
      </c>
      <c r="B114" s="19">
        <v>118</v>
      </c>
      <c r="C114" s="66">
        <v>2.3582999999999998</v>
      </c>
      <c r="D114" s="67">
        <f t="shared" si="3"/>
        <v>2.3580000000000001</v>
      </c>
    </row>
    <row r="115" spans="1:4" x14ac:dyDescent="0.25">
      <c r="A115" s="10">
        <f t="shared" si="4"/>
        <v>120</v>
      </c>
      <c r="B115" s="19">
        <v>119</v>
      </c>
      <c r="C115" s="66">
        <v>2.3580999999999999</v>
      </c>
      <c r="D115" s="67">
        <f t="shared" si="3"/>
        <v>2.3580000000000001</v>
      </c>
    </row>
    <row r="116" spans="1:4" x14ac:dyDescent="0.25">
      <c r="A116" s="10">
        <f t="shared" si="4"/>
        <v>121</v>
      </c>
      <c r="B116" s="19">
        <v>120</v>
      </c>
      <c r="C116" s="66">
        <v>2.3578000000000001</v>
      </c>
      <c r="D116" s="67">
        <f t="shared" si="3"/>
        <v>2.3580000000000001</v>
      </c>
    </row>
    <row r="117" spans="1:4" x14ac:dyDescent="0.25">
      <c r="A117" s="10">
        <f t="shared" si="4"/>
        <v>122</v>
      </c>
      <c r="B117" s="19">
        <v>121</v>
      </c>
      <c r="C117" s="66">
        <v>2.3576000000000001</v>
      </c>
      <c r="D117" s="67">
        <f t="shared" si="3"/>
        <v>2.3580000000000001</v>
      </c>
    </row>
    <row r="118" spans="1:4" x14ac:dyDescent="0.25">
      <c r="A118" s="10">
        <f t="shared" si="4"/>
        <v>123</v>
      </c>
      <c r="B118" s="19">
        <v>122</v>
      </c>
      <c r="C118" s="66">
        <v>2.3573</v>
      </c>
      <c r="D118" s="67">
        <f t="shared" si="3"/>
        <v>2.3570000000000002</v>
      </c>
    </row>
    <row r="119" spans="1:4" x14ac:dyDescent="0.25">
      <c r="A119" s="10">
        <f t="shared" si="4"/>
        <v>124</v>
      </c>
      <c r="B119" s="19">
        <v>123</v>
      </c>
      <c r="C119" s="66">
        <v>2.3571</v>
      </c>
      <c r="D119" s="67">
        <f t="shared" si="3"/>
        <v>2.3570000000000002</v>
      </c>
    </row>
    <row r="120" spans="1:4" x14ac:dyDescent="0.25">
      <c r="A120" s="10">
        <f t="shared" si="4"/>
        <v>125</v>
      </c>
      <c r="B120" s="19">
        <v>124</v>
      </c>
      <c r="C120" s="66">
        <v>2.3567999999999998</v>
      </c>
      <c r="D120" s="67">
        <f t="shared" si="3"/>
        <v>2.3570000000000002</v>
      </c>
    </row>
    <row r="121" spans="1:4" x14ac:dyDescent="0.25">
      <c r="A121" s="10">
        <f t="shared" si="4"/>
        <v>126</v>
      </c>
      <c r="B121" s="19">
        <v>125</v>
      </c>
      <c r="C121" s="66">
        <v>2.3565</v>
      </c>
      <c r="D121" s="67">
        <f t="shared" si="3"/>
        <v>2.3570000000000002</v>
      </c>
    </row>
    <row r="122" spans="1:4" x14ac:dyDescent="0.25">
      <c r="A122" s="10">
        <f t="shared" si="4"/>
        <v>127</v>
      </c>
      <c r="B122" s="19">
        <v>126</v>
      </c>
      <c r="C122" s="66">
        <v>2.3563000000000001</v>
      </c>
      <c r="D122" s="67">
        <f t="shared" si="3"/>
        <v>2.3559999999999999</v>
      </c>
    </row>
    <row r="123" spans="1:4" x14ac:dyDescent="0.25">
      <c r="A123" s="10">
        <f t="shared" si="4"/>
        <v>128</v>
      </c>
      <c r="B123" s="19">
        <v>127</v>
      </c>
      <c r="C123" s="66">
        <v>2.3561000000000001</v>
      </c>
      <c r="D123" s="67">
        <f t="shared" si="3"/>
        <v>2.3559999999999999</v>
      </c>
    </row>
    <row r="124" spans="1:4" x14ac:dyDescent="0.25">
      <c r="A124" s="10">
        <f t="shared" si="4"/>
        <v>129</v>
      </c>
      <c r="B124" s="19">
        <v>128</v>
      </c>
      <c r="C124" s="66">
        <v>2.3559000000000001</v>
      </c>
      <c r="D124" s="67">
        <f t="shared" si="3"/>
        <v>2.3559999999999999</v>
      </c>
    </row>
    <row r="125" spans="1:4" x14ac:dyDescent="0.25">
      <c r="A125" s="10">
        <f t="shared" si="4"/>
        <v>130</v>
      </c>
      <c r="B125" s="19">
        <v>129</v>
      </c>
      <c r="C125" s="66">
        <v>2.3555999999999999</v>
      </c>
      <c r="D125" s="67">
        <f t="shared" si="3"/>
        <v>2.3559999999999999</v>
      </c>
    </row>
    <row r="126" spans="1:4" x14ac:dyDescent="0.25">
      <c r="A126" s="10">
        <f t="shared" si="4"/>
        <v>131</v>
      </c>
      <c r="B126" s="19">
        <v>130</v>
      </c>
      <c r="C126" s="66">
        <v>2.3553999999999999</v>
      </c>
      <c r="D126" s="67">
        <f t="shared" si="3"/>
        <v>2.355</v>
      </c>
    </row>
    <row r="127" spans="1:4" x14ac:dyDescent="0.25">
      <c r="A127" s="10">
        <f t="shared" si="4"/>
        <v>132</v>
      </c>
      <c r="B127" s="19">
        <v>131</v>
      </c>
      <c r="C127" s="66">
        <v>2.3552</v>
      </c>
      <c r="D127" s="67">
        <f t="shared" si="3"/>
        <v>2.355</v>
      </c>
    </row>
    <row r="128" spans="1:4" x14ac:dyDescent="0.25">
      <c r="A128" s="10">
        <f t="shared" si="4"/>
        <v>133</v>
      </c>
      <c r="B128" s="19">
        <v>132</v>
      </c>
      <c r="C128" s="66">
        <v>2.3549000000000002</v>
      </c>
      <c r="D128" s="67">
        <f t="shared" si="3"/>
        <v>2.355</v>
      </c>
    </row>
    <row r="129" spans="1:4" x14ac:dyDescent="0.25">
      <c r="A129" s="10">
        <f t="shared" si="4"/>
        <v>134</v>
      </c>
      <c r="B129" s="19">
        <v>133</v>
      </c>
      <c r="C129" s="66">
        <v>2.3546999999999998</v>
      </c>
      <c r="D129" s="67">
        <f t="shared" si="3"/>
        <v>2.355</v>
      </c>
    </row>
    <row r="130" spans="1:4" x14ac:dyDescent="0.25">
      <c r="A130" s="10">
        <f t="shared" si="4"/>
        <v>135</v>
      </c>
      <c r="B130" s="19">
        <v>134</v>
      </c>
      <c r="C130" s="66">
        <v>2.3544999999999998</v>
      </c>
      <c r="D130" s="67">
        <f t="shared" si="3"/>
        <v>2.3540000000000001</v>
      </c>
    </row>
    <row r="131" spans="1:4" x14ac:dyDescent="0.25">
      <c r="A131" s="10">
        <f t="shared" si="4"/>
        <v>136</v>
      </c>
      <c r="B131" s="19">
        <v>135</v>
      </c>
      <c r="C131" s="66">
        <v>2.3542999999999998</v>
      </c>
      <c r="D131" s="67">
        <f t="shared" ref="D131:D194" si="5">ROUND(TINV(0.02,(A131-1)),3)</f>
        <v>2.3540000000000001</v>
      </c>
    </row>
    <row r="132" spans="1:4" x14ac:dyDescent="0.25">
      <c r="A132" s="10">
        <f t="shared" si="4"/>
        <v>137</v>
      </c>
      <c r="B132" s="19">
        <v>136</v>
      </c>
      <c r="C132" s="66">
        <v>2.3540999999999999</v>
      </c>
      <c r="D132" s="67">
        <f t="shared" si="5"/>
        <v>2.3540000000000001</v>
      </c>
    </row>
    <row r="133" spans="1:4" x14ac:dyDescent="0.25">
      <c r="A133" s="10">
        <f t="shared" si="4"/>
        <v>138</v>
      </c>
      <c r="B133" s="19">
        <v>137</v>
      </c>
      <c r="C133" s="66">
        <v>2.3538999999999999</v>
      </c>
      <c r="D133" s="67">
        <f t="shared" si="5"/>
        <v>2.3540000000000001</v>
      </c>
    </row>
    <row r="134" spans="1:4" x14ac:dyDescent="0.25">
      <c r="A134" s="10">
        <f t="shared" si="4"/>
        <v>139</v>
      </c>
      <c r="B134" s="19">
        <v>138</v>
      </c>
      <c r="C134" s="66">
        <v>2.3536999999999999</v>
      </c>
      <c r="D134" s="67">
        <f t="shared" si="5"/>
        <v>2.3540000000000001</v>
      </c>
    </row>
    <row r="135" spans="1:4" x14ac:dyDescent="0.25">
      <c r="A135" s="10">
        <f t="shared" si="4"/>
        <v>140</v>
      </c>
      <c r="B135" s="19">
        <v>139</v>
      </c>
      <c r="C135" s="66">
        <v>2.3534999999999999</v>
      </c>
      <c r="D135" s="67">
        <f t="shared" si="5"/>
        <v>2.3530000000000002</v>
      </c>
    </row>
    <row r="136" spans="1:4" x14ac:dyDescent="0.25">
      <c r="A136" s="10">
        <f t="shared" si="4"/>
        <v>141</v>
      </c>
      <c r="B136" s="19">
        <v>140</v>
      </c>
      <c r="C136" s="66">
        <v>2.3532999999999999</v>
      </c>
      <c r="D136" s="67">
        <f t="shared" si="5"/>
        <v>2.3530000000000002</v>
      </c>
    </row>
    <row r="137" spans="1:4" x14ac:dyDescent="0.25">
      <c r="A137" s="10">
        <f t="shared" si="4"/>
        <v>142</v>
      </c>
      <c r="B137" s="19">
        <v>141</v>
      </c>
      <c r="C137" s="66">
        <v>2.3531</v>
      </c>
      <c r="D137" s="67">
        <f t="shared" si="5"/>
        <v>2.3530000000000002</v>
      </c>
    </row>
    <row r="138" spans="1:4" x14ac:dyDescent="0.25">
      <c r="A138" s="10">
        <f t="shared" si="4"/>
        <v>143</v>
      </c>
      <c r="B138" s="19">
        <v>142</v>
      </c>
      <c r="C138" s="66">
        <v>2.3529</v>
      </c>
      <c r="D138" s="67">
        <f t="shared" si="5"/>
        <v>2.3530000000000002</v>
      </c>
    </row>
    <row r="139" spans="1:4" x14ac:dyDescent="0.25">
      <c r="A139" s="10">
        <f t="shared" si="4"/>
        <v>144</v>
      </c>
      <c r="B139" s="19">
        <v>143</v>
      </c>
      <c r="C139" s="66">
        <v>2.3527</v>
      </c>
      <c r="D139" s="67">
        <f t="shared" si="5"/>
        <v>2.3530000000000002</v>
      </c>
    </row>
    <row r="140" spans="1:4" x14ac:dyDescent="0.25">
      <c r="A140" s="10">
        <f t="shared" si="4"/>
        <v>145</v>
      </c>
      <c r="B140" s="19">
        <v>144</v>
      </c>
      <c r="C140" s="66">
        <v>2.3525</v>
      </c>
      <c r="D140" s="67">
        <f t="shared" si="5"/>
        <v>2.3530000000000002</v>
      </c>
    </row>
    <row r="141" spans="1:4" x14ac:dyDescent="0.25">
      <c r="A141" s="10">
        <f t="shared" si="4"/>
        <v>146</v>
      </c>
      <c r="B141" s="19">
        <v>145</v>
      </c>
      <c r="C141" s="66">
        <v>2.3523000000000001</v>
      </c>
      <c r="D141" s="67">
        <f t="shared" si="5"/>
        <v>2.3519999999999999</v>
      </c>
    </row>
    <row r="142" spans="1:4" x14ac:dyDescent="0.25">
      <c r="A142" s="10">
        <f t="shared" si="4"/>
        <v>147</v>
      </c>
      <c r="B142" s="19">
        <v>146</v>
      </c>
      <c r="C142" s="66">
        <v>2.3521999999999998</v>
      </c>
      <c r="D142" s="67">
        <f t="shared" si="5"/>
        <v>2.3519999999999999</v>
      </c>
    </row>
    <row r="143" spans="1:4" x14ac:dyDescent="0.25">
      <c r="A143" s="10">
        <f t="shared" si="4"/>
        <v>148</v>
      </c>
      <c r="B143" s="19">
        <v>147</v>
      </c>
      <c r="C143" s="66">
        <v>2.3519999999999999</v>
      </c>
      <c r="D143" s="67">
        <f t="shared" si="5"/>
        <v>2.3519999999999999</v>
      </c>
    </row>
    <row r="144" spans="1:4" x14ac:dyDescent="0.25">
      <c r="A144" s="10">
        <f t="shared" si="4"/>
        <v>149</v>
      </c>
      <c r="B144" s="19">
        <v>148</v>
      </c>
      <c r="C144" s="66">
        <v>2.3517999999999999</v>
      </c>
      <c r="D144" s="67">
        <f t="shared" si="5"/>
        <v>2.3519999999999999</v>
      </c>
    </row>
    <row r="145" spans="1:4" x14ac:dyDescent="0.25">
      <c r="A145" s="10">
        <f t="shared" si="4"/>
        <v>150</v>
      </c>
      <c r="B145" s="19">
        <v>149</v>
      </c>
      <c r="C145" s="66">
        <v>2.3515999999999999</v>
      </c>
      <c r="D145" s="67">
        <f t="shared" si="5"/>
        <v>2.3519999999999999</v>
      </c>
    </row>
    <row r="146" spans="1:4" x14ac:dyDescent="0.25">
      <c r="A146" s="10">
        <f t="shared" si="4"/>
        <v>151</v>
      </c>
      <c r="B146" s="19">
        <v>150</v>
      </c>
      <c r="C146" s="66">
        <v>2.3515000000000001</v>
      </c>
      <c r="D146" s="67">
        <f t="shared" si="5"/>
        <v>2.351</v>
      </c>
    </row>
    <row r="147" spans="1:4" x14ac:dyDescent="0.25">
      <c r="A147" s="10">
        <f t="shared" si="4"/>
        <v>152</v>
      </c>
      <c r="B147" s="19">
        <v>151</v>
      </c>
      <c r="C147" s="66">
        <v>2.3513000000000002</v>
      </c>
      <c r="D147" s="67">
        <f t="shared" si="5"/>
        <v>2.351</v>
      </c>
    </row>
    <row r="148" spans="1:4" x14ac:dyDescent="0.25">
      <c r="A148" s="10">
        <f t="shared" si="4"/>
        <v>153</v>
      </c>
      <c r="B148" s="19">
        <v>152</v>
      </c>
      <c r="C148" s="66">
        <v>2.3511000000000002</v>
      </c>
      <c r="D148" s="67">
        <f t="shared" si="5"/>
        <v>2.351</v>
      </c>
    </row>
    <row r="149" spans="1:4" x14ac:dyDescent="0.25">
      <c r="A149" s="10">
        <f t="shared" si="4"/>
        <v>154</v>
      </c>
      <c r="B149" s="19">
        <v>153</v>
      </c>
      <c r="C149" s="66">
        <v>2.351</v>
      </c>
      <c r="D149" s="67">
        <f t="shared" si="5"/>
        <v>2.351</v>
      </c>
    </row>
    <row r="150" spans="1:4" x14ac:dyDescent="0.25">
      <c r="A150" s="10">
        <f t="shared" si="4"/>
        <v>155</v>
      </c>
      <c r="B150" s="19">
        <v>154</v>
      </c>
      <c r="C150" s="66">
        <v>2.3508</v>
      </c>
      <c r="D150" s="67">
        <f t="shared" si="5"/>
        <v>2.351</v>
      </c>
    </row>
    <row r="151" spans="1:4" x14ac:dyDescent="0.25">
      <c r="A151" s="10">
        <f t="shared" si="4"/>
        <v>156</v>
      </c>
      <c r="B151" s="19">
        <v>155</v>
      </c>
      <c r="C151" s="66">
        <v>2.3506999999999998</v>
      </c>
      <c r="D151" s="67">
        <f t="shared" si="5"/>
        <v>2.351</v>
      </c>
    </row>
    <row r="152" spans="1:4" x14ac:dyDescent="0.25">
      <c r="A152" s="10">
        <f t="shared" si="4"/>
        <v>157</v>
      </c>
      <c r="B152" s="19">
        <v>156</v>
      </c>
      <c r="C152" s="66">
        <v>2.3504999999999998</v>
      </c>
      <c r="D152" s="67">
        <f t="shared" si="5"/>
        <v>2.35</v>
      </c>
    </row>
    <row r="153" spans="1:4" x14ac:dyDescent="0.25">
      <c r="A153" s="10">
        <f t="shared" si="4"/>
        <v>158</v>
      </c>
      <c r="B153" s="19">
        <v>157</v>
      </c>
      <c r="C153" s="66">
        <v>2.3502999999999998</v>
      </c>
      <c r="D153" s="67">
        <f t="shared" si="5"/>
        <v>2.35</v>
      </c>
    </row>
    <row r="154" spans="1:4" x14ac:dyDescent="0.25">
      <c r="A154" s="10">
        <f t="shared" si="4"/>
        <v>159</v>
      </c>
      <c r="B154" s="19">
        <v>158</v>
      </c>
      <c r="C154" s="66">
        <v>2.3502000000000001</v>
      </c>
      <c r="D154" s="67">
        <f t="shared" si="5"/>
        <v>2.35</v>
      </c>
    </row>
    <row r="155" spans="1:4" x14ac:dyDescent="0.25">
      <c r="A155" s="10">
        <f t="shared" si="4"/>
        <v>160</v>
      </c>
      <c r="B155" s="19">
        <v>159</v>
      </c>
      <c r="C155" s="66">
        <v>2.35</v>
      </c>
      <c r="D155" s="67">
        <f t="shared" si="5"/>
        <v>2.35</v>
      </c>
    </row>
    <row r="156" spans="1:4" x14ac:dyDescent="0.25">
      <c r="A156" s="10">
        <f t="shared" si="4"/>
        <v>161</v>
      </c>
      <c r="B156" s="19">
        <v>160</v>
      </c>
      <c r="C156" s="66">
        <v>2.3498999999999999</v>
      </c>
      <c r="D156" s="67">
        <f t="shared" si="5"/>
        <v>2.35</v>
      </c>
    </row>
    <row r="157" spans="1:4" x14ac:dyDescent="0.25">
      <c r="A157" s="10">
        <f t="shared" si="4"/>
        <v>162</v>
      </c>
      <c r="B157" s="19">
        <v>161</v>
      </c>
      <c r="C157" s="66">
        <v>2.3496999999999999</v>
      </c>
      <c r="D157" s="67">
        <f t="shared" si="5"/>
        <v>2.35</v>
      </c>
    </row>
    <row r="158" spans="1:4" x14ac:dyDescent="0.25">
      <c r="A158" s="10">
        <f t="shared" si="4"/>
        <v>163</v>
      </c>
      <c r="B158" s="19">
        <v>162</v>
      </c>
      <c r="C158" s="66">
        <v>2.3496000000000001</v>
      </c>
      <c r="D158" s="67">
        <f t="shared" si="5"/>
        <v>2.35</v>
      </c>
    </row>
    <row r="159" spans="1:4" x14ac:dyDescent="0.25">
      <c r="A159" s="10">
        <f t="shared" si="4"/>
        <v>164</v>
      </c>
      <c r="B159" s="19">
        <v>163</v>
      </c>
      <c r="C159" s="66">
        <v>2.3494999999999999</v>
      </c>
      <c r="D159" s="67">
        <f t="shared" si="5"/>
        <v>2.3490000000000002</v>
      </c>
    </row>
    <row r="160" spans="1:4" x14ac:dyDescent="0.25">
      <c r="A160" s="10">
        <f t="shared" si="4"/>
        <v>165</v>
      </c>
      <c r="B160" s="19">
        <v>164</v>
      </c>
      <c r="C160" s="66">
        <v>2.3492999999999999</v>
      </c>
      <c r="D160" s="67">
        <f t="shared" si="5"/>
        <v>2.3490000000000002</v>
      </c>
    </row>
    <row r="161" spans="1:4" x14ac:dyDescent="0.25">
      <c r="A161" s="10">
        <f t="shared" ref="A161:A196" si="6">B161+1</f>
        <v>166</v>
      </c>
      <c r="B161" s="19">
        <v>165</v>
      </c>
      <c r="C161" s="66">
        <v>2.3492000000000002</v>
      </c>
      <c r="D161" s="67">
        <f t="shared" si="5"/>
        <v>2.3490000000000002</v>
      </c>
    </row>
    <row r="162" spans="1:4" x14ac:dyDescent="0.25">
      <c r="A162" s="10">
        <f t="shared" si="6"/>
        <v>167</v>
      </c>
      <c r="B162" s="19">
        <v>166</v>
      </c>
      <c r="C162" s="66">
        <v>2.3490000000000002</v>
      </c>
      <c r="D162" s="67">
        <f t="shared" si="5"/>
        <v>2.3490000000000002</v>
      </c>
    </row>
    <row r="163" spans="1:4" x14ac:dyDescent="0.25">
      <c r="A163" s="10">
        <f t="shared" si="6"/>
        <v>168</v>
      </c>
      <c r="B163" s="19">
        <v>167</v>
      </c>
      <c r="C163" s="66">
        <v>2.3489</v>
      </c>
      <c r="D163" s="67">
        <f t="shared" si="5"/>
        <v>2.3490000000000002</v>
      </c>
    </row>
    <row r="164" spans="1:4" x14ac:dyDescent="0.25">
      <c r="A164" s="10">
        <f t="shared" si="6"/>
        <v>169</v>
      </c>
      <c r="B164" s="19">
        <v>168</v>
      </c>
      <c r="C164" s="66">
        <v>2.3487</v>
      </c>
      <c r="D164" s="67">
        <f t="shared" si="5"/>
        <v>2.3490000000000002</v>
      </c>
    </row>
    <row r="165" spans="1:4" x14ac:dyDescent="0.25">
      <c r="A165" s="10">
        <f t="shared" si="6"/>
        <v>170</v>
      </c>
      <c r="B165" s="19">
        <v>169</v>
      </c>
      <c r="C165" s="66">
        <v>2.3485999999999998</v>
      </c>
      <c r="D165" s="67">
        <f t="shared" si="5"/>
        <v>2.3490000000000002</v>
      </c>
    </row>
    <row r="166" spans="1:4" x14ac:dyDescent="0.25">
      <c r="A166" s="10">
        <f t="shared" si="6"/>
        <v>171</v>
      </c>
      <c r="B166" s="19">
        <v>170</v>
      </c>
      <c r="C166" s="66">
        <v>2.3485</v>
      </c>
      <c r="D166" s="67">
        <f t="shared" si="5"/>
        <v>2.3479999999999999</v>
      </c>
    </row>
    <row r="167" spans="1:4" x14ac:dyDescent="0.25">
      <c r="A167" s="10">
        <f t="shared" si="6"/>
        <v>172</v>
      </c>
      <c r="B167" s="19">
        <v>171</v>
      </c>
      <c r="C167" s="66">
        <v>2.3483999999999998</v>
      </c>
      <c r="D167" s="67">
        <f t="shared" si="5"/>
        <v>2.3479999999999999</v>
      </c>
    </row>
    <row r="168" spans="1:4" x14ac:dyDescent="0.25">
      <c r="A168" s="10">
        <f t="shared" si="6"/>
        <v>173</v>
      </c>
      <c r="B168" s="19">
        <v>172</v>
      </c>
      <c r="C168" s="66">
        <v>2.3481999999999998</v>
      </c>
      <c r="D168" s="67">
        <f t="shared" si="5"/>
        <v>2.3479999999999999</v>
      </c>
    </row>
    <row r="169" spans="1:4" x14ac:dyDescent="0.25">
      <c r="A169" s="10">
        <f t="shared" si="6"/>
        <v>174</v>
      </c>
      <c r="B169" s="19">
        <v>173</v>
      </c>
      <c r="C169" s="66">
        <v>2.3481000000000001</v>
      </c>
      <c r="D169" s="67">
        <f t="shared" si="5"/>
        <v>2.3479999999999999</v>
      </c>
    </row>
    <row r="170" spans="1:4" x14ac:dyDescent="0.25">
      <c r="A170" s="10">
        <f t="shared" si="6"/>
        <v>175</v>
      </c>
      <c r="B170" s="19">
        <v>174</v>
      </c>
      <c r="C170" s="66">
        <v>2.3479999999999999</v>
      </c>
      <c r="D170" s="67">
        <f t="shared" si="5"/>
        <v>2.3479999999999999</v>
      </c>
    </row>
    <row r="171" spans="1:4" x14ac:dyDescent="0.25">
      <c r="A171" s="10">
        <f t="shared" si="6"/>
        <v>176</v>
      </c>
      <c r="B171" s="19">
        <v>175</v>
      </c>
      <c r="C171" s="66">
        <v>2.3477999999999999</v>
      </c>
      <c r="D171" s="67">
        <f t="shared" si="5"/>
        <v>2.3479999999999999</v>
      </c>
    </row>
    <row r="172" spans="1:4" x14ac:dyDescent="0.25">
      <c r="A172" s="10">
        <f t="shared" si="6"/>
        <v>177</v>
      </c>
      <c r="B172" s="19">
        <v>176</v>
      </c>
      <c r="C172" s="66">
        <v>2.3477000000000001</v>
      </c>
      <c r="D172" s="67">
        <f t="shared" si="5"/>
        <v>2.3479999999999999</v>
      </c>
    </row>
    <row r="173" spans="1:4" x14ac:dyDescent="0.25">
      <c r="A173" s="10">
        <f t="shared" si="6"/>
        <v>178</v>
      </c>
      <c r="B173" s="19">
        <v>177</v>
      </c>
      <c r="C173" s="66">
        <v>2.3475999999999999</v>
      </c>
      <c r="D173" s="67">
        <f t="shared" si="5"/>
        <v>2.3479999999999999</v>
      </c>
    </row>
    <row r="174" spans="1:4" x14ac:dyDescent="0.25">
      <c r="A174" s="10">
        <f t="shared" si="6"/>
        <v>179</v>
      </c>
      <c r="B174" s="19">
        <v>178</v>
      </c>
      <c r="C174" s="66">
        <v>2.3475000000000001</v>
      </c>
      <c r="D174" s="67">
        <f t="shared" si="5"/>
        <v>2.347</v>
      </c>
    </row>
    <row r="175" spans="1:4" x14ac:dyDescent="0.25">
      <c r="A175" s="10">
        <f t="shared" si="6"/>
        <v>180</v>
      </c>
      <c r="B175" s="19">
        <v>179</v>
      </c>
      <c r="C175" s="66">
        <v>2.3473999999999999</v>
      </c>
      <c r="D175" s="67">
        <f t="shared" si="5"/>
        <v>2.347</v>
      </c>
    </row>
    <row r="176" spans="1:4" x14ac:dyDescent="0.25">
      <c r="A176" s="10">
        <f t="shared" si="6"/>
        <v>181</v>
      </c>
      <c r="B176" s="19">
        <v>180</v>
      </c>
      <c r="C176" s="66">
        <v>2.3472</v>
      </c>
      <c r="D176" s="67">
        <f t="shared" si="5"/>
        <v>2.347</v>
      </c>
    </row>
    <row r="177" spans="1:4" x14ac:dyDescent="0.25">
      <c r="A177" s="10">
        <f t="shared" si="6"/>
        <v>182</v>
      </c>
      <c r="B177" s="19">
        <v>181</v>
      </c>
      <c r="C177" s="66">
        <v>2.3471000000000002</v>
      </c>
      <c r="D177" s="67">
        <f t="shared" si="5"/>
        <v>2.347</v>
      </c>
    </row>
    <row r="178" spans="1:4" x14ac:dyDescent="0.25">
      <c r="A178" s="10">
        <f t="shared" si="6"/>
        <v>183</v>
      </c>
      <c r="B178" s="19">
        <v>182</v>
      </c>
      <c r="C178" s="66">
        <v>2.347</v>
      </c>
      <c r="D178" s="67">
        <f t="shared" si="5"/>
        <v>2.347</v>
      </c>
    </row>
    <row r="179" spans="1:4" x14ac:dyDescent="0.25">
      <c r="A179" s="10">
        <f t="shared" si="6"/>
        <v>184</v>
      </c>
      <c r="B179" s="19">
        <v>183</v>
      </c>
      <c r="C179" s="66">
        <v>2.3469000000000002</v>
      </c>
      <c r="D179" s="67">
        <f t="shared" si="5"/>
        <v>2.347</v>
      </c>
    </row>
    <row r="180" spans="1:4" x14ac:dyDescent="0.25">
      <c r="A180" s="10">
        <f t="shared" si="6"/>
        <v>185</v>
      </c>
      <c r="B180" s="19">
        <v>184</v>
      </c>
      <c r="C180" s="66">
        <v>2.3468</v>
      </c>
      <c r="D180" s="67">
        <f t="shared" si="5"/>
        <v>2.347</v>
      </c>
    </row>
    <row r="181" spans="1:4" x14ac:dyDescent="0.25">
      <c r="A181" s="10">
        <f t="shared" si="6"/>
        <v>186</v>
      </c>
      <c r="B181" s="19">
        <v>185</v>
      </c>
      <c r="C181" s="66">
        <v>2.3466999999999998</v>
      </c>
      <c r="D181" s="67">
        <f t="shared" si="5"/>
        <v>2.347</v>
      </c>
    </row>
    <row r="182" spans="1:4" x14ac:dyDescent="0.25">
      <c r="A182" s="10">
        <f t="shared" si="6"/>
        <v>187</v>
      </c>
      <c r="B182" s="19">
        <v>186</v>
      </c>
      <c r="C182" s="66">
        <v>2.3466</v>
      </c>
      <c r="D182" s="67">
        <f t="shared" si="5"/>
        <v>2.347</v>
      </c>
    </row>
    <row r="183" spans="1:4" x14ac:dyDescent="0.25">
      <c r="A183" s="10">
        <f t="shared" si="6"/>
        <v>188</v>
      </c>
      <c r="B183" s="19">
        <v>187</v>
      </c>
      <c r="C183" s="66">
        <v>2.3464999999999998</v>
      </c>
      <c r="D183" s="67">
        <f t="shared" si="5"/>
        <v>2.3460000000000001</v>
      </c>
    </row>
    <row r="184" spans="1:4" x14ac:dyDescent="0.25">
      <c r="A184" s="10">
        <f t="shared" si="6"/>
        <v>189</v>
      </c>
      <c r="B184" s="19">
        <v>188</v>
      </c>
      <c r="C184" s="66">
        <v>2.3462999999999998</v>
      </c>
      <c r="D184" s="67">
        <f t="shared" si="5"/>
        <v>2.3460000000000001</v>
      </c>
    </row>
    <row r="185" spans="1:4" x14ac:dyDescent="0.25">
      <c r="A185" s="10">
        <f t="shared" si="6"/>
        <v>190</v>
      </c>
      <c r="B185" s="19">
        <v>189</v>
      </c>
      <c r="C185" s="66">
        <v>2.3462999999999998</v>
      </c>
      <c r="D185" s="67">
        <f t="shared" si="5"/>
        <v>2.3460000000000001</v>
      </c>
    </row>
    <row r="186" spans="1:4" x14ac:dyDescent="0.25">
      <c r="A186" s="10">
        <f t="shared" si="6"/>
        <v>191</v>
      </c>
      <c r="B186" s="19">
        <v>190</v>
      </c>
      <c r="C186" s="66">
        <v>2.3460999999999999</v>
      </c>
      <c r="D186" s="67">
        <f t="shared" si="5"/>
        <v>2.3460000000000001</v>
      </c>
    </row>
    <row r="187" spans="1:4" x14ac:dyDescent="0.25">
      <c r="A187" s="10">
        <f t="shared" si="6"/>
        <v>192</v>
      </c>
      <c r="B187" s="19">
        <v>191</v>
      </c>
      <c r="C187" s="66">
        <v>2.3460000000000001</v>
      </c>
      <c r="D187" s="67">
        <f t="shared" si="5"/>
        <v>2.3460000000000001</v>
      </c>
    </row>
    <row r="188" spans="1:4" x14ac:dyDescent="0.25">
      <c r="A188" s="10">
        <f t="shared" si="6"/>
        <v>193</v>
      </c>
      <c r="B188" s="19">
        <v>192</v>
      </c>
      <c r="C188" s="66">
        <v>2.3458999999999999</v>
      </c>
      <c r="D188" s="67">
        <f t="shared" si="5"/>
        <v>2.3460000000000001</v>
      </c>
    </row>
    <row r="189" spans="1:4" x14ac:dyDescent="0.25">
      <c r="A189" s="10">
        <f t="shared" si="6"/>
        <v>194</v>
      </c>
      <c r="B189" s="19">
        <v>193</v>
      </c>
      <c r="C189" s="66">
        <v>2.3458000000000001</v>
      </c>
      <c r="D189" s="67">
        <f t="shared" si="5"/>
        <v>2.3460000000000001</v>
      </c>
    </row>
    <row r="190" spans="1:4" x14ac:dyDescent="0.25">
      <c r="A190" s="10">
        <f t="shared" si="6"/>
        <v>195</v>
      </c>
      <c r="B190" s="19">
        <v>194</v>
      </c>
      <c r="C190" s="66">
        <v>2.3456999999999999</v>
      </c>
      <c r="D190" s="67">
        <f t="shared" si="5"/>
        <v>2.3460000000000001</v>
      </c>
    </row>
    <row r="191" spans="1:4" x14ac:dyDescent="0.25">
      <c r="A191" s="10">
        <f t="shared" si="6"/>
        <v>196</v>
      </c>
      <c r="B191" s="19">
        <v>195</v>
      </c>
      <c r="C191" s="66">
        <v>2.3456000000000001</v>
      </c>
      <c r="D191" s="67">
        <f t="shared" si="5"/>
        <v>2.3460000000000001</v>
      </c>
    </row>
    <row r="192" spans="1:4" x14ac:dyDescent="0.25">
      <c r="A192" s="10">
        <f t="shared" si="6"/>
        <v>197</v>
      </c>
      <c r="B192" s="19">
        <v>196</v>
      </c>
      <c r="C192" s="66">
        <v>2.3454999999999999</v>
      </c>
      <c r="D192" s="67">
        <f t="shared" si="5"/>
        <v>2.3460000000000001</v>
      </c>
    </row>
    <row r="193" spans="1:4" x14ac:dyDescent="0.25">
      <c r="A193" s="10">
        <f t="shared" si="6"/>
        <v>198</v>
      </c>
      <c r="B193" s="19">
        <v>197</v>
      </c>
      <c r="C193" s="66">
        <v>2.3454000000000002</v>
      </c>
      <c r="D193" s="67">
        <f t="shared" si="5"/>
        <v>2.3450000000000002</v>
      </c>
    </row>
    <row r="194" spans="1:4" x14ac:dyDescent="0.25">
      <c r="A194" s="10">
        <f t="shared" si="6"/>
        <v>199</v>
      </c>
      <c r="B194" s="19">
        <v>198</v>
      </c>
      <c r="C194" s="66">
        <v>2.3452999999999999</v>
      </c>
      <c r="D194" s="67">
        <f t="shared" si="5"/>
        <v>2.3450000000000002</v>
      </c>
    </row>
    <row r="195" spans="1:4" x14ac:dyDescent="0.25">
      <c r="A195" s="10">
        <f t="shared" si="6"/>
        <v>200</v>
      </c>
      <c r="B195" s="19">
        <v>199</v>
      </c>
      <c r="C195" s="66">
        <v>2.3452000000000002</v>
      </c>
      <c r="D195" s="67">
        <f>ROUND(TINV(0.02,(A195-1)),3)</f>
        <v>2.3450000000000002</v>
      </c>
    </row>
    <row r="196" spans="1:4" x14ac:dyDescent="0.25">
      <c r="A196" s="10">
        <f t="shared" si="6"/>
        <v>201</v>
      </c>
      <c r="B196" s="19">
        <v>200</v>
      </c>
      <c r="C196" s="66">
        <v>2.3451</v>
      </c>
      <c r="D196" s="67">
        <f>ROUND(TINV(0.02,(A196-1)),3)</f>
        <v>2.3450000000000002</v>
      </c>
    </row>
    <row r="197" spans="1:4" ht="13.8" x14ac:dyDescent="0.25">
      <c r="A197" s="11" t="s">
        <v>61</v>
      </c>
      <c r="B197" s="11" t="s">
        <v>61</v>
      </c>
      <c r="C197" s="65">
        <v>2.3260000000000001</v>
      </c>
    </row>
    <row r="198" spans="1:4" x14ac:dyDescent="0.25">
      <c r="D198" s="16"/>
    </row>
    <row r="199" spans="1:4" x14ac:dyDescent="0.25">
      <c r="D199" s="16"/>
    </row>
    <row r="200" spans="1:4" x14ac:dyDescent="0.25">
      <c r="D200" s="16"/>
    </row>
    <row r="201" spans="1:4" x14ac:dyDescent="0.25">
      <c r="D201" s="16"/>
    </row>
    <row r="202" spans="1:4" x14ac:dyDescent="0.25">
      <c r="D202" s="16"/>
    </row>
    <row r="203" spans="1:4" x14ac:dyDescent="0.25">
      <c r="D203" s="16"/>
    </row>
    <row r="204" spans="1:4" x14ac:dyDescent="0.25">
      <c r="D204" s="16"/>
    </row>
    <row r="205" spans="1:4" x14ac:dyDescent="0.25">
      <c r="D205" s="16"/>
    </row>
    <row r="206" spans="1:4" x14ac:dyDescent="0.25">
      <c r="D206" s="16"/>
    </row>
    <row r="207" spans="1:4" x14ac:dyDescent="0.25">
      <c r="D207" s="16"/>
    </row>
    <row r="208" spans="1:4" x14ac:dyDescent="0.25">
      <c r="D208" s="16"/>
    </row>
    <row r="209" spans="4:4" x14ac:dyDescent="0.25">
      <c r="D209" s="16"/>
    </row>
    <row r="210" spans="4:4" x14ac:dyDescent="0.25">
      <c r="D210" s="16"/>
    </row>
    <row r="211" spans="4:4" x14ac:dyDescent="0.25">
      <c r="D211" s="16"/>
    </row>
    <row r="212" spans="4:4" x14ac:dyDescent="0.25">
      <c r="D212" s="16"/>
    </row>
    <row r="213" spans="4:4" x14ac:dyDescent="0.25">
      <c r="D213" s="16"/>
    </row>
    <row r="214" spans="4:4" x14ac:dyDescent="0.25">
      <c r="D214" s="16"/>
    </row>
    <row r="215" spans="4:4" x14ac:dyDescent="0.25">
      <c r="D215" s="16"/>
    </row>
    <row r="216" spans="4:4" x14ac:dyDescent="0.25">
      <c r="D216" s="16"/>
    </row>
    <row r="217" spans="4:4" x14ac:dyDescent="0.25">
      <c r="D217" s="16"/>
    </row>
    <row r="218" spans="4:4" x14ac:dyDescent="0.25">
      <c r="D218" s="16"/>
    </row>
    <row r="219" spans="4:4" x14ac:dyDescent="0.25">
      <c r="D219" s="16"/>
    </row>
    <row r="220" spans="4:4" x14ac:dyDescent="0.25">
      <c r="D220" s="16"/>
    </row>
    <row r="221" spans="4:4" x14ac:dyDescent="0.25">
      <c r="D221" s="16"/>
    </row>
    <row r="222" spans="4:4" x14ac:dyDescent="0.25">
      <c r="D222" s="16"/>
    </row>
    <row r="223" spans="4:4" x14ac:dyDescent="0.25">
      <c r="D223" s="16"/>
    </row>
    <row r="224" spans="4:4" x14ac:dyDescent="0.25">
      <c r="D224" s="16"/>
    </row>
    <row r="225" spans="4:4" x14ac:dyDescent="0.25">
      <c r="D225" s="16"/>
    </row>
    <row r="226" spans="4:4" x14ac:dyDescent="0.25">
      <c r="D226" s="16"/>
    </row>
    <row r="227" spans="4:4" x14ac:dyDescent="0.25">
      <c r="D227" s="16"/>
    </row>
    <row r="228" spans="4:4" x14ac:dyDescent="0.25">
      <c r="D228" s="16"/>
    </row>
    <row r="229" spans="4:4" x14ac:dyDescent="0.25">
      <c r="D229" s="16"/>
    </row>
    <row r="230" spans="4:4" x14ac:dyDescent="0.25">
      <c r="D230" s="16"/>
    </row>
    <row r="231" spans="4:4" x14ac:dyDescent="0.25">
      <c r="D231" s="16"/>
    </row>
    <row r="232" spans="4:4" x14ac:dyDescent="0.25">
      <c r="D232" s="16"/>
    </row>
    <row r="233" spans="4:4" x14ac:dyDescent="0.25">
      <c r="D233" s="16"/>
    </row>
    <row r="234" spans="4:4" x14ac:dyDescent="0.25">
      <c r="D234" s="16"/>
    </row>
    <row r="235" spans="4:4" x14ac:dyDescent="0.25">
      <c r="D235" s="16"/>
    </row>
    <row r="236" spans="4:4" x14ac:dyDescent="0.25">
      <c r="D236" s="16"/>
    </row>
    <row r="237" spans="4:4" x14ac:dyDescent="0.25">
      <c r="D237" s="16"/>
    </row>
    <row r="238" spans="4:4" x14ac:dyDescent="0.25">
      <c r="D238" s="16"/>
    </row>
    <row r="239" spans="4:4" x14ac:dyDescent="0.25">
      <c r="D239" s="16"/>
    </row>
    <row r="240" spans="4:4" x14ac:dyDescent="0.25">
      <c r="D240" s="16"/>
    </row>
    <row r="241" spans="4:4" x14ac:dyDescent="0.25">
      <c r="D241" s="16"/>
    </row>
    <row r="242" spans="4:4" x14ac:dyDescent="0.25">
      <c r="D242" s="16"/>
    </row>
    <row r="243" spans="4:4" x14ac:dyDescent="0.25">
      <c r="D243" s="16"/>
    </row>
    <row r="244" spans="4:4" x14ac:dyDescent="0.25">
      <c r="D244" s="16"/>
    </row>
    <row r="245" spans="4:4" x14ac:dyDescent="0.25">
      <c r="D245" s="16"/>
    </row>
    <row r="246" spans="4:4" x14ac:dyDescent="0.25">
      <c r="D246" s="16"/>
    </row>
    <row r="247" spans="4:4" x14ac:dyDescent="0.25">
      <c r="D247" s="16"/>
    </row>
    <row r="248" spans="4:4" x14ac:dyDescent="0.25">
      <c r="D248" s="16"/>
    </row>
    <row r="249" spans="4:4" x14ac:dyDescent="0.25">
      <c r="D249" s="16"/>
    </row>
    <row r="250" spans="4:4" x14ac:dyDescent="0.25">
      <c r="D250" s="16"/>
    </row>
    <row r="251" spans="4:4" x14ac:dyDescent="0.25">
      <c r="D251" s="16"/>
    </row>
    <row r="252" spans="4:4" x14ac:dyDescent="0.25">
      <c r="D252" s="16"/>
    </row>
    <row r="253" spans="4:4" x14ac:dyDescent="0.25">
      <c r="D253" s="16"/>
    </row>
    <row r="254" spans="4:4" x14ac:dyDescent="0.25">
      <c r="D254" s="16"/>
    </row>
    <row r="255" spans="4:4" x14ac:dyDescent="0.25">
      <c r="D255" s="16"/>
    </row>
    <row r="256" spans="4:4" x14ac:dyDescent="0.25">
      <c r="D256" s="16"/>
    </row>
    <row r="257" spans="4:4" x14ac:dyDescent="0.25">
      <c r="D257" s="16"/>
    </row>
    <row r="258" spans="4:4" x14ac:dyDescent="0.25">
      <c r="D258" s="16"/>
    </row>
    <row r="259" spans="4:4" x14ac:dyDescent="0.25">
      <c r="D259" s="16"/>
    </row>
    <row r="260" spans="4:4" x14ac:dyDescent="0.25">
      <c r="D260" s="16"/>
    </row>
    <row r="261" spans="4:4" x14ac:dyDescent="0.25">
      <c r="D261" s="16"/>
    </row>
    <row r="262" spans="4:4" x14ac:dyDescent="0.25">
      <c r="D262" s="16"/>
    </row>
    <row r="263" spans="4:4" x14ac:dyDescent="0.25">
      <c r="D263" s="16"/>
    </row>
    <row r="264" spans="4:4" x14ac:dyDescent="0.25">
      <c r="D264" s="16"/>
    </row>
    <row r="265" spans="4:4" x14ac:dyDescent="0.25">
      <c r="D265" s="16"/>
    </row>
    <row r="266" spans="4:4" x14ac:dyDescent="0.25">
      <c r="D266" s="16"/>
    </row>
    <row r="267" spans="4:4" x14ac:dyDescent="0.25">
      <c r="D267" s="16"/>
    </row>
    <row r="268" spans="4:4" x14ac:dyDescent="0.25">
      <c r="D268" s="16"/>
    </row>
    <row r="269" spans="4:4" x14ac:dyDescent="0.25">
      <c r="D269" s="16"/>
    </row>
    <row r="270" spans="4:4" x14ac:dyDescent="0.25">
      <c r="D270" s="16"/>
    </row>
    <row r="271" spans="4:4" x14ac:dyDescent="0.25">
      <c r="D271" s="16"/>
    </row>
    <row r="272" spans="4:4" x14ac:dyDescent="0.25">
      <c r="D272" s="16"/>
    </row>
    <row r="273" spans="4:4" x14ac:dyDescent="0.25">
      <c r="D273" s="16"/>
    </row>
    <row r="274" spans="4:4" x14ac:dyDescent="0.25">
      <c r="D274" s="16"/>
    </row>
    <row r="275" spans="4:4" x14ac:dyDescent="0.25">
      <c r="D275" s="16"/>
    </row>
    <row r="276" spans="4:4" x14ac:dyDescent="0.25">
      <c r="D276" s="16"/>
    </row>
    <row r="277" spans="4:4" x14ac:dyDescent="0.25">
      <c r="D277" s="16"/>
    </row>
    <row r="278" spans="4:4" x14ac:dyDescent="0.25">
      <c r="D278" s="16"/>
    </row>
    <row r="279" spans="4:4" x14ac:dyDescent="0.25">
      <c r="D279" s="16"/>
    </row>
    <row r="280" spans="4:4" x14ac:dyDescent="0.25">
      <c r="D280" s="16"/>
    </row>
    <row r="281" spans="4:4" x14ac:dyDescent="0.25">
      <c r="D281" s="16"/>
    </row>
    <row r="282" spans="4:4" x14ac:dyDescent="0.25">
      <c r="D282" s="16"/>
    </row>
    <row r="283" spans="4:4" x14ac:dyDescent="0.25">
      <c r="D283" s="16"/>
    </row>
    <row r="284" spans="4:4" x14ac:dyDescent="0.25">
      <c r="D284" s="16"/>
    </row>
    <row r="285" spans="4:4" x14ac:dyDescent="0.25">
      <c r="D285" s="16"/>
    </row>
    <row r="286" spans="4:4" x14ac:dyDescent="0.25">
      <c r="D286" s="16"/>
    </row>
    <row r="287" spans="4:4" x14ac:dyDescent="0.25">
      <c r="D287" s="16"/>
    </row>
    <row r="288" spans="4:4" x14ac:dyDescent="0.25">
      <c r="D288" s="16"/>
    </row>
    <row r="289" spans="4:4" x14ac:dyDescent="0.25">
      <c r="D289" s="16"/>
    </row>
    <row r="290" spans="4:4" x14ac:dyDescent="0.25">
      <c r="D290" s="16"/>
    </row>
    <row r="291" spans="4:4" x14ac:dyDescent="0.25">
      <c r="D291" s="16"/>
    </row>
    <row r="292" spans="4:4" x14ac:dyDescent="0.25">
      <c r="D292" s="16"/>
    </row>
    <row r="293" spans="4:4" x14ac:dyDescent="0.25">
      <c r="D293" s="16"/>
    </row>
    <row r="294" spans="4:4" x14ac:dyDescent="0.25">
      <c r="D294" s="16"/>
    </row>
    <row r="295" spans="4:4" x14ac:dyDescent="0.25">
      <c r="D295" s="16"/>
    </row>
    <row r="296" spans="4:4" x14ac:dyDescent="0.25">
      <c r="D296" s="16"/>
    </row>
    <row r="297" spans="4:4" x14ac:dyDescent="0.25">
      <c r="D297" s="16"/>
    </row>
    <row r="298" spans="4:4" x14ac:dyDescent="0.25">
      <c r="D298" s="16"/>
    </row>
    <row r="299" spans="4:4" x14ac:dyDescent="0.25">
      <c r="D299" s="16"/>
    </row>
    <row r="300" spans="4:4" x14ac:dyDescent="0.25">
      <c r="D300" s="16"/>
    </row>
    <row r="301" spans="4:4" x14ac:dyDescent="0.25">
      <c r="D301" s="16"/>
    </row>
    <row r="302" spans="4:4" x14ac:dyDescent="0.25">
      <c r="D302" s="16"/>
    </row>
    <row r="303" spans="4:4" x14ac:dyDescent="0.25">
      <c r="D303" s="16"/>
    </row>
    <row r="304" spans="4:4" x14ac:dyDescent="0.25">
      <c r="D304" s="16"/>
    </row>
    <row r="305" spans="4:4" x14ac:dyDescent="0.25">
      <c r="D305" s="16"/>
    </row>
    <row r="306" spans="4:4" x14ac:dyDescent="0.25">
      <c r="D306" s="16"/>
    </row>
    <row r="307" spans="4:4" x14ac:dyDescent="0.25">
      <c r="D307" s="16"/>
    </row>
    <row r="308" spans="4:4" x14ac:dyDescent="0.25">
      <c r="D308" s="16"/>
    </row>
    <row r="309" spans="4:4" x14ac:dyDescent="0.25">
      <c r="D309" s="16"/>
    </row>
    <row r="310" spans="4:4" x14ac:dyDescent="0.25">
      <c r="D310" s="16"/>
    </row>
    <row r="311" spans="4:4" x14ac:dyDescent="0.25">
      <c r="D311" s="16"/>
    </row>
    <row r="312" spans="4:4" x14ac:dyDescent="0.25">
      <c r="D312" s="16"/>
    </row>
    <row r="313" spans="4:4" x14ac:dyDescent="0.25">
      <c r="D313" s="16"/>
    </row>
    <row r="314" spans="4:4" x14ac:dyDescent="0.25">
      <c r="D314" s="16"/>
    </row>
    <row r="315" spans="4:4" x14ac:dyDescent="0.25">
      <c r="D315" s="16"/>
    </row>
    <row r="316" spans="4:4" x14ac:dyDescent="0.25">
      <c r="D316" s="16"/>
    </row>
    <row r="317" spans="4:4" x14ac:dyDescent="0.25">
      <c r="D317" s="16"/>
    </row>
    <row r="318" spans="4:4" x14ac:dyDescent="0.25">
      <c r="D318" s="16"/>
    </row>
    <row r="319" spans="4:4" x14ac:dyDescent="0.25">
      <c r="D319" s="16"/>
    </row>
    <row r="320" spans="4:4" x14ac:dyDescent="0.25">
      <c r="D320" s="16"/>
    </row>
    <row r="321" spans="4:4" x14ac:dyDescent="0.25">
      <c r="D321" s="16"/>
    </row>
    <row r="322" spans="4:4" x14ac:dyDescent="0.25">
      <c r="D322" s="16"/>
    </row>
    <row r="323" spans="4:4" x14ac:dyDescent="0.25">
      <c r="D323" s="16"/>
    </row>
    <row r="324" spans="4:4" x14ac:dyDescent="0.25">
      <c r="D324" s="16"/>
    </row>
    <row r="325" spans="4:4" x14ac:dyDescent="0.25">
      <c r="D325" s="16"/>
    </row>
    <row r="326" spans="4:4" x14ac:dyDescent="0.25">
      <c r="D326" s="16"/>
    </row>
    <row r="327" spans="4:4" x14ac:dyDescent="0.25">
      <c r="D327" s="16"/>
    </row>
    <row r="328" spans="4:4" x14ac:dyDescent="0.25">
      <c r="D328" s="16"/>
    </row>
    <row r="329" spans="4:4" x14ac:dyDescent="0.25">
      <c r="D329" s="16"/>
    </row>
    <row r="330" spans="4:4" x14ac:dyDescent="0.25">
      <c r="D330" s="16"/>
    </row>
    <row r="331" spans="4:4" x14ac:dyDescent="0.25">
      <c r="D331" s="16"/>
    </row>
    <row r="332" spans="4:4" x14ac:dyDescent="0.25">
      <c r="D332" s="16"/>
    </row>
    <row r="333" spans="4:4" x14ac:dyDescent="0.25">
      <c r="D333" s="16"/>
    </row>
    <row r="334" spans="4:4" x14ac:dyDescent="0.25">
      <c r="D334" s="16"/>
    </row>
    <row r="335" spans="4:4" x14ac:dyDescent="0.25">
      <c r="D335" s="16"/>
    </row>
    <row r="336" spans="4:4" x14ac:dyDescent="0.25">
      <c r="D336" s="16"/>
    </row>
    <row r="337" spans="4:4" x14ac:dyDescent="0.25">
      <c r="D337" s="16"/>
    </row>
    <row r="338" spans="4:4" x14ac:dyDescent="0.25">
      <c r="D338" s="16"/>
    </row>
    <row r="339" spans="4:4" x14ac:dyDescent="0.25">
      <c r="D339" s="16"/>
    </row>
    <row r="340" spans="4:4" x14ac:dyDescent="0.25">
      <c r="D340" s="16"/>
    </row>
    <row r="341" spans="4:4" x14ac:dyDescent="0.25">
      <c r="D341" s="16"/>
    </row>
    <row r="342" spans="4:4" x14ac:dyDescent="0.25">
      <c r="D342" s="16"/>
    </row>
    <row r="343" spans="4:4" x14ac:dyDescent="0.25">
      <c r="D343" s="16"/>
    </row>
    <row r="344" spans="4:4" x14ac:dyDescent="0.25">
      <c r="D344" s="16"/>
    </row>
    <row r="345" spans="4:4" x14ac:dyDescent="0.25">
      <c r="D345" s="16"/>
    </row>
    <row r="346" spans="4:4" x14ac:dyDescent="0.25">
      <c r="D346" s="16"/>
    </row>
    <row r="347" spans="4:4" x14ac:dyDescent="0.25">
      <c r="D347" s="16"/>
    </row>
    <row r="348" spans="4:4" x14ac:dyDescent="0.25">
      <c r="D348" s="16"/>
    </row>
    <row r="349" spans="4:4" x14ac:dyDescent="0.25">
      <c r="D349" s="16"/>
    </row>
    <row r="350" spans="4:4" x14ac:dyDescent="0.25">
      <c r="D350" s="16"/>
    </row>
    <row r="351" spans="4:4" x14ac:dyDescent="0.25">
      <c r="D351" s="16"/>
    </row>
    <row r="352" spans="4:4" x14ac:dyDescent="0.25">
      <c r="D352" s="16"/>
    </row>
    <row r="353" spans="4:4" x14ac:dyDescent="0.25">
      <c r="D353" s="16"/>
    </row>
    <row r="354" spans="4:4" x14ac:dyDescent="0.25">
      <c r="D354" s="16"/>
    </row>
    <row r="355" spans="4:4" x14ac:dyDescent="0.25">
      <c r="D355" s="16"/>
    </row>
    <row r="356" spans="4:4" x14ac:dyDescent="0.25">
      <c r="D356" s="16"/>
    </row>
    <row r="357" spans="4:4" x14ac:dyDescent="0.25">
      <c r="D357" s="16"/>
    </row>
    <row r="358" spans="4:4" x14ac:dyDescent="0.25">
      <c r="D358" s="16"/>
    </row>
    <row r="359" spans="4:4" x14ac:dyDescent="0.25">
      <c r="D359" s="16"/>
    </row>
    <row r="360" spans="4:4" x14ac:dyDescent="0.25">
      <c r="D360" s="16"/>
    </row>
    <row r="361" spans="4:4" x14ac:dyDescent="0.25">
      <c r="D361" s="16"/>
    </row>
    <row r="362" spans="4:4" x14ac:dyDescent="0.25">
      <c r="D362" s="16"/>
    </row>
    <row r="363" spans="4:4" x14ac:dyDescent="0.25">
      <c r="D363" s="16"/>
    </row>
    <row r="364" spans="4:4" x14ac:dyDescent="0.25">
      <c r="D364" s="16"/>
    </row>
    <row r="365" spans="4:4" x14ac:dyDescent="0.25">
      <c r="D365" s="16"/>
    </row>
    <row r="366" spans="4:4" x14ac:dyDescent="0.25">
      <c r="D366" s="16"/>
    </row>
    <row r="367" spans="4:4" x14ac:dyDescent="0.25">
      <c r="D367" s="16"/>
    </row>
    <row r="368" spans="4:4" x14ac:dyDescent="0.25">
      <c r="D368" s="16"/>
    </row>
    <row r="369" spans="4:4" x14ac:dyDescent="0.25">
      <c r="D369" s="16"/>
    </row>
    <row r="370" spans="4:4" x14ac:dyDescent="0.25">
      <c r="D370" s="16"/>
    </row>
    <row r="371" spans="4:4" x14ac:dyDescent="0.25">
      <c r="D371" s="16"/>
    </row>
    <row r="372" spans="4:4" x14ac:dyDescent="0.25">
      <c r="D372" s="16"/>
    </row>
    <row r="373" spans="4:4" x14ac:dyDescent="0.25">
      <c r="D373" s="16"/>
    </row>
    <row r="374" spans="4:4" x14ac:dyDescent="0.25">
      <c r="D374" s="16"/>
    </row>
    <row r="375" spans="4:4" x14ac:dyDescent="0.25">
      <c r="D375" s="16"/>
    </row>
    <row r="376" spans="4:4" x14ac:dyDescent="0.25">
      <c r="D376" s="16"/>
    </row>
    <row r="377" spans="4:4" x14ac:dyDescent="0.25">
      <c r="D377" s="16"/>
    </row>
    <row r="378" spans="4:4" x14ac:dyDescent="0.25">
      <c r="D378" s="16"/>
    </row>
    <row r="379" spans="4:4" x14ac:dyDescent="0.25">
      <c r="D379" s="16"/>
    </row>
    <row r="380" spans="4:4" x14ac:dyDescent="0.25">
      <c r="D380" s="16"/>
    </row>
    <row r="381" spans="4:4" x14ac:dyDescent="0.25">
      <c r="D381" s="16"/>
    </row>
    <row r="382" spans="4:4" x14ac:dyDescent="0.25">
      <c r="D382" s="16"/>
    </row>
    <row r="383" spans="4:4" x14ac:dyDescent="0.25">
      <c r="D383" s="16"/>
    </row>
    <row r="384" spans="4:4" x14ac:dyDescent="0.25">
      <c r="D384" s="16"/>
    </row>
    <row r="385" spans="4:4" x14ac:dyDescent="0.25">
      <c r="D385" s="16"/>
    </row>
    <row r="386" spans="4:4" x14ac:dyDescent="0.25">
      <c r="D386" s="16"/>
    </row>
    <row r="387" spans="4:4" x14ac:dyDescent="0.25">
      <c r="D387" s="16"/>
    </row>
    <row r="388" spans="4:4" x14ac:dyDescent="0.25">
      <c r="D388" s="16"/>
    </row>
    <row r="389" spans="4:4" x14ac:dyDescent="0.25">
      <c r="D389" s="16"/>
    </row>
    <row r="390" spans="4:4" x14ac:dyDescent="0.25">
      <c r="D390" s="16"/>
    </row>
    <row r="391" spans="4:4" x14ac:dyDescent="0.25">
      <c r="D391" s="16"/>
    </row>
    <row r="392" spans="4:4" x14ac:dyDescent="0.25">
      <c r="D392" s="16"/>
    </row>
    <row r="393" spans="4:4" x14ac:dyDescent="0.25">
      <c r="D393" s="16"/>
    </row>
    <row r="394" spans="4:4" x14ac:dyDescent="0.25">
      <c r="D394" s="16"/>
    </row>
    <row r="395" spans="4:4" x14ac:dyDescent="0.25">
      <c r="D395" s="16"/>
    </row>
    <row r="396" spans="4:4" x14ac:dyDescent="0.25">
      <c r="D396" s="16"/>
    </row>
    <row r="397" spans="4:4" x14ac:dyDescent="0.25">
      <c r="D397" s="16"/>
    </row>
    <row r="398" spans="4:4" x14ac:dyDescent="0.25">
      <c r="D398" s="16"/>
    </row>
    <row r="399" spans="4:4" x14ac:dyDescent="0.25">
      <c r="D399" s="16"/>
    </row>
    <row r="400" spans="4:4" x14ac:dyDescent="0.25">
      <c r="D400" s="16"/>
    </row>
    <row r="401" spans="4:4" x14ac:dyDescent="0.25">
      <c r="D401" s="16"/>
    </row>
    <row r="402" spans="4:4" x14ac:dyDescent="0.25">
      <c r="D402" s="16"/>
    </row>
    <row r="403" spans="4:4" x14ac:dyDescent="0.25">
      <c r="D403" s="16"/>
    </row>
    <row r="404" spans="4:4" x14ac:dyDescent="0.25">
      <c r="D404" s="16"/>
    </row>
    <row r="405" spans="4:4" x14ac:dyDescent="0.25">
      <c r="D405" s="16"/>
    </row>
    <row r="406" spans="4:4" x14ac:dyDescent="0.25">
      <c r="D406" s="16"/>
    </row>
    <row r="407" spans="4:4" x14ac:dyDescent="0.25">
      <c r="D407" s="16"/>
    </row>
    <row r="408" spans="4:4" x14ac:dyDescent="0.25">
      <c r="D408" s="16"/>
    </row>
    <row r="409" spans="4:4" x14ac:dyDescent="0.25">
      <c r="D409" s="16"/>
    </row>
    <row r="410" spans="4:4" x14ac:dyDescent="0.25">
      <c r="D410" s="16"/>
    </row>
    <row r="411" spans="4:4" x14ac:dyDescent="0.25">
      <c r="D411" s="16"/>
    </row>
    <row r="412" spans="4:4" x14ac:dyDescent="0.25">
      <c r="D412" s="16"/>
    </row>
    <row r="413" spans="4:4" x14ac:dyDescent="0.25">
      <c r="D413" s="16"/>
    </row>
    <row r="414" spans="4:4" x14ac:dyDescent="0.25">
      <c r="D414" s="16"/>
    </row>
    <row r="415" spans="4:4" x14ac:dyDescent="0.25">
      <c r="D415" s="16"/>
    </row>
    <row r="416" spans="4:4" x14ac:dyDescent="0.25">
      <c r="D416" s="16"/>
    </row>
    <row r="417" spans="4:4" x14ac:dyDescent="0.25">
      <c r="D417" s="16"/>
    </row>
    <row r="418" spans="4:4" x14ac:dyDescent="0.25">
      <c r="D418" s="16"/>
    </row>
    <row r="419" spans="4:4" x14ac:dyDescent="0.25">
      <c r="D419" s="16"/>
    </row>
    <row r="420" spans="4:4" x14ac:dyDescent="0.25">
      <c r="D420" s="16"/>
    </row>
    <row r="421" spans="4:4" x14ac:dyDescent="0.25">
      <c r="D421" s="16"/>
    </row>
    <row r="422" spans="4:4" x14ac:dyDescent="0.25">
      <c r="D422" s="16"/>
    </row>
    <row r="423" spans="4:4" x14ac:dyDescent="0.25">
      <c r="D423" s="16"/>
    </row>
    <row r="424" spans="4:4" x14ac:dyDescent="0.25">
      <c r="D424" s="16"/>
    </row>
    <row r="425" spans="4:4" x14ac:dyDescent="0.25">
      <c r="D425" s="16"/>
    </row>
    <row r="426" spans="4:4" x14ac:dyDescent="0.25">
      <c r="D426" s="16"/>
    </row>
    <row r="427" spans="4:4" x14ac:dyDescent="0.25">
      <c r="D427" s="16"/>
    </row>
    <row r="428" spans="4:4" x14ac:dyDescent="0.25">
      <c r="D428" s="16"/>
    </row>
    <row r="429" spans="4:4" x14ac:dyDescent="0.25">
      <c r="D429" s="16"/>
    </row>
    <row r="430" spans="4:4" x14ac:dyDescent="0.25">
      <c r="D430" s="16"/>
    </row>
    <row r="431" spans="4:4" x14ac:dyDescent="0.25">
      <c r="D431" s="16"/>
    </row>
    <row r="432" spans="4:4" x14ac:dyDescent="0.25">
      <c r="D432" s="16"/>
    </row>
    <row r="433" spans="4:4" x14ac:dyDescent="0.25">
      <c r="D433" s="16"/>
    </row>
    <row r="434" spans="4:4" x14ac:dyDescent="0.25">
      <c r="D434" s="16"/>
    </row>
    <row r="435" spans="4:4" x14ac:dyDescent="0.25">
      <c r="D435" s="16"/>
    </row>
    <row r="436" spans="4:4" x14ac:dyDescent="0.25">
      <c r="D436" s="16"/>
    </row>
    <row r="437" spans="4:4" x14ac:dyDescent="0.25">
      <c r="D437" s="16"/>
    </row>
    <row r="438" spans="4:4" x14ac:dyDescent="0.25">
      <c r="D438" s="16"/>
    </row>
    <row r="439" spans="4:4" x14ac:dyDescent="0.25">
      <c r="D439" s="16"/>
    </row>
    <row r="440" spans="4:4" x14ac:dyDescent="0.25">
      <c r="D440" s="16"/>
    </row>
    <row r="441" spans="4:4" x14ac:dyDescent="0.25">
      <c r="D441" s="16"/>
    </row>
    <row r="442" spans="4:4" x14ac:dyDescent="0.25">
      <c r="D442" s="16"/>
    </row>
    <row r="443" spans="4:4" x14ac:dyDescent="0.25">
      <c r="D443" s="16"/>
    </row>
    <row r="444" spans="4:4" x14ac:dyDescent="0.25">
      <c r="D444" s="16"/>
    </row>
    <row r="445" spans="4:4" x14ac:dyDescent="0.25">
      <c r="D445" s="16"/>
    </row>
    <row r="446" spans="4:4" x14ac:dyDescent="0.25">
      <c r="D446" s="16"/>
    </row>
    <row r="447" spans="4:4" x14ac:dyDescent="0.25">
      <c r="D447" s="16"/>
    </row>
    <row r="448" spans="4:4" x14ac:dyDescent="0.25">
      <c r="D448" s="16"/>
    </row>
    <row r="449" spans="4:4" x14ac:dyDescent="0.25">
      <c r="D449" s="16"/>
    </row>
    <row r="450" spans="4:4" x14ac:dyDescent="0.25">
      <c r="D450" s="16"/>
    </row>
    <row r="451" spans="4:4" x14ac:dyDescent="0.25">
      <c r="D451" s="16"/>
    </row>
    <row r="452" spans="4:4" x14ac:dyDescent="0.25">
      <c r="D452" s="16"/>
    </row>
    <row r="453" spans="4:4" x14ac:dyDescent="0.25">
      <c r="D453" s="16"/>
    </row>
    <row r="454" spans="4:4" x14ac:dyDescent="0.25">
      <c r="D454" s="16"/>
    </row>
    <row r="455" spans="4:4" x14ac:dyDescent="0.25">
      <c r="D455" s="16"/>
    </row>
    <row r="456" spans="4:4" x14ac:dyDescent="0.25">
      <c r="D456" s="16"/>
    </row>
    <row r="457" spans="4:4" x14ac:dyDescent="0.25">
      <c r="D457" s="16"/>
    </row>
    <row r="458" spans="4:4" x14ac:dyDescent="0.25">
      <c r="D458" s="16"/>
    </row>
    <row r="459" spans="4:4" x14ac:dyDescent="0.25">
      <c r="D459" s="16"/>
    </row>
    <row r="460" spans="4:4" x14ac:dyDescent="0.25">
      <c r="D460" s="16"/>
    </row>
    <row r="461" spans="4:4" x14ac:dyDescent="0.25">
      <c r="D461" s="16"/>
    </row>
    <row r="462" spans="4:4" x14ac:dyDescent="0.25">
      <c r="D462" s="16"/>
    </row>
    <row r="463" spans="4:4" x14ac:dyDescent="0.25">
      <c r="D463" s="16"/>
    </row>
    <row r="464" spans="4:4" x14ac:dyDescent="0.25">
      <c r="D464" s="16"/>
    </row>
    <row r="465" spans="4:4" x14ac:dyDescent="0.25">
      <c r="D465" s="16"/>
    </row>
    <row r="466" spans="4:4" x14ac:dyDescent="0.25">
      <c r="D466" s="16"/>
    </row>
    <row r="467" spans="4:4" x14ac:dyDescent="0.25">
      <c r="D467" s="16"/>
    </row>
    <row r="468" spans="4:4" x14ac:dyDescent="0.25">
      <c r="D468" s="16"/>
    </row>
    <row r="469" spans="4:4" x14ac:dyDescent="0.25">
      <c r="D469" s="16"/>
    </row>
    <row r="470" spans="4:4" x14ac:dyDescent="0.25">
      <c r="D470" s="16"/>
    </row>
    <row r="471" spans="4:4" x14ac:dyDescent="0.25">
      <c r="D471" s="16"/>
    </row>
    <row r="472" spans="4:4" x14ac:dyDescent="0.25">
      <c r="D472" s="16"/>
    </row>
    <row r="473" spans="4:4" x14ac:dyDescent="0.25">
      <c r="D473" s="16"/>
    </row>
    <row r="474" spans="4:4" x14ac:dyDescent="0.25">
      <c r="D474" s="16"/>
    </row>
    <row r="475" spans="4:4" x14ac:dyDescent="0.25">
      <c r="D475" s="16"/>
    </row>
    <row r="476" spans="4:4" x14ac:dyDescent="0.25">
      <c r="D476" s="16"/>
    </row>
    <row r="477" spans="4:4" x14ac:dyDescent="0.25">
      <c r="D477" s="16"/>
    </row>
    <row r="478" spans="4:4" x14ac:dyDescent="0.25">
      <c r="D478" s="16"/>
    </row>
    <row r="479" spans="4:4" x14ac:dyDescent="0.25">
      <c r="D479" s="16"/>
    </row>
    <row r="480" spans="4:4" x14ac:dyDescent="0.25">
      <c r="D480" s="16"/>
    </row>
    <row r="481" spans="4:4" x14ac:dyDescent="0.25">
      <c r="D481" s="16"/>
    </row>
    <row r="482" spans="4:4" x14ac:dyDescent="0.25">
      <c r="D482" s="16"/>
    </row>
    <row r="483" spans="4:4" x14ac:dyDescent="0.25">
      <c r="D483" s="16"/>
    </row>
    <row r="484" spans="4:4" x14ac:dyDescent="0.25">
      <c r="D484" s="16"/>
    </row>
    <row r="485" spans="4:4" x14ac:dyDescent="0.25">
      <c r="D485" s="16"/>
    </row>
    <row r="486" spans="4:4" x14ac:dyDescent="0.25">
      <c r="D486" s="16"/>
    </row>
    <row r="487" spans="4:4" x14ac:dyDescent="0.25">
      <c r="D487" s="16"/>
    </row>
    <row r="488" spans="4:4" x14ac:dyDescent="0.25">
      <c r="D488" s="16"/>
    </row>
    <row r="489" spans="4:4" x14ac:dyDescent="0.25">
      <c r="D489" s="16"/>
    </row>
    <row r="490" spans="4:4" x14ac:dyDescent="0.25">
      <c r="D490" s="16"/>
    </row>
    <row r="491" spans="4:4" x14ac:dyDescent="0.25">
      <c r="D491" s="16"/>
    </row>
    <row r="492" spans="4:4" x14ac:dyDescent="0.25">
      <c r="D492" s="16"/>
    </row>
    <row r="493" spans="4:4" x14ac:dyDescent="0.25">
      <c r="D493" s="16"/>
    </row>
    <row r="494" spans="4:4" x14ac:dyDescent="0.25">
      <c r="D494" s="16"/>
    </row>
    <row r="495" spans="4:4" x14ac:dyDescent="0.25">
      <c r="D495" s="16"/>
    </row>
    <row r="496" spans="4:4" x14ac:dyDescent="0.25">
      <c r="D496" s="16"/>
    </row>
    <row r="497" spans="4:4" x14ac:dyDescent="0.25">
      <c r="D497" s="16"/>
    </row>
    <row r="498" spans="4:4" x14ac:dyDescent="0.25">
      <c r="D498" s="16"/>
    </row>
    <row r="499" spans="4:4" x14ac:dyDescent="0.25">
      <c r="D499" s="16"/>
    </row>
    <row r="500" spans="4:4" x14ac:dyDescent="0.25">
      <c r="D500" s="16"/>
    </row>
    <row r="501" spans="4:4" x14ac:dyDescent="0.25">
      <c r="D501" s="16"/>
    </row>
    <row r="502" spans="4:4" x14ac:dyDescent="0.25">
      <c r="D502" s="16"/>
    </row>
    <row r="503" spans="4:4" x14ac:dyDescent="0.25">
      <c r="D503" s="16"/>
    </row>
    <row r="504" spans="4:4" x14ac:dyDescent="0.25">
      <c r="D504" s="16"/>
    </row>
    <row r="505" spans="4:4" x14ac:dyDescent="0.25">
      <c r="D505" s="16"/>
    </row>
    <row r="506" spans="4:4" x14ac:dyDescent="0.25">
      <c r="D506" s="16"/>
    </row>
    <row r="507" spans="4:4" x14ac:dyDescent="0.25">
      <c r="D507" s="16"/>
    </row>
    <row r="508" spans="4:4" x14ac:dyDescent="0.25">
      <c r="D508" s="16"/>
    </row>
    <row r="509" spans="4:4" x14ac:dyDescent="0.25">
      <c r="D509" s="16"/>
    </row>
    <row r="510" spans="4:4" x14ac:dyDescent="0.25">
      <c r="D510" s="16"/>
    </row>
    <row r="511" spans="4:4" x14ac:dyDescent="0.25">
      <c r="D511" s="16"/>
    </row>
    <row r="512" spans="4:4" x14ac:dyDescent="0.25">
      <c r="D512" s="16"/>
    </row>
    <row r="513" spans="4:4" x14ac:dyDescent="0.25">
      <c r="D513" s="16"/>
    </row>
    <row r="514" spans="4:4" x14ac:dyDescent="0.25">
      <c r="D514" s="16"/>
    </row>
    <row r="515" spans="4:4" x14ac:dyDescent="0.25">
      <c r="D515" s="16"/>
    </row>
    <row r="516" spans="4:4" x14ac:dyDescent="0.25">
      <c r="D516" s="16"/>
    </row>
    <row r="517" spans="4:4" x14ac:dyDescent="0.25">
      <c r="D517" s="16"/>
    </row>
    <row r="518" spans="4:4" x14ac:dyDescent="0.25">
      <c r="D518" s="16"/>
    </row>
    <row r="519" spans="4:4" x14ac:dyDescent="0.25">
      <c r="D519" s="16"/>
    </row>
    <row r="520" spans="4:4" x14ac:dyDescent="0.25">
      <c r="D520" s="16"/>
    </row>
    <row r="521" spans="4:4" x14ac:dyDescent="0.25">
      <c r="D521" s="16"/>
    </row>
    <row r="522" spans="4:4" x14ac:dyDescent="0.25">
      <c r="D522" s="16"/>
    </row>
    <row r="523" spans="4:4" x14ac:dyDescent="0.25">
      <c r="D523" s="16"/>
    </row>
    <row r="524" spans="4:4" x14ac:dyDescent="0.25">
      <c r="D524" s="16"/>
    </row>
    <row r="525" spans="4:4" x14ac:dyDescent="0.25">
      <c r="D525" s="16"/>
    </row>
    <row r="526" spans="4:4" x14ac:dyDescent="0.25">
      <c r="D526" s="16"/>
    </row>
    <row r="527" spans="4:4" x14ac:dyDescent="0.25">
      <c r="D527" s="16"/>
    </row>
    <row r="528" spans="4:4" x14ac:dyDescent="0.25">
      <c r="D528" s="16"/>
    </row>
    <row r="529" spans="4:4" x14ac:dyDescent="0.25">
      <c r="D529" s="16"/>
    </row>
    <row r="530" spans="4:4" x14ac:dyDescent="0.25">
      <c r="D530" s="16"/>
    </row>
    <row r="531" spans="4:4" x14ac:dyDescent="0.25">
      <c r="D531" s="16"/>
    </row>
    <row r="532" spans="4:4" x14ac:dyDescent="0.25">
      <c r="D532" s="16"/>
    </row>
    <row r="533" spans="4:4" x14ac:dyDescent="0.25">
      <c r="D533" s="16"/>
    </row>
    <row r="534" spans="4:4" x14ac:dyDescent="0.25">
      <c r="D534" s="16"/>
    </row>
    <row r="535" spans="4:4" x14ac:dyDescent="0.25">
      <c r="D535" s="16"/>
    </row>
    <row r="536" spans="4:4" x14ac:dyDescent="0.25">
      <c r="D536" s="16"/>
    </row>
    <row r="537" spans="4:4" x14ac:dyDescent="0.25">
      <c r="D537" s="16"/>
    </row>
    <row r="538" spans="4:4" x14ac:dyDescent="0.25">
      <c r="D538" s="16"/>
    </row>
    <row r="539" spans="4:4" x14ac:dyDescent="0.25">
      <c r="D539" s="16"/>
    </row>
    <row r="540" spans="4:4" x14ac:dyDescent="0.25">
      <c r="D540" s="16"/>
    </row>
    <row r="541" spans="4:4" x14ac:dyDescent="0.25">
      <c r="D541" s="16"/>
    </row>
    <row r="542" spans="4:4" x14ac:dyDescent="0.25">
      <c r="D542" s="16"/>
    </row>
    <row r="543" spans="4:4" x14ac:dyDescent="0.25">
      <c r="D543" s="16"/>
    </row>
    <row r="544" spans="4:4" x14ac:dyDescent="0.25">
      <c r="D544" s="16"/>
    </row>
    <row r="545" spans="4:4" x14ac:dyDescent="0.25">
      <c r="D545" s="16"/>
    </row>
    <row r="546" spans="4:4" x14ac:dyDescent="0.25">
      <c r="D546" s="16"/>
    </row>
    <row r="547" spans="4:4" x14ac:dyDescent="0.25">
      <c r="D547" s="16"/>
    </row>
    <row r="548" spans="4:4" x14ac:dyDescent="0.25">
      <c r="D548" s="16"/>
    </row>
    <row r="549" spans="4:4" x14ac:dyDescent="0.25">
      <c r="D549" s="16"/>
    </row>
    <row r="550" spans="4:4" x14ac:dyDescent="0.25">
      <c r="D550" s="16"/>
    </row>
    <row r="551" spans="4:4" x14ac:dyDescent="0.25">
      <c r="D551" s="16"/>
    </row>
    <row r="552" spans="4:4" x14ac:dyDescent="0.25">
      <c r="D552" s="16"/>
    </row>
    <row r="553" spans="4:4" x14ac:dyDescent="0.25">
      <c r="D553" s="16"/>
    </row>
    <row r="554" spans="4:4" x14ac:dyDescent="0.25">
      <c r="D554" s="16"/>
    </row>
    <row r="555" spans="4:4" x14ac:dyDescent="0.25">
      <c r="D555" s="16"/>
    </row>
    <row r="556" spans="4:4" x14ac:dyDescent="0.25">
      <c r="D556" s="16"/>
    </row>
    <row r="557" spans="4:4" x14ac:dyDescent="0.25">
      <c r="D557" s="16"/>
    </row>
    <row r="558" spans="4:4" x14ac:dyDescent="0.25">
      <c r="D558" s="16"/>
    </row>
    <row r="559" spans="4:4" x14ac:dyDescent="0.25">
      <c r="D559" s="16"/>
    </row>
    <row r="560" spans="4:4" x14ac:dyDescent="0.25">
      <c r="D560" s="16"/>
    </row>
    <row r="561" spans="4:4" x14ac:dyDescent="0.25">
      <c r="D561" s="16"/>
    </row>
    <row r="562" spans="4:4" x14ac:dyDescent="0.25">
      <c r="D562" s="16"/>
    </row>
    <row r="563" spans="4:4" x14ac:dyDescent="0.25">
      <c r="D563" s="16"/>
    </row>
    <row r="564" spans="4:4" x14ac:dyDescent="0.25">
      <c r="D564" s="16"/>
    </row>
    <row r="565" spans="4:4" x14ac:dyDescent="0.25">
      <c r="D565" s="16"/>
    </row>
    <row r="566" spans="4:4" x14ac:dyDescent="0.25">
      <c r="D566" s="16"/>
    </row>
    <row r="567" spans="4:4" x14ac:dyDescent="0.25">
      <c r="D567" s="16"/>
    </row>
    <row r="568" spans="4:4" x14ac:dyDescent="0.25">
      <c r="D568" s="16"/>
    </row>
    <row r="569" spans="4:4" x14ac:dyDescent="0.25">
      <c r="D569" s="16"/>
    </row>
    <row r="570" spans="4:4" x14ac:dyDescent="0.25">
      <c r="D570" s="16"/>
    </row>
    <row r="571" spans="4:4" x14ac:dyDescent="0.25">
      <c r="D571" s="16"/>
    </row>
    <row r="572" spans="4:4" x14ac:dyDescent="0.25">
      <c r="D572" s="16"/>
    </row>
    <row r="573" spans="4:4" x14ac:dyDescent="0.25">
      <c r="D573" s="16"/>
    </row>
    <row r="574" spans="4:4" x14ac:dyDescent="0.25">
      <c r="D574" s="16"/>
    </row>
    <row r="575" spans="4:4" x14ac:dyDescent="0.25">
      <c r="D575" s="16"/>
    </row>
    <row r="576" spans="4:4" x14ac:dyDescent="0.25">
      <c r="D576" s="16"/>
    </row>
    <row r="577" spans="4:4" x14ac:dyDescent="0.25">
      <c r="D577" s="16"/>
    </row>
    <row r="578" spans="4:4" x14ac:dyDescent="0.25">
      <c r="D578" s="16"/>
    </row>
    <row r="579" spans="4:4" x14ac:dyDescent="0.25">
      <c r="D579" s="16"/>
    </row>
    <row r="580" spans="4:4" x14ac:dyDescent="0.25">
      <c r="D580" s="16"/>
    </row>
    <row r="581" spans="4:4" x14ac:dyDescent="0.25">
      <c r="D581" s="16"/>
    </row>
    <row r="582" spans="4:4" x14ac:dyDescent="0.25">
      <c r="D582" s="16"/>
    </row>
    <row r="583" spans="4:4" x14ac:dyDescent="0.25">
      <c r="D583" s="16"/>
    </row>
    <row r="584" spans="4:4" x14ac:dyDescent="0.25">
      <c r="D584" s="16"/>
    </row>
    <row r="585" spans="4:4" x14ac:dyDescent="0.25">
      <c r="D585" s="16"/>
    </row>
    <row r="586" spans="4:4" x14ac:dyDescent="0.25">
      <c r="D586" s="16"/>
    </row>
    <row r="587" spans="4:4" x14ac:dyDescent="0.25">
      <c r="D587" s="16"/>
    </row>
    <row r="588" spans="4:4" x14ac:dyDescent="0.25">
      <c r="D588" s="16"/>
    </row>
    <row r="589" spans="4:4" x14ac:dyDescent="0.25">
      <c r="D589" s="16"/>
    </row>
    <row r="590" spans="4:4" x14ac:dyDescent="0.25">
      <c r="D590" s="16"/>
    </row>
    <row r="591" spans="4:4" x14ac:dyDescent="0.25">
      <c r="D591" s="16"/>
    </row>
    <row r="592" spans="4:4" x14ac:dyDescent="0.25">
      <c r="D592" s="16"/>
    </row>
    <row r="593" spans="4:4" x14ac:dyDescent="0.25">
      <c r="D593" s="16"/>
    </row>
    <row r="594" spans="4:4" x14ac:dyDescent="0.25">
      <c r="D594" s="16"/>
    </row>
    <row r="595" spans="4:4" x14ac:dyDescent="0.25">
      <c r="D595" s="16"/>
    </row>
    <row r="596" spans="4:4" x14ac:dyDescent="0.25">
      <c r="D596" s="16"/>
    </row>
    <row r="597" spans="4:4" x14ac:dyDescent="0.25">
      <c r="D597" s="16"/>
    </row>
    <row r="598" spans="4:4" x14ac:dyDescent="0.25">
      <c r="D598" s="16"/>
    </row>
    <row r="599" spans="4:4" x14ac:dyDescent="0.25">
      <c r="D599" s="16"/>
    </row>
    <row r="600" spans="4:4" x14ac:dyDescent="0.25">
      <c r="D600" s="16"/>
    </row>
    <row r="601" spans="4:4" x14ac:dyDescent="0.25">
      <c r="D601" s="16"/>
    </row>
    <row r="602" spans="4:4" x14ac:dyDescent="0.25">
      <c r="D602" s="16"/>
    </row>
    <row r="603" spans="4:4" x14ac:dyDescent="0.25">
      <c r="D603" s="16"/>
    </row>
    <row r="604" spans="4:4" x14ac:dyDescent="0.25">
      <c r="D604" s="16"/>
    </row>
    <row r="605" spans="4:4" x14ac:dyDescent="0.25">
      <c r="D605" s="16"/>
    </row>
    <row r="606" spans="4:4" x14ac:dyDescent="0.25">
      <c r="D606" s="16"/>
    </row>
    <row r="607" spans="4:4" x14ac:dyDescent="0.25">
      <c r="D607" s="16"/>
    </row>
    <row r="608" spans="4:4" x14ac:dyDescent="0.25">
      <c r="D608" s="16"/>
    </row>
    <row r="609" spans="4:4" x14ac:dyDescent="0.25">
      <c r="D609" s="16"/>
    </row>
    <row r="610" spans="4:4" x14ac:dyDescent="0.25">
      <c r="D610" s="16"/>
    </row>
    <row r="611" spans="4:4" x14ac:dyDescent="0.25">
      <c r="D611" s="16"/>
    </row>
    <row r="612" spans="4:4" x14ac:dyDescent="0.25">
      <c r="D612" s="16"/>
    </row>
    <row r="613" spans="4:4" x14ac:dyDescent="0.25">
      <c r="D613" s="16"/>
    </row>
    <row r="614" spans="4:4" x14ac:dyDescent="0.25">
      <c r="D614" s="16"/>
    </row>
    <row r="615" spans="4:4" x14ac:dyDescent="0.25">
      <c r="D615" s="16"/>
    </row>
    <row r="616" spans="4:4" x14ac:dyDescent="0.25">
      <c r="D616" s="16"/>
    </row>
    <row r="617" spans="4:4" x14ac:dyDescent="0.25">
      <c r="D617" s="16"/>
    </row>
    <row r="618" spans="4:4" x14ac:dyDescent="0.25">
      <c r="D618" s="16"/>
    </row>
    <row r="619" spans="4:4" x14ac:dyDescent="0.25">
      <c r="D619" s="16"/>
    </row>
    <row r="620" spans="4:4" x14ac:dyDescent="0.25">
      <c r="D620" s="16"/>
    </row>
    <row r="621" spans="4:4" x14ac:dyDescent="0.25">
      <c r="D621" s="16"/>
    </row>
    <row r="622" spans="4:4" x14ac:dyDescent="0.25">
      <c r="D622" s="16"/>
    </row>
    <row r="623" spans="4:4" x14ac:dyDescent="0.25">
      <c r="D623" s="16"/>
    </row>
    <row r="624" spans="4:4" x14ac:dyDescent="0.25">
      <c r="D624" s="16"/>
    </row>
    <row r="625" spans="4:4" x14ac:dyDescent="0.25">
      <c r="D625" s="16"/>
    </row>
    <row r="626" spans="4:4" x14ac:dyDescent="0.25">
      <c r="D626" s="16"/>
    </row>
    <row r="627" spans="4:4" x14ac:dyDescent="0.25">
      <c r="D627" s="16"/>
    </row>
    <row r="628" spans="4:4" x14ac:dyDescent="0.25">
      <c r="D628" s="16"/>
    </row>
    <row r="629" spans="4:4" x14ac:dyDescent="0.25">
      <c r="D629" s="16"/>
    </row>
    <row r="630" spans="4:4" x14ac:dyDescent="0.25">
      <c r="D630" s="16"/>
    </row>
    <row r="631" spans="4:4" x14ac:dyDescent="0.25">
      <c r="D631" s="16"/>
    </row>
    <row r="632" spans="4:4" x14ac:dyDescent="0.25">
      <c r="D632" s="16"/>
    </row>
    <row r="633" spans="4:4" x14ac:dyDescent="0.25">
      <c r="D633" s="16"/>
    </row>
    <row r="634" spans="4:4" x14ac:dyDescent="0.25">
      <c r="D634" s="16"/>
    </row>
    <row r="635" spans="4:4" x14ac:dyDescent="0.25">
      <c r="D635" s="16"/>
    </row>
    <row r="636" spans="4:4" x14ac:dyDescent="0.25">
      <c r="D636" s="16"/>
    </row>
    <row r="637" spans="4:4" x14ac:dyDescent="0.25">
      <c r="D637" s="16"/>
    </row>
    <row r="638" spans="4:4" x14ac:dyDescent="0.25">
      <c r="D638" s="16"/>
    </row>
    <row r="639" spans="4:4" x14ac:dyDescent="0.25">
      <c r="D639" s="16"/>
    </row>
    <row r="640" spans="4:4" x14ac:dyDescent="0.25">
      <c r="D640" s="16"/>
    </row>
    <row r="641" spans="4:4" x14ac:dyDescent="0.25">
      <c r="D641" s="16"/>
    </row>
    <row r="642" spans="4:4" x14ac:dyDescent="0.25">
      <c r="D642" s="16"/>
    </row>
    <row r="643" spans="4:4" x14ac:dyDescent="0.25">
      <c r="D643" s="16"/>
    </row>
    <row r="644" spans="4:4" x14ac:dyDescent="0.25">
      <c r="D644" s="16"/>
    </row>
    <row r="645" spans="4:4" x14ac:dyDescent="0.25">
      <c r="D645" s="16"/>
    </row>
    <row r="646" spans="4:4" x14ac:dyDescent="0.25">
      <c r="D646" s="16"/>
    </row>
    <row r="647" spans="4:4" x14ac:dyDescent="0.25">
      <c r="D647" s="16"/>
    </row>
    <row r="648" spans="4:4" x14ac:dyDescent="0.25">
      <c r="D648" s="16"/>
    </row>
    <row r="649" spans="4:4" x14ac:dyDescent="0.25">
      <c r="D649" s="16"/>
    </row>
    <row r="650" spans="4:4" x14ac:dyDescent="0.25">
      <c r="D650" s="16"/>
    </row>
    <row r="651" spans="4:4" x14ac:dyDescent="0.25">
      <c r="D651" s="16"/>
    </row>
    <row r="652" spans="4:4" x14ac:dyDescent="0.25">
      <c r="D652" s="16"/>
    </row>
    <row r="653" spans="4:4" x14ac:dyDescent="0.25">
      <c r="D653" s="16"/>
    </row>
    <row r="654" spans="4:4" x14ac:dyDescent="0.25">
      <c r="D654" s="16"/>
    </row>
    <row r="655" spans="4:4" x14ac:dyDescent="0.25">
      <c r="D655" s="16"/>
    </row>
    <row r="656" spans="4:4" x14ac:dyDescent="0.25">
      <c r="D656" s="16"/>
    </row>
    <row r="657" spans="4:4" x14ac:dyDescent="0.25">
      <c r="D657" s="16"/>
    </row>
    <row r="658" spans="4:4" x14ac:dyDescent="0.25">
      <c r="D658" s="16"/>
    </row>
    <row r="659" spans="4:4" x14ac:dyDescent="0.25">
      <c r="D659" s="16"/>
    </row>
    <row r="660" spans="4:4" x14ac:dyDescent="0.25">
      <c r="D660" s="16"/>
    </row>
    <row r="661" spans="4:4" x14ac:dyDescent="0.25">
      <c r="D661" s="16"/>
    </row>
    <row r="662" spans="4:4" x14ac:dyDescent="0.25">
      <c r="D662" s="16"/>
    </row>
    <row r="663" spans="4:4" x14ac:dyDescent="0.25">
      <c r="D663" s="16"/>
    </row>
    <row r="664" spans="4:4" x14ac:dyDescent="0.25">
      <c r="D664" s="16"/>
    </row>
    <row r="665" spans="4:4" x14ac:dyDescent="0.25">
      <c r="D665" s="16"/>
    </row>
    <row r="666" spans="4:4" x14ac:dyDescent="0.25">
      <c r="D666" s="16"/>
    </row>
    <row r="667" spans="4:4" x14ac:dyDescent="0.25">
      <c r="D667" s="16"/>
    </row>
    <row r="668" spans="4:4" x14ac:dyDescent="0.25">
      <c r="D668" s="16"/>
    </row>
    <row r="669" spans="4:4" x14ac:dyDescent="0.25">
      <c r="D669" s="16"/>
    </row>
    <row r="670" spans="4:4" x14ac:dyDescent="0.25">
      <c r="D670" s="16"/>
    </row>
    <row r="671" spans="4:4" x14ac:dyDescent="0.25">
      <c r="D671" s="16"/>
    </row>
    <row r="672" spans="4:4" x14ac:dyDescent="0.25">
      <c r="D672" s="16"/>
    </row>
    <row r="673" spans="4:4" x14ac:dyDescent="0.25">
      <c r="D673" s="16"/>
    </row>
    <row r="674" spans="4:4" x14ac:dyDescent="0.25">
      <c r="D674" s="16"/>
    </row>
    <row r="675" spans="4:4" x14ac:dyDescent="0.25">
      <c r="D675" s="16"/>
    </row>
    <row r="676" spans="4:4" x14ac:dyDescent="0.25">
      <c r="D676" s="16"/>
    </row>
    <row r="677" spans="4:4" x14ac:dyDescent="0.25">
      <c r="D677" s="16"/>
    </row>
    <row r="678" spans="4:4" x14ac:dyDescent="0.25">
      <c r="D678" s="16"/>
    </row>
    <row r="679" spans="4:4" x14ac:dyDescent="0.25">
      <c r="D679" s="16"/>
    </row>
    <row r="680" spans="4:4" x14ac:dyDescent="0.25">
      <c r="D680" s="16"/>
    </row>
    <row r="681" spans="4:4" x14ac:dyDescent="0.25">
      <c r="D681" s="16"/>
    </row>
    <row r="682" spans="4:4" x14ac:dyDescent="0.25">
      <c r="D682" s="16"/>
    </row>
    <row r="683" spans="4:4" x14ac:dyDescent="0.25">
      <c r="D683" s="16"/>
    </row>
    <row r="684" spans="4:4" x14ac:dyDescent="0.25">
      <c r="D684" s="16"/>
    </row>
    <row r="685" spans="4:4" x14ac:dyDescent="0.25">
      <c r="D685" s="16"/>
    </row>
    <row r="686" spans="4:4" x14ac:dyDescent="0.25">
      <c r="D686" s="16"/>
    </row>
    <row r="687" spans="4:4" x14ac:dyDescent="0.25">
      <c r="D687" s="16"/>
    </row>
    <row r="688" spans="4:4" x14ac:dyDescent="0.25">
      <c r="D688" s="16"/>
    </row>
    <row r="689" spans="4:4" x14ac:dyDescent="0.25">
      <c r="D689" s="16"/>
    </row>
    <row r="690" spans="4:4" x14ac:dyDescent="0.25">
      <c r="D690" s="16"/>
    </row>
    <row r="691" spans="4:4" x14ac:dyDescent="0.25">
      <c r="D691" s="16"/>
    </row>
    <row r="692" spans="4:4" x14ac:dyDescent="0.25">
      <c r="D692" s="16"/>
    </row>
    <row r="693" spans="4:4" x14ac:dyDescent="0.25">
      <c r="D693" s="16"/>
    </row>
    <row r="694" spans="4:4" x14ac:dyDescent="0.25">
      <c r="D694" s="16"/>
    </row>
    <row r="695" spans="4:4" x14ac:dyDescent="0.25">
      <c r="D695" s="16"/>
    </row>
    <row r="696" spans="4:4" x14ac:dyDescent="0.25">
      <c r="D696" s="16"/>
    </row>
    <row r="697" spans="4:4" x14ac:dyDescent="0.25">
      <c r="D697" s="16"/>
    </row>
    <row r="698" spans="4:4" x14ac:dyDescent="0.25">
      <c r="D698" s="16"/>
    </row>
    <row r="699" spans="4:4" x14ac:dyDescent="0.25">
      <c r="D699" s="16"/>
    </row>
    <row r="700" spans="4:4" x14ac:dyDescent="0.25">
      <c r="D700" s="16"/>
    </row>
    <row r="701" spans="4:4" x14ac:dyDescent="0.25">
      <c r="D701" s="16"/>
    </row>
    <row r="702" spans="4:4" x14ac:dyDescent="0.25">
      <c r="D702" s="16"/>
    </row>
    <row r="703" spans="4:4" x14ac:dyDescent="0.25">
      <c r="D703" s="16"/>
    </row>
    <row r="704" spans="4:4" x14ac:dyDescent="0.25">
      <c r="D704" s="16"/>
    </row>
    <row r="705" spans="4:4" x14ac:dyDescent="0.25">
      <c r="D705" s="16"/>
    </row>
    <row r="706" spans="4:4" x14ac:dyDescent="0.25">
      <c r="D706" s="16"/>
    </row>
    <row r="707" spans="4:4" x14ac:dyDescent="0.25">
      <c r="D707" s="16"/>
    </row>
    <row r="708" spans="4:4" x14ac:dyDescent="0.25">
      <c r="D708" s="16"/>
    </row>
    <row r="709" spans="4:4" x14ac:dyDescent="0.25">
      <c r="D709" s="16"/>
    </row>
    <row r="710" spans="4:4" x14ac:dyDescent="0.25">
      <c r="D710" s="16"/>
    </row>
    <row r="711" spans="4:4" x14ac:dyDescent="0.25">
      <c r="D711" s="16"/>
    </row>
    <row r="712" spans="4:4" x14ac:dyDescent="0.25">
      <c r="D712" s="16"/>
    </row>
    <row r="713" spans="4:4" x14ac:dyDescent="0.25">
      <c r="D713" s="16"/>
    </row>
    <row r="714" spans="4:4" x14ac:dyDescent="0.25">
      <c r="D714" s="16"/>
    </row>
    <row r="715" spans="4:4" x14ac:dyDescent="0.25">
      <c r="D715" s="16"/>
    </row>
    <row r="716" spans="4:4" x14ac:dyDescent="0.25">
      <c r="D716" s="16"/>
    </row>
    <row r="717" spans="4:4" x14ac:dyDescent="0.25">
      <c r="D717" s="16"/>
    </row>
    <row r="718" spans="4:4" x14ac:dyDescent="0.25">
      <c r="D718" s="16"/>
    </row>
    <row r="719" spans="4:4" x14ac:dyDescent="0.25">
      <c r="D719" s="16"/>
    </row>
    <row r="720" spans="4:4" x14ac:dyDescent="0.25">
      <c r="D720" s="16"/>
    </row>
    <row r="721" spans="4:4" x14ac:dyDescent="0.25">
      <c r="D721" s="16"/>
    </row>
    <row r="722" spans="4:4" x14ac:dyDescent="0.25">
      <c r="D722" s="16"/>
    </row>
    <row r="723" spans="4:4" x14ac:dyDescent="0.25">
      <c r="D723" s="16"/>
    </row>
    <row r="724" spans="4:4" x14ac:dyDescent="0.25">
      <c r="D724" s="16"/>
    </row>
    <row r="725" spans="4:4" x14ac:dyDescent="0.25">
      <c r="D725" s="16"/>
    </row>
    <row r="726" spans="4:4" x14ac:dyDescent="0.25">
      <c r="D726" s="16"/>
    </row>
    <row r="727" spans="4:4" x14ac:dyDescent="0.25">
      <c r="D727" s="16"/>
    </row>
    <row r="728" spans="4:4" x14ac:dyDescent="0.25">
      <c r="D728" s="16"/>
    </row>
    <row r="729" spans="4:4" x14ac:dyDescent="0.25">
      <c r="D729" s="16"/>
    </row>
    <row r="730" spans="4:4" x14ac:dyDescent="0.25">
      <c r="D730" s="16"/>
    </row>
    <row r="731" spans="4:4" x14ac:dyDescent="0.25">
      <c r="D731" s="16"/>
    </row>
    <row r="732" spans="4:4" x14ac:dyDescent="0.25">
      <c r="D732" s="16"/>
    </row>
    <row r="733" spans="4:4" x14ac:dyDescent="0.25">
      <c r="D733" s="16"/>
    </row>
    <row r="734" spans="4:4" x14ac:dyDescent="0.25">
      <c r="D734" s="16"/>
    </row>
    <row r="735" spans="4:4" x14ac:dyDescent="0.25">
      <c r="D735" s="16"/>
    </row>
    <row r="736" spans="4:4" x14ac:dyDescent="0.25">
      <c r="D736" s="16"/>
    </row>
    <row r="737" spans="4:4" x14ac:dyDescent="0.25">
      <c r="D737" s="16"/>
    </row>
    <row r="738" spans="4:4" x14ac:dyDescent="0.25">
      <c r="D738" s="16"/>
    </row>
    <row r="739" spans="4:4" x14ac:dyDescent="0.25">
      <c r="D739" s="16"/>
    </row>
    <row r="740" spans="4:4" x14ac:dyDescent="0.25">
      <c r="D740" s="16"/>
    </row>
    <row r="741" spans="4:4" x14ac:dyDescent="0.25">
      <c r="D741" s="16"/>
    </row>
    <row r="742" spans="4:4" x14ac:dyDescent="0.25">
      <c r="D742" s="16"/>
    </row>
    <row r="743" spans="4:4" x14ac:dyDescent="0.25">
      <c r="D743" s="16"/>
    </row>
    <row r="744" spans="4:4" x14ac:dyDescent="0.25">
      <c r="D744" s="16"/>
    </row>
    <row r="745" spans="4:4" x14ac:dyDescent="0.25">
      <c r="D745" s="16"/>
    </row>
    <row r="746" spans="4:4" x14ac:dyDescent="0.25">
      <c r="D746" s="16"/>
    </row>
    <row r="747" spans="4:4" x14ac:dyDescent="0.25">
      <c r="D747" s="16"/>
    </row>
    <row r="748" spans="4:4" x14ac:dyDescent="0.25">
      <c r="D748" s="16"/>
    </row>
    <row r="749" spans="4:4" x14ac:dyDescent="0.25">
      <c r="D749" s="16"/>
    </row>
    <row r="750" spans="4:4" x14ac:dyDescent="0.25">
      <c r="D750" s="16"/>
    </row>
    <row r="751" spans="4:4" x14ac:dyDescent="0.25">
      <c r="D751" s="16"/>
    </row>
    <row r="752" spans="4:4" x14ac:dyDescent="0.25">
      <c r="D752" s="16"/>
    </row>
    <row r="753" spans="4:4" x14ac:dyDescent="0.25">
      <c r="D753" s="16"/>
    </row>
    <row r="754" spans="4:4" x14ac:dyDescent="0.25">
      <c r="D754" s="16"/>
    </row>
    <row r="755" spans="4:4" x14ac:dyDescent="0.25">
      <c r="D755" s="16"/>
    </row>
    <row r="756" spans="4:4" x14ac:dyDescent="0.25">
      <c r="D756" s="16"/>
    </row>
    <row r="757" spans="4:4" x14ac:dyDescent="0.25">
      <c r="D757" s="16"/>
    </row>
    <row r="758" spans="4:4" x14ac:dyDescent="0.25">
      <c r="D758" s="16"/>
    </row>
    <row r="759" spans="4:4" x14ac:dyDescent="0.25">
      <c r="D759" s="16"/>
    </row>
    <row r="760" spans="4:4" x14ac:dyDescent="0.25">
      <c r="D760" s="16"/>
    </row>
    <row r="761" spans="4:4" x14ac:dyDescent="0.25">
      <c r="D761" s="16"/>
    </row>
    <row r="762" spans="4:4" x14ac:dyDescent="0.25">
      <c r="D762" s="16"/>
    </row>
    <row r="763" spans="4:4" x14ac:dyDescent="0.25">
      <c r="D763" s="16"/>
    </row>
    <row r="764" spans="4:4" x14ac:dyDescent="0.25">
      <c r="D764" s="16"/>
    </row>
    <row r="765" spans="4:4" x14ac:dyDescent="0.25">
      <c r="D765" s="16"/>
    </row>
    <row r="766" spans="4:4" x14ac:dyDescent="0.25">
      <c r="D766" s="16"/>
    </row>
    <row r="767" spans="4:4" x14ac:dyDescent="0.25">
      <c r="D767" s="16"/>
    </row>
    <row r="768" spans="4:4" x14ac:dyDescent="0.25">
      <c r="D768" s="16"/>
    </row>
    <row r="769" spans="4:4" x14ac:dyDescent="0.25">
      <c r="D769" s="16"/>
    </row>
    <row r="770" spans="4:4" x14ac:dyDescent="0.25">
      <c r="D770" s="16"/>
    </row>
    <row r="771" spans="4:4" x14ac:dyDescent="0.25">
      <c r="D771" s="16"/>
    </row>
    <row r="772" spans="4:4" x14ac:dyDescent="0.25">
      <c r="D772" s="16"/>
    </row>
    <row r="773" spans="4:4" x14ac:dyDescent="0.25">
      <c r="D773" s="16"/>
    </row>
    <row r="774" spans="4:4" x14ac:dyDescent="0.25">
      <c r="D774" s="16"/>
    </row>
    <row r="775" spans="4:4" x14ac:dyDescent="0.25">
      <c r="D775" s="16"/>
    </row>
    <row r="776" spans="4:4" x14ac:dyDescent="0.25">
      <c r="D776" s="16"/>
    </row>
    <row r="777" spans="4:4" x14ac:dyDescent="0.25">
      <c r="D777" s="16"/>
    </row>
    <row r="778" spans="4:4" x14ac:dyDescent="0.25">
      <c r="D778" s="16"/>
    </row>
    <row r="779" spans="4:4" x14ac:dyDescent="0.25">
      <c r="D779" s="16"/>
    </row>
    <row r="780" spans="4:4" x14ac:dyDescent="0.25">
      <c r="D780" s="16"/>
    </row>
    <row r="781" spans="4:4" x14ac:dyDescent="0.25">
      <c r="D781" s="16"/>
    </row>
    <row r="782" spans="4:4" x14ac:dyDescent="0.25">
      <c r="D782" s="16"/>
    </row>
    <row r="783" spans="4:4" x14ac:dyDescent="0.25">
      <c r="D783" s="16"/>
    </row>
    <row r="784" spans="4:4" x14ac:dyDescent="0.25">
      <c r="D784" s="16"/>
    </row>
    <row r="785" spans="4:4" x14ac:dyDescent="0.25">
      <c r="D785" s="16"/>
    </row>
    <row r="786" spans="4:4" x14ac:dyDescent="0.25">
      <c r="D786" s="16"/>
    </row>
    <row r="787" spans="4:4" x14ac:dyDescent="0.25">
      <c r="D787" s="16"/>
    </row>
    <row r="788" spans="4:4" x14ac:dyDescent="0.25">
      <c r="D788" s="16"/>
    </row>
    <row r="789" spans="4:4" x14ac:dyDescent="0.25">
      <c r="D789" s="16"/>
    </row>
    <row r="790" spans="4:4" x14ac:dyDescent="0.25">
      <c r="D790" s="16"/>
    </row>
    <row r="791" spans="4:4" x14ac:dyDescent="0.25">
      <c r="D791" s="16"/>
    </row>
    <row r="792" spans="4:4" x14ac:dyDescent="0.25">
      <c r="D792" s="16"/>
    </row>
    <row r="793" spans="4:4" x14ac:dyDescent="0.25">
      <c r="D793" s="16"/>
    </row>
    <row r="794" spans="4:4" x14ac:dyDescent="0.25">
      <c r="D794" s="16"/>
    </row>
    <row r="795" spans="4:4" x14ac:dyDescent="0.25">
      <c r="D795" s="16"/>
    </row>
    <row r="796" spans="4:4" x14ac:dyDescent="0.25">
      <c r="D796" s="16"/>
    </row>
    <row r="797" spans="4:4" x14ac:dyDescent="0.25">
      <c r="D797" s="16"/>
    </row>
    <row r="798" spans="4:4" x14ac:dyDescent="0.25">
      <c r="D798" s="16"/>
    </row>
    <row r="799" spans="4:4" x14ac:dyDescent="0.25">
      <c r="D799" s="16"/>
    </row>
    <row r="800" spans="4:4" x14ac:dyDescent="0.25">
      <c r="D800" s="16"/>
    </row>
    <row r="801" spans="4:4" x14ac:dyDescent="0.25">
      <c r="D801" s="16"/>
    </row>
    <row r="802" spans="4:4" x14ac:dyDescent="0.25">
      <c r="D802" s="16"/>
    </row>
    <row r="803" spans="4:4" x14ac:dyDescent="0.25">
      <c r="D803" s="16"/>
    </row>
    <row r="804" spans="4:4" x14ac:dyDescent="0.25">
      <c r="D804" s="16"/>
    </row>
    <row r="805" spans="4:4" x14ac:dyDescent="0.25">
      <c r="D805" s="16"/>
    </row>
    <row r="806" spans="4:4" x14ac:dyDescent="0.25">
      <c r="D806" s="16"/>
    </row>
    <row r="807" spans="4:4" x14ac:dyDescent="0.25">
      <c r="D807" s="16"/>
    </row>
    <row r="808" spans="4:4" x14ac:dyDescent="0.25">
      <c r="D808" s="16"/>
    </row>
    <row r="809" spans="4:4" x14ac:dyDescent="0.25">
      <c r="D809" s="16"/>
    </row>
    <row r="810" spans="4:4" x14ac:dyDescent="0.25">
      <c r="D810" s="16"/>
    </row>
    <row r="811" spans="4:4" x14ac:dyDescent="0.25">
      <c r="D811" s="16"/>
    </row>
    <row r="812" spans="4:4" x14ac:dyDescent="0.25">
      <c r="D812" s="16"/>
    </row>
    <row r="813" spans="4:4" x14ac:dyDescent="0.25">
      <c r="D813" s="16"/>
    </row>
    <row r="814" spans="4:4" x14ac:dyDescent="0.25">
      <c r="D814" s="16"/>
    </row>
    <row r="815" spans="4:4" x14ac:dyDescent="0.25">
      <c r="D815" s="16"/>
    </row>
    <row r="816" spans="4:4" x14ac:dyDescent="0.25">
      <c r="D816" s="16"/>
    </row>
    <row r="817" spans="4:4" x14ac:dyDescent="0.25">
      <c r="D817" s="16"/>
    </row>
    <row r="818" spans="4:4" x14ac:dyDescent="0.25">
      <c r="D818" s="16"/>
    </row>
    <row r="819" spans="4:4" x14ac:dyDescent="0.25">
      <c r="D819" s="16"/>
    </row>
    <row r="820" spans="4:4" x14ac:dyDescent="0.25">
      <c r="D820" s="16"/>
    </row>
    <row r="821" spans="4:4" x14ac:dyDescent="0.25">
      <c r="D821" s="16"/>
    </row>
    <row r="822" spans="4:4" x14ac:dyDescent="0.25">
      <c r="D822" s="16"/>
    </row>
    <row r="823" spans="4:4" x14ac:dyDescent="0.25">
      <c r="D823" s="16"/>
    </row>
    <row r="824" spans="4:4" x14ac:dyDescent="0.25">
      <c r="D824" s="16"/>
    </row>
    <row r="825" spans="4:4" x14ac:dyDescent="0.25">
      <c r="D825" s="16"/>
    </row>
    <row r="826" spans="4:4" x14ac:dyDescent="0.25">
      <c r="D826" s="16"/>
    </row>
    <row r="827" spans="4:4" x14ac:dyDescent="0.25">
      <c r="D827" s="16"/>
    </row>
    <row r="828" spans="4:4" x14ac:dyDescent="0.25">
      <c r="D828" s="16"/>
    </row>
    <row r="829" spans="4:4" x14ac:dyDescent="0.25">
      <c r="D829" s="16"/>
    </row>
    <row r="830" spans="4:4" x14ac:dyDescent="0.25">
      <c r="D830" s="16"/>
    </row>
    <row r="831" spans="4:4" x14ac:dyDescent="0.25">
      <c r="D831" s="16"/>
    </row>
    <row r="832" spans="4:4" x14ac:dyDescent="0.25">
      <c r="D832" s="16"/>
    </row>
    <row r="833" spans="4:4" x14ac:dyDescent="0.25">
      <c r="D833" s="16"/>
    </row>
    <row r="834" spans="4:4" x14ac:dyDescent="0.25">
      <c r="D834" s="16"/>
    </row>
    <row r="835" spans="4:4" x14ac:dyDescent="0.25">
      <c r="D835" s="16"/>
    </row>
    <row r="836" spans="4:4" x14ac:dyDescent="0.25">
      <c r="D836" s="16"/>
    </row>
    <row r="837" spans="4:4" x14ac:dyDescent="0.25">
      <c r="D837" s="16"/>
    </row>
    <row r="838" spans="4:4" x14ac:dyDescent="0.25">
      <c r="D838" s="16"/>
    </row>
    <row r="839" spans="4:4" x14ac:dyDescent="0.25">
      <c r="D839" s="16"/>
    </row>
    <row r="840" spans="4:4" x14ac:dyDescent="0.25">
      <c r="D840" s="16"/>
    </row>
    <row r="841" spans="4:4" x14ac:dyDescent="0.25">
      <c r="D841" s="16"/>
    </row>
    <row r="842" spans="4:4" x14ac:dyDescent="0.25">
      <c r="D842" s="16"/>
    </row>
    <row r="843" spans="4:4" x14ac:dyDescent="0.25">
      <c r="D843" s="16"/>
    </row>
    <row r="844" spans="4:4" x14ac:dyDescent="0.25">
      <c r="D844" s="16"/>
    </row>
    <row r="845" spans="4:4" x14ac:dyDescent="0.25">
      <c r="D845" s="16"/>
    </row>
    <row r="846" spans="4:4" x14ac:dyDescent="0.25">
      <c r="D846" s="16"/>
    </row>
    <row r="847" spans="4:4" x14ac:dyDescent="0.25">
      <c r="D847" s="16"/>
    </row>
    <row r="848" spans="4:4" x14ac:dyDescent="0.25">
      <c r="D848" s="16"/>
    </row>
    <row r="849" spans="4:4" x14ac:dyDescent="0.25">
      <c r="D849" s="16"/>
    </row>
    <row r="850" spans="4:4" x14ac:dyDescent="0.25">
      <c r="D850" s="16"/>
    </row>
    <row r="851" spans="4:4" x14ac:dyDescent="0.25">
      <c r="D851" s="16"/>
    </row>
    <row r="852" spans="4:4" x14ac:dyDescent="0.25">
      <c r="D852" s="16"/>
    </row>
    <row r="853" spans="4:4" x14ac:dyDescent="0.25">
      <c r="D853" s="16"/>
    </row>
    <row r="854" spans="4:4" x14ac:dyDescent="0.25">
      <c r="D854" s="16"/>
    </row>
    <row r="855" spans="4:4" x14ac:dyDescent="0.25">
      <c r="D855" s="16"/>
    </row>
    <row r="856" spans="4:4" x14ac:dyDescent="0.25">
      <c r="D856" s="16"/>
    </row>
    <row r="857" spans="4:4" x14ac:dyDescent="0.25">
      <c r="D857" s="16"/>
    </row>
    <row r="858" spans="4:4" x14ac:dyDescent="0.25">
      <c r="D858" s="16"/>
    </row>
    <row r="859" spans="4:4" x14ac:dyDescent="0.25">
      <c r="D859" s="16"/>
    </row>
    <row r="860" spans="4:4" x14ac:dyDescent="0.25">
      <c r="D860" s="16"/>
    </row>
    <row r="861" spans="4:4" x14ac:dyDescent="0.25">
      <c r="D861" s="16"/>
    </row>
    <row r="862" spans="4:4" x14ac:dyDescent="0.25">
      <c r="D862" s="16"/>
    </row>
    <row r="863" spans="4:4" x14ac:dyDescent="0.25">
      <c r="D863" s="16"/>
    </row>
    <row r="864" spans="4:4" x14ac:dyDescent="0.25">
      <c r="D864" s="16"/>
    </row>
    <row r="865" spans="4:4" x14ac:dyDescent="0.25">
      <c r="D865" s="16"/>
    </row>
    <row r="866" spans="4:4" x14ac:dyDescent="0.25">
      <c r="D866" s="16"/>
    </row>
    <row r="867" spans="4:4" x14ac:dyDescent="0.25">
      <c r="D867" s="16"/>
    </row>
    <row r="868" spans="4:4" x14ac:dyDescent="0.25">
      <c r="D868" s="16"/>
    </row>
    <row r="869" spans="4:4" x14ac:dyDescent="0.25">
      <c r="D869" s="16"/>
    </row>
    <row r="870" spans="4:4" x14ac:dyDescent="0.25">
      <c r="D870" s="16"/>
    </row>
    <row r="871" spans="4:4" x14ac:dyDescent="0.25">
      <c r="D871" s="16"/>
    </row>
    <row r="872" spans="4:4" x14ac:dyDescent="0.25">
      <c r="D872" s="16"/>
    </row>
    <row r="873" spans="4:4" x14ac:dyDescent="0.25">
      <c r="D873" s="16"/>
    </row>
    <row r="874" spans="4:4" x14ac:dyDescent="0.25">
      <c r="D874" s="16"/>
    </row>
    <row r="875" spans="4:4" x14ac:dyDescent="0.25">
      <c r="D875" s="16"/>
    </row>
    <row r="876" spans="4:4" x14ac:dyDescent="0.25">
      <c r="D876" s="16"/>
    </row>
    <row r="877" spans="4:4" x14ac:dyDescent="0.25">
      <c r="D877" s="16"/>
    </row>
    <row r="878" spans="4:4" x14ac:dyDescent="0.25">
      <c r="D878" s="16"/>
    </row>
    <row r="879" spans="4:4" x14ac:dyDescent="0.25">
      <c r="D879" s="16"/>
    </row>
    <row r="880" spans="4:4" x14ac:dyDescent="0.25">
      <c r="D880" s="16"/>
    </row>
    <row r="881" spans="4:4" x14ac:dyDescent="0.25">
      <c r="D881" s="16"/>
    </row>
    <row r="882" spans="4:4" x14ac:dyDescent="0.25">
      <c r="D882" s="16"/>
    </row>
    <row r="883" spans="4:4" x14ac:dyDescent="0.25">
      <c r="D883" s="16"/>
    </row>
    <row r="884" spans="4:4" x14ac:dyDescent="0.25">
      <c r="D884" s="16"/>
    </row>
    <row r="885" spans="4:4" x14ac:dyDescent="0.25">
      <c r="D885" s="16"/>
    </row>
    <row r="886" spans="4:4" x14ac:dyDescent="0.25">
      <c r="D886" s="16"/>
    </row>
    <row r="887" spans="4:4" x14ac:dyDescent="0.25">
      <c r="D887" s="16"/>
    </row>
    <row r="888" spans="4:4" x14ac:dyDescent="0.25">
      <c r="D888" s="16"/>
    </row>
    <row r="889" spans="4:4" x14ac:dyDescent="0.25">
      <c r="D889" s="16"/>
    </row>
    <row r="890" spans="4:4" x14ac:dyDescent="0.25">
      <c r="D890" s="16"/>
    </row>
    <row r="891" spans="4:4" x14ac:dyDescent="0.25">
      <c r="D891" s="16"/>
    </row>
    <row r="892" spans="4:4" x14ac:dyDescent="0.25">
      <c r="D892" s="16"/>
    </row>
    <row r="893" spans="4:4" x14ac:dyDescent="0.25">
      <c r="D893" s="16"/>
    </row>
    <row r="894" spans="4:4" x14ac:dyDescent="0.25">
      <c r="D894" s="16"/>
    </row>
    <row r="895" spans="4:4" x14ac:dyDescent="0.25">
      <c r="D895" s="16"/>
    </row>
    <row r="896" spans="4:4" x14ac:dyDescent="0.25">
      <c r="D896" s="16"/>
    </row>
    <row r="897" spans="4:4" x14ac:dyDescent="0.25">
      <c r="D897" s="16"/>
    </row>
    <row r="898" spans="4:4" x14ac:dyDescent="0.25">
      <c r="D898" s="16"/>
    </row>
    <row r="899" spans="4:4" x14ac:dyDescent="0.25">
      <c r="D899" s="16"/>
    </row>
    <row r="900" spans="4:4" x14ac:dyDescent="0.25">
      <c r="D900" s="16"/>
    </row>
    <row r="901" spans="4:4" x14ac:dyDescent="0.25">
      <c r="D901" s="16"/>
    </row>
    <row r="902" spans="4:4" x14ac:dyDescent="0.25">
      <c r="D902" s="16"/>
    </row>
    <row r="903" spans="4:4" x14ac:dyDescent="0.25">
      <c r="D903" s="16"/>
    </row>
    <row r="904" spans="4:4" x14ac:dyDescent="0.25">
      <c r="D904" s="16"/>
    </row>
    <row r="905" spans="4:4" x14ac:dyDescent="0.25">
      <c r="D905" s="16"/>
    </row>
    <row r="906" spans="4:4" x14ac:dyDescent="0.25">
      <c r="D906" s="16"/>
    </row>
    <row r="907" spans="4:4" x14ac:dyDescent="0.25">
      <c r="D907" s="16"/>
    </row>
    <row r="908" spans="4:4" x14ac:dyDescent="0.25">
      <c r="D908" s="16"/>
    </row>
    <row r="909" spans="4:4" x14ac:dyDescent="0.25">
      <c r="D909" s="16"/>
    </row>
    <row r="910" spans="4:4" x14ac:dyDescent="0.25">
      <c r="D910" s="16"/>
    </row>
    <row r="911" spans="4:4" x14ac:dyDescent="0.25">
      <c r="D911" s="16"/>
    </row>
    <row r="912" spans="4:4" x14ac:dyDescent="0.25">
      <c r="D912" s="16"/>
    </row>
    <row r="913" spans="4:4" x14ac:dyDescent="0.25">
      <c r="D913" s="16"/>
    </row>
    <row r="914" spans="4:4" x14ac:dyDescent="0.25">
      <c r="D914" s="16"/>
    </row>
    <row r="915" spans="4:4" x14ac:dyDescent="0.25">
      <c r="D915" s="16"/>
    </row>
    <row r="916" spans="4:4" x14ac:dyDescent="0.25">
      <c r="D916" s="16"/>
    </row>
    <row r="917" spans="4:4" x14ac:dyDescent="0.25">
      <c r="D917" s="16"/>
    </row>
    <row r="918" spans="4:4" x14ac:dyDescent="0.25">
      <c r="D918" s="16"/>
    </row>
    <row r="919" spans="4:4" x14ac:dyDescent="0.25">
      <c r="D919" s="16"/>
    </row>
    <row r="920" spans="4:4" x14ac:dyDescent="0.25">
      <c r="D920" s="16"/>
    </row>
    <row r="921" spans="4:4" x14ac:dyDescent="0.25">
      <c r="D921" s="16"/>
    </row>
    <row r="922" spans="4:4" x14ac:dyDescent="0.25">
      <c r="D922" s="16"/>
    </row>
    <row r="923" spans="4:4" x14ac:dyDescent="0.25">
      <c r="D923" s="16"/>
    </row>
    <row r="924" spans="4:4" x14ac:dyDescent="0.25">
      <c r="D924" s="16"/>
    </row>
    <row r="925" spans="4:4" x14ac:dyDescent="0.25">
      <c r="D925" s="16"/>
    </row>
    <row r="926" spans="4:4" x14ac:dyDescent="0.25">
      <c r="D926" s="16"/>
    </row>
    <row r="927" spans="4:4" x14ac:dyDescent="0.25">
      <c r="D927" s="16"/>
    </row>
    <row r="928" spans="4:4" x14ac:dyDescent="0.25">
      <c r="D928" s="16"/>
    </row>
    <row r="929" spans="4:4" x14ac:dyDescent="0.25">
      <c r="D929" s="16"/>
    </row>
    <row r="930" spans="4:4" x14ac:dyDescent="0.25">
      <c r="D930" s="16"/>
    </row>
    <row r="931" spans="4:4" x14ac:dyDescent="0.25">
      <c r="D931" s="16"/>
    </row>
    <row r="932" spans="4:4" x14ac:dyDescent="0.25">
      <c r="D932" s="16"/>
    </row>
    <row r="933" spans="4:4" x14ac:dyDescent="0.25">
      <c r="D933" s="16"/>
    </row>
    <row r="934" spans="4:4" x14ac:dyDescent="0.25">
      <c r="D934" s="16"/>
    </row>
    <row r="935" spans="4:4" x14ac:dyDescent="0.25">
      <c r="D935" s="16"/>
    </row>
    <row r="936" spans="4:4" x14ac:dyDescent="0.25">
      <c r="D936" s="16"/>
    </row>
    <row r="937" spans="4:4" x14ac:dyDescent="0.25">
      <c r="D937" s="16"/>
    </row>
    <row r="938" spans="4:4" x14ac:dyDescent="0.25">
      <c r="D938" s="16"/>
    </row>
    <row r="939" spans="4:4" x14ac:dyDescent="0.25">
      <c r="D939" s="16"/>
    </row>
    <row r="940" spans="4:4" x14ac:dyDescent="0.25">
      <c r="D940" s="16"/>
    </row>
    <row r="941" spans="4:4" x14ac:dyDescent="0.25">
      <c r="D941" s="16"/>
    </row>
    <row r="942" spans="4:4" x14ac:dyDescent="0.25">
      <c r="D942" s="16"/>
    </row>
    <row r="943" spans="4:4" x14ac:dyDescent="0.25">
      <c r="D943" s="16"/>
    </row>
    <row r="944" spans="4:4" x14ac:dyDescent="0.25">
      <c r="D944" s="16"/>
    </row>
    <row r="945" spans="4:4" x14ac:dyDescent="0.25">
      <c r="D945" s="16"/>
    </row>
    <row r="946" spans="4:4" x14ac:dyDescent="0.25">
      <c r="D946" s="16"/>
    </row>
    <row r="947" spans="4:4" x14ac:dyDescent="0.25">
      <c r="D947" s="16"/>
    </row>
    <row r="948" spans="4:4" x14ac:dyDescent="0.25">
      <c r="D948" s="16"/>
    </row>
    <row r="949" spans="4:4" x14ac:dyDescent="0.25">
      <c r="D949" s="16"/>
    </row>
    <row r="950" spans="4:4" x14ac:dyDescent="0.25">
      <c r="D950" s="16"/>
    </row>
    <row r="951" spans="4:4" x14ac:dyDescent="0.25">
      <c r="D951" s="16"/>
    </row>
    <row r="952" spans="4:4" x14ac:dyDescent="0.25">
      <c r="D952" s="16"/>
    </row>
    <row r="953" spans="4:4" x14ac:dyDescent="0.25">
      <c r="D953" s="16"/>
    </row>
    <row r="954" spans="4:4" x14ac:dyDescent="0.25">
      <c r="D954" s="16"/>
    </row>
    <row r="955" spans="4:4" x14ac:dyDescent="0.25">
      <c r="D955" s="16"/>
    </row>
    <row r="956" spans="4:4" x14ac:dyDescent="0.25">
      <c r="D956" s="16"/>
    </row>
    <row r="957" spans="4:4" x14ac:dyDescent="0.25">
      <c r="D957" s="16"/>
    </row>
    <row r="958" spans="4:4" x14ac:dyDescent="0.25">
      <c r="D958" s="16"/>
    </row>
    <row r="959" spans="4:4" x14ac:dyDescent="0.25">
      <c r="D959" s="16"/>
    </row>
    <row r="960" spans="4:4" x14ac:dyDescent="0.25">
      <c r="D960" s="16"/>
    </row>
    <row r="961" spans="4:4" x14ac:dyDescent="0.25">
      <c r="D961" s="16"/>
    </row>
    <row r="962" spans="4:4" x14ac:dyDescent="0.25">
      <c r="D962" s="16"/>
    </row>
    <row r="963" spans="4:4" x14ac:dyDescent="0.25">
      <c r="D963" s="16"/>
    </row>
    <row r="964" spans="4:4" x14ac:dyDescent="0.25">
      <c r="D964" s="16"/>
    </row>
    <row r="965" spans="4:4" x14ac:dyDescent="0.25">
      <c r="D965" s="16"/>
    </row>
    <row r="966" spans="4:4" x14ac:dyDescent="0.25">
      <c r="D966" s="16"/>
    </row>
    <row r="967" spans="4:4" x14ac:dyDescent="0.25">
      <c r="D967" s="16"/>
    </row>
    <row r="968" spans="4:4" x14ac:dyDescent="0.25">
      <c r="D968" s="16"/>
    </row>
    <row r="969" spans="4:4" x14ac:dyDescent="0.25">
      <c r="D969" s="16"/>
    </row>
    <row r="970" spans="4:4" x14ac:dyDescent="0.25">
      <c r="D970" s="16"/>
    </row>
    <row r="971" spans="4:4" x14ac:dyDescent="0.25">
      <c r="D971" s="16"/>
    </row>
    <row r="972" spans="4:4" x14ac:dyDescent="0.25">
      <c r="D972" s="16"/>
    </row>
    <row r="973" spans="4:4" x14ac:dyDescent="0.25">
      <c r="D973" s="16"/>
    </row>
    <row r="974" spans="4:4" x14ac:dyDescent="0.25">
      <c r="D974" s="16"/>
    </row>
    <row r="975" spans="4:4" x14ac:dyDescent="0.25">
      <c r="D975" s="16"/>
    </row>
    <row r="976" spans="4:4" x14ac:dyDescent="0.25">
      <c r="D976" s="16"/>
    </row>
    <row r="977" spans="4:4" x14ac:dyDescent="0.25">
      <c r="D977" s="16"/>
    </row>
    <row r="978" spans="4:4" x14ac:dyDescent="0.25">
      <c r="D978" s="16"/>
    </row>
    <row r="979" spans="4:4" x14ac:dyDescent="0.25">
      <c r="D979" s="16"/>
    </row>
    <row r="980" spans="4:4" x14ac:dyDescent="0.25">
      <c r="D980" s="16"/>
    </row>
    <row r="981" spans="4:4" x14ac:dyDescent="0.25">
      <c r="D981" s="16"/>
    </row>
    <row r="982" spans="4:4" x14ac:dyDescent="0.25">
      <c r="D982" s="16"/>
    </row>
    <row r="983" spans="4:4" x14ac:dyDescent="0.25">
      <c r="D983" s="16"/>
    </row>
    <row r="984" spans="4:4" x14ac:dyDescent="0.25">
      <c r="D984" s="16"/>
    </row>
    <row r="985" spans="4:4" x14ac:dyDescent="0.25">
      <c r="D985" s="16"/>
    </row>
    <row r="986" spans="4:4" x14ac:dyDescent="0.25">
      <c r="D986" s="16"/>
    </row>
    <row r="987" spans="4:4" x14ac:dyDescent="0.25">
      <c r="D987" s="16"/>
    </row>
    <row r="988" spans="4:4" x14ac:dyDescent="0.25">
      <c r="D988" s="16"/>
    </row>
    <row r="989" spans="4:4" x14ac:dyDescent="0.25">
      <c r="D989" s="16"/>
    </row>
    <row r="990" spans="4:4" x14ac:dyDescent="0.25">
      <c r="D990" s="16"/>
    </row>
    <row r="991" spans="4:4" x14ac:dyDescent="0.25">
      <c r="D991" s="16"/>
    </row>
    <row r="992" spans="4:4" x14ac:dyDescent="0.25">
      <c r="D992" s="16"/>
    </row>
    <row r="993" spans="4:4" x14ac:dyDescent="0.25">
      <c r="D993" s="16"/>
    </row>
    <row r="994" spans="4:4" x14ac:dyDescent="0.25">
      <c r="D994" s="16"/>
    </row>
    <row r="995" spans="4:4" x14ac:dyDescent="0.25">
      <c r="D995" s="16"/>
    </row>
    <row r="996" spans="4:4" x14ac:dyDescent="0.25">
      <c r="D996" s="16"/>
    </row>
    <row r="997" spans="4:4" x14ac:dyDescent="0.25">
      <c r="D997" s="16"/>
    </row>
    <row r="998" spans="4:4" x14ac:dyDescent="0.25">
      <c r="D998" s="16"/>
    </row>
    <row r="999" spans="4:4" x14ac:dyDescent="0.25">
      <c r="D999" s="16"/>
    </row>
    <row r="1000" spans="4:4" x14ac:dyDescent="0.25">
      <c r="D1000" s="16"/>
    </row>
    <row r="1001" spans="4:4" x14ac:dyDescent="0.25">
      <c r="D1001" s="16"/>
    </row>
    <row r="1002" spans="4:4" x14ac:dyDescent="0.25">
      <c r="D1002" s="16"/>
    </row>
    <row r="1003" spans="4:4" x14ac:dyDescent="0.25">
      <c r="D1003" s="16"/>
    </row>
    <row r="1004" spans="4:4" x14ac:dyDescent="0.25">
      <c r="D1004" s="16"/>
    </row>
    <row r="1005" spans="4:4" x14ac:dyDescent="0.25">
      <c r="D1005" s="16"/>
    </row>
    <row r="1006" spans="4:4" x14ac:dyDescent="0.25">
      <c r="D1006" s="16"/>
    </row>
    <row r="1007" spans="4:4" x14ac:dyDescent="0.25">
      <c r="D1007" s="16"/>
    </row>
    <row r="1008" spans="4:4" x14ac:dyDescent="0.25">
      <c r="D1008" s="16"/>
    </row>
    <row r="1009" spans="4:4" x14ac:dyDescent="0.25">
      <c r="D1009" s="16"/>
    </row>
    <row r="1010" spans="4:4" x14ac:dyDescent="0.25">
      <c r="D1010" s="16"/>
    </row>
    <row r="1011" spans="4:4" x14ac:dyDescent="0.25">
      <c r="D1011" s="16"/>
    </row>
    <row r="1012" spans="4:4" x14ac:dyDescent="0.25">
      <c r="D1012" s="16"/>
    </row>
    <row r="1013" spans="4:4" x14ac:dyDescent="0.25">
      <c r="D1013" s="16"/>
    </row>
    <row r="1014" spans="4:4" x14ac:dyDescent="0.25">
      <c r="D1014" s="16"/>
    </row>
    <row r="1015" spans="4:4" x14ac:dyDescent="0.25">
      <c r="D1015" s="16"/>
    </row>
    <row r="1016" spans="4:4" x14ac:dyDescent="0.25">
      <c r="D1016" s="16"/>
    </row>
    <row r="1017" spans="4:4" x14ac:dyDescent="0.25">
      <c r="D1017" s="16"/>
    </row>
    <row r="1018" spans="4:4" x14ac:dyDescent="0.25">
      <c r="D1018" s="16"/>
    </row>
    <row r="1019" spans="4:4" x14ac:dyDescent="0.25">
      <c r="D1019" s="16"/>
    </row>
    <row r="1020" spans="4:4" x14ac:dyDescent="0.25">
      <c r="D1020" s="16"/>
    </row>
    <row r="1021" spans="4:4" x14ac:dyDescent="0.25">
      <c r="D1021" s="16"/>
    </row>
    <row r="1022" spans="4:4" x14ac:dyDescent="0.25">
      <c r="D1022" s="16"/>
    </row>
    <row r="1023" spans="4:4" x14ac:dyDescent="0.25">
      <c r="D1023" s="16"/>
    </row>
    <row r="1024" spans="4:4" x14ac:dyDescent="0.25">
      <c r="D1024" s="16"/>
    </row>
    <row r="1025" spans="4:4" x14ac:dyDescent="0.25">
      <c r="D1025" s="16"/>
    </row>
    <row r="1026" spans="4:4" x14ac:dyDescent="0.25">
      <c r="D1026" s="16"/>
    </row>
    <row r="1027" spans="4:4" x14ac:dyDescent="0.25">
      <c r="D1027" s="16"/>
    </row>
    <row r="1028" spans="4:4" x14ac:dyDescent="0.25">
      <c r="D1028" s="16"/>
    </row>
    <row r="1029" spans="4:4" x14ac:dyDescent="0.25">
      <c r="D1029" s="16"/>
    </row>
    <row r="1030" spans="4:4" x14ac:dyDescent="0.25">
      <c r="D1030" s="16"/>
    </row>
    <row r="1031" spans="4:4" x14ac:dyDescent="0.25">
      <c r="D1031" s="16"/>
    </row>
    <row r="1032" spans="4:4" x14ac:dyDescent="0.25">
      <c r="D1032" s="16"/>
    </row>
    <row r="1033" spans="4:4" x14ac:dyDescent="0.25">
      <c r="D1033" s="16"/>
    </row>
    <row r="1034" spans="4:4" x14ac:dyDescent="0.25">
      <c r="D1034" s="16"/>
    </row>
    <row r="1035" spans="4:4" x14ac:dyDescent="0.25">
      <c r="D1035" s="16"/>
    </row>
    <row r="1036" spans="4:4" x14ac:dyDescent="0.25">
      <c r="D1036" s="16"/>
    </row>
    <row r="1037" spans="4:4" x14ac:dyDescent="0.25">
      <c r="D1037" s="16"/>
    </row>
    <row r="1038" spans="4:4" x14ac:dyDescent="0.25">
      <c r="D1038" s="16"/>
    </row>
    <row r="1039" spans="4:4" x14ac:dyDescent="0.25">
      <c r="D1039" s="16"/>
    </row>
    <row r="1040" spans="4:4" x14ac:dyDescent="0.25">
      <c r="D1040" s="16"/>
    </row>
    <row r="1041" spans="4:4" x14ac:dyDescent="0.25">
      <c r="D1041" s="16"/>
    </row>
    <row r="1042" spans="4:4" x14ac:dyDescent="0.25">
      <c r="D1042" s="16"/>
    </row>
    <row r="1043" spans="4:4" x14ac:dyDescent="0.25">
      <c r="D1043" s="16"/>
    </row>
    <row r="1044" spans="4:4" x14ac:dyDescent="0.25">
      <c r="D1044" s="16"/>
    </row>
    <row r="1045" spans="4:4" x14ac:dyDescent="0.25">
      <c r="D1045" s="16"/>
    </row>
    <row r="1046" spans="4:4" x14ac:dyDescent="0.25">
      <c r="D1046" s="16"/>
    </row>
    <row r="1047" spans="4:4" x14ac:dyDescent="0.25">
      <c r="D1047" s="16"/>
    </row>
    <row r="1048" spans="4:4" x14ac:dyDescent="0.25">
      <c r="D1048" s="16"/>
    </row>
    <row r="1049" spans="4:4" x14ac:dyDescent="0.25">
      <c r="D1049" s="16"/>
    </row>
    <row r="1050" spans="4:4" x14ac:dyDescent="0.25">
      <c r="D1050" s="16"/>
    </row>
    <row r="1051" spans="4:4" x14ac:dyDescent="0.25">
      <c r="D1051" s="16"/>
    </row>
    <row r="1052" spans="4:4" x14ac:dyDescent="0.25">
      <c r="D1052" s="16"/>
    </row>
    <row r="1053" spans="4:4" x14ac:dyDescent="0.25">
      <c r="D1053" s="16"/>
    </row>
    <row r="1054" spans="4:4" x14ac:dyDescent="0.25">
      <c r="D1054" s="16"/>
    </row>
    <row r="1055" spans="4:4" x14ac:dyDescent="0.25">
      <c r="D1055" s="16"/>
    </row>
    <row r="1056" spans="4:4" x14ac:dyDescent="0.25">
      <c r="D1056" s="16"/>
    </row>
    <row r="1057" spans="4:4" x14ac:dyDescent="0.25">
      <c r="D1057" s="16"/>
    </row>
    <row r="1058" spans="4:4" x14ac:dyDescent="0.25">
      <c r="D1058" s="16"/>
    </row>
    <row r="1059" spans="4:4" x14ac:dyDescent="0.25">
      <c r="D1059" s="16"/>
    </row>
    <row r="1060" spans="4:4" x14ac:dyDescent="0.25">
      <c r="D1060" s="16"/>
    </row>
    <row r="1061" spans="4:4" x14ac:dyDescent="0.25">
      <c r="D1061" s="16"/>
    </row>
    <row r="1062" spans="4:4" x14ac:dyDescent="0.25">
      <c r="D1062" s="16"/>
    </row>
    <row r="1063" spans="4:4" x14ac:dyDescent="0.25">
      <c r="D1063" s="16"/>
    </row>
    <row r="1064" spans="4:4" x14ac:dyDescent="0.25">
      <c r="D1064" s="16"/>
    </row>
    <row r="1065" spans="4:4" x14ac:dyDescent="0.25">
      <c r="D1065" s="16"/>
    </row>
    <row r="1066" spans="4:4" x14ac:dyDescent="0.25">
      <c r="D1066" s="16"/>
    </row>
    <row r="1067" spans="4:4" x14ac:dyDescent="0.25">
      <c r="D1067" s="16"/>
    </row>
    <row r="1068" spans="4:4" x14ac:dyDescent="0.25">
      <c r="D1068" s="16"/>
    </row>
    <row r="1069" spans="4:4" x14ac:dyDescent="0.25">
      <c r="D1069" s="16"/>
    </row>
    <row r="1070" spans="4:4" x14ac:dyDescent="0.25">
      <c r="D1070" s="16"/>
    </row>
    <row r="1071" spans="4:4" x14ac:dyDescent="0.25">
      <c r="D1071" s="16"/>
    </row>
    <row r="1072" spans="4:4" x14ac:dyDescent="0.25">
      <c r="D1072" s="16"/>
    </row>
    <row r="1073" spans="4:4" x14ac:dyDescent="0.25">
      <c r="D1073" s="16"/>
    </row>
    <row r="1074" spans="4:4" x14ac:dyDescent="0.25">
      <c r="D1074" s="16"/>
    </row>
    <row r="1075" spans="4:4" x14ac:dyDescent="0.25">
      <c r="D1075" s="16"/>
    </row>
    <row r="1076" spans="4:4" x14ac:dyDescent="0.25">
      <c r="D1076" s="16"/>
    </row>
    <row r="1077" spans="4:4" x14ac:dyDescent="0.25">
      <c r="D1077" s="16"/>
    </row>
    <row r="1078" spans="4:4" x14ac:dyDescent="0.25">
      <c r="D1078" s="16"/>
    </row>
    <row r="1079" spans="4:4" x14ac:dyDescent="0.25">
      <c r="D1079" s="16"/>
    </row>
    <row r="1080" spans="4:4" x14ac:dyDescent="0.25">
      <c r="D1080" s="16"/>
    </row>
    <row r="1081" spans="4:4" x14ac:dyDescent="0.25">
      <c r="D1081" s="16"/>
    </row>
    <row r="1082" spans="4:4" x14ac:dyDescent="0.25">
      <c r="D1082" s="16"/>
    </row>
    <row r="1083" spans="4:4" x14ac:dyDescent="0.25">
      <c r="D1083" s="16"/>
    </row>
    <row r="1084" spans="4:4" x14ac:dyDescent="0.25">
      <c r="D1084" s="16"/>
    </row>
    <row r="1085" spans="4:4" x14ac:dyDescent="0.25">
      <c r="D1085" s="16"/>
    </row>
    <row r="1086" spans="4:4" x14ac:dyDescent="0.25">
      <c r="D1086" s="16"/>
    </row>
    <row r="1087" spans="4:4" x14ac:dyDescent="0.25">
      <c r="D1087" s="16"/>
    </row>
    <row r="1088" spans="4:4" x14ac:dyDescent="0.25">
      <c r="D1088" s="16"/>
    </row>
    <row r="1089" spans="4:4" x14ac:dyDescent="0.25">
      <c r="D1089" s="16"/>
    </row>
    <row r="1090" spans="4:4" x14ac:dyDescent="0.25">
      <c r="D1090" s="16"/>
    </row>
    <row r="1091" spans="4:4" x14ac:dyDescent="0.25">
      <c r="D1091" s="16"/>
    </row>
    <row r="1092" spans="4:4" x14ac:dyDescent="0.25">
      <c r="D1092" s="16"/>
    </row>
    <row r="1093" spans="4:4" x14ac:dyDescent="0.25">
      <c r="D1093" s="16"/>
    </row>
    <row r="1094" spans="4:4" x14ac:dyDescent="0.25">
      <c r="D1094" s="16"/>
    </row>
    <row r="1095" spans="4:4" x14ac:dyDescent="0.25">
      <c r="D1095" s="16"/>
    </row>
    <row r="1096" spans="4:4" x14ac:dyDescent="0.25">
      <c r="D1096" s="16"/>
    </row>
    <row r="1097" spans="4:4" x14ac:dyDescent="0.25">
      <c r="D1097" s="16"/>
    </row>
    <row r="1098" spans="4:4" x14ac:dyDescent="0.25">
      <c r="D1098" s="16"/>
    </row>
    <row r="1099" spans="4:4" x14ac:dyDescent="0.25">
      <c r="D1099" s="16"/>
    </row>
    <row r="1100" spans="4:4" x14ac:dyDescent="0.25">
      <c r="D1100" s="16"/>
    </row>
    <row r="1101" spans="4:4" x14ac:dyDescent="0.25">
      <c r="D1101" s="16"/>
    </row>
    <row r="1102" spans="4:4" x14ac:dyDescent="0.25">
      <c r="D1102" s="16"/>
    </row>
    <row r="1103" spans="4:4" x14ac:dyDescent="0.25">
      <c r="D1103" s="16"/>
    </row>
    <row r="1104" spans="4:4" x14ac:dyDescent="0.25">
      <c r="D1104" s="16"/>
    </row>
    <row r="1105" spans="4:4" x14ac:dyDescent="0.25">
      <c r="D1105" s="16"/>
    </row>
    <row r="1106" spans="4:4" x14ac:dyDescent="0.25">
      <c r="D1106" s="16"/>
    </row>
    <row r="1107" spans="4:4" x14ac:dyDescent="0.25">
      <c r="D1107" s="16"/>
    </row>
    <row r="1108" spans="4:4" x14ac:dyDescent="0.25">
      <c r="D1108" s="16"/>
    </row>
    <row r="1109" spans="4:4" x14ac:dyDescent="0.25">
      <c r="D1109" s="16"/>
    </row>
    <row r="1110" spans="4:4" x14ac:dyDescent="0.25">
      <c r="D1110" s="16"/>
    </row>
    <row r="1111" spans="4:4" x14ac:dyDescent="0.25">
      <c r="D1111" s="16"/>
    </row>
    <row r="1112" spans="4:4" x14ac:dyDescent="0.25">
      <c r="D1112" s="16"/>
    </row>
    <row r="1113" spans="4:4" x14ac:dyDescent="0.25">
      <c r="D1113" s="16"/>
    </row>
    <row r="1114" spans="4:4" x14ac:dyDescent="0.25">
      <c r="D1114" s="16"/>
    </row>
    <row r="1115" spans="4:4" x14ac:dyDescent="0.25">
      <c r="D1115" s="16"/>
    </row>
    <row r="1116" spans="4:4" x14ac:dyDescent="0.25">
      <c r="D1116" s="16"/>
    </row>
    <row r="1117" spans="4:4" x14ac:dyDescent="0.25">
      <c r="D1117" s="16"/>
    </row>
    <row r="1118" spans="4:4" x14ac:dyDescent="0.25">
      <c r="D1118" s="16"/>
    </row>
    <row r="1119" spans="4:4" x14ac:dyDescent="0.25">
      <c r="D1119" s="16"/>
    </row>
    <row r="1120" spans="4:4" x14ac:dyDescent="0.25">
      <c r="D1120" s="16"/>
    </row>
    <row r="1121" spans="4:4" x14ac:dyDescent="0.25">
      <c r="D1121" s="16"/>
    </row>
    <row r="1122" spans="4:4" x14ac:dyDescent="0.25">
      <c r="D1122" s="16"/>
    </row>
    <row r="1123" spans="4:4" x14ac:dyDescent="0.25">
      <c r="D1123" s="16"/>
    </row>
    <row r="1124" spans="4:4" x14ac:dyDescent="0.25">
      <c r="D1124" s="16"/>
    </row>
    <row r="1125" spans="4:4" x14ac:dyDescent="0.25">
      <c r="D1125" s="16"/>
    </row>
    <row r="1126" spans="4:4" x14ac:dyDescent="0.25">
      <c r="D1126" s="16"/>
    </row>
    <row r="1127" spans="4:4" x14ac:dyDescent="0.25">
      <c r="D1127" s="16"/>
    </row>
    <row r="1128" spans="4:4" x14ac:dyDescent="0.25">
      <c r="D1128" s="16"/>
    </row>
    <row r="1129" spans="4:4" x14ac:dyDescent="0.25">
      <c r="D1129" s="16"/>
    </row>
    <row r="1130" spans="4:4" x14ac:dyDescent="0.25">
      <c r="D1130" s="16"/>
    </row>
    <row r="1131" spans="4:4" x14ac:dyDescent="0.25">
      <c r="D1131" s="16"/>
    </row>
    <row r="1132" spans="4:4" x14ac:dyDescent="0.25">
      <c r="D1132" s="16"/>
    </row>
    <row r="1133" spans="4:4" x14ac:dyDescent="0.25">
      <c r="D1133" s="16"/>
    </row>
    <row r="1134" spans="4:4" x14ac:dyDescent="0.25">
      <c r="D1134" s="16"/>
    </row>
    <row r="1135" spans="4:4" x14ac:dyDescent="0.25">
      <c r="D1135" s="16"/>
    </row>
    <row r="1136" spans="4:4" x14ac:dyDescent="0.25">
      <c r="D1136" s="16"/>
    </row>
    <row r="1137" spans="4:4" x14ac:dyDescent="0.25">
      <c r="D1137" s="16"/>
    </row>
    <row r="1138" spans="4:4" x14ac:dyDescent="0.25">
      <c r="D1138" s="16"/>
    </row>
    <row r="1139" spans="4:4" x14ac:dyDescent="0.25">
      <c r="D1139" s="16"/>
    </row>
    <row r="1140" spans="4:4" x14ac:dyDescent="0.25">
      <c r="D1140" s="16"/>
    </row>
    <row r="1141" spans="4:4" x14ac:dyDescent="0.25">
      <c r="D1141" s="16"/>
    </row>
    <row r="1142" spans="4:4" x14ac:dyDescent="0.25">
      <c r="D1142" s="16"/>
    </row>
    <row r="1143" spans="4:4" x14ac:dyDescent="0.25">
      <c r="D1143" s="16"/>
    </row>
    <row r="1144" spans="4:4" x14ac:dyDescent="0.25">
      <c r="D1144" s="16"/>
    </row>
    <row r="1145" spans="4:4" x14ac:dyDescent="0.25">
      <c r="D1145" s="16"/>
    </row>
    <row r="1146" spans="4:4" x14ac:dyDescent="0.25">
      <c r="D1146" s="16"/>
    </row>
    <row r="1147" spans="4:4" x14ac:dyDescent="0.25">
      <c r="D1147" s="16"/>
    </row>
  </sheetData>
  <sheetProtection algorithmName="SHA-512" hashValue="qeXaPrp/jfpRPT/+WTZ9AE//dPX1OXofrowrH00JCpViqSJ8RTJt7AbnauCy5zxm3q4gH3VBC8UyHbuxunI6Ew==" saltValue="hn1acVi89O9zkvKeT1WG9w==" spinCount="100000" sheet="1" objects="1" scenarios="1"/>
  <phoneticPr fontId="1" type="noConversion"/>
  <pageMargins left="0.7" right="0.7" top="0.75" bottom="0.375" header="0.3" footer="0.3"/>
  <pageSetup orientation="portrait" r:id="rId1"/>
  <headerFooter differentFirst="1" scaleWithDoc="0" alignWithMargins="0">
    <firstHeader>&amp;L&amp;8Wisconsin Department of Natural Resources&amp;C&amp;8Spreadsheet for Use in Determining LOD per 
40 CFR 136 Appendix B, Revision 2&amp;R&amp;8Revised:  March 26, 2020
Created:  Feb. 14, 2018</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Estimate Initial LOD</vt:lpstr>
      <vt:lpstr>Initial LOD (8 MB)</vt:lpstr>
      <vt:lpstr>Initial LOD (&gt;8 MB)</vt:lpstr>
      <vt:lpstr>Ongoing LOD</vt:lpstr>
      <vt:lpstr>Add or Change Instrument</vt:lpstr>
      <vt:lpstr>NOTES</vt:lpstr>
      <vt:lpstr>Student's t-values</vt:lpstr>
      <vt:lpstr>'Add or Change Instrument'!Print_Area</vt:lpstr>
      <vt:lpstr>'Estimate Initial LOD'!Print_Area</vt:lpstr>
      <vt:lpstr>'Initial LOD (&gt;8 MB)'!Print_Area</vt:lpstr>
      <vt:lpstr>'Initial LOD (8 MB)'!Print_Area</vt:lpstr>
      <vt:lpstr>NOTES!Print_Area</vt:lpstr>
      <vt:lpstr>'Ongoing LOD'!Print_Area</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DNR MDL Spreadsheet Advanced</dc:title>
  <dc:creator>Diane L. Drinkman</dc:creator>
  <cp:lastModifiedBy>Sijan, Zana Z - DNR</cp:lastModifiedBy>
  <cp:lastPrinted>2020-04-02T21:42:08Z</cp:lastPrinted>
  <dcterms:created xsi:type="dcterms:W3CDTF">2006-05-04T20:06:36Z</dcterms:created>
  <dcterms:modified xsi:type="dcterms:W3CDTF">2026-03-05T19:41:26Z</dcterms:modified>
</cp:coreProperties>
</file>