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 yWindow="32767" windowWidth="9060" windowHeight="6810" activeTab="0"/>
  </bookViews>
  <sheets>
    <sheet name="Benchsheet" sheetId="1" r:id="rId1"/>
    <sheet name="Pressure Verification" sheetId="2" r:id="rId2"/>
    <sheet name="Oxygen Sat. Table" sheetId="3" r:id="rId3"/>
    <sheet name="Rev Record" sheetId="4" state="hidden" r:id="rId4"/>
  </sheets>
  <definedNames>
    <definedName name="_xlfn.GAMMA" hidden="1">#NAME?</definedName>
    <definedName name="_xlfn.SINGLE" hidden="1">#NAME?</definedName>
    <definedName name="_xlnm.Print_Area" localSheetId="0">'Benchsheet'!$A$1:$O$37</definedName>
  </definedNames>
  <calcPr fullCalcOnLoad="1"/>
</workbook>
</file>

<file path=xl/sharedStrings.xml><?xml version="1.0" encoding="utf-8"?>
<sst xmlns="http://schemas.openxmlformats.org/spreadsheetml/2006/main" count="135" uniqueCount="127">
  <si>
    <t>Sample ID</t>
  </si>
  <si>
    <t>Bottle ID</t>
  </si>
  <si>
    <t>Analyst</t>
  </si>
  <si>
    <t>Read In Calibration</t>
  </si>
  <si>
    <t>Read Out Calibration</t>
  </si>
  <si>
    <t>Date Bottles In</t>
  </si>
  <si>
    <t>Time Bottles In</t>
  </si>
  <si>
    <t>Date Bottles Out</t>
  </si>
  <si>
    <t>Time Bottles Out</t>
  </si>
  <si>
    <t>Facility:</t>
  </si>
  <si>
    <t>Method Number:</t>
  </si>
  <si>
    <t>Initial DO (mg/L)</t>
  </si>
  <si>
    <t>Final DO (mg/L)</t>
  </si>
  <si>
    <t>DO Depletion (mg/L)</t>
  </si>
  <si>
    <t>Sample Seed CF (mg/L)</t>
  </si>
  <si>
    <t>Sampling Information</t>
  </si>
  <si>
    <t>GGA = 167.5 - 228.5</t>
  </si>
  <si>
    <t>COMMENTS:</t>
  </si>
  <si>
    <t>Quality Control</t>
  </si>
  <si>
    <t>Residual DO ≥ 1.0 mg/L</t>
  </si>
  <si>
    <t>DO Depletion  ≥ 2.0 mg/L</t>
  </si>
  <si>
    <t>Traceability Information</t>
  </si>
  <si>
    <t>Sample ID 
(must be unique)</t>
  </si>
  <si>
    <t>Sample Volume Used
 (mL)</t>
  </si>
  <si>
    <t>Dilution Factor = 300/Sample Volume Used
(mL)</t>
  </si>
  <si>
    <t>BOD
 (mg/L)</t>
  </si>
  <si>
    <t>Collect 
Date</t>
  </si>
  <si>
    <t>Collect
 Time</t>
  </si>
  <si>
    <t>DO Saturation Point (mg/L)</t>
  </si>
  <si>
    <t>Blanks ≤ 0.24 mg/L</t>
  </si>
  <si>
    <t>Code</t>
  </si>
  <si>
    <t>SM 5210B - 2001</t>
  </si>
  <si>
    <t>Barom. Pressure (mm Hg)</t>
  </si>
  <si>
    <t>Blank 1</t>
  </si>
  <si>
    <t>Seed Source Date/Lot:</t>
  </si>
  <si>
    <t>Be sure to clear all previous data before adding new data.</t>
  </si>
  <si>
    <t>Seed Control 1</t>
  </si>
  <si>
    <t>Seed Control 2</t>
  </si>
  <si>
    <t>Average BOD
 for dilutions that passed
(mg/L)</t>
  </si>
  <si>
    <t>Room Temp. (°C)</t>
  </si>
  <si>
    <t>feet</t>
  </si>
  <si>
    <t>Month</t>
  </si>
  <si>
    <t>Date</t>
  </si>
  <si>
    <t>Initials</t>
  </si>
  <si>
    <t>Local Elevation 
Correction Factor</t>
  </si>
  <si>
    <t>JAN</t>
  </si>
  <si>
    <t>FEB</t>
  </si>
  <si>
    <t>MAR</t>
  </si>
  <si>
    <t>APR</t>
  </si>
  <si>
    <t>MAY</t>
  </si>
  <si>
    <t>JUN</t>
  </si>
  <si>
    <t>JUL</t>
  </si>
  <si>
    <t>AUG</t>
  </si>
  <si>
    <t>SEP</t>
  </si>
  <si>
    <t>OCT</t>
  </si>
  <si>
    <t>NOV</t>
  </si>
  <si>
    <t>DEC</t>
  </si>
  <si>
    <t>PW=nr149</t>
  </si>
  <si>
    <t>Facility Name</t>
  </si>
  <si>
    <t>Meter or Barometer Model</t>
  </si>
  <si>
    <t>Facility Elevation</t>
  </si>
  <si>
    <t>Measured BP at facility 
(mm Hg)</t>
  </si>
  <si>
    <t>Difference between facility and official BP 
(mm Hg)</t>
  </si>
  <si>
    <r>
      <t>o</t>
    </r>
    <r>
      <rPr>
        <sz val="10"/>
        <rFont val="Arial"/>
        <family val="0"/>
      </rPr>
      <t>C</t>
    </r>
  </si>
  <si>
    <t>Oxygen Saturation Chart</t>
  </si>
  <si>
    <t>in. Hg</t>
  </si>
  <si>
    <t>mm Hg</t>
  </si>
  <si>
    <t>y = mx +b</t>
  </si>
  <si>
    <t>m</t>
  </si>
  <si>
    <t>b</t>
  </si>
  <si>
    <r>
      <t xml:space="preserve"> N</t>
    </r>
    <r>
      <rPr>
        <sz val="9"/>
        <rFont val="Arial"/>
        <family val="2"/>
      </rPr>
      <t xml:space="preserve"> = Extra Nutrients added to sample</t>
    </r>
  </si>
  <si>
    <r>
      <t xml:space="preserve">  I</t>
    </r>
    <r>
      <rPr>
        <sz val="9"/>
        <rFont val="Arial"/>
        <family val="2"/>
      </rPr>
      <t xml:space="preserve"> = Inhibitor added to sample</t>
    </r>
  </si>
  <si>
    <r>
      <t xml:space="preserve"> P</t>
    </r>
    <r>
      <rPr>
        <sz val="9"/>
        <rFont val="Arial"/>
        <family val="2"/>
      </rPr>
      <t xml:space="preserve"> = Sample pre-diluted per SOP (≤ 3 mL)</t>
    </r>
  </si>
  <si>
    <r>
      <t xml:space="preserve">Meter Calibration DO cells will turn </t>
    </r>
    <r>
      <rPr>
        <b/>
        <sz val="12"/>
        <color indexed="10"/>
        <rFont val="Arial"/>
        <family val="2"/>
      </rPr>
      <t>red</t>
    </r>
    <r>
      <rPr>
        <sz val="12"/>
        <rFont val="Arial"/>
        <family val="2"/>
      </rPr>
      <t xml:space="preserve"> if the value is more than 0.2 mg/L different from the DO saturation point.  Recalibrate if needed.</t>
    </r>
  </si>
  <si>
    <r>
      <t xml:space="preserve">Initial DO cells will turn </t>
    </r>
    <r>
      <rPr>
        <b/>
        <sz val="12"/>
        <color indexed="10"/>
        <rFont val="Arial"/>
        <family val="2"/>
      </rPr>
      <t>red</t>
    </r>
    <r>
      <rPr>
        <sz val="12"/>
        <rFont val="Arial"/>
        <family val="2"/>
      </rPr>
      <t xml:space="preserve"> if the value is 0.3 mg/L greater than the DO saturation point.  If possible, reduce excess oxygen and prepare new sample.</t>
    </r>
  </si>
  <si>
    <r>
      <t xml:space="preserve">Initial DO cells will turn </t>
    </r>
    <r>
      <rPr>
        <b/>
        <sz val="12"/>
        <color indexed="30"/>
        <rFont val="Arial"/>
        <family val="2"/>
      </rPr>
      <t>blue</t>
    </r>
    <r>
      <rPr>
        <sz val="12"/>
        <rFont val="Arial"/>
        <family val="2"/>
      </rPr>
      <t xml:space="preserve"> if the value is 0.3 mg/L lower than the DO saturation point.  If possible, increase oxygen and prepare new sample.</t>
    </r>
  </si>
  <si>
    <t>Seed Control 3</t>
  </si>
  <si>
    <t>Seed Adjusted DO Depletion 
((mg/L)/mL)</t>
  </si>
  <si>
    <t>BOD (mg/L) if Final DO = 1</t>
  </si>
  <si>
    <r>
      <t xml:space="preserve">Sample pH cells will turn </t>
    </r>
    <r>
      <rPr>
        <b/>
        <sz val="12"/>
        <color indexed="10"/>
        <rFont val="Arial"/>
        <family val="2"/>
      </rPr>
      <t xml:space="preserve">red </t>
    </r>
    <r>
      <rPr>
        <sz val="12"/>
        <rFont val="Arial"/>
        <family val="2"/>
      </rPr>
      <t>or</t>
    </r>
    <r>
      <rPr>
        <b/>
        <sz val="12"/>
        <color indexed="10"/>
        <rFont val="Arial"/>
        <family val="2"/>
      </rPr>
      <t xml:space="preserve"> </t>
    </r>
    <r>
      <rPr>
        <b/>
        <sz val="12"/>
        <color indexed="30"/>
        <rFont val="Arial"/>
        <family val="2"/>
      </rPr>
      <t>blue</t>
    </r>
    <r>
      <rPr>
        <sz val="12"/>
        <rFont val="Arial"/>
        <family val="2"/>
      </rPr>
      <t xml:space="preserve"> if the pH needs to be adjusted.</t>
    </r>
  </si>
  <si>
    <r>
      <t xml:space="preserve">Temperature cells will turn </t>
    </r>
    <r>
      <rPr>
        <b/>
        <sz val="12"/>
        <color indexed="10"/>
        <rFont val="Arial"/>
        <family val="2"/>
      </rPr>
      <t xml:space="preserve">red </t>
    </r>
    <r>
      <rPr>
        <sz val="12"/>
        <rFont val="Arial"/>
        <family val="2"/>
      </rPr>
      <t>or</t>
    </r>
    <r>
      <rPr>
        <b/>
        <sz val="12"/>
        <color indexed="10"/>
        <rFont val="Arial"/>
        <family val="2"/>
      </rPr>
      <t xml:space="preserve"> </t>
    </r>
    <r>
      <rPr>
        <b/>
        <sz val="12"/>
        <color indexed="30"/>
        <rFont val="Arial"/>
        <family val="2"/>
      </rPr>
      <t>blue</t>
    </r>
    <r>
      <rPr>
        <sz val="12"/>
        <rFont val="Arial"/>
        <family val="2"/>
      </rPr>
      <t xml:space="preserve"> if the temperature is not within the required range of 17 - 23</t>
    </r>
    <r>
      <rPr>
        <sz val="14"/>
        <rFont val="Calibri"/>
        <family val="2"/>
      </rPr>
      <t>°</t>
    </r>
    <r>
      <rPr>
        <sz val="12"/>
        <rFont val="Arial"/>
        <family val="2"/>
      </rPr>
      <t>C.</t>
    </r>
  </si>
  <si>
    <t>All Deplete &lt;2?</t>
  </si>
  <si>
    <t>All Final &lt;1?</t>
  </si>
  <si>
    <t>RL if all Deplete &lt;2</t>
  </si>
  <si>
    <t>RL if all Final DO &lt;1</t>
  </si>
  <si>
    <t>Max volume/
Corr. BOD if all &lt;2</t>
  </si>
  <si>
    <t>Min volume/
Corr. BOD if all &lt;1</t>
  </si>
  <si>
    <t>BOD (mg/L) if DO Depl = 2</t>
  </si>
  <si>
    <r>
      <t xml:space="preserve">Code cells will turn </t>
    </r>
    <r>
      <rPr>
        <b/>
        <sz val="12"/>
        <color indexed="17"/>
        <rFont val="Arial"/>
        <family val="2"/>
      </rPr>
      <t>green</t>
    </r>
    <r>
      <rPr>
        <sz val="12"/>
        <rFont val="Arial"/>
        <family val="2"/>
      </rPr>
      <t xml:space="preserve"> if a dilution of &gt;200 mL is made; record extra nutrient addition.</t>
    </r>
  </si>
  <si>
    <r>
      <t xml:space="preserve">Code cells will turn </t>
    </r>
    <r>
      <rPr>
        <b/>
        <sz val="12"/>
        <color indexed="53"/>
        <rFont val="Arial"/>
        <family val="2"/>
      </rPr>
      <t>orange</t>
    </r>
    <r>
      <rPr>
        <sz val="12"/>
        <rFont val="Arial"/>
        <family val="2"/>
      </rPr>
      <t xml:space="preserve"> if a predilution must be made; record all dilution volumes.</t>
    </r>
  </si>
  <si>
    <r>
      <t>Sample Temp Prior to Dilution (°C) [17-23</t>
    </r>
    <r>
      <rPr>
        <b/>
        <sz val="10"/>
        <rFont val="Calibri"/>
        <family val="2"/>
      </rPr>
      <t>°</t>
    </r>
    <r>
      <rPr>
        <b/>
        <sz val="10"/>
        <rFont val="Arial"/>
        <family val="2"/>
      </rPr>
      <t>C]</t>
    </r>
  </si>
  <si>
    <t>Sample and Room Temp: 20 ± 3 °C</t>
  </si>
  <si>
    <r>
      <t xml:space="preserve">Incubator Temp: 20 </t>
    </r>
    <r>
      <rPr>
        <sz val="9"/>
        <rFont val="Calibri"/>
        <family val="2"/>
      </rPr>
      <t>±</t>
    </r>
    <r>
      <rPr>
        <sz val="7.2"/>
        <rFont val="Arial"/>
        <family val="2"/>
      </rPr>
      <t xml:space="preserve"> </t>
    </r>
    <r>
      <rPr>
        <sz val="9"/>
        <rFont val="Arial"/>
        <family val="2"/>
      </rPr>
      <t>1 °C</t>
    </r>
  </si>
  <si>
    <t>Residual Chlorine &lt;0.1 mg/L</t>
  </si>
  <si>
    <t>Seed Volume Added (mL)</t>
  </si>
  <si>
    <t>GGA</t>
  </si>
  <si>
    <t>Revision Record</t>
  </si>
  <si>
    <t>Changes</t>
  </si>
  <si>
    <t>ARF</t>
  </si>
  <si>
    <t>GGA:</t>
  </si>
  <si>
    <t>PHOSPHATE BUFFER:</t>
  </si>
  <si>
    <t>MAGNESIUM SULFATE:</t>
  </si>
  <si>
    <t>CALCIUM CHLORIDE:</t>
  </si>
  <si>
    <t>FERRIC CHLORIDE:</t>
  </si>
  <si>
    <t>SODIUM SULFITE:</t>
  </si>
  <si>
    <t>Added tab for revision record.  Added revision date to Pressure Verification tab.  Editorial revisions.</t>
  </si>
  <si>
    <t>Code Definitions</t>
  </si>
  <si>
    <t>Meter Calibration DO (mg/L)</t>
  </si>
  <si>
    <t>Comments:</t>
  </si>
  <si>
    <t>Official Source BP (inches Hg)</t>
  </si>
  <si>
    <t>Official Source BP (mm Hg)</t>
  </si>
  <si>
    <t>Official Source 
(that current local pressure was taken from)</t>
  </si>
  <si>
    <t>Official Source Elevation Corrected  BP 
(mm Hg)</t>
  </si>
  <si>
    <r>
      <t xml:space="preserve">DO Meter Barometric Pressure Verification Log </t>
    </r>
    <r>
      <rPr>
        <sz val="8"/>
        <rFont val="Arial"/>
        <family val="2"/>
      </rPr>
      <t>[version 6/30/23]</t>
    </r>
  </si>
  <si>
    <t>"-" = checked and res. chlorine is not present</t>
  </si>
  <si>
    <t>"+" = checked and res. chlorine is present</t>
  </si>
  <si>
    <t>Res. Cl Check (+/-)*</t>
  </si>
  <si>
    <t>*</t>
  </si>
  <si>
    <r>
      <t xml:space="preserve">Res. Cl </t>
    </r>
    <r>
      <rPr>
        <b/>
        <sz val="9"/>
        <rFont val="Arial"/>
        <family val="2"/>
      </rPr>
      <t>Treated</t>
    </r>
    <r>
      <rPr>
        <b/>
        <sz val="10"/>
        <rFont val="Arial"/>
        <family val="2"/>
      </rPr>
      <t xml:space="preserve"> (y/n)</t>
    </r>
  </si>
  <si>
    <r>
      <t xml:space="preserve">Facility BP Adjustment Required? </t>
    </r>
    <r>
      <rPr>
        <b/>
        <i/>
        <sz val="10"/>
        <rFont val="Arial"/>
        <family val="2"/>
      </rPr>
      <t>(</t>
    </r>
    <r>
      <rPr>
        <b/>
        <i/>
        <sz val="9"/>
        <rFont val="Arial"/>
        <family val="2"/>
      </rPr>
      <t>adjust if &gt;5 mm Hg difference</t>
    </r>
    <r>
      <rPr>
        <b/>
        <i/>
        <sz val="10"/>
        <rFont val="Arial"/>
        <family val="2"/>
      </rPr>
      <t>)</t>
    </r>
  </si>
  <si>
    <t>Sample pH (SU)</t>
  </si>
  <si>
    <r>
      <rPr>
        <b/>
        <sz val="10"/>
        <rFont val="Arial"/>
        <family val="2"/>
      </rPr>
      <t xml:space="preserve">pH if </t>
    </r>
    <r>
      <rPr>
        <b/>
        <sz val="9"/>
        <rFont val="Arial"/>
        <family val="2"/>
      </rPr>
      <t>adjusted (SU)</t>
    </r>
  </si>
  <si>
    <t>Pre-dilution Factor 
(only use if different 
than 1)</t>
  </si>
  <si>
    <t>pH = 6.0 - 8.5; if not, adjust to 6.5 - 7.5</t>
  </si>
  <si>
    <r>
      <t>BOD Benchsheet</t>
    </r>
    <r>
      <rPr>
        <b/>
        <sz val="8"/>
        <rFont val="Arial"/>
        <family val="2"/>
      </rPr>
      <t xml:space="preserve"> </t>
    </r>
    <r>
      <rPr>
        <sz val="8"/>
        <rFont val="Arial"/>
        <family val="2"/>
      </rPr>
      <t>[version 11/28/23]</t>
    </r>
  </si>
  <si>
    <t>In sampling info table, added column for pH of adjusted samples and fixed conditional formatting for temperature and res. Cl cells.  Also added adjusted pH range to QC table and added comment at the bottom to check res. Cl if samples were chlorinated.  Added equations so that if sample IDs are added to sampling info table, they will automatically populate below, but all are still editable.</t>
  </si>
  <si>
    <t>If the sample was chlorinated, the sample must be checked for residual chlorine with strips or another method that can detect down to 0.1 mg/L.</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</si>
</sst>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0.00000"/>
    <numFmt numFmtId="166" formatCode="0.0000"/>
    <numFmt numFmtId="167" formatCode="0.000"/>
    <numFmt numFmtId="168" formatCode="0.0"/>
    <numFmt numFmtId="169" formatCode="0.0000000"/>
    <numFmt numFmtId="170" formatCode="[$-409]dddd\,\ mmmm\ dd\,\ yyyy"/>
    <numFmt numFmtId="171" formatCode="m/d/yy;@"/>
    <numFmt numFmtId="172" formatCode="[$-409]h:mm:ss\ AM/PM"/>
    <numFmt numFmtId="173" formatCode="[$-F400]h:mm:ss\ AM/PM"/>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s>
  <fonts count="67">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b/>
      <sz val="8"/>
      <name val="Arial"/>
      <family val="2"/>
    </font>
    <font>
      <b/>
      <sz val="18"/>
      <name val="Arial"/>
      <family val="2"/>
    </font>
    <font>
      <b/>
      <sz val="9"/>
      <name val="Arial"/>
      <family val="2"/>
    </font>
    <font>
      <b/>
      <sz val="12"/>
      <name val="Arial"/>
      <family val="2"/>
    </font>
    <font>
      <b/>
      <sz val="16"/>
      <name val="Arial"/>
      <family val="2"/>
    </font>
    <font>
      <sz val="12"/>
      <name val="Arial"/>
      <family val="2"/>
    </font>
    <font>
      <sz val="10"/>
      <color indexed="9"/>
      <name val="Arial"/>
      <family val="2"/>
    </font>
    <font>
      <vertAlign val="superscript"/>
      <sz val="10"/>
      <name val="Bookman Old Style"/>
      <family val="1"/>
    </font>
    <font>
      <sz val="36"/>
      <name val="Bookman Old Style"/>
      <family val="1"/>
    </font>
    <font>
      <b/>
      <sz val="14"/>
      <name val="Bookman Old Style"/>
      <family val="1"/>
    </font>
    <font>
      <sz val="14"/>
      <name val="Bookman Old Style"/>
      <family val="1"/>
    </font>
    <font>
      <b/>
      <sz val="10"/>
      <name val="Bookman Old Style"/>
      <family val="1"/>
    </font>
    <font>
      <b/>
      <sz val="11"/>
      <name val="Arial"/>
      <family val="2"/>
    </font>
    <font>
      <sz val="11"/>
      <name val="Arial"/>
      <family val="2"/>
    </font>
    <font>
      <sz val="9"/>
      <name val="Arial"/>
      <family val="2"/>
    </font>
    <font>
      <b/>
      <sz val="12"/>
      <color indexed="10"/>
      <name val="Arial"/>
      <family val="2"/>
    </font>
    <font>
      <b/>
      <sz val="12"/>
      <color indexed="30"/>
      <name val="Arial"/>
      <family val="2"/>
    </font>
    <font>
      <b/>
      <sz val="10"/>
      <name val="Calibri"/>
      <family val="2"/>
    </font>
    <font>
      <sz val="14"/>
      <name val="Calibri"/>
      <family val="2"/>
    </font>
    <font>
      <b/>
      <sz val="12"/>
      <color indexed="17"/>
      <name val="Arial"/>
      <family val="2"/>
    </font>
    <font>
      <b/>
      <sz val="12"/>
      <color indexed="53"/>
      <name val="Arial"/>
      <family val="2"/>
    </font>
    <font>
      <sz val="9"/>
      <name val="Calibri"/>
      <family val="2"/>
    </font>
    <font>
      <sz val="7.2"/>
      <name val="Arial"/>
      <family val="2"/>
    </font>
    <font>
      <b/>
      <i/>
      <sz val="9"/>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u val="single"/>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3" tint="0.7999799847602844"/>
        <bgColor indexed="64"/>
      </patternFill>
    </fill>
  </fills>
  <borders count="1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color indexed="63"/>
      </top>
      <bottom style="dotted"/>
    </border>
    <border>
      <left>
        <color indexed="63"/>
      </left>
      <right>
        <color indexed="63"/>
      </right>
      <top>
        <color indexed="63"/>
      </top>
      <bottom style="dotted"/>
    </border>
    <border>
      <left style="thick"/>
      <right style="thick"/>
      <top>
        <color indexed="63"/>
      </top>
      <bottom style="dotted"/>
    </border>
    <border>
      <left>
        <color indexed="63"/>
      </left>
      <right style="thin"/>
      <top style="dotted"/>
      <bottom style="medium"/>
    </border>
    <border>
      <left>
        <color indexed="63"/>
      </left>
      <right>
        <color indexed="63"/>
      </right>
      <top style="dotted"/>
      <bottom style="medium"/>
    </border>
    <border>
      <left style="thick"/>
      <right style="thick"/>
      <top style="dotted"/>
      <bottom style="medium"/>
    </border>
    <border>
      <left style="hair"/>
      <right style="hair"/>
      <top style="hair"/>
      <bottom style="hair"/>
    </border>
    <border>
      <left style="hair"/>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ck"/>
      <right style="thick"/>
      <top>
        <color indexed="63"/>
      </top>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ck"/>
      <right style="thick"/>
      <top style="hair"/>
      <bottom style="hair"/>
    </border>
    <border>
      <left style="hair"/>
      <right style="thin"/>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medium"/>
    </border>
    <border>
      <left style="thick"/>
      <right style="thick"/>
      <top style="hair"/>
      <bottom style="medium"/>
    </border>
    <border>
      <left style="hair"/>
      <right style="thin"/>
      <top style="hair"/>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thick"/>
      <right style="thick"/>
      <top style="hair"/>
      <bottom>
        <color indexed="63"/>
      </bottom>
    </border>
    <border>
      <left style="hair"/>
      <right style="thin"/>
      <top style="thick"/>
      <bottom style="thick"/>
    </border>
    <border>
      <left>
        <color indexed="63"/>
      </left>
      <right style="hair"/>
      <top style="thick"/>
      <bottom style="thick"/>
    </border>
    <border>
      <left style="hair"/>
      <right style="hair"/>
      <top style="thick"/>
      <bottom style="thick"/>
    </border>
    <border>
      <left style="hair"/>
      <right>
        <color indexed="63"/>
      </right>
      <top style="thick"/>
      <bottom style="thick"/>
    </border>
    <border>
      <left style="thick"/>
      <right style="thick"/>
      <top style="thick"/>
      <bottom style="thick"/>
    </border>
    <border>
      <left style="thin"/>
      <right style="thin"/>
      <top>
        <color indexed="63"/>
      </top>
      <bottom>
        <color indexed="63"/>
      </bottom>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style="thick"/>
      <bottom style="thin"/>
    </border>
    <border>
      <left style="thin"/>
      <right style="thin"/>
      <top style="thin"/>
      <bottom style="thick"/>
    </border>
    <border>
      <left style="medium"/>
      <right style="thin"/>
      <top style="medium"/>
      <bottom>
        <color indexed="63"/>
      </bottom>
    </border>
    <border>
      <left style="thin"/>
      <right style="thin"/>
      <top style="medium"/>
      <bottom>
        <color indexed="63"/>
      </bottom>
    </border>
    <border>
      <left style="thin"/>
      <right style="thin"/>
      <top style="thick"/>
      <bottom>
        <color indexed="63"/>
      </bottom>
    </border>
    <border>
      <left style="thin"/>
      <right style="thin"/>
      <top>
        <color indexed="63"/>
      </top>
      <bottom style="thick"/>
    </border>
    <border>
      <left style="thin">
        <color theme="0" tint="-0.24993999302387238"/>
      </left>
      <right style="thin">
        <color theme="0" tint="-0.24993999302387238"/>
      </right>
      <top style="thin">
        <color theme="0" tint="-0.24993999302387238"/>
      </top>
      <bottom style="thin">
        <color theme="0" tint="-0.24993999302387238"/>
      </bottom>
    </border>
    <border>
      <left style="thin"/>
      <right style="medium"/>
      <top style="medium"/>
      <bottom style="thick"/>
    </border>
    <border>
      <left style="medium"/>
      <right style="thick"/>
      <top style="thick"/>
      <bottom style="thick"/>
    </border>
    <border>
      <left style="thick"/>
      <right style="thin"/>
      <top style="thick"/>
      <bottom style="thick"/>
    </border>
    <border>
      <left style="thin"/>
      <right style="thin"/>
      <top style="thick"/>
      <bottom style="thick"/>
    </border>
    <border>
      <left style="thin"/>
      <right>
        <color indexed="63"/>
      </right>
      <top style="thick"/>
      <bottom style="thick"/>
    </border>
    <border>
      <left style="thin"/>
      <right>
        <color indexed="63"/>
      </right>
      <top style="thin"/>
      <bottom style="thick"/>
    </border>
    <border>
      <left style="thin"/>
      <right style="medium"/>
      <top>
        <color indexed="63"/>
      </top>
      <bottom style="thick"/>
    </border>
    <border>
      <left style="thin"/>
      <right>
        <color indexed="63"/>
      </right>
      <top>
        <color indexed="63"/>
      </top>
      <bottom style="thick"/>
    </border>
    <border>
      <left style="thin"/>
      <right style="medium"/>
      <top>
        <color indexed="63"/>
      </top>
      <bottom>
        <color indexed="63"/>
      </bottom>
    </border>
    <border>
      <left style="thin"/>
      <right>
        <color indexed="63"/>
      </right>
      <top style="thick"/>
      <bottom>
        <color indexed="63"/>
      </bottom>
    </border>
    <border>
      <left style="thin"/>
      <right>
        <color indexed="63"/>
      </right>
      <top style="thick"/>
      <bottom style="thin"/>
    </border>
    <border>
      <left style="medium"/>
      <right style="thin"/>
      <top style="double"/>
      <bottom style="thin"/>
    </border>
    <border>
      <left style="thin"/>
      <right style="thin"/>
      <top style="double"/>
      <bottom style="thin"/>
    </border>
    <border>
      <left style="thin"/>
      <right style="thin"/>
      <top style="medium"/>
      <bottom style="thin"/>
    </border>
    <border>
      <left>
        <color indexed="63"/>
      </left>
      <right style="thick"/>
      <top style="thick"/>
      <bottom style="thick"/>
    </border>
    <border>
      <left style="thick"/>
      <right style="thin"/>
      <top style="medium"/>
      <bottom style="thin"/>
    </border>
    <border>
      <left style="medium"/>
      <right style="thick"/>
      <top>
        <color indexed="63"/>
      </top>
      <bottom>
        <color indexed="63"/>
      </bottom>
    </border>
    <border>
      <left style="thick"/>
      <right style="thin"/>
      <top style="thin"/>
      <bottom style="thin"/>
    </border>
    <border>
      <left style="thick"/>
      <right style="thin"/>
      <top style="thin"/>
      <bottom>
        <color indexed="63"/>
      </bottom>
    </border>
    <border>
      <left style="medium"/>
      <right style="thick"/>
      <top>
        <color indexed="63"/>
      </top>
      <bottom style="thick"/>
    </border>
    <border>
      <left style="thick"/>
      <right style="thin"/>
      <top style="thick"/>
      <bottom style="thin"/>
    </border>
    <border>
      <left style="thick"/>
      <right style="thin"/>
      <top style="thin"/>
      <bottom style="thick"/>
    </border>
    <border>
      <left style="medium"/>
      <right style="thick"/>
      <top style="thick"/>
      <bottom>
        <color indexed="63"/>
      </bottom>
    </border>
    <border>
      <left style="thick"/>
      <right style="thin"/>
      <top>
        <color indexed="63"/>
      </top>
      <bottom>
        <color indexed="63"/>
      </bottom>
    </border>
    <border>
      <left style="thick"/>
      <right style="thin"/>
      <top>
        <color indexed="63"/>
      </top>
      <bottom style="thin"/>
    </border>
    <border>
      <left>
        <color indexed="63"/>
      </left>
      <right style="thin">
        <color theme="0" tint="-0.24993999302387238"/>
      </right>
      <top style="thin">
        <color theme="0" tint="-0.24993999302387238"/>
      </top>
      <bottom style="thin">
        <color theme="0" tint="-0.24993999302387238"/>
      </bottom>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medium"/>
      <right style="thin"/>
      <top style="medium"/>
      <bottom style="thin"/>
    </border>
    <border>
      <left style="thin"/>
      <right style="medium"/>
      <top style="medium"/>
      <bottom style="thin"/>
    </border>
    <border>
      <left style="thin">
        <color theme="0" tint="-0.24993999302387238"/>
      </left>
      <right style="thin">
        <color theme="0" tint="-0.24993999302387238"/>
      </right>
      <top style="thin">
        <color theme="0" tint="-0.24993999302387238"/>
      </top>
      <bottom>
        <color indexed="63"/>
      </bottom>
    </border>
    <border>
      <left style="thin">
        <color theme="0" tint="-0.24993999302387238"/>
      </left>
      <right style="thin">
        <color theme="0" tint="-0.24993999302387238"/>
      </right>
      <top>
        <color indexed="63"/>
      </top>
      <bottom>
        <color indexed="63"/>
      </bottom>
    </border>
    <border>
      <left style="thin">
        <color theme="0" tint="-0.24993999302387238"/>
      </left>
      <right style="thin">
        <color theme="0" tint="-0.24993999302387238"/>
      </right>
      <top>
        <color indexed="63"/>
      </top>
      <bottom style="thin">
        <color theme="0" tint="-0.24993999302387238"/>
      </bottom>
    </border>
    <border>
      <left style="thin"/>
      <right>
        <color indexed="63"/>
      </right>
      <top style="medium"/>
      <bottom style="double"/>
    </border>
    <border>
      <left>
        <color indexed="63"/>
      </left>
      <right style="medium"/>
      <top style="medium"/>
      <bottom style="double"/>
    </border>
    <border>
      <left style="thin"/>
      <right>
        <color indexed="63"/>
      </right>
      <top style="double"/>
      <bottom style="thin"/>
    </border>
    <border>
      <left>
        <color indexed="63"/>
      </left>
      <right style="medium"/>
      <top style="double"/>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style="thin">
        <color theme="0" tint="-0.24993999302387238"/>
      </right>
      <top style="thin">
        <color theme="0" tint="-0.24993999302387238"/>
      </top>
      <bottom>
        <color indexed="63"/>
      </bottom>
    </border>
    <border>
      <left>
        <color indexed="63"/>
      </left>
      <right style="thin">
        <color theme="0" tint="-0.24993999302387238"/>
      </right>
      <top>
        <color indexed="63"/>
      </top>
      <bottom>
        <color indexed="63"/>
      </bottom>
    </border>
    <border>
      <left>
        <color indexed="63"/>
      </left>
      <right style="thin">
        <color theme="0" tint="-0.24993999302387238"/>
      </right>
      <top>
        <color indexed="63"/>
      </top>
      <bottom style="thin">
        <color theme="0" tint="-0.24993999302387238"/>
      </bottom>
    </border>
    <border>
      <left>
        <color indexed="63"/>
      </left>
      <right style="thin"/>
      <top style="thin"/>
      <bottom style="medium"/>
    </border>
    <border>
      <left>
        <color indexed="63"/>
      </left>
      <right>
        <color indexed="63"/>
      </right>
      <top style="thick"/>
      <bottom style="thin"/>
    </border>
    <border>
      <left>
        <color indexed="63"/>
      </left>
      <right style="thin"/>
      <top style="thick"/>
      <bottom style="thin"/>
    </border>
    <border>
      <left style="medium"/>
      <right>
        <color indexed="63"/>
      </right>
      <top style="thin"/>
      <bottom style="medium"/>
    </border>
    <border>
      <left style="medium"/>
      <right>
        <color indexed="63"/>
      </right>
      <top style="medium"/>
      <bottom style="double"/>
    </border>
    <border>
      <left>
        <color indexed="63"/>
      </left>
      <right>
        <color indexed="63"/>
      </right>
      <top style="medium"/>
      <bottom style="double"/>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style="medium"/>
      <bottom style="double"/>
    </border>
    <border>
      <left>
        <color indexed="63"/>
      </left>
      <right style="thin"/>
      <top>
        <color indexed="63"/>
      </top>
      <bottom style="thin"/>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66">
    <xf numFmtId="0" fontId="0" fillId="0" borderId="0" xfId="0" applyAlignment="1">
      <alignment/>
    </xf>
    <xf numFmtId="0" fontId="1" fillId="33" borderId="0" xfId="0" applyFont="1" applyFill="1" applyBorder="1" applyAlignment="1" applyProtection="1">
      <alignment horizontal="center" vertical="center" wrapText="1"/>
      <protection locked="0"/>
    </xf>
    <xf numFmtId="0" fontId="6" fillId="33" borderId="0" xfId="0" applyFont="1" applyFill="1" applyAlignment="1" applyProtection="1">
      <alignment vertical="center"/>
      <protection/>
    </xf>
    <xf numFmtId="0" fontId="0" fillId="33" borderId="0" xfId="0" applyFill="1" applyAlignment="1" applyProtection="1">
      <alignment vertical="center"/>
      <protection/>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0" fillId="33" borderId="0" xfId="0" applyFill="1" applyBorder="1" applyAlignment="1" applyProtection="1">
      <alignment vertical="center"/>
      <protection/>
    </xf>
    <xf numFmtId="168" fontId="0" fillId="33" borderId="10" xfId="0" applyNumberFormat="1" applyFont="1" applyFill="1" applyBorder="1" applyAlignment="1" applyProtection="1">
      <alignment horizontal="center" vertical="center"/>
      <protection locked="0"/>
    </xf>
    <xf numFmtId="0" fontId="0" fillId="33" borderId="0" xfId="0" applyFont="1" applyFill="1" applyBorder="1" applyAlignment="1" applyProtection="1">
      <alignment vertical="center"/>
      <protection locked="0"/>
    </xf>
    <xf numFmtId="0" fontId="0" fillId="33" borderId="0" xfId="0"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1" fillId="33" borderId="0" xfId="0" applyFont="1" applyFill="1" applyBorder="1" applyAlignment="1" applyProtection="1">
      <alignment vertical="center"/>
      <protection locked="0"/>
    </xf>
    <xf numFmtId="0" fontId="1"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0" fillId="0" borderId="11"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167" fontId="0" fillId="2" borderId="11" xfId="0" applyNumberFormat="1" applyFill="1" applyBorder="1" applyAlignment="1" applyProtection="1">
      <alignment horizontal="center" vertical="center"/>
      <protection/>
    </xf>
    <xf numFmtId="168" fontId="0" fillId="2" borderId="11" xfId="0" applyNumberFormat="1" applyFill="1" applyBorder="1" applyAlignment="1" applyProtection="1">
      <alignment horizontal="center" vertical="center"/>
      <protection/>
    </xf>
    <xf numFmtId="167" fontId="0" fillId="2" borderId="12" xfId="0" applyNumberFormat="1" applyFill="1" applyBorder="1" applyAlignment="1" applyProtection="1">
      <alignment horizontal="center" vertical="center"/>
      <protection/>
    </xf>
    <xf numFmtId="168" fontId="0" fillId="2" borderId="12" xfId="0" applyNumberForma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locked="0"/>
    </xf>
    <xf numFmtId="171" fontId="0" fillId="33" borderId="10" xfId="0" applyNumberFormat="1" applyFont="1" applyFill="1" applyBorder="1" applyAlignment="1" applyProtection="1">
      <alignment horizontal="center" vertical="center"/>
      <protection locked="0"/>
    </xf>
    <xf numFmtId="49" fontId="0" fillId="33" borderId="14" xfId="0" applyNumberFormat="1" applyFont="1" applyFill="1" applyBorder="1" applyAlignment="1" applyProtection="1">
      <alignment horizontal="center" vertical="center"/>
      <protection locked="0"/>
    </xf>
    <xf numFmtId="0" fontId="0" fillId="33" borderId="15" xfId="0"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locked="0"/>
    </xf>
    <xf numFmtId="168" fontId="0" fillId="33" borderId="16" xfId="0" applyNumberFormat="1" applyFont="1" applyFill="1" applyBorder="1" applyAlignment="1" applyProtection="1">
      <alignment horizontal="center" vertical="center"/>
      <protection locked="0"/>
    </xf>
    <xf numFmtId="171" fontId="0" fillId="33" borderId="16" xfId="0" applyNumberFormat="1" applyFont="1" applyFill="1" applyBorder="1" applyAlignment="1" applyProtection="1">
      <alignment horizontal="center" vertical="center"/>
      <protection locked="0"/>
    </xf>
    <xf numFmtId="49" fontId="0" fillId="33" borderId="17" xfId="0" applyNumberFormat="1" applyFont="1" applyFill="1" applyBorder="1" applyAlignment="1" applyProtection="1">
      <alignment horizontal="center" vertical="center"/>
      <protection locked="0"/>
    </xf>
    <xf numFmtId="0" fontId="10" fillId="0" borderId="0" xfId="0" applyFont="1" applyAlignment="1">
      <alignment/>
    </xf>
    <xf numFmtId="14" fontId="0" fillId="0" borderId="11" xfId="0" applyNumberFormat="1" applyFill="1" applyBorder="1" applyAlignment="1" applyProtection="1">
      <alignment horizontal="center" vertical="center"/>
      <protection locked="0"/>
    </xf>
    <xf numFmtId="14" fontId="0" fillId="0" borderId="12" xfId="0" applyNumberFormat="1" applyFill="1" applyBorder="1" applyAlignment="1" applyProtection="1">
      <alignment horizontal="center" vertical="center"/>
      <protection locked="0"/>
    </xf>
    <xf numFmtId="0" fontId="12" fillId="0" borderId="0" xfId="0" applyFont="1" applyAlignment="1">
      <alignment/>
    </xf>
    <xf numFmtId="0" fontId="13" fillId="0" borderId="0" xfId="0" applyFont="1" applyAlignment="1">
      <alignment/>
    </xf>
    <xf numFmtId="0" fontId="0" fillId="0" borderId="18" xfId="0" applyBorder="1" applyAlignment="1">
      <alignment/>
    </xf>
    <xf numFmtId="2" fontId="0" fillId="0" borderId="19" xfId="0" applyNumberFormat="1" applyBorder="1" applyAlignment="1">
      <alignment/>
    </xf>
    <xf numFmtId="2" fontId="0" fillId="0" borderId="20" xfId="0" applyNumberFormat="1" applyBorder="1" applyAlignment="1">
      <alignment/>
    </xf>
    <xf numFmtId="0" fontId="0" fillId="0" borderId="21" xfId="0" applyBorder="1" applyAlignment="1">
      <alignment/>
    </xf>
    <xf numFmtId="0" fontId="14" fillId="0" borderId="22" xfId="0" applyFont="1" applyBorder="1" applyAlignment="1">
      <alignment/>
    </xf>
    <xf numFmtId="0" fontId="15" fillId="0" borderId="22" xfId="0" applyFont="1" applyBorder="1" applyAlignment="1">
      <alignment/>
    </xf>
    <xf numFmtId="0" fontId="15" fillId="0" borderId="23" xfId="0" applyFont="1" applyBorder="1" applyAlignment="1">
      <alignment/>
    </xf>
    <xf numFmtId="0" fontId="0" fillId="0" borderId="24" xfId="0" applyBorder="1" applyAlignment="1">
      <alignment/>
    </xf>
    <xf numFmtId="0" fontId="4" fillId="0" borderId="25" xfId="0" applyFont="1" applyBorder="1" applyAlignment="1">
      <alignment horizontal="center"/>
    </xf>
    <xf numFmtId="0" fontId="16" fillId="34" borderId="26" xfId="0" applyFont="1" applyFill="1" applyBorder="1" applyAlignment="1">
      <alignment horizontal="center"/>
    </xf>
    <xf numFmtId="2" fontId="0" fillId="34" borderId="27" xfId="0" applyNumberFormat="1" applyFill="1" applyBorder="1" applyAlignment="1">
      <alignment horizontal="center"/>
    </xf>
    <xf numFmtId="2" fontId="0" fillId="34" borderId="28" xfId="0" applyNumberFormat="1" applyFill="1" applyBorder="1" applyAlignment="1">
      <alignment horizontal="center"/>
    </xf>
    <xf numFmtId="2" fontId="0" fillId="34" borderId="29" xfId="0" applyNumberFormat="1" applyFill="1" applyBorder="1" applyAlignment="1">
      <alignment horizontal="center"/>
    </xf>
    <xf numFmtId="2" fontId="0" fillId="34" borderId="26" xfId="0" applyNumberFormat="1" applyFill="1" applyBorder="1" applyAlignment="1">
      <alignment horizontal="center"/>
    </xf>
    <xf numFmtId="2" fontId="0" fillId="0" borderId="27" xfId="0" applyNumberFormat="1" applyBorder="1" applyAlignment="1">
      <alignment horizontal="center"/>
    </xf>
    <xf numFmtId="0" fontId="4" fillId="0" borderId="30" xfId="0" applyFont="1" applyBorder="1" applyAlignment="1">
      <alignment horizontal="center"/>
    </xf>
    <xf numFmtId="0" fontId="16" fillId="34" borderId="31" xfId="0" applyFont="1" applyFill="1" applyBorder="1" applyAlignment="1">
      <alignment horizontal="center"/>
    </xf>
    <xf numFmtId="2" fontId="0" fillId="34" borderId="24" xfId="0" applyNumberFormat="1" applyFill="1" applyBorder="1" applyAlignment="1">
      <alignment horizontal="center"/>
    </xf>
    <xf numFmtId="2" fontId="0" fillId="34" borderId="32" xfId="0" applyNumberFormat="1" applyFill="1" applyBorder="1" applyAlignment="1">
      <alignment horizontal="center"/>
    </xf>
    <xf numFmtId="2" fontId="0" fillId="34" borderId="33" xfId="0" applyNumberFormat="1" applyFill="1" applyBorder="1" applyAlignment="1">
      <alignment horizontal="center"/>
    </xf>
    <xf numFmtId="2" fontId="0" fillId="34" borderId="31" xfId="0" applyNumberFormat="1" applyFill="1" applyBorder="1" applyAlignment="1">
      <alignment horizontal="center"/>
    </xf>
    <xf numFmtId="2" fontId="0" fillId="0" borderId="24" xfId="0" applyNumberFormat="1" applyBorder="1" applyAlignment="1">
      <alignment horizontal="center"/>
    </xf>
    <xf numFmtId="0" fontId="4" fillId="0" borderId="34" xfId="0" applyFont="1" applyBorder="1" applyAlignment="1">
      <alignment horizontal="center"/>
    </xf>
    <xf numFmtId="0" fontId="16" fillId="34" borderId="35" xfId="0" applyFont="1" applyFill="1" applyBorder="1" applyAlignment="1">
      <alignment horizontal="center"/>
    </xf>
    <xf numFmtId="2" fontId="0" fillId="34" borderId="36" xfId="0" applyNumberFormat="1" applyFill="1" applyBorder="1" applyAlignment="1">
      <alignment horizontal="center"/>
    </xf>
    <xf numFmtId="2" fontId="0" fillId="34" borderId="37" xfId="0" applyNumberFormat="1" applyFill="1" applyBorder="1" applyAlignment="1">
      <alignment horizontal="center"/>
    </xf>
    <xf numFmtId="2" fontId="0" fillId="34" borderId="38" xfId="0" applyNumberFormat="1" applyFill="1" applyBorder="1" applyAlignment="1">
      <alignment horizontal="center"/>
    </xf>
    <xf numFmtId="2" fontId="0" fillId="34" borderId="35" xfId="0" applyNumberFormat="1" applyFill="1" applyBorder="1" applyAlignment="1">
      <alignment horizontal="center"/>
    </xf>
    <xf numFmtId="2" fontId="0" fillId="0" borderId="36" xfId="0" applyNumberFormat="1" applyBorder="1" applyAlignment="1">
      <alignment horizontal="center"/>
    </xf>
    <xf numFmtId="2" fontId="0" fillId="0" borderId="31" xfId="0" applyNumberFormat="1" applyBorder="1" applyAlignment="1">
      <alignment horizontal="center"/>
    </xf>
    <xf numFmtId="2" fontId="0" fillId="0" borderId="33" xfId="0" applyNumberFormat="1" applyBorder="1" applyAlignment="1">
      <alignment horizontal="center"/>
    </xf>
    <xf numFmtId="2" fontId="0" fillId="0" borderId="38" xfId="0" applyNumberFormat="1" applyBorder="1" applyAlignment="1">
      <alignment horizontal="center"/>
    </xf>
    <xf numFmtId="2" fontId="0" fillId="0" borderId="35" xfId="0" applyNumberFormat="1" applyBorder="1" applyAlignment="1">
      <alignment horizontal="center"/>
    </xf>
    <xf numFmtId="2" fontId="0" fillId="0" borderId="29" xfId="0" applyNumberFormat="1" applyBorder="1" applyAlignment="1">
      <alignment horizontal="center"/>
    </xf>
    <xf numFmtId="2" fontId="0" fillId="0" borderId="26" xfId="0" applyNumberFormat="1" applyBorder="1" applyAlignment="1">
      <alignment horizontal="center"/>
    </xf>
    <xf numFmtId="2" fontId="0" fillId="0" borderId="32" xfId="0" applyNumberFormat="1" applyFill="1" applyBorder="1" applyAlignment="1">
      <alignment horizontal="center"/>
    </xf>
    <xf numFmtId="2" fontId="0" fillId="0" borderId="32" xfId="0" applyNumberFormat="1" applyBorder="1" applyAlignment="1">
      <alignment horizontal="center"/>
    </xf>
    <xf numFmtId="0" fontId="4" fillId="0" borderId="39" xfId="0" applyFont="1" applyBorder="1" applyAlignment="1">
      <alignment horizontal="center"/>
    </xf>
    <xf numFmtId="0" fontId="16" fillId="34" borderId="40" xfId="0" applyFont="1" applyFill="1" applyBorder="1" applyAlignment="1">
      <alignment horizontal="center"/>
    </xf>
    <xf numFmtId="2" fontId="0" fillId="34" borderId="41" xfId="0" applyNumberFormat="1" applyFill="1" applyBorder="1" applyAlignment="1">
      <alignment horizontal="center"/>
    </xf>
    <xf numFmtId="2" fontId="0" fillId="0" borderId="41" xfId="0" applyNumberFormat="1" applyBorder="1" applyAlignment="1">
      <alignment horizontal="center"/>
    </xf>
    <xf numFmtId="2" fontId="0" fillId="0" borderId="42" xfId="0" applyNumberFormat="1" applyBorder="1" applyAlignment="1">
      <alignment horizontal="center"/>
    </xf>
    <xf numFmtId="2" fontId="0" fillId="0" borderId="43" xfId="0" applyNumberFormat="1" applyBorder="1" applyAlignment="1">
      <alignment horizontal="center"/>
    </xf>
    <xf numFmtId="2" fontId="0" fillId="0" borderId="40" xfId="0" applyNumberFormat="1" applyBorder="1" applyAlignment="1">
      <alignment horizontal="center"/>
    </xf>
    <xf numFmtId="0" fontId="4" fillId="0" borderId="44" xfId="0" applyFont="1" applyBorder="1" applyAlignment="1">
      <alignment horizontal="center"/>
    </xf>
    <xf numFmtId="0" fontId="16" fillId="34" borderId="45" xfId="0" applyFont="1" applyFill="1" applyBorder="1" applyAlignment="1">
      <alignment horizontal="center"/>
    </xf>
    <xf numFmtId="2" fontId="0" fillId="34" borderId="46" xfId="0" applyNumberFormat="1" applyFill="1" applyBorder="1" applyAlignment="1">
      <alignment horizontal="center"/>
    </xf>
    <xf numFmtId="2" fontId="0" fillId="0" borderId="46" xfId="0" applyNumberFormat="1" applyBorder="1" applyAlignment="1">
      <alignment horizontal="center"/>
    </xf>
    <xf numFmtId="2" fontId="0" fillId="0" borderId="47" xfId="0" applyNumberFormat="1" applyBorder="1" applyAlignment="1">
      <alignment horizontal="center"/>
    </xf>
    <xf numFmtId="2" fontId="8" fillId="0" borderId="48" xfId="0" applyNumberFormat="1" applyFont="1" applyBorder="1" applyAlignment="1">
      <alignment horizontal="center"/>
    </xf>
    <xf numFmtId="2" fontId="0" fillId="0" borderId="45" xfId="0" applyNumberFormat="1" applyBorder="1" applyAlignment="1">
      <alignment horizontal="center"/>
    </xf>
    <xf numFmtId="2" fontId="0" fillId="0" borderId="28" xfId="0" applyNumberFormat="1" applyBorder="1" applyAlignment="1">
      <alignment horizontal="center"/>
    </xf>
    <xf numFmtId="0" fontId="16" fillId="0" borderId="31" xfId="0" applyFont="1" applyBorder="1" applyAlignment="1">
      <alignment horizontal="center"/>
    </xf>
    <xf numFmtId="0" fontId="16" fillId="0" borderId="35" xfId="0" applyFont="1" applyBorder="1" applyAlignment="1">
      <alignment horizontal="center"/>
    </xf>
    <xf numFmtId="2" fontId="0" fillId="0" borderId="37" xfId="0" applyNumberFormat="1" applyBorder="1" applyAlignment="1">
      <alignment horizontal="center"/>
    </xf>
    <xf numFmtId="0" fontId="16" fillId="0" borderId="26" xfId="0" applyFont="1" applyBorder="1" applyAlignment="1">
      <alignment horizontal="center"/>
    </xf>
    <xf numFmtId="0" fontId="0" fillId="0" borderId="49" xfId="0" applyBorder="1" applyAlignment="1">
      <alignment/>
    </xf>
    <xf numFmtId="0" fontId="0" fillId="0" borderId="0" xfId="0" applyFont="1" applyAlignment="1">
      <alignment/>
    </xf>
    <xf numFmtId="2" fontId="0" fillId="0" borderId="0" xfId="0" applyNumberFormat="1" applyAlignment="1">
      <alignment/>
    </xf>
    <xf numFmtId="0" fontId="15" fillId="0" borderId="0" xfId="0" applyFont="1" applyFill="1" applyBorder="1" applyAlignment="1">
      <alignment/>
    </xf>
    <xf numFmtId="0" fontId="0" fillId="33" borderId="0" xfId="0" applyFill="1" applyAlignment="1" applyProtection="1">
      <alignment/>
      <protection/>
    </xf>
    <xf numFmtId="0" fontId="9" fillId="33" borderId="0" xfId="0" applyFont="1" applyFill="1" applyAlignment="1" applyProtection="1">
      <alignment horizontal="center"/>
      <protection/>
    </xf>
    <xf numFmtId="0" fontId="0" fillId="33" borderId="0" xfId="0" applyFill="1" applyAlignment="1" applyProtection="1">
      <alignment horizontal="center"/>
      <protection/>
    </xf>
    <xf numFmtId="0" fontId="8" fillId="35" borderId="0" xfId="0" applyFont="1" applyFill="1" applyBorder="1" applyAlignment="1" applyProtection="1">
      <alignment/>
      <protection/>
    </xf>
    <xf numFmtId="0" fontId="0" fillId="35" borderId="0" xfId="0" applyFill="1" applyBorder="1" applyAlignment="1" applyProtection="1">
      <alignment/>
      <protection/>
    </xf>
    <xf numFmtId="0" fontId="10" fillId="35" borderId="0" xfId="0" applyFont="1" applyFill="1" applyAlignment="1" applyProtection="1">
      <alignment/>
      <protection/>
    </xf>
    <xf numFmtId="0" fontId="0" fillId="36" borderId="16" xfId="0" applyFill="1" applyBorder="1" applyAlignment="1" applyProtection="1">
      <alignment horizontal="center" vertical="center"/>
      <protection/>
    </xf>
    <xf numFmtId="0" fontId="0" fillId="0" borderId="0" xfId="0" applyAlignment="1" applyProtection="1">
      <alignment/>
      <protection/>
    </xf>
    <xf numFmtId="0" fontId="11" fillId="0" borderId="0" xfId="0" applyFont="1" applyAlignment="1" applyProtection="1">
      <alignment/>
      <protection/>
    </xf>
    <xf numFmtId="0" fontId="4" fillId="2" borderId="50" xfId="0" applyFont="1" applyFill="1" applyBorder="1" applyAlignment="1" applyProtection="1">
      <alignment horizontal="center" vertical="center"/>
      <protection locked="0"/>
    </xf>
    <xf numFmtId="0" fontId="4" fillId="2" borderId="51" xfId="0" applyFont="1" applyFill="1" applyBorder="1" applyAlignment="1" applyProtection="1">
      <alignment horizontal="center" vertical="center"/>
      <protection locked="0"/>
    </xf>
    <xf numFmtId="2" fontId="0" fillId="2" borderId="10" xfId="0" applyNumberFormat="1" applyFont="1" applyFill="1" applyBorder="1" applyAlignment="1" applyProtection="1">
      <alignment horizontal="center" vertical="center"/>
      <protection/>
    </xf>
    <xf numFmtId="2" fontId="0" fillId="2" borderId="16" xfId="0" applyNumberFormat="1" applyFont="1" applyFill="1" applyBorder="1" applyAlignment="1" applyProtection="1">
      <alignment horizontal="center" vertical="center"/>
      <protection/>
    </xf>
    <xf numFmtId="171" fontId="0" fillId="33" borderId="11" xfId="0" applyNumberFormat="1" applyFont="1" applyFill="1" applyBorder="1" applyAlignment="1" applyProtection="1">
      <alignment horizontal="center" vertical="center"/>
      <protection locked="0"/>
    </xf>
    <xf numFmtId="20" fontId="0" fillId="0" borderId="11" xfId="0" applyNumberFormat="1" applyFont="1" applyFill="1" applyBorder="1" applyAlignment="1" applyProtection="1">
      <alignment horizontal="center" vertical="center"/>
      <protection locked="0"/>
    </xf>
    <xf numFmtId="20" fontId="0" fillId="33" borderId="11" xfId="0" applyNumberFormat="1" applyFont="1" applyFill="1" applyBorder="1" applyAlignment="1" applyProtection="1">
      <alignment horizontal="center" vertical="center"/>
      <protection locked="0"/>
    </xf>
    <xf numFmtId="171" fontId="0" fillId="33" borderId="12" xfId="0" applyNumberFormat="1" applyFont="1" applyFill="1" applyBorder="1" applyAlignment="1" applyProtection="1">
      <alignment horizontal="center" vertical="center"/>
      <protection locked="0"/>
    </xf>
    <xf numFmtId="14" fontId="0" fillId="0" borderId="11" xfId="0" applyNumberFormat="1" applyFont="1" applyFill="1" applyBorder="1" applyAlignment="1" applyProtection="1">
      <alignment horizontal="center" vertical="center"/>
      <protection locked="0"/>
    </xf>
    <xf numFmtId="0" fontId="18" fillId="33" borderId="0" xfId="0" applyFont="1" applyFill="1" applyAlignment="1" applyProtection="1">
      <alignment vertical="center"/>
      <protection/>
    </xf>
    <xf numFmtId="0" fontId="17" fillId="37" borderId="11" xfId="0" applyFont="1" applyFill="1" applyBorder="1" applyAlignment="1" applyProtection="1">
      <alignment horizontal="right" vertical="center"/>
      <protection/>
    </xf>
    <xf numFmtId="0" fontId="19" fillId="2" borderId="52" xfId="0" applyFont="1" applyFill="1" applyBorder="1" applyAlignment="1" applyProtection="1">
      <alignment horizontal="right" vertical="center" wrapText="1"/>
      <protection locked="0"/>
    </xf>
    <xf numFmtId="0" fontId="19" fillId="2" borderId="50" xfId="0" applyFont="1" applyFill="1" applyBorder="1" applyAlignment="1" applyProtection="1">
      <alignment horizontal="right" vertical="center" wrapText="1"/>
      <protection locked="0"/>
    </xf>
    <xf numFmtId="0" fontId="7" fillId="2" borderId="53" xfId="0" applyFont="1" applyFill="1" applyBorder="1" applyAlignment="1" applyProtection="1">
      <alignment horizontal="left" vertical="center"/>
      <protection/>
    </xf>
    <xf numFmtId="0" fontId="7" fillId="2" borderId="51" xfId="0" applyFont="1" applyFill="1" applyBorder="1" applyAlignment="1" applyProtection="1">
      <alignment horizontal="left" vertical="center"/>
      <protection/>
    </xf>
    <xf numFmtId="0" fontId="19" fillId="2" borderId="52" xfId="0" applyFont="1" applyFill="1" applyBorder="1" applyAlignment="1" applyProtection="1">
      <alignment horizontal="right" vertical="center" wrapText="1"/>
      <protection/>
    </xf>
    <xf numFmtId="0" fontId="19" fillId="2" borderId="50" xfId="0" applyFont="1" applyFill="1" applyBorder="1" applyAlignment="1" applyProtection="1">
      <alignment horizontal="right" vertical="center"/>
      <protection/>
    </xf>
    <xf numFmtId="0" fontId="19" fillId="2" borderId="51" xfId="0" applyFont="1" applyFill="1" applyBorder="1" applyAlignment="1" applyProtection="1">
      <alignment horizontal="right" vertical="center"/>
      <protection/>
    </xf>
    <xf numFmtId="0" fontId="19" fillId="2" borderId="54" xfId="0" applyFont="1" applyFill="1" applyBorder="1" applyAlignment="1" applyProtection="1">
      <alignment horizontal="right" vertical="center" wrapText="1"/>
      <protection/>
    </xf>
    <xf numFmtId="0" fontId="19" fillId="2" borderId="11" xfId="0" applyFont="1" applyFill="1" applyBorder="1" applyAlignment="1" applyProtection="1">
      <alignment horizontal="right" vertical="center"/>
      <protection/>
    </xf>
    <xf numFmtId="0" fontId="19" fillId="2" borderId="12" xfId="0" applyFont="1" applyFill="1" applyBorder="1" applyAlignment="1" applyProtection="1">
      <alignment horizontal="right" vertical="center"/>
      <protection/>
    </xf>
    <xf numFmtId="0" fontId="18" fillId="0" borderId="11" xfId="0" applyFont="1" applyFill="1" applyBorder="1" applyAlignment="1" applyProtection="1">
      <alignment horizontal="center" vertical="center"/>
      <protection locked="0"/>
    </xf>
    <xf numFmtId="0" fontId="18" fillId="2" borderId="11" xfId="0" applyFont="1" applyFill="1" applyBorder="1" applyAlignment="1" applyProtection="1">
      <alignment horizontal="center" vertical="center"/>
      <protection locked="0"/>
    </xf>
    <xf numFmtId="2" fontId="18" fillId="0" borderId="11" xfId="0" applyNumberFormat="1" applyFont="1" applyFill="1" applyBorder="1" applyAlignment="1" applyProtection="1">
      <alignment horizontal="center" vertical="center"/>
      <protection locked="0"/>
    </xf>
    <xf numFmtId="2" fontId="18" fillId="2" borderId="11" xfId="0" applyNumberFormat="1" applyFont="1" applyFill="1" applyBorder="1" applyAlignment="1" applyProtection="1">
      <alignment horizontal="center" vertical="center"/>
      <protection/>
    </xf>
    <xf numFmtId="167" fontId="18" fillId="2" borderId="11" xfId="0" applyNumberFormat="1" applyFont="1" applyFill="1" applyBorder="1" applyAlignment="1" applyProtection="1">
      <alignment horizontal="center" vertical="center"/>
      <protection/>
    </xf>
    <xf numFmtId="168" fontId="18" fillId="2" borderId="11" xfId="0" applyNumberFormat="1" applyFont="1" applyFill="1" applyBorder="1" applyAlignment="1" applyProtection="1">
      <alignment horizontal="center" vertical="center"/>
      <protection/>
    </xf>
    <xf numFmtId="0" fontId="18" fillId="2" borderId="11" xfId="0" applyFont="1" applyFill="1" applyBorder="1" applyAlignment="1" applyProtection="1">
      <alignment horizontal="center" vertical="center"/>
      <protection/>
    </xf>
    <xf numFmtId="2" fontId="18" fillId="2" borderId="13" xfId="0" applyNumberFormat="1" applyFont="1" applyFill="1" applyBorder="1" applyAlignment="1" applyProtection="1">
      <alignment horizontal="center" vertical="center"/>
      <protection/>
    </xf>
    <xf numFmtId="0" fontId="18" fillId="0" borderId="55" xfId="0" applyFont="1" applyFill="1" applyBorder="1" applyAlignment="1" applyProtection="1">
      <alignment horizontal="center" vertical="center"/>
      <protection locked="0"/>
    </xf>
    <xf numFmtId="0" fontId="18" fillId="2" borderId="55" xfId="0" applyFont="1" applyFill="1" applyBorder="1" applyAlignment="1" applyProtection="1">
      <alignment horizontal="center" vertical="center"/>
      <protection locked="0"/>
    </xf>
    <xf numFmtId="2" fontId="18" fillId="2" borderId="55" xfId="0" applyNumberFormat="1" applyFont="1" applyFill="1" applyBorder="1" applyAlignment="1" applyProtection="1">
      <alignment horizontal="center" vertical="center"/>
      <protection/>
    </xf>
    <xf numFmtId="167" fontId="18" fillId="2" borderId="55" xfId="0" applyNumberFormat="1" applyFont="1" applyFill="1" applyBorder="1" applyAlignment="1" applyProtection="1">
      <alignment horizontal="center" vertical="center"/>
      <protection/>
    </xf>
    <xf numFmtId="0" fontId="18" fillId="2" borderId="55" xfId="0" applyFont="1" applyFill="1" applyBorder="1" applyAlignment="1" applyProtection="1">
      <alignment horizontal="center" vertical="center"/>
      <protection/>
    </xf>
    <xf numFmtId="0" fontId="18" fillId="2" borderId="10" xfId="0" applyFont="1" applyFill="1" applyBorder="1" applyAlignment="1" applyProtection="1">
      <alignment horizontal="center" vertical="center"/>
      <protection/>
    </xf>
    <xf numFmtId="0" fontId="18" fillId="0" borderId="54" xfId="0" applyFont="1" applyFill="1" applyBorder="1" applyAlignment="1" applyProtection="1">
      <alignment horizontal="center" vertical="center"/>
      <protection locked="0"/>
    </xf>
    <xf numFmtId="2" fontId="18" fillId="2" borderId="54" xfId="0" applyNumberFormat="1" applyFont="1" applyFill="1" applyBorder="1" applyAlignment="1" applyProtection="1">
      <alignment horizontal="center" vertical="center"/>
      <protection/>
    </xf>
    <xf numFmtId="167" fontId="18" fillId="2" borderId="54" xfId="0" applyNumberFormat="1" applyFont="1" applyFill="1" applyBorder="1" applyAlignment="1" applyProtection="1">
      <alignment horizontal="center" vertical="center"/>
      <protection/>
    </xf>
    <xf numFmtId="0" fontId="18" fillId="2" borderId="13" xfId="0" applyFont="1" applyFill="1" applyBorder="1" applyAlignment="1" applyProtection="1">
      <alignment horizontal="center" vertical="center"/>
      <protection/>
    </xf>
    <xf numFmtId="0" fontId="18" fillId="2" borderId="54" xfId="0" applyFont="1" applyFill="1" applyBorder="1" applyAlignment="1" applyProtection="1">
      <alignment horizontal="center" vertical="center"/>
      <protection/>
    </xf>
    <xf numFmtId="0" fontId="10" fillId="33" borderId="0" xfId="0" applyFont="1" applyFill="1" applyAlignment="1" applyProtection="1">
      <alignment vertical="center"/>
      <protection/>
    </xf>
    <xf numFmtId="1" fontId="0" fillId="33" borderId="10" xfId="0" applyNumberFormat="1" applyFont="1" applyFill="1" applyBorder="1" applyAlignment="1" applyProtection="1">
      <alignment horizontal="center" vertical="center"/>
      <protection locked="0"/>
    </xf>
    <xf numFmtId="171" fontId="0" fillId="33" borderId="0" xfId="0" applyNumberFormat="1" applyFont="1" applyFill="1" applyBorder="1" applyAlignment="1" applyProtection="1">
      <alignment horizontal="center" vertical="center"/>
      <protection locked="0"/>
    </xf>
    <xf numFmtId="20" fontId="0" fillId="33" borderId="0" xfId="0" applyNumberFormat="1" applyFont="1" applyFill="1" applyBorder="1" applyAlignment="1" applyProtection="1">
      <alignment horizontal="center" vertical="center"/>
      <protection locked="0"/>
    </xf>
    <xf numFmtId="168" fontId="18" fillId="2" borderId="55" xfId="0" applyNumberFormat="1" applyFont="1" applyFill="1" applyBorder="1" applyAlignment="1" applyProtection="1">
      <alignment horizontal="center" vertical="center"/>
      <protection/>
    </xf>
    <xf numFmtId="0" fontId="18" fillId="0" borderId="56" xfId="0" applyFont="1" applyFill="1" applyBorder="1" applyAlignment="1" applyProtection="1">
      <alignment horizontal="center" vertical="center"/>
      <protection locked="0"/>
    </xf>
    <xf numFmtId="2" fontId="18" fillId="0" borderId="5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protection locked="0"/>
    </xf>
    <xf numFmtId="2" fontId="18" fillId="0" borderId="57" xfId="0" applyNumberFormat="1" applyFont="1" applyFill="1" applyBorder="1" applyAlignment="1" applyProtection="1">
      <alignment horizontal="center" vertical="center"/>
      <protection locked="0"/>
    </xf>
    <xf numFmtId="2" fontId="18" fillId="2" borderId="57" xfId="0" applyNumberFormat="1" applyFont="1" applyFill="1" applyBorder="1" applyAlignment="1" applyProtection="1">
      <alignment horizontal="center" vertical="center"/>
      <protection/>
    </xf>
    <xf numFmtId="167" fontId="18" fillId="2" borderId="57" xfId="0" applyNumberFormat="1" applyFont="1" applyFill="1" applyBorder="1" applyAlignment="1" applyProtection="1">
      <alignment horizontal="center" vertical="center"/>
      <protection/>
    </xf>
    <xf numFmtId="0" fontId="17" fillId="37" borderId="58" xfId="0" applyFont="1" applyFill="1" applyBorder="1" applyAlignment="1" applyProtection="1">
      <alignment horizontal="center" vertical="center" wrapText="1"/>
      <protection/>
    </xf>
    <xf numFmtId="0" fontId="17" fillId="37" borderId="59" xfId="0" applyFont="1" applyFill="1" applyBorder="1" applyAlignment="1" applyProtection="1">
      <alignment horizontal="center" vertical="center" wrapText="1"/>
      <protection/>
    </xf>
    <xf numFmtId="0" fontId="7" fillId="37" borderId="59" xfId="0" applyFont="1" applyFill="1" applyBorder="1" applyAlignment="1" applyProtection="1">
      <alignment horizontal="center" vertical="center" wrapText="1"/>
      <protection/>
    </xf>
    <xf numFmtId="167" fontId="18" fillId="2" borderId="60" xfId="0" applyNumberFormat="1" applyFont="1" applyFill="1" applyBorder="1" applyAlignment="1" applyProtection="1">
      <alignment horizontal="center" vertical="center"/>
      <protection/>
    </xf>
    <xf numFmtId="167" fontId="0" fillId="33" borderId="0" xfId="0" applyNumberFormat="1" applyFill="1" applyAlignment="1" applyProtection="1">
      <alignment vertical="center"/>
      <protection locked="0"/>
    </xf>
    <xf numFmtId="2" fontId="17" fillId="0" borderId="0" xfId="0" applyNumberFormat="1" applyFont="1" applyFill="1" applyBorder="1" applyAlignment="1" applyProtection="1">
      <alignment horizontal="center" vertical="center"/>
      <protection/>
    </xf>
    <xf numFmtId="0" fontId="0" fillId="33" borderId="50" xfId="0"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2" fontId="0" fillId="33" borderId="10" xfId="0" applyNumberFormat="1" applyFont="1" applyFill="1" applyBorder="1" applyAlignment="1" applyProtection="1">
      <alignment horizontal="center" vertical="center"/>
      <protection locked="0"/>
    </xf>
    <xf numFmtId="2" fontId="0" fillId="33" borderId="16" xfId="0" applyNumberFormat="1" applyFont="1" applyFill="1" applyBorder="1" applyAlignment="1" applyProtection="1">
      <alignment horizontal="center" vertical="center"/>
      <protection locked="0"/>
    </xf>
    <xf numFmtId="0" fontId="17" fillId="33" borderId="56" xfId="0" applyFont="1" applyFill="1" applyBorder="1" applyAlignment="1" applyProtection="1">
      <alignment horizontal="right" vertical="center"/>
      <protection locked="0"/>
    </xf>
    <xf numFmtId="2" fontId="18" fillId="2" borderId="15" xfId="0" applyNumberFormat="1" applyFont="1" applyFill="1" applyBorder="1" applyAlignment="1" applyProtection="1">
      <alignment horizontal="center" vertical="center"/>
      <protection/>
    </xf>
    <xf numFmtId="167" fontId="18" fillId="2" borderId="61" xfId="0" applyNumberFormat="1" applyFont="1" applyFill="1" applyBorder="1" applyAlignment="1" applyProtection="1">
      <alignment horizontal="center" vertical="center"/>
      <protection/>
    </xf>
    <xf numFmtId="0" fontId="18" fillId="0" borderId="60" xfId="0" applyFont="1" applyFill="1" applyBorder="1" applyAlignment="1" applyProtection="1">
      <alignment horizontal="center" vertical="center"/>
      <protection locked="0"/>
    </xf>
    <xf numFmtId="0" fontId="0" fillId="33" borderId="62" xfId="0" applyFont="1" applyFill="1" applyBorder="1" applyAlignment="1" applyProtection="1">
      <alignment horizontal="center" vertical="center" wrapText="1"/>
      <protection/>
    </xf>
    <xf numFmtId="167" fontId="0" fillId="33" borderId="62" xfId="0" applyNumberFormat="1" applyFont="1" applyFill="1" applyBorder="1" applyAlignment="1" applyProtection="1">
      <alignment horizontal="center" vertical="center"/>
      <protection/>
    </xf>
    <xf numFmtId="0" fontId="0" fillId="33" borderId="62" xfId="0" applyFont="1" applyFill="1" applyBorder="1" applyAlignment="1" applyProtection="1">
      <alignment horizontal="center" vertical="center"/>
      <protection/>
    </xf>
    <xf numFmtId="0" fontId="0" fillId="33" borderId="0" xfId="0" applyFill="1" applyBorder="1" applyAlignment="1" applyProtection="1">
      <alignment horizontal="center" vertical="center" wrapText="1"/>
      <protection locked="0"/>
    </xf>
    <xf numFmtId="167" fontId="0" fillId="33" borderId="0" xfId="0" applyNumberFormat="1" applyFont="1" applyFill="1" applyBorder="1" applyAlignment="1" applyProtection="1">
      <alignment horizontal="center" vertical="center"/>
      <protection locked="0"/>
    </xf>
    <xf numFmtId="167" fontId="0" fillId="33" borderId="0" xfId="0" applyNumberFormat="1" applyFill="1" applyBorder="1" applyAlignment="1" applyProtection="1">
      <alignment horizontal="center" vertical="center"/>
      <protection locked="0"/>
    </xf>
    <xf numFmtId="0" fontId="17" fillId="37" borderId="63" xfId="0" applyFont="1" applyFill="1" applyBorder="1" applyAlignment="1" applyProtection="1">
      <alignment horizontal="center" vertical="center" wrapText="1"/>
      <protection/>
    </xf>
    <xf numFmtId="2" fontId="17" fillId="36" borderId="64" xfId="0" applyNumberFormat="1" applyFont="1" applyFill="1" applyBorder="1" applyAlignment="1" applyProtection="1">
      <alignment horizontal="center" vertical="center"/>
      <protection/>
    </xf>
    <xf numFmtId="0" fontId="18" fillId="2" borderId="65" xfId="0" applyFont="1" applyFill="1" applyBorder="1" applyAlignment="1" applyProtection="1">
      <alignment horizontal="center" vertical="center"/>
      <protection/>
    </xf>
    <xf numFmtId="0" fontId="18" fillId="0" borderId="66" xfId="0" applyFont="1" applyFill="1" applyBorder="1" applyAlignment="1" applyProtection="1">
      <alignment horizontal="center" vertical="center"/>
      <protection locked="0"/>
    </xf>
    <xf numFmtId="0" fontId="18" fillId="2" borderId="66" xfId="0" applyFont="1" applyFill="1" applyBorder="1" applyAlignment="1" applyProtection="1">
      <alignment horizontal="center" vertical="center"/>
      <protection locked="0"/>
    </xf>
    <xf numFmtId="2" fontId="18" fillId="0" borderId="66" xfId="0" applyNumberFormat="1" applyFont="1" applyFill="1" applyBorder="1" applyAlignment="1" applyProtection="1">
      <alignment horizontal="center" vertical="center"/>
      <protection locked="0"/>
    </xf>
    <xf numFmtId="2" fontId="18" fillId="2" borderId="66" xfId="0" applyNumberFormat="1" applyFont="1" applyFill="1" applyBorder="1" applyAlignment="1" applyProtection="1">
      <alignment horizontal="center" vertical="center"/>
      <protection/>
    </xf>
    <xf numFmtId="167" fontId="18" fillId="2" borderId="66" xfId="0" applyNumberFormat="1" applyFont="1" applyFill="1" applyBorder="1" applyAlignment="1" applyProtection="1">
      <alignment horizontal="center" vertical="center"/>
      <protection/>
    </xf>
    <xf numFmtId="0" fontId="18" fillId="2" borderId="66" xfId="0" applyFont="1" applyFill="1" applyBorder="1" applyAlignment="1" applyProtection="1">
      <alignment horizontal="center" vertical="center"/>
      <protection/>
    </xf>
    <xf numFmtId="2" fontId="18" fillId="2" borderId="67" xfId="0" applyNumberFormat="1" applyFont="1" applyFill="1" applyBorder="1" applyAlignment="1" applyProtection="1">
      <alignment horizontal="center" vertical="center"/>
      <protection/>
    </xf>
    <xf numFmtId="0" fontId="18" fillId="2" borderId="68" xfId="0" applyFont="1" applyFill="1" applyBorder="1" applyAlignment="1" applyProtection="1">
      <alignment horizontal="center" vertical="center"/>
      <protection/>
    </xf>
    <xf numFmtId="2" fontId="18" fillId="2" borderId="69" xfId="0" applyNumberFormat="1" applyFont="1" applyFill="1" applyBorder="1" applyAlignment="1" applyProtection="1">
      <alignment horizontal="center" vertical="center"/>
      <protection/>
    </xf>
    <xf numFmtId="2" fontId="18" fillId="2" borderId="70" xfId="0" applyNumberFormat="1" applyFont="1" applyFill="1" applyBorder="1" applyAlignment="1" applyProtection="1">
      <alignment horizontal="center" vertical="center"/>
      <protection/>
    </xf>
    <xf numFmtId="2" fontId="18" fillId="2" borderId="71" xfId="0" applyNumberFormat="1" applyFont="1" applyFill="1" applyBorder="1" applyAlignment="1" applyProtection="1">
      <alignment horizontal="center" vertical="center"/>
      <protection/>
    </xf>
    <xf numFmtId="168" fontId="18" fillId="2" borderId="54" xfId="0" applyNumberFormat="1" applyFont="1" applyFill="1" applyBorder="1" applyAlignment="1" applyProtection="1">
      <alignment horizontal="center" vertical="center"/>
      <protection/>
    </xf>
    <xf numFmtId="2" fontId="18" fillId="2" borderId="60" xfId="0" applyNumberFormat="1" applyFont="1" applyFill="1" applyBorder="1" applyAlignment="1" applyProtection="1">
      <alignment horizontal="center" vertical="center"/>
      <protection/>
    </xf>
    <xf numFmtId="0" fontId="18" fillId="2" borderId="72" xfId="0" applyFont="1" applyFill="1" applyBorder="1" applyAlignment="1" applyProtection="1">
      <alignment horizontal="center" vertical="center"/>
      <protection/>
    </xf>
    <xf numFmtId="2" fontId="18" fillId="2" borderId="73" xfId="0" applyNumberFormat="1" applyFont="1" applyFill="1" applyBorder="1" applyAlignment="1" applyProtection="1">
      <alignment horizontal="center" vertical="center"/>
      <protection/>
    </xf>
    <xf numFmtId="2" fontId="18" fillId="2" borderId="61" xfId="0" applyNumberFormat="1" applyFont="1" applyFill="1" applyBorder="1" applyAlignment="1" applyProtection="1">
      <alignment horizontal="center" vertical="center"/>
      <protection/>
    </xf>
    <xf numFmtId="0" fontId="18" fillId="2" borderId="70" xfId="0" applyFont="1" applyFill="1" applyBorder="1" applyAlignment="1" applyProtection="1">
      <alignment horizontal="center" vertical="center"/>
      <protection/>
    </xf>
    <xf numFmtId="0" fontId="18" fillId="2" borderId="54" xfId="0" applyFont="1" applyFill="1" applyBorder="1" applyAlignment="1" applyProtection="1">
      <alignment horizontal="center" vertical="center"/>
      <protection locked="0"/>
    </xf>
    <xf numFmtId="20" fontId="0" fillId="0" borderId="12" xfId="0" applyNumberFormat="1" applyFont="1" applyFill="1" applyBorder="1" applyAlignment="1" applyProtection="1">
      <alignment horizontal="center" vertical="center"/>
      <protection locked="0"/>
    </xf>
    <xf numFmtId="0" fontId="17" fillId="2" borderId="74" xfId="0" applyFont="1" applyFill="1" applyBorder="1" applyAlignment="1" applyProtection="1">
      <alignment horizontal="center" vertical="center"/>
      <protection/>
    </xf>
    <xf numFmtId="0" fontId="17" fillId="2" borderId="75" xfId="0" applyFont="1" applyFill="1" applyBorder="1" applyAlignment="1" applyProtection="1">
      <alignment horizontal="center" vertical="center" wrapText="1"/>
      <protection/>
    </xf>
    <xf numFmtId="0" fontId="18" fillId="0" borderId="76" xfId="0" applyFont="1" applyFill="1" applyBorder="1" applyAlignment="1" applyProtection="1">
      <alignment horizontal="center" vertical="center"/>
      <protection locked="0"/>
    </xf>
    <xf numFmtId="0" fontId="18" fillId="0" borderId="59" xfId="0" applyFont="1" applyFill="1" applyBorder="1" applyAlignment="1" applyProtection="1">
      <alignment horizontal="center" vertical="center"/>
      <protection locked="0"/>
    </xf>
    <xf numFmtId="2" fontId="18" fillId="0" borderId="76" xfId="0" applyNumberFormat="1" applyFont="1" applyFill="1" applyBorder="1" applyAlignment="1" applyProtection="1">
      <alignment horizontal="center" vertical="center"/>
      <protection locked="0"/>
    </xf>
    <xf numFmtId="2" fontId="18" fillId="0" borderId="54" xfId="0" applyNumberFormat="1" applyFont="1" applyFill="1" applyBorder="1" applyAlignment="1" applyProtection="1">
      <alignment horizontal="center" vertical="center"/>
      <protection locked="0"/>
    </xf>
    <xf numFmtId="2" fontId="18" fillId="0" borderId="55" xfId="0" applyNumberFormat="1"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2" fontId="18" fillId="0" borderId="49" xfId="0" applyNumberFormat="1" applyFont="1" applyFill="1" applyBorder="1" applyAlignment="1" applyProtection="1">
      <alignment horizontal="center" vertical="center"/>
      <protection locked="0"/>
    </xf>
    <xf numFmtId="0" fontId="18" fillId="0" borderId="61" xfId="0" applyFont="1" applyFill="1" applyBorder="1" applyAlignment="1" applyProtection="1">
      <alignment horizontal="center" vertical="center"/>
      <protection locked="0"/>
    </xf>
    <xf numFmtId="2" fontId="17" fillId="36" borderId="77" xfId="0" applyNumberFormat="1" applyFont="1" applyFill="1" applyBorder="1" applyAlignment="1" applyProtection="1">
      <alignment horizontal="center" vertical="center"/>
      <protection/>
    </xf>
    <xf numFmtId="0" fontId="18" fillId="0" borderId="78" xfId="0" applyFont="1" applyFill="1" applyBorder="1" applyAlignment="1" applyProtection="1">
      <alignment horizontal="center" vertical="center"/>
      <protection locked="0"/>
    </xf>
    <xf numFmtId="168" fontId="17" fillId="36" borderId="79" xfId="0" applyNumberFormat="1" applyFont="1" applyFill="1" applyBorder="1" applyAlignment="1" applyProtection="1">
      <alignment horizontal="center" vertical="center"/>
      <protection/>
    </xf>
    <xf numFmtId="0" fontId="18" fillId="0" borderId="80" xfId="0" applyFont="1" applyFill="1" applyBorder="1" applyAlignment="1" applyProtection="1">
      <alignment horizontal="center" vertical="center"/>
      <protection locked="0"/>
    </xf>
    <xf numFmtId="0" fontId="18" fillId="0" borderId="81" xfId="0" applyFont="1" applyFill="1" applyBorder="1" applyAlignment="1" applyProtection="1">
      <alignment horizontal="center" vertical="center"/>
      <protection locked="0"/>
    </xf>
    <xf numFmtId="168" fontId="17" fillId="36" borderId="82" xfId="0" applyNumberFormat="1" applyFont="1" applyFill="1" applyBorder="1" applyAlignment="1" applyProtection="1">
      <alignment horizontal="center" vertical="center"/>
      <protection/>
    </xf>
    <xf numFmtId="0" fontId="18" fillId="0" borderId="83" xfId="0" applyFont="1" applyFill="1" applyBorder="1" applyAlignment="1" applyProtection="1">
      <alignment horizontal="center" vertical="center"/>
      <protection locked="0"/>
    </xf>
    <xf numFmtId="0" fontId="18" fillId="0" borderId="84" xfId="0" applyFont="1" applyFill="1" applyBorder="1" applyAlignment="1" applyProtection="1">
      <alignment horizontal="center" vertical="center"/>
      <protection locked="0"/>
    </xf>
    <xf numFmtId="168" fontId="18" fillId="36" borderId="82" xfId="0" applyNumberFormat="1" applyFont="1" applyFill="1" applyBorder="1" applyAlignment="1" applyProtection="1">
      <alignment horizontal="center" vertical="center"/>
      <protection/>
    </xf>
    <xf numFmtId="0" fontId="18" fillId="36" borderId="79" xfId="0" applyFont="1" applyFill="1" applyBorder="1" applyAlignment="1" applyProtection="1">
      <alignment horizontal="center" vertical="center"/>
      <protection/>
    </xf>
    <xf numFmtId="0" fontId="18" fillId="36" borderId="85" xfId="0" applyFont="1" applyFill="1" applyBorder="1" applyAlignment="1" applyProtection="1">
      <alignment horizontal="center" vertical="center"/>
      <protection/>
    </xf>
    <xf numFmtId="0" fontId="18" fillId="0" borderId="86" xfId="0" applyFont="1" applyFill="1" applyBorder="1" applyAlignment="1" applyProtection="1">
      <alignment horizontal="center" vertical="center"/>
      <protection locked="0"/>
    </xf>
    <xf numFmtId="0" fontId="18" fillId="36" borderId="82" xfId="0" applyFont="1" applyFill="1" applyBorder="1" applyAlignment="1" applyProtection="1">
      <alignment horizontal="center" vertical="center"/>
      <protection/>
    </xf>
    <xf numFmtId="0" fontId="18" fillId="2" borderId="87" xfId="0" applyFont="1" applyFill="1" applyBorder="1" applyAlignment="1" applyProtection="1">
      <alignment horizontal="center" vertical="center"/>
      <protection/>
    </xf>
    <xf numFmtId="0" fontId="18" fillId="2" borderId="80" xfId="0" applyFont="1" applyFill="1" applyBorder="1" applyAlignment="1" applyProtection="1">
      <alignment horizontal="center" vertical="center"/>
      <protection/>
    </xf>
    <xf numFmtId="0" fontId="18" fillId="2" borderId="81" xfId="0" applyFont="1" applyFill="1" applyBorder="1" applyAlignment="1" applyProtection="1">
      <alignment horizontal="center" vertical="center"/>
      <protection locked="0"/>
    </xf>
    <xf numFmtId="168" fontId="17" fillId="36" borderId="64"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167" fontId="0" fillId="33" borderId="88"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wrapText="1"/>
      <protection locked="0"/>
    </xf>
    <xf numFmtId="49" fontId="0" fillId="0" borderId="89" xfId="0" applyNumberFormat="1" applyFont="1" applyFill="1" applyBorder="1" applyAlignment="1" applyProtection="1">
      <alignment horizontal="center" vertical="center" wrapText="1"/>
      <protection locked="0"/>
    </xf>
    <xf numFmtId="0" fontId="7" fillId="2" borderId="90" xfId="0" applyFont="1" applyFill="1" applyBorder="1" applyAlignment="1" applyProtection="1">
      <alignment horizontal="left" vertical="center"/>
      <protection/>
    </xf>
    <xf numFmtId="0" fontId="7" fillId="2" borderId="91" xfId="0" applyFont="1" applyFill="1" applyBorder="1" applyAlignment="1" applyProtection="1">
      <alignment horizontal="left" vertical="center"/>
      <protection/>
    </xf>
    <xf numFmtId="0" fontId="4" fillId="2" borderId="54" xfId="0" applyFont="1" applyFill="1" applyBorder="1" applyAlignment="1" applyProtection="1">
      <alignment horizontal="center" vertical="center" wrapText="1"/>
      <protection/>
    </xf>
    <xf numFmtId="0" fontId="4" fillId="2" borderId="15" xfId="0" applyFont="1" applyFill="1" applyBorder="1" applyAlignment="1" applyProtection="1">
      <alignment horizontal="center" vertical="center" wrapText="1"/>
      <protection/>
    </xf>
    <xf numFmtId="0" fontId="19" fillId="2" borderId="92" xfId="0" applyFont="1" applyFill="1" applyBorder="1" applyAlignment="1" applyProtection="1">
      <alignment horizontal="right" vertical="center" wrapText="1"/>
      <protection locked="0"/>
    </xf>
    <xf numFmtId="168" fontId="0" fillId="33" borderId="11" xfId="0" applyNumberFormat="1" applyFont="1" applyFill="1" applyBorder="1" applyAlignment="1" applyProtection="1">
      <alignment horizontal="center" vertical="center"/>
      <protection locked="0"/>
    </xf>
    <xf numFmtId="0" fontId="0" fillId="33" borderId="16" xfId="0" applyFill="1" applyBorder="1" applyAlignment="1" applyProtection="1">
      <alignment horizontal="center" vertical="center"/>
      <protection locked="0"/>
    </xf>
    <xf numFmtId="168" fontId="0" fillId="33" borderId="12" xfId="0" applyNumberFormat="1" applyFont="1"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7" fillId="2" borderId="93" xfId="0" applyFont="1" applyFill="1" applyBorder="1" applyAlignment="1" applyProtection="1">
      <alignment horizontal="left" vertical="center"/>
      <protection/>
    </xf>
    <xf numFmtId="0" fontId="7" fillId="2" borderId="94"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6" fillId="0" borderId="0" xfId="57" applyFont="1" applyAlignment="1">
      <alignment vertical="center"/>
      <protection/>
    </xf>
    <xf numFmtId="0" fontId="0" fillId="0" borderId="0" xfId="57">
      <alignment/>
      <protection/>
    </xf>
    <xf numFmtId="0" fontId="4" fillId="2" borderId="95" xfId="57" applyFont="1" applyFill="1" applyBorder="1" applyAlignment="1">
      <alignment horizontal="center" vertical="center"/>
      <protection/>
    </xf>
    <xf numFmtId="0" fontId="4" fillId="2" borderId="96" xfId="57" applyFont="1" applyFill="1" applyBorder="1" applyAlignment="1">
      <alignment horizontal="center" vertical="center"/>
      <protection/>
    </xf>
    <xf numFmtId="0" fontId="4" fillId="2" borderId="97" xfId="57" applyFont="1" applyFill="1" applyBorder="1" applyAlignment="1">
      <alignment vertical="center"/>
      <protection/>
    </xf>
    <xf numFmtId="171" fontId="0" fillId="0" borderId="54" xfId="57" applyNumberFormat="1" applyBorder="1" applyAlignment="1">
      <alignment horizontal="center" vertical="center" wrapText="1"/>
      <protection/>
    </xf>
    <xf numFmtId="0" fontId="0" fillId="0" borderId="54" xfId="57" applyBorder="1" applyAlignment="1">
      <alignment horizontal="center" vertical="center" wrapText="1"/>
      <protection/>
    </xf>
    <xf numFmtId="0" fontId="0" fillId="0" borderId="54" xfId="57" applyBorder="1" applyAlignment="1">
      <alignment vertical="center" wrapText="1"/>
      <protection/>
    </xf>
    <xf numFmtId="0" fontId="0" fillId="0" borderId="0" xfId="57" applyAlignment="1">
      <alignment wrapText="1"/>
      <protection/>
    </xf>
    <xf numFmtId="171" fontId="0" fillId="0" borderId="11" xfId="57" applyNumberFormat="1" applyBorder="1" applyAlignment="1" applyProtection="1">
      <alignment horizontal="center" vertical="center" wrapText="1"/>
      <protection locked="0"/>
    </xf>
    <xf numFmtId="0" fontId="0" fillId="0" borderId="11" xfId="57" applyBorder="1" applyAlignment="1" applyProtection="1">
      <alignment horizontal="center" vertical="center" wrapText="1"/>
      <protection locked="0"/>
    </xf>
    <xf numFmtId="0" fontId="0" fillId="0" borderId="11" xfId="57" applyBorder="1" applyAlignment="1" applyProtection="1">
      <alignment vertical="center" wrapText="1"/>
      <protection locked="0"/>
    </xf>
    <xf numFmtId="171" fontId="0" fillId="0" borderId="0" xfId="57" applyNumberFormat="1" applyAlignment="1" applyProtection="1">
      <alignment horizontal="center" vertical="center"/>
      <protection locked="0"/>
    </xf>
    <xf numFmtId="0" fontId="0" fillId="0" borderId="0" xfId="57" applyAlignment="1" applyProtection="1">
      <alignment horizontal="center" vertical="center"/>
      <protection locked="0"/>
    </xf>
    <xf numFmtId="0" fontId="0" fillId="0" borderId="0" xfId="57" applyAlignment="1" applyProtection="1">
      <alignment vertical="center"/>
      <protection locked="0"/>
    </xf>
    <xf numFmtId="0" fontId="0" fillId="0" borderId="0" xfId="57" applyAlignment="1" applyProtection="1">
      <alignment horizontal="center"/>
      <protection locked="0"/>
    </xf>
    <xf numFmtId="0" fontId="0" fillId="0" borderId="0" xfId="57" applyProtection="1">
      <alignment/>
      <protection locked="0"/>
    </xf>
    <xf numFmtId="0" fontId="4" fillId="37" borderId="58" xfId="0" applyFont="1" applyFill="1" applyBorder="1" applyAlignment="1" applyProtection="1">
      <alignment horizontal="center" vertical="center" wrapText="1"/>
      <protection locked="0"/>
    </xf>
    <xf numFmtId="0" fontId="4" fillId="37" borderId="59" xfId="0" applyFont="1" applyFill="1" applyBorder="1" applyAlignment="1" applyProtection="1">
      <alignment horizontal="center" vertical="center" wrapText="1"/>
      <protection/>
    </xf>
    <xf numFmtId="0" fontId="4" fillId="37" borderId="98" xfId="0" applyFont="1" applyFill="1" applyBorder="1" applyAlignment="1" applyProtection="1">
      <alignment horizontal="center" vertical="center" wrapText="1"/>
      <protection/>
    </xf>
    <xf numFmtId="0" fontId="4" fillId="2" borderId="99" xfId="0" applyFont="1" applyFill="1" applyBorder="1" applyAlignment="1" applyProtection="1">
      <alignment horizontal="center" vertical="center"/>
      <protection locked="0"/>
    </xf>
    <xf numFmtId="14" fontId="0" fillId="0" borderId="76" xfId="0" applyNumberForma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protection locked="0"/>
    </xf>
    <xf numFmtId="0" fontId="0" fillId="0" borderId="76" xfId="0" applyFont="1" applyFill="1" applyBorder="1" applyAlignment="1" applyProtection="1">
      <alignment horizontal="center" vertical="center" wrapText="1"/>
      <protection locked="0"/>
    </xf>
    <xf numFmtId="0" fontId="0" fillId="0" borderId="76" xfId="0" applyFill="1" applyBorder="1" applyAlignment="1" applyProtection="1">
      <alignment horizontal="center" vertical="center"/>
      <protection locked="0"/>
    </xf>
    <xf numFmtId="168" fontId="0" fillId="2" borderId="76" xfId="0" applyNumberFormat="1" applyFill="1" applyBorder="1" applyAlignment="1" applyProtection="1">
      <alignment horizontal="center" vertical="center"/>
      <protection/>
    </xf>
    <xf numFmtId="167" fontId="0" fillId="2" borderId="76" xfId="0" applyNumberFormat="1" applyFill="1" applyBorder="1" applyAlignment="1" applyProtection="1">
      <alignment horizontal="center" vertical="center"/>
      <protection/>
    </xf>
    <xf numFmtId="0" fontId="0" fillId="36" borderId="100" xfId="0" applyFill="1" applyBorder="1" applyAlignment="1" applyProtection="1">
      <alignment horizontal="center" vertical="center"/>
      <protection/>
    </xf>
    <xf numFmtId="0" fontId="0" fillId="36" borderId="17" xfId="0" applyFill="1" applyBorder="1" applyAlignment="1" applyProtection="1">
      <alignment horizontal="center" vertical="center"/>
      <protection/>
    </xf>
    <xf numFmtId="168" fontId="0" fillId="33" borderId="0" xfId="0" applyNumberFormat="1" applyFont="1" applyFill="1" applyBorder="1" applyAlignment="1" applyProtection="1">
      <alignment vertical="center"/>
      <protection locked="0"/>
    </xf>
    <xf numFmtId="168" fontId="19" fillId="33" borderId="0" xfId="0" applyNumberFormat="1" applyFont="1" applyFill="1" applyBorder="1" applyAlignment="1" applyProtection="1">
      <alignment vertical="center"/>
      <protection locked="0"/>
    </xf>
    <xf numFmtId="0" fontId="19" fillId="33" borderId="0" xfId="0" applyFont="1" applyFill="1" applyAlignment="1" applyProtection="1" quotePrefix="1">
      <alignment vertical="center"/>
      <protection locked="0"/>
    </xf>
    <xf numFmtId="168" fontId="0" fillId="33" borderId="0" xfId="0" applyNumberFormat="1" applyFont="1" applyFill="1" applyBorder="1" applyAlignment="1" applyProtection="1" quotePrefix="1">
      <alignment horizontal="right" vertical="center"/>
      <protection locked="0"/>
    </xf>
    <xf numFmtId="0" fontId="4" fillId="2" borderId="95" xfId="0" applyFont="1" applyFill="1" applyBorder="1" applyAlignment="1" applyProtection="1">
      <alignment vertical="center"/>
      <protection/>
    </xf>
    <xf numFmtId="0" fontId="0" fillId="33" borderId="101" xfId="0" applyFont="1" applyFill="1" applyBorder="1" applyAlignment="1" applyProtection="1">
      <alignment horizontal="center" vertical="center" wrapText="1"/>
      <protection/>
    </xf>
    <xf numFmtId="0" fontId="0" fillId="33" borderId="102" xfId="0" applyFont="1" applyFill="1" applyBorder="1" applyAlignment="1" applyProtection="1">
      <alignment horizontal="center" vertical="center" wrapText="1"/>
      <protection/>
    </xf>
    <xf numFmtId="0" fontId="0" fillId="33" borderId="103" xfId="0" applyFont="1" applyFill="1" applyBorder="1" applyAlignment="1" applyProtection="1">
      <alignment horizontal="center" vertical="center" wrapText="1"/>
      <protection/>
    </xf>
    <xf numFmtId="168" fontId="0" fillId="33" borderId="101" xfId="0" applyNumberFormat="1" applyFont="1" applyFill="1" applyBorder="1" applyAlignment="1" applyProtection="1">
      <alignment horizontal="center" vertical="center" wrapText="1"/>
      <protection/>
    </xf>
    <xf numFmtId="168" fontId="0" fillId="33" borderId="102" xfId="0" applyNumberFormat="1" applyFont="1" applyFill="1" applyBorder="1" applyAlignment="1" applyProtection="1">
      <alignment horizontal="center" vertical="center" wrapText="1"/>
      <protection/>
    </xf>
    <xf numFmtId="168" fontId="0" fillId="33" borderId="103" xfId="0" applyNumberFormat="1" applyFont="1" applyFill="1" applyBorder="1" applyAlignment="1" applyProtection="1">
      <alignment horizontal="center" vertical="center" wrapText="1"/>
      <protection/>
    </xf>
    <xf numFmtId="168" fontId="0" fillId="33" borderId="101" xfId="0" applyNumberFormat="1" applyFont="1" applyFill="1" applyBorder="1" applyAlignment="1" applyProtection="1">
      <alignment horizontal="center" vertical="center"/>
      <protection/>
    </xf>
    <xf numFmtId="168" fontId="0" fillId="33" borderId="102" xfId="0" applyNumberFormat="1" applyFont="1" applyFill="1" applyBorder="1" applyAlignment="1" applyProtection="1">
      <alignment horizontal="center" vertical="center"/>
      <protection/>
    </xf>
    <xf numFmtId="168" fontId="0" fillId="33" borderId="103" xfId="0" applyNumberFormat="1"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17" fillId="37" borderId="104" xfId="0" applyFont="1" applyFill="1" applyBorder="1" applyAlignment="1" applyProtection="1">
      <alignment horizontal="center" vertical="center" wrapText="1"/>
      <protection/>
    </xf>
    <xf numFmtId="0" fontId="17" fillId="37" borderId="105" xfId="0" applyFont="1" applyFill="1" applyBorder="1" applyAlignment="1" applyProtection="1">
      <alignment horizontal="center" vertical="center" wrapText="1"/>
      <protection/>
    </xf>
    <xf numFmtId="0" fontId="19" fillId="2" borderId="14" xfId="0" applyFont="1" applyFill="1" applyBorder="1" applyAlignment="1" applyProtection="1">
      <alignment horizontal="center" vertical="center"/>
      <protection/>
    </xf>
    <xf numFmtId="0" fontId="19" fillId="2" borderId="94" xfId="0" applyFont="1" applyFill="1" applyBorder="1" applyAlignment="1" applyProtection="1">
      <alignment horizontal="center" vertical="center"/>
      <protection/>
    </xf>
    <xf numFmtId="0" fontId="19" fillId="2" borderId="10" xfId="0" applyFont="1" applyFill="1" applyBorder="1" applyAlignment="1" applyProtection="1">
      <alignment horizontal="center" vertical="center"/>
      <protection/>
    </xf>
    <xf numFmtId="0" fontId="19" fillId="2" borderId="89" xfId="0" applyFont="1" applyFill="1" applyBorder="1" applyAlignment="1" applyProtection="1">
      <alignment horizontal="center" vertical="center"/>
      <protection/>
    </xf>
    <xf numFmtId="49" fontId="0" fillId="0" borderId="106" xfId="0" applyNumberFormat="1" applyFont="1" applyFill="1" applyBorder="1" applyAlignment="1" applyProtection="1">
      <alignment horizontal="center" vertical="center"/>
      <protection locked="0"/>
    </xf>
    <xf numFmtId="49" fontId="0" fillId="0" borderId="107" xfId="0" applyNumberFormat="1"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49" fontId="0" fillId="0" borderId="10" xfId="0" applyNumberFormat="1" applyFont="1" applyFill="1" applyBorder="1" applyAlignment="1" applyProtection="1">
      <alignment horizontal="center" vertical="center"/>
      <protection locked="0"/>
    </xf>
    <xf numFmtId="49" fontId="0" fillId="0" borderId="89" xfId="0" applyNumberFormat="1" applyFont="1" applyFill="1" applyBorder="1" applyAlignment="1" applyProtection="1">
      <alignment horizontal="center" vertical="center"/>
      <protection locked="0"/>
    </xf>
    <xf numFmtId="0" fontId="0" fillId="33" borderId="101" xfId="0" applyFont="1" applyFill="1" applyBorder="1" applyAlignment="1" applyProtection="1">
      <alignment horizontal="center" vertical="center"/>
      <protection/>
    </xf>
    <xf numFmtId="0" fontId="0" fillId="33" borderId="102" xfId="0" applyFont="1" applyFill="1" applyBorder="1" applyAlignment="1" applyProtection="1">
      <alignment horizontal="center" vertical="center"/>
      <protection/>
    </xf>
    <xf numFmtId="0" fontId="0" fillId="33" borderId="103" xfId="0"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wrapText="1"/>
      <protection locked="0"/>
    </xf>
    <xf numFmtId="49" fontId="0" fillId="0" borderId="89" xfId="0" applyNumberFormat="1" applyFont="1" applyFill="1" applyBorder="1" applyAlignment="1" applyProtection="1">
      <alignment horizontal="center" vertical="center" wrapText="1"/>
      <protection locked="0"/>
    </xf>
    <xf numFmtId="0" fontId="17" fillId="37" borderId="108" xfId="0" applyFont="1" applyFill="1" applyBorder="1" applyAlignment="1" applyProtection="1">
      <alignment horizontal="center" vertical="center"/>
      <protection/>
    </xf>
    <xf numFmtId="0" fontId="17" fillId="37" borderId="109" xfId="0" applyFont="1" applyFill="1" applyBorder="1" applyAlignment="1" applyProtection="1">
      <alignment horizontal="center" vertical="center"/>
      <protection/>
    </xf>
    <xf numFmtId="0" fontId="17" fillId="37" borderId="110" xfId="0" applyFont="1" applyFill="1" applyBorder="1" applyAlignment="1" applyProtection="1">
      <alignment horizontal="center" vertical="center"/>
      <protection/>
    </xf>
    <xf numFmtId="167" fontId="0" fillId="33" borderId="111" xfId="0" applyNumberFormat="1" applyFont="1" applyFill="1" applyBorder="1" applyAlignment="1" applyProtection="1">
      <alignment horizontal="center" vertical="center"/>
      <protection/>
    </xf>
    <xf numFmtId="167" fontId="0" fillId="33" borderId="112" xfId="0" applyNumberFormat="1" applyFont="1" applyFill="1" applyBorder="1" applyAlignment="1" applyProtection="1">
      <alignment horizontal="center" vertical="center"/>
      <protection/>
    </xf>
    <xf numFmtId="167" fontId="0" fillId="33" borderId="113" xfId="0" applyNumberFormat="1" applyFont="1" applyFill="1" applyBorder="1" applyAlignment="1" applyProtection="1">
      <alignment horizontal="center" vertical="center"/>
      <protection/>
    </xf>
    <xf numFmtId="168" fontId="17" fillId="36" borderId="79" xfId="0" applyNumberFormat="1" applyFont="1" applyFill="1" applyBorder="1" applyAlignment="1" applyProtection="1">
      <alignment horizontal="center" vertical="center"/>
      <protection/>
    </xf>
    <xf numFmtId="168" fontId="17" fillId="36" borderId="82" xfId="0" applyNumberFormat="1" applyFont="1" applyFill="1" applyBorder="1" applyAlignment="1" applyProtection="1">
      <alignment horizontal="center" vertical="center"/>
      <protection/>
    </xf>
    <xf numFmtId="168" fontId="0" fillId="33" borderId="14" xfId="0" applyNumberFormat="1" applyFont="1" applyFill="1" applyBorder="1" applyAlignment="1" applyProtection="1">
      <alignment horizontal="center" vertical="center"/>
      <protection locked="0"/>
    </xf>
    <xf numFmtId="168" fontId="0" fillId="33" borderId="114" xfId="0" applyNumberFormat="1" applyFont="1" applyFill="1" applyBorder="1" applyAlignment="1" applyProtection="1">
      <alignment horizontal="center" vertical="center"/>
      <protection locked="0"/>
    </xf>
    <xf numFmtId="0" fontId="0" fillId="33" borderId="73" xfId="0" applyFill="1" applyBorder="1" applyAlignment="1" applyProtection="1">
      <alignment vertical="center"/>
      <protection locked="0"/>
    </xf>
    <xf numFmtId="0" fontId="0" fillId="0" borderId="115" xfId="0" applyBorder="1" applyAlignment="1" applyProtection="1">
      <alignment vertical="center"/>
      <protection locked="0"/>
    </xf>
    <xf numFmtId="0" fontId="0" fillId="0" borderId="116" xfId="0" applyBorder="1" applyAlignment="1" applyProtection="1">
      <alignment vertical="center"/>
      <protection locked="0"/>
    </xf>
    <xf numFmtId="0" fontId="19" fillId="2" borderId="117" xfId="0" applyFont="1" applyFill="1" applyBorder="1" applyAlignment="1" applyProtection="1">
      <alignment horizontal="center" vertical="center"/>
      <protection/>
    </xf>
    <xf numFmtId="0" fontId="19" fillId="2" borderId="114" xfId="0" applyFont="1" applyFill="1" applyBorder="1" applyAlignment="1" applyProtection="1">
      <alignment horizontal="center" vertical="center"/>
      <protection/>
    </xf>
    <xf numFmtId="0" fontId="19" fillId="2" borderId="13" xfId="0" applyFont="1" applyFill="1" applyBorder="1" applyAlignment="1" applyProtection="1">
      <alignment horizontal="center" vertical="center"/>
      <protection/>
    </xf>
    <xf numFmtId="0" fontId="19" fillId="2" borderId="91" xfId="0" applyFont="1" applyFill="1" applyBorder="1" applyAlignment="1" applyProtection="1">
      <alignment horizontal="center" vertical="center"/>
      <protection/>
    </xf>
    <xf numFmtId="0" fontId="17" fillId="37" borderId="118" xfId="0" applyFont="1" applyFill="1" applyBorder="1" applyAlignment="1" applyProtection="1">
      <alignment horizontal="center" vertical="center"/>
      <protection/>
    </xf>
    <xf numFmtId="0" fontId="17" fillId="37" borderId="119" xfId="0" applyFont="1" applyFill="1" applyBorder="1" applyAlignment="1" applyProtection="1">
      <alignment horizontal="center" vertical="center"/>
      <protection/>
    </xf>
    <xf numFmtId="0" fontId="17" fillId="37" borderId="105" xfId="0" applyFont="1" applyFill="1" applyBorder="1" applyAlignment="1" applyProtection="1">
      <alignment horizontal="center" vertical="center"/>
      <protection/>
    </xf>
    <xf numFmtId="0" fontId="18" fillId="33" borderId="10" xfId="0" applyFont="1" applyFill="1" applyBorder="1" applyAlignment="1" applyProtection="1">
      <alignment horizontal="left" vertical="center"/>
      <protection/>
    </xf>
    <xf numFmtId="0" fontId="18" fillId="33" borderId="120" xfId="0" applyFont="1" applyFill="1" applyBorder="1" applyAlignment="1" applyProtection="1">
      <alignment horizontal="left" vertical="center"/>
      <protection/>
    </xf>
    <xf numFmtId="0" fontId="18" fillId="33" borderId="121" xfId="0" applyFont="1" applyFill="1" applyBorder="1" applyAlignment="1" applyProtection="1">
      <alignment horizontal="left" vertical="center"/>
      <protection/>
    </xf>
    <xf numFmtId="0" fontId="5" fillId="0" borderId="122" xfId="0" applyFont="1" applyFill="1" applyBorder="1" applyAlignment="1" applyProtection="1">
      <alignment horizontal="left" vertical="center"/>
      <protection locked="0"/>
    </xf>
    <xf numFmtId="49" fontId="0" fillId="0" borderId="14" xfId="0" applyNumberFormat="1" applyFont="1" applyFill="1" applyBorder="1" applyAlignment="1" applyProtection="1">
      <alignment horizontal="center" vertical="center" wrapText="1"/>
      <protection locked="0"/>
    </xf>
    <xf numFmtId="49" fontId="0" fillId="0" borderId="94" xfId="0" applyNumberFormat="1" applyFont="1" applyFill="1" applyBorder="1" applyAlignment="1" applyProtection="1">
      <alignment horizontal="center" vertical="center" wrapText="1"/>
      <protection locked="0"/>
    </xf>
    <xf numFmtId="167" fontId="18" fillId="2" borderId="49" xfId="0" applyNumberFormat="1" applyFont="1" applyFill="1" applyBorder="1" applyAlignment="1" applyProtection="1">
      <alignment horizontal="center" vertical="center" wrapText="1"/>
      <protection/>
    </xf>
    <xf numFmtId="0" fontId="17" fillId="37" borderId="118" xfId="0" applyFont="1" applyFill="1" applyBorder="1" applyAlignment="1" applyProtection="1">
      <alignment horizontal="center" vertical="center" wrapText="1"/>
      <protection/>
    </xf>
    <xf numFmtId="0" fontId="17" fillId="37" borderId="123" xfId="0" applyFont="1" applyFill="1" applyBorder="1" applyAlignment="1" applyProtection="1">
      <alignment horizontal="center" vertical="center" wrapText="1"/>
      <protection/>
    </xf>
    <xf numFmtId="0" fontId="17" fillId="2" borderId="124" xfId="0" applyFont="1" applyFill="1" applyBorder="1" applyAlignment="1" applyProtection="1">
      <alignment horizontal="center" vertical="center" wrapText="1"/>
      <protection/>
    </xf>
    <xf numFmtId="168" fontId="0" fillId="33" borderId="10" xfId="0" applyNumberFormat="1" applyFont="1" applyFill="1" applyBorder="1" applyAlignment="1" applyProtection="1">
      <alignment horizontal="center" vertical="center"/>
      <protection locked="0"/>
    </xf>
    <xf numFmtId="168" fontId="0" fillId="33" borderId="121" xfId="0" applyNumberFormat="1" applyFont="1" applyFill="1" applyBorder="1" applyAlignment="1" applyProtection="1">
      <alignment horizontal="center" vertical="center"/>
      <protection locked="0"/>
    </xf>
    <xf numFmtId="0" fontId="19" fillId="2" borderId="125" xfId="0" applyFont="1" applyFill="1" applyBorder="1" applyAlignment="1" applyProtection="1">
      <alignment horizontal="center" vertical="center"/>
      <protection/>
    </xf>
    <xf numFmtId="0" fontId="19" fillId="2" borderId="124" xfId="0" applyFont="1" applyFill="1" applyBorder="1" applyAlignment="1" applyProtection="1">
      <alignment horizontal="center" vertical="center"/>
      <protection/>
    </xf>
    <xf numFmtId="0" fontId="19" fillId="2" borderId="53" xfId="0" applyFont="1" applyFill="1" applyBorder="1" applyAlignment="1" applyProtection="1">
      <alignment horizontal="center" vertical="center"/>
      <protection/>
    </xf>
    <xf numFmtId="0" fontId="19" fillId="2" borderId="121" xfId="0" applyFont="1" applyFill="1" applyBorder="1" applyAlignment="1" applyProtection="1">
      <alignment horizontal="center" vertical="center"/>
      <protection/>
    </xf>
    <xf numFmtId="0" fontId="7" fillId="2" borderId="52" xfId="0" applyFont="1" applyFill="1" applyBorder="1" applyAlignment="1" applyProtection="1">
      <alignment horizontal="left" vertical="center"/>
      <protection/>
    </xf>
    <xf numFmtId="0" fontId="7" fillId="2" borderId="54" xfId="0" applyFont="1" applyFill="1" applyBorder="1" applyAlignment="1" applyProtection="1">
      <alignment horizontal="left" vertical="center"/>
      <protection/>
    </xf>
    <xf numFmtId="0" fontId="7" fillId="2" borderId="15" xfId="0" applyFont="1" applyFill="1" applyBorder="1" applyAlignment="1" applyProtection="1">
      <alignment horizontal="left" vertical="center"/>
      <protection/>
    </xf>
    <xf numFmtId="168" fontId="0" fillId="33" borderId="0" xfId="0" applyNumberFormat="1" applyFont="1" applyFill="1" applyBorder="1" applyAlignment="1" applyProtection="1">
      <alignment horizontal="center" vertical="center"/>
      <protection locked="0"/>
    </xf>
    <xf numFmtId="0" fontId="4" fillId="35" borderId="10" xfId="0" applyFont="1" applyFill="1" applyBorder="1" applyAlignment="1" applyProtection="1">
      <alignment horizontal="center" vertical="center"/>
      <protection locked="0"/>
    </xf>
    <xf numFmtId="0" fontId="4" fillId="35" borderId="120" xfId="0" applyFont="1" applyFill="1" applyBorder="1" applyAlignment="1" applyProtection="1">
      <alignment horizontal="center" vertical="center"/>
      <protection locked="0"/>
    </xf>
    <xf numFmtId="0" fontId="4" fillId="35" borderId="12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wrapText="1"/>
      <protection/>
    </xf>
    <xf numFmtId="0" fontId="0" fillId="33" borderId="96" xfId="0" applyFont="1" applyFill="1" applyBorder="1" applyAlignment="1" applyProtection="1">
      <alignment horizontal="left" vertical="center"/>
      <protection locked="0"/>
    </xf>
    <xf numFmtId="0" fontId="0" fillId="33" borderId="96" xfId="0" applyFill="1" applyBorder="1" applyAlignment="1" applyProtection="1">
      <alignment horizontal="left" vertical="center"/>
      <protection locked="0"/>
    </xf>
    <xf numFmtId="0" fontId="0" fillId="33" borderId="97" xfId="0" applyFill="1" applyBorder="1" applyAlignment="1" applyProtection="1">
      <alignment horizontal="left" vertical="center"/>
      <protection locked="0"/>
    </xf>
    <xf numFmtId="0" fontId="8" fillId="37" borderId="99" xfId="0" applyFont="1" applyFill="1" applyBorder="1" applyAlignment="1" applyProtection="1">
      <alignment horizontal="right" vertical="center"/>
      <protection/>
    </xf>
    <xf numFmtId="0" fontId="8" fillId="37" borderId="76" xfId="0" applyFont="1" applyFill="1" applyBorder="1" applyAlignment="1" applyProtection="1">
      <alignment horizontal="right" vertical="center"/>
      <protection/>
    </xf>
    <xf numFmtId="0" fontId="8" fillId="37" borderId="51" xfId="0" applyFont="1" applyFill="1" applyBorder="1" applyAlignment="1" applyProtection="1">
      <alignment horizontal="right" vertical="center"/>
      <protection/>
    </xf>
    <xf numFmtId="0" fontId="8" fillId="37" borderId="12" xfId="0" applyFont="1" applyFill="1" applyBorder="1" applyAlignment="1" applyProtection="1">
      <alignment horizontal="right" vertical="center"/>
      <protection/>
    </xf>
    <xf numFmtId="0" fontId="8" fillId="37" borderId="50" xfId="0" applyFont="1" applyFill="1" applyBorder="1" applyAlignment="1" applyProtection="1">
      <alignment horizontal="right" vertical="center"/>
      <protection/>
    </xf>
    <xf numFmtId="0" fontId="8" fillId="37" borderId="11" xfId="0" applyFont="1" applyFill="1" applyBorder="1" applyAlignment="1" applyProtection="1">
      <alignment horizontal="right" vertical="center"/>
      <protection/>
    </xf>
    <xf numFmtId="0" fontId="8" fillId="0" borderId="126" xfId="0" applyFont="1" applyFill="1" applyBorder="1" applyAlignment="1" applyProtection="1">
      <alignment horizontal="center" vertical="center"/>
      <protection locked="0"/>
    </xf>
    <xf numFmtId="0" fontId="8" fillId="0" borderId="127" xfId="0" applyFont="1" applyFill="1" applyBorder="1" applyAlignment="1" applyProtection="1">
      <alignment horizontal="center" vertical="center"/>
      <protection locked="0"/>
    </xf>
    <xf numFmtId="0" fontId="8" fillId="0" borderId="128"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8" fillId="0" borderId="120" xfId="0" applyFont="1" applyFill="1" applyBorder="1" applyAlignment="1" applyProtection="1">
      <alignment horizontal="center" vertical="center"/>
      <protection locked="0"/>
    </xf>
    <xf numFmtId="0" fontId="8" fillId="0" borderId="89" xfId="0" applyFont="1" applyFill="1" applyBorder="1" applyAlignment="1" applyProtection="1">
      <alignment horizontal="center" vertical="center"/>
      <protection locked="0"/>
    </xf>
    <xf numFmtId="0" fontId="8" fillId="33" borderId="14" xfId="0" applyFont="1" applyFill="1" applyBorder="1" applyAlignment="1" applyProtection="1">
      <alignment horizontal="center" vertical="center"/>
      <protection locked="0"/>
    </xf>
    <xf numFmtId="0" fontId="8" fillId="33" borderId="114" xfId="0" applyFont="1" applyFill="1" applyBorder="1" applyAlignment="1" applyProtection="1">
      <alignment horizontal="center" vertical="center"/>
      <protection locked="0"/>
    </xf>
    <xf numFmtId="0" fontId="8" fillId="2" borderId="14" xfId="0" applyFont="1" applyFill="1" applyBorder="1" applyAlignment="1" applyProtection="1">
      <alignment horizontal="left" vertical="center"/>
      <protection/>
    </xf>
    <xf numFmtId="0" fontId="8" fillId="2" borderId="94" xfId="0" applyFont="1" applyFill="1" applyBorder="1" applyAlignment="1" applyProtection="1">
      <alignment horizontal="left" vertical="center"/>
      <protection/>
    </xf>
    <xf numFmtId="0" fontId="4" fillId="2" borderId="13"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0" fillId="33" borderId="0" xfId="0" applyFont="1" applyFill="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42">
    <dxf>
      <font>
        <b/>
        <i val="0"/>
        <color rgb="FFC00000"/>
      </font>
      <fill>
        <patternFill>
          <bgColor rgb="FFFFC7CE"/>
        </patternFill>
      </fill>
    </dxf>
    <dxf>
      <font>
        <color theme="3" tint="-0.4999699890613556"/>
      </font>
      <fill>
        <patternFill>
          <bgColor theme="8" tint="0.5999600291252136"/>
        </patternFill>
      </fill>
    </dxf>
    <dxf>
      <font>
        <color rgb="FF9C0006"/>
      </font>
      <fill>
        <patternFill>
          <bgColor rgb="FFFFC7CE"/>
        </patternFill>
      </fill>
    </dxf>
    <dxf>
      <font>
        <color theme="4" tint="-0.24993999302387238"/>
      </font>
      <fill>
        <patternFill>
          <bgColor theme="8" tint="0.5999600291252136"/>
        </patternFill>
      </fill>
    </dxf>
    <dxf/>
    <dxf>
      <font>
        <color rgb="FF9C0006"/>
      </font>
      <fill>
        <patternFill>
          <bgColor rgb="FFFFC7CE"/>
        </patternFill>
      </fill>
    </dxf>
    <dxf>
      <font>
        <strike val="0"/>
        <name val="Cambria"/>
        <family val="1"/>
        <color theme="4" tint="-0.24993999302387238"/>
      </font>
      <fill>
        <patternFill>
          <bgColor theme="8" tint="0.5999600291252136"/>
        </patternFill>
      </fill>
    </dxf>
    <dxf>
      <fill>
        <patternFill patternType="none">
          <bgColor indexed="65"/>
        </patternFill>
      </fill>
    </dxf>
    <dxf>
      <font>
        <color rgb="FF9C0006"/>
      </font>
      <fill>
        <patternFill>
          <bgColor rgb="FFFFC7CE"/>
        </patternFill>
      </fill>
    </dxf>
    <dxf>
      <font>
        <strike val="0"/>
        <name val="Cambria"/>
        <family val="1"/>
        <color theme="4" tint="-0.24993999302387238"/>
      </font>
      <fill>
        <patternFill>
          <bgColor theme="8" tint="0.5999600291252136"/>
        </patternFill>
      </fill>
    </dxf>
    <dxf>
      <fill>
        <patternFill patternType="none">
          <bgColor indexed="65"/>
        </patternFill>
      </fill>
    </dxf>
    <dxf>
      <fill>
        <patternFill>
          <bgColor rgb="FFDAF7D1"/>
        </patternFill>
      </fill>
    </dxf>
    <dxf>
      <fill>
        <patternFill>
          <bgColor rgb="FFFFDD71"/>
        </patternFill>
      </fill>
    </dxf>
    <dxf>
      <font>
        <color rgb="FF9C0006"/>
      </font>
      <fill>
        <patternFill>
          <bgColor rgb="FFFFC7CE"/>
        </patternFill>
      </fill>
    </dxf>
    <dxf>
      <font>
        <color theme="4" tint="-0.24993999302387238"/>
      </font>
      <fill>
        <patternFill>
          <bgColor theme="8" tint="0.5999600291252136"/>
        </patternFill>
      </fill>
    </dxf>
    <dxf/>
    <dxf>
      <font>
        <color rgb="FF9C0006"/>
      </font>
      <fill>
        <patternFill>
          <bgColor rgb="FFFFC7CE"/>
        </patternFill>
      </fill>
    </dxf>
    <dxf>
      <font>
        <color theme="4" tint="-0.24993999302387238"/>
      </font>
      <fill>
        <patternFill>
          <bgColor theme="8" tint="0.5999600291252136"/>
        </patternFill>
      </fill>
    </dxf>
    <dxf/>
    <dxf>
      <font>
        <color rgb="FF9C0006"/>
      </font>
      <fill>
        <patternFill>
          <bgColor rgb="FFFFC7CE"/>
        </patternFill>
      </fill>
    </dxf>
    <dxf>
      <font>
        <color rgb="FF9C0006"/>
      </font>
      <fill>
        <patternFill>
          <bgColor rgb="FFFFC7CE"/>
        </patternFill>
      </fill>
    </dxf>
    <dxf/>
    <dxf>
      <font>
        <color theme="3" tint="-0.24993999302387238"/>
      </font>
      <fill>
        <patternFill>
          <bgColor theme="8" tint="0.5999600291252136"/>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dxf>
      <font>
        <color theme="3" tint="-0.24993999302387238"/>
      </font>
      <fill>
        <patternFill>
          <bgColor theme="8" tint="0.5999600291252136"/>
        </patternFill>
      </fill>
    </dxf>
    <dxf>
      <font>
        <color rgb="FF9C0006"/>
      </font>
      <fill>
        <patternFill>
          <bgColor rgb="FFFFC7CE"/>
        </patternFill>
      </fill>
    </dxf>
    <dxf>
      <font>
        <color rgb="FF9C0006"/>
      </font>
      <fill>
        <patternFill>
          <bgColor rgb="FFFFC7CE"/>
        </patternFill>
      </fill>
    </dxf>
    <dxf>
      <font>
        <color theme="4" tint="-0.24993999302387238"/>
      </font>
      <fill>
        <patternFill>
          <bgColor theme="8" tint="0.5999600291252136"/>
        </patternFill>
      </fill>
    </dxf>
    <dxf/>
    <dxf>
      <font>
        <color theme="6" tint="-0.4999699890613556"/>
      </font>
      <fill>
        <patternFill>
          <bgColor theme="6" tint="0.5999600291252136"/>
        </patternFill>
      </fill>
    </dxf>
    <dxf>
      <font>
        <color rgb="FFFF0000"/>
      </font>
      <fill>
        <patternFill>
          <bgColor theme="5" tint="0.5999600291252136"/>
        </patternFill>
      </fill>
    </dxf>
    <dxf>
      <font>
        <color theme="6" tint="-0.4999699890613556"/>
      </font>
      <fill>
        <patternFill>
          <bgColor theme="6" tint="0.5999600291252136"/>
        </patternFill>
      </fill>
    </dxf>
    <dxf>
      <font>
        <color rgb="FFFF0000"/>
      </font>
      <fill>
        <patternFill>
          <bgColor theme="5" tint="0.5999600291252136"/>
        </patternFill>
      </fill>
    </dxf>
    <dxf>
      <font>
        <color rgb="FF9C0006"/>
      </font>
      <fill>
        <patternFill>
          <bgColor rgb="FFFFC7CE"/>
        </patternFill>
      </fill>
    </dxf>
    <dxf>
      <font>
        <strike val="0"/>
        <name val="Cambria"/>
        <family val="1"/>
        <color theme="4" tint="-0.24993999302387238"/>
      </font>
      <fill>
        <patternFill>
          <bgColor theme="8" tint="0.5999600291252136"/>
        </patternFill>
      </fill>
    </dxf>
    <dxf>
      <fill>
        <patternFill patternType="none">
          <bgColor indexed="65"/>
        </patternFill>
      </fill>
    </dxf>
    <dxf>
      <font>
        <color rgb="FF9C0006"/>
      </font>
      <fill>
        <patternFill>
          <bgColor rgb="FFFFC7CE"/>
        </patternFill>
      </fill>
    </dxf>
    <dxf>
      <font>
        <color theme="4" tint="-0.24993999302387238"/>
      </font>
      <fill>
        <patternFill>
          <bgColor theme="8" tint="0.5999600291252136"/>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22</xdr:row>
      <xdr:rowOff>0</xdr:rowOff>
    </xdr:from>
    <xdr:to>
      <xdr:col>11</xdr:col>
      <xdr:colOff>0</xdr:colOff>
      <xdr:row>33</xdr:row>
      <xdr:rowOff>133350</xdr:rowOff>
    </xdr:to>
    <xdr:sp>
      <xdr:nvSpPr>
        <xdr:cNvPr id="1" name="Rectangle 1"/>
        <xdr:cNvSpPr>
          <a:spLocks/>
        </xdr:cNvSpPr>
      </xdr:nvSpPr>
      <xdr:spPr>
        <a:xfrm>
          <a:off x="19050" y="6657975"/>
          <a:ext cx="9382125" cy="18383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Local elevation correction = </a:t>
          </a:r>
          <a:r>
            <a:rPr lang="en-US" cap="none" sz="1000" b="0" i="0" u="sng" baseline="0">
              <a:solidFill>
                <a:srgbClr val="000000"/>
              </a:solidFill>
              <a:latin typeface="Arial"/>
              <a:ea typeface="Arial"/>
              <a:cs typeface="Arial"/>
            </a:rPr>
            <a:t>760 mm Hg – (facility elevation in ft X 0.0254)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760 mm Hg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Facility elevation is 850 feet above sea level 
</a:t>
          </a:r>
          <a:r>
            <a:rPr lang="en-US" cap="none" sz="1000" b="0" i="0" u="none" baseline="0">
              <a:solidFill>
                <a:srgbClr val="000000"/>
              </a:solidFill>
              <a:latin typeface="Arial"/>
              <a:ea typeface="Arial"/>
              <a:cs typeface="Arial"/>
            </a:rPr>
            <a:t>760 – (850 X 0.025)/760 = 0.972 
</a:t>
          </a:r>
          <a:r>
            <a:rPr lang="en-US" cap="none" sz="1000" b="0" i="0" u="none" baseline="0">
              <a:solidFill>
                <a:srgbClr val="000000"/>
              </a:solidFill>
              <a:latin typeface="Arial"/>
              <a:ea typeface="Arial"/>
              <a:cs typeface="Arial"/>
            </a:rPr>
            <a:t>Multiply official sea level corrected barometric pressure x 0.972 = elevation corrected barometric pressure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To convert inches of Hg to mm of Hg multiply inches by 25.4
</a:t>
          </a:r>
          <a:r>
            <a:rPr lang="en-US" cap="none" sz="1000" b="0" i="0" u="none" baseline="0">
              <a:solidFill>
                <a:srgbClr val="000000"/>
              </a:solidFill>
              <a:latin typeface="Arial"/>
              <a:ea typeface="Arial"/>
              <a:cs typeface="Arial"/>
            </a:rPr>
            <a:t>Example:  29.2 in Hg X 25.4 = 742 mm Hg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BP = Barometric Pressure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Barometric pressure must be verified at least annually, but it is recommended to verify monthly.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Y65"/>
  <sheetViews>
    <sheetView showGridLines="0" tabSelected="1" zoomScale="80" zoomScaleNormal="80" zoomScaleSheetLayoutView="70" zoomScalePageLayoutView="60" workbookViewId="0" topLeftCell="A1">
      <selection activeCell="E12" sqref="E12"/>
    </sheetView>
  </sheetViews>
  <sheetFormatPr defaultColWidth="9.140625" defaultRowHeight="12.75"/>
  <cols>
    <col min="1" max="1" width="22.140625" style="5" customWidth="1"/>
    <col min="2" max="2" width="12.57421875" style="5" customWidth="1"/>
    <col min="3" max="3" width="12.421875" style="5" customWidth="1"/>
    <col min="4" max="4" width="8.28125" style="5" customWidth="1"/>
    <col min="5" max="6" width="11.421875" style="5" customWidth="1"/>
    <col min="7" max="7" width="12.140625" style="5" customWidth="1"/>
    <col min="8" max="8" width="12.00390625" style="5" customWidth="1"/>
    <col min="9" max="9" width="11.28125" style="5" customWidth="1"/>
    <col min="10" max="10" width="10.421875" style="5" customWidth="1"/>
    <col min="11" max="11" width="20.8515625" style="5" customWidth="1"/>
    <col min="12" max="12" width="14.57421875" style="5" customWidth="1"/>
    <col min="13" max="13" width="20.57421875" style="5" customWidth="1"/>
    <col min="14" max="14" width="14.140625" style="5" customWidth="1"/>
    <col min="15" max="15" width="11.57421875" style="5" customWidth="1"/>
    <col min="16" max="17" width="11.57421875" style="5" hidden="1" customWidth="1"/>
    <col min="18" max="18" width="9.140625" style="5" hidden="1" customWidth="1"/>
    <col min="19" max="23" width="9.140625" style="4" hidden="1" customWidth="1"/>
    <col min="24" max="16384" width="9.140625" style="5" customWidth="1"/>
  </cols>
  <sheetData>
    <row r="1" spans="1:18" ht="22.5">
      <c r="A1" s="2" t="s">
        <v>124</v>
      </c>
      <c r="B1" s="3"/>
      <c r="C1" s="3"/>
      <c r="D1" s="3"/>
      <c r="E1" s="114" t="s">
        <v>9</v>
      </c>
      <c r="F1" s="340"/>
      <c r="G1" s="341"/>
      <c r="H1" s="341"/>
      <c r="I1" s="342"/>
      <c r="J1" s="4"/>
      <c r="K1" s="114" t="s">
        <v>10</v>
      </c>
      <c r="L1" s="320" t="s">
        <v>31</v>
      </c>
      <c r="M1" s="321"/>
      <c r="N1" s="322"/>
      <c r="O1" s="4"/>
      <c r="P1" s="4"/>
      <c r="Q1" s="4"/>
      <c r="R1" s="4"/>
    </row>
    <row r="2" spans="1:18" ht="5.25" customHeight="1" thickBot="1">
      <c r="A2" s="3"/>
      <c r="B2" s="3"/>
      <c r="C2" s="3"/>
      <c r="D2" s="3"/>
      <c r="E2" s="113"/>
      <c r="F2" s="3"/>
      <c r="G2" s="3"/>
      <c r="H2" s="3"/>
      <c r="I2" s="4"/>
      <c r="J2" s="4"/>
      <c r="K2" s="3"/>
      <c r="L2" s="3"/>
      <c r="M2" s="6"/>
      <c r="N2" s="6"/>
      <c r="O2" s="4"/>
      <c r="P2" s="4"/>
      <c r="Q2" s="4"/>
      <c r="R2" s="4"/>
    </row>
    <row r="3" spans="1:18" ht="15.75" customHeight="1" thickBot="1">
      <c r="A3" s="317" t="s">
        <v>15</v>
      </c>
      <c r="B3" s="318"/>
      <c r="C3" s="318"/>
      <c r="D3" s="318"/>
      <c r="E3" s="318"/>
      <c r="F3" s="318"/>
      <c r="G3" s="318"/>
      <c r="H3" s="318"/>
      <c r="I3" s="319"/>
      <c r="J3" s="4"/>
      <c r="K3" s="283"/>
      <c r="L3" s="283"/>
      <c r="M3" s="283"/>
      <c r="N3" s="283"/>
      <c r="O3" s="4"/>
      <c r="P3" s="4"/>
      <c r="Q3" s="4"/>
      <c r="R3" s="4"/>
    </row>
    <row r="4" spans="1:18" ht="29.25" customHeight="1" thickBot="1" thickTop="1">
      <c r="A4" s="197" t="s">
        <v>0</v>
      </c>
      <c r="B4" s="198" t="s">
        <v>26</v>
      </c>
      <c r="C4" s="198" t="s">
        <v>27</v>
      </c>
      <c r="D4" s="363" t="s">
        <v>120</v>
      </c>
      <c r="E4" s="364" t="s">
        <v>121</v>
      </c>
      <c r="F4" s="343" t="s">
        <v>90</v>
      </c>
      <c r="G4" s="329"/>
      <c r="H4" s="230" t="s">
        <v>116</v>
      </c>
      <c r="I4" s="231" t="s">
        <v>118</v>
      </c>
      <c r="J4" s="4"/>
      <c r="K4" s="327" t="s">
        <v>3</v>
      </c>
      <c r="L4" s="328"/>
      <c r="M4" s="284" t="s">
        <v>4</v>
      </c>
      <c r="N4" s="285"/>
      <c r="O4" s="4"/>
      <c r="P4" s="4"/>
      <c r="Q4" s="4"/>
      <c r="R4" s="4"/>
    </row>
    <row r="5" spans="1:18" ht="15.75" customHeight="1" thickTop="1">
      <c r="A5" s="161"/>
      <c r="B5" s="108"/>
      <c r="C5" s="109"/>
      <c r="D5" s="233"/>
      <c r="E5" s="233"/>
      <c r="F5" s="330"/>
      <c r="G5" s="331"/>
      <c r="H5" s="233"/>
      <c r="I5" s="26"/>
      <c r="J5" s="4"/>
      <c r="K5" s="119" t="s">
        <v>2</v>
      </c>
      <c r="L5" s="22"/>
      <c r="M5" s="122" t="s">
        <v>2</v>
      </c>
      <c r="N5" s="25"/>
      <c r="O5" s="4"/>
      <c r="P5" s="4"/>
      <c r="Q5" s="4"/>
      <c r="R5" s="4"/>
    </row>
    <row r="6" spans="1:18" ht="15.75" customHeight="1">
      <c r="A6" s="161"/>
      <c r="B6" s="108"/>
      <c r="C6" s="109"/>
      <c r="D6" s="233"/>
      <c r="E6" s="233"/>
      <c r="F6" s="330"/>
      <c r="G6" s="331"/>
      <c r="H6" s="233"/>
      <c r="I6" s="234"/>
      <c r="J6" s="4"/>
      <c r="K6" s="120" t="s">
        <v>32</v>
      </c>
      <c r="L6" s="145"/>
      <c r="M6" s="123" t="s">
        <v>32</v>
      </c>
      <c r="N6" s="26"/>
      <c r="O6" s="4"/>
      <c r="P6" s="4"/>
      <c r="Q6" s="4"/>
      <c r="R6" s="4"/>
    </row>
    <row r="7" spans="1:18" ht="15.75" customHeight="1">
      <c r="A7" s="161"/>
      <c r="B7" s="108"/>
      <c r="C7" s="110"/>
      <c r="D7" s="233"/>
      <c r="E7" s="233"/>
      <c r="F7" s="330"/>
      <c r="G7" s="331"/>
      <c r="H7" s="233"/>
      <c r="I7" s="234"/>
      <c r="J7" s="4"/>
      <c r="K7" s="120" t="s">
        <v>39</v>
      </c>
      <c r="L7" s="7"/>
      <c r="M7" s="123" t="s">
        <v>39</v>
      </c>
      <c r="N7" s="27"/>
      <c r="O7" s="4"/>
      <c r="P7" s="4"/>
      <c r="Q7" s="4"/>
      <c r="R7" s="4"/>
    </row>
    <row r="8" spans="1:18" ht="15.75" customHeight="1" thickBot="1">
      <c r="A8" s="162"/>
      <c r="B8" s="111"/>
      <c r="C8" s="196"/>
      <c r="D8" s="235"/>
      <c r="E8" s="235"/>
      <c r="F8" s="308"/>
      <c r="G8" s="309"/>
      <c r="H8" s="235"/>
      <c r="I8" s="236"/>
      <c r="J8" s="4"/>
      <c r="K8" s="120" t="s">
        <v>28</v>
      </c>
      <c r="L8" s="106">
        <f>IF(L6="","",(VLOOKUP((ROUND(L7,1)),'Oxygen Sat. Table'!U4:CN74,(MATCH((ROUND(L6,0)),'Oxygen Sat. Table'!U4:CN4,0)),FALSE)))</f>
      </c>
      <c r="M8" s="123" t="s">
        <v>28</v>
      </c>
      <c r="N8" s="107">
        <f>IF(N6="","",(VLOOKUP((ROUND(N7,1)),'Oxygen Sat. Table'!U4:CN74,(MATCH(ROUND(N6,0),'Oxygen Sat. Table'!U4:CN4,0)),FALSE)))</f>
      </c>
      <c r="O8" s="4"/>
      <c r="P8" s="4"/>
      <c r="Q8" s="4"/>
      <c r="R8" s="4"/>
    </row>
    <row r="9" spans="1:18" ht="15.75" customHeight="1" thickBot="1">
      <c r="A9" s="8"/>
      <c r="B9" s="146"/>
      <c r="C9" s="147"/>
      <c r="D9" s="339"/>
      <c r="E9" s="339"/>
      <c r="F9" s="269"/>
      <c r="G9" s="272" t="s">
        <v>117</v>
      </c>
      <c r="H9" s="270" t="s">
        <v>115</v>
      </c>
      <c r="I9" s="9"/>
      <c r="J9" s="4"/>
      <c r="K9" s="120" t="s">
        <v>107</v>
      </c>
      <c r="L9" s="163"/>
      <c r="M9" s="123" t="s">
        <v>107</v>
      </c>
      <c r="N9" s="164"/>
      <c r="O9" s="4"/>
      <c r="P9" s="4"/>
      <c r="Q9" s="4"/>
      <c r="R9" s="4"/>
    </row>
    <row r="10" spans="1:18" ht="15.75" customHeight="1" thickBot="1">
      <c r="A10" s="300" t="s">
        <v>21</v>
      </c>
      <c r="B10" s="301"/>
      <c r="C10" s="302"/>
      <c r="D10" s="4"/>
      <c r="E10" s="4"/>
      <c r="F10" s="4"/>
      <c r="G10" s="4"/>
      <c r="H10" s="271" t="s">
        <v>114</v>
      </c>
      <c r="I10" s="4"/>
      <c r="J10" s="4"/>
      <c r="K10" s="120" t="s">
        <v>5</v>
      </c>
      <c r="L10" s="23"/>
      <c r="M10" s="123" t="s">
        <v>7</v>
      </c>
      <c r="N10" s="28"/>
      <c r="O10" s="4"/>
      <c r="P10" s="4"/>
      <c r="Q10" s="4"/>
      <c r="R10" s="4"/>
    </row>
    <row r="11" spans="1:18" ht="15.75" customHeight="1" thickBot="1" thickTop="1">
      <c r="A11" s="115" t="s">
        <v>34</v>
      </c>
      <c r="B11" s="290"/>
      <c r="C11" s="291"/>
      <c r="D11" s="10"/>
      <c r="E11" s="11"/>
      <c r="F11" s="292"/>
      <c r="G11" s="292"/>
      <c r="H11" s="292"/>
      <c r="I11" s="11"/>
      <c r="J11" s="4"/>
      <c r="K11" s="121" t="s">
        <v>6</v>
      </c>
      <c r="L11" s="24"/>
      <c r="M11" s="124" t="s">
        <v>8</v>
      </c>
      <c r="N11" s="29"/>
      <c r="O11" s="4"/>
      <c r="P11" s="4"/>
      <c r="Q11" s="4"/>
      <c r="R11" s="4"/>
    </row>
    <row r="12" spans="1:18" ht="15.75" customHeight="1" thickBot="1">
      <c r="A12" s="116" t="s">
        <v>99</v>
      </c>
      <c r="B12" s="293"/>
      <c r="C12" s="294"/>
      <c r="D12" s="1"/>
      <c r="E12" s="11"/>
      <c r="F12" s="323"/>
      <c r="G12" s="323"/>
      <c r="H12" s="323"/>
      <c r="I12" s="11"/>
      <c r="J12" s="4"/>
      <c r="K12" s="12"/>
      <c r="L12" s="12"/>
      <c r="M12" s="12"/>
      <c r="N12" s="12"/>
      <c r="O12" s="4"/>
      <c r="P12" s="4"/>
      <c r="Q12" s="4"/>
      <c r="R12" s="4"/>
    </row>
    <row r="13" spans="1:18" ht="15.75" customHeight="1" thickBot="1">
      <c r="A13" s="116" t="s">
        <v>100</v>
      </c>
      <c r="B13" s="298"/>
      <c r="C13" s="299"/>
      <c r="D13" s="1"/>
      <c r="E13" s="11"/>
      <c r="F13" s="300" t="s">
        <v>106</v>
      </c>
      <c r="G13" s="301"/>
      <c r="H13" s="302"/>
      <c r="I13" s="11"/>
      <c r="J13" s="4"/>
      <c r="K13" s="317" t="s">
        <v>18</v>
      </c>
      <c r="L13" s="318"/>
      <c r="M13" s="318"/>
      <c r="N13" s="319"/>
      <c r="O13" s="4"/>
      <c r="P13" s="4"/>
      <c r="Q13" s="4"/>
      <c r="R13" s="4"/>
    </row>
    <row r="14" spans="1:18" ht="15.75" customHeight="1" thickTop="1">
      <c r="A14" s="116" t="s">
        <v>101</v>
      </c>
      <c r="B14" s="298"/>
      <c r="C14" s="299"/>
      <c r="D14" s="1"/>
      <c r="E14" s="11"/>
      <c r="F14" s="336" t="s">
        <v>70</v>
      </c>
      <c r="G14" s="337"/>
      <c r="H14" s="338"/>
      <c r="I14" s="11"/>
      <c r="J14" s="4"/>
      <c r="K14" s="332" t="s">
        <v>29</v>
      </c>
      <c r="L14" s="333"/>
      <c r="M14" s="315" t="s">
        <v>19</v>
      </c>
      <c r="N14" s="316"/>
      <c r="O14" s="4"/>
      <c r="P14" s="4"/>
      <c r="Q14" s="4"/>
      <c r="R14" s="4"/>
    </row>
    <row r="15" spans="1:18" ht="15.75" customHeight="1">
      <c r="A15" s="116" t="s">
        <v>102</v>
      </c>
      <c r="B15" s="226"/>
      <c r="C15" s="227"/>
      <c r="D15" s="1"/>
      <c r="E15" s="11"/>
      <c r="F15" s="117" t="s">
        <v>71</v>
      </c>
      <c r="G15" s="228"/>
      <c r="H15" s="229"/>
      <c r="I15" s="11"/>
      <c r="J15" s="4"/>
      <c r="K15" s="334" t="s">
        <v>16</v>
      </c>
      <c r="L15" s="335"/>
      <c r="M15" s="288" t="s">
        <v>20</v>
      </c>
      <c r="N15" s="289"/>
      <c r="O15" s="4"/>
      <c r="P15" s="4"/>
      <c r="Q15" s="4"/>
      <c r="R15" s="4"/>
    </row>
    <row r="16" spans="1:18" ht="15.75" customHeight="1" thickBot="1">
      <c r="A16" s="116" t="s">
        <v>103</v>
      </c>
      <c r="B16" s="298"/>
      <c r="C16" s="299"/>
      <c r="D16" s="1"/>
      <c r="E16" s="11"/>
      <c r="F16" s="118" t="s">
        <v>72</v>
      </c>
      <c r="G16" s="237"/>
      <c r="H16" s="238"/>
      <c r="I16" s="11"/>
      <c r="J16" s="4"/>
      <c r="K16" s="334" t="s">
        <v>123</v>
      </c>
      <c r="L16" s="335"/>
      <c r="M16" s="288" t="s">
        <v>91</v>
      </c>
      <c r="N16" s="289"/>
      <c r="O16" s="4"/>
      <c r="P16" s="4"/>
      <c r="Q16" s="4"/>
      <c r="R16" s="4"/>
    </row>
    <row r="17" spans="1:18" ht="15.75" customHeight="1" thickBot="1">
      <c r="A17" s="232" t="s">
        <v>104</v>
      </c>
      <c r="B17" s="324"/>
      <c r="C17" s="325"/>
      <c r="D17" s="1"/>
      <c r="E17" s="13"/>
      <c r="F17" s="239"/>
      <c r="G17" s="239"/>
      <c r="H17" s="239"/>
      <c r="I17" s="11"/>
      <c r="J17" s="4"/>
      <c r="K17" s="313" t="s">
        <v>93</v>
      </c>
      <c r="L17" s="314"/>
      <c r="M17" s="286" t="s">
        <v>92</v>
      </c>
      <c r="N17" s="287"/>
      <c r="O17" s="4"/>
      <c r="P17" s="4"/>
      <c r="Q17" s="4"/>
      <c r="R17" s="4"/>
    </row>
    <row r="18" spans="1:18" ht="4.5" customHeight="1" thickBot="1">
      <c r="A18" s="4"/>
      <c r="B18" s="4"/>
      <c r="C18" s="4"/>
      <c r="D18" s="4"/>
      <c r="E18" s="4"/>
      <c r="F18" s="4"/>
      <c r="G18" s="4"/>
      <c r="H18" s="4"/>
      <c r="I18" s="4"/>
      <c r="J18" s="4"/>
      <c r="K18" s="3"/>
      <c r="L18" s="3"/>
      <c r="M18" s="3"/>
      <c r="N18" s="3"/>
      <c r="O18" s="4"/>
      <c r="P18" s="4"/>
      <c r="Q18" s="4"/>
      <c r="R18" s="4"/>
    </row>
    <row r="19" spans="1:23" ht="75" customHeight="1" thickBot="1">
      <c r="A19" s="155" t="s">
        <v>22</v>
      </c>
      <c r="B19" s="156" t="s">
        <v>1</v>
      </c>
      <c r="C19" s="156" t="s">
        <v>23</v>
      </c>
      <c r="D19" s="156" t="s">
        <v>30</v>
      </c>
      <c r="E19" s="157" t="s">
        <v>122</v>
      </c>
      <c r="F19" s="156" t="s">
        <v>94</v>
      </c>
      <c r="G19" s="156" t="s">
        <v>11</v>
      </c>
      <c r="H19" s="156" t="s">
        <v>12</v>
      </c>
      <c r="I19" s="156" t="s">
        <v>13</v>
      </c>
      <c r="J19" s="156" t="s">
        <v>14</v>
      </c>
      <c r="K19" s="156" t="s">
        <v>77</v>
      </c>
      <c r="L19" s="156" t="s">
        <v>24</v>
      </c>
      <c r="M19" s="156" t="s">
        <v>25</v>
      </c>
      <c r="N19" s="175" t="s">
        <v>38</v>
      </c>
      <c r="O19" s="172"/>
      <c r="P19" s="169" t="s">
        <v>87</v>
      </c>
      <c r="Q19" s="169" t="s">
        <v>78</v>
      </c>
      <c r="R19" s="169" t="s">
        <v>81</v>
      </c>
      <c r="S19" s="169" t="s">
        <v>82</v>
      </c>
      <c r="T19" s="169" t="s">
        <v>83</v>
      </c>
      <c r="U19" s="169" t="s">
        <v>84</v>
      </c>
      <c r="V19" s="169" t="s">
        <v>85</v>
      </c>
      <c r="W19" s="169" t="s">
        <v>86</v>
      </c>
    </row>
    <row r="20" spans="1:23" ht="30" customHeight="1" thickBot="1" thickTop="1">
      <c r="A20" s="177" t="s">
        <v>33</v>
      </c>
      <c r="B20" s="178"/>
      <c r="C20" s="183">
        <v>300</v>
      </c>
      <c r="D20" s="183"/>
      <c r="E20" s="183"/>
      <c r="F20" s="183"/>
      <c r="G20" s="180"/>
      <c r="H20" s="180"/>
      <c r="I20" s="181">
        <f aca="true" t="shared" si="0" ref="I20:I36">IF(H20="","",G20-H20)</f>
      </c>
      <c r="J20" s="182">
        <f>IF(F20="","",F20*K33)</f>
      </c>
      <c r="K20" s="182">
        <f>IF(F20="",I20,I20-J20)</f>
      </c>
      <c r="L20" s="183">
        <f>IF(G20="","",300/C20)</f>
      </c>
      <c r="M20" s="184">
        <f>IF(H20="","",(IF(F20="",I20*L20,K20*L20)))</f>
      </c>
      <c r="N20" s="176">
        <f>M20</f>
      </c>
      <c r="O20" s="207">
        <f>IF(H20="","",IF(ABS(I20)&lt;0.25,"PASS","FAIL"))</f>
      </c>
      <c r="P20" s="160"/>
      <c r="Q20" s="160"/>
      <c r="R20" s="3"/>
      <c r="S20" s="3"/>
      <c r="T20" s="3"/>
      <c r="U20" s="3"/>
      <c r="V20" s="3"/>
      <c r="W20" s="3"/>
    </row>
    <row r="21" spans="1:23" ht="19.5" customHeight="1" thickTop="1">
      <c r="A21" s="208">
        <f>IF(A5="","",A5)</f>
      </c>
      <c r="B21" s="199"/>
      <c r="C21" s="199"/>
      <c r="D21" s="200"/>
      <c r="E21" s="199"/>
      <c r="F21" s="199"/>
      <c r="G21" s="201"/>
      <c r="H21" s="201"/>
      <c r="I21" s="140">
        <f t="shared" si="0"/>
      </c>
      <c r="J21" s="141">
        <f>IF(F21="","",F21*K33)</f>
      </c>
      <c r="K21" s="141">
        <f>IF(F21="",I21,I21-J21)</f>
      </c>
      <c r="L21" s="142">
        <f>IF(G21="","",300/C21)</f>
      </c>
      <c r="M21" s="166">
        <f aca="true" t="shared" si="1" ref="M21:M32">IF(E21="",IF(H21="","",IF(H21&lt;1,"Final DO &lt;1",IF(I21&lt;2,"Depletion &lt; 2",IF(F21="",I21*L21,K21*L21)))),IF(H21="","",IF(H21&lt;1,"Final DO &lt;1",IF(I21&lt;2,"Depletion &lt; 2",IF(F21="",I21*L21*E21,K21*L21*E21)))))</f>
      </c>
      <c r="N21" s="209"/>
      <c r="O21" s="173"/>
      <c r="P21" s="170">
        <f>IF(E21="",IF(G21="","",2*L21),IF(G21="","",2*L21)*E21)</f>
      </c>
      <c r="Q21" s="225">
        <f aca="true" t="shared" si="2" ref="Q21:Q32">IF(E21="",IF(G21="","",IF(F21="",(G21-H21)*L21,(G21-H21-J21)*L21)),IF(G21="","",IF(F21="",(G21-H21)*L21,(G21-H21-J21)*L21))*E21)</f>
      </c>
      <c r="R21" s="274" t="str">
        <f>IF(OR(AND(M21="Depletion &lt; 2",M22="Depletion &lt; 2",M23="Depletion &lt; 2"),(AND(M21="Depletion &lt; 2",M22="Depletion &lt; 2",M23=""))),"all &lt;2","calc. with passing depletion results")</f>
        <v>calc. with passing depletion results</v>
      </c>
      <c r="S21" s="274" t="str">
        <f>IF(OR(AND(M21="Final DO &lt;1",M22="Final DO &lt;1",M23="Final DO &lt;1"),(AND(M21="Final DO &lt;1",M22="Final DO &lt;1",M23=""))),"all &lt;1","calc. with passing Final DO results")</f>
        <v>calc. with passing Final DO results</v>
      </c>
      <c r="T21" s="277" t="e">
        <f>V22</f>
        <v>#N/A</v>
      </c>
      <c r="U21" s="295" t="e">
        <f>ROUND(W22,1)</f>
        <v>#N/A</v>
      </c>
      <c r="V21" s="171">
        <f>MAX(C21:C23)</f>
        <v>0</v>
      </c>
      <c r="W21" s="171">
        <f>MIN(C21:C23)</f>
        <v>0</v>
      </c>
    </row>
    <row r="22" spans="1:23" ht="19.5" customHeight="1">
      <c r="A22" s="210"/>
      <c r="B22" s="125"/>
      <c r="C22" s="125"/>
      <c r="D22" s="125"/>
      <c r="E22" s="125"/>
      <c r="F22" s="125"/>
      <c r="G22" s="127"/>
      <c r="H22" s="127"/>
      <c r="I22" s="128">
        <f t="shared" si="0"/>
      </c>
      <c r="J22" s="129">
        <f>IF(F22="","",F22*K33)</f>
      </c>
      <c r="K22" s="129">
        <f>IF(F22="",I22,I22-J22)</f>
      </c>
      <c r="L22" s="138">
        <f>IF(G22="","",300/C22)</f>
      </c>
      <c r="M22" s="166">
        <f t="shared" si="1"/>
      </c>
      <c r="N22" s="209">
        <f>IF(H21="","",(IF(R21="all &lt;2",(CONCATENATE("&lt;",T21)),(IF(S21="all &lt;1",(CONCATENATE("&gt;",U21)),IF(AVERAGE(M21:M23)&lt;2,"&lt; 2",AVERAGE(M21:M23)))))))</f>
      </c>
      <c r="O22" s="173"/>
      <c r="P22" s="170">
        <f aca="true" t="shared" si="3" ref="P22:P32">IF(E22="",IF(G22="","",2*L22),IF(G22="","",2*L22)*E22)</f>
      </c>
      <c r="Q22" s="225">
        <f t="shared" si="2"/>
      </c>
      <c r="R22" s="275"/>
      <c r="S22" s="275"/>
      <c r="T22" s="278"/>
      <c r="U22" s="296"/>
      <c r="V22" s="170" t="e">
        <f>INDEX(P21:P23,MATCH(V21,C21:C23,0),0)</f>
        <v>#N/A</v>
      </c>
      <c r="W22" s="171" t="e">
        <f>INDEX(Q21:Q23,MATCH(W21,C21:C23,0),0)</f>
        <v>#N/A</v>
      </c>
    </row>
    <row r="23" spans="1:23" ht="19.5" customHeight="1" thickBot="1">
      <c r="A23" s="211"/>
      <c r="B23" s="133"/>
      <c r="C23" s="133"/>
      <c r="D23" s="204"/>
      <c r="E23" s="133"/>
      <c r="F23" s="133"/>
      <c r="G23" s="203"/>
      <c r="H23" s="203"/>
      <c r="I23" s="153">
        <f t="shared" si="0"/>
      </c>
      <c r="J23" s="154">
        <f>IF(F23="","",F23*K33)</f>
      </c>
      <c r="K23" s="154">
        <f>IF(F23="",I23,I23-J23)</f>
      </c>
      <c r="L23" s="185">
        <f>IF(G23="","",300/C23)</f>
      </c>
      <c r="M23" s="186">
        <f t="shared" si="1"/>
      </c>
      <c r="N23" s="212"/>
      <c r="O23" s="173"/>
      <c r="P23" s="170">
        <f t="shared" si="3"/>
      </c>
      <c r="Q23" s="225">
        <f t="shared" si="2"/>
      </c>
      <c r="R23" s="276"/>
      <c r="S23" s="276"/>
      <c r="T23" s="279"/>
      <c r="U23" s="297"/>
      <c r="V23" s="171"/>
      <c r="W23" s="171"/>
    </row>
    <row r="24" spans="1:23" ht="19.5" customHeight="1" thickTop="1">
      <c r="A24" s="213">
        <f>IF(A6="","",A6)</f>
      </c>
      <c r="B24" s="149"/>
      <c r="C24" s="149"/>
      <c r="D24" s="168"/>
      <c r="E24" s="149"/>
      <c r="F24" s="149"/>
      <c r="G24" s="150"/>
      <c r="H24" s="150"/>
      <c r="I24" s="140">
        <f t="shared" si="0"/>
      </c>
      <c r="J24" s="141">
        <f>IF(F24="","",F24*K33)</f>
      </c>
      <c r="K24" s="141">
        <f aca="true" t="shared" si="4" ref="K24:K32">IF(F24="",I24,I24-(J24))</f>
      </c>
      <c r="L24" s="142">
        <f aca="true" t="shared" si="5" ref="L24:L32">IF(G24="","",300/C24)</f>
      </c>
      <c r="M24" s="132">
        <f t="shared" si="1"/>
      </c>
      <c r="N24" s="209"/>
      <c r="O24" s="173"/>
      <c r="P24" s="170">
        <f t="shared" si="3"/>
      </c>
      <c r="Q24" s="225">
        <f t="shared" si="2"/>
      </c>
      <c r="R24" s="274" t="str">
        <f>IF(OR(AND(M24="Depletion &lt; 2",M25="Depletion &lt; 2",M26="Depletion &lt; 2"),(AND(M24="Depletion &lt; 2",M25="Depletion &lt; 2",M26=""))),"all &lt;2","calc. with passing depletion results")</f>
        <v>calc. with passing depletion results</v>
      </c>
      <c r="S24" s="274" t="str">
        <f>IF(OR(AND(M24="Final DO &lt;1",M25="Final DO &lt;1",M26="Final DO &lt;1"),(AND(M24="Final DO &lt;1",M25="Final DO &lt;1",M26=""))),"all &lt;1","calc. with passing Final DO results")</f>
        <v>calc. with passing Final DO results</v>
      </c>
      <c r="T24" s="280" t="e">
        <f>V25</f>
        <v>#N/A</v>
      </c>
      <c r="U24" s="295" t="e">
        <f>ROUND(W25,1)</f>
        <v>#N/A</v>
      </c>
      <c r="V24" s="171">
        <f>MAX(C24:C26)</f>
        <v>0</v>
      </c>
      <c r="W24" s="171">
        <f>MIN(C24:C26)</f>
        <v>0</v>
      </c>
    </row>
    <row r="25" spans="1:23" ht="19.5" customHeight="1">
      <c r="A25" s="210"/>
      <c r="B25" s="125"/>
      <c r="C25" s="125"/>
      <c r="D25" s="125"/>
      <c r="E25" s="125"/>
      <c r="F25" s="125"/>
      <c r="G25" s="127"/>
      <c r="H25" s="127"/>
      <c r="I25" s="128">
        <f t="shared" si="0"/>
      </c>
      <c r="J25" s="129">
        <f>IF(F25="","",F25*K33)</f>
      </c>
      <c r="K25" s="129">
        <f t="shared" si="4"/>
      </c>
      <c r="L25" s="138">
        <f t="shared" si="5"/>
      </c>
      <c r="M25" s="132">
        <f t="shared" si="1"/>
      </c>
      <c r="N25" s="209">
        <f>IF(H24="","",(IF(R24="all &lt;2",(CONCATENATE("&lt;",T24)),(IF(S24="all &lt;1",(CONCATENATE("&gt;",U24)),IF(AVERAGE(M24:M26)&lt;2,"&lt; 2",AVERAGE(M24:M26)))))))</f>
      </c>
      <c r="O25" s="173"/>
      <c r="P25" s="170">
        <f t="shared" si="3"/>
      </c>
      <c r="Q25" s="225">
        <f t="shared" si="2"/>
      </c>
      <c r="R25" s="275"/>
      <c r="S25" s="275"/>
      <c r="T25" s="281"/>
      <c r="U25" s="296"/>
      <c r="V25" s="171" t="e">
        <f>INDEX(P24:P26,MATCH(V24,C24:C26,0),0)</f>
        <v>#N/A</v>
      </c>
      <c r="W25" s="171" t="e">
        <f>INDEX(Q24:Q26,MATCH(W24,C24:C26,0),0)</f>
        <v>#N/A</v>
      </c>
    </row>
    <row r="26" spans="1:23" ht="19.5" customHeight="1" thickBot="1">
      <c r="A26" s="214"/>
      <c r="B26" s="151"/>
      <c r="C26" s="151"/>
      <c r="D26" s="206"/>
      <c r="E26" s="151"/>
      <c r="F26" s="151"/>
      <c r="G26" s="152"/>
      <c r="H26" s="152"/>
      <c r="I26" s="153">
        <f t="shared" si="0"/>
      </c>
      <c r="J26" s="154">
        <f>IF(F26="","",F26*K33)</f>
      </c>
      <c r="K26" s="154">
        <f t="shared" si="4"/>
      </c>
      <c r="L26" s="185">
        <f t="shared" si="5"/>
      </c>
      <c r="M26" s="187">
        <f t="shared" si="1"/>
      </c>
      <c r="N26" s="215"/>
      <c r="O26" s="173"/>
      <c r="P26" s="170">
        <f t="shared" si="3"/>
      </c>
      <c r="Q26" s="225">
        <f t="shared" si="2"/>
      </c>
      <c r="R26" s="276"/>
      <c r="S26" s="276"/>
      <c r="T26" s="282"/>
      <c r="U26" s="297"/>
      <c r="V26" s="171"/>
      <c r="W26" s="171"/>
    </row>
    <row r="27" spans="1:23" ht="19.5" customHeight="1" thickTop="1">
      <c r="A27" s="213">
        <f>IF(A7="","",A7)</f>
      </c>
      <c r="B27" s="139"/>
      <c r="C27" s="139"/>
      <c r="D27" s="204"/>
      <c r="E27" s="139"/>
      <c r="F27" s="139"/>
      <c r="G27" s="202"/>
      <c r="H27" s="202"/>
      <c r="I27" s="140">
        <f t="shared" si="0"/>
      </c>
      <c r="J27" s="141">
        <f>IF(F27="","",F27*K33)</f>
      </c>
      <c r="K27" s="141">
        <f t="shared" si="4"/>
      </c>
      <c r="L27" s="143">
        <f t="shared" si="5"/>
      </c>
      <c r="M27" s="166">
        <f t="shared" si="1"/>
      </c>
      <c r="N27" s="216"/>
      <c r="O27" s="173"/>
      <c r="P27" s="170">
        <f t="shared" si="3"/>
      </c>
      <c r="Q27" s="225">
        <f t="shared" si="2"/>
      </c>
      <c r="R27" s="274" t="str">
        <f>IF(OR(AND(M27="Depletion &lt; 2",M28="Depletion &lt; 2",M29="Depletion &lt; 2"),(AND(M27="Depletion &lt; 2",M28="Depletion &lt; 2",M29=""))),"all &lt;2","calc. with passing depletion results")</f>
        <v>calc. with passing depletion results</v>
      </c>
      <c r="S27" s="274" t="str">
        <f>IF(OR(AND(M27="Final DO &lt;1",M28="Final DO &lt;1",M29="Final DO &lt;1"),(AND(M27="Final DO &lt;1",M28="Final DO &lt;1",M29=""))),"all &lt;1","calc. with passing Final DO results")</f>
        <v>calc. with passing Final DO results</v>
      </c>
      <c r="T27" s="280" t="e">
        <f>V28</f>
        <v>#N/A</v>
      </c>
      <c r="U27" s="295" t="e">
        <f>ROUND(W28,1)</f>
        <v>#N/A</v>
      </c>
      <c r="V27" s="171">
        <f>MAX(C27:C29)</f>
        <v>0</v>
      </c>
      <c r="W27" s="171">
        <f>MIN(C27:C29)</f>
        <v>0</v>
      </c>
    </row>
    <row r="28" spans="1:23" ht="19.5" customHeight="1">
      <c r="A28" s="210"/>
      <c r="B28" s="125"/>
      <c r="C28" s="125"/>
      <c r="D28" s="125"/>
      <c r="E28" s="125"/>
      <c r="F28" s="125"/>
      <c r="G28" s="127"/>
      <c r="H28" s="127"/>
      <c r="I28" s="128">
        <f t="shared" si="0"/>
      </c>
      <c r="J28" s="129">
        <f>IF(F28="","",F28*K33)</f>
      </c>
      <c r="K28" s="129">
        <f t="shared" si="4"/>
      </c>
      <c r="L28" s="131">
        <f t="shared" si="5"/>
      </c>
      <c r="M28" s="166">
        <f t="shared" si="1"/>
      </c>
      <c r="N28" s="209">
        <f>IF(H27="","",(IF(R27="all &lt;2",(CONCATENATE("&lt;",T27)),(IF(S27="all &lt;1",(CONCATENATE("&gt;",U27)),IF(AVERAGE(M27:M29)&lt;2,"&lt; 2",AVERAGE(M27:M29)))))))</f>
      </c>
      <c r="O28" s="173"/>
      <c r="P28" s="170">
        <f t="shared" si="3"/>
      </c>
      <c r="Q28" s="225">
        <f t="shared" si="2"/>
      </c>
      <c r="R28" s="275"/>
      <c r="S28" s="275"/>
      <c r="T28" s="281"/>
      <c r="U28" s="296"/>
      <c r="V28" s="171" t="e">
        <f>INDEX(P27:P29,MATCH(V27,C27:C29,0),0)</f>
        <v>#N/A</v>
      </c>
      <c r="W28" s="171" t="e">
        <f>INDEX(Q27:Q29,MATCH(W27,C27:C29,0),0)</f>
        <v>#N/A</v>
      </c>
    </row>
    <row r="29" spans="1:23" ht="19.5" customHeight="1" thickBot="1">
      <c r="A29" s="211"/>
      <c r="B29" s="133"/>
      <c r="C29" s="133"/>
      <c r="D29" s="204"/>
      <c r="E29" s="133"/>
      <c r="F29" s="133"/>
      <c r="G29" s="203"/>
      <c r="H29" s="203"/>
      <c r="I29" s="135">
        <f t="shared" si="0"/>
      </c>
      <c r="J29" s="136">
        <f>IF(F29="","",F29*K33)</f>
      </c>
      <c r="K29" s="136">
        <f t="shared" si="4"/>
      </c>
      <c r="L29" s="137">
        <f t="shared" si="5"/>
      </c>
      <c r="M29" s="188">
        <f t="shared" si="1"/>
      </c>
      <c r="N29" s="216"/>
      <c r="O29" s="173"/>
      <c r="P29" s="170">
        <f t="shared" si="3"/>
      </c>
      <c r="Q29" s="225">
        <f t="shared" si="2"/>
      </c>
      <c r="R29" s="276"/>
      <c r="S29" s="276"/>
      <c r="T29" s="282"/>
      <c r="U29" s="297"/>
      <c r="V29" s="171"/>
      <c r="W29" s="171"/>
    </row>
    <row r="30" spans="1:23" ht="19.5" customHeight="1" thickTop="1">
      <c r="A30" s="213">
        <f>IF(A8="","",A8)</f>
      </c>
      <c r="B30" s="149"/>
      <c r="C30" s="149"/>
      <c r="D30" s="168"/>
      <c r="E30" s="149"/>
      <c r="F30" s="149"/>
      <c r="G30" s="150"/>
      <c r="H30" s="150"/>
      <c r="I30" s="190">
        <f t="shared" si="0"/>
      </c>
      <c r="J30" s="158">
        <f>IF(F30="","",F30*K33)</f>
      </c>
      <c r="K30" s="158">
        <f t="shared" si="4"/>
      </c>
      <c r="L30" s="191">
        <f t="shared" si="5"/>
      </c>
      <c r="M30" s="192">
        <f t="shared" si="1"/>
      </c>
      <c r="N30" s="217"/>
      <c r="O30" s="173"/>
      <c r="P30" s="170">
        <f t="shared" si="3"/>
      </c>
      <c r="Q30" s="225">
        <f t="shared" si="2"/>
      </c>
      <c r="R30" s="274" t="str">
        <f>IF(OR(AND(M30="Depletion &lt; 2",M31="Depletion &lt; 2",M32="Depletion &lt; 2"),(AND(M30="Depletion &lt; 2",M31="Depletion &lt; 2",M32=""))),"all &lt;2","calc. with passing depletion results")</f>
        <v>calc. with passing depletion results</v>
      </c>
      <c r="S30" s="274" t="str">
        <f>IF(OR(AND(M30="Final DO &lt;1",M31="Final DO &lt;1",M32="Final DO &lt;1"),(AND(M30="Final DO &lt;1",M31="Final DO &lt;1",M32=""))),"all &lt;1","calc. with passing Final DO results")</f>
        <v>calc. with passing Final DO results</v>
      </c>
      <c r="T30" s="274" t="e">
        <f>V31</f>
        <v>#N/A</v>
      </c>
      <c r="U30" s="274" t="e">
        <f>ROUND(W31,1)</f>
        <v>#N/A</v>
      </c>
      <c r="V30" s="171">
        <f>MAX(C30:C32)</f>
        <v>0</v>
      </c>
      <c r="W30" s="171">
        <f>MIN(C30:C32)</f>
        <v>0</v>
      </c>
    </row>
    <row r="31" spans="1:23" ht="19.5" customHeight="1">
      <c r="A31" s="218"/>
      <c r="B31" s="204"/>
      <c r="C31" s="204"/>
      <c r="D31" s="125"/>
      <c r="E31" s="204"/>
      <c r="F31" s="204"/>
      <c r="G31" s="205"/>
      <c r="H31" s="205"/>
      <c r="I31" s="128">
        <f t="shared" si="0"/>
      </c>
      <c r="J31" s="129">
        <f>IF(F31="","",F31*K33)</f>
      </c>
      <c r="K31" s="129">
        <f t="shared" si="4"/>
      </c>
      <c r="L31" s="138">
        <f t="shared" si="5"/>
      </c>
      <c r="M31" s="132">
        <f t="shared" si="1"/>
      </c>
      <c r="N31" s="209">
        <f>IF(H30="","",(IF(R30="all &lt;2",(CONCATENATE("&lt;",T30)),(IF(S30="all &lt;1",(CONCATENATE("&gt;",U30)),IF(AVERAGE(M30:M32)&lt;2,"&lt; 2",AVERAGE(M30:M32)))))))</f>
      </c>
      <c r="O31" s="173"/>
      <c r="P31" s="170">
        <f t="shared" si="3"/>
      </c>
      <c r="Q31" s="225">
        <f t="shared" si="2"/>
      </c>
      <c r="R31" s="275"/>
      <c r="S31" s="275"/>
      <c r="T31" s="275"/>
      <c r="U31" s="275"/>
      <c r="V31" s="171" t="e">
        <f>INDEX(P30:P32,MATCH(V30,C30:C32,0),0)</f>
        <v>#N/A</v>
      </c>
      <c r="W31" s="171" t="e">
        <f>INDEX(Q30:Q32,MATCH(W30,C30:C32,0),0)</f>
        <v>#N/A</v>
      </c>
    </row>
    <row r="32" spans="1:23" ht="19.5" customHeight="1" thickBot="1">
      <c r="A32" s="214"/>
      <c r="B32" s="151"/>
      <c r="C32" s="151"/>
      <c r="D32" s="151"/>
      <c r="E32" s="151"/>
      <c r="F32" s="151"/>
      <c r="G32" s="152"/>
      <c r="H32" s="152"/>
      <c r="I32" s="193">
        <f t="shared" si="0"/>
      </c>
      <c r="J32" s="167">
        <f>IF(F32="","",F32*K33)</f>
      </c>
      <c r="K32" s="167">
        <f t="shared" si="4"/>
      </c>
      <c r="L32" s="194">
        <f t="shared" si="5"/>
      </c>
      <c r="M32" s="187">
        <f t="shared" si="1"/>
      </c>
      <c r="N32" s="219"/>
      <c r="O32" s="173"/>
      <c r="P32" s="170">
        <f t="shared" si="3"/>
      </c>
      <c r="Q32" s="225">
        <f t="shared" si="2"/>
      </c>
      <c r="R32" s="276"/>
      <c r="S32" s="276"/>
      <c r="T32" s="276"/>
      <c r="U32" s="276"/>
      <c r="V32" s="171"/>
      <c r="W32" s="171"/>
    </row>
    <row r="33" spans="1:23" ht="19.5" customHeight="1" thickTop="1">
      <c r="A33" s="220" t="s">
        <v>36</v>
      </c>
      <c r="B33" s="139"/>
      <c r="C33" s="143">
        <v>300</v>
      </c>
      <c r="D33" s="195"/>
      <c r="E33" s="195"/>
      <c r="F33" s="139"/>
      <c r="G33" s="202"/>
      <c r="H33" s="202"/>
      <c r="I33" s="140">
        <f t="shared" si="0"/>
      </c>
      <c r="J33" s="141">
        <f>IF(G33="","",(IF(ISTEXT(M33)=TRUE,"n/a",I33/F33)))</f>
      </c>
      <c r="K33" s="326">
        <f>IF(H33="","",(IF((AND(ISTEXT(J34),ISTEXT(J33),ISTEXT(J35)))=TRUE,"Calculate by hand using the dilution that comes closest to meeting all criteria",AVERAGE(J33:J35))))</f>
      </c>
      <c r="L33" s="189">
        <f>IF(G33="","",300/C33)</f>
      </c>
      <c r="M33" s="140">
        <f>IF(H33="","",(IF(H33&lt;1,"Final DO &lt;1",IF(I33&lt;2,"Depletion &lt; 2",I33*L33))))</f>
      </c>
      <c r="N33" s="306">
        <f>IF(H33="","",(IF(Q33="all text","NA",AVERAGE(M33:M35))))</f>
      </c>
      <c r="O33" s="174"/>
      <c r="P33" s="170" t="e">
        <f>I33/F33</f>
        <v>#VALUE!</v>
      </c>
      <c r="Q33" s="303" t="str">
        <f>IF(OR(AND(ISTEXT(M33),ISTEXT(M34),ISTEXT(M35)),(AND(ISTEXT(M33),ISTEXT(M34),M35=""))),"all text","calc. normally")</f>
        <v>all text</v>
      </c>
      <c r="R33" s="274" t="str">
        <f>IF(OR(AND(M33="Depletion &lt; 2",M34="Depletion &lt; 2",M35="Depletion &lt; 2"),(AND(M33="Depletion &lt; 2",M34="Depletion &lt; 2",M35=""))),"all &lt;2","calc. with passing depletion results")</f>
        <v>calc. with passing depletion results</v>
      </c>
      <c r="S33" s="274" t="str">
        <f>IF(OR(AND(M33="Final DO &lt;1",M34="Final DO &lt;1",M35="Final DO &lt;1"),(AND(M33="Final DO &lt;1",M34="Final DO &lt;1",M35=""))),"all &lt;1","calc. with passing Final DO results")</f>
        <v>calc. with passing Final DO results</v>
      </c>
      <c r="T33" s="224"/>
      <c r="U33" s="224"/>
      <c r="V33" s="224"/>
      <c r="W33" s="224"/>
    </row>
    <row r="34" spans="1:23" ht="19.5" customHeight="1">
      <c r="A34" s="221" t="s">
        <v>37</v>
      </c>
      <c r="B34" s="125"/>
      <c r="C34" s="131">
        <v>300</v>
      </c>
      <c r="D34" s="126"/>
      <c r="E34" s="126"/>
      <c r="F34" s="125"/>
      <c r="G34" s="127"/>
      <c r="H34" s="127"/>
      <c r="I34" s="128">
        <f t="shared" si="0"/>
      </c>
      <c r="J34" s="129">
        <f>IF(G34="","",(IF(ISTEXT(M34)=TRUE,"n/a",I34/F34)))</f>
      </c>
      <c r="K34" s="326"/>
      <c r="L34" s="130">
        <f>IF(G34="","",300/C34)</f>
      </c>
      <c r="M34" s="128">
        <f>IF(H34="","",(IF(H34&lt;1,"Final DO &lt;1",IF(I34&lt;2,"Depletion &lt; 2",I34*L34))))</f>
      </c>
      <c r="N34" s="306"/>
      <c r="O34" s="174"/>
      <c r="P34" s="170" t="e">
        <f>I34/F34</f>
        <v>#VALUE!</v>
      </c>
      <c r="Q34" s="304"/>
      <c r="R34" s="275"/>
      <c r="S34" s="275"/>
      <c r="T34" s="224"/>
      <c r="U34" s="224"/>
      <c r="V34" s="224"/>
      <c r="W34" s="224"/>
    </row>
    <row r="35" spans="1:25" ht="19.5" customHeight="1" thickBot="1">
      <c r="A35" s="222" t="s">
        <v>76</v>
      </c>
      <c r="B35" s="151"/>
      <c r="C35" s="133"/>
      <c r="D35" s="134"/>
      <c r="E35" s="134"/>
      <c r="F35" s="151"/>
      <c r="G35" s="152"/>
      <c r="H35" s="152"/>
      <c r="I35" s="135">
        <f t="shared" si="0"/>
      </c>
      <c r="J35" s="136">
        <f>IF(G35="","",(IF(ISTEXT(M35)=TRUE,"n/a",I35/F35)))</f>
      </c>
      <c r="K35" s="326"/>
      <c r="L35" s="148">
        <f>IF(G35="","",300/C35)</f>
      </c>
      <c r="M35" s="135">
        <f>IF(H35="","",(IF(H35&lt;1,"Final DO &lt;1",IF(I35&lt;2,"Depletion &lt; 2",I35*L35))))</f>
      </c>
      <c r="N35" s="307"/>
      <c r="O35" s="174"/>
      <c r="P35" s="170" t="e">
        <f>I35/F35</f>
        <v>#VALUE!</v>
      </c>
      <c r="Q35" s="305"/>
      <c r="R35" s="276"/>
      <c r="S35" s="276"/>
      <c r="T35" s="224"/>
      <c r="U35" s="224"/>
      <c r="V35" s="224"/>
      <c r="W35" s="224"/>
      <c r="X35" s="159"/>
      <c r="Y35" s="4"/>
    </row>
    <row r="36" spans="1:22" ht="30" customHeight="1" thickBot="1" thickTop="1">
      <c r="A36" s="177" t="s">
        <v>95</v>
      </c>
      <c r="B36" s="178"/>
      <c r="C36" s="179">
        <v>6</v>
      </c>
      <c r="D36" s="179"/>
      <c r="E36" s="179"/>
      <c r="F36" s="178"/>
      <c r="G36" s="180"/>
      <c r="H36" s="180"/>
      <c r="I36" s="181">
        <f t="shared" si="0"/>
      </c>
      <c r="J36" s="182">
        <f>IF(OR(F36="",ISTEXT(K33)),"",F36*K33)</f>
      </c>
      <c r="K36" s="182">
        <f>IF(OR(F36="",ISTEXT(K33)),"",I36-J36)</f>
      </c>
      <c r="L36" s="183">
        <f>IF(G36="","",300/C36)</f>
      </c>
      <c r="M36" s="184">
        <f>IF(OR(H36="",ISTEXT($K$33)),"",IF(H36&lt;1,"Final DO &lt;1",IF(I36&lt;2,"Depletion &lt; 2",IF(F36="",I36*L36,K36*L36))))</f>
      </c>
      <c r="N36" s="223">
        <f>M36</f>
      </c>
      <c r="O36" s="207">
        <f>IF(M36="","",IF(AND(M36&gt;167.4,M36&lt;228.6),"PASS","FAIL"))</f>
      </c>
      <c r="P36" s="160"/>
      <c r="Q36" s="160"/>
      <c r="R36" s="4"/>
      <c r="V36" s="159"/>
    </row>
    <row r="37" spans="1:18" ht="69.75" customHeight="1" thickTop="1">
      <c r="A37" s="165" t="s">
        <v>17</v>
      </c>
      <c r="B37" s="310"/>
      <c r="C37" s="311"/>
      <c r="D37" s="311"/>
      <c r="E37" s="311"/>
      <c r="F37" s="311"/>
      <c r="G37" s="311"/>
      <c r="H37" s="311"/>
      <c r="I37" s="311"/>
      <c r="J37" s="311"/>
      <c r="K37" s="311"/>
      <c r="L37" s="311"/>
      <c r="M37" s="311"/>
      <c r="N37" s="312"/>
      <c r="O37" s="4"/>
      <c r="P37" s="4"/>
      <c r="Q37" s="4"/>
      <c r="R37" s="4"/>
    </row>
    <row r="38" spans="1:18" ht="15">
      <c r="A38" s="144" t="s">
        <v>35</v>
      </c>
      <c r="B38" s="3"/>
      <c r="C38" s="3"/>
      <c r="D38" s="3"/>
      <c r="E38" s="3"/>
      <c r="F38" s="3"/>
      <c r="G38" s="3"/>
      <c r="H38" s="3"/>
      <c r="I38" s="3"/>
      <c r="J38" s="3"/>
      <c r="K38" s="3"/>
      <c r="L38" s="3"/>
      <c r="M38" s="3"/>
      <c r="N38" s="3"/>
      <c r="O38" s="4"/>
      <c r="P38" s="4"/>
      <c r="Q38" s="4"/>
      <c r="R38" s="4"/>
    </row>
    <row r="39" spans="1:18" ht="15">
      <c r="A39" s="144" t="s">
        <v>79</v>
      </c>
      <c r="B39" s="3"/>
      <c r="C39" s="3"/>
      <c r="D39" s="3"/>
      <c r="E39" s="3"/>
      <c r="F39" s="3"/>
      <c r="G39" s="3"/>
      <c r="H39" s="3"/>
      <c r="I39" s="3"/>
      <c r="J39" s="3"/>
      <c r="K39" s="3"/>
      <c r="L39" s="3"/>
      <c r="M39" s="3"/>
      <c r="N39" s="3"/>
      <c r="O39" s="4"/>
      <c r="P39" s="4"/>
      <c r="Q39" s="4"/>
      <c r="R39" s="4"/>
    </row>
    <row r="40" spans="1:18" ht="18">
      <c r="A40" s="144" t="s">
        <v>80</v>
      </c>
      <c r="B40" s="3"/>
      <c r="C40" s="3"/>
      <c r="D40" s="3"/>
      <c r="E40" s="3"/>
      <c r="F40" s="3"/>
      <c r="G40" s="3"/>
      <c r="H40" s="3"/>
      <c r="I40" s="3"/>
      <c r="J40" s="3"/>
      <c r="K40" s="3"/>
      <c r="L40" s="3"/>
      <c r="M40" s="3"/>
      <c r="N40" s="3"/>
      <c r="O40" s="4"/>
      <c r="P40" s="4"/>
      <c r="Q40" s="4"/>
      <c r="R40" s="4"/>
    </row>
    <row r="41" spans="1:18" ht="15">
      <c r="A41" s="365" t="s">
        <v>126</v>
      </c>
      <c r="B41" s="3"/>
      <c r="C41" s="3"/>
      <c r="D41" s="3"/>
      <c r="E41" s="3"/>
      <c r="F41" s="3"/>
      <c r="G41" s="3"/>
      <c r="H41" s="3"/>
      <c r="I41" s="3"/>
      <c r="J41" s="3"/>
      <c r="K41" s="3"/>
      <c r="L41" s="3"/>
      <c r="M41" s="3"/>
      <c r="N41" s="3"/>
      <c r="O41" s="4"/>
      <c r="P41" s="4"/>
      <c r="Q41" s="4"/>
      <c r="R41" s="4"/>
    </row>
    <row r="42" spans="1:18" ht="15">
      <c r="A42" s="144" t="s">
        <v>73</v>
      </c>
      <c r="B42" s="3"/>
      <c r="C42" s="3"/>
      <c r="D42" s="3"/>
      <c r="E42" s="3"/>
      <c r="F42" s="3"/>
      <c r="G42" s="3"/>
      <c r="H42" s="3"/>
      <c r="I42" s="3"/>
      <c r="J42" s="3"/>
      <c r="K42" s="3"/>
      <c r="L42" s="3"/>
      <c r="M42" s="3"/>
      <c r="N42" s="3"/>
      <c r="O42" s="4"/>
      <c r="P42" s="4"/>
      <c r="Q42" s="4"/>
      <c r="R42" s="4"/>
    </row>
    <row r="43" spans="1:18" ht="15">
      <c r="A43" s="144" t="s">
        <v>74</v>
      </c>
      <c r="B43" s="3"/>
      <c r="C43" s="3"/>
      <c r="D43" s="3"/>
      <c r="E43" s="3"/>
      <c r="F43" s="3"/>
      <c r="G43" s="3"/>
      <c r="H43" s="3"/>
      <c r="I43" s="3"/>
      <c r="J43" s="3"/>
      <c r="K43" s="3"/>
      <c r="L43" s="3"/>
      <c r="M43" s="3"/>
      <c r="N43" s="3"/>
      <c r="O43" s="4"/>
      <c r="P43" s="4"/>
      <c r="Q43" s="4"/>
      <c r="R43" s="4"/>
    </row>
    <row r="44" spans="1:18" ht="15">
      <c r="A44" s="144" t="s">
        <v>75</v>
      </c>
      <c r="B44" s="3"/>
      <c r="C44" s="3"/>
      <c r="D44" s="3"/>
      <c r="E44" s="3"/>
      <c r="F44" s="3"/>
      <c r="G44" s="3"/>
      <c r="H44" s="3"/>
      <c r="I44" s="3"/>
      <c r="J44" s="3"/>
      <c r="K44" s="3"/>
      <c r="L44" s="4"/>
      <c r="M44" s="4"/>
      <c r="N44" s="4"/>
      <c r="O44" s="4"/>
      <c r="P44" s="4"/>
      <c r="Q44" s="4"/>
      <c r="R44" s="4"/>
    </row>
    <row r="45" spans="1:18" ht="15">
      <c r="A45" s="144" t="s">
        <v>88</v>
      </c>
      <c r="B45" s="3"/>
      <c r="C45" s="3"/>
      <c r="D45" s="3"/>
      <c r="E45" s="3"/>
      <c r="F45" s="3"/>
      <c r="G45" s="3"/>
      <c r="H45" s="3"/>
      <c r="I45" s="3"/>
      <c r="J45" s="3"/>
      <c r="K45" s="3"/>
      <c r="L45" s="4"/>
      <c r="M45" s="4"/>
      <c r="N45" s="4"/>
      <c r="O45" s="4"/>
      <c r="P45" s="4"/>
      <c r="Q45" s="4"/>
      <c r="R45" s="4"/>
    </row>
    <row r="46" spans="1:18" ht="15">
      <c r="A46" s="144" t="s">
        <v>89</v>
      </c>
      <c r="B46" s="3"/>
      <c r="C46" s="3"/>
      <c r="D46" s="3"/>
      <c r="E46" s="3"/>
      <c r="F46" s="3"/>
      <c r="G46" s="3"/>
      <c r="H46" s="3"/>
      <c r="I46" s="3"/>
      <c r="J46" s="3"/>
      <c r="K46" s="3"/>
      <c r="L46" s="4"/>
      <c r="M46" s="4"/>
      <c r="N46" s="4"/>
      <c r="O46" s="4"/>
      <c r="P46" s="4"/>
      <c r="Q46" s="4"/>
      <c r="R46" s="4"/>
    </row>
    <row r="47" spans="1:18" ht="12">
      <c r="A47" s="4"/>
      <c r="B47" s="4"/>
      <c r="C47" s="4"/>
      <c r="D47" s="4"/>
      <c r="E47" s="4"/>
      <c r="F47" s="4"/>
      <c r="G47" s="4"/>
      <c r="H47" s="4"/>
      <c r="I47" s="4"/>
      <c r="J47" s="4"/>
      <c r="K47" s="4"/>
      <c r="L47" s="4"/>
      <c r="M47" s="4"/>
      <c r="N47" s="4"/>
      <c r="O47" s="4"/>
      <c r="P47" s="4"/>
      <c r="Q47" s="4"/>
      <c r="R47" s="4"/>
    </row>
    <row r="48" spans="1:18" ht="12">
      <c r="A48" s="4"/>
      <c r="B48" s="4"/>
      <c r="C48" s="4"/>
      <c r="D48" s="4"/>
      <c r="E48" s="4"/>
      <c r="F48" s="4"/>
      <c r="G48" s="4"/>
      <c r="H48" s="4"/>
      <c r="I48" s="4"/>
      <c r="J48" s="4"/>
      <c r="K48" s="4"/>
      <c r="L48" s="4"/>
      <c r="M48" s="4"/>
      <c r="N48" s="4"/>
      <c r="O48" s="4"/>
      <c r="P48" s="4"/>
      <c r="Q48" s="4"/>
      <c r="R48" s="4"/>
    </row>
    <row r="49" spans="1:18" ht="12">
      <c r="A49" s="4"/>
      <c r="B49" s="4"/>
      <c r="C49" s="4"/>
      <c r="D49" s="4"/>
      <c r="E49" s="4"/>
      <c r="F49" s="4"/>
      <c r="G49" s="4"/>
      <c r="H49" s="4"/>
      <c r="I49" s="4"/>
      <c r="J49" s="4"/>
      <c r="K49" s="4"/>
      <c r="L49" s="4"/>
      <c r="M49" s="4"/>
      <c r="N49" s="4"/>
      <c r="O49" s="4"/>
      <c r="P49" s="4"/>
      <c r="Q49" s="4"/>
      <c r="R49" s="4"/>
    </row>
    <row r="50" spans="1:18" ht="12">
      <c r="A50" s="4"/>
      <c r="B50" s="4"/>
      <c r="C50" s="4"/>
      <c r="D50" s="4"/>
      <c r="E50" s="4"/>
      <c r="F50" s="4"/>
      <c r="G50" s="4"/>
      <c r="H50" s="4"/>
      <c r="I50" s="4"/>
      <c r="J50" s="4"/>
      <c r="K50" s="4"/>
      <c r="L50" s="4"/>
      <c r="M50" s="4"/>
      <c r="N50" s="4"/>
      <c r="O50" s="4"/>
      <c r="P50" s="4"/>
      <c r="Q50" s="4"/>
      <c r="R50" s="4"/>
    </row>
    <row r="51" spans="1:18" ht="12">
      <c r="A51" s="4"/>
      <c r="B51" s="4"/>
      <c r="C51" s="4"/>
      <c r="D51" s="4"/>
      <c r="E51" s="4"/>
      <c r="F51" s="4"/>
      <c r="G51" s="4"/>
      <c r="H51" s="4"/>
      <c r="I51" s="4"/>
      <c r="J51" s="4"/>
      <c r="K51" s="4"/>
      <c r="L51" s="4"/>
      <c r="M51" s="4"/>
      <c r="N51" s="4"/>
      <c r="O51" s="4"/>
      <c r="P51" s="4"/>
      <c r="Q51" s="4"/>
      <c r="R51" s="4"/>
    </row>
    <row r="52" spans="1:18" ht="12">
      <c r="A52" s="4"/>
      <c r="B52" s="4"/>
      <c r="C52" s="4"/>
      <c r="D52" s="4"/>
      <c r="E52" s="4"/>
      <c r="F52" s="4"/>
      <c r="G52" s="4"/>
      <c r="H52" s="4"/>
      <c r="I52" s="4"/>
      <c r="J52" s="4"/>
      <c r="K52" s="4"/>
      <c r="L52" s="4"/>
      <c r="M52" s="4"/>
      <c r="N52" s="4"/>
      <c r="O52" s="4"/>
      <c r="P52" s="4"/>
      <c r="Q52" s="4"/>
      <c r="R52" s="4"/>
    </row>
    <row r="53" spans="1:18" ht="12">
      <c r="A53" s="4"/>
      <c r="B53" s="4"/>
      <c r="C53" s="4"/>
      <c r="D53" s="4"/>
      <c r="E53" s="4"/>
      <c r="F53" s="4"/>
      <c r="G53" s="4"/>
      <c r="H53" s="4"/>
      <c r="I53" s="4"/>
      <c r="J53" s="4"/>
      <c r="K53" s="4"/>
      <c r="L53" s="4"/>
      <c r="M53" s="4"/>
      <c r="N53" s="4"/>
      <c r="O53" s="4"/>
      <c r="P53" s="4"/>
      <c r="Q53" s="4"/>
      <c r="R53" s="4"/>
    </row>
    <row r="54" spans="1:18" ht="12">
      <c r="A54" s="4"/>
      <c r="B54" s="4"/>
      <c r="C54" s="4"/>
      <c r="D54" s="4"/>
      <c r="E54" s="4"/>
      <c r="F54" s="4"/>
      <c r="G54" s="4"/>
      <c r="H54" s="4"/>
      <c r="I54" s="4"/>
      <c r="J54" s="4"/>
      <c r="K54" s="4"/>
      <c r="L54" s="4"/>
      <c r="M54" s="4"/>
      <c r="N54" s="4"/>
      <c r="O54" s="4"/>
      <c r="P54" s="4"/>
      <c r="Q54" s="4"/>
      <c r="R54" s="4"/>
    </row>
    <row r="55" spans="1:18" ht="12">
      <c r="A55" s="4"/>
      <c r="B55" s="4"/>
      <c r="C55" s="4"/>
      <c r="D55" s="4"/>
      <c r="E55" s="4"/>
      <c r="F55" s="4"/>
      <c r="G55" s="4"/>
      <c r="H55" s="4"/>
      <c r="I55" s="4"/>
      <c r="J55" s="4"/>
      <c r="K55" s="4"/>
      <c r="L55" s="4"/>
      <c r="M55" s="4"/>
      <c r="N55" s="4"/>
      <c r="O55" s="4"/>
      <c r="P55" s="4"/>
      <c r="Q55" s="4"/>
      <c r="R55" s="4"/>
    </row>
    <row r="56" spans="1:18" ht="12">
      <c r="A56" s="4"/>
      <c r="B56" s="4"/>
      <c r="C56" s="4"/>
      <c r="D56" s="4"/>
      <c r="E56" s="4"/>
      <c r="F56" s="4"/>
      <c r="G56" s="4"/>
      <c r="H56" s="4"/>
      <c r="I56" s="4"/>
      <c r="J56" s="4"/>
      <c r="K56" s="4"/>
      <c r="L56" s="4"/>
      <c r="M56" s="4"/>
      <c r="N56" s="4"/>
      <c r="O56" s="4"/>
      <c r="P56" s="4"/>
      <c r="Q56" s="4"/>
      <c r="R56" s="4"/>
    </row>
    <row r="57" spans="1:18" ht="12">
      <c r="A57" s="4"/>
      <c r="B57" s="4"/>
      <c r="C57" s="4"/>
      <c r="D57" s="4"/>
      <c r="E57" s="4"/>
      <c r="F57" s="4"/>
      <c r="G57" s="4"/>
      <c r="H57" s="4"/>
      <c r="I57" s="4"/>
      <c r="J57" s="4"/>
      <c r="K57" s="4"/>
      <c r="L57" s="4"/>
      <c r="M57" s="4"/>
      <c r="N57" s="4"/>
      <c r="O57" s="4"/>
      <c r="P57" s="4"/>
      <c r="Q57" s="4"/>
      <c r="R57" s="4"/>
    </row>
    <row r="58" spans="1:18" ht="12">
      <c r="A58" s="4"/>
      <c r="B58" s="4"/>
      <c r="C58" s="4"/>
      <c r="D58" s="4"/>
      <c r="E58" s="4"/>
      <c r="F58" s="4"/>
      <c r="G58" s="4"/>
      <c r="H58" s="4"/>
      <c r="I58" s="4"/>
      <c r="J58" s="4"/>
      <c r="K58" s="4"/>
      <c r="L58" s="4"/>
      <c r="M58" s="4"/>
      <c r="N58" s="4"/>
      <c r="O58" s="4"/>
      <c r="P58" s="4"/>
      <c r="Q58" s="4"/>
      <c r="R58" s="4"/>
    </row>
    <row r="59" spans="1:18" ht="12">
      <c r="A59" s="4"/>
      <c r="B59" s="4"/>
      <c r="C59" s="4"/>
      <c r="D59" s="4"/>
      <c r="E59" s="4"/>
      <c r="F59" s="4"/>
      <c r="G59" s="4"/>
      <c r="H59" s="4"/>
      <c r="I59" s="4"/>
      <c r="J59" s="4"/>
      <c r="K59" s="4"/>
      <c r="L59" s="4"/>
      <c r="M59" s="4"/>
      <c r="N59" s="4"/>
      <c r="O59" s="4"/>
      <c r="P59" s="4"/>
      <c r="Q59" s="4"/>
      <c r="R59" s="4"/>
    </row>
    <row r="60" spans="1:18" ht="12">
      <c r="A60" s="4"/>
      <c r="B60" s="4"/>
      <c r="C60" s="4"/>
      <c r="D60" s="4"/>
      <c r="E60" s="4"/>
      <c r="F60" s="4"/>
      <c r="G60" s="4"/>
      <c r="H60" s="4"/>
      <c r="I60" s="4"/>
      <c r="J60" s="4"/>
      <c r="K60" s="4"/>
      <c r="L60" s="4"/>
      <c r="M60" s="4"/>
      <c r="N60" s="4"/>
      <c r="O60" s="4"/>
      <c r="P60" s="4"/>
      <c r="Q60" s="4"/>
      <c r="R60" s="4"/>
    </row>
    <row r="61" spans="1:18" ht="12">
      <c r="A61" s="4"/>
      <c r="B61" s="4"/>
      <c r="C61" s="4"/>
      <c r="D61" s="4"/>
      <c r="E61" s="4"/>
      <c r="F61" s="4"/>
      <c r="G61" s="4"/>
      <c r="H61" s="4"/>
      <c r="I61" s="4"/>
      <c r="J61" s="4"/>
      <c r="K61" s="4"/>
      <c r="L61" s="4"/>
      <c r="M61" s="4"/>
      <c r="N61" s="4"/>
      <c r="O61" s="4"/>
      <c r="P61" s="4"/>
      <c r="Q61" s="4"/>
      <c r="R61" s="4"/>
    </row>
    <row r="62" spans="1:18" ht="12">
      <c r="A62" s="4"/>
      <c r="B62" s="4"/>
      <c r="C62" s="4"/>
      <c r="D62" s="4"/>
      <c r="E62" s="4"/>
      <c r="F62" s="4"/>
      <c r="G62" s="4"/>
      <c r="H62" s="4"/>
      <c r="I62" s="4"/>
      <c r="J62" s="4"/>
      <c r="K62" s="4"/>
      <c r="L62" s="4"/>
      <c r="M62" s="4"/>
      <c r="N62" s="4"/>
      <c r="O62" s="4"/>
      <c r="P62" s="4"/>
      <c r="Q62" s="4"/>
      <c r="R62" s="4"/>
    </row>
    <row r="63" spans="1:18" ht="12">
      <c r="A63" s="4"/>
      <c r="B63" s="4"/>
      <c r="C63" s="4"/>
      <c r="D63" s="4"/>
      <c r="E63" s="4"/>
      <c r="F63" s="4"/>
      <c r="G63" s="4"/>
      <c r="H63" s="4"/>
      <c r="I63" s="4"/>
      <c r="J63" s="4"/>
      <c r="K63" s="4"/>
      <c r="L63" s="4"/>
      <c r="M63" s="4"/>
      <c r="N63" s="4"/>
      <c r="O63" s="4"/>
      <c r="P63" s="4"/>
      <c r="Q63" s="4"/>
      <c r="R63" s="4"/>
    </row>
    <row r="64" spans="1:18" ht="12">
      <c r="A64" s="4"/>
      <c r="B64" s="4"/>
      <c r="C64" s="4"/>
      <c r="D64" s="4"/>
      <c r="E64" s="4"/>
      <c r="F64" s="4"/>
      <c r="G64" s="4"/>
      <c r="H64" s="4"/>
      <c r="I64" s="4"/>
      <c r="J64" s="4"/>
      <c r="K64" s="4"/>
      <c r="L64" s="4"/>
      <c r="M64" s="4"/>
      <c r="N64" s="4"/>
      <c r="O64" s="4"/>
      <c r="P64" s="4"/>
      <c r="Q64" s="4"/>
      <c r="R64" s="4"/>
    </row>
    <row r="65" spans="1:18" ht="12">
      <c r="A65" s="4"/>
      <c r="B65" s="4"/>
      <c r="C65" s="4"/>
      <c r="D65" s="4"/>
      <c r="E65" s="4"/>
      <c r="F65" s="4"/>
      <c r="G65" s="4"/>
      <c r="H65" s="4"/>
      <c r="I65" s="4"/>
      <c r="J65" s="4"/>
      <c r="K65" s="4"/>
      <c r="L65" s="4"/>
      <c r="M65" s="4"/>
      <c r="N65" s="4"/>
      <c r="O65" s="4"/>
      <c r="P65" s="4"/>
      <c r="Q65" s="4"/>
      <c r="R65" s="4"/>
    </row>
    <row r="66" s="4" customFormat="1" ht="12"/>
    <row r="67" s="4" customFormat="1" ht="12"/>
    <row r="68" s="4" customFormat="1" ht="12"/>
    <row r="69" s="4" customFormat="1" ht="12"/>
    <row r="70" s="4" customFormat="1" ht="12"/>
    <row r="71" s="4" customFormat="1" ht="12"/>
    <row r="72" s="4" customFormat="1" ht="12"/>
    <row r="73" s="4" customFormat="1" ht="12"/>
    <row r="74" s="4" customFormat="1" ht="12"/>
    <row r="75" s="4" customFormat="1" ht="12"/>
    <row r="76" s="4" customFormat="1" ht="12"/>
    <row r="77" s="4" customFormat="1" ht="12"/>
    <row r="78" s="4" customFormat="1" ht="12"/>
    <row r="79" s="4" customFormat="1" ht="12"/>
    <row r="80" s="4" customFormat="1" ht="12"/>
    <row r="81" s="4" customFormat="1" ht="12"/>
    <row r="82" s="4" customFormat="1" ht="12"/>
  </sheetData>
  <sheetProtection password="CAB2" sheet="1" formatCells="0"/>
  <mergeCells count="55">
    <mergeCell ref="F1:I1"/>
    <mergeCell ref="A3:I3"/>
    <mergeCell ref="F4:G4"/>
    <mergeCell ref="F5:G5"/>
    <mergeCell ref="F6:G6"/>
    <mergeCell ref="F7:G7"/>
    <mergeCell ref="K14:L14"/>
    <mergeCell ref="K16:L16"/>
    <mergeCell ref="F14:H14"/>
    <mergeCell ref="F13:H13"/>
    <mergeCell ref="D9:E9"/>
    <mergeCell ref="K15:L15"/>
    <mergeCell ref="L1:N1"/>
    <mergeCell ref="K3:L3"/>
    <mergeCell ref="B16:C16"/>
    <mergeCell ref="F12:H12"/>
    <mergeCell ref="B17:C17"/>
    <mergeCell ref="K33:K35"/>
    <mergeCell ref="K4:L4"/>
    <mergeCell ref="A10:C10"/>
    <mergeCell ref="Q33:Q35"/>
    <mergeCell ref="N33:N35"/>
    <mergeCell ref="F8:G8"/>
    <mergeCell ref="B37:N37"/>
    <mergeCell ref="K17:L17"/>
    <mergeCell ref="M14:N14"/>
    <mergeCell ref="K13:N13"/>
    <mergeCell ref="M16:N16"/>
    <mergeCell ref="B13:C13"/>
    <mergeCell ref="B11:C11"/>
    <mergeCell ref="F11:H11"/>
    <mergeCell ref="B12:C12"/>
    <mergeCell ref="U21:U23"/>
    <mergeCell ref="U24:U26"/>
    <mergeCell ref="U27:U29"/>
    <mergeCell ref="B14:C14"/>
    <mergeCell ref="R21:R23"/>
    <mergeCell ref="S21:S23"/>
    <mergeCell ref="R24:R26"/>
    <mergeCell ref="U30:U32"/>
    <mergeCell ref="T27:T29"/>
    <mergeCell ref="M3:N3"/>
    <mergeCell ref="M4:N4"/>
    <mergeCell ref="M17:N17"/>
    <mergeCell ref="M15:N15"/>
    <mergeCell ref="T30:T32"/>
    <mergeCell ref="S24:S26"/>
    <mergeCell ref="R33:R35"/>
    <mergeCell ref="S33:S35"/>
    <mergeCell ref="R30:R32"/>
    <mergeCell ref="S30:S32"/>
    <mergeCell ref="T21:T23"/>
    <mergeCell ref="T24:T26"/>
    <mergeCell ref="R27:R29"/>
    <mergeCell ref="S27:S29"/>
  </mergeCells>
  <conditionalFormatting sqref="G20">
    <cfRule type="containsBlanks" priority="233" dxfId="4" stopIfTrue="1">
      <formula>LEN(TRIM(G20))=0</formula>
    </cfRule>
    <cfRule type="cellIs" priority="234" dxfId="3" operator="lessThan" stopIfTrue="1">
      <formula>$L$8-0.3</formula>
    </cfRule>
    <cfRule type="cellIs" priority="242" dxfId="2" operator="greaterThan" stopIfTrue="1">
      <formula>$L$8+0.3</formula>
    </cfRule>
  </conditionalFormatting>
  <conditionalFormatting sqref="D9:E9">
    <cfRule type="cellIs" priority="235" dxfId="7" operator="equal" stopIfTrue="1">
      <formula>""</formula>
    </cfRule>
    <cfRule type="cellIs" priority="236" dxfId="3" operator="lessThan" stopIfTrue="1">
      <formula>6</formula>
    </cfRule>
    <cfRule type="cellIs" priority="237" dxfId="2" operator="greaterThan" stopIfTrue="1">
      <formula>8.5</formula>
    </cfRule>
  </conditionalFormatting>
  <conditionalFormatting sqref="O20:Q20">
    <cfRule type="containsText" priority="225" dxfId="33" operator="containsText" stopIfTrue="1" text="FAIL">
      <formula>NOT(ISERROR(SEARCH("FAIL",O20)))</formula>
    </cfRule>
    <cfRule type="containsText" priority="226" dxfId="32" operator="containsText" stopIfTrue="1" text="PASS">
      <formula>NOT(ISERROR(SEARCH("PASS",O20)))</formula>
    </cfRule>
  </conditionalFormatting>
  <conditionalFormatting sqref="O36:Q36">
    <cfRule type="containsText" priority="207" dxfId="33" operator="containsText" stopIfTrue="1" text="FAIL">
      <formula>NOT(ISERROR(SEARCH("FAIL",O36)))</formula>
    </cfRule>
    <cfRule type="containsText" priority="208" dxfId="32" operator="containsText" stopIfTrue="1" text="PASS">
      <formula>NOT(ISERROR(SEARCH("PASS",O36)))</formula>
    </cfRule>
  </conditionalFormatting>
  <conditionalFormatting sqref="G36">
    <cfRule type="containsBlanks" priority="107" dxfId="4" stopIfTrue="1">
      <formula>LEN(TRIM(G36))=0</formula>
    </cfRule>
    <cfRule type="cellIs" priority="108" dxfId="3" operator="lessThan" stopIfTrue="1">
      <formula>$L$8-0.3</formula>
    </cfRule>
    <cfRule type="cellIs" priority="109" dxfId="2" operator="greaterThan" stopIfTrue="1">
      <formula>$L$8+0.3</formula>
    </cfRule>
  </conditionalFormatting>
  <conditionalFormatting sqref="L7">
    <cfRule type="cellIs" priority="46" dxfId="2" operator="greaterThan" stopIfTrue="1">
      <formula>23</formula>
    </cfRule>
  </conditionalFormatting>
  <conditionalFormatting sqref="L7">
    <cfRule type="cellIs" priority="45" dxfId="22" operator="lessThan" stopIfTrue="1">
      <formula>17</formula>
    </cfRule>
  </conditionalFormatting>
  <conditionalFormatting sqref="L7">
    <cfRule type="containsBlanks" priority="44" dxfId="4" stopIfTrue="1">
      <formula>LEN(TRIM(L7))=0</formula>
    </cfRule>
  </conditionalFormatting>
  <conditionalFormatting sqref="L9">
    <cfRule type="cellIs" priority="42" dxfId="2" operator="lessThan" stopIfTrue="1">
      <formula>$L$8-0.2</formula>
    </cfRule>
    <cfRule type="cellIs" priority="43" dxfId="2" operator="greaterThan" stopIfTrue="1">
      <formula>$L$8+0.2</formula>
    </cfRule>
  </conditionalFormatting>
  <conditionalFormatting sqref="N7">
    <cfRule type="cellIs" priority="41" dxfId="2" operator="greaterThan" stopIfTrue="1">
      <formula>23</formula>
    </cfRule>
  </conditionalFormatting>
  <conditionalFormatting sqref="N7">
    <cfRule type="cellIs" priority="40" dxfId="22" operator="lessThan" stopIfTrue="1">
      <formula>17</formula>
    </cfRule>
  </conditionalFormatting>
  <conditionalFormatting sqref="N7">
    <cfRule type="containsBlanks" priority="39" dxfId="4" stopIfTrue="1">
      <formula>LEN(TRIM(N7))=0</formula>
    </cfRule>
  </conditionalFormatting>
  <conditionalFormatting sqref="N9">
    <cfRule type="cellIs" priority="37" dxfId="2" operator="lessThan" stopIfTrue="1">
      <formula>$N$8-0.2</formula>
    </cfRule>
    <cfRule type="cellIs" priority="38" dxfId="2" operator="greaterThan" stopIfTrue="1">
      <formula>$N$8+0.2</formula>
    </cfRule>
  </conditionalFormatting>
  <conditionalFormatting sqref="G33:G35">
    <cfRule type="containsBlanks" priority="14" dxfId="4" stopIfTrue="1">
      <formula>LEN(TRIM(G33))=0</formula>
    </cfRule>
    <cfRule type="cellIs" priority="15" dxfId="3" operator="lessThan" stopIfTrue="1">
      <formula>$L$8-0.3</formula>
    </cfRule>
    <cfRule type="cellIs" priority="16" dxfId="2" operator="greaterThan" stopIfTrue="1">
      <formula>$L$8+0.3</formula>
    </cfRule>
  </conditionalFormatting>
  <conditionalFormatting sqref="G21:G32">
    <cfRule type="containsBlanks" priority="10" dxfId="4" stopIfTrue="1">
      <formula>LEN(TRIM(G21))=0</formula>
    </cfRule>
    <cfRule type="cellIs" priority="11" dxfId="3" operator="lessThan" stopIfTrue="1">
      <formula>$L$8-0.3</formula>
    </cfRule>
    <cfRule type="cellIs" priority="12" dxfId="2" operator="greaterThan" stopIfTrue="1">
      <formula>$L$8+0.3</formula>
    </cfRule>
  </conditionalFormatting>
  <conditionalFormatting sqref="D21:D32">
    <cfRule type="expression" priority="7" dxfId="12" stopIfTrue="1">
      <formula>AND(C21&lt;&gt;"",C21&lt;3)</formula>
    </cfRule>
    <cfRule type="expression" priority="8" dxfId="11" stopIfTrue="1">
      <formula>C21&gt;200</formula>
    </cfRule>
  </conditionalFormatting>
  <conditionalFormatting sqref="D5:D8">
    <cfRule type="cellIs" priority="4" dxfId="7" operator="equal" stopIfTrue="1">
      <formula>""</formula>
    </cfRule>
    <cfRule type="cellIs" priority="5" dxfId="3" operator="lessThan" stopIfTrue="1">
      <formula>6</formula>
    </cfRule>
    <cfRule type="cellIs" priority="6" dxfId="2" operator="greaterThan" stopIfTrue="1">
      <formula>8.5</formula>
    </cfRule>
  </conditionalFormatting>
  <conditionalFormatting sqref="E5:E8">
    <cfRule type="cellIs" priority="1" dxfId="7" operator="equal" stopIfTrue="1">
      <formula>""</formula>
    </cfRule>
    <cfRule type="cellIs" priority="2" dxfId="3" operator="lessThan" stopIfTrue="1">
      <formula>6.5</formula>
    </cfRule>
    <cfRule type="cellIs" priority="3" dxfId="2" operator="greaterThan" stopIfTrue="1">
      <formula>7.5</formula>
    </cfRule>
  </conditionalFormatting>
  <conditionalFormatting sqref="F5:G8">
    <cfRule type="containsBlanks" priority="47" dxfId="4" stopIfTrue="1">
      <formula>LEN(TRIM(F5))=0</formula>
    </cfRule>
    <cfRule type="cellIs" priority="48" dxfId="3" operator="lessThan" stopIfTrue="1">
      <formula>16.6</formula>
    </cfRule>
    <cfRule type="cellIs" priority="49" dxfId="2" operator="greaterThan" stopIfTrue="1">
      <formula>23.4</formula>
    </cfRule>
  </conditionalFormatting>
  <printOptions horizontalCentered="1" verticalCentered="1"/>
  <pageMargins left="0.39" right="0.25" top="0.4" bottom="0.55" header="0.3" footer="0.3"/>
  <pageSetup fitToHeight="1" fitToWidth="1" horizontalDpi="600" verticalDpi="600" orientation="landscape" scale="65" r:id="rId1"/>
  <headerFooter alignWithMargins="0">
    <oddFooter>&amp;RWI DNR Supplied Form.  This spreadsheet is only a guide and it is responsibility of the user to ensure that accurate results are reported.</oddFooter>
  </headerFooter>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A1" sqref="A1"/>
    </sheetView>
  </sheetViews>
  <sheetFormatPr defaultColWidth="9.140625" defaultRowHeight="12.75"/>
  <cols>
    <col min="1" max="3" width="10.7109375" style="0" customWidth="1"/>
    <col min="4" max="4" width="23.57421875" style="0" customWidth="1"/>
    <col min="5" max="7" width="10.7109375" style="0" customWidth="1"/>
    <col min="8" max="8" width="16.28125" style="0" customWidth="1"/>
    <col min="9" max="9" width="11.57421875" style="0" customWidth="1"/>
    <col min="10" max="10" width="11.421875" style="0" customWidth="1"/>
    <col min="11" max="11" width="13.8515625" style="0" customWidth="1"/>
  </cols>
  <sheetData>
    <row r="1" spans="1:11" ht="22.5">
      <c r="A1" s="2" t="s">
        <v>113</v>
      </c>
      <c r="B1" s="96"/>
      <c r="C1" s="96"/>
      <c r="D1" s="96"/>
      <c r="E1" s="96"/>
      <c r="F1" s="96"/>
      <c r="G1" s="96"/>
      <c r="H1" s="96"/>
      <c r="I1" s="96"/>
      <c r="J1" s="97"/>
      <c r="K1" s="97"/>
    </row>
    <row r="2" spans="1:11" ht="12.75" thickBot="1">
      <c r="A2" s="95"/>
      <c r="B2" s="95"/>
      <c r="C2" s="95"/>
      <c r="D2" s="95"/>
      <c r="E2" s="95"/>
      <c r="F2" s="95"/>
      <c r="G2" s="95"/>
      <c r="H2" s="95"/>
      <c r="I2" s="95"/>
      <c r="J2" s="95"/>
      <c r="K2" s="95"/>
    </row>
    <row r="3" spans="1:11" s="30" customFormat="1" ht="18.75" customHeight="1">
      <c r="A3" s="347" t="s">
        <v>58</v>
      </c>
      <c r="B3" s="348"/>
      <c r="C3" s="348"/>
      <c r="D3" s="353"/>
      <c r="E3" s="354"/>
      <c r="F3" s="354"/>
      <c r="G3" s="355"/>
      <c r="H3" s="98"/>
      <c r="I3" s="98"/>
      <c r="J3" s="99"/>
      <c r="K3" s="100"/>
    </row>
    <row r="4" spans="1:11" s="30" customFormat="1" ht="18.75" customHeight="1">
      <c r="A4" s="351" t="s">
        <v>59</v>
      </c>
      <c r="B4" s="352"/>
      <c r="C4" s="352"/>
      <c r="D4" s="356"/>
      <c r="E4" s="357"/>
      <c r="F4" s="357"/>
      <c r="G4" s="358"/>
      <c r="H4" s="98"/>
      <c r="I4" s="98"/>
      <c r="J4" s="99"/>
      <c r="K4" s="100"/>
    </row>
    <row r="5" spans="1:11" s="30" customFormat="1" ht="18.75" customHeight="1" thickBot="1">
      <c r="A5" s="349" t="s">
        <v>60</v>
      </c>
      <c r="B5" s="350"/>
      <c r="C5" s="350"/>
      <c r="D5" s="359"/>
      <c r="E5" s="360"/>
      <c r="F5" s="361" t="s">
        <v>40</v>
      </c>
      <c r="G5" s="362"/>
      <c r="H5" s="13"/>
      <c r="I5" s="98"/>
      <c r="J5" s="99"/>
      <c r="K5" s="100"/>
    </row>
    <row r="6" spans="1:11" ht="12.75" thickBot="1">
      <c r="A6" s="95"/>
      <c r="B6" s="95"/>
      <c r="C6" s="95"/>
      <c r="D6" s="95"/>
      <c r="E6" s="95"/>
      <c r="F6" s="95"/>
      <c r="G6" s="95"/>
      <c r="H6" s="95"/>
      <c r="I6" s="95"/>
      <c r="J6" s="95"/>
      <c r="K6" s="95"/>
    </row>
    <row r="7" spans="1:11" ht="78.75" customHeight="1" thickBot="1">
      <c r="A7" s="257" t="s">
        <v>41</v>
      </c>
      <c r="B7" s="258" t="s">
        <v>42</v>
      </c>
      <c r="C7" s="258" t="s">
        <v>43</v>
      </c>
      <c r="D7" s="258" t="s">
        <v>111</v>
      </c>
      <c r="E7" s="258" t="s">
        <v>109</v>
      </c>
      <c r="F7" s="258" t="s">
        <v>61</v>
      </c>
      <c r="G7" s="258" t="s">
        <v>110</v>
      </c>
      <c r="H7" s="258" t="s">
        <v>44</v>
      </c>
      <c r="I7" s="258" t="s">
        <v>112</v>
      </c>
      <c r="J7" s="258" t="s">
        <v>62</v>
      </c>
      <c r="K7" s="259" t="s">
        <v>119</v>
      </c>
    </row>
    <row r="8" spans="1:11" ht="24.75" customHeight="1">
      <c r="A8" s="260" t="s">
        <v>45</v>
      </c>
      <c r="B8" s="261"/>
      <c r="C8" s="262"/>
      <c r="D8" s="263"/>
      <c r="E8" s="264"/>
      <c r="F8" s="264"/>
      <c r="G8" s="265">
        <f>IF(E8="","",E8*25.4)</f>
      </c>
      <c r="H8" s="266" t="str">
        <f>IF($D$5="","Enter elev'n above",(760-($D$5*0.025))/760)</f>
        <v>Enter elev'n above</v>
      </c>
      <c r="I8" s="265">
        <f>IF(G8="","",G8*H8)</f>
      </c>
      <c r="J8" s="265">
        <f>IF(G8="","",ABS(I8-F8))</f>
      </c>
      <c r="K8" s="267">
        <f>IF(F8="","",IF(ABS(J8)&gt;5,"YES","NO"))</f>
      </c>
    </row>
    <row r="9" spans="1:11" ht="24.75" customHeight="1">
      <c r="A9" s="104" t="s">
        <v>46</v>
      </c>
      <c r="B9" s="31"/>
      <c r="C9" s="16"/>
      <c r="D9" s="16"/>
      <c r="E9" s="14"/>
      <c r="F9" s="14"/>
      <c r="G9" s="19">
        <f aca="true" t="shared" si="0" ref="G9:G19">IF(E9="","",E9*25.4)</f>
      </c>
      <c r="H9" s="18" t="str">
        <f aca="true" t="shared" si="1" ref="H9:H19">IF($D$5="","Enter elev'n above",(760-($D$5*0.025))/760)</f>
        <v>Enter elev'n above</v>
      </c>
      <c r="I9" s="19">
        <f aca="true" t="shared" si="2" ref="I9:I19">IF(G9="","",G9*H9)</f>
      </c>
      <c r="J9" s="19">
        <f aca="true" t="shared" si="3" ref="J9:J19">IF(G9="","",ABS(I9-F9))</f>
      </c>
      <c r="K9" s="101">
        <f aca="true" t="shared" si="4" ref="K9:K19">IF(F9="","",IF(ABS(J9)&gt;5,"YES","NO"))</f>
      </c>
    </row>
    <row r="10" spans="1:11" ht="24.75" customHeight="1">
      <c r="A10" s="104" t="s">
        <v>47</v>
      </c>
      <c r="B10" s="31"/>
      <c r="C10" s="16"/>
      <c r="D10" s="16"/>
      <c r="E10" s="14"/>
      <c r="F10" s="14"/>
      <c r="G10" s="19">
        <f t="shared" si="0"/>
      </c>
      <c r="H10" s="18" t="str">
        <f t="shared" si="1"/>
        <v>Enter elev'n above</v>
      </c>
      <c r="I10" s="19">
        <f t="shared" si="2"/>
      </c>
      <c r="J10" s="19">
        <f t="shared" si="3"/>
      </c>
      <c r="K10" s="101">
        <f t="shared" si="4"/>
      </c>
    </row>
    <row r="11" spans="1:11" ht="24.75" customHeight="1">
      <c r="A11" s="104" t="s">
        <v>48</v>
      </c>
      <c r="B11" s="31"/>
      <c r="C11" s="16"/>
      <c r="D11" s="16"/>
      <c r="E11" s="14"/>
      <c r="F11" s="14"/>
      <c r="G11" s="19">
        <f t="shared" si="0"/>
      </c>
      <c r="H11" s="18" t="str">
        <f t="shared" si="1"/>
        <v>Enter elev'n above</v>
      </c>
      <c r="I11" s="19">
        <f t="shared" si="2"/>
      </c>
      <c r="J11" s="19">
        <f t="shared" si="3"/>
      </c>
      <c r="K11" s="101">
        <f t="shared" si="4"/>
      </c>
    </row>
    <row r="12" spans="1:11" ht="24.75" customHeight="1">
      <c r="A12" s="104" t="s">
        <v>49</v>
      </c>
      <c r="B12" s="31"/>
      <c r="C12" s="16"/>
      <c r="D12" s="16"/>
      <c r="E12" s="14"/>
      <c r="F12" s="14"/>
      <c r="G12" s="19">
        <f t="shared" si="0"/>
      </c>
      <c r="H12" s="18" t="str">
        <f t="shared" si="1"/>
        <v>Enter elev'n above</v>
      </c>
      <c r="I12" s="19">
        <f t="shared" si="2"/>
      </c>
      <c r="J12" s="19">
        <f t="shared" si="3"/>
      </c>
      <c r="K12" s="101">
        <f t="shared" si="4"/>
      </c>
    </row>
    <row r="13" spans="1:11" ht="24.75" customHeight="1">
      <c r="A13" s="104" t="s">
        <v>50</v>
      </c>
      <c r="B13" s="31"/>
      <c r="C13" s="16"/>
      <c r="D13" s="16"/>
      <c r="E13" s="14"/>
      <c r="F13" s="14"/>
      <c r="G13" s="19">
        <f t="shared" si="0"/>
      </c>
      <c r="H13" s="18" t="str">
        <f t="shared" si="1"/>
        <v>Enter elev'n above</v>
      </c>
      <c r="I13" s="19">
        <f t="shared" si="2"/>
      </c>
      <c r="J13" s="19">
        <f t="shared" si="3"/>
      </c>
      <c r="K13" s="101">
        <f t="shared" si="4"/>
      </c>
    </row>
    <row r="14" spans="1:11" ht="24.75" customHeight="1">
      <c r="A14" s="104" t="s">
        <v>51</v>
      </c>
      <c r="B14" s="112"/>
      <c r="C14" s="16"/>
      <c r="D14" s="16"/>
      <c r="E14" s="14"/>
      <c r="F14" s="14"/>
      <c r="G14" s="19">
        <f t="shared" si="0"/>
      </c>
      <c r="H14" s="18" t="str">
        <f t="shared" si="1"/>
        <v>Enter elev'n above</v>
      </c>
      <c r="I14" s="19">
        <f t="shared" si="2"/>
      </c>
      <c r="J14" s="19">
        <f t="shared" si="3"/>
      </c>
      <c r="K14" s="101">
        <f t="shared" si="4"/>
      </c>
    </row>
    <row r="15" spans="1:11" ht="24.75" customHeight="1">
      <c r="A15" s="104" t="s">
        <v>52</v>
      </c>
      <c r="B15" s="31"/>
      <c r="C15" s="16"/>
      <c r="D15" s="16"/>
      <c r="E15" s="14"/>
      <c r="F15" s="14"/>
      <c r="G15" s="19">
        <f t="shared" si="0"/>
      </c>
      <c r="H15" s="18" t="str">
        <f t="shared" si="1"/>
        <v>Enter elev'n above</v>
      </c>
      <c r="I15" s="19">
        <f t="shared" si="2"/>
      </c>
      <c r="J15" s="19">
        <f t="shared" si="3"/>
      </c>
      <c r="K15" s="101">
        <f t="shared" si="4"/>
      </c>
    </row>
    <row r="16" spans="1:11" ht="24.75" customHeight="1">
      <c r="A16" s="104" t="s">
        <v>53</v>
      </c>
      <c r="B16" s="31"/>
      <c r="C16" s="16"/>
      <c r="D16" s="16"/>
      <c r="E16" s="14"/>
      <c r="F16" s="14"/>
      <c r="G16" s="19">
        <f t="shared" si="0"/>
      </c>
      <c r="H16" s="18" t="str">
        <f t="shared" si="1"/>
        <v>Enter elev'n above</v>
      </c>
      <c r="I16" s="19">
        <f t="shared" si="2"/>
      </c>
      <c r="J16" s="19">
        <f t="shared" si="3"/>
      </c>
      <c r="K16" s="101">
        <f t="shared" si="4"/>
      </c>
    </row>
    <row r="17" spans="1:11" ht="24.75" customHeight="1">
      <c r="A17" s="104" t="s">
        <v>54</v>
      </c>
      <c r="B17" s="31"/>
      <c r="C17" s="16"/>
      <c r="D17" s="16"/>
      <c r="E17" s="14"/>
      <c r="F17" s="14"/>
      <c r="G17" s="19">
        <f t="shared" si="0"/>
      </c>
      <c r="H17" s="18" t="str">
        <f t="shared" si="1"/>
        <v>Enter elev'n above</v>
      </c>
      <c r="I17" s="19">
        <f t="shared" si="2"/>
      </c>
      <c r="J17" s="19">
        <f t="shared" si="3"/>
      </c>
      <c r="K17" s="101">
        <f t="shared" si="4"/>
      </c>
    </row>
    <row r="18" spans="1:11" ht="24.75" customHeight="1">
      <c r="A18" s="104" t="s">
        <v>55</v>
      </c>
      <c r="B18" s="31"/>
      <c r="C18" s="16"/>
      <c r="D18" s="16"/>
      <c r="E18" s="14"/>
      <c r="F18" s="14"/>
      <c r="G18" s="19">
        <f t="shared" si="0"/>
      </c>
      <c r="H18" s="18" t="str">
        <f t="shared" si="1"/>
        <v>Enter elev'n above</v>
      </c>
      <c r="I18" s="19">
        <f t="shared" si="2"/>
      </c>
      <c r="J18" s="19">
        <f t="shared" si="3"/>
      </c>
      <c r="K18" s="101">
        <f t="shared" si="4"/>
      </c>
    </row>
    <row r="19" spans="1:11" ht="24.75" customHeight="1" thickBot="1">
      <c r="A19" s="105" t="s">
        <v>56</v>
      </c>
      <c r="B19" s="32"/>
      <c r="C19" s="17"/>
      <c r="D19" s="17"/>
      <c r="E19" s="15"/>
      <c r="F19" s="15"/>
      <c r="G19" s="21">
        <f t="shared" si="0"/>
      </c>
      <c r="H19" s="20" t="str">
        <f t="shared" si="1"/>
        <v>Enter elev'n above</v>
      </c>
      <c r="I19" s="21">
        <f t="shared" si="2"/>
      </c>
      <c r="J19" s="21">
        <f t="shared" si="3"/>
      </c>
      <c r="K19" s="268">
        <f t="shared" si="4"/>
      </c>
    </row>
    <row r="20" spans="1:11" ht="12.75" thickBot="1">
      <c r="A20" s="95"/>
      <c r="B20" s="95"/>
      <c r="C20" s="95"/>
      <c r="D20" s="95"/>
      <c r="E20" s="95"/>
      <c r="F20" s="95"/>
      <c r="G20" s="95"/>
      <c r="H20" s="95"/>
      <c r="I20" s="95"/>
      <c r="J20" s="95"/>
      <c r="K20" s="95"/>
    </row>
    <row r="21" spans="1:11" ht="19.5" customHeight="1" thickBot="1">
      <c r="A21" s="273" t="s">
        <v>108</v>
      </c>
      <c r="B21" s="344"/>
      <c r="C21" s="345"/>
      <c r="D21" s="345"/>
      <c r="E21" s="345"/>
      <c r="F21" s="345"/>
      <c r="G21" s="345"/>
      <c r="H21" s="345"/>
      <c r="I21" s="345"/>
      <c r="J21" s="345"/>
      <c r="K21" s="346"/>
    </row>
    <row r="22" spans="1:11" ht="12">
      <c r="A22" s="95"/>
      <c r="B22" s="95"/>
      <c r="C22" s="95"/>
      <c r="D22" s="95"/>
      <c r="E22" s="95"/>
      <c r="F22" s="95"/>
      <c r="G22" s="95"/>
      <c r="H22" s="95"/>
      <c r="I22" s="95"/>
      <c r="J22" s="95"/>
      <c r="K22" s="95"/>
    </row>
    <row r="23" spans="1:11" ht="12">
      <c r="A23" s="95"/>
      <c r="B23" s="95"/>
      <c r="C23" s="95"/>
      <c r="D23" s="95"/>
      <c r="E23" s="95"/>
      <c r="F23" s="95"/>
      <c r="G23" s="95"/>
      <c r="H23" s="95"/>
      <c r="I23" s="95"/>
      <c r="J23" s="95"/>
      <c r="K23" s="95"/>
    </row>
    <row r="24" spans="1:11" ht="12">
      <c r="A24" s="95"/>
      <c r="B24" s="95"/>
      <c r="C24" s="95"/>
      <c r="D24" s="95"/>
      <c r="E24" s="95"/>
      <c r="F24" s="95"/>
      <c r="G24" s="95"/>
      <c r="H24" s="95"/>
      <c r="I24" s="95"/>
      <c r="J24" s="95"/>
      <c r="K24" s="95"/>
    </row>
    <row r="25" spans="1:11" ht="12">
      <c r="A25" s="95"/>
      <c r="B25" s="95"/>
      <c r="C25" s="95"/>
      <c r="D25" s="95"/>
      <c r="E25" s="95"/>
      <c r="F25" s="95"/>
      <c r="G25" s="95"/>
      <c r="H25" s="95"/>
      <c r="I25" s="95"/>
      <c r="J25" s="95"/>
      <c r="K25" s="95"/>
    </row>
    <row r="26" spans="1:11" ht="12">
      <c r="A26" s="95"/>
      <c r="B26" s="95"/>
      <c r="C26" s="95"/>
      <c r="D26" s="95"/>
      <c r="E26" s="95"/>
      <c r="F26" s="95"/>
      <c r="G26" s="95"/>
      <c r="H26" s="95"/>
      <c r="I26" s="95"/>
      <c r="J26" s="95"/>
      <c r="K26" s="95"/>
    </row>
    <row r="27" spans="1:11" ht="12">
      <c r="A27" s="102"/>
      <c r="B27" s="102"/>
      <c r="C27" s="102"/>
      <c r="D27" s="102"/>
      <c r="E27" s="102"/>
      <c r="F27" s="102"/>
      <c r="G27" s="102"/>
      <c r="H27" s="102"/>
      <c r="I27" s="102"/>
      <c r="J27" s="102"/>
      <c r="K27" s="102"/>
    </row>
    <row r="28" spans="1:11" ht="12">
      <c r="A28" s="102"/>
      <c r="B28" s="102"/>
      <c r="C28" s="102"/>
      <c r="D28" s="102"/>
      <c r="E28" s="102"/>
      <c r="F28" s="102"/>
      <c r="G28" s="102"/>
      <c r="H28" s="102"/>
      <c r="I28" s="102"/>
      <c r="J28" s="102"/>
      <c r="K28" s="102"/>
    </row>
    <row r="29" spans="1:11" ht="12">
      <c r="A29" s="103" t="s">
        <v>57</v>
      </c>
      <c r="B29" s="102"/>
      <c r="C29" s="102"/>
      <c r="D29" s="102"/>
      <c r="E29" s="102"/>
      <c r="F29" s="102"/>
      <c r="G29" s="102"/>
      <c r="H29" s="102"/>
      <c r="I29" s="102"/>
      <c r="J29" s="102"/>
      <c r="K29" s="102"/>
    </row>
    <row r="30" spans="1:11" ht="12">
      <c r="A30" s="102"/>
      <c r="B30" s="102"/>
      <c r="C30" s="102"/>
      <c r="D30" s="102"/>
      <c r="E30" s="102"/>
      <c r="F30" s="102"/>
      <c r="G30" s="102"/>
      <c r="H30" s="102"/>
      <c r="I30" s="102"/>
      <c r="J30" s="102"/>
      <c r="K30" s="102"/>
    </row>
  </sheetData>
  <sheetProtection password="CAB2" sheet="1"/>
  <mergeCells count="8">
    <mergeCell ref="B21:K21"/>
    <mergeCell ref="A3:C3"/>
    <mergeCell ref="A5:C5"/>
    <mergeCell ref="A4:C4"/>
    <mergeCell ref="D3:G3"/>
    <mergeCell ref="D4:G4"/>
    <mergeCell ref="D5:E5"/>
    <mergeCell ref="F5:G5"/>
  </mergeCells>
  <conditionalFormatting sqref="K8:K19">
    <cfRule type="containsText" priority="5" dxfId="1" operator="containsText" stopIfTrue="1" text="NO">
      <formula>NOT(ISERROR(SEARCH("NO",K8)))</formula>
    </cfRule>
  </conditionalFormatting>
  <conditionalFormatting sqref="K8:K19">
    <cfRule type="containsText" priority="4" dxfId="0" operator="containsText" stopIfTrue="1" text="YES">
      <formula>NOT(ISERROR(SEARCH("YES",K8)))</formula>
    </cfRule>
  </conditionalFormatting>
  <printOptions/>
  <pageMargins left="0.75" right="0.75" top="1" bottom="1" header="0.5" footer="0.5"/>
  <pageSetup horizontalDpi="600" verticalDpi="600" orientation="portrait" scale="64" r:id="rId2"/>
  <headerFooter alignWithMargins="0">
    <oddFooter>&amp;LWI DNR Supplied Form.  This spreadsheet is only a guide and it is responsibility of the user to ensure that accurate results are reported.</oddFooter>
  </headerFooter>
  <drawing r:id="rId1"/>
</worksheet>
</file>

<file path=xl/worksheets/sheet3.xml><?xml version="1.0" encoding="utf-8"?>
<worksheet xmlns="http://schemas.openxmlformats.org/spreadsheetml/2006/main" xmlns:r="http://schemas.openxmlformats.org/officeDocument/2006/relationships">
  <dimension ref="A1:CN75"/>
  <sheetViews>
    <sheetView zoomScale="80" zoomScaleNormal="80" zoomScalePageLayoutView="0" workbookViewId="0" topLeftCell="C1">
      <pane xSplit="1" ySplit="4" topLeftCell="D5" activePane="bottomRight" state="frozen"/>
      <selection pane="topLeft" activeCell="C1" sqref="C1"/>
      <selection pane="topRight" activeCell="D1" sqref="D1"/>
      <selection pane="bottomLeft" activeCell="C5" sqref="C5"/>
      <selection pane="bottomRight" activeCell="G27" sqref="G27"/>
    </sheetView>
  </sheetViews>
  <sheetFormatPr defaultColWidth="9.140625" defaultRowHeight="12.75"/>
  <cols>
    <col min="1" max="1" width="5.421875" style="0" hidden="1" customWidth="1"/>
    <col min="2" max="2" width="4.8515625" style="0" hidden="1" customWidth="1"/>
    <col min="3" max="3" width="8.57421875" style="0" customWidth="1"/>
    <col min="4" max="14" width="9.28125" style="0" customWidth="1"/>
    <col min="15" max="18" width="9.140625" style="0" customWidth="1"/>
    <col min="19" max="19" width="9.140625" style="0" hidden="1" customWidth="1"/>
    <col min="20" max="20" width="12.421875" style="0" hidden="1" customWidth="1"/>
    <col min="21" max="79" width="9.140625" style="0" hidden="1" customWidth="1"/>
    <col min="80" max="94" width="0" style="0" hidden="1" customWidth="1"/>
  </cols>
  <sheetData>
    <row r="1" spans="3:25" ht="45.75">
      <c r="C1" s="33" t="s">
        <v>63</v>
      </c>
      <c r="E1" s="34" t="s">
        <v>64</v>
      </c>
      <c r="T1" s="92" t="s">
        <v>67</v>
      </c>
      <c r="V1">
        <v>759</v>
      </c>
      <c r="W1">
        <v>18</v>
      </c>
      <c r="Y1" s="93">
        <f>VLOOKUP(W1,U4:CN74,MATCH(V1,U4:CN4,0),TRUE)</f>
        <v>9.417592105263157</v>
      </c>
    </row>
    <row r="3" spans="3:92" ht="12">
      <c r="C3" s="35" t="s">
        <v>65</v>
      </c>
      <c r="D3" s="36">
        <f>D4/25.4</f>
        <v>29.921259842519685</v>
      </c>
      <c r="E3" s="36">
        <f aca="true" t="shared" si="0" ref="E3:P3">E4/25.4</f>
        <v>29.7244094488189</v>
      </c>
      <c r="F3" s="36">
        <f t="shared" si="0"/>
        <v>29.52755905511811</v>
      </c>
      <c r="G3" s="36">
        <f t="shared" si="0"/>
        <v>29.330708661417326</v>
      </c>
      <c r="H3" s="36">
        <f t="shared" si="0"/>
        <v>29.133858267716537</v>
      </c>
      <c r="I3" s="37">
        <f t="shared" si="0"/>
        <v>28.937007874015748</v>
      </c>
      <c r="J3" s="36">
        <f t="shared" si="0"/>
        <v>28.740157480314963</v>
      </c>
      <c r="K3" s="36">
        <f t="shared" si="0"/>
        <v>28.543307086614174</v>
      </c>
      <c r="L3" s="36">
        <f t="shared" si="0"/>
        <v>28.34645669291339</v>
      </c>
      <c r="M3" s="36">
        <f t="shared" si="0"/>
        <v>28.1496062992126</v>
      </c>
      <c r="N3" s="36">
        <f t="shared" si="0"/>
        <v>27.95275590551181</v>
      </c>
      <c r="O3" s="36">
        <f t="shared" si="0"/>
        <v>27.755905511811026</v>
      </c>
      <c r="P3" s="36">
        <f t="shared" si="0"/>
        <v>27.559055118110237</v>
      </c>
      <c r="Q3" s="36">
        <f>Q4/25.4</f>
        <v>27.36220472440945</v>
      </c>
      <c r="R3" s="36">
        <f>R4/25.4</f>
        <v>27.165354330708663</v>
      </c>
      <c r="U3" s="92"/>
      <c r="V3">
        <v>29.92</v>
      </c>
      <c r="AA3">
        <v>29.72</v>
      </c>
      <c r="AF3">
        <v>29.53</v>
      </c>
      <c r="AK3">
        <v>29.33</v>
      </c>
      <c r="AP3">
        <v>29.13</v>
      </c>
      <c r="AU3">
        <v>28.94</v>
      </c>
      <c r="AZ3">
        <v>28.74</v>
      </c>
      <c r="BE3">
        <v>28.54</v>
      </c>
      <c r="BJ3">
        <v>28.35</v>
      </c>
      <c r="BO3">
        <v>28.15</v>
      </c>
      <c r="BT3">
        <v>27.95</v>
      </c>
      <c r="BY3">
        <v>27.76</v>
      </c>
      <c r="CD3">
        <v>27.56</v>
      </c>
      <c r="CI3">
        <v>27.36</v>
      </c>
      <c r="CN3">
        <v>27.17</v>
      </c>
    </row>
    <row r="4" spans="3:92" ht="18" thickBot="1">
      <c r="C4" s="38" t="s">
        <v>66</v>
      </c>
      <c r="D4" s="39">
        <v>760</v>
      </c>
      <c r="E4" s="40">
        <v>755</v>
      </c>
      <c r="F4" s="40">
        <v>750</v>
      </c>
      <c r="G4" s="40">
        <v>745</v>
      </c>
      <c r="H4" s="40">
        <v>740</v>
      </c>
      <c r="I4" s="41">
        <v>735</v>
      </c>
      <c r="J4" s="40">
        <v>730</v>
      </c>
      <c r="K4" s="40">
        <v>725</v>
      </c>
      <c r="L4" s="40">
        <v>720</v>
      </c>
      <c r="M4" s="40">
        <v>715</v>
      </c>
      <c r="N4" s="40">
        <v>710</v>
      </c>
      <c r="O4" s="40">
        <v>705</v>
      </c>
      <c r="P4" s="40">
        <v>700</v>
      </c>
      <c r="Q4" s="40">
        <v>695</v>
      </c>
      <c r="R4" s="40">
        <v>690</v>
      </c>
      <c r="S4" s="92" t="s">
        <v>68</v>
      </c>
      <c r="T4" s="92" t="s">
        <v>69</v>
      </c>
      <c r="U4" s="92"/>
      <c r="V4" s="94">
        <v>760</v>
      </c>
      <c r="W4" s="94">
        <v>759</v>
      </c>
      <c r="X4" s="94">
        <v>758</v>
      </c>
      <c r="Y4" s="94">
        <v>757</v>
      </c>
      <c r="Z4" s="94">
        <v>756</v>
      </c>
      <c r="AA4">
        <v>755</v>
      </c>
      <c r="AB4" s="94">
        <v>754</v>
      </c>
      <c r="AC4" s="94">
        <v>753</v>
      </c>
      <c r="AD4" s="94">
        <v>752</v>
      </c>
      <c r="AE4" s="94">
        <v>751</v>
      </c>
      <c r="AF4">
        <v>750</v>
      </c>
      <c r="AG4" s="94">
        <v>749</v>
      </c>
      <c r="AH4" s="94">
        <v>748</v>
      </c>
      <c r="AI4" s="94">
        <v>747</v>
      </c>
      <c r="AJ4" s="94">
        <v>746</v>
      </c>
      <c r="AK4">
        <v>745</v>
      </c>
      <c r="AL4" s="94">
        <v>744</v>
      </c>
      <c r="AM4" s="94">
        <v>743</v>
      </c>
      <c r="AN4" s="94">
        <v>742</v>
      </c>
      <c r="AO4" s="94">
        <v>741</v>
      </c>
      <c r="AP4">
        <v>740</v>
      </c>
      <c r="AQ4" s="94">
        <v>739</v>
      </c>
      <c r="AR4" s="94">
        <v>738</v>
      </c>
      <c r="AS4">
        <v>737</v>
      </c>
      <c r="AT4">
        <v>736</v>
      </c>
      <c r="AU4">
        <v>735</v>
      </c>
      <c r="AV4">
        <v>734</v>
      </c>
      <c r="AW4">
        <v>733</v>
      </c>
      <c r="AX4">
        <v>732</v>
      </c>
      <c r="AY4">
        <v>731</v>
      </c>
      <c r="AZ4">
        <v>730</v>
      </c>
      <c r="BA4">
        <v>729</v>
      </c>
      <c r="BB4">
        <v>728</v>
      </c>
      <c r="BC4">
        <v>727</v>
      </c>
      <c r="BD4">
        <v>726</v>
      </c>
      <c r="BE4">
        <v>725</v>
      </c>
      <c r="BF4">
        <v>724</v>
      </c>
      <c r="BG4">
        <v>723</v>
      </c>
      <c r="BH4">
        <v>722</v>
      </c>
      <c r="BI4">
        <v>721</v>
      </c>
      <c r="BJ4">
        <v>720</v>
      </c>
      <c r="BK4">
        <v>719</v>
      </c>
      <c r="BL4">
        <v>718</v>
      </c>
      <c r="BM4">
        <v>717</v>
      </c>
      <c r="BN4">
        <v>716</v>
      </c>
      <c r="BO4">
        <v>715</v>
      </c>
      <c r="BP4">
        <v>714</v>
      </c>
      <c r="BQ4">
        <v>713</v>
      </c>
      <c r="BR4">
        <v>712</v>
      </c>
      <c r="BS4">
        <v>711</v>
      </c>
      <c r="BT4">
        <v>710</v>
      </c>
      <c r="BU4">
        <v>709</v>
      </c>
      <c r="BV4">
        <v>708</v>
      </c>
      <c r="BW4">
        <v>707</v>
      </c>
      <c r="BX4">
        <v>706</v>
      </c>
      <c r="BY4">
        <v>705</v>
      </c>
      <c r="BZ4">
        <v>704</v>
      </c>
      <c r="CA4">
        <v>703</v>
      </c>
      <c r="CB4">
        <v>702</v>
      </c>
      <c r="CC4">
        <v>701</v>
      </c>
      <c r="CD4">
        <v>700</v>
      </c>
      <c r="CE4">
        <v>699</v>
      </c>
      <c r="CF4">
        <v>698</v>
      </c>
      <c r="CG4">
        <v>697</v>
      </c>
      <c r="CH4">
        <v>696</v>
      </c>
      <c r="CI4">
        <v>695</v>
      </c>
      <c r="CJ4">
        <v>694</v>
      </c>
      <c r="CK4">
        <v>693</v>
      </c>
      <c r="CL4">
        <v>692</v>
      </c>
      <c r="CM4">
        <v>691</v>
      </c>
      <c r="CN4">
        <v>690</v>
      </c>
    </row>
    <row r="5" spans="1:92" ht="12.75">
      <c r="A5">
        <v>17</v>
      </c>
      <c r="B5" s="42">
        <v>0</v>
      </c>
      <c r="C5" s="43" t="str">
        <f>A5+B5&amp;" 'C"</f>
        <v>17 'C</v>
      </c>
      <c r="D5" s="44">
        <v>9.63</v>
      </c>
      <c r="E5" s="45">
        <f>D5*(E$4/760)</f>
        <v>9.566644736842106</v>
      </c>
      <c r="F5" s="45">
        <f>D5*(F$4/760)</f>
        <v>9.50328947368421</v>
      </c>
      <c r="G5" s="45">
        <f>D5*(G$4/760)</f>
        <v>9.439934210526317</v>
      </c>
      <c r="H5" s="46">
        <f>D5*(H$4/760)</f>
        <v>9.376578947368422</v>
      </c>
      <c r="I5" s="47">
        <f>D5*(I$4/760)</f>
        <v>9.313223684210527</v>
      </c>
      <c r="J5" s="48">
        <f>D5*(J$4/760)</f>
        <v>9.249868421052632</v>
      </c>
      <c r="K5" s="45">
        <f>D5*(K$4/760)</f>
        <v>9.186513157894737</v>
      </c>
      <c r="L5" s="45">
        <f>D5*(L$4/760)</f>
        <v>9.123157894736842</v>
      </c>
      <c r="M5" s="45">
        <f>D5*(M$4/760)</f>
        <v>9.059802631578949</v>
      </c>
      <c r="N5" s="45">
        <f aca="true" t="shared" si="1" ref="N5:N68">D5*(N$4/760)</f>
        <v>8.996447368421054</v>
      </c>
      <c r="O5" s="49">
        <f>D5*(O$4/760)</f>
        <v>8.933092105263158</v>
      </c>
      <c r="P5" s="49">
        <f>D5*(P$4/760)</f>
        <v>8.869736842105263</v>
      </c>
      <c r="Q5" s="49">
        <f>D5*(Q$4/760)</f>
        <v>8.80638157894737</v>
      </c>
      <c r="R5" s="49">
        <f>D5*(R$4/760)</f>
        <v>8.743026315789475</v>
      </c>
      <c r="S5">
        <f>SLOPE(D5:R5,$D$4:$R$4)</f>
        <v>0.01267105263157894</v>
      </c>
      <c r="T5">
        <f>INTERCEPT(D5:R5,$D$4:$R$4)</f>
        <v>7.105427357601002E-15</v>
      </c>
      <c r="U5">
        <v>17</v>
      </c>
      <c r="V5" s="93">
        <f>($S$5*V4)+$T$5</f>
        <v>9.630000000000003</v>
      </c>
      <c r="W5" s="93">
        <f aca="true" t="shared" si="2" ref="W5:BY5">($S$5*W4)+$T$5</f>
        <v>9.617328947368422</v>
      </c>
      <c r="X5" s="93">
        <f t="shared" si="2"/>
        <v>9.604657894736844</v>
      </c>
      <c r="Y5" s="93">
        <f t="shared" si="2"/>
        <v>9.591986842105266</v>
      </c>
      <c r="Z5" s="93">
        <f t="shared" si="2"/>
        <v>9.579315789473686</v>
      </c>
      <c r="AA5" s="93">
        <f t="shared" si="2"/>
        <v>9.566644736842107</v>
      </c>
      <c r="AB5" s="93">
        <f t="shared" si="2"/>
        <v>9.553973684210527</v>
      </c>
      <c r="AC5" s="93">
        <f t="shared" si="2"/>
        <v>9.541302631578949</v>
      </c>
      <c r="AD5" s="93">
        <f t="shared" si="2"/>
        <v>9.52863157894737</v>
      </c>
      <c r="AE5" s="93">
        <f t="shared" si="2"/>
        <v>9.51596052631579</v>
      </c>
      <c r="AF5" s="93">
        <f t="shared" si="2"/>
        <v>9.503289473684212</v>
      </c>
      <c r="AG5" s="93">
        <f t="shared" si="2"/>
        <v>9.490618421052634</v>
      </c>
      <c r="AH5" s="93">
        <f t="shared" si="2"/>
        <v>9.477947368421054</v>
      </c>
      <c r="AI5" s="93">
        <f t="shared" si="2"/>
        <v>9.465276315789476</v>
      </c>
      <c r="AJ5" s="93">
        <f t="shared" si="2"/>
        <v>9.452605263157897</v>
      </c>
      <c r="AK5" s="93">
        <f t="shared" si="2"/>
        <v>9.439934210526317</v>
      </c>
      <c r="AL5" s="93">
        <f t="shared" si="2"/>
        <v>9.427263157894739</v>
      </c>
      <c r="AM5" s="93">
        <f t="shared" si="2"/>
        <v>9.41459210526316</v>
      </c>
      <c r="AN5" s="93">
        <f t="shared" si="2"/>
        <v>9.40192105263158</v>
      </c>
      <c r="AO5" s="93">
        <f t="shared" si="2"/>
        <v>9.389250000000002</v>
      </c>
      <c r="AP5" s="93">
        <f t="shared" si="2"/>
        <v>9.376578947368422</v>
      </c>
      <c r="AQ5" s="93">
        <f t="shared" si="2"/>
        <v>9.363907894736844</v>
      </c>
      <c r="AR5" s="93">
        <f t="shared" si="2"/>
        <v>9.351236842105266</v>
      </c>
      <c r="AS5" s="93">
        <f t="shared" si="2"/>
        <v>9.338565789473686</v>
      </c>
      <c r="AT5" s="93">
        <f t="shared" si="2"/>
        <v>9.325894736842107</v>
      </c>
      <c r="AU5" s="93">
        <f t="shared" si="2"/>
        <v>9.313223684210529</v>
      </c>
      <c r="AV5" s="93">
        <f t="shared" si="2"/>
        <v>9.300552631578949</v>
      </c>
      <c r="AW5" s="93">
        <f t="shared" si="2"/>
        <v>9.28788157894737</v>
      </c>
      <c r="AX5" s="93">
        <f t="shared" si="2"/>
        <v>9.275210526315792</v>
      </c>
      <c r="AY5" s="93">
        <f t="shared" si="2"/>
        <v>9.262539473684212</v>
      </c>
      <c r="AZ5" s="93">
        <f t="shared" si="2"/>
        <v>9.249868421052634</v>
      </c>
      <c r="BA5" s="93">
        <f t="shared" si="2"/>
        <v>9.237197368421056</v>
      </c>
      <c r="BB5" s="93">
        <f t="shared" si="2"/>
        <v>9.224526315789475</v>
      </c>
      <c r="BC5" s="93">
        <f t="shared" si="2"/>
        <v>9.211855263157897</v>
      </c>
      <c r="BD5" s="93">
        <f t="shared" si="2"/>
        <v>9.199184210526317</v>
      </c>
      <c r="BE5" s="93">
        <f t="shared" si="2"/>
        <v>9.186513157894739</v>
      </c>
      <c r="BF5" s="93">
        <f t="shared" si="2"/>
        <v>9.17384210526316</v>
      </c>
      <c r="BG5" s="93">
        <f t="shared" si="2"/>
        <v>9.16117105263158</v>
      </c>
      <c r="BH5" s="93">
        <f t="shared" si="2"/>
        <v>9.148500000000002</v>
      </c>
      <c r="BI5" s="93">
        <f t="shared" si="2"/>
        <v>9.135828947368424</v>
      </c>
      <c r="BJ5" s="93">
        <f t="shared" si="2"/>
        <v>9.123157894736844</v>
      </c>
      <c r="BK5" s="93">
        <f t="shared" si="2"/>
        <v>9.110486842105265</v>
      </c>
      <c r="BL5" s="93">
        <f t="shared" si="2"/>
        <v>9.097815789473687</v>
      </c>
      <c r="BM5" s="93">
        <f t="shared" si="2"/>
        <v>9.085144736842107</v>
      </c>
      <c r="BN5" s="93">
        <f t="shared" si="2"/>
        <v>9.072473684210529</v>
      </c>
      <c r="BO5" s="93">
        <f t="shared" si="2"/>
        <v>9.05980263157895</v>
      </c>
      <c r="BP5" s="93">
        <f t="shared" si="2"/>
        <v>9.04713157894737</v>
      </c>
      <c r="BQ5" s="93">
        <f t="shared" si="2"/>
        <v>9.034460526315792</v>
      </c>
      <c r="BR5" s="93">
        <f t="shared" si="2"/>
        <v>9.021789473684212</v>
      </c>
      <c r="BS5" s="93">
        <f t="shared" si="2"/>
        <v>9.009118421052634</v>
      </c>
      <c r="BT5" s="93">
        <f t="shared" si="2"/>
        <v>8.996447368421055</v>
      </c>
      <c r="BU5" s="93">
        <f t="shared" si="2"/>
        <v>8.983776315789475</v>
      </c>
      <c r="BV5" s="93">
        <f t="shared" si="2"/>
        <v>8.971105263157897</v>
      </c>
      <c r="BW5" s="93">
        <f t="shared" si="2"/>
        <v>8.958434210526319</v>
      </c>
      <c r="BX5" s="93">
        <f t="shared" si="2"/>
        <v>8.945763157894739</v>
      </c>
      <c r="BY5" s="93">
        <f t="shared" si="2"/>
        <v>8.93309210526316</v>
      </c>
      <c r="BZ5" s="93">
        <f aca="true" t="shared" si="3" ref="BZ5:CN5">($S$5*BZ4)+$T$5</f>
        <v>8.920421052631582</v>
      </c>
      <c r="CA5" s="93">
        <f t="shared" si="3"/>
        <v>8.907750000000002</v>
      </c>
      <c r="CB5" s="93">
        <f t="shared" si="3"/>
        <v>8.895078947368424</v>
      </c>
      <c r="CC5" s="93">
        <f t="shared" si="3"/>
        <v>8.882407894736845</v>
      </c>
      <c r="CD5" s="93">
        <f t="shared" si="3"/>
        <v>8.869736842105265</v>
      </c>
      <c r="CE5" s="93">
        <f t="shared" si="3"/>
        <v>8.857065789473687</v>
      </c>
      <c r="CF5" s="93">
        <f t="shared" si="3"/>
        <v>8.844394736842107</v>
      </c>
      <c r="CG5" s="93">
        <f t="shared" si="3"/>
        <v>8.831723684210528</v>
      </c>
      <c r="CH5" s="93">
        <f t="shared" si="3"/>
        <v>8.81905263157895</v>
      </c>
      <c r="CI5" s="93">
        <f t="shared" si="3"/>
        <v>8.80638157894737</v>
      </c>
      <c r="CJ5" s="93">
        <f t="shared" si="3"/>
        <v>8.793710526315792</v>
      </c>
      <c r="CK5" s="93">
        <f t="shared" si="3"/>
        <v>8.781039473684213</v>
      </c>
      <c r="CL5" s="93">
        <f t="shared" si="3"/>
        <v>8.768368421052633</v>
      </c>
      <c r="CM5" s="93">
        <f t="shared" si="3"/>
        <v>8.755697368421055</v>
      </c>
      <c r="CN5" s="93">
        <f t="shared" si="3"/>
        <v>8.743026315789477</v>
      </c>
    </row>
    <row r="6" spans="1:92" ht="12.75">
      <c r="A6">
        <v>17</v>
      </c>
      <c r="B6" s="42">
        <v>0.1</v>
      </c>
      <c r="C6" s="50" t="str">
        <f aca="true" t="shared" si="4" ref="C6:C69">A6+B6&amp;" 'C"</f>
        <v>17.1 'C</v>
      </c>
      <c r="D6" s="51">
        <v>9.61</v>
      </c>
      <c r="E6" s="52">
        <f aca="true" t="shared" si="5" ref="E6:E69">D6*(E$4/760)</f>
        <v>9.546776315789474</v>
      </c>
      <c r="F6" s="52">
        <f aca="true" t="shared" si="6" ref="F6:F69">D6*(F$4/760)</f>
        <v>9.483552631578947</v>
      </c>
      <c r="G6" s="52">
        <f aca="true" t="shared" si="7" ref="G6:G69">D6*(G$4/760)</f>
        <v>9.42032894736842</v>
      </c>
      <c r="H6" s="53">
        <f aca="true" t="shared" si="8" ref="H6:H69">D6*(H$4/760)</f>
        <v>9.357105263157894</v>
      </c>
      <c r="I6" s="54">
        <f aca="true" t="shared" si="9" ref="I6:I69">D6*(I$4/760)</f>
        <v>9.293881578947367</v>
      </c>
      <c r="J6" s="55">
        <f aca="true" t="shared" si="10" ref="J6:J69">D6*(J$4/760)</f>
        <v>9.230657894736842</v>
      </c>
      <c r="K6" s="52">
        <f aca="true" t="shared" si="11" ref="K6:K69">D6*(K$4/760)</f>
        <v>9.167434210526315</v>
      </c>
      <c r="L6" s="52">
        <f aca="true" t="shared" si="12" ref="L6:L69">D6*(L$4/760)</f>
        <v>9.10421052631579</v>
      </c>
      <c r="M6" s="52">
        <f aca="true" t="shared" si="13" ref="M6:M69">D6*(M$4/760)</f>
        <v>9.040986842105262</v>
      </c>
      <c r="N6" s="56">
        <f t="shared" si="1"/>
        <v>8.977763157894737</v>
      </c>
      <c r="O6" s="56">
        <f aca="true" t="shared" si="14" ref="O6:O69">D6*(O$4/760)</f>
        <v>8.91453947368421</v>
      </c>
      <c r="P6" s="56">
        <f aca="true" t="shared" si="15" ref="P6:P69">D6*(P$4/760)</f>
        <v>8.851315789473684</v>
      </c>
      <c r="Q6" s="49">
        <f aca="true" t="shared" si="16" ref="Q6:Q69">D6*(Q$4/760)</f>
        <v>8.788092105263157</v>
      </c>
      <c r="R6" s="49">
        <f aca="true" t="shared" si="17" ref="R6:R69">D6*(R$4/760)</f>
        <v>8.724868421052632</v>
      </c>
      <c r="S6">
        <f aca="true" t="shared" si="18" ref="S6:S69">SLOPE(D6:R6,$D$4:$R$4)</f>
        <v>0.012644736842105262</v>
      </c>
      <c r="T6">
        <f aca="true" t="shared" si="19" ref="T6:T69">INTERCEPT(D6:R6,$D$4:$R$4)</f>
        <v>1.7763568394002505E-15</v>
      </c>
      <c r="U6">
        <v>17.1</v>
      </c>
      <c r="V6" s="93">
        <f>($S6*$V$4)+$T6</f>
        <v>9.610000000000001</v>
      </c>
      <c r="W6" s="93">
        <f>($S6*$W$4)+$T6</f>
        <v>9.597355263157896</v>
      </c>
      <c r="X6" s="93">
        <f>($S6*$X$4)+$T6</f>
        <v>9.58471052631579</v>
      </c>
      <c r="Y6" s="93">
        <f>($S6*$Y$4)+$T6</f>
        <v>9.572065789473685</v>
      </c>
      <c r="Z6" s="93">
        <f>($S6*$Z$4)+$T6</f>
        <v>9.55942105263158</v>
      </c>
      <c r="AA6" s="93">
        <f aca="true" t="shared" si="20" ref="AA6:BF6">($S6*AA$4)+$T6</f>
        <v>9.546776315789474</v>
      </c>
      <c r="AB6" s="93">
        <f t="shared" si="20"/>
        <v>9.53413157894737</v>
      </c>
      <c r="AC6" s="93">
        <f t="shared" si="20"/>
        <v>9.521486842105265</v>
      </c>
      <c r="AD6" s="93">
        <f t="shared" si="20"/>
        <v>9.50884210526316</v>
      </c>
      <c r="AE6" s="93">
        <f t="shared" si="20"/>
        <v>9.496197368421054</v>
      </c>
      <c r="AF6" s="93">
        <f t="shared" si="20"/>
        <v>9.483552631578949</v>
      </c>
      <c r="AG6" s="93">
        <f t="shared" si="20"/>
        <v>9.470907894736843</v>
      </c>
      <c r="AH6" s="93">
        <f t="shared" si="20"/>
        <v>9.458263157894738</v>
      </c>
      <c r="AI6" s="93">
        <f t="shared" si="20"/>
        <v>9.445618421052632</v>
      </c>
      <c r="AJ6" s="93">
        <f t="shared" si="20"/>
        <v>9.432973684210527</v>
      </c>
      <c r="AK6" s="93">
        <f t="shared" si="20"/>
        <v>9.420328947368422</v>
      </c>
      <c r="AL6" s="93">
        <f t="shared" si="20"/>
        <v>9.407684210526318</v>
      </c>
      <c r="AM6" s="93">
        <f t="shared" si="20"/>
        <v>9.395039473684212</v>
      </c>
      <c r="AN6" s="93">
        <f t="shared" si="20"/>
        <v>9.382394736842107</v>
      </c>
      <c r="AO6" s="93">
        <f t="shared" si="20"/>
        <v>9.369750000000002</v>
      </c>
      <c r="AP6" s="93">
        <f t="shared" si="20"/>
        <v>9.357105263157896</v>
      </c>
      <c r="AQ6" s="93">
        <f t="shared" si="20"/>
        <v>9.34446052631579</v>
      </c>
      <c r="AR6" s="93">
        <f t="shared" si="20"/>
        <v>9.331815789473685</v>
      </c>
      <c r="AS6" s="93">
        <f t="shared" si="20"/>
        <v>9.31917105263158</v>
      </c>
      <c r="AT6" s="93">
        <f t="shared" si="20"/>
        <v>9.306526315789474</v>
      </c>
      <c r="AU6" s="93">
        <f t="shared" si="20"/>
        <v>9.293881578947369</v>
      </c>
      <c r="AV6" s="93">
        <f t="shared" si="20"/>
        <v>9.281236842105264</v>
      </c>
      <c r="AW6" s="93">
        <f t="shared" si="20"/>
        <v>9.26859210526316</v>
      </c>
      <c r="AX6" s="93">
        <f t="shared" si="20"/>
        <v>9.255947368421054</v>
      </c>
      <c r="AY6" s="93">
        <f t="shared" si="20"/>
        <v>9.243302631578949</v>
      </c>
      <c r="AZ6" s="93">
        <f t="shared" si="20"/>
        <v>9.230657894736844</v>
      </c>
      <c r="BA6" s="93">
        <f t="shared" si="20"/>
        <v>9.218013157894738</v>
      </c>
      <c r="BB6" s="93">
        <f t="shared" si="20"/>
        <v>9.205368421052633</v>
      </c>
      <c r="BC6" s="93">
        <f t="shared" si="20"/>
        <v>9.192723684210527</v>
      </c>
      <c r="BD6" s="93">
        <f t="shared" si="20"/>
        <v>9.180078947368422</v>
      </c>
      <c r="BE6" s="93">
        <f t="shared" si="20"/>
        <v>9.167434210526316</v>
      </c>
      <c r="BF6" s="93">
        <f t="shared" si="20"/>
        <v>9.154789473684211</v>
      </c>
      <c r="BG6" s="93">
        <f aca="true" t="shared" si="21" ref="BG6:CM6">($S6*BG$4)+$T6</f>
        <v>9.142144736842107</v>
      </c>
      <c r="BH6" s="93">
        <f t="shared" si="21"/>
        <v>9.129500000000002</v>
      </c>
      <c r="BI6" s="93">
        <f t="shared" si="21"/>
        <v>9.116855263157897</v>
      </c>
      <c r="BJ6" s="93">
        <f t="shared" si="21"/>
        <v>9.104210526315791</v>
      </c>
      <c r="BK6" s="93">
        <f t="shared" si="21"/>
        <v>9.091565789473686</v>
      </c>
      <c r="BL6" s="93">
        <f t="shared" si="21"/>
        <v>9.07892105263158</v>
      </c>
      <c r="BM6" s="93">
        <f t="shared" si="21"/>
        <v>9.066276315789475</v>
      </c>
      <c r="BN6" s="93">
        <f t="shared" si="21"/>
        <v>9.05363157894737</v>
      </c>
      <c r="BO6" s="93">
        <f t="shared" si="21"/>
        <v>9.040986842105264</v>
      </c>
      <c r="BP6" s="93">
        <f t="shared" si="21"/>
        <v>9.028342105263159</v>
      </c>
      <c r="BQ6" s="93">
        <f t="shared" si="21"/>
        <v>9.015697368421053</v>
      </c>
      <c r="BR6" s="93">
        <f t="shared" si="21"/>
        <v>9.00305263157895</v>
      </c>
      <c r="BS6" s="93">
        <f t="shared" si="21"/>
        <v>8.990407894736844</v>
      </c>
      <c r="BT6" s="93">
        <f t="shared" si="21"/>
        <v>8.977763157894739</v>
      </c>
      <c r="BU6" s="93">
        <f t="shared" si="21"/>
        <v>8.965118421052633</v>
      </c>
      <c r="BV6" s="93">
        <f t="shared" si="21"/>
        <v>8.952473684210528</v>
      </c>
      <c r="BW6" s="93">
        <f t="shared" si="21"/>
        <v>8.939828947368422</v>
      </c>
      <c r="BX6" s="93">
        <f t="shared" si="21"/>
        <v>8.927184210526317</v>
      </c>
      <c r="BY6" s="93">
        <f t="shared" si="21"/>
        <v>8.914539473684211</v>
      </c>
      <c r="BZ6" s="93">
        <f t="shared" si="21"/>
        <v>8.901894736842106</v>
      </c>
      <c r="CA6" s="93">
        <f t="shared" si="21"/>
        <v>8.88925</v>
      </c>
      <c r="CB6" s="93">
        <f t="shared" si="21"/>
        <v>8.876605263157897</v>
      </c>
      <c r="CC6" s="93">
        <f t="shared" si="21"/>
        <v>8.863960526315791</v>
      </c>
      <c r="CD6" s="93">
        <f t="shared" si="21"/>
        <v>8.851315789473686</v>
      </c>
      <c r="CE6" s="93">
        <f t="shared" si="21"/>
        <v>8.83867105263158</v>
      </c>
      <c r="CF6" s="93">
        <f t="shared" si="21"/>
        <v>8.826026315789475</v>
      </c>
      <c r="CG6" s="93">
        <f t="shared" si="21"/>
        <v>8.81338157894737</v>
      </c>
      <c r="CH6" s="93">
        <f t="shared" si="21"/>
        <v>8.800736842105264</v>
      </c>
      <c r="CI6" s="93">
        <f t="shared" si="21"/>
        <v>8.788092105263159</v>
      </c>
      <c r="CJ6" s="93">
        <f t="shared" si="21"/>
        <v>8.775447368421053</v>
      </c>
      <c r="CK6" s="93">
        <f t="shared" si="21"/>
        <v>8.762802631578948</v>
      </c>
      <c r="CL6" s="93">
        <f t="shared" si="21"/>
        <v>8.750157894736843</v>
      </c>
      <c r="CM6" s="93">
        <f t="shared" si="21"/>
        <v>8.737513157894739</v>
      </c>
      <c r="CN6" s="93">
        <f aca="true" t="shared" si="22" ref="CN6:CN69">($S6*CN$4)+$T6</f>
        <v>8.724868421052633</v>
      </c>
    </row>
    <row r="7" spans="1:92" ht="12.75">
      <c r="A7">
        <v>17</v>
      </c>
      <c r="B7" s="42">
        <v>0.2</v>
      </c>
      <c r="C7" s="50" t="str">
        <f t="shared" si="4"/>
        <v>17.2 'C</v>
      </c>
      <c r="D7" s="51">
        <v>9.59</v>
      </c>
      <c r="E7" s="52">
        <f t="shared" si="5"/>
        <v>9.526907894736842</v>
      </c>
      <c r="F7" s="52">
        <f t="shared" si="6"/>
        <v>9.463815789473683</v>
      </c>
      <c r="G7" s="52">
        <f t="shared" si="7"/>
        <v>9.400723684210526</v>
      </c>
      <c r="H7" s="53">
        <f t="shared" si="8"/>
        <v>9.337631578947368</v>
      </c>
      <c r="I7" s="54">
        <f t="shared" si="9"/>
        <v>9.274539473684209</v>
      </c>
      <c r="J7" s="55">
        <f t="shared" si="10"/>
        <v>9.211447368421052</v>
      </c>
      <c r="K7" s="52">
        <f t="shared" si="11"/>
        <v>9.148355263157894</v>
      </c>
      <c r="L7" s="52">
        <f t="shared" si="12"/>
        <v>9.085263157894737</v>
      </c>
      <c r="M7" s="52">
        <f t="shared" si="13"/>
        <v>9.02217105263158</v>
      </c>
      <c r="N7" s="56">
        <f t="shared" si="1"/>
        <v>8.959078947368422</v>
      </c>
      <c r="O7" s="56">
        <f t="shared" si="14"/>
        <v>8.895986842105264</v>
      </c>
      <c r="P7" s="56">
        <f t="shared" si="15"/>
        <v>8.832894736842105</v>
      </c>
      <c r="Q7" s="49">
        <f t="shared" si="16"/>
        <v>8.769802631578948</v>
      </c>
      <c r="R7" s="49">
        <f t="shared" si="17"/>
        <v>8.70671052631579</v>
      </c>
      <c r="S7">
        <f t="shared" si="18"/>
        <v>0.012618421052631562</v>
      </c>
      <c r="T7">
        <f t="shared" si="19"/>
        <v>1.2434497875801753E-14</v>
      </c>
      <c r="U7">
        <v>17.2</v>
      </c>
      <c r="V7" s="93">
        <f aca="true" t="shared" si="23" ref="V7:V70">($S7*$V$4)+$T7</f>
        <v>9.59</v>
      </c>
      <c r="W7" s="93">
        <f aca="true" t="shared" si="24" ref="W7:W70">($S7*$W$4)+$T7</f>
        <v>9.577381578947367</v>
      </c>
      <c r="X7" s="93">
        <f aca="true" t="shared" si="25" ref="X7:X70">($S7*$X$4)+$T7</f>
        <v>9.564763157894737</v>
      </c>
      <c r="Y7" s="93">
        <f aca="true" t="shared" si="26" ref="Y7:Y70">($S7*$Y$4)+$T7</f>
        <v>9.552144736842104</v>
      </c>
      <c r="Z7" s="93">
        <f aca="true" t="shared" si="27" ref="Z7:Z70">($S7*$Z$4)+$T7</f>
        <v>9.539526315789473</v>
      </c>
      <c r="AA7" s="93">
        <f aca="true" t="shared" si="28" ref="AA7:AA70">($S7*$AA$4)+$T7</f>
        <v>9.526907894736842</v>
      </c>
      <c r="AB7" s="93">
        <f aca="true" t="shared" si="29" ref="AB7:BG7">($S7*AB$4)+$T7</f>
        <v>9.51428947368421</v>
      </c>
      <c r="AC7" s="93">
        <f t="shared" si="29"/>
        <v>9.501671052631579</v>
      </c>
      <c r="AD7" s="93">
        <f t="shared" si="29"/>
        <v>9.489052631578947</v>
      </c>
      <c r="AE7" s="93">
        <f t="shared" si="29"/>
        <v>9.476434210526316</v>
      </c>
      <c r="AF7" s="93">
        <f t="shared" si="29"/>
        <v>9.463815789473683</v>
      </c>
      <c r="AG7" s="93">
        <f t="shared" si="29"/>
        <v>9.451197368421052</v>
      </c>
      <c r="AH7" s="93">
        <f t="shared" si="29"/>
        <v>9.43857894736842</v>
      </c>
      <c r="AI7" s="93">
        <f t="shared" si="29"/>
        <v>9.425960526315789</v>
      </c>
      <c r="AJ7" s="93">
        <f t="shared" si="29"/>
        <v>9.413342105263158</v>
      </c>
      <c r="AK7" s="93">
        <f t="shared" si="29"/>
        <v>9.400723684210526</v>
      </c>
      <c r="AL7" s="93">
        <f t="shared" si="29"/>
        <v>9.388105263157895</v>
      </c>
      <c r="AM7" s="93">
        <f t="shared" si="29"/>
        <v>9.375486842105262</v>
      </c>
      <c r="AN7" s="93">
        <f t="shared" si="29"/>
        <v>9.362868421052632</v>
      </c>
      <c r="AO7" s="93">
        <f t="shared" si="29"/>
        <v>9.350249999999999</v>
      </c>
      <c r="AP7" s="93">
        <f t="shared" si="29"/>
        <v>9.337631578947368</v>
      </c>
      <c r="AQ7" s="93">
        <f t="shared" si="29"/>
        <v>9.325013157894736</v>
      </c>
      <c r="AR7" s="93">
        <f t="shared" si="29"/>
        <v>9.312394736842105</v>
      </c>
      <c r="AS7" s="93">
        <f t="shared" si="29"/>
        <v>9.299776315789474</v>
      </c>
      <c r="AT7" s="93">
        <f t="shared" si="29"/>
        <v>9.287157894736842</v>
      </c>
      <c r="AU7" s="93">
        <f t="shared" si="29"/>
        <v>9.27453947368421</v>
      </c>
      <c r="AV7" s="93">
        <f t="shared" si="29"/>
        <v>9.261921052631578</v>
      </c>
      <c r="AW7" s="93">
        <f t="shared" si="29"/>
        <v>9.249302631578947</v>
      </c>
      <c r="AX7" s="93">
        <f t="shared" si="29"/>
        <v>9.236684210526315</v>
      </c>
      <c r="AY7" s="93">
        <f t="shared" si="29"/>
        <v>9.224065789473684</v>
      </c>
      <c r="AZ7" s="93">
        <f t="shared" si="29"/>
        <v>9.211447368421053</v>
      </c>
      <c r="BA7" s="93">
        <f t="shared" si="29"/>
        <v>9.19882894736842</v>
      </c>
      <c r="BB7" s="93">
        <f t="shared" si="29"/>
        <v>9.18621052631579</v>
      </c>
      <c r="BC7" s="93">
        <f t="shared" si="29"/>
        <v>9.173592105263157</v>
      </c>
      <c r="BD7" s="93">
        <f t="shared" si="29"/>
        <v>9.160973684210527</v>
      </c>
      <c r="BE7" s="93">
        <f t="shared" si="29"/>
        <v>9.148355263157894</v>
      </c>
      <c r="BF7" s="93">
        <f t="shared" si="29"/>
        <v>9.135736842105263</v>
      </c>
      <c r="BG7" s="93">
        <f t="shared" si="29"/>
        <v>9.12311842105263</v>
      </c>
      <c r="BH7" s="93">
        <f aca="true" t="shared" si="30" ref="BH7:CM7">($S7*BH$4)+$T7</f>
        <v>9.1105</v>
      </c>
      <c r="BI7" s="93">
        <f t="shared" si="30"/>
        <v>9.09788157894737</v>
      </c>
      <c r="BJ7" s="93">
        <f t="shared" si="30"/>
        <v>9.085263157894737</v>
      </c>
      <c r="BK7" s="93">
        <f t="shared" si="30"/>
        <v>9.072644736842106</v>
      </c>
      <c r="BL7" s="93">
        <f t="shared" si="30"/>
        <v>9.060026315789473</v>
      </c>
      <c r="BM7" s="93">
        <f t="shared" si="30"/>
        <v>9.047407894736843</v>
      </c>
      <c r="BN7" s="93">
        <f t="shared" si="30"/>
        <v>9.03478947368421</v>
      </c>
      <c r="BO7" s="93">
        <f t="shared" si="30"/>
        <v>9.02217105263158</v>
      </c>
      <c r="BP7" s="93">
        <f t="shared" si="30"/>
        <v>9.009552631578947</v>
      </c>
      <c r="BQ7" s="93">
        <f t="shared" si="30"/>
        <v>8.996934210526316</v>
      </c>
      <c r="BR7" s="93">
        <f t="shared" si="30"/>
        <v>8.984315789473685</v>
      </c>
      <c r="BS7" s="93">
        <f t="shared" si="30"/>
        <v>8.971697368421053</v>
      </c>
      <c r="BT7" s="93">
        <f t="shared" si="30"/>
        <v>8.959078947368422</v>
      </c>
      <c r="BU7" s="93">
        <f t="shared" si="30"/>
        <v>8.94646052631579</v>
      </c>
      <c r="BV7" s="93">
        <f t="shared" si="30"/>
        <v>8.933842105263158</v>
      </c>
      <c r="BW7" s="93">
        <f t="shared" si="30"/>
        <v>8.921223684210526</v>
      </c>
      <c r="BX7" s="93">
        <f t="shared" si="30"/>
        <v>8.908605263157895</v>
      </c>
      <c r="BY7" s="93">
        <f t="shared" si="30"/>
        <v>8.895986842105264</v>
      </c>
      <c r="BZ7" s="93">
        <f t="shared" si="30"/>
        <v>8.883368421052632</v>
      </c>
      <c r="CA7" s="93">
        <f t="shared" si="30"/>
        <v>8.870750000000001</v>
      </c>
      <c r="CB7" s="93">
        <f t="shared" si="30"/>
        <v>8.858131578947368</v>
      </c>
      <c r="CC7" s="93">
        <f t="shared" si="30"/>
        <v>8.845513157894738</v>
      </c>
      <c r="CD7" s="93">
        <f t="shared" si="30"/>
        <v>8.832894736842105</v>
      </c>
      <c r="CE7" s="93">
        <f t="shared" si="30"/>
        <v>8.820276315789474</v>
      </c>
      <c r="CF7" s="93">
        <f t="shared" si="30"/>
        <v>8.807657894736842</v>
      </c>
      <c r="CG7" s="93">
        <f t="shared" si="30"/>
        <v>8.795039473684211</v>
      </c>
      <c r="CH7" s="93">
        <f t="shared" si="30"/>
        <v>8.78242105263158</v>
      </c>
      <c r="CI7" s="93">
        <f t="shared" si="30"/>
        <v>8.769802631578948</v>
      </c>
      <c r="CJ7" s="93">
        <f t="shared" si="30"/>
        <v>8.757184210526317</v>
      </c>
      <c r="CK7" s="93">
        <f t="shared" si="30"/>
        <v>8.744565789473684</v>
      </c>
      <c r="CL7" s="93">
        <f t="shared" si="30"/>
        <v>8.731947368421054</v>
      </c>
      <c r="CM7" s="93">
        <f t="shared" si="30"/>
        <v>8.719328947368421</v>
      </c>
      <c r="CN7" s="93">
        <f t="shared" si="22"/>
        <v>8.70671052631579</v>
      </c>
    </row>
    <row r="8" spans="1:92" ht="12.75">
      <c r="A8">
        <v>17</v>
      </c>
      <c r="B8" s="42">
        <v>0.3</v>
      </c>
      <c r="C8" s="50" t="str">
        <f t="shared" si="4"/>
        <v>17.3 'C</v>
      </c>
      <c r="D8" s="51">
        <v>9.57</v>
      </c>
      <c r="E8" s="52">
        <f t="shared" si="5"/>
        <v>9.50703947368421</v>
      </c>
      <c r="F8" s="52">
        <f t="shared" si="6"/>
        <v>9.444078947368421</v>
      </c>
      <c r="G8" s="52">
        <f t="shared" si="7"/>
        <v>9.381118421052632</v>
      </c>
      <c r="H8" s="53">
        <f t="shared" si="8"/>
        <v>9.318157894736842</v>
      </c>
      <c r="I8" s="54">
        <f t="shared" si="9"/>
        <v>9.255197368421053</v>
      </c>
      <c r="J8" s="55">
        <f t="shared" si="10"/>
        <v>9.192236842105263</v>
      </c>
      <c r="K8" s="52">
        <f t="shared" si="11"/>
        <v>9.129276315789474</v>
      </c>
      <c r="L8" s="52">
        <f t="shared" si="12"/>
        <v>9.066315789473684</v>
      </c>
      <c r="M8" s="52">
        <f t="shared" si="13"/>
        <v>9.003355263157895</v>
      </c>
      <c r="N8" s="56">
        <f t="shared" si="1"/>
        <v>8.940394736842105</v>
      </c>
      <c r="O8" s="56">
        <f t="shared" si="14"/>
        <v>8.877434210526317</v>
      </c>
      <c r="P8" s="56">
        <f t="shared" si="15"/>
        <v>8.814473684210526</v>
      </c>
      <c r="Q8" s="49">
        <f t="shared" si="16"/>
        <v>8.751513157894736</v>
      </c>
      <c r="R8" s="49">
        <f t="shared" si="17"/>
        <v>8.688552631578949</v>
      </c>
      <c r="S8">
        <f t="shared" si="18"/>
        <v>0.012592105263157892</v>
      </c>
      <c r="T8">
        <f t="shared" si="19"/>
        <v>1.7763568394002505E-15</v>
      </c>
      <c r="U8">
        <v>17.3</v>
      </c>
      <c r="V8" s="93">
        <f t="shared" si="23"/>
        <v>9.57</v>
      </c>
      <c r="W8" s="93">
        <f t="shared" si="24"/>
        <v>9.557407894736842</v>
      </c>
      <c r="X8" s="93">
        <f t="shared" si="25"/>
        <v>9.544815789473684</v>
      </c>
      <c r="Y8" s="93">
        <f t="shared" si="26"/>
        <v>9.532223684210527</v>
      </c>
      <c r="Z8" s="93">
        <f t="shared" si="27"/>
        <v>9.519631578947369</v>
      </c>
      <c r="AA8" s="93">
        <f t="shared" si="28"/>
        <v>9.50703947368421</v>
      </c>
      <c r="AB8" s="93">
        <f aca="true" t="shared" si="31" ref="AB8:AF71">($S8*AB$4)+$T8</f>
        <v>9.494447368421053</v>
      </c>
      <c r="AC8" s="93">
        <f aca="true" t="shared" si="32" ref="AC8:AL21">($S8*AC$4)+$T8</f>
        <v>9.481855263157895</v>
      </c>
      <c r="AD8" s="93">
        <f t="shared" si="32"/>
        <v>9.469263157894737</v>
      </c>
      <c r="AE8" s="93">
        <f t="shared" si="32"/>
        <v>9.45667105263158</v>
      </c>
      <c r="AF8" s="93">
        <f t="shared" si="32"/>
        <v>9.444078947368421</v>
      </c>
      <c r="AG8" s="93">
        <f t="shared" si="32"/>
        <v>9.431486842105263</v>
      </c>
      <c r="AH8" s="93">
        <f t="shared" si="32"/>
        <v>9.418894736842105</v>
      </c>
      <c r="AI8" s="93">
        <f t="shared" si="32"/>
        <v>9.406302631578948</v>
      </c>
      <c r="AJ8" s="93">
        <f t="shared" si="32"/>
        <v>9.39371052631579</v>
      </c>
      <c r="AK8" s="93">
        <f t="shared" si="32"/>
        <v>9.381118421052632</v>
      </c>
      <c r="AL8" s="93">
        <f t="shared" si="32"/>
        <v>9.368526315789474</v>
      </c>
      <c r="AM8" s="93">
        <f aca="true" t="shared" si="33" ref="AM8:AP71">($S8*AM$4)+$T8</f>
        <v>9.355934210526316</v>
      </c>
      <c r="AN8" s="93">
        <f t="shared" si="33"/>
        <v>9.343342105263158</v>
      </c>
      <c r="AO8" s="93">
        <f t="shared" si="33"/>
        <v>9.33075</v>
      </c>
      <c r="AP8" s="93">
        <f t="shared" si="33"/>
        <v>9.318157894736842</v>
      </c>
      <c r="AQ8" s="93">
        <f aca="true" t="shared" si="34" ref="AQ8:AZ17">($S8*AQ$4)+$T8</f>
        <v>9.305565789473684</v>
      </c>
      <c r="AR8" s="93">
        <f t="shared" si="34"/>
        <v>9.292973684210526</v>
      </c>
      <c r="AS8" s="93">
        <f t="shared" si="34"/>
        <v>9.280381578947368</v>
      </c>
      <c r="AT8" s="93">
        <f t="shared" si="34"/>
        <v>9.26778947368421</v>
      </c>
      <c r="AU8" s="93">
        <f t="shared" si="34"/>
        <v>9.255197368421053</v>
      </c>
      <c r="AV8" s="93">
        <f t="shared" si="34"/>
        <v>9.242605263157895</v>
      </c>
      <c r="AW8" s="93">
        <f t="shared" si="34"/>
        <v>9.230013157894737</v>
      </c>
      <c r="AX8" s="93">
        <f t="shared" si="34"/>
        <v>9.217421052631579</v>
      </c>
      <c r="AY8" s="93">
        <f t="shared" si="34"/>
        <v>9.204828947368421</v>
      </c>
      <c r="AZ8" s="93">
        <f t="shared" si="34"/>
        <v>9.192236842105263</v>
      </c>
      <c r="BA8" s="93">
        <f aca="true" t="shared" si="35" ref="BA8:BJ17">($S8*BA$4)+$T8</f>
        <v>9.179644736842105</v>
      </c>
      <c r="BB8" s="93">
        <f t="shared" si="35"/>
        <v>9.167052631578947</v>
      </c>
      <c r="BC8" s="93">
        <f t="shared" si="35"/>
        <v>9.15446052631579</v>
      </c>
      <c r="BD8" s="93">
        <f t="shared" si="35"/>
        <v>9.141868421052632</v>
      </c>
      <c r="BE8" s="93">
        <f t="shared" si="35"/>
        <v>9.129276315789474</v>
      </c>
      <c r="BF8" s="93">
        <f t="shared" si="35"/>
        <v>9.116684210526316</v>
      </c>
      <c r="BG8" s="93">
        <f t="shared" si="35"/>
        <v>9.104092105263158</v>
      </c>
      <c r="BH8" s="93">
        <f t="shared" si="35"/>
        <v>9.0915</v>
      </c>
      <c r="BI8" s="93">
        <f t="shared" si="35"/>
        <v>9.078907894736842</v>
      </c>
      <c r="BJ8" s="93">
        <f t="shared" si="35"/>
        <v>9.066315789473684</v>
      </c>
      <c r="BK8" s="93">
        <f aca="true" t="shared" si="36" ref="BK8:BT17">($S8*BK$4)+$T8</f>
        <v>9.053723684210526</v>
      </c>
      <c r="BL8" s="93">
        <f t="shared" si="36"/>
        <v>9.041131578947368</v>
      </c>
      <c r="BM8" s="93">
        <f t="shared" si="36"/>
        <v>9.02853947368421</v>
      </c>
      <c r="BN8" s="93">
        <f t="shared" si="36"/>
        <v>9.015947368421052</v>
      </c>
      <c r="BO8" s="93">
        <f t="shared" si="36"/>
        <v>9.003355263157895</v>
      </c>
      <c r="BP8" s="93">
        <f t="shared" si="36"/>
        <v>8.990763157894737</v>
      </c>
      <c r="BQ8" s="93">
        <f t="shared" si="36"/>
        <v>8.978171052631579</v>
      </c>
      <c r="BR8" s="93">
        <f t="shared" si="36"/>
        <v>8.96557894736842</v>
      </c>
      <c r="BS8" s="93">
        <f t="shared" si="36"/>
        <v>8.952986842105263</v>
      </c>
      <c r="BT8" s="93">
        <f t="shared" si="36"/>
        <v>8.940394736842105</v>
      </c>
      <c r="BU8" s="93">
        <f aca="true" t="shared" si="37" ref="BU8:CD17">($S8*BU$4)+$T8</f>
        <v>8.927802631578947</v>
      </c>
      <c r="BV8" s="93">
        <f t="shared" si="37"/>
        <v>8.91521052631579</v>
      </c>
      <c r="BW8" s="93">
        <f t="shared" si="37"/>
        <v>8.902618421052631</v>
      </c>
      <c r="BX8" s="93">
        <f t="shared" si="37"/>
        <v>8.890026315789473</v>
      </c>
      <c r="BY8" s="93">
        <f t="shared" si="37"/>
        <v>8.877434210526316</v>
      </c>
      <c r="BZ8" s="93">
        <f t="shared" si="37"/>
        <v>8.864842105263158</v>
      </c>
      <c r="CA8" s="93">
        <f t="shared" si="37"/>
        <v>8.85225</v>
      </c>
      <c r="CB8" s="93">
        <f t="shared" si="37"/>
        <v>8.839657894736842</v>
      </c>
      <c r="CC8" s="93">
        <f t="shared" si="37"/>
        <v>8.827065789473684</v>
      </c>
      <c r="CD8" s="93">
        <f t="shared" si="37"/>
        <v>8.814473684210526</v>
      </c>
      <c r="CE8" s="93">
        <f aca="true" t="shared" si="38" ref="CE8:CM17">($S8*CE$4)+$T8</f>
        <v>8.801881578947368</v>
      </c>
      <c r="CF8" s="93">
        <f t="shared" si="38"/>
        <v>8.78928947368421</v>
      </c>
      <c r="CG8" s="93">
        <f t="shared" si="38"/>
        <v>8.776697368421052</v>
      </c>
      <c r="CH8" s="93">
        <f t="shared" si="38"/>
        <v>8.764105263157894</v>
      </c>
      <c r="CI8" s="93">
        <f t="shared" si="38"/>
        <v>8.751513157894736</v>
      </c>
      <c r="CJ8" s="93">
        <f t="shared" si="38"/>
        <v>8.738921052631579</v>
      </c>
      <c r="CK8" s="93">
        <f t="shared" si="38"/>
        <v>8.72632894736842</v>
      </c>
      <c r="CL8" s="93">
        <f t="shared" si="38"/>
        <v>8.713736842105263</v>
      </c>
      <c r="CM8" s="93">
        <f t="shared" si="38"/>
        <v>8.701144736842105</v>
      </c>
      <c r="CN8" s="93">
        <f t="shared" si="22"/>
        <v>8.688552631578947</v>
      </c>
    </row>
    <row r="9" spans="1:92" ht="12.75">
      <c r="A9">
        <v>17</v>
      </c>
      <c r="B9" s="42">
        <v>0.4</v>
      </c>
      <c r="C9" s="50" t="str">
        <f t="shared" si="4"/>
        <v>17.4 'C</v>
      </c>
      <c r="D9" s="51">
        <v>9.55</v>
      </c>
      <c r="E9" s="52">
        <f t="shared" si="5"/>
        <v>9.48717105263158</v>
      </c>
      <c r="F9" s="52">
        <f t="shared" si="6"/>
        <v>9.424342105263158</v>
      </c>
      <c r="G9" s="52">
        <f t="shared" si="7"/>
        <v>9.361513157894738</v>
      </c>
      <c r="H9" s="53">
        <f t="shared" si="8"/>
        <v>9.298684210526316</v>
      </c>
      <c r="I9" s="54">
        <f t="shared" si="9"/>
        <v>9.235855263157895</v>
      </c>
      <c r="J9" s="55">
        <f t="shared" si="10"/>
        <v>9.173026315789475</v>
      </c>
      <c r="K9" s="52">
        <f t="shared" si="11"/>
        <v>9.110197368421053</v>
      </c>
      <c r="L9" s="52">
        <f t="shared" si="12"/>
        <v>9.047368421052632</v>
      </c>
      <c r="M9" s="56">
        <f t="shared" si="13"/>
        <v>8.984539473684212</v>
      </c>
      <c r="N9" s="56">
        <f t="shared" si="1"/>
        <v>8.92171052631579</v>
      </c>
      <c r="O9" s="56">
        <f t="shared" si="14"/>
        <v>8.85888157894737</v>
      </c>
      <c r="P9" s="56">
        <f t="shared" si="15"/>
        <v>8.796052631578949</v>
      </c>
      <c r="Q9" s="49">
        <f t="shared" si="16"/>
        <v>8.733223684210527</v>
      </c>
      <c r="R9" s="49">
        <f t="shared" si="17"/>
        <v>8.670394736842105</v>
      </c>
      <c r="S9">
        <f t="shared" si="18"/>
        <v>0.012565789473684197</v>
      </c>
      <c r="T9">
        <f t="shared" si="19"/>
        <v>1.0658141036401503E-14</v>
      </c>
      <c r="U9">
        <v>17.4</v>
      </c>
      <c r="V9" s="93">
        <f t="shared" si="23"/>
        <v>9.55</v>
      </c>
      <c r="W9" s="93">
        <f t="shared" si="24"/>
        <v>9.537434210526316</v>
      </c>
      <c r="X9" s="93">
        <f t="shared" si="25"/>
        <v>9.524868421052632</v>
      </c>
      <c r="Y9" s="93">
        <f t="shared" si="26"/>
        <v>9.512302631578947</v>
      </c>
      <c r="Z9" s="93">
        <f t="shared" si="27"/>
        <v>9.499736842105264</v>
      </c>
      <c r="AA9" s="93">
        <f t="shared" si="28"/>
        <v>9.48717105263158</v>
      </c>
      <c r="AB9" s="93">
        <f t="shared" si="31"/>
        <v>9.474605263157896</v>
      </c>
      <c r="AC9" s="93">
        <f t="shared" si="32"/>
        <v>9.46203947368421</v>
      </c>
      <c r="AD9" s="93">
        <f t="shared" si="32"/>
        <v>9.449473684210528</v>
      </c>
      <c r="AE9" s="93">
        <f t="shared" si="32"/>
        <v>9.436907894736843</v>
      </c>
      <c r="AF9" s="93">
        <f t="shared" si="32"/>
        <v>9.424342105263158</v>
      </c>
      <c r="AG9" s="93">
        <f t="shared" si="32"/>
        <v>9.411776315789474</v>
      </c>
      <c r="AH9" s="93">
        <f t="shared" si="32"/>
        <v>9.39921052631579</v>
      </c>
      <c r="AI9" s="93">
        <f t="shared" si="32"/>
        <v>9.386644736842106</v>
      </c>
      <c r="AJ9" s="93">
        <f t="shared" si="32"/>
        <v>9.374078947368421</v>
      </c>
      <c r="AK9" s="93">
        <f t="shared" si="32"/>
        <v>9.361513157894738</v>
      </c>
      <c r="AL9" s="93">
        <f t="shared" si="32"/>
        <v>9.348947368421053</v>
      </c>
      <c r="AM9" s="93">
        <f t="shared" si="33"/>
        <v>9.33638157894737</v>
      </c>
      <c r="AN9" s="93">
        <f t="shared" si="33"/>
        <v>9.323815789473684</v>
      </c>
      <c r="AO9" s="93">
        <f t="shared" si="33"/>
        <v>9.311250000000001</v>
      </c>
      <c r="AP9" s="93">
        <f t="shared" si="33"/>
        <v>9.298684210526316</v>
      </c>
      <c r="AQ9" s="93">
        <f t="shared" si="34"/>
        <v>9.286118421052633</v>
      </c>
      <c r="AR9" s="93">
        <f t="shared" si="34"/>
        <v>9.273552631578948</v>
      </c>
      <c r="AS9" s="93">
        <f t="shared" si="34"/>
        <v>9.260986842105265</v>
      </c>
      <c r="AT9" s="93">
        <f t="shared" si="34"/>
        <v>9.24842105263158</v>
      </c>
      <c r="AU9" s="93">
        <f t="shared" si="34"/>
        <v>9.235855263157895</v>
      </c>
      <c r="AV9" s="93">
        <f t="shared" si="34"/>
        <v>9.223289473684211</v>
      </c>
      <c r="AW9" s="93">
        <f t="shared" si="34"/>
        <v>9.210723684210526</v>
      </c>
      <c r="AX9" s="93">
        <f t="shared" si="34"/>
        <v>9.198157894736843</v>
      </c>
      <c r="AY9" s="93">
        <f t="shared" si="34"/>
        <v>9.185592105263158</v>
      </c>
      <c r="AZ9" s="93">
        <f t="shared" si="34"/>
        <v>9.173026315789475</v>
      </c>
      <c r="BA9" s="93">
        <f t="shared" si="35"/>
        <v>9.16046052631579</v>
      </c>
      <c r="BB9" s="93">
        <f t="shared" si="35"/>
        <v>9.147894736842106</v>
      </c>
      <c r="BC9" s="93">
        <f t="shared" si="35"/>
        <v>9.135328947368421</v>
      </c>
      <c r="BD9" s="93">
        <f t="shared" si="35"/>
        <v>9.122763157894738</v>
      </c>
      <c r="BE9" s="93">
        <f t="shared" si="35"/>
        <v>9.110197368421053</v>
      </c>
      <c r="BF9" s="93">
        <f t="shared" si="35"/>
        <v>9.09763157894737</v>
      </c>
      <c r="BG9" s="93">
        <f t="shared" si="35"/>
        <v>9.085065789473685</v>
      </c>
      <c r="BH9" s="93">
        <f t="shared" si="35"/>
        <v>9.072500000000002</v>
      </c>
      <c r="BI9" s="93">
        <f t="shared" si="35"/>
        <v>9.059934210526317</v>
      </c>
      <c r="BJ9" s="93">
        <f t="shared" si="35"/>
        <v>9.047368421052632</v>
      </c>
      <c r="BK9" s="93">
        <f t="shared" si="36"/>
        <v>9.034802631578948</v>
      </c>
      <c r="BL9" s="93">
        <f t="shared" si="36"/>
        <v>9.022236842105263</v>
      </c>
      <c r="BM9" s="93">
        <f t="shared" si="36"/>
        <v>9.00967105263158</v>
      </c>
      <c r="BN9" s="93">
        <f t="shared" si="36"/>
        <v>8.997105263157895</v>
      </c>
      <c r="BO9" s="93">
        <f t="shared" si="36"/>
        <v>8.984539473684212</v>
      </c>
      <c r="BP9" s="93">
        <f t="shared" si="36"/>
        <v>8.971973684210527</v>
      </c>
      <c r="BQ9" s="93">
        <f t="shared" si="36"/>
        <v>8.959407894736843</v>
      </c>
      <c r="BR9" s="93">
        <f t="shared" si="36"/>
        <v>8.946842105263158</v>
      </c>
      <c r="BS9" s="93">
        <f t="shared" si="36"/>
        <v>8.934276315789475</v>
      </c>
      <c r="BT9" s="93">
        <f t="shared" si="36"/>
        <v>8.92171052631579</v>
      </c>
      <c r="BU9" s="93">
        <f t="shared" si="37"/>
        <v>8.909144736842107</v>
      </c>
      <c r="BV9" s="93">
        <f t="shared" si="37"/>
        <v>8.896578947368422</v>
      </c>
      <c r="BW9" s="93">
        <f t="shared" si="37"/>
        <v>8.884013157894739</v>
      </c>
      <c r="BX9" s="93">
        <f t="shared" si="37"/>
        <v>8.871447368421054</v>
      </c>
      <c r="BY9" s="93">
        <f t="shared" si="37"/>
        <v>8.85888157894737</v>
      </c>
      <c r="BZ9" s="93">
        <f t="shared" si="37"/>
        <v>8.846315789473685</v>
      </c>
      <c r="CA9" s="93">
        <f t="shared" si="37"/>
        <v>8.83375</v>
      </c>
      <c r="CB9" s="93">
        <f t="shared" si="37"/>
        <v>8.821184210526317</v>
      </c>
      <c r="CC9" s="93">
        <f t="shared" si="37"/>
        <v>8.808618421052632</v>
      </c>
      <c r="CD9" s="93">
        <f t="shared" si="37"/>
        <v>8.796052631578949</v>
      </c>
      <c r="CE9" s="93">
        <f t="shared" si="38"/>
        <v>8.783486842105264</v>
      </c>
      <c r="CF9" s="93">
        <f t="shared" si="38"/>
        <v>8.77092105263158</v>
      </c>
      <c r="CG9" s="93">
        <f t="shared" si="38"/>
        <v>8.758355263157895</v>
      </c>
      <c r="CH9" s="93">
        <f t="shared" si="38"/>
        <v>8.745789473684212</v>
      </c>
      <c r="CI9" s="93">
        <f t="shared" si="38"/>
        <v>8.733223684210527</v>
      </c>
      <c r="CJ9" s="93">
        <f t="shared" si="38"/>
        <v>8.720657894736844</v>
      </c>
      <c r="CK9" s="93">
        <f t="shared" si="38"/>
        <v>8.708092105263159</v>
      </c>
      <c r="CL9" s="93">
        <f t="shared" si="38"/>
        <v>8.695526315789476</v>
      </c>
      <c r="CM9" s="93">
        <f t="shared" si="38"/>
        <v>8.68296052631579</v>
      </c>
      <c r="CN9" s="93">
        <f t="shared" si="22"/>
        <v>8.670394736842107</v>
      </c>
    </row>
    <row r="10" spans="1:92" ht="12.75">
      <c r="A10">
        <v>17</v>
      </c>
      <c r="B10" s="42">
        <v>0.5</v>
      </c>
      <c r="C10" s="50" t="str">
        <f t="shared" si="4"/>
        <v>17.5 'C</v>
      </c>
      <c r="D10" s="51">
        <v>9.53</v>
      </c>
      <c r="E10" s="52">
        <f t="shared" si="5"/>
        <v>9.467302631578947</v>
      </c>
      <c r="F10" s="52">
        <f t="shared" si="6"/>
        <v>9.404605263157894</v>
      </c>
      <c r="G10" s="52">
        <f t="shared" si="7"/>
        <v>9.341907894736842</v>
      </c>
      <c r="H10" s="53">
        <f t="shared" si="8"/>
        <v>9.279210526315788</v>
      </c>
      <c r="I10" s="54">
        <f t="shared" si="9"/>
        <v>9.216513157894736</v>
      </c>
      <c r="J10" s="55">
        <f t="shared" si="10"/>
        <v>9.153815789473683</v>
      </c>
      <c r="K10" s="52">
        <f t="shared" si="11"/>
        <v>9.09111842105263</v>
      </c>
      <c r="L10" s="52">
        <f t="shared" si="12"/>
        <v>9.028421052631577</v>
      </c>
      <c r="M10" s="56">
        <f t="shared" si="13"/>
        <v>8.965723684210525</v>
      </c>
      <c r="N10" s="56">
        <f t="shared" si="1"/>
        <v>8.903026315789473</v>
      </c>
      <c r="O10" s="56">
        <f t="shared" si="14"/>
        <v>8.840328947368421</v>
      </c>
      <c r="P10" s="56">
        <f t="shared" si="15"/>
        <v>8.777631578947368</v>
      </c>
      <c r="Q10" s="49">
        <f t="shared" si="16"/>
        <v>8.714934210526316</v>
      </c>
      <c r="R10" s="49">
        <f t="shared" si="17"/>
        <v>8.652236842105262</v>
      </c>
      <c r="S10">
        <f t="shared" si="18"/>
        <v>0.012539473684210524</v>
      </c>
      <c r="T10">
        <f t="shared" si="19"/>
        <v>1.7763568394002505E-15</v>
      </c>
      <c r="U10">
        <v>17.5</v>
      </c>
      <c r="V10" s="93">
        <f t="shared" si="23"/>
        <v>9.53</v>
      </c>
      <c r="W10" s="93">
        <f t="shared" si="24"/>
        <v>9.517460526315789</v>
      </c>
      <c r="X10" s="93">
        <f t="shared" si="25"/>
        <v>9.504921052631579</v>
      </c>
      <c r="Y10" s="93">
        <f t="shared" si="26"/>
        <v>9.492381578947368</v>
      </c>
      <c r="Z10" s="93">
        <f t="shared" si="27"/>
        <v>9.479842105263158</v>
      </c>
      <c r="AA10" s="93">
        <f t="shared" si="28"/>
        <v>9.467302631578947</v>
      </c>
      <c r="AB10" s="93">
        <f t="shared" si="31"/>
        <v>9.454763157894737</v>
      </c>
      <c r="AC10" s="93">
        <f t="shared" si="32"/>
        <v>9.442223684210527</v>
      </c>
      <c r="AD10" s="93">
        <f t="shared" si="32"/>
        <v>9.429684210526316</v>
      </c>
      <c r="AE10" s="93">
        <f t="shared" si="32"/>
        <v>9.417144736842106</v>
      </c>
      <c r="AF10" s="93">
        <f t="shared" si="32"/>
        <v>9.404605263157896</v>
      </c>
      <c r="AG10" s="93">
        <f t="shared" si="32"/>
        <v>9.392065789473683</v>
      </c>
      <c r="AH10" s="93">
        <f t="shared" si="32"/>
        <v>9.379526315789473</v>
      </c>
      <c r="AI10" s="93">
        <f t="shared" si="32"/>
        <v>9.366986842105263</v>
      </c>
      <c r="AJ10" s="93">
        <f t="shared" si="32"/>
        <v>9.354447368421052</v>
      </c>
      <c r="AK10" s="93">
        <f t="shared" si="32"/>
        <v>9.341907894736842</v>
      </c>
      <c r="AL10" s="93">
        <f t="shared" si="32"/>
        <v>9.329368421052632</v>
      </c>
      <c r="AM10" s="93">
        <f t="shared" si="33"/>
        <v>9.316828947368421</v>
      </c>
      <c r="AN10" s="93">
        <f t="shared" si="33"/>
        <v>9.30428947368421</v>
      </c>
      <c r="AO10" s="93">
        <f t="shared" si="33"/>
        <v>9.29175</v>
      </c>
      <c r="AP10" s="93">
        <f t="shared" si="33"/>
        <v>9.27921052631579</v>
      </c>
      <c r="AQ10" s="93">
        <f t="shared" si="34"/>
        <v>9.26667105263158</v>
      </c>
      <c r="AR10" s="93">
        <f t="shared" si="34"/>
        <v>9.25413157894737</v>
      </c>
      <c r="AS10" s="93">
        <f t="shared" si="34"/>
        <v>9.241592105263157</v>
      </c>
      <c r="AT10" s="93">
        <f t="shared" si="34"/>
        <v>9.229052631578947</v>
      </c>
      <c r="AU10" s="93">
        <f t="shared" si="34"/>
        <v>9.216513157894736</v>
      </c>
      <c r="AV10" s="93">
        <f t="shared" si="34"/>
        <v>9.203973684210526</v>
      </c>
      <c r="AW10" s="93">
        <f t="shared" si="34"/>
        <v>9.191434210526316</v>
      </c>
      <c r="AX10" s="93">
        <f t="shared" si="34"/>
        <v>9.178894736842105</v>
      </c>
      <c r="AY10" s="93">
        <f t="shared" si="34"/>
        <v>9.166355263157895</v>
      </c>
      <c r="AZ10" s="93">
        <f t="shared" si="34"/>
        <v>9.153815789473684</v>
      </c>
      <c r="BA10" s="93">
        <f t="shared" si="35"/>
        <v>9.141276315789474</v>
      </c>
      <c r="BB10" s="93">
        <f t="shared" si="35"/>
        <v>9.128736842105264</v>
      </c>
      <c r="BC10" s="93">
        <f t="shared" si="35"/>
        <v>9.116197368421053</v>
      </c>
      <c r="BD10" s="93">
        <f t="shared" si="35"/>
        <v>9.103657894736843</v>
      </c>
      <c r="BE10" s="93">
        <f t="shared" si="35"/>
        <v>9.09111842105263</v>
      </c>
      <c r="BF10" s="93">
        <f t="shared" si="35"/>
        <v>9.07857894736842</v>
      </c>
      <c r="BG10" s="93">
        <f t="shared" si="35"/>
        <v>9.06603947368421</v>
      </c>
      <c r="BH10" s="93">
        <f t="shared" si="35"/>
        <v>9.0535</v>
      </c>
      <c r="BI10" s="93">
        <f t="shared" si="35"/>
        <v>9.04096052631579</v>
      </c>
      <c r="BJ10" s="93">
        <f t="shared" si="35"/>
        <v>9.028421052631579</v>
      </c>
      <c r="BK10" s="93">
        <f t="shared" si="36"/>
        <v>9.015881578947369</v>
      </c>
      <c r="BL10" s="93">
        <f t="shared" si="36"/>
        <v>9.003342105263158</v>
      </c>
      <c r="BM10" s="93">
        <f t="shared" si="36"/>
        <v>8.990802631578948</v>
      </c>
      <c r="BN10" s="93">
        <f t="shared" si="36"/>
        <v>8.978263157894737</v>
      </c>
      <c r="BO10" s="93">
        <f t="shared" si="36"/>
        <v>8.965723684210527</v>
      </c>
      <c r="BP10" s="93">
        <f t="shared" si="36"/>
        <v>8.953184210526317</v>
      </c>
      <c r="BQ10" s="93">
        <f t="shared" si="36"/>
        <v>8.940644736842104</v>
      </c>
      <c r="BR10" s="93">
        <f t="shared" si="36"/>
        <v>8.928105263157894</v>
      </c>
      <c r="BS10" s="93">
        <f t="shared" si="36"/>
        <v>8.915565789473684</v>
      </c>
      <c r="BT10" s="93">
        <f t="shared" si="36"/>
        <v>8.903026315789473</v>
      </c>
      <c r="BU10" s="93">
        <f t="shared" si="37"/>
        <v>8.890486842105263</v>
      </c>
      <c r="BV10" s="93">
        <f t="shared" si="37"/>
        <v>8.877947368421053</v>
      </c>
      <c r="BW10" s="93">
        <f t="shared" si="37"/>
        <v>8.865407894736842</v>
      </c>
      <c r="BX10" s="93">
        <f t="shared" si="37"/>
        <v>8.852868421052632</v>
      </c>
      <c r="BY10" s="93">
        <f t="shared" si="37"/>
        <v>8.840328947368421</v>
      </c>
      <c r="BZ10" s="93">
        <f t="shared" si="37"/>
        <v>8.827789473684211</v>
      </c>
      <c r="CA10" s="93">
        <f t="shared" si="37"/>
        <v>8.81525</v>
      </c>
      <c r="CB10" s="93">
        <f t="shared" si="37"/>
        <v>8.80271052631579</v>
      </c>
      <c r="CC10" s="93">
        <f t="shared" si="37"/>
        <v>8.79017105263158</v>
      </c>
      <c r="CD10" s="93">
        <f t="shared" si="37"/>
        <v>8.777631578947368</v>
      </c>
      <c r="CE10" s="93">
        <f t="shared" si="38"/>
        <v>8.765092105263157</v>
      </c>
      <c r="CF10" s="93">
        <f t="shared" si="38"/>
        <v>8.752552631578947</v>
      </c>
      <c r="CG10" s="93">
        <f t="shared" si="38"/>
        <v>8.740013157894737</v>
      </c>
      <c r="CH10" s="93">
        <f t="shared" si="38"/>
        <v>8.727473684210526</v>
      </c>
      <c r="CI10" s="93">
        <f t="shared" si="38"/>
        <v>8.714934210526316</v>
      </c>
      <c r="CJ10" s="93">
        <f t="shared" si="38"/>
        <v>8.702394736842106</v>
      </c>
      <c r="CK10" s="93">
        <f t="shared" si="38"/>
        <v>8.689855263157895</v>
      </c>
      <c r="CL10" s="93">
        <f t="shared" si="38"/>
        <v>8.677315789473685</v>
      </c>
      <c r="CM10" s="93">
        <f t="shared" si="38"/>
        <v>8.664776315789474</v>
      </c>
      <c r="CN10" s="93">
        <f t="shared" si="22"/>
        <v>8.652236842105264</v>
      </c>
    </row>
    <row r="11" spans="1:92" ht="12.75">
      <c r="A11">
        <v>17</v>
      </c>
      <c r="B11" s="42">
        <v>0.6</v>
      </c>
      <c r="C11" s="50" t="str">
        <f t="shared" si="4"/>
        <v>17.6 'C</v>
      </c>
      <c r="D11" s="51">
        <v>9.51</v>
      </c>
      <c r="E11" s="52">
        <f t="shared" si="5"/>
        <v>9.447434210526316</v>
      </c>
      <c r="F11" s="52">
        <f t="shared" si="6"/>
        <v>9.384868421052632</v>
      </c>
      <c r="G11" s="52">
        <f t="shared" si="7"/>
        <v>9.322302631578948</v>
      </c>
      <c r="H11" s="53">
        <f t="shared" si="8"/>
        <v>9.259736842105264</v>
      </c>
      <c r="I11" s="54">
        <f t="shared" si="9"/>
        <v>9.197171052631578</v>
      </c>
      <c r="J11" s="55">
        <f t="shared" si="10"/>
        <v>9.134605263157894</v>
      </c>
      <c r="K11" s="52">
        <f t="shared" si="11"/>
        <v>9.07203947368421</v>
      </c>
      <c r="L11" s="52">
        <f t="shared" si="12"/>
        <v>9.009473684210526</v>
      </c>
      <c r="M11" s="56">
        <f t="shared" si="13"/>
        <v>8.946907894736842</v>
      </c>
      <c r="N11" s="56">
        <f t="shared" si="1"/>
        <v>8.884342105263158</v>
      </c>
      <c r="O11" s="56">
        <f t="shared" si="14"/>
        <v>8.821776315789474</v>
      </c>
      <c r="P11" s="56">
        <f t="shared" si="15"/>
        <v>8.759210526315789</v>
      </c>
      <c r="Q11" s="49">
        <f t="shared" si="16"/>
        <v>8.696644736842105</v>
      </c>
      <c r="R11" s="49">
        <f t="shared" si="17"/>
        <v>8.63407894736842</v>
      </c>
      <c r="S11">
        <f t="shared" si="18"/>
        <v>0.012513157894736848</v>
      </c>
      <c r="T11">
        <f t="shared" si="19"/>
        <v>-3.552713678800501E-15</v>
      </c>
      <c r="U11">
        <v>17.6</v>
      </c>
      <c r="V11" s="93">
        <f t="shared" si="23"/>
        <v>9.51</v>
      </c>
      <c r="W11" s="93">
        <f t="shared" si="24"/>
        <v>9.497486842105264</v>
      </c>
      <c r="X11" s="93">
        <f t="shared" si="25"/>
        <v>9.484973684210527</v>
      </c>
      <c r="Y11" s="93">
        <f t="shared" si="26"/>
        <v>9.47246052631579</v>
      </c>
      <c r="Z11" s="93">
        <f t="shared" si="27"/>
        <v>9.459947368421053</v>
      </c>
      <c r="AA11" s="93">
        <f t="shared" si="28"/>
        <v>9.447434210526316</v>
      </c>
      <c r="AB11" s="93">
        <f t="shared" si="31"/>
        <v>9.43492105263158</v>
      </c>
      <c r="AC11" s="93">
        <f t="shared" si="32"/>
        <v>9.422407894736843</v>
      </c>
      <c r="AD11" s="93">
        <f t="shared" si="32"/>
        <v>9.409894736842105</v>
      </c>
      <c r="AE11" s="93">
        <f t="shared" si="32"/>
        <v>9.39738157894737</v>
      </c>
      <c r="AF11" s="93">
        <f t="shared" si="32"/>
        <v>9.384868421052632</v>
      </c>
      <c r="AG11" s="93">
        <f t="shared" si="32"/>
        <v>9.372355263157896</v>
      </c>
      <c r="AH11" s="93">
        <f t="shared" si="32"/>
        <v>9.359842105263159</v>
      </c>
      <c r="AI11" s="93">
        <f t="shared" si="32"/>
        <v>9.347328947368421</v>
      </c>
      <c r="AJ11" s="93">
        <f t="shared" si="32"/>
        <v>9.334815789473685</v>
      </c>
      <c r="AK11" s="93">
        <f t="shared" si="32"/>
        <v>9.322302631578948</v>
      </c>
      <c r="AL11" s="93">
        <f t="shared" si="32"/>
        <v>9.30978947368421</v>
      </c>
      <c r="AM11" s="93">
        <f t="shared" si="33"/>
        <v>9.297276315789475</v>
      </c>
      <c r="AN11" s="93">
        <f t="shared" si="33"/>
        <v>9.284763157894737</v>
      </c>
      <c r="AO11" s="93">
        <f t="shared" si="33"/>
        <v>9.27225</v>
      </c>
      <c r="AP11" s="93">
        <f t="shared" si="33"/>
        <v>9.259736842105264</v>
      </c>
      <c r="AQ11" s="93">
        <f t="shared" si="34"/>
        <v>9.247223684210526</v>
      </c>
      <c r="AR11" s="93">
        <f t="shared" si="34"/>
        <v>9.23471052631579</v>
      </c>
      <c r="AS11" s="93">
        <f t="shared" si="34"/>
        <v>9.222197368421053</v>
      </c>
      <c r="AT11" s="93">
        <f t="shared" si="34"/>
        <v>9.209684210526316</v>
      </c>
      <c r="AU11" s="93">
        <f t="shared" si="34"/>
        <v>9.19717105263158</v>
      </c>
      <c r="AV11" s="93">
        <f t="shared" si="34"/>
        <v>9.184657894736842</v>
      </c>
      <c r="AW11" s="93">
        <f t="shared" si="34"/>
        <v>9.172144736842105</v>
      </c>
      <c r="AX11" s="93">
        <f t="shared" si="34"/>
        <v>9.15963157894737</v>
      </c>
      <c r="AY11" s="93">
        <f t="shared" si="34"/>
        <v>9.147118421052632</v>
      </c>
      <c r="AZ11" s="93">
        <f t="shared" si="34"/>
        <v>9.134605263157896</v>
      </c>
      <c r="BA11" s="93">
        <f t="shared" si="35"/>
        <v>9.122092105263159</v>
      </c>
      <c r="BB11" s="93">
        <f t="shared" si="35"/>
        <v>9.109578947368421</v>
      </c>
      <c r="BC11" s="93">
        <f t="shared" si="35"/>
        <v>9.097065789473685</v>
      </c>
      <c r="BD11" s="93">
        <f t="shared" si="35"/>
        <v>9.084552631578948</v>
      </c>
      <c r="BE11" s="93">
        <f t="shared" si="35"/>
        <v>9.07203947368421</v>
      </c>
      <c r="BF11" s="93">
        <f t="shared" si="35"/>
        <v>9.059526315789475</v>
      </c>
      <c r="BG11" s="93">
        <f t="shared" si="35"/>
        <v>9.047013157894737</v>
      </c>
      <c r="BH11" s="93">
        <f t="shared" si="35"/>
        <v>9.0345</v>
      </c>
      <c r="BI11" s="93">
        <f t="shared" si="35"/>
        <v>9.021986842105264</v>
      </c>
      <c r="BJ11" s="93">
        <f t="shared" si="35"/>
        <v>9.009473684210526</v>
      </c>
      <c r="BK11" s="93">
        <f t="shared" si="36"/>
        <v>8.99696052631579</v>
      </c>
      <c r="BL11" s="93">
        <f t="shared" si="36"/>
        <v>8.984447368421053</v>
      </c>
      <c r="BM11" s="93">
        <f t="shared" si="36"/>
        <v>8.971934210526316</v>
      </c>
      <c r="BN11" s="93">
        <f t="shared" si="36"/>
        <v>8.95942105263158</v>
      </c>
      <c r="BO11" s="93">
        <f t="shared" si="36"/>
        <v>8.946907894736842</v>
      </c>
      <c r="BP11" s="93">
        <f t="shared" si="36"/>
        <v>8.934394736842105</v>
      </c>
      <c r="BQ11" s="93">
        <f t="shared" si="36"/>
        <v>8.921881578947369</v>
      </c>
      <c r="BR11" s="93">
        <f t="shared" si="36"/>
        <v>8.909368421052632</v>
      </c>
      <c r="BS11" s="93">
        <f t="shared" si="36"/>
        <v>8.896855263157896</v>
      </c>
      <c r="BT11" s="93">
        <f t="shared" si="36"/>
        <v>8.884342105263158</v>
      </c>
      <c r="BU11" s="93">
        <f t="shared" si="37"/>
        <v>8.87182894736842</v>
      </c>
      <c r="BV11" s="93">
        <f t="shared" si="37"/>
        <v>8.859315789473685</v>
      </c>
      <c r="BW11" s="93">
        <f t="shared" si="37"/>
        <v>8.846802631578948</v>
      </c>
      <c r="BX11" s="93">
        <f t="shared" si="37"/>
        <v>8.83428947368421</v>
      </c>
      <c r="BY11" s="93">
        <f t="shared" si="37"/>
        <v>8.821776315789474</v>
      </c>
      <c r="BZ11" s="93">
        <f t="shared" si="37"/>
        <v>8.809263157894737</v>
      </c>
      <c r="CA11" s="93">
        <f t="shared" si="37"/>
        <v>8.79675</v>
      </c>
      <c r="CB11" s="93">
        <f t="shared" si="37"/>
        <v>8.784236842105264</v>
      </c>
      <c r="CC11" s="93">
        <f t="shared" si="37"/>
        <v>8.771723684210526</v>
      </c>
      <c r="CD11" s="93">
        <f t="shared" si="37"/>
        <v>8.75921052631579</v>
      </c>
      <c r="CE11" s="93">
        <f t="shared" si="38"/>
        <v>8.746697368421053</v>
      </c>
      <c r="CF11" s="93">
        <f t="shared" si="38"/>
        <v>8.734184210526315</v>
      </c>
      <c r="CG11" s="93">
        <f t="shared" si="38"/>
        <v>8.72167105263158</v>
      </c>
      <c r="CH11" s="93">
        <f t="shared" si="38"/>
        <v>8.709157894736842</v>
      </c>
      <c r="CI11" s="93">
        <f t="shared" si="38"/>
        <v>8.696644736842105</v>
      </c>
      <c r="CJ11" s="93">
        <f t="shared" si="38"/>
        <v>8.684131578947369</v>
      </c>
      <c r="CK11" s="93">
        <f t="shared" si="38"/>
        <v>8.671618421052631</v>
      </c>
      <c r="CL11" s="93">
        <f t="shared" si="38"/>
        <v>8.659105263157896</v>
      </c>
      <c r="CM11" s="93">
        <f t="shared" si="38"/>
        <v>8.646592105263158</v>
      </c>
      <c r="CN11" s="93">
        <f t="shared" si="22"/>
        <v>8.63407894736842</v>
      </c>
    </row>
    <row r="12" spans="1:92" ht="12.75">
      <c r="A12">
        <v>17</v>
      </c>
      <c r="B12" s="42">
        <v>0.7</v>
      </c>
      <c r="C12" s="50" t="str">
        <f t="shared" si="4"/>
        <v>17.7 'C</v>
      </c>
      <c r="D12" s="51">
        <v>9.49</v>
      </c>
      <c r="E12" s="52">
        <f t="shared" si="5"/>
        <v>9.427565789473684</v>
      </c>
      <c r="F12" s="52">
        <f t="shared" si="6"/>
        <v>9.365131578947368</v>
      </c>
      <c r="G12" s="52">
        <f t="shared" si="7"/>
        <v>9.302697368421052</v>
      </c>
      <c r="H12" s="53">
        <f t="shared" si="8"/>
        <v>9.240263157894738</v>
      </c>
      <c r="I12" s="54">
        <f t="shared" si="9"/>
        <v>9.17782894736842</v>
      </c>
      <c r="J12" s="55">
        <f t="shared" si="10"/>
        <v>9.115394736842106</v>
      </c>
      <c r="K12" s="52">
        <f t="shared" si="11"/>
        <v>9.05296052631579</v>
      </c>
      <c r="L12" s="52">
        <f t="shared" si="12"/>
        <v>8.990526315789474</v>
      </c>
      <c r="M12" s="56">
        <f t="shared" si="13"/>
        <v>8.928092105263158</v>
      </c>
      <c r="N12" s="56">
        <f t="shared" si="1"/>
        <v>8.865657894736842</v>
      </c>
      <c r="O12" s="56">
        <f t="shared" si="14"/>
        <v>8.803223684210527</v>
      </c>
      <c r="P12" s="56">
        <f t="shared" si="15"/>
        <v>8.740789473684211</v>
      </c>
      <c r="Q12" s="49">
        <f t="shared" si="16"/>
        <v>8.678355263157895</v>
      </c>
      <c r="R12" s="49">
        <f t="shared" si="17"/>
        <v>8.61592105263158</v>
      </c>
      <c r="S12">
        <f t="shared" si="18"/>
        <v>0.012486842105263149</v>
      </c>
      <c r="T12">
        <f t="shared" si="19"/>
        <v>7.105427357601002E-15</v>
      </c>
      <c r="U12">
        <v>17.7</v>
      </c>
      <c r="V12" s="93">
        <f t="shared" si="23"/>
        <v>9.49</v>
      </c>
      <c r="W12" s="93">
        <f t="shared" si="24"/>
        <v>9.477513157894737</v>
      </c>
      <c r="X12" s="93">
        <f t="shared" si="25"/>
        <v>9.465026315789475</v>
      </c>
      <c r="Y12" s="93">
        <f t="shared" si="26"/>
        <v>9.45253947368421</v>
      </c>
      <c r="Z12" s="93">
        <f t="shared" si="27"/>
        <v>9.440052631578947</v>
      </c>
      <c r="AA12" s="93">
        <f t="shared" si="28"/>
        <v>9.427565789473684</v>
      </c>
      <c r="AB12" s="93">
        <f t="shared" si="31"/>
        <v>9.415078947368421</v>
      </c>
      <c r="AC12" s="93">
        <f t="shared" si="32"/>
        <v>9.402592105263158</v>
      </c>
      <c r="AD12" s="93">
        <f t="shared" si="32"/>
        <v>9.390105263157896</v>
      </c>
      <c r="AE12" s="93">
        <f t="shared" si="32"/>
        <v>9.377618421052631</v>
      </c>
      <c r="AF12" s="93">
        <f t="shared" si="32"/>
        <v>9.365131578947368</v>
      </c>
      <c r="AG12" s="93">
        <f t="shared" si="32"/>
        <v>9.352644736842105</v>
      </c>
      <c r="AH12" s="93">
        <f t="shared" si="32"/>
        <v>9.340157894736842</v>
      </c>
      <c r="AI12" s="93">
        <f t="shared" si="32"/>
        <v>9.32767105263158</v>
      </c>
      <c r="AJ12" s="93">
        <f t="shared" si="32"/>
        <v>9.315184210526317</v>
      </c>
      <c r="AK12" s="93">
        <f t="shared" si="32"/>
        <v>9.302697368421052</v>
      </c>
      <c r="AL12" s="93">
        <f t="shared" si="32"/>
        <v>9.29021052631579</v>
      </c>
      <c r="AM12" s="93">
        <f t="shared" si="33"/>
        <v>9.277723684210526</v>
      </c>
      <c r="AN12" s="93">
        <f t="shared" si="33"/>
        <v>9.265236842105264</v>
      </c>
      <c r="AO12" s="93">
        <f t="shared" si="33"/>
        <v>9.25275</v>
      </c>
      <c r="AP12" s="93">
        <f t="shared" si="33"/>
        <v>9.240263157894738</v>
      </c>
      <c r="AQ12" s="93">
        <f t="shared" si="34"/>
        <v>9.227776315789473</v>
      </c>
      <c r="AR12" s="93">
        <f t="shared" si="34"/>
        <v>9.21528947368421</v>
      </c>
      <c r="AS12" s="93">
        <f t="shared" si="34"/>
        <v>9.202802631578948</v>
      </c>
      <c r="AT12" s="93">
        <f t="shared" si="34"/>
        <v>9.190315789473685</v>
      </c>
      <c r="AU12" s="93">
        <f t="shared" si="34"/>
        <v>9.177828947368422</v>
      </c>
      <c r="AV12" s="93">
        <f t="shared" si="34"/>
        <v>9.165342105263159</v>
      </c>
      <c r="AW12" s="93">
        <f t="shared" si="34"/>
        <v>9.152855263157894</v>
      </c>
      <c r="AX12" s="93">
        <f t="shared" si="34"/>
        <v>9.140368421052631</v>
      </c>
      <c r="AY12" s="93">
        <f t="shared" si="34"/>
        <v>9.127881578947369</v>
      </c>
      <c r="AZ12" s="93">
        <f t="shared" si="34"/>
        <v>9.115394736842106</v>
      </c>
      <c r="BA12" s="93">
        <f t="shared" si="35"/>
        <v>9.102907894736843</v>
      </c>
      <c r="BB12" s="93">
        <f t="shared" si="35"/>
        <v>9.09042105263158</v>
      </c>
      <c r="BC12" s="93">
        <f t="shared" si="35"/>
        <v>9.077934210526315</v>
      </c>
      <c r="BD12" s="93">
        <f t="shared" si="35"/>
        <v>9.065447368421053</v>
      </c>
      <c r="BE12" s="93">
        <f t="shared" si="35"/>
        <v>9.05296052631579</v>
      </c>
      <c r="BF12" s="93">
        <f t="shared" si="35"/>
        <v>9.040473684210527</v>
      </c>
      <c r="BG12" s="93">
        <f t="shared" si="35"/>
        <v>9.027986842105264</v>
      </c>
      <c r="BH12" s="93">
        <f t="shared" si="35"/>
        <v>9.015500000000001</v>
      </c>
      <c r="BI12" s="93">
        <f t="shared" si="35"/>
        <v>9.003013157894737</v>
      </c>
      <c r="BJ12" s="93">
        <f t="shared" si="35"/>
        <v>8.990526315789474</v>
      </c>
      <c r="BK12" s="93">
        <f t="shared" si="36"/>
        <v>8.97803947368421</v>
      </c>
      <c r="BL12" s="93">
        <f t="shared" si="36"/>
        <v>8.965552631578948</v>
      </c>
      <c r="BM12" s="93">
        <f t="shared" si="36"/>
        <v>8.953065789473685</v>
      </c>
      <c r="BN12" s="93">
        <f t="shared" si="36"/>
        <v>8.940578947368422</v>
      </c>
      <c r="BO12" s="93">
        <f t="shared" si="36"/>
        <v>8.928092105263158</v>
      </c>
      <c r="BP12" s="93">
        <f t="shared" si="36"/>
        <v>8.915605263157895</v>
      </c>
      <c r="BQ12" s="93">
        <f t="shared" si="36"/>
        <v>8.903118421052632</v>
      </c>
      <c r="BR12" s="93">
        <f t="shared" si="36"/>
        <v>8.890631578947369</v>
      </c>
      <c r="BS12" s="93">
        <f t="shared" si="36"/>
        <v>8.878144736842106</v>
      </c>
      <c r="BT12" s="93">
        <f t="shared" si="36"/>
        <v>8.865657894736843</v>
      </c>
      <c r="BU12" s="93">
        <f t="shared" si="37"/>
        <v>8.853171052631579</v>
      </c>
      <c r="BV12" s="93">
        <f t="shared" si="37"/>
        <v>8.840684210526316</v>
      </c>
      <c r="BW12" s="93">
        <f t="shared" si="37"/>
        <v>8.828197368421053</v>
      </c>
      <c r="BX12" s="93">
        <f t="shared" si="37"/>
        <v>8.81571052631579</v>
      </c>
      <c r="BY12" s="93">
        <f t="shared" si="37"/>
        <v>8.803223684210527</v>
      </c>
      <c r="BZ12" s="93">
        <f t="shared" si="37"/>
        <v>8.790736842105265</v>
      </c>
      <c r="CA12" s="93">
        <f t="shared" si="37"/>
        <v>8.77825</v>
      </c>
      <c r="CB12" s="93">
        <f t="shared" si="37"/>
        <v>8.765763157894737</v>
      </c>
      <c r="CC12" s="93">
        <f t="shared" si="37"/>
        <v>8.753276315789474</v>
      </c>
      <c r="CD12" s="93">
        <f t="shared" si="37"/>
        <v>8.740789473684211</v>
      </c>
      <c r="CE12" s="93">
        <f t="shared" si="38"/>
        <v>8.728302631578948</v>
      </c>
      <c r="CF12" s="93">
        <f t="shared" si="38"/>
        <v>8.715815789473686</v>
      </c>
      <c r="CG12" s="93">
        <f t="shared" si="38"/>
        <v>8.703328947368421</v>
      </c>
      <c r="CH12" s="93">
        <f t="shared" si="38"/>
        <v>8.690842105263158</v>
      </c>
      <c r="CI12" s="93">
        <f t="shared" si="38"/>
        <v>8.678355263157895</v>
      </c>
      <c r="CJ12" s="93">
        <f t="shared" si="38"/>
        <v>8.665868421052632</v>
      </c>
      <c r="CK12" s="93">
        <f t="shared" si="38"/>
        <v>8.65338157894737</v>
      </c>
      <c r="CL12" s="93">
        <f t="shared" si="38"/>
        <v>8.640894736842107</v>
      </c>
      <c r="CM12" s="93">
        <f t="shared" si="38"/>
        <v>8.628407894736842</v>
      </c>
      <c r="CN12" s="93">
        <f t="shared" si="22"/>
        <v>8.61592105263158</v>
      </c>
    </row>
    <row r="13" spans="1:92" ht="12.75">
      <c r="A13">
        <v>17</v>
      </c>
      <c r="B13" s="42">
        <v>0.8</v>
      </c>
      <c r="C13" s="50" t="str">
        <f t="shared" si="4"/>
        <v>17.8 'C</v>
      </c>
      <c r="D13" s="51">
        <v>9.47</v>
      </c>
      <c r="E13" s="52">
        <f t="shared" si="5"/>
        <v>9.407697368421054</v>
      </c>
      <c r="F13" s="52">
        <f t="shared" si="6"/>
        <v>9.345394736842106</v>
      </c>
      <c r="G13" s="52">
        <f t="shared" si="7"/>
        <v>9.283092105263158</v>
      </c>
      <c r="H13" s="53">
        <f t="shared" si="8"/>
        <v>9.220789473684212</v>
      </c>
      <c r="I13" s="54">
        <f t="shared" si="9"/>
        <v>9.158486842105264</v>
      </c>
      <c r="J13" s="55">
        <f t="shared" si="10"/>
        <v>9.096184210526316</v>
      </c>
      <c r="K13" s="52">
        <f t="shared" si="11"/>
        <v>9.03388157894737</v>
      </c>
      <c r="L13" s="56">
        <f t="shared" si="12"/>
        <v>8.971578947368421</v>
      </c>
      <c r="M13" s="56">
        <f t="shared" si="13"/>
        <v>8.909276315789475</v>
      </c>
      <c r="N13" s="56">
        <f t="shared" si="1"/>
        <v>8.846973684210527</v>
      </c>
      <c r="O13" s="56">
        <f t="shared" si="14"/>
        <v>8.78467105263158</v>
      </c>
      <c r="P13" s="56">
        <f t="shared" si="15"/>
        <v>8.722368421052632</v>
      </c>
      <c r="Q13" s="49">
        <f t="shared" si="16"/>
        <v>8.660065789473684</v>
      </c>
      <c r="R13" s="49">
        <f t="shared" si="17"/>
        <v>8.597763157894738</v>
      </c>
      <c r="S13">
        <f t="shared" si="18"/>
        <v>0.01246052631578948</v>
      </c>
      <c r="T13">
        <f t="shared" si="19"/>
        <v>-3.552713678800501E-15</v>
      </c>
      <c r="U13">
        <v>17.8</v>
      </c>
      <c r="V13" s="93">
        <f t="shared" si="23"/>
        <v>9.47</v>
      </c>
      <c r="W13" s="93">
        <f t="shared" si="24"/>
        <v>9.45753947368421</v>
      </c>
      <c r="X13" s="93">
        <f t="shared" si="25"/>
        <v>9.445078947368422</v>
      </c>
      <c r="Y13" s="93">
        <f t="shared" si="26"/>
        <v>9.432618421052632</v>
      </c>
      <c r="Z13" s="93">
        <f t="shared" si="27"/>
        <v>9.420157894736843</v>
      </c>
      <c r="AA13" s="93">
        <f t="shared" si="28"/>
        <v>9.407697368421053</v>
      </c>
      <c r="AB13" s="93">
        <f t="shared" si="31"/>
        <v>9.395236842105264</v>
      </c>
      <c r="AC13" s="93">
        <f t="shared" si="32"/>
        <v>9.382776315789474</v>
      </c>
      <c r="AD13" s="93">
        <f t="shared" si="32"/>
        <v>9.370315789473684</v>
      </c>
      <c r="AE13" s="93">
        <f t="shared" si="32"/>
        <v>9.357855263157896</v>
      </c>
      <c r="AF13" s="93">
        <f t="shared" si="32"/>
        <v>9.345394736842106</v>
      </c>
      <c r="AG13" s="93">
        <f t="shared" si="32"/>
        <v>9.332934210526316</v>
      </c>
      <c r="AH13" s="93">
        <f t="shared" si="32"/>
        <v>9.320473684210526</v>
      </c>
      <c r="AI13" s="93">
        <f t="shared" si="32"/>
        <v>9.308013157894738</v>
      </c>
      <c r="AJ13" s="93">
        <f t="shared" si="32"/>
        <v>9.295552631578948</v>
      </c>
      <c r="AK13" s="93">
        <f t="shared" si="32"/>
        <v>9.283092105263158</v>
      </c>
      <c r="AL13" s="93">
        <f t="shared" si="32"/>
        <v>9.270631578947368</v>
      </c>
      <c r="AM13" s="93">
        <f t="shared" si="33"/>
        <v>9.25817105263158</v>
      </c>
      <c r="AN13" s="93">
        <f t="shared" si="33"/>
        <v>9.24571052631579</v>
      </c>
      <c r="AO13" s="93">
        <f t="shared" si="33"/>
        <v>9.23325</v>
      </c>
      <c r="AP13" s="93">
        <f t="shared" si="33"/>
        <v>9.220789473684212</v>
      </c>
      <c r="AQ13" s="93">
        <f t="shared" si="34"/>
        <v>9.208328947368422</v>
      </c>
      <c r="AR13" s="93">
        <f t="shared" si="34"/>
        <v>9.195868421052632</v>
      </c>
      <c r="AS13" s="93">
        <f t="shared" si="34"/>
        <v>9.183407894736842</v>
      </c>
      <c r="AT13" s="93">
        <f t="shared" si="34"/>
        <v>9.170947368421054</v>
      </c>
      <c r="AU13" s="93">
        <f t="shared" si="34"/>
        <v>9.158486842105264</v>
      </c>
      <c r="AV13" s="93">
        <f t="shared" si="34"/>
        <v>9.146026315789474</v>
      </c>
      <c r="AW13" s="93">
        <f t="shared" si="34"/>
        <v>9.133565789473685</v>
      </c>
      <c r="AX13" s="93">
        <f t="shared" si="34"/>
        <v>9.121105263157895</v>
      </c>
      <c r="AY13" s="93">
        <f t="shared" si="34"/>
        <v>9.108644736842106</v>
      </c>
      <c r="AZ13" s="93">
        <f t="shared" si="34"/>
        <v>9.096184210526316</v>
      </c>
      <c r="BA13" s="93">
        <f t="shared" si="35"/>
        <v>9.083723684210527</v>
      </c>
      <c r="BB13" s="93">
        <f t="shared" si="35"/>
        <v>9.071263157894737</v>
      </c>
      <c r="BC13" s="93">
        <f t="shared" si="35"/>
        <v>9.058802631578947</v>
      </c>
      <c r="BD13" s="93">
        <f t="shared" si="35"/>
        <v>9.04634210526316</v>
      </c>
      <c r="BE13" s="93">
        <f t="shared" si="35"/>
        <v>9.03388157894737</v>
      </c>
      <c r="BF13" s="93">
        <f t="shared" si="35"/>
        <v>9.02142105263158</v>
      </c>
      <c r="BG13" s="93">
        <f t="shared" si="35"/>
        <v>9.00896052631579</v>
      </c>
      <c r="BH13" s="93">
        <f t="shared" si="35"/>
        <v>8.996500000000001</v>
      </c>
      <c r="BI13" s="93">
        <f t="shared" si="35"/>
        <v>8.984039473684211</v>
      </c>
      <c r="BJ13" s="93">
        <f t="shared" si="35"/>
        <v>8.971578947368421</v>
      </c>
      <c r="BK13" s="93">
        <f t="shared" si="36"/>
        <v>8.959118421052631</v>
      </c>
      <c r="BL13" s="93">
        <f t="shared" si="36"/>
        <v>8.946657894736843</v>
      </c>
      <c r="BM13" s="93">
        <f t="shared" si="36"/>
        <v>8.934197368421053</v>
      </c>
      <c r="BN13" s="93">
        <f t="shared" si="36"/>
        <v>8.921736842105263</v>
      </c>
      <c r="BO13" s="93">
        <f t="shared" si="36"/>
        <v>8.909276315789475</v>
      </c>
      <c r="BP13" s="93">
        <f t="shared" si="36"/>
        <v>8.896815789473685</v>
      </c>
      <c r="BQ13" s="93">
        <f t="shared" si="36"/>
        <v>8.884355263157895</v>
      </c>
      <c r="BR13" s="93">
        <f t="shared" si="36"/>
        <v>8.871894736842105</v>
      </c>
      <c r="BS13" s="93">
        <f t="shared" si="36"/>
        <v>8.859434210526317</v>
      </c>
      <c r="BT13" s="93">
        <f t="shared" si="36"/>
        <v>8.846973684210527</v>
      </c>
      <c r="BU13" s="93">
        <f t="shared" si="37"/>
        <v>8.834513157894737</v>
      </c>
      <c r="BV13" s="93">
        <f t="shared" si="37"/>
        <v>8.822052631578948</v>
      </c>
      <c r="BW13" s="93">
        <f t="shared" si="37"/>
        <v>8.809592105263159</v>
      </c>
      <c r="BX13" s="93">
        <f t="shared" si="37"/>
        <v>8.797131578947369</v>
      </c>
      <c r="BY13" s="93">
        <f t="shared" si="37"/>
        <v>8.784671052631579</v>
      </c>
      <c r="BZ13" s="93">
        <f t="shared" si="37"/>
        <v>8.77221052631579</v>
      </c>
      <c r="CA13" s="93">
        <f t="shared" si="37"/>
        <v>8.75975</v>
      </c>
      <c r="CB13" s="93">
        <f t="shared" si="37"/>
        <v>8.74728947368421</v>
      </c>
      <c r="CC13" s="93">
        <f t="shared" si="37"/>
        <v>8.734828947368422</v>
      </c>
      <c r="CD13" s="93">
        <f t="shared" si="37"/>
        <v>8.722368421052632</v>
      </c>
      <c r="CE13" s="93">
        <f t="shared" si="38"/>
        <v>8.709907894736842</v>
      </c>
      <c r="CF13" s="93">
        <f t="shared" si="38"/>
        <v>8.697447368421052</v>
      </c>
      <c r="CG13" s="93">
        <f t="shared" si="38"/>
        <v>8.684986842105264</v>
      </c>
      <c r="CH13" s="93">
        <f t="shared" si="38"/>
        <v>8.672526315789474</v>
      </c>
      <c r="CI13" s="93">
        <f t="shared" si="38"/>
        <v>8.660065789473684</v>
      </c>
      <c r="CJ13" s="93">
        <f t="shared" si="38"/>
        <v>8.647605263157894</v>
      </c>
      <c r="CK13" s="93">
        <f t="shared" si="38"/>
        <v>8.635144736842106</v>
      </c>
      <c r="CL13" s="93">
        <f t="shared" si="38"/>
        <v>8.622684210526316</v>
      </c>
      <c r="CM13" s="93">
        <f t="shared" si="38"/>
        <v>8.610223684210526</v>
      </c>
      <c r="CN13" s="93">
        <f t="shared" si="22"/>
        <v>8.597763157894738</v>
      </c>
    </row>
    <row r="14" spans="1:92" ht="13.5" thickBot="1">
      <c r="A14">
        <v>17</v>
      </c>
      <c r="B14" s="42">
        <v>0.9</v>
      </c>
      <c r="C14" s="57" t="str">
        <f t="shared" si="4"/>
        <v>17.9 'C</v>
      </c>
      <c r="D14" s="58">
        <v>9.45</v>
      </c>
      <c r="E14" s="59">
        <f t="shared" si="5"/>
        <v>9.38782894736842</v>
      </c>
      <c r="F14" s="59">
        <f t="shared" si="6"/>
        <v>9.32565789473684</v>
      </c>
      <c r="G14" s="59">
        <f t="shared" si="7"/>
        <v>9.263486842105262</v>
      </c>
      <c r="H14" s="60">
        <f t="shared" si="8"/>
        <v>9.201315789473684</v>
      </c>
      <c r="I14" s="61">
        <f t="shared" si="9"/>
        <v>9.139144736842104</v>
      </c>
      <c r="J14" s="62">
        <f t="shared" si="10"/>
        <v>9.076973684210525</v>
      </c>
      <c r="K14" s="59">
        <f t="shared" si="11"/>
        <v>9.014802631578947</v>
      </c>
      <c r="L14" s="63">
        <f t="shared" si="12"/>
        <v>8.952631578947367</v>
      </c>
      <c r="M14" s="63">
        <f t="shared" si="13"/>
        <v>8.890460526315788</v>
      </c>
      <c r="N14" s="63">
        <f t="shared" si="1"/>
        <v>8.82828947368421</v>
      </c>
      <c r="O14" s="63">
        <f t="shared" si="14"/>
        <v>8.766118421052632</v>
      </c>
      <c r="P14" s="63">
        <f t="shared" si="15"/>
        <v>8.703947368421051</v>
      </c>
      <c r="Q14" s="63">
        <f t="shared" si="16"/>
        <v>8.641776315789473</v>
      </c>
      <c r="R14" s="63">
        <f t="shared" si="17"/>
        <v>8.579605263157895</v>
      </c>
      <c r="S14">
        <f t="shared" si="18"/>
        <v>0.012434210526315789</v>
      </c>
      <c r="T14">
        <f t="shared" si="19"/>
        <v>0</v>
      </c>
      <c r="U14">
        <v>17.9</v>
      </c>
      <c r="V14" s="93">
        <f t="shared" si="23"/>
        <v>9.45</v>
      </c>
      <c r="W14" s="93">
        <f t="shared" si="24"/>
        <v>9.437565789473684</v>
      </c>
      <c r="X14" s="93">
        <f t="shared" si="25"/>
        <v>9.425131578947369</v>
      </c>
      <c r="Y14" s="93">
        <f t="shared" si="26"/>
        <v>9.412697368421052</v>
      </c>
      <c r="Z14" s="93">
        <f t="shared" si="27"/>
        <v>9.400263157894736</v>
      </c>
      <c r="AA14" s="93">
        <f t="shared" si="28"/>
        <v>9.38782894736842</v>
      </c>
      <c r="AB14" s="93">
        <f t="shared" si="31"/>
        <v>9.375394736842106</v>
      </c>
      <c r="AC14" s="93">
        <f t="shared" si="32"/>
        <v>9.362960526315788</v>
      </c>
      <c r="AD14" s="93">
        <f t="shared" si="32"/>
        <v>9.350526315789473</v>
      </c>
      <c r="AE14" s="93">
        <f t="shared" si="32"/>
        <v>9.338092105263158</v>
      </c>
      <c r="AF14" s="93">
        <f t="shared" si="32"/>
        <v>9.325657894736842</v>
      </c>
      <c r="AG14" s="93">
        <f t="shared" si="32"/>
        <v>9.313223684210525</v>
      </c>
      <c r="AH14" s="93">
        <f t="shared" si="32"/>
        <v>9.30078947368421</v>
      </c>
      <c r="AI14" s="93">
        <f t="shared" si="32"/>
        <v>9.288355263157895</v>
      </c>
      <c r="AJ14" s="93">
        <f t="shared" si="32"/>
        <v>9.27592105263158</v>
      </c>
      <c r="AK14" s="93">
        <f t="shared" si="32"/>
        <v>9.263486842105262</v>
      </c>
      <c r="AL14" s="93">
        <f t="shared" si="32"/>
        <v>9.251052631578947</v>
      </c>
      <c r="AM14" s="93">
        <f t="shared" si="33"/>
        <v>9.238618421052632</v>
      </c>
      <c r="AN14" s="93">
        <f t="shared" si="33"/>
        <v>9.226184210526315</v>
      </c>
      <c r="AO14" s="93">
        <f t="shared" si="33"/>
        <v>9.21375</v>
      </c>
      <c r="AP14" s="93">
        <f t="shared" si="33"/>
        <v>9.201315789473684</v>
      </c>
      <c r="AQ14" s="93">
        <f t="shared" si="34"/>
        <v>9.188881578947369</v>
      </c>
      <c r="AR14" s="93">
        <f t="shared" si="34"/>
        <v>9.176447368421051</v>
      </c>
      <c r="AS14" s="93">
        <f t="shared" si="34"/>
        <v>9.164013157894736</v>
      </c>
      <c r="AT14" s="93">
        <f t="shared" si="34"/>
        <v>9.15157894736842</v>
      </c>
      <c r="AU14" s="93">
        <f t="shared" si="34"/>
        <v>9.139144736842105</v>
      </c>
      <c r="AV14" s="93">
        <f t="shared" si="34"/>
        <v>9.126710526315788</v>
      </c>
      <c r="AW14" s="93">
        <f t="shared" si="34"/>
        <v>9.114276315789473</v>
      </c>
      <c r="AX14" s="93">
        <f t="shared" si="34"/>
        <v>9.101842105263158</v>
      </c>
      <c r="AY14" s="93">
        <f t="shared" si="34"/>
        <v>9.089407894736842</v>
      </c>
      <c r="AZ14" s="93">
        <f t="shared" si="34"/>
        <v>9.076973684210525</v>
      </c>
      <c r="BA14" s="93">
        <f t="shared" si="35"/>
        <v>9.06453947368421</v>
      </c>
      <c r="BB14" s="93">
        <f t="shared" si="35"/>
        <v>9.052105263157895</v>
      </c>
      <c r="BC14" s="93">
        <f t="shared" si="35"/>
        <v>9.03967105263158</v>
      </c>
      <c r="BD14" s="93">
        <f t="shared" si="35"/>
        <v>9.027236842105262</v>
      </c>
      <c r="BE14" s="93">
        <f t="shared" si="35"/>
        <v>9.014802631578947</v>
      </c>
      <c r="BF14" s="93">
        <f t="shared" si="35"/>
        <v>9.002368421052632</v>
      </c>
      <c r="BG14" s="93">
        <f t="shared" si="35"/>
        <v>8.989934210526316</v>
      </c>
      <c r="BH14" s="93">
        <f t="shared" si="35"/>
        <v>8.9775</v>
      </c>
      <c r="BI14" s="93">
        <f t="shared" si="35"/>
        <v>8.965065789473684</v>
      </c>
      <c r="BJ14" s="93">
        <f t="shared" si="35"/>
        <v>8.952631578947368</v>
      </c>
      <c r="BK14" s="93">
        <f t="shared" si="36"/>
        <v>8.940197368421051</v>
      </c>
      <c r="BL14" s="93">
        <f t="shared" si="36"/>
        <v>8.927763157894736</v>
      </c>
      <c r="BM14" s="93">
        <f t="shared" si="36"/>
        <v>8.91532894736842</v>
      </c>
      <c r="BN14" s="93">
        <f t="shared" si="36"/>
        <v>8.902894736842105</v>
      </c>
      <c r="BO14" s="93">
        <f t="shared" si="36"/>
        <v>8.890460526315788</v>
      </c>
      <c r="BP14" s="93">
        <f t="shared" si="36"/>
        <v>8.878026315789473</v>
      </c>
      <c r="BQ14" s="93">
        <f t="shared" si="36"/>
        <v>8.865592105263158</v>
      </c>
      <c r="BR14" s="93">
        <f t="shared" si="36"/>
        <v>8.853157894736842</v>
      </c>
      <c r="BS14" s="93">
        <f t="shared" si="36"/>
        <v>8.840723684210525</v>
      </c>
      <c r="BT14" s="93">
        <f t="shared" si="36"/>
        <v>8.82828947368421</v>
      </c>
      <c r="BU14" s="93">
        <f t="shared" si="37"/>
        <v>8.815855263157895</v>
      </c>
      <c r="BV14" s="93">
        <f t="shared" si="37"/>
        <v>8.80342105263158</v>
      </c>
      <c r="BW14" s="93">
        <f t="shared" si="37"/>
        <v>8.790986842105262</v>
      </c>
      <c r="BX14" s="93">
        <f t="shared" si="37"/>
        <v>8.778552631578947</v>
      </c>
      <c r="BY14" s="93">
        <f t="shared" si="37"/>
        <v>8.766118421052632</v>
      </c>
      <c r="BZ14" s="93">
        <f t="shared" si="37"/>
        <v>8.753684210526316</v>
      </c>
      <c r="CA14" s="93">
        <f t="shared" si="37"/>
        <v>8.741249999999999</v>
      </c>
      <c r="CB14" s="93">
        <f t="shared" si="37"/>
        <v>8.728815789473684</v>
      </c>
      <c r="CC14" s="93">
        <f t="shared" si="37"/>
        <v>8.716381578947368</v>
      </c>
      <c r="CD14" s="93">
        <f t="shared" si="37"/>
        <v>8.703947368421053</v>
      </c>
      <c r="CE14" s="93">
        <f t="shared" si="38"/>
        <v>8.691513157894736</v>
      </c>
      <c r="CF14" s="93">
        <f t="shared" si="38"/>
        <v>8.67907894736842</v>
      </c>
      <c r="CG14" s="93">
        <f t="shared" si="38"/>
        <v>8.666644736842105</v>
      </c>
      <c r="CH14" s="93">
        <f t="shared" si="38"/>
        <v>8.654210526315788</v>
      </c>
      <c r="CI14" s="93">
        <f t="shared" si="38"/>
        <v>8.641776315789473</v>
      </c>
      <c r="CJ14" s="93">
        <f t="shared" si="38"/>
        <v>8.629342105263158</v>
      </c>
      <c r="CK14" s="93">
        <f t="shared" si="38"/>
        <v>8.616907894736842</v>
      </c>
      <c r="CL14" s="93">
        <f t="shared" si="38"/>
        <v>8.604473684210525</v>
      </c>
      <c r="CM14" s="93">
        <f t="shared" si="38"/>
        <v>8.59203947368421</v>
      </c>
      <c r="CN14" s="93">
        <f t="shared" si="22"/>
        <v>8.579605263157895</v>
      </c>
    </row>
    <row r="15" spans="1:92" ht="12.75">
      <c r="A15">
        <v>18</v>
      </c>
      <c r="B15" s="42">
        <v>0</v>
      </c>
      <c r="C15" s="43" t="str">
        <f t="shared" si="4"/>
        <v>18 'C</v>
      </c>
      <c r="D15" s="44">
        <v>9.43</v>
      </c>
      <c r="E15" s="45">
        <f t="shared" si="5"/>
        <v>9.36796052631579</v>
      </c>
      <c r="F15" s="45">
        <f t="shared" si="6"/>
        <v>9.305921052631579</v>
      </c>
      <c r="G15" s="45">
        <f t="shared" si="7"/>
        <v>9.243881578947368</v>
      </c>
      <c r="H15" s="46">
        <f t="shared" si="8"/>
        <v>9.181842105263158</v>
      </c>
      <c r="I15" s="47">
        <f t="shared" si="9"/>
        <v>9.119802631578947</v>
      </c>
      <c r="J15" s="48">
        <f t="shared" si="10"/>
        <v>9.057763157894737</v>
      </c>
      <c r="K15" s="45">
        <f t="shared" si="11"/>
        <v>8.995723684210526</v>
      </c>
      <c r="L15" s="49">
        <f t="shared" si="12"/>
        <v>8.933684210526316</v>
      </c>
      <c r="M15" s="49">
        <f t="shared" si="13"/>
        <v>8.871644736842105</v>
      </c>
      <c r="N15" s="49">
        <f t="shared" si="1"/>
        <v>8.809605263157895</v>
      </c>
      <c r="O15" s="49">
        <f t="shared" si="14"/>
        <v>8.747565789473684</v>
      </c>
      <c r="P15" s="49">
        <f t="shared" si="15"/>
        <v>8.685526315789474</v>
      </c>
      <c r="Q15" s="49">
        <f t="shared" si="16"/>
        <v>8.623486842105264</v>
      </c>
      <c r="R15" s="49">
        <f t="shared" si="17"/>
        <v>8.561447368421053</v>
      </c>
      <c r="S15">
        <f t="shared" si="18"/>
        <v>0.012407894736842093</v>
      </c>
      <c r="T15">
        <f t="shared" si="19"/>
        <v>8.881784197001252E-15</v>
      </c>
      <c r="U15">
        <v>18</v>
      </c>
      <c r="V15" s="93">
        <f t="shared" si="23"/>
        <v>9.43</v>
      </c>
      <c r="W15" s="93">
        <f t="shared" si="24"/>
        <v>9.417592105263157</v>
      </c>
      <c r="X15" s="93">
        <f t="shared" si="25"/>
        <v>9.405184210526317</v>
      </c>
      <c r="Y15" s="93">
        <f t="shared" si="26"/>
        <v>9.392776315789474</v>
      </c>
      <c r="Z15" s="93">
        <f t="shared" si="27"/>
        <v>9.380368421052632</v>
      </c>
      <c r="AA15" s="93">
        <f t="shared" si="28"/>
        <v>9.36796052631579</v>
      </c>
      <c r="AB15" s="93">
        <f t="shared" si="31"/>
        <v>9.355552631578947</v>
      </c>
      <c r="AC15" s="93">
        <f t="shared" si="32"/>
        <v>9.343144736842106</v>
      </c>
      <c r="AD15" s="93">
        <f t="shared" si="32"/>
        <v>9.330736842105264</v>
      </c>
      <c r="AE15" s="93">
        <f t="shared" si="32"/>
        <v>9.318328947368421</v>
      </c>
      <c r="AF15" s="93">
        <f t="shared" si="32"/>
        <v>9.305921052631579</v>
      </c>
      <c r="AG15" s="93">
        <f t="shared" si="32"/>
        <v>9.293513157894736</v>
      </c>
      <c r="AH15" s="93">
        <f t="shared" si="32"/>
        <v>9.281105263157896</v>
      </c>
      <c r="AI15" s="93">
        <f t="shared" si="32"/>
        <v>9.268697368421053</v>
      </c>
      <c r="AJ15" s="93">
        <f t="shared" si="32"/>
        <v>9.25628947368421</v>
      </c>
      <c r="AK15" s="93">
        <f t="shared" si="32"/>
        <v>9.243881578947368</v>
      </c>
      <c r="AL15" s="93">
        <f t="shared" si="32"/>
        <v>9.231473684210526</v>
      </c>
      <c r="AM15" s="93">
        <f t="shared" si="33"/>
        <v>9.219065789473685</v>
      </c>
      <c r="AN15" s="93">
        <f t="shared" si="33"/>
        <v>9.206657894736843</v>
      </c>
      <c r="AO15" s="93">
        <f t="shared" si="33"/>
        <v>9.19425</v>
      </c>
      <c r="AP15" s="93">
        <f t="shared" si="33"/>
        <v>9.181842105263158</v>
      </c>
      <c r="AQ15" s="93">
        <f t="shared" si="34"/>
        <v>9.169434210526315</v>
      </c>
      <c r="AR15" s="93">
        <f t="shared" si="34"/>
        <v>9.157026315789475</v>
      </c>
      <c r="AS15" s="93">
        <f t="shared" si="34"/>
        <v>9.144618421052632</v>
      </c>
      <c r="AT15" s="93">
        <f t="shared" si="34"/>
        <v>9.13221052631579</v>
      </c>
      <c r="AU15" s="93">
        <f t="shared" si="34"/>
        <v>9.119802631578947</v>
      </c>
      <c r="AV15" s="93">
        <f t="shared" si="34"/>
        <v>9.107394736842105</v>
      </c>
      <c r="AW15" s="93">
        <f t="shared" si="34"/>
        <v>9.094986842105264</v>
      </c>
      <c r="AX15" s="93">
        <f t="shared" si="34"/>
        <v>9.082578947368422</v>
      </c>
      <c r="AY15" s="93">
        <f t="shared" si="34"/>
        <v>9.07017105263158</v>
      </c>
      <c r="AZ15" s="93">
        <f t="shared" si="34"/>
        <v>9.057763157894737</v>
      </c>
      <c r="BA15" s="93">
        <f t="shared" si="35"/>
        <v>9.045355263157894</v>
      </c>
      <c r="BB15" s="93">
        <f t="shared" si="35"/>
        <v>9.032947368421054</v>
      </c>
      <c r="BC15" s="93">
        <f t="shared" si="35"/>
        <v>9.020539473684211</v>
      </c>
      <c r="BD15" s="93">
        <f t="shared" si="35"/>
        <v>9.008131578947369</v>
      </c>
      <c r="BE15" s="93">
        <f t="shared" si="35"/>
        <v>8.995723684210526</v>
      </c>
      <c r="BF15" s="93">
        <f t="shared" si="35"/>
        <v>8.983315789473684</v>
      </c>
      <c r="BG15" s="93">
        <f t="shared" si="35"/>
        <v>8.970907894736843</v>
      </c>
      <c r="BH15" s="93">
        <f t="shared" si="35"/>
        <v>8.9585</v>
      </c>
      <c r="BI15" s="93">
        <f t="shared" si="35"/>
        <v>8.946092105263158</v>
      </c>
      <c r="BJ15" s="93">
        <f t="shared" si="35"/>
        <v>8.933684210526316</v>
      </c>
      <c r="BK15" s="93">
        <f t="shared" si="36"/>
        <v>8.921276315789473</v>
      </c>
      <c r="BL15" s="93">
        <f t="shared" si="36"/>
        <v>8.908868421052633</v>
      </c>
      <c r="BM15" s="93">
        <f t="shared" si="36"/>
        <v>8.89646052631579</v>
      </c>
      <c r="BN15" s="93">
        <f t="shared" si="36"/>
        <v>8.884052631578948</v>
      </c>
      <c r="BO15" s="93">
        <f t="shared" si="36"/>
        <v>8.871644736842105</v>
      </c>
      <c r="BP15" s="93">
        <f t="shared" si="36"/>
        <v>8.859236842105263</v>
      </c>
      <c r="BQ15" s="93">
        <f t="shared" si="36"/>
        <v>8.846828947368422</v>
      </c>
      <c r="BR15" s="93">
        <f t="shared" si="36"/>
        <v>8.83442105263158</v>
      </c>
      <c r="BS15" s="93">
        <f t="shared" si="36"/>
        <v>8.822013157894737</v>
      </c>
      <c r="BT15" s="93">
        <f t="shared" si="36"/>
        <v>8.809605263157895</v>
      </c>
      <c r="BU15" s="93">
        <f t="shared" si="37"/>
        <v>8.797197368421052</v>
      </c>
      <c r="BV15" s="93">
        <f t="shared" si="37"/>
        <v>8.784789473684212</v>
      </c>
      <c r="BW15" s="93">
        <f t="shared" si="37"/>
        <v>8.77238157894737</v>
      </c>
      <c r="BX15" s="93">
        <f t="shared" si="37"/>
        <v>8.759973684210527</v>
      </c>
      <c r="BY15" s="93">
        <f t="shared" si="37"/>
        <v>8.747565789473684</v>
      </c>
      <c r="BZ15" s="93">
        <f t="shared" si="37"/>
        <v>8.735157894736842</v>
      </c>
      <c r="CA15" s="93">
        <f t="shared" si="37"/>
        <v>8.722750000000001</v>
      </c>
      <c r="CB15" s="93">
        <f t="shared" si="37"/>
        <v>8.710342105263159</v>
      </c>
      <c r="CC15" s="93">
        <f t="shared" si="37"/>
        <v>8.697934210526316</v>
      </c>
      <c r="CD15" s="93">
        <f t="shared" si="37"/>
        <v>8.685526315789474</v>
      </c>
      <c r="CE15" s="93">
        <f t="shared" si="38"/>
        <v>8.673118421052632</v>
      </c>
      <c r="CF15" s="93">
        <f t="shared" si="38"/>
        <v>8.66071052631579</v>
      </c>
      <c r="CG15" s="93">
        <f t="shared" si="38"/>
        <v>8.648302631578948</v>
      </c>
      <c r="CH15" s="93">
        <f t="shared" si="38"/>
        <v>8.635894736842106</v>
      </c>
      <c r="CI15" s="93">
        <f t="shared" si="38"/>
        <v>8.623486842105264</v>
      </c>
      <c r="CJ15" s="93">
        <f t="shared" si="38"/>
        <v>8.611078947368421</v>
      </c>
      <c r="CK15" s="93">
        <f t="shared" si="38"/>
        <v>8.59867105263158</v>
      </c>
      <c r="CL15" s="93">
        <f t="shared" si="38"/>
        <v>8.586263157894738</v>
      </c>
      <c r="CM15" s="93">
        <f t="shared" si="38"/>
        <v>8.573855263157895</v>
      </c>
      <c r="CN15" s="93">
        <f t="shared" si="22"/>
        <v>8.561447368421053</v>
      </c>
    </row>
    <row r="16" spans="1:92" ht="12.75">
      <c r="A16">
        <v>18</v>
      </c>
      <c r="B16" s="42">
        <v>0.1</v>
      </c>
      <c r="C16" s="50" t="str">
        <f t="shared" si="4"/>
        <v>18.1 'C</v>
      </c>
      <c r="D16" s="51">
        <v>9.41</v>
      </c>
      <c r="E16" s="52">
        <f t="shared" si="5"/>
        <v>9.348092105263158</v>
      </c>
      <c r="F16" s="52">
        <f t="shared" si="6"/>
        <v>9.286184210526315</v>
      </c>
      <c r="G16" s="52">
        <f t="shared" si="7"/>
        <v>9.224276315789474</v>
      </c>
      <c r="H16" s="53">
        <f t="shared" si="8"/>
        <v>9.162368421052632</v>
      </c>
      <c r="I16" s="54">
        <f t="shared" si="9"/>
        <v>9.10046052631579</v>
      </c>
      <c r="J16" s="55">
        <f t="shared" si="10"/>
        <v>9.038552631578947</v>
      </c>
      <c r="K16" s="56">
        <f t="shared" si="11"/>
        <v>8.976644736842106</v>
      </c>
      <c r="L16" s="56">
        <f t="shared" si="12"/>
        <v>8.914736842105263</v>
      </c>
      <c r="M16" s="56">
        <f t="shared" si="13"/>
        <v>8.85282894736842</v>
      </c>
      <c r="N16" s="56">
        <f t="shared" si="1"/>
        <v>8.79092105263158</v>
      </c>
      <c r="O16" s="56">
        <f t="shared" si="14"/>
        <v>8.729013157894737</v>
      </c>
      <c r="P16" s="56">
        <f t="shared" si="15"/>
        <v>8.667105263157895</v>
      </c>
      <c r="Q16" s="49">
        <f t="shared" si="16"/>
        <v>8.605197368421052</v>
      </c>
      <c r="R16" s="49">
        <f t="shared" si="17"/>
        <v>8.543289473684212</v>
      </c>
      <c r="S16">
        <f t="shared" si="18"/>
        <v>0.012381578947368408</v>
      </c>
      <c r="T16">
        <f t="shared" si="19"/>
        <v>8.881784197001252E-15</v>
      </c>
      <c r="U16">
        <v>18.1</v>
      </c>
      <c r="V16" s="93">
        <f t="shared" si="23"/>
        <v>9.41</v>
      </c>
      <c r="W16" s="93">
        <f t="shared" si="24"/>
        <v>9.39761842105263</v>
      </c>
      <c r="X16" s="93">
        <f t="shared" si="25"/>
        <v>9.385236842105263</v>
      </c>
      <c r="Y16" s="93">
        <f t="shared" si="26"/>
        <v>9.372855263157893</v>
      </c>
      <c r="Z16" s="93">
        <f t="shared" si="27"/>
        <v>9.360473684210525</v>
      </c>
      <c r="AA16" s="93">
        <f t="shared" si="28"/>
        <v>9.348092105263158</v>
      </c>
      <c r="AB16" s="93">
        <f t="shared" si="31"/>
        <v>9.335710526315788</v>
      </c>
      <c r="AC16" s="93">
        <f t="shared" si="32"/>
        <v>9.32332894736842</v>
      </c>
      <c r="AD16" s="93">
        <f t="shared" si="32"/>
        <v>9.310947368421052</v>
      </c>
      <c r="AE16" s="93">
        <f t="shared" si="32"/>
        <v>9.298565789473683</v>
      </c>
      <c r="AF16" s="93">
        <f t="shared" si="32"/>
        <v>9.286184210526315</v>
      </c>
      <c r="AG16" s="93">
        <f t="shared" si="32"/>
        <v>9.273802631578947</v>
      </c>
      <c r="AH16" s="93">
        <f t="shared" si="32"/>
        <v>9.261421052631578</v>
      </c>
      <c r="AI16" s="93">
        <f t="shared" si="32"/>
        <v>9.24903947368421</v>
      </c>
      <c r="AJ16" s="93">
        <f t="shared" si="32"/>
        <v>9.236657894736842</v>
      </c>
      <c r="AK16" s="93">
        <f t="shared" si="32"/>
        <v>9.224276315789472</v>
      </c>
      <c r="AL16" s="93">
        <f t="shared" si="32"/>
        <v>9.211894736842105</v>
      </c>
      <c r="AM16" s="93">
        <f t="shared" si="33"/>
        <v>9.199513157894737</v>
      </c>
      <c r="AN16" s="93">
        <f t="shared" si="33"/>
        <v>9.187131578947367</v>
      </c>
      <c r="AO16" s="93">
        <f t="shared" si="33"/>
        <v>9.17475</v>
      </c>
      <c r="AP16" s="93">
        <f t="shared" si="33"/>
        <v>9.162368421052632</v>
      </c>
      <c r="AQ16" s="93">
        <f t="shared" si="34"/>
        <v>9.149986842105262</v>
      </c>
      <c r="AR16" s="93">
        <f t="shared" si="34"/>
        <v>9.137605263157894</v>
      </c>
      <c r="AS16" s="93">
        <f t="shared" si="34"/>
        <v>9.125223684210527</v>
      </c>
      <c r="AT16" s="93">
        <f t="shared" si="34"/>
        <v>9.112842105263157</v>
      </c>
      <c r="AU16" s="93">
        <f t="shared" si="34"/>
        <v>9.10046052631579</v>
      </c>
      <c r="AV16" s="93">
        <f t="shared" si="34"/>
        <v>9.088078947368421</v>
      </c>
      <c r="AW16" s="93">
        <f t="shared" si="34"/>
        <v>9.075697368421052</v>
      </c>
      <c r="AX16" s="93">
        <f t="shared" si="34"/>
        <v>9.063315789473684</v>
      </c>
      <c r="AY16" s="93">
        <f t="shared" si="34"/>
        <v>9.050934210526316</v>
      </c>
      <c r="AZ16" s="93">
        <f t="shared" si="34"/>
        <v>9.038552631578947</v>
      </c>
      <c r="BA16" s="93">
        <f t="shared" si="35"/>
        <v>9.026171052631579</v>
      </c>
      <c r="BB16" s="93">
        <f t="shared" si="35"/>
        <v>9.013789473684211</v>
      </c>
      <c r="BC16" s="93">
        <f t="shared" si="35"/>
        <v>9.001407894736841</v>
      </c>
      <c r="BD16" s="93">
        <f t="shared" si="35"/>
        <v>8.989026315789474</v>
      </c>
      <c r="BE16" s="93">
        <f t="shared" si="35"/>
        <v>8.976644736842106</v>
      </c>
      <c r="BF16" s="93">
        <f t="shared" si="35"/>
        <v>8.964263157894736</v>
      </c>
      <c r="BG16" s="93">
        <f t="shared" si="35"/>
        <v>8.951881578947368</v>
      </c>
      <c r="BH16" s="93">
        <f t="shared" si="35"/>
        <v>8.939499999999999</v>
      </c>
      <c r="BI16" s="93">
        <f t="shared" si="35"/>
        <v>8.927118421052631</v>
      </c>
      <c r="BJ16" s="93">
        <f t="shared" si="35"/>
        <v>8.914736842105263</v>
      </c>
      <c r="BK16" s="93">
        <f t="shared" si="36"/>
        <v>8.902355263157894</v>
      </c>
      <c r="BL16" s="93">
        <f t="shared" si="36"/>
        <v>8.889973684210526</v>
      </c>
      <c r="BM16" s="93">
        <f t="shared" si="36"/>
        <v>8.877592105263158</v>
      </c>
      <c r="BN16" s="93">
        <f t="shared" si="36"/>
        <v>8.865210526315789</v>
      </c>
      <c r="BO16" s="93">
        <f t="shared" si="36"/>
        <v>8.85282894736842</v>
      </c>
      <c r="BP16" s="93">
        <f t="shared" si="36"/>
        <v>8.840447368421053</v>
      </c>
      <c r="BQ16" s="93">
        <f t="shared" si="36"/>
        <v>8.828065789473683</v>
      </c>
      <c r="BR16" s="93">
        <f t="shared" si="36"/>
        <v>8.815684210526316</v>
      </c>
      <c r="BS16" s="93">
        <f t="shared" si="36"/>
        <v>8.803302631578948</v>
      </c>
      <c r="BT16" s="93">
        <f t="shared" si="36"/>
        <v>8.790921052631578</v>
      </c>
      <c r="BU16" s="93">
        <f t="shared" si="37"/>
        <v>8.77853947368421</v>
      </c>
      <c r="BV16" s="93">
        <f t="shared" si="37"/>
        <v>8.766157894736843</v>
      </c>
      <c r="BW16" s="93">
        <f t="shared" si="37"/>
        <v>8.753776315789473</v>
      </c>
      <c r="BX16" s="93">
        <f t="shared" si="37"/>
        <v>8.741394736842105</v>
      </c>
      <c r="BY16" s="93">
        <f t="shared" si="37"/>
        <v>8.729013157894737</v>
      </c>
      <c r="BZ16" s="93">
        <f t="shared" si="37"/>
        <v>8.716631578947368</v>
      </c>
      <c r="CA16" s="93">
        <f t="shared" si="37"/>
        <v>8.70425</v>
      </c>
      <c r="CB16" s="93">
        <f t="shared" si="37"/>
        <v>8.691868421052632</v>
      </c>
      <c r="CC16" s="93">
        <f t="shared" si="37"/>
        <v>8.679486842105263</v>
      </c>
      <c r="CD16" s="93">
        <f t="shared" si="37"/>
        <v>8.667105263157895</v>
      </c>
      <c r="CE16" s="93">
        <f t="shared" si="38"/>
        <v>8.654723684210527</v>
      </c>
      <c r="CF16" s="93">
        <f t="shared" si="38"/>
        <v>8.642342105263157</v>
      </c>
      <c r="CG16" s="93">
        <f t="shared" si="38"/>
        <v>8.62996052631579</v>
      </c>
      <c r="CH16" s="93">
        <f t="shared" si="38"/>
        <v>8.617578947368422</v>
      </c>
      <c r="CI16" s="93">
        <f t="shared" si="38"/>
        <v>8.605197368421052</v>
      </c>
      <c r="CJ16" s="93">
        <f t="shared" si="38"/>
        <v>8.592815789473685</v>
      </c>
      <c r="CK16" s="93">
        <f t="shared" si="38"/>
        <v>8.580434210526317</v>
      </c>
      <c r="CL16" s="93">
        <f t="shared" si="38"/>
        <v>8.568052631578947</v>
      </c>
      <c r="CM16" s="93">
        <f t="shared" si="38"/>
        <v>8.55567105263158</v>
      </c>
      <c r="CN16" s="93">
        <f t="shared" si="22"/>
        <v>8.543289473684212</v>
      </c>
    </row>
    <row r="17" spans="1:92" ht="12.75">
      <c r="A17">
        <v>18</v>
      </c>
      <c r="B17" s="42">
        <v>0.2</v>
      </c>
      <c r="C17" s="50" t="str">
        <f t="shared" si="4"/>
        <v>18.2 'C</v>
      </c>
      <c r="D17" s="51">
        <v>9.39</v>
      </c>
      <c r="E17" s="52">
        <f t="shared" si="5"/>
        <v>9.328223684210528</v>
      </c>
      <c r="F17" s="52">
        <f t="shared" si="6"/>
        <v>9.266447368421053</v>
      </c>
      <c r="G17" s="52">
        <f t="shared" si="7"/>
        <v>9.20467105263158</v>
      </c>
      <c r="H17" s="53">
        <f t="shared" si="8"/>
        <v>9.142894736842106</v>
      </c>
      <c r="I17" s="54">
        <f t="shared" si="9"/>
        <v>9.081118421052631</v>
      </c>
      <c r="J17" s="55">
        <f t="shared" si="10"/>
        <v>9.019342105263158</v>
      </c>
      <c r="K17" s="56">
        <f t="shared" si="11"/>
        <v>8.957565789473685</v>
      </c>
      <c r="L17" s="56">
        <f t="shared" si="12"/>
        <v>8.89578947368421</v>
      </c>
      <c r="M17" s="56">
        <f t="shared" si="13"/>
        <v>8.834013157894738</v>
      </c>
      <c r="N17" s="56">
        <f t="shared" si="1"/>
        <v>8.772236842105263</v>
      </c>
      <c r="O17" s="56">
        <f t="shared" si="14"/>
        <v>8.71046052631579</v>
      </c>
      <c r="P17" s="56">
        <f t="shared" si="15"/>
        <v>8.648684210526316</v>
      </c>
      <c r="Q17" s="49">
        <f t="shared" si="16"/>
        <v>8.586907894736843</v>
      </c>
      <c r="R17" s="49">
        <f t="shared" si="17"/>
        <v>8.52513157894737</v>
      </c>
      <c r="S17">
        <f t="shared" si="18"/>
        <v>0.012355263157894734</v>
      </c>
      <c r="T17">
        <f t="shared" si="19"/>
        <v>1.7763568394002505E-15</v>
      </c>
      <c r="U17">
        <v>18.2</v>
      </c>
      <c r="V17" s="93">
        <f t="shared" si="23"/>
        <v>9.389999999999999</v>
      </c>
      <c r="W17" s="93">
        <f t="shared" si="24"/>
        <v>9.377644736842104</v>
      </c>
      <c r="X17" s="93">
        <f t="shared" si="25"/>
        <v>9.36528947368421</v>
      </c>
      <c r="Y17" s="93">
        <f t="shared" si="26"/>
        <v>9.352934210526316</v>
      </c>
      <c r="Z17" s="93">
        <f t="shared" si="27"/>
        <v>9.34057894736842</v>
      </c>
      <c r="AA17" s="93">
        <f t="shared" si="28"/>
        <v>9.328223684210526</v>
      </c>
      <c r="AB17" s="93">
        <f t="shared" si="31"/>
        <v>9.315868421052631</v>
      </c>
      <c r="AC17" s="93">
        <f t="shared" si="32"/>
        <v>9.303513157894736</v>
      </c>
      <c r="AD17" s="93">
        <f t="shared" si="32"/>
        <v>9.291157894736841</v>
      </c>
      <c r="AE17" s="93">
        <f t="shared" si="32"/>
        <v>9.278802631578946</v>
      </c>
      <c r="AF17" s="93">
        <f t="shared" si="32"/>
        <v>9.266447368421051</v>
      </c>
      <c r="AG17" s="93">
        <f t="shared" si="32"/>
        <v>9.254092105263158</v>
      </c>
      <c r="AH17" s="93">
        <f t="shared" si="32"/>
        <v>9.241736842105263</v>
      </c>
      <c r="AI17" s="93">
        <f t="shared" si="32"/>
        <v>9.229381578947368</v>
      </c>
      <c r="AJ17" s="93">
        <f t="shared" si="32"/>
        <v>9.217026315789473</v>
      </c>
      <c r="AK17" s="93">
        <f t="shared" si="32"/>
        <v>9.204671052631578</v>
      </c>
      <c r="AL17" s="93">
        <f t="shared" si="32"/>
        <v>9.192315789473684</v>
      </c>
      <c r="AM17" s="93">
        <f t="shared" si="33"/>
        <v>9.179960526315789</v>
      </c>
      <c r="AN17" s="93">
        <f t="shared" si="33"/>
        <v>9.167605263157894</v>
      </c>
      <c r="AO17" s="93">
        <f t="shared" si="33"/>
        <v>9.155249999999999</v>
      </c>
      <c r="AP17" s="93">
        <f t="shared" si="33"/>
        <v>9.142894736842106</v>
      </c>
      <c r="AQ17" s="93">
        <f t="shared" si="34"/>
        <v>9.13053947368421</v>
      </c>
      <c r="AR17" s="93">
        <f t="shared" si="34"/>
        <v>9.118184210526316</v>
      </c>
      <c r="AS17" s="93">
        <f t="shared" si="34"/>
        <v>9.10582894736842</v>
      </c>
      <c r="AT17" s="93">
        <f t="shared" si="34"/>
        <v>9.093473684210526</v>
      </c>
      <c r="AU17" s="93">
        <f t="shared" si="34"/>
        <v>9.081118421052631</v>
      </c>
      <c r="AV17" s="93">
        <f t="shared" si="34"/>
        <v>9.068763157894736</v>
      </c>
      <c r="AW17" s="93">
        <f t="shared" si="34"/>
        <v>9.056407894736841</v>
      </c>
      <c r="AX17" s="93">
        <f t="shared" si="34"/>
        <v>9.044052631578946</v>
      </c>
      <c r="AY17" s="93">
        <f t="shared" si="34"/>
        <v>9.031697368421051</v>
      </c>
      <c r="AZ17" s="93">
        <f t="shared" si="34"/>
        <v>9.019342105263158</v>
      </c>
      <c r="BA17" s="93">
        <f t="shared" si="35"/>
        <v>9.006986842105263</v>
      </c>
      <c r="BB17" s="93">
        <f t="shared" si="35"/>
        <v>8.994631578947368</v>
      </c>
      <c r="BC17" s="93">
        <f t="shared" si="35"/>
        <v>8.982276315789473</v>
      </c>
      <c r="BD17" s="93">
        <f t="shared" si="35"/>
        <v>8.969921052631578</v>
      </c>
      <c r="BE17" s="93">
        <f t="shared" si="35"/>
        <v>8.957565789473684</v>
      </c>
      <c r="BF17" s="93">
        <f t="shared" si="35"/>
        <v>8.945210526315789</v>
      </c>
      <c r="BG17" s="93">
        <f t="shared" si="35"/>
        <v>8.932855263157894</v>
      </c>
      <c r="BH17" s="93">
        <f t="shared" si="35"/>
        <v>8.920499999999999</v>
      </c>
      <c r="BI17" s="93">
        <f t="shared" si="35"/>
        <v>8.908144736842106</v>
      </c>
      <c r="BJ17" s="93">
        <f t="shared" si="35"/>
        <v>8.89578947368421</v>
      </c>
      <c r="BK17" s="93">
        <f t="shared" si="36"/>
        <v>8.883434210526316</v>
      </c>
      <c r="BL17" s="93">
        <f t="shared" si="36"/>
        <v>8.87107894736842</v>
      </c>
      <c r="BM17" s="93">
        <f t="shared" si="36"/>
        <v>8.858723684210526</v>
      </c>
      <c r="BN17" s="93">
        <f t="shared" si="36"/>
        <v>8.846368421052631</v>
      </c>
      <c r="BO17" s="93">
        <f t="shared" si="36"/>
        <v>8.834013157894736</v>
      </c>
      <c r="BP17" s="93">
        <f t="shared" si="36"/>
        <v>8.821657894736841</v>
      </c>
      <c r="BQ17" s="93">
        <f t="shared" si="36"/>
        <v>8.809302631578946</v>
      </c>
      <c r="BR17" s="93">
        <f t="shared" si="36"/>
        <v>8.796947368421053</v>
      </c>
      <c r="BS17" s="93">
        <f t="shared" si="36"/>
        <v>8.784592105263158</v>
      </c>
      <c r="BT17" s="93">
        <f t="shared" si="36"/>
        <v>8.772236842105263</v>
      </c>
      <c r="BU17" s="93">
        <f t="shared" si="37"/>
        <v>8.759881578947368</v>
      </c>
      <c r="BV17" s="93">
        <f t="shared" si="37"/>
        <v>8.747526315789473</v>
      </c>
      <c r="BW17" s="93">
        <f t="shared" si="37"/>
        <v>8.735171052631578</v>
      </c>
      <c r="BX17" s="93">
        <f t="shared" si="37"/>
        <v>8.722815789473684</v>
      </c>
      <c r="BY17" s="93">
        <f t="shared" si="37"/>
        <v>8.710460526315789</v>
      </c>
      <c r="BZ17" s="93">
        <f t="shared" si="37"/>
        <v>8.698105263157894</v>
      </c>
      <c r="CA17" s="93">
        <f t="shared" si="37"/>
        <v>8.685749999999999</v>
      </c>
      <c r="CB17" s="93">
        <f t="shared" si="37"/>
        <v>8.673394736842106</v>
      </c>
      <c r="CC17" s="93">
        <f t="shared" si="37"/>
        <v>8.66103947368421</v>
      </c>
      <c r="CD17" s="93">
        <f t="shared" si="37"/>
        <v>8.648684210526316</v>
      </c>
      <c r="CE17" s="93">
        <f t="shared" si="38"/>
        <v>8.63632894736842</v>
      </c>
      <c r="CF17" s="93">
        <f t="shared" si="38"/>
        <v>8.623973684210526</v>
      </c>
      <c r="CG17" s="93">
        <f t="shared" si="38"/>
        <v>8.611618421052631</v>
      </c>
      <c r="CH17" s="93">
        <f t="shared" si="38"/>
        <v>8.599263157894736</v>
      </c>
      <c r="CI17" s="93">
        <f t="shared" si="38"/>
        <v>8.586907894736841</v>
      </c>
      <c r="CJ17" s="93">
        <f t="shared" si="38"/>
        <v>8.574552631578946</v>
      </c>
      <c r="CK17" s="93">
        <f t="shared" si="38"/>
        <v>8.562197368421053</v>
      </c>
      <c r="CL17" s="93">
        <f t="shared" si="38"/>
        <v>8.549842105263158</v>
      </c>
      <c r="CM17" s="93">
        <f t="shared" si="38"/>
        <v>8.537486842105263</v>
      </c>
      <c r="CN17" s="93">
        <f t="shared" si="22"/>
        <v>8.525131578947368</v>
      </c>
    </row>
    <row r="18" spans="1:92" ht="12.75">
      <c r="A18">
        <v>18</v>
      </c>
      <c r="B18" s="42">
        <v>0.3</v>
      </c>
      <c r="C18" s="50" t="str">
        <f t="shared" si="4"/>
        <v>18.3 'C</v>
      </c>
      <c r="D18" s="51">
        <v>9.37</v>
      </c>
      <c r="E18" s="52">
        <f t="shared" si="5"/>
        <v>9.308355263157894</v>
      </c>
      <c r="F18" s="52">
        <f t="shared" si="6"/>
        <v>9.246710526315788</v>
      </c>
      <c r="G18" s="52">
        <f t="shared" si="7"/>
        <v>9.185065789473683</v>
      </c>
      <c r="H18" s="53">
        <f t="shared" si="8"/>
        <v>9.123421052631578</v>
      </c>
      <c r="I18" s="54">
        <f t="shared" si="9"/>
        <v>9.061776315789473</v>
      </c>
      <c r="J18" s="55">
        <f t="shared" si="10"/>
        <v>9.000131578947368</v>
      </c>
      <c r="K18" s="56">
        <f t="shared" si="11"/>
        <v>8.938486842105263</v>
      </c>
      <c r="L18" s="56">
        <f t="shared" si="12"/>
        <v>8.876842105263156</v>
      </c>
      <c r="M18" s="56">
        <f t="shared" si="13"/>
        <v>8.815197368421051</v>
      </c>
      <c r="N18" s="56">
        <f t="shared" si="1"/>
        <v>8.753552631578946</v>
      </c>
      <c r="O18" s="56">
        <f t="shared" si="14"/>
        <v>8.691907894736842</v>
      </c>
      <c r="P18" s="56">
        <f t="shared" si="15"/>
        <v>8.630263157894737</v>
      </c>
      <c r="Q18" s="49">
        <f t="shared" si="16"/>
        <v>8.568618421052632</v>
      </c>
      <c r="R18" s="49">
        <f t="shared" si="17"/>
        <v>8.506973684210527</v>
      </c>
      <c r="S18">
        <f t="shared" si="18"/>
        <v>0.012328947368421037</v>
      </c>
      <c r="T18">
        <f t="shared" si="19"/>
        <v>8.881784197001252E-15</v>
      </c>
      <c r="U18">
        <v>18.3</v>
      </c>
      <c r="V18" s="93">
        <f t="shared" si="23"/>
        <v>9.369999999999997</v>
      </c>
      <c r="W18" s="93">
        <f t="shared" si="24"/>
        <v>9.357671052631575</v>
      </c>
      <c r="X18" s="93">
        <f t="shared" si="25"/>
        <v>9.345342105263155</v>
      </c>
      <c r="Y18" s="93">
        <f t="shared" si="26"/>
        <v>9.333013157894733</v>
      </c>
      <c r="Z18" s="93">
        <f t="shared" si="27"/>
        <v>9.320684210526313</v>
      </c>
      <c r="AA18" s="93">
        <f t="shared" si="28"/>
        <v>9.30835526315789</v>
      </c>
      <c r="AB18" s="93">
        <f t="shared" si="31"/>
        <v>9.29602631578947</v>
      </c>
      <c r="AC18" s="93">
        <f t="shared" si="32"/>
        <v>9.28369736842105</v>
      </c>
      <c r="AD18" s="93">
        <f t="shared" si="32"/>
        <v>9.271368421052628</v>
      </c>
      <c r="AE18" s="93">
        <f t="shared" si="32"/>
        <v>9.259039473684208</v>
      </c>
      <c r="AF18" s="93">
        <f t="shared" si="32"/>
        <v>9.246710526315786</v>
      </c>
      <c r="AG18" s="93">
        <f t="shared" si="32"/>
        <v>9.234381578947366</v>
      </c>
      <c r="AH18" s="93">
        <f t="shared" si="32"/>
        <v>9.222052631578944</v>
      </c>
      <c r="AI18" s="93">
        <f t="shared" si="32"/>
        <v>9.209723684210523</v>
      </c>
      <c r="AJ18" s="93">
        <f t="shared" si="32"/>
        <v>9.197394736842103</v>
      </c>
      <c r="AK18" s="93">
        <f t="shared" si="32"/>
        <v>9.185065789473681</v>
      </c>
      <c r="AL18" s="93">
        <f t="shared" si="32"/>
        <v>9.17273684210526</v>
      </c>
      <c r="AM18" s="93">
        <f t="shared" si="33"/>
        <v>9.160407894736839</v>
      </c>
      <c r="AN18" s="93">
        <f t="shared" si="33"/>
        <v>9.148078947368418</v>
      </c>
      <c r="AO18" s="93">
        <f t="shared" si="33"/>
        <v>9.135749999999996</v>
      </c>
      <c r="AP18" s="93">
        <f t="shared" si="33"/>
        <v>9.123421052631576</v>
      </c>
      <c r="AQ18" s="93">
        <f aca="true" t="shared" si="39" ref="AQ18:AZ27">($S18*AQ$4)+$T18</f>
        <v>9.111092105263156</v>
      </c>
      <c r="AR18" s="93">
        <f t="shared" si="39"/>
        <v>9.098763157894734</v>
      </c>
      <c r="AS18" s="93">
        <f t="shared" si="39"/>
        <v>9.086434210526313</v>
      </c>
      <c r="AT18" s="93">
        <f t="shared" si="39"/>
        <v>9.074105263157891</v>
      </c>
      <c r="AU18" s="93">
        <f t="shared" si="39"/>
        <v>9.061776315789471</v>
      </c>
      <c r="AV18" s="93">
        <f t="shared" si="39"/>
        <v>9.049447368421049</v>
      </c>
      <c r="AW18" s="93">
        <f t="shared" si="39"/>
        <v>9.037118421052629</v>
      </c>
      <c r="AX18" s="93">
        <f t="shared" si="39"/>
        <v>9.024789473684208</v>
      </c>
      <c r="AY18" s="93">
        <f t="shared" si="39"/>
        <v>9.012460526315786</v>
      </c>
      <c r="AZ18" s="93">
        <f t="shared" si="39"/>
        <v>9.000131578947366</v>
      </c>
      <c r="BA18" s="93">
        <f aca="true" t="shared" si="40" ref="BA18:BJ27">($S18*BA$4)+$T18</f>
        <v>8.987802631578944</v>
      </c>
      <c r="BB18" s="93">
        <f t="shared" si="40"/>
        <v>8.975473684210524</v>
      </c>
      <c r="BC18" s="93">
        <f t="shared" si="40"/>
        <v>8.963144736842102</v>
      </c>
      <c r="BD18" s="93">
        <f t="shared" si="40"/>
        <v>8.950815789473682</v>
      </c>
      <c r="BE18" s="93">
        <f t="shared" si="40"/>
        <v>8.938486842105261</v>
      </c>
      <c r="BF18" s="93">
        <f t="shared" si="40"/>
        <v>8.92615789473684</v>
      </c>
      <c r="BG18" s="93">
        <f t="shared" si="40"/>
        <v>8.913828947368419</v>
      </c>
      <c r="BH18" s="93">
        <f t="shared" si="40"/>
        <v>8.901499999999997</v>
      </c>
      <c r="BI18" s="93">
        <f t="shared" si="40"/>
        <v>8.889171052631577</v>
      </c>
      <c r="BJ18" s="93">
        <f t="shared" si="40"/>
        <v>8.876842105263155</v>
      </c>
      <c r="BK18" s="93">
        <f aca="true" t="shared" si="41" ref="BK18:BT27">($S18*BK$4)+$T18</f>
        <v>8.864513157894734</v>
      </c>
      <c r="BL18" s="93">
        <f t="shared" si="41"/>
        <v>8.852184210526314</v>
      </c>
      <c r="BM18" s="93">
        <f t="shared" si="41"/>
        <v>8.839855263157892</v>
      </c>
      <c r="BN18" s="93">
        <f t="shared" si="41"/>
        <v>8.827526315789472</v>
      </c>
      <c r="BO18" s="93">
        <f t="shared" si="41"/>
        <v>8.81519736842105</v>
      </c>
      <c r="BP18" s="93">
        <f t="shared" si="41"/>
        <v>8.80286842105263</v>
      </c>
      <c r="BQ18" s="93">
        <f t="shared" si="41"/>
        <v>8.790539473684207</v>
      </c>
      <c r="BR18" s="93">
        <f t="shared" si="41"/>
        <v>8.778210526315787</v>
      </c>
      <c r="BS18" s="93">
        <f t="shared" si="41"/>
        <v>8.765881578947367</v>
      </c>
      <c r="BT18" s="93">
        <f t="shared" si="41"/>
        <v>8.753552631578945</v>
      </c>
      <c r="BU18" s="93">
        <f aca="true" t="shared" si="42" ref="BU18:CD27">($S18*BU$4)+$T18</f>
        <v>8.741223684210524</v>
      </c>
      <c r="BV18" s="93">
        <f t="shared" si="42"/>
        <v>8.728894736842102</v>
      </c>
      <c r="BW18" s="93">
        <f t="shared" si="42"/>
        <v>8.716565789473682</v>
      </c>
      <c r="BX18" s="93">
        <f t="shared" si="42"/>
        <v>8.70423684210526</v>
      </c>
      <c r="BY18" s="93">
        <f t="shared" si="42"/>
        <v>8.69190789473684</v>
      </c>
      <c r="BZ18" s="93">
        <f t="shared" si="42"/>
        <v>8.679578947368418</v>
      </c>
      <c r="CA18" s="93">
        <f t="shared" si="42"/>
        <v>8.667249999999997</v>
      </c>
      <c r="CB18" s="93">
        <f t="shared" si="42"/>
        <v>8.654921052631577</v>
      </c>
      <c r="CC18" s="93">
        <f t="shared" si="42"/>
        <v>8.642592105263155</v>
      </c>
      <c r="CD18" s="93">
        <f t="shared" si="42"/>
        <v>8.630263157894735</v>
      </c>
      <c r="CE18" s="93">
        <f aca="true" t="shared" si="43" ref="CE18:CM27">($S18*CE$4)+$T18</f>
        <v>8.617934210526313</v>
      </c>
      <c r="CF18" s="93">
        <f t="shared" si="43"/>
        <v>8.605605263157893</v>
      </c>
      <c r="CG18" s="93">
        <f t="shared" si="43"/>
        <v>8.59327631578947</v>
      </c>
      <c r="CH18" s="93">
        <f t="shared" si="43"/>
        <v>8.58094736842105</v>
      </c>
      <c r="CI18" s="93">
        <f t="shared" si="43"/>
        <v>8.56861842105263</v>
      </c>
      <c r="CJ18" s="93">
        <f t="shared" si="43"/>
        <v>8.556289473684208</v>
      </c>
      <c r="CK18" s="93">
        <f t="shared" si="43"/>
        <v>8.543960526315788</v>
      </c>
      <c r="CL18" s="93">
        <f t="shared" si="43"/>
        <v>8.531631578947366</v>
      </c>
      <c r="CM18" s="93">
        <f t="shared" si="43"/>
        <v>8.519302631578945</v>
      </c>
      <c r="CN18" s="93">
        <f t="shared" si="22"/>
        <v>8.506973684210523</v>
      </c>
    </row>
    <row r="19" spans="1:92" ht="12.75">
      <c r="A19">
        <v>18</v>
      </c>
      <c r="B19" s="42">
        <v>0.4</v>
      </c>
      <c r="C19" s="50" t="str">
        <f t="shared" si="4"/>
        <v>18.4 'C</v>
      </c>
      <c r="D19" s="51">
        <v>9.35</v>
      </c>
      <c r="E19" s="52">
        <f t="shared" si="5"/>
        <v>9.288486842105263</v>
      </c>
      <c r="F19" s="52">
        <f t="shared" si="6"/>
        <v>9.226973684210526</v>
      </c>
      <c r="G19" s="52">
        <f t="shared" si="7"/>
        <v>9.165460526315789</v>
      </c>
      <c r="H19" s="53">
        <f t="shared" si="8"/>
        <v>9.103947368421052</v>
      </c>
      <c r="I19" s="54">
        <f t="shared" si="9"/>
        <v>9.042434210526315</v>
      </c>
      <c r="J19" s="64">
        <f t="shared" si="10"/>
        <v>8.980921052631578</v>
      </c>
      <c r="K19" s="56">
        <f t="shared" si="11"/>
        <v>8.919407894736842</v>
      </c>
      <c r="L19" s="56">
        <f t="shared" si="12"/>
        <v>8.857894736842104</v>
      </c>
      <c r="M19" s="56">
        <f t="shared" si="13"/>
        <v>8.796381578947368</v>
      </c>
      <c r="N19" s="56">
        <f t="shared" si="1"/>
        <v>8.734868421052632</v>
      </c>
      <c r="O19" s="56">
        <f t="shared" si="14"/>
        <v>8.673355263157895</v>
      </c>
      <c r="P19" s="56">
        <f t="shared" si="15"/>
        <v>8.611842105263158</v>
      </c>
      <c r="Q19" s="49">
        <f t="shared" si="16"/>
        <v>8.55032894736842</v>
      </c>
      <c r="R19" s="49">
        <f t="shared" si="17"/>
        <v>8.488815789473684</v>
      </c>
      <c r="S19">
        <f t="shared" si="18"/>
        <v>0.012302631578947364</v>
      </c>
      <c r="T19">
        <f t="shared" si="19"/>
        <v>3.552713678800501E-15</v>
      </c>
      <c r="U19">
        <v>18.4</v>
      </c>
      <c r="V19" s="93">
        <f t="shared" si="23"/>
        <v>9.35</v>
      </c>
      <c r="W19" s="93">
        <f t="shared" si="24"/>
        <v>9.337697368421052</v>
      </c>
      <c r="X19" s="93">
        <f t="shared" si="25"/>
        <v>9.325394736842105</v>
      </c>
      <c r="Y19" s="93">
        <f t="shared" si="26"/>
        <v>9.313092105263157</v>
      </c>
      <c r="Z19" s="93">
        <f t="shared" si="27"/>
        <v>9.30078947368421</v>
      </c>
      <c r="AA19" s="93">
        <f t="shared" si="28"/>
        <v>9.288486842105263</v>
      </c>
      <c r="AB19" s="93">
        <f t="shared" si="31"/>
        <v>9.276184210526315</v>
      </c>
      <c r="AC19" s="93">
        <f t="shared" si="32"/>
        <v>9.263881578947368</v>
      </c>
      <c r="AD19" s="93">
        <f t="shared" si="32"/>
        <v>9.25157894736842</v>
      </c>
      <c r="AE19" s="93">
        <f t="shared" si="32"/>
        <v>9.239276315789473</v>
      </c>
      <c r="AF19" s="93">
        <f t="shared" si="32"/>
        <v>9.226973684210526</v>
      </c>
      <c r="AG19" s="93">
        <f t="shared" si="32"/>
        <v>9.214671052631578</v>
      </c>
      <c r="AH19" s="93">
        <f t="shared" si="32"/>
        <v>9.20236842105263</v>
      </c>
      <c r="AI19" s="93">
        <f t="shared" si="32"/>
        <v>9.190065789473683</v>
      </c>
      <c r="AJ19" s="93">
        <f t="shared" si="32"/>
        <v>9.177763157894736</v>
      </c>
      <c r="AK19" s="93">
        <f t="shared" si="32"/>
        <v>9.165460526315789</v>
      </c>
      <c r="AL19" s="93">
        <f t="shared" si="32"/>
        <v>9.153157894736841</v>
      </c>
      <c r="AM19" s="93">
        <f t="shared" si="33"/>
        <v>9.140855263157894</v>
      </c>
      <c r="AN19" s="93">
        <f t="shared" si="33"/>
        <v>9.128552631578948</v>
      </c>
      <c r="AO19" s="93">
        <f t="shared" si="33"/>
        <v>9.11625</v>
      </c>
      <c r="AP19" s="93">
        <f t="shared" si="33"/>
        <v>9.103947368421053</v>
      </c>
      <c r="AQ19" s="93">
        <f t="shared" si="39"/>
        <v>9.091644736842106</v>
      </c>
      <c r="AR19" s="93">
        <f t="shared" si="39"/>
        <v>9.079342105263159</v>
      </c>
      <c r="AS19" s="93">
        <f t="shared" si="39"/>
        <v>9.067039473684211</v>
      </c>
      <c r="AT19" s="93">
        <f t="shared" si="39"/>
        <v>9.054736842105264</v>
      </c>
      <c r="AU19" s="93">
        <f t="shared" si="39"/>
        <v>9.042434210526316</v>
      </c>
      <c r="AV19" s="93">
        <f t="shared" si="39"/>
        <v>9.030131578947369</v>
      </c>
      <c r="AW19" s="93">
        <f t="shared" si="39"/>
        <v>9.017828947368422</v>
      </c>
      <c r="AX19" s="93">
        <f t="shared" si="39"/>
        <v>9.005526315789474</v>
      </c>
      <c r="AY19" s="93">
        <f t="shared" si="39"/>
        <v>8.993223684210527</v>
      </c>
      <c r="AZ19" s="93">
        <f t="shared" si="39"/>
        <v>8.98092105263158</v>
      </c>
      <c r="BA19" s="93">
        <f t="shared" si="40"/>
        <v>8.968618421052632</v>
      </c>
      <c r="BB19" s="93">
        <f t="shared" si="40"/>
        <v>8.956315789473685</v>
      </c>
      <c r="BC19" s="93">
        <f t="shared" si="40"/>
        <v>8.944013157894737</v>
      </c>
      <c r="BD19" s="93">
        <f t="shared" si="40"/>
        <v>8.93171052631579</v>
      </c>
      <c r="BE19" s="93">
        <f t="shared" si="40"/>
        <v>8.919407894736842</v>
      </c>
      <c r="BF19" s="93">
        <f t="shared" si="40"/>
        <v>8.907105263157895</v>
      </c>
      <c r="BG19" s="93">
        <f t="shared" si="40"/>
        <v>8.894802631578948</v>
      </c>
      <c r="BH19" s="93">
        <f t="shared" si="40"/>
        <v>8.8825</v>
      </c>
      <c r="BI19" s="93">
        <f t="shared" si="40"/>
        <v>8.870197368421053</v>
      </c>
      <c r="BJ19" s="93">
        <f t="shared" si="40"/>
        <v>8.857894736842105</v>
      </c>
      <c r="BK19" s="93">
        <f t="shared" si="41"/>
        <v>8.845592105263158</v>
      </c>
      <c r="BL19" s="93">
        <f t="shared" si="41"/>
        <v>8.83328947368421</v>
      </c>
      <c r="BM19" s="93">
        <f t="shared" si="41"/>
        <v>8.820986842105263</v>
      </c>
      <c r="BN19" s="93">
        <f t="shared" si="41"/>
        <v>8.808684210526316</v>
      </c>
      <c r="BO19" s="93">
        <f t="shared" si="41"/>
        <v>8.796381578947368</v>
      </c>
      <c r="BP19" s="93">
        <f t="shared" si="41"/>
        <v>8.784078947368421</v>
      </c>
      <c r="BQ19" s="93">
        <f t="shared" si="41"/>
        <v>8.771776315789474</v>
      </c>
      <c r="BR19" s="93">
        <f t="shared" si="41"/>
        <v>8.759473684210526</v>
      </c>
      <c r="BS19" s="93">
        <f t="shared" si="41"/>
        <v>8.747171052631579</v>
      </c>
      <c r="BT19" s="93">
        <f t="shared" si="41"/>
        <v>8.734868421052632</v>
      </c>
      <c r="BU19" s="93">
        <f t="shared" si="42"/>
        <v>8.722565789473684</v>
      </c>
      <c r="BV19" s="93">
        <f t="shared" si="42"/>
        <v>8.710263157894737</v>
      </c>
      <c r="BW19" s="93">
        <f t="shared" si="42"/>
        <v>8.69796052631579</v>
      </c>
      <c r="BX19" s="93">
        <f t="shared" si="42"/>
        <v>8.685657894736842</v>
      </c>
      <c r="BY19" s="93">
        <f t="shared" si="42"/>
        <v>8.673355263157895</v>
      </c>
      <c r="BZ19" s="93">
        <f t="shared" si="42"/>
        <v>8.661052631578947</v>
      </c>
      <c r="CA19" s="93">
        <f t="shared" si="42"/>
        <v>8.64875</v>
      </c>
      <c r="CB19" s="93">
        <f t="shared" si="42"/>
        <v>8.636447368421052</v>
      </c>
      <c r="CC19" s="93">
        <f t="shared" si="42"/>
        <v>8.624144736842105</v>
      </c>
      <c r="CD19" s="93">
        <f t="shared" si="42"/>
        <v>8.611842105263158</v>
      </c>
      <c r="CE19" s="93">
        <f t="shared" si="43"/>
        <v>8.59953947368421</v>
      </c>
      <c r="CF19" s="93">
        <f t="shared" si="43"/>
        <v>8.587236842105263</v>
      </c>
      <c r="CG19" s="93">
        <f t="shared" si="43"/>
        <v>8.574934210526315</v>
      </c>
      <c r="CH19" s="93">
        <f t="shared" si="43"/>
        <v>8.562631578947368</v>
      </c>
      <c r="CI19" s="93">
        <f t="shared" si="43"/>
        <v>8.55032894736842</v>
      </c>
      <c r="CJ19" s="93">
        <f t="shared" si="43"/>
        <v>8.538026315789473</v>
      </c>
      <c r="CK19" s="93">
        <f t="shared" si="43"/>
        <v>8.525723684210526</v>
      </c>
      <c r="CL19" s="93">
        <f t="shared" si="43"/>
        <v>8.513421052631578</v>
      </c>
      <c r="CM19" s="93">
        <f t="shared" si="43"/>
        <v>8.501118421052633</v>
      </c>
      <c r="CN19" s="93">
        <f t="shared" si="22"/>
        <v>8.488815789473685</v>
      </c>
    </row>
    <row r="20" spans="1:92" ht="12.75">
      <c r="A20">
        <v>18</v>
      </c>
      <c r="B20" s="42">
        <v>0.5</v>
      </c>
      <c r="C20" s="50" t="str">
        <f t="shared" si="4"/>
        <v>18.5 'C</v>
      </c>
      <c r="D20" s="51">
        <v>9.34</v>
      </c>
      <c r="E20" s="52">
        <f t="shared" si="5"/>
        <v>9.278552631578947</v>
      </c>
      <c r="F20" s="52">
        <f t="shared" si="6"/>
        <v>9.217105263157894</v>
      </c>
      <c r="G20" s="52">
        <f t="shared" si="7"/>
        <v>9.155657894736843</v>
      </c>
      <c r="H20" s="53">
        <f t="shared" si="8"/>
        <v>9.09421052631579</v>
      </c>
      <c r="I20" s="54">
        <f t="shared" si="9"/>
        <v>9.032763157894736</v>
      </c>
      <c r="J20" s="64">
        <f t="shared" si="10"/>
        <v>8.971315789473683</v>
      </c>
      <c r="K20" s="56">
        <f t="shared" si="11"/>
        <v>8.909868421052632</v>
      </c>
      <c r="L20" s="56">
        <f t="shared" si="12"/>
        <v>8.84842105263158</v>
      </c>
      <c r="M20" s="56">
        <f t="shared" si="13"/>
        <v>8.786973684210526</v>
      </c>
      <c r="N20" s="56">
        <f t="shared" si="1"/>
        <v>8.725526315789473</v>
      </c>
      <c r="O20" s="56">
        <f t="shared" si="14"/>
        <v>8.664078947368422</v>
      </c>
      <c r="P20" s="56">
        <f t="shared" si="15"/>
        <v>8.602631578947369</v>
      </c>
      <c r="Q20" s="49">
        <f t="shared" si="16"/>
        <v>8.541184210526316</v>
      </c>
      <c r="R20" s="49">
        <f t="shared" si="17"/>
        <v>8.479736842105263</v>
      </c>
      <c r="S20">
        <f t="shared" si="18"/>
        <v>0.01228947368421052</v>
      </c>
      <c r="T20">
        <f t="shared" si="19"/>
        <v>3.552713678800501E-15</v>
      </c>
      <c r="U20">
        <v>18.5</v>
      </c>
      <c r="V20" s="93">
        <f t="shared" si="23"/>
        <v>9.339999999999998</v>
      </c>
      <c r="W20" s="93">
        <f t="shared" si="24"/>
        <v>9.327710526315789</v>
      </c>
      <c r="X20" s="93">
        <f t="shared" si="25"/>
        <v>9.315421052631578</v>
      </c>
      <c r="Y20" s="93">
        <f t="shared" si="26"/>
        <v>9.303131578947367</v>
      </c>
      <c r="Z20" s="93">
        <f t="shared" si="27"/>
        <v>9.290842105263156</v>
      </c>
      <c r="AA20" s="93">
        <f t="shared" si="28"/>
        <v>9.278552631578947</v>
      </c>
      <c r="AB20" s="93">
        <f t="shared" si="31"/>
        <v>9.266263157894736</v>
      </c>
      <c r="AC20" s="93">
        <f t="shared" si="32"/>
        <v>9.253973684210525</v>
      </c>
      <c r="AD20" s="93">
        <f t="shared" si="32"/>
        <v>9.241684210526314</v>
      </c>
      <c r="AE20" s="93">
        <f t="shared" si="32"/>
        <v>9.229394736842105</v>
      </c>
      <c r="AF20" s="93">
        <f t="shared" si="32"/>
        <v>9.217105263157894</v>
      </c>
      <c r="AG20" s="93">
        <f t="shared" si="32"/>
        <v>9.204815789473683</v>
      </c>
      <c r="AH20" s="93">
        <f t="shared" si="32"/>
        <v>9.192526315789472</v>
      </c>
      <c r="AI20" s="93">
        <f t="shared" si="32"/>
        <v>9.180236842105263</v>
      </c>
      <c r="AJ20" s="93">
        <f t="shared" si="32"/>
        <v>9.167947368421052</v>
      </c>
      <c r="AK20" s="93">
        <f t="shared" si="32"/>
        <v>9.15565789473684</v>
      </c>
      <c r="AL20" s="93">
        <f t="shared" si="32"/>
        <v>9.14336842105263</v>
      </c>
      <c r="AM20" s="93">
        <f t="shared" si="33"/>
        <v>9.13107894736842</v>
      </c>
      <c r="AN20" s="93">
        <f t="shared" si="33"/>
        <v>9.11878947368421</v>
      </c>
      <c r="AO20" s="93">
        <f t="shared" si="33"/>
        <v>9.106499999999999</v>
      </c>
      <c r="AP20" s="93">
        <f t="shared" si="33"/>
        <v>9.094210526315788</v>
      </c>
      <c r="AQ20" s="93">
        <f t="shared" si="39"/>
        <v>9.081921052631579</v>
      </c>
      <c r="AR20" s="93">
        <f t="shared" si="39"/>
        <v>9.069631578947368</v>
      </c>
      <c r="AS20" s="93">
        <f t="shared" si="39"/>
        <v>9.057342105263157</v>
      </c>
      <c r="AT20" s="93">
        <f t="shared" si="39"/>
        <v>9.045052631578946</v>
      </c>
      <c r="AU20" s="93">
        <f t="shared" si="39"/>
        <v>9.032763157894736</v>
      </c>
      <c r="AV20" s="93">
        <f t="shared" si="39"/>
        <v>9.020473684210526</v>
      </c>
      <c r="AW20" s="93">
        <f t="shared" si="39"/>
        <v>9.008184210526315</v>
      </c>
      <c r="AX20" s="93">
        <f t="shared" si="39"/>
        <v>8.995894736842104</v>
      </c>
      <c r="AY20" s="93">
        <f t="shared" si="39"/>
        <v>8.983605263157894</v>
      </c>
      <c r="AZ20" s="93">
        <f t="shared" si="39"/>
        <v>8.971315789473683</v>
      </c>
      <c r="BA20" s="93">
        <f t="shared" si="40"/>
        <v>8.959026315789473</v>
      </c>
      <c r="BB20" s="93">
        <f t="shared" si="40"/>
        <v>8.946736842105262</v>
      </c>
      <c r="BC20" s="93">
        <f t="shared" si="40"/>
        <v>8.934447368421052</v>
      </c>
      <c r="BD20" s="93">
        <f t="shared" si="40"/>
        <v>8.922157894736841</v>
      </c>
      <c r="BE20" s="93">
        <f t="shared" si="40"/>
        <v>8.90986842105263</v>
      </c>
      <c r="BF20" s="93">
        <f t="shared" si="40"/>
        <v>8.89757894736842</v>
      </c>
      <c r="BG20" s="93">
        <f t="shared" si="40"/>
        <v>8.88528947368421</v>
      </c>
      <c r="BH20" s="93">
        <f t="shared" si="40"/>
        <v>8.873</v>
      </c>
      <c r="BI20" s="93">
        <f t="shared" si="40"/>
        <v>8.860710526315788</v>
      </c>
      <c r="BJ20" s="93">
        <f t="shared" si="40"/>
        <v>8.848421052631577</v>
      </c>
      <c r="BK20" s="93">
        <f t="shared" si="41"/>
        <v>8.836131578947368</v>
      </c>
      <c r="BL20" s="93">
        <f t="shared" si="41"/>
        <v>8.823842105263157</v>
      </c>
      <c r="BM20" s="93">
        <f t="shared" si="41"/>
        <v>8.811552631578946</v>
      </c>
      <c r="BN20" s="93">
        <f t="shared" si="41"/>
        <v>8.799263157894735</v>
      </c>
      <c r="BO20" s="93">
        <f t="shared" si="41"/>
        <v>8.786973684210526</v>
      </c>
      <c r="BP20" s="93">
        <f t="shared" si="41"/>
        <v>8.774684210526315</v>
      </c>
      <c r="BQ20" s="93">
        <f t="shared" si="41"/>
        <v>8.762394736842104</v>
      </c>
      <c r="BR20" s="93">
        <f t="shared" si="41"/>
        <v>8.750105263157893</v>
      </c>
      <c r="BS20" s="93">
        <f t="shared" si="41"/>
        <v>8.737815789473684</v>
      </c>
      <c r="BT20" s="93">
        <f t="shared" si="41"/>
        <v>8.725526315789473</v>
      </c>
      <c r="BU20" s="93">
        <f t="shared" si="42"/>
        <v>8.713236842105262</v>
      </c>
      <c r="BV20" s="93">
        <f t="shared" si="42"/>
        <v>8.700947368421051</v>
      </c>
      <c r="BW20" s="93">
        <f t="shared" si="42"/>
        <v>8.688657894736842</v>
      </c>
      <c r="BX20" s="93">
        <f t="shared" si="42"/>
        <v>8.676368421052631</v>
      </c>
      <c r="BY20" s="93">
        <f t="shared" si="42"/>
        <v>8.66407894736842</v>
      </c>
      <c r="BZ20" s="93">
        <f t="shared" si="42"/>
        <v>8.65178947368421</v>
      </c>
      <c r="CA20" s="93">
        <f t="shared" si="42"/>
        <v>8.6395</v>
      </c>
      <c r="CB20" s="93">
        <f t="shared" si="42"/>
        <v>8.627210526315789</v>
      </c>
      <c r="CC20" s="93">
        <f t="shared" si="42"/>
        <v>8.614921052631578</v>
      </c>
      <c r="CD20" s="93">
        <f t="shared" si="42"/>
        <v>8.602631578947367</v>
      </c>
      <c r="CE20" s="93">
        <f t="shared" si="43"/>
        <v>8.590342105263158</v>
      </c>
      <c r="CF20" s="93">
        <f t="shared" si="43"/>
        <v>8.578052631578947</v>
      </c>
      <c r="CG20" s="93">
        <f t="shared" si="43"/>
        <v>8.565763157894736</v>
      </c>
      <c r="CH20" s="93">
        <f t="shared" si="43"/>
        <v>8.553473684210525</v>
      </c>
      <c r="CI20" s="93">
        <f t="shared" si="43"/>
        <v>8.541184210526316</v>
      </c>
      <c r="CJ20" s="93">
        <f t="shared" si="43"/>
        <v>8.528894736842105</v>
      </c>
      <c r="CK20" s="93">
        <f t="shared" si="43"/>
        <v>8.516605263157894</v>
      </c>
      <c r="CL20" s="93">
        <f t="shared" si="43"/>
        <v>8.504315789473683</v>
      </c>
      <c r="CM20" s="93">
        <f t="shared" si="43"/>
        <v>8.492026315789474</v>
      </c>
      <c r="CN20" s="93">
        <f t="shared" si="22"/>
        <v>8.479736842105263</v>
      </c>
    </row>
    <row r="21" spans="1:92" ht="12.75">
      <c r="A21">
        <v>18</v>
      </c>
      <c r="B21" s="42">
        <v>0.6</v>
      </c>
      <c r="C21" s="50" t="str">
        <f t="shared" si="4"/>
        <v>18.6 'C</v>
      </c>
      <c r="D21" s="51">
        <v>9.32</v>
      </c>
      <c r="E21" s="52">
        <f t="shared" si="5"/>
        <v>9.258684210526317</v>
      </c>
      <c r="F21" s="52">
        <f t="shared" si="6"/>
        <v>9.197368421052632</v>
      </c>
      <c r="G21" s="52">
        <f t="shared" si="7"/>
        <v>9.136052631578947</v>
      </c>
      <c r="H21" s="53">
        <f t="shared" si="8"/>
        <v>9.074736842105263</v>
      </c>
      <c r="I21" s="54">
        <f t="shared" si="9"/>
        <v>9.013421052631578</v>
      </c>
      <c r="J21" s="64">
        <f t="shared" si="10"/>
        <v>8.952105263157895</v>
      </c>
      <c r="K21" s="56">
        <f t="shared" si="11"/>
        <v>8.890789473684212</v>
      </c>
      <c r="L21" s="56">
        <f t="shared" si="12"/>
        <v>8.829473684210527</v>
      </c>
      <c r="M21" s="56">
        <f t="shared" si="13"/>
        <v>8.768157894736841</v>
      </c>
      <c r="N21" s="56">
        <f t="shared" si="1"/>
        <v>8.706842105263158</v>
      </c>
      <c r="O21" s="56">
        <f t="shared" si="14"/>
        <v>8.645526315789475</v>
      </c>
      <c r="P21" s="56">
        <f t="shared" si="15"/>
        <v>8.58421052631579</v>
      </c>
      <c r="Q21" s="49">
        <f t="shared" si="16"/>
        <v>8.522894736842106</v>
      </c>
      <c r="R21" s="49">
        <f t="shared" si="17"/>
        <v>8.461578947368421</v>
      </c>
      <c r="S21">
        <f t="shared" si="18"/>
        <v>0.012263157894736837</v>
      </c>
      <c r="T21">
        <f t="shared" si="19"/>
        <v>3.552713678800501E-15</v>
      </c>
      <c r="U21">
        <v>18.6</v>
      </c>
      <c r="V21" s="93">
        <f t="shared" si="23"/>
        <v>9.32</v>
      </c>
      <c r="W21" s="93">
        <f t="shared" si="24"/>
        <v>9.307736842105262</v>
      </c>
      <c r="X21" s="93">
        <f t="shared" si="25"/>
        <v>9.295473684210526</v>
      </c>
      <c r="Y21" s="93">
        <f t="shared" si="26"/>
        <v>9.28321052631579</v>
      </c>
      <c r="Z21" s="93">
        <f t="shared" si="27"/>
        <v>9.270947368421051</v>
      </c>
      <c r="AA21" s="93">
        <f t="shared" si="28"/>
        <v>9.258684210526315</v>
      </c>
      <c r="AB21" s="93">
        <f t="shared" si="31"/>
        <v>9.246421052631579</v>
      </c>
      <c r="AC21" s="93">
        <f t="shared" si="32"/>
        <v>9.234157894736843</v>
      </c>
      <c r="AD21" s="93">
        <f t="shared" si="32"/>
        <v>9.221894736842104</v>
      </c>
      <c r="AE21" s="93">
        <f t="shared" si="32"/>
        <v>9.209631578947368</v>
      </c>
      <c r="AF21" s="93">
        <f t="shared" si="32"/>
        <v>9.197368421052632</v>
      </c>
      <c r="AG21" s="93">
        <f t="shared" si="32"/>
        <v>9.185105263157894</v>
      </c>
      <c r="AH21" s="93">
        <f t="shared" si="32"/>
        <v>9.172842105263157</v>
      </c>
      <c r="AI21" s="93">
        <f t="shared" si="32"/>
        <v>9.160578947368421</v>
      </c>
      <c r="AJ21" s="93">
        <f t="shared" si="32"/>
        <v>9.148315789473683</v>
      </c>
      <c r="AK21" s="93">
        <f t="shared" si="32"/>
        <v>9.136052631578947</v>
      </c>
      <c r="AL21" s="93">
        <f t="shared" si="32"/>
        <v>9.12378947368421</v>
      </c>
      <c r="AM21" s="93">
        <f t="shared" si="33"/>
        <v>9.111526315789474</v>
      </c>
      <c r="AN21" s="93">
        <f t="shared" si="33"/>
        <v>9.099263157894736</v>
      </c>
      <c r="AO21" s="93">
        <f t="shared" si="33"/>
        <v>9.087</v>
      </c>
      <c r="AP21" s="93">
        <f t="shared" si="33"/>
        <v>9.074736842105263</v>
      </c>
      <c r="AQ21" s="93">
        <f t="shared" si="39"/>
        <v>9.062473684210525</v>
      </c>
      <c r="AR21" s="93">
        <f t="shared" si="39"/>
        <v>9.050210526315789</v>
      </c>
      <c r="AS21" s="93">
        <f t="shared" si="39"/>
        <v>9.037947368421053</v>
      </c>
      <c r="AT21" s="93">
        <f t="shared" si="39"/>
        <v>9.025684210526315</v>
      </c>
      <c r="AU21" s="93">
        <f t="shared" si="39"/>
        <v>9.013421052631578</v>
      </c>
      <c r="AV21" s="93">
        <f t="shared" si="39"/>
        <v>9.001157894736842</v>
      </c>
      <c r="AW21" s="93">
        <f t="shared" si="39"/>
        <v>8.988894736842106</v>
      </c>
      <c r="AX21" s="93">
        <f t="shared" si="39"/>
        <v>8.976631578947368</v>
      </c>
      <c r="AY21" s="93">
        <f t="shared" si="39"/>
        <v>8.964368421052631</v>
      </c>
      <c r="AZ21" s="93">
        <f t="shared" si="39"/>
        <v>8.952105263157895</v>
      </c>
      <c r="BA21" s="93">
        <f t="shared" si="40"/>
        <v>8.939842105263157</v>
      </c>
      <c r="BB21" s="93">
        <f t="shared" si="40"/>
        <v>8.92757894736842</v>
      </c>
      <c r="BC21" s="93">
        <f t="shared" si="40"/>
        <v>8.915315789473684</v>
      </c>
      <c r="BD21" s="93">
        <f t="shared" si="40"/>
        <v>8.903052631578948</v>
      </c>
      <c r="BE21" s="93">
        <f t="shared" si="40"/>
        <v>8.89078947368421</v>
      </c>
      <c r="BF21" s="93">
        <f t="shared" si="40"/>
        <v>8.878526315789474</v>
      </c>
      <c r="BG21" s="93">
        <f t="shared" si="40"/>
        <v>8.866263157894737</v>
      </c>
      <c r="BH21" s="93">
        <f t="shared" si="40"/>
        <v>8.854</v>
      </c>
      <c r="BI21" s="93">
        <f t="shared" si="40"/>
        <v>8.841736842105263</v>
      </c>
      <c r="BJ21" s="93">
        <f t="shared" si="40"/>
        <v>8.829473684210527</v>
      </c>
      <c r="BK21" s="93">
        <f t="shared" si="41"/>
        <v>8.817210526315788</v>
      </c>
      <c r="BL21" s="93">
        <f t="shared" si="41"/>
        <v>8.804947368421052</v>
      </c>
      <c r="BM21" s="93">
        <f t="shared" si="41"/>
        <v>8.792684210526316</v>
      </c>
      <c r="BN21" s="93">
        <f t="shared" si="41"/>
        <v>8.78042105263158</v>
      </c>
      <c r="BO21" s="93">
        <f t="shared" si="41"/>
        <v>8.768157894736841</v>
      </c>
      <c r="BP21" s="93">
        <f t="shared" si="41"/>
        <v>8.755894736842105</v>
      </c>
      <c r="BQ21" s="93">
        <f t="shared" si="41"/>
        <v>8.743631578947369</v>
      </c>
      <c r="BR21" s="93">
        <f t="shared" si="41"/>
        <v>8.73136842105263</v>
      </c>
      <c r="BS21" s="93">
        <f t="shared" si="41"/>
        <v>8.719105263157894</v>
      </c>
      <c r="BT21" s="93">
        <f t="shared" si="41"/>
        <v>8.706842105263158</v>
      </c>
      <c r="BU21" s="93">
        <f t="shared" si="42"/>
        <v>8.69457894736842</v>
      </c>
      <c r="BV21" s="93">
        <f t="shared" si="42"/>
        <v>8.682315789473684</v>
      </c>
      <c r="BW21" s="93">
        <f t="shared" si="42"/>
        <v>8.670052631578947</v>
      </c>
      <c r="BX21" s="93">
        <f t="shared" si="42"/>
        <v>8.657789473684211</v>
      </c>
      <c r="BY21" s="93">
        <f t="shared" si="42"/>
        <v>8.645526315789473</v>
      </c>
      <c r="BZ21" s="93">
        <f t="shared" si="42"/>
        <v>8.633263157894737</v>
      </c>
      <c r="CA21" s="93">
        <f t="shared" si="42"/>
        <v>8.621</v>
      </c>
      <c r="CB21" s="93">
        <f t="shared" si="42"/>
        <v>8.608736842105262</v>
      </c>
      <c r="CC21" s="93">
        <f t="shared" si="42"/>
        <v>8.596473684210526</v>
      </c>
      <c r="CD21" s="93">
        <f t="shared" si="42"/>
        <v>8.58421052631579</v>
      </c>
      <c r="CE21" s="93">
        <f t="shared" si="43"/>
        <v>8.571947368421053</v>
      </c>
      <c r="CF21" s="93">
        <f t="shared" si="43"/>
        <v>8.559684210526315</v>
      </c>
      <c r="CG21" s="93">
        <f t="shared" si="43"/>
        <v>8.547421052631579</v>
      </c>
      <c r="CH21" s="93">
        <f t="shared" si="43"/>
        <v>8.535157894736843</v>
      </c>
      <c r="CI21" s="93">
        <f t="shared" si="43"/>
        <v>8.522894736842105</v>
      </c>
      <c r="CJ21" s="93">
        <f t="shared" si="43"/>
        <v>8.510631578947368</v>
      </c>
      <c r="CK21" s="93">
        <f t="shared" si="43"/>
        <v>8.498368421052632</v>
      </c>
      <c r="CL21" s="93">
        <f t="shared" si="43"/>
        <v>8.486105263157894</v>
      </c>
      <c r="CM21" s="93">
        <f t="shared" si="43"/>
        <v>8.473842105263158</v>
      </c>
      <c r="CN21" s="93">
        <f t="shared" si="22"/>
        <v>8.461578947368421</v>
      </c>
    </row>
    <row r="22" spans="1:92" ht="12.75">
      <c r="A22">
        <v>18</v>
      </c>
      <c r="B22" s="42">
        <v>0.7</v>
      </c>
      <c r="C22" s="50" t="str">
        <f t="shared" si="4"/>
        <v>18.7 'C</v>
      </c>
      <c r="D22" s="51">
        <v>9.3</v>
      </c>
      <c r="E22" s="52">
        <f t="shared" si="5"/>
        <v>9.238815789473685</v>
      </c>
      <c r="F22" s="52">
        <f t="shared" si="6"/>
        <v>9.177631578947368</v>
      </c>
      <c r="G22" s="52">
        <f t="shared" si="7"/>
        <v>9.116447368421053</v>
      </c>
      <c r="H22" s="53">
        <f t="shared" si="8"/>
        <v>9.055263157894737</v>
      </c>
      <c r="I22" s="54">
        <f t="shared" si="9"/>
        <v>8.994078947368422</v>
      </c>
      <c r="J22" s="64">
        <f t="shared" si="10"/>
        <v>8.932894736842107</v>
      </c>
      <c r="K22" s="56">
        <f t="shared" si="11"/>
        <v>8.871710526315791</v>
      </c>
      <c r="L22" s="56">
        <f t="shared" si="12"/>
        <v>8.810526315789474</v>
      </c>
      <c r="M22" s="56">
        <f t="shared" si="13"/>
        <v>8.749342105263159</v>
      </c>
      <c r="N22" s="56">
        <f t="shared" si="1"/>
        <v>8.688157894736843</v>
      </c>
      <c r="O22" s="56">
        <f t="shared" si="14"/>
        <v>8.626973684210528</v>
      </c>
      <c r="P22" s="56">
        <f t="shared" si="15"/>
        <v>8.56578947368421</v>
      </c>
      <c r="Q22" s="49">
        <f t="shared" si="16"/>
        <v>8.504605263157895</v>
      </c>
      <c r="R22" s="49">
        <f t="shared" si="17"/>
        <v>8.44342105263158</v>
      </c>
      <c r="S22">
        <f t="shared" si="18"/>
        <v>0.012236842105263155</v>
      </c>
      <c r="T22">
        <f t="shared" si="19"/>
        <v>1.7763568394002505E-15</v>
      </c>
      <c r="U22">
        <v>18.7</v>
      </c>
      <c r="V22" s="93">
        <f t="shared" si="23"/>
        <v>9.3</v>
      </c>
      <c r="W22" s="93">
        <f t="shared" si="24"/>
        <v>9.287763157894737</v>
      </c>
      <c r="X22" s="93">
        <f t="shared" si="25"/>
        <v>9.275526315789474</v>
      </c>
      <c r="Y22" s="93">
        <f t="shared" si="26"/>
        <v>9.26328947368421</v>
      </c>
      <c r="Z22" s="93">
        <f t="shared" si="27"/>
        <v>9.251052631578947</v>
      </c>
      <c r="AA22" s="93">
        <f t="shared" si="28"/>
        <v>9.238815789473684</v>
      </c>
      <c r="AB22" s="93">
        <f t="shared" si="31"/>
        <v>9.22657894736842</v>
      </c>
      <c r="AC22" s="93">
        <f t="shared" si="31"/>
        <v>9.214342105263158</v>
      </c>
      <c r="AD22" s="93">
        <f t="shared" si="31"/>
        <v>9.202105263157895</v>
      </c>
      <c r="AE22" s="93">
        <f t="shared" si="31"/>
        <v>9.189868421052632</v>
      </c>
      <c r="AF22" s="93">
        <f t="shared" si="31"/>
        <v>9.177631578947368</v>
      </c>
      <c r="AG22" s="93">
        <f aca="true" t="shared" si="44" ref="AG22:AK74">($S22*AG$4)+$T22</f>
        <v>9.165394736842105</v>
      </c>
      <c r="AH22" s="93">
        <f t="shared" si="44"/>
        <v>9.153157894736841</v>
      </c>
      <c r="AI22" s="93">
        <f t="shared" si="44"/>
        <v>9.14092105263158</v>
      </c>
      <c r="AJ22" s="93">
        <f t="shared" si="44"/>
        <v>9.128684210526316</v>
      </c>
      <c r="AK22" s="93">
        <f t="shared" si="44"/>
        <v>9.116447368421053</v>
      </c>
      <c r="AL22" s="93">
        <f aca="true" t="shared" si="45" ref="AL22:AL53">($S22*AL$4)+$T22</f>
        <v>9.10421052631579</v>
      </c>
      <c r="AM22" s="93">
        <f t="shared" si="33"/>
        <v>9.091973684210526</v>
      </c>
      <c r="AN22" s="93">
        <f t="shared" si="33"/>
        <v>9.079736842105262</v>
      </c>
      <c r="AO22" s="93">
        <f t="shared" si="33"/>
        <v>9.067499999999999</v>
      </c>
      <c r="AP22" s="93">
        <f t="shared" si="33"/>
        <v>9.055263157894737</v>
      </c>
      <c r="AQ22" s="93">
        <f t="shared" si="39"/>
        <v>9.043026315789474</v>
      </c>
      <c r="AR22" s="93">
        <f t="shared" si="39"/>
        <v>9.03078947368421</v>
      </c>
      <c r="AS22" s="93">
        <f t="shared" si="39"/>
        <v>9.018552631578947</v>
      </c>
      <c r="AT22" s="93">
        <f t="shared" si="39"/>
        <v>9.006315789473684</v>
      </c>
      <c r="AU22" s="93">
        <f t="shared" si="39"/>
        <v>8.99407894736842</v>
      </c>
      <c r="AV22" s="93">
        <f t="shared" si="39"/>
        <v>8.981842105263159</v>
      </c>
      <c r="AW22" s="93">
        <f t="shared" si="39"/>
        <v>8.969605263157895</v>
      </c>
      <c r="AX22" s="93">
        <f t="shared" si="39"/>
        <v>8.957368421052632</v>
      </c>
      <c r="AY22" s="93">
        <f t="shared" si="39"/>
        <v>8.945131578947368</v>
      </c>
      <c r="AZ22" s="93">
        <f t="shared" si="39"/>
        <v>8.932894736842105</v>
      </c>
      <c r="BA22" s="93">
        <f t="shared" si="40"/>
        <v>8.920657894736841</v>
      </c>
      <c r="BB22" s="93">
        <f t="shared" si="40"/>
        <v>8.90842105263158</v>
      </c>
      <c r="BC22" s="93">
        <f t="shared" si="40"/>
        <v>8.896184210526316</v>
      </c>
      <c r="BD22" s="93">
        <f t="shared" si="40"/>
        <v>8.883947368421053</v>
      </c>
      <c r="BE22" s="93">
        <f t="shared" si="40"/>
        <v>8.87171052631579</v>
      </c>
      <c r="BF22" s="93">
        <f t="shared" si="40"/>
        <v>8.859473684210526</v>
      </c>
      <c r="BG22" s="93">
        <f t="shared" si="40"/>
        <v>8.847236842105263</v>
      </c>
      <c r="BH22" s="93">
        <f t="shared" si="40"/>
        <v>8.834999999999999</v>
      </c>
      <c r="BI22" s="93">
        <f t="shared" si="40"/>
        <v>8.822763157894737</v>
      </c>
      <c r="BJ22" s="93">
        <f t="shared" si="40"/>
        <v>8.810526315789474</v>
      </c>
      <c r="BK22" s="93">
        <f t="shared" si="41"/>
        <v>8.79828947368421</v>
      </c>
      <c r="BL22" s="93">
        <f t="shared" si="41"/>
        <v>8.786052631578947</v>
      </c>
      <c r="BM22" s="93">
        <f t="shared" si="41"/>
        <v>8.773815789473684</v>
      </c>
      <c r="BN22" s="93">
        <f t="shared" si="41"/>
        <v>8.76157894736842</v>
      </c>
      <c r="BO22" s="93">
        <f t="shared" si="41"/>
        <v>8.749342105263159</v>
      </c>
      <c r="BP22" s="93">
        <f t="shared" si="41"/>
        <v>8.737105263157895</v>
      </c>
      <c r="BQ22" s="93">
        <f t="shared" si="41"/>
        <v>8.724868421052632</v>
      </c>
      <c r="BR22" s="93">
        <f t="shared" si="41"/>
        <v>8.712631578947368</v>
      </c>
      <c r="BS22" s="93">
        <f t="shared" si="41"/>
        <v>8.700394736842105</v>
      </c>
      <c r="BT22" s="93">
        <f t="shared" si="41"/>
        <v>8.688157894736841</v>
      </c>
      <c r="BU22" s="93">
        <f t="shared" si="42"/>
        <v>8.67592105263158</v>
      </c>
      <c r="BV22" s="93">
        <f t="shared" si="42"/>
        <v>8.663684210526316</v>
      </c>
      <c r="BW22" s="93">
        <f t="shared" si="42"/>
        <v>8.651447368421053</v>
      </c>
      <c r="BX22" s="93">
        <f t="shared" si="42"/>
        <v>8.63921052631579</v>
      </c>
      <c r="BY22" s="93">
        <f t="shared" si="42"/>
        <v>8.626973684210526</v>
      </c>
      <c r="BZ22" s="93">
        <f t="shared" si="42"/>
        <v>8.614736842105263</v>
      </c>
      <c r="CA22" s="93">
        <f t="shared" si="42"/>
        <v>8.6025</v>
      </c>
      <c r="CB22" s="93">
        <f t="shared" si="42"/>
        <v>8.590263157894737</v>
      </c>
      <c r="CC22" s="93">
        <f t="shared" si="42"/>
        <v>8.578026315789474</v>
      </c>
      <c r="CD22" s="93">
        <f t="shared" si="42"/>
        <v>8.56578947368421</v>
      </c>
      <c r="CE22" s="93">
        <f t="shared" si="43"/>
        <v>8.553552631578947</v>
      </c>
      <c r="CF22" s="93">
        <f t="shared" si="43"/>
        <v>8.541315789473684</v>
      </c>
      <c r="CG22" s="93">
        <f t="shared" si="43"/>
        <v>8.52907894736842</v>
      </c>
      <c r="CH22" s="93">
        <f t="shared" si="43"/>
        <v>8.516842105263159</v>
      </c>
      <c r="CI22" s="93">
        <f t="shared" si="43"/>
        <v>8.504605263157895</v>
      </c>
      <c r="CJ22" s="93">
        <f t="shared" si="43"/>
        <v>8.492368421052632</v>
      </c>
      <c r="CK22" s="93">
        <f t="shared" si="43"/>
        <v>8.480131578947368</v>
      </c>
      <c r="CL22" s="93">
        <f t="shared" si="43"/>
        <v>8.467894736842105</v>
      </c>
      <c r="CM22" s="93">
        <f t="shared" si="43"/>
        <v>8.455657894736841</v>
      </c>
      <c r="CN22" s="93">
        <f t="shared" si="22"/>
        <v>8.44342105263158</v>
      </c>
    </row>
    <row r="23" spans="1:92" ht="12.75">
      <c r="A23">
        <v>18</v>
      </c>
      <c r="B23" s="42">
        <v>0.8</v>
      </c>
      <c r="C23" s="50" t="str">
        <f t="shared" si="4"/>
        <v>18.8 'C</v>
      </c>
      <c r="D23" s="51">
        <v>9.28</v>
      </c>
      <c r="E23" s="52">
        <f t="shared" si="5"/>
        <v>9.218947368421052</v>
      </c>
      <c r="F23" s="52">
        <f t="shared" si="6"/>
        <v>9.157894736842104</v>
      </c>
      <c r="G23" s="52">
        <f t="shared" si="7"/>
        <v>9.096842105263157</v>
      </c>
      <c r="H23" s="53">
        <f t="shared" si="8"/>
        <v>9.03578947368421</v>
      </c>
      <c r="I23" s="65">
        <f t="shared" si="9"/>
        <v>8.974736842105262</v>
      </c>
      <c r="J23" s="64">
        <f t="shared" si="10"/>
        <v>8.913684210526315</v>
      </c>
      <c r="K23" s="56">
        <f t="shared" si="11"/>
        <v>8.852631578947369</v>
      </c>
      <c r="L23" s="56">
        <f t="shared" si="12"/>
        <v>8.79157894736842</v>
      </c>
      <c r="M23" s="56">
        <f t="shared" si="13"/>
        <v>8.730526315789472</v>
      </c>
      <c r="N23" s="56">
        <f t="shared" si="1"/>
        <v>8.669473684210526</v>
      </c>
      <c r="O23" s="56">
        <f t="shared" si="14"/>
        <v>8.608421052631579</v>
      </c>
      <c r="P23" s="56">
        <f t="shared" si="15"/>
        <v>8.547368421052632</v>
      </c>
      <c r="Q23" s="49">
        <f t="shared" si="16"/>
        <v>8.486315789473684</v>
      </c>
      <c r="R23" s="49">
        <f t="shared" si="17"/>
        <v>8.425263157894737</v>
      </c>
      <c r="S23">
        <f t="shared" si="18"/>
        <v>0.012210526315789462</v>
      </c>
      <c r="T23">
        <f t="shared" si="19"/>
        <v>8.881784197001252E-15</v>
      </c>
      <c r="U23">
        <v>18.8</v>
      </c>
      <c r="V23" s="93">
        <f t="shared" si="23"/>
        <v>9.28</v>
      </c>
      <c r="W23" s="93">
        <f t="shared" si="24"/>
        <v>9.26778947368421</v>
      </c>
      <c r="X23" s="93">
        <f t="shared" si="25"/>
        <v>9.25557894736842</v>
      </c>
      <c r="Y23" s="93">
        <f t="shared" si="26"/>
        <v>9.243368421052631</v>
      </c>
      <c r="Z23" s="93">
        <f t="shared" si="27"/>
        <v>9.231157894736842</v>
      </c>
      <c r="AA23" s="93">
        <f t="shared" si="28"/>
        <v>9.218947368421052</v>
      </c>
      <c r="AB23" s="93">
        <f t="shared" si="31"/>
        <v>9.206736842105263</v>
      </c>
      <c r="AC23" s="93">
        <f t="shared" si="31"/>
        <v>9.194526315789474</v>
      </c>
      <c r="AD23" s="93">
        <f t="shared" si="31"/>
        <v>9.182315789473684</v>
      </c>
      <c r="AE23" s="93">
        <f t="shared" si="31"/>
        <v>9.170105263157895</v>
      </c>
      <c r="AF23" s="93">
        <f t="shared" si="31"/>
        <v>9.157894736842104</v>
      </c>
      <c r="AG23" s="93">
        <f t="shared" si="44"/>
        <v>9.145684210526316</v>
      </c>
      <c r="AH23" s="93">
        <f t="shared" si="44"/>
        <v>9.133473684210527</v>
      </c>
      <c r="AI23" s="93">
        <f t="shared" si="44"/>
        <v>9.121263157894736</v>
      </c>
      <c r="AJ23" s="93">
        <f t="shared" si="44"/>
        <v>9.109052631578948</v>
      </c>
      <c r="AK23" s="93">
        <f t="shared" si="44"/>
        <v>9.096842105263157</v>
      </c>
      <c r="AL23" s="93">
        <f t="shared" si="45"/>
        <v>9.084631578947368</v>
      </c>
      <c r="AM23" s="93">
        <f t="shared" si="33"/>
        <v>9.07242105263158</v>
      </c>
      <c r="AN23" s="93">
        <f t="shared" si="33"/>
        <v>9.060210526315789</v>
      </c>
      <c r="AO23" s="93">
        <f t="shared" si="33"/>
        <v>9.048</v>
      </c>
      <c r="AP23" s="93">
        <f t="shared" si="33"/>
        <v>9.035789473684211</v>
      </c>
      <c r="AQ23" s="93">
        <f t="shared" si="39"/>
        <v>9.02357894736842</v>
      </c>
      <c r="AR23" s="93">
        <f t="shared" si="39"/>
        <v>9.011368421052632</v>
      </c>
      <c r="AS23" s="93">
        <f t="shared" si="39"/>
        <v>8.999157894736841</v>
      </c>
      <c r="AT23" s="93">
        <f t="shared" si="39"/>
        <v>8.986947368421053</v>
      </c>
      <c r="AU23" s="93">
        <f t="shared" si="39"/>
        <v>8.974736842105264</v>
      </c>
      <c r="AV23" s="93">
        <f t="shared" si="39"/>
        <v>8.962526315789473</v>
      </c>
      <c r="AW23" s="93">
        <f t="shared" si="39"/>
        <v>8.950315789473684</v>
      </c>
      <c r="AX23" s="93">
        <f t="shared" si="39"/>
        <v>8.938105263157896</v>
      </c>
      <c r="AY23" s="93">
        <f t="shared" si="39"/>
        <v>8.925894736842105</v>
      </c>
      <c r="AZ23" s="93">
        <f t="shared" si="39"/>
        <v>8.913684210526316</v>
      </c>
      <c r="BA23" s="93">
        <f t="shared" si="40"/>
        <v>8.901473684210526</v>
      </c>
      <c r="BB23" s="93">
        <f t="shared" si="40"/>
        <v>8.889263157894737</v>
      </c>
      <c r="BC23" s="93">
        <f t="shared" si="40"/>
        <v>8.877052631578948</v>
      </c>
      <c r="BD23" s="93">
        <f t="shared" si="40"/>
        <v>8.864842105263158</v>
      </c>
      <c r="BE23" s="93">
        <f t="shared" si="40"/>
        <v>8.852631578947369</v>
      </c>
      <c r="BF23" s="93">
        <f t="shared" si="40"/>
        <v>8.840421052631578</v>
      </c>
      <c r="BG23" s="93">
        <f t="shared" si="40"/>
        <v>8.82821052631579</v>
      </c>
      <c r="BH23" s="93">
        <f t="shared" si="40"/>
        <v>8.816</v>
      </c>
      <c r="BI23" s="93">
        <f t="shared" si="40"/>
        <v>8.80378947368421</v>
      </c>
      <c r="BJ23" s="93">
        <f t="shared" si="40"/>
        <v>8.791578947368421</v>
      </c>
      <c r="BK23" s="93">
        <f t="shared" si="41"/>
        <v>8.779368421052633</v>
      </c>
      <c r="BL23" s="93">
        <f t="shared" si="41"/>
        <v>8.767157894736842</v>
      </c>
      <c r="BM23" s="93">
        <f t="shared" si="41"/>
        <v>8.754947368421053</v>
      </c>
      <c r="BN23" s="93">
        <f t="shared" si="41"/>
        <v>8.742736842105263</v>
      </c>
      <c r="BO23" s="93">
        <f t="shared" si="41"/>
        <v>8.730526315789474</v>
      </c>
      <c r="BP23" s="93">
        <f t="shared" si="41"/>
        <v>8.718315789473685</v>
      </c>
      <c r="BQ23" s="93">
        <f t="shared" si="41"/>
        <v>8.706105263157895</v>
      </c>
      <c r="BR23" s="93">
        <f t="shared" si="41"/>
        <v>8.693894736842106</v>
      </c>
      <c r="BS23" s="93">
        <f t="shared" si="41"/>
        <v>8.681684210526315</v>
      </c>
      <c r="BT23" s="93">
        <f t="shared" si="41"/>
        <v>8.669473684210526</v>
      </c>
      <c r="BU23" s="93">
        <f t="shared" si="42"/>
        <v>8.657263157894738</v>
      </c>
      <c r="BV23" s="93">
        <f t="shared" si="42"/>
        <v>8.645052631578947</v>
      </c>
      <c r="BW23" s="93">
        <f t="shared" si="42"/>
        <v>8.632842105263158</v>
      </c>
      <c r="BX23" s="93">
        <f t="shared" si="42"/>
        <v>8.62063157894737</v>
      </c>
      <c r="BY23" s="93">
        <f t="shared" si="42"/>
        <v>8.608421052631579</v>
      </c>
      <c r="BZ23" s="93">
        <f t="shared" si="42"/>
        <v>8.59621052631579</v>
      </c>
      <c r="CA23" s="93">
        <f t="shared" si="42"/>
        <v>8.584</v>
      </c>
      <c r="CB23" s="93">
        <f t="shared" si="42"/>
        <v>8.57178947368421</v>
      </c>
      <c r="CC23" s="93">
        <f t="shared" si="42"/>
        <v>8.559578947368422</v>
      </c>
      <c r="CD23" s="93">
        <f t="shared" si="42"/>
        <v>8.547368421052632</v>
      </c>
      <c r="CE23" s="93">
        <f t="shared" si="43"/>
        <v>8.535157894736843</v>
      </c>
      <c r="CF23" s="93">
        <f t="shared" si="43"/>
        <v>8.522947368421054</v>
      </c>
      <c r="CG23" s="93">
        <f t="shared" si="43"/>
        <v>8.510736842105263</v>
      </c>
      <c r="CH23" s="93">
        <f t="shared" si="43"/>
        <v>8.498526315789475</v>
      </c>
      <c r="CI23" s="93">
        <f t="shared" si="43"/>
        <v>8.486315789473684</v>
      </c>
      <c r="CJ23" s="93">
        <f t="shared" si="43"/>
        <v>8.474105263157895</v>
      </c>
      <c r="CK23" s="93">
        <f t="shared" si="43"/>
        <v>8.461894736842106</v>
      </c>
      <c r="CL23" s="93">
        <f t="shared" si="43"/>
        <v>8.449684210526316</v>
      </c>
      <c r="CM23" s="93">
        <f t="shared" si="43"/>
        <v>8.437473684210527</v>
      </c>
      <c r="CN23" s="93">
        <f t="shared" si="22"/>
        <v>8.425263157894737</v>
      </c>
    </row>
    <row r="24" spans="1:92" ht="13.5" thickBot="1">
      <c r="A24">
        <v>18</v>
      </c>
      <c r="B24" s="42">
        <v>0.9</v>
      </c>
      <c r="C24" s="57" t="str">
        <f t="shared" si="4"/>
        <v>18.9 'C</v>
      </c>
      <c r="D24" s="58">
        <v>9.26</v>
      </c>
      <c r="E24" s="59">
        <f t="shared" si="5"/>
        <v>9.199078947368422</v>
      </c>
      <c r="F24" s="59">
        <f t="shared" si="6"/>
        <v>9.13815789473684</v>
      </c>
      <c r="G24" s="59">
        <f t="shared" si="7"/>
        <v>9.077236842105263</v>
      </c>
      <c r="H24" s="60">
        <f t="shared" si="8"/>
        <v>9.016315789473683</v>
      </c>
      <c r="I24" s="66">
        <f t="shared" si="9"/>
        <v>8.955394736842104</v>
      </c>
      <c r="J24" s="67">
        <f t="shared" si="10"/>
        <v>8.894473684210526</v>
      </c>
      <c r="K24" s="63">
        <f t="shared" si="11"/>
        <v>8.833552631578947</v>
      </c>
      <c r="L24" s="63">
        <f t="shared" si="12"/>
        <v>8.772631578947367</v>
      </c>
      <c r="M24" s="63">
        <f t="shared" si="13"/>
        <v>8.71171052631579</v>
      </c>
      <c r="N24" s="63">
        <f t="shared" si="1"/>
        <v>8.65078947368421</v>
      </c>
      <c r="O24" s="63">
        <f t="shared" si="14"/>
        <v>8.589868421052632</v>
      </c>
      <c r="P24" s="63">
        <f t="shared" si="15"/>
        <v>8.528947368421052</v>
      </c>
      <c r="Q24" s="63">
        <f t="shared" si="16"/>
        <v>8.468026315789473</v>
      </c>
      <c r="R24" s="63">
        <f t="shared" si="17"/>
        <v>8.407105263157895</v>
      </c>
      <c r="S24">
        <f t="shared" si="18"/>
        <v>0.012184210526315787</v>
      </c>
      <c r="T24">
        <f t="shared" si="19"/>
        <v>1.7763568394002505E-15</v>
      </c>
      <c r="U24">
        <v>18.9</v>
      </c>
      <c r="V24" s="93">
        <f t="shared" si="23"/>
        <v>9.26</v>
      </c>
      <c r="W24" s="93">
        <f t="shared" si="24"/>
        <v>9.247815789473684</v>
      </c>
      <c r="X24" s="93">
        <f t="shared" si="25"/>
        <v>9.235631578947368</v>
      </c>
      <c r="Y24" s="93">
        <f t="shared" si="26"/>
        <v>9.223447368421052</v>
      </c>
      <c r="Z24" s="93">
        <f t="shared" si="27"/>
        <v>9.211263157894736</v>
      </c>
      <c r="AA24" s="93">
        <f t="shared" si="28"/>
        <v>9.19907894736842</v>
      </c>
      <c r="AB24" s="93">
        <f t="shared" si="31"/>
        <v>9.186894736842104</v>
      </c>
      <c r="AC24" s="93">
        <f t="shared" si="31"/>
        <v>9.17471052631579</v>
      </c>
      <c r="AD24" s="93">
        <f t="shared" si="31"/>
        <v>9.162526315789474</v>
      </c>
      <c r="AE24" s="93">
        <f t="shared" si="31"/>
        <v>9.150342105263158</v>
      </c>
      <c r="AF24" s="93">
        <f t="shared" si="31"/>
        <v>9.138157894736842</v>
      </c>
      <c r="AG24" s="93">
        <f t="shared" si="44"/>
        <v>9.125973684210527</v>
      </c>
      <c r="AH24" s="93">
        <f t="shared" si="44"/>
        <v>9.11378947368421</v>
      </c>
      <c r="AI24" s="93">
        <f t="shared" si="44"/>
        <v>9.101605263157895</v>
      </c>
      <c r="AJ24" s="93">
        <f t="shared" si="44"/>
        <v>9.089421052631579</v>
      </c>
      <c r="AK24" s="93">
        <f t="shared" si="44"/>
        <v>9.077236842105263</v>
      </c>
      <c r="AL24" s="93">
        <f t="shared" si="45"/>
        <v>9.065052631578947</v>
      </c>
      <c r="AM24" s="93">
        <f t="shared" si="33"/>
        <v>9.052868421052631</v>
      </c>
      <c r="AN24" s="93">
        <f t="shared" si="33"/>
        <v>9.040684210526315</v>
      </c>
      <c r="AO24" s="93">
        <f t="shared" si="33"/>
        <v>9.0285</v>
      </c>
      <c r="AP24" s="93">
        <f t="shared" si="33"/>
        <v>9.016315789473683</v>
      </c>
      <c r="AQ24" s="93">
        <f t="shared" si="39"/>
        <v>9.004131578947367</v>
      </c>
      <c r="AR24" s="93">
        <f t="shared" si="39"/>
        <v>8.991947368421053</v>
      </c>
      <c r="AS24" s="93">
        <f t="shared" si="39"/>
        <v>8.979763157894737</v>
      </c>
      <c r="AT24" s="93">
        <f t="shared" si="39"/>
        <v>8.967578947368422</v>
      </c>
      <c r="AU24" s="93">
        <f t="shared" si="39"/>
        <v>8.955394736842106</v>
      </c>
      <c r="AV24" s="93">
        <f t="shared" si="39"/>
        <v>8.94321052631579</v>
      </c>
      <c r="AW24" s="93">
        <f t="shared" si="39"/>
        <v>8.931026315789474</v>
      </c>
      <c r="AX24" s="93">
        <f t="shared" si="39"/>
        <v>8.918842105263158</v>
      </c>
      <c r="AY24" s="93">
        <f t="shared" si="39"/>
        <v>8.906657894736842</v>
      </c>
      <c r="AZ24" s="93">
        <f t="shared" si="39"/>
        <v>8.894473684210526</v>
      </c>
      <c r="BA24" s="93">
        <f t="shared" si="40"/>
        <v>8.88228947368421</v>
      </c>
      <c r="BB24" s="93">
        <f t="shared" si="40"/>
        <v>8.870105263157894</v>
      </c>
      <c r="BC24" s="93">
        <f t="shared" si="40"/>
        <v>8.857921052631578</v>
      </c>
      <c r="BD24" s="93">
        <f t="shared" si="40"/>
        <v>8.845736842105262</v>
      </c>
      <c r="BE24" s="93">
        <f t="shared" si="40"/>
        <v>8.833552631578947</v>
      </c>
      <c r="BF24" s="93">
        <f t="shared" si="40"/>
        <v>8.821368421052632</v>
      </c>
      <c r="BG24" s="93">
        <f t="shared" si="40"/>
        <v>8.809184210526317</v>
      </c>
      <c r="BH24" s="93">
        <f t="shared" si="40"/>
        <v>8.797</v>
      </c>
      <c r="BI24" s="93">
        <f t="shared" si="40"/>
        <v>8.784815789473685</v>
      </c>
      <c r="BJ24" s="93">
        <f t="shared" si="40"/>
        <v>8.772631578947369</v>
      </c>
      <c r="BK24" s="93">
        <f t="shared" si="41"/>
        <v>8.760447368421053</v>
      </c>
      <c r="BL24" s="93">
        <f t="shared" si="41"/>
        <v>8.748263157894737</v>
      </c>
      <c r="BM24" s="93">
        <f t="shared" si="41"/>
        <v>8.736078947368421</v>
      </c>
      <c r="BN24" s="93">
        <f t="shared" si="41"/>
        <v>8.723894736842105</v>
      </c>
      <c r="BO24" s="93">
        <f t="shared" si="41"/>
        <v>8.71171052631579</v>
      </c>
      <c r="BP24" s="93">
        <f t="shared" si="41"/>
        <v>8.699526315789473</v>
      </c>
      <c r="BQ24" s="93">
        <f t="shared" si="41"/>
        <v>8.687342105263157</v>
      </c>
      <c r="BR24" s="93">
        <f t="shared" si="41"/>
        <v>8.675157894736842</v>
      </c>
      <c r="BS24" s="93">
        <f t="shared" si="41"/>
        <v>8.662973684210526</v>
      </c>
      <c r="BT24" s="93">
        <f t="shared" si="41"/>
        <v>8.65078947368421</v>
      </c>
      <c r="BU24" s="93">
        <f t="shared" si="42"/>
        <v>8.638605263157896</v>
      </c>
      <c r="BV24" s="93">
        <f t="shared" si="42"/>
        <v>8.62642105263158</v>
      </c>
      <c r="BW24" s="93">
        <f t="shared" si="42"/>
        <v>8.614236842105264</v>
      </c>
      <c r="BX24" s="93">
        <f t="shared" si="42"/>
        <v>8.602052631578948</v>
      </c>
      <c r="BY24" s="93">
        <f t="shared" si="42"/>
        <v>8.589868421052632</v>
      </c>
      <c r="BZ24" s="93">
        <f t="shared" si="42"/>
        <v>8.577684210526316</v>
      </c>
      <c r="CA24" s="93">
        <f t="shared" si="42"/>
        <v>8.5655</v>
      </c>
      <c r="CB24" s="93">
        <f t="shared" si="42"/>
        <v>8.553315789473684</v>
      </c>
      <c r="CC24" s="93">
        <f t="shared" si="42"/>
        <v>8.541131578947368</v>
      </c>
      <c r="CD24" s="93">
        <f t="shared" si="42"/>
        <v>8.528947368421052</v>
      </c>
      <c r="CE24" s="93">
        <f t="shared" si="43"/>
        <v>8.516763157894736</v>
      </c>
      <c r="CF24" s="93">
        <f t="shared" si="43"/>
        <v>8.50457894736842</v>
      </c>
      <c r="CG24" s="93">
        <f t="shared" si="43"/>
        <v>8.492394736842105</v>
      </c>
      <c r="CH24" s="93">
        <f t="shared" si="43"/>
        <v>8.480210526315789</v>
      </c>
      <c r="CI24" s="93">
        <f t="shared" si="43"/>
        <v>8.468026315789473</v>
      </c>
      <c r="CJ24" s="93">
        <f t="shared" si="43"/>
        <v>8.455842105263159</v>
      </c>
      <c r="CK24" s="93">
        <f t="shared" si="43"/>
        <v>8.443657894736843</v>
      </c>
      <c r="CL24" s="93">
        <f t="shared" si="43"/>
        <v>8.431473684210527</v>
      </c>
      <c r="CM24" s="93">
        <f t="shared" si="43"/>
        <v>8.419289473684211</v>
      </c>
      <c r="CN24" s="93">
        <f t="shared" si="22"/>
        <v>8.407105263157895</v>
      </c>
    </row>
    <row r="25" spans="1:92" ht="12.75">
      <c r="A25">
        <v>19</v>
      </c>
      <c r="B25" s="42">
        <v>0</v>
      </c>
      <c r="C25" s="43" t="str">
        <f t="shared" si="4"/>
        <v>19 'C</v>
      </c>
      <c r="D25" s="44">
        <v>9.24</v>
      </c>
      <c r="E25" s="45">
        <f t="shared" si="5"/>
        <v>9.17921052631579</v>
      </c>
      <c r="F25" s="45">
        <f t="shared" si="6"/>
        <v>9.118421052631579</v>
      </c>
      <c r="G25" s="45">
        <f t="shared" si="7"/>
        <v>9.057631578947369</v>
      </c>
      <c r="H25" s="46">
        <f t="shared" si="8"/>
        <v>8.996842105263159</v>
      </c>
      <c r="I25" s="68">
        <f t="shared" si="9"/>
        <v>8.936052631578947</v>
      </c>
      <c r="J25" s="69">
        <f t="shared" si="10"/>
        <v>8.875263157894738</v>
      </c>
      <c r="K25" s="49">
        <f t="shared" si="11"/>
        <v>8.814473684210526</v>
      </c>
      <c r="L25" s="49">
        <f t="shared" si="12"/>
        <v>8.753684210526316</v>
      </c>
      <c r="M25" s="49">
        <f t="shared" si="13"/>
        <v>8.692894736842105</v>
      </c>
      <c r="N25" s="49">
        <f t="shared" si="1"/>
        <v>8.632105263157895</v>
      </c>
      <c r="O25" s="49">
        <f t="shared" si="14"/>
        <v>8.571315789473685</v>
      </c>
      <c r="P25" s="49">
        <f t="shared" si="15"/>
        <v>8.510526315789473</v>
      </c>
      <c r="Q25" s="49">
        <f t="shared" si="16"/>
        <v>8.449736842105263</v>
      </c>
      <c r="R25" s="49">
        <f t="shared" si="17"/>
        <v>8.388947368421054</v>
      </c>
      <c r="S25">
        <f t="shared" si="18"/>
        <v>0.01215789473684211</v>
      </c>
      <c r="T25">
        <f t="shared" si="19"/>
        <v>-3.552713678800501E-15</v>
      </c>
      <c r="U25">
        <v>19</v>
      </c>
      <c r="V25" s="93">
        <f t="shared" si="23"/>
        <v>9.24</v>
      </c>
      <c r="W25" s="93">
        <f t="shared" si="24"/>
        <v>9.227842105263159</v>
      </c>
      <c r="X25" s="93">
        <f t="shared" si="25"/>
        <v>9.215684210526316</v>
      </c>
      <c r="Y25" s="93">
        <f t="shared" si="26"/>
        <v>9.203526315789475</v>
      </c>
      <c r="Z25" s="93">
        <f t="shared" si="27"/>
        <v>9.191368421052632</v>
      </c>
      <c r="AA25" s="93">
        <f t="shared" si="28"/>
        <v>9.17921052631579</v>
      </c>
      <c r="AB25" s="93">
        <f t="shared" si="31"/>
        <v>9.167052631578947</v>
      </c>
      <c r="AC25" s="93">
        <f t="shared" si="31"/>
        <v>9.154894736842106</v>
      </c>
      <c r="AD25" s="93">
        <f t="shared" si="31"/>
        <v>9.142736842105263</v>
      </c>
      <c r="AE25" s="93">
        <f t="shared" si="31"/>
        <v>9.130578947368422</v>
      </c>
      <c r="AF25" s="93">
        <f t="shared" si="31"/>
        <v>9.118421052631579</v>
      </c>
      <c r="AG25" s="93">
        <f t="shared" si="44"/>
        <v>9.106263157894738</v>
      </c>
      <c r="AH25" s="93">
        <f t="shared" si="44"/>
        <v>9.094105263157894</v>
      </c>
      <c r="AI25" s="93">
        <f t="shared" si="44"/>
        <v>9.081947368421053</v>
      </c>
      <c r="AJ25" s="93">
        <f t="shared" si="44"/>
        <v>9.06978947368421</v>
      </c>
      <c r="AK25" s="93">
        <f t="shared" si="44"/>
        <v>9.057631578947369</v>
      </c>
      <c r="AL25" s="93">
        <f t="shared" si="45"/>
        <v>9.045473684210526</v>
      </c>
      <c r="AM25" s="93">
        <f t="shared" si="33"/>
        <v>9.033315789473685</v>
      </c>
      <c r="AN25" s="93">
        <f t="shared" si="33"/>
        <v>9.021157894736843</v>
      </c>
      <c r="AO25" s="93">
        <f t="shared" si="33"/>
        <v>9.009</v>
      </c>
      <c r="AP25" s="93">
        <f t="shared" si="33"/>
        <v>8.996842105263159</v>
      </c>
      <c r="AQ25" s="93">
        <f t="shared" si="39"/>
        <v>8.984684210526316</v>
      </c>
      <c r="AR25" s="93">
        <f t="shared" si="39"/>
        <v>8.972526315789475</v>
      </c>
      <c r="AS25" s="93">
        <f t="shared" si="39"/>
        <v>8.960368421052632</v>
      </c>
      <c r="AT25" s="93">
        <f t="shared" si="39"/>
        <v>8.94821052631579</v>
      </c>
      <c r="AU25" s="93">
        <f t="shared" si="39"/>
        <v>8.936052631578947</v>
      </c>
      <c r="AV25" s="93">
        <f t="shared" si="39"/>
        <v>8.923894736842106</v>
      </c>
      <c r="AW25" s="93">
        <f t="shared" si="39"/>
        <v>8.911736842105263</v>
      </c>
      <c r="AX25" s="93">
        <f t="shared" si="39"/>
        <v>8.899578947368422</v>
      </c>
      <c r="AY25" s="93">
        <f t="shared" si="39"/>
        <v>8.887421052631579</v>
      </c>
      <c r="AZ25" s="93">
        <f t="shared" si="39"/>
        <v>8.875263157894738</v>
      </c>
      <c r="BA25" s="93">
        <f t="shared" si="40"/>
        <v>8.863105263157895</v>
      </c>
      <c r="BB25" s="93">
        <f t="shared" si="40"/>
        <v>8.850947368421053</v>
      </c>
      <c r="BC25" s="93">
        <f t="shared" si="40"/>
        <v>8.83878947368421</v>
      </c>
      <c r="BD25" s="93">
        <f t="shared" si="40"/>
        <v>8.826631578947369</v>
      </c>
      <c r="BE25" s="93">
        <f t="shared" si="40"/>
        <v>8.814473684210526</v>
      </c>
      <c r="BF25" s="93">
        <f t="shared" si="40"/>
        <v>8.802315789473685</v>
      </c>
      <c r="BG25" s="93">
        <f t="shared" si="40"/>
        <v>8.790157894736842</v>
      </c>
      <c r="BH25" s="93">
        <f t="shared" si="40"/>
        <v>8.778</v>
      </c>
      <c r="BI25" s="93">
        <f t="shared" si="40"/>
        <v>8.765842105263157</v>
      </c>
      <c r="BJ25" s="93">
        <f t="shared" si="40"/>
        <v>8.753684210526316</v>
      </c>
      <c r="BK25" s="93">
        <f t="shared" si="41"/>
        <v>8.741526315789473</v>
      </c>
      <c r="BL25" s="93">
        <f t="shared" si="41"/>
        <v>8.729368421052632</v>
      </c>
      <c r="BM25" s="93">
        <f t="shared" si="41"/>
        <v>8.717210526315789</v>
      </c>
      <c r="BN25" s="93">
        <f t="shared" si="41"/>
        <v>8.705052631578948</v>
      </c>
      <c r="BO25" s="93">
        <f t="shared" si="41"/>
        <v>8.692894736842106</v>
      </c>
      <c r="BP25" s="93">
        <f t="shared" si="41"/>
        <v>8.680736842105263</v>
      </c>
      <c r="BQ25" s="93">
        <f t="shared" si="41"/>
        <v>8.668578947368422</v>
      </c>
      <c r="BR25" s="93">
        <f t="shared" si="41"/>
        <v>8.656421052631579</v>
      </c>
      <c r="BS25" s="93">
        <f t="shared" si="41"/>
        <v>8.644263157894738</v>
      </c>
      <c r="BT25" s="93">
        <f t="shared" si="41"/>
        <v>8.632105263157895</v>
      </c>
      <c r="BU25" s="93">
        <f t="shared" si="42"/>
        <v>8.619947368421053</v>
      </c>
      <c r="BV25" s="93">
        <f t="shared" si="42"/>
        <v>8.60778947368421</v>
      </c>
      <c r="BW25" s="93">
        <f t="shared" si="42"/>
        <v>8.59563157894737</v>
      </c>
      <c r="BX25" s="93">
        <f t="shared" si="42"/>
        <v>8.583473684210526</v>
      </c>
      <c r="BY25" s="93">
        <f t="shared" si="42"/>
        <v>8.571315789473685</v>
      </c>
      <c r="BZ25" s="93">
        <f t="shared" si="42"/>
        <v>8.559157894736842</v>
      </c>
      <c r="CA25" s="93">
        <f t="shared" si="42"/>
        <v>8.547</v>
      </c>
      <c r="CB25" s="93">
        <f t="shared" si="42"/>
        <v>8.534842105263158</v>
      </c>
      <c r="CC25" s="93">
        <f t="shared" si="42"/>
        <v>8.522684210526316</v>
      </c>
      <c r="CD25" s="93">
        <f t="shared" si="42"/>
        <v>8.510526315789473</v>
      </c>
      <c r="CE25" s="93">
        <f t="shared" si="43"/>
        <v>8.498368421052632</v>
      </c>
      <c r="CF25" s="93">
        <f t="shared" si="43"/>
        <v>8.486210526315789</v>
      </c>
      <c r="CG25" s="93">
        <f t="shared" si="43"/>
        <v>8.474052631578948</v>
      </c>
      <c r="CH25" s="93">
        <f t="shared" si="43"/>
        <v>8.461894736842105</v>
      </c>
      <c r="CI25" s="93">
        <f t="shared" si="43"/>
        <v>8.449736842105263</v>
      </c>
      <c r="CJ25" s="93">
        <f t="shared" si="43"/>
        <v>8.43757894736842</v>
      </c>
      <c r="CK25" s="93">
        <f t="shared" si="43"/>
        <v>8.42542105263158</v>
      </c>
      <c r="CL25" s="93">
        <f t="shared" si="43"/>
        <v>8.413263157894736</v>
      </c>
      <c r="CM25" s="93">
        <f t="shared" si="43"/>
        <v>8.401105263157895</v>
      </c>
      <c r="CN25" s="93">
        <f t="shared" si="22"/>
        <v>8.388947368421054</v>
      </c>
    </row>
    <row r="26" spans="1:92" ht="12.75">
      <c r="A26">
        <v>19</v>
      </c>
      <c r="B26" s="42">
        <v>0.1</v>
      </c>
      <c r="C26" s="50" t="str">
        <f t="shared" si="4"/>
        <v>19.1 'C</v>
      </c>
      <c r="D26" s="51">
        <v>9.22</v>
      </c>
      <c r="E26" s="52">
        <f t="shared" si="5"/>
        <v>9.159342105263159</v>
      </c>
      <c r="F26" s="52">
        <f t="shared" si="6"/>
        <v>9.098684210526317</v>
      </c>
      <c r="G26" s="52">
        <f t="shared" si="7"/>
        <v>9.038026315789475</v>
      </c>
      <c r="H26" s="70">
        <f t="shared" si="8"/>
        <v>8.977368421052633</v>
      </c>
      <c r="I26" s="65">
        <f t="shared" si="9"/>
        <v>8.91671052631579</v>
      </c>
      <c r="J26" s="64">
        <f t="shared" si="10"/>
        <v>8.856052631578947</v>
      </c>
      <c r="K26" s="56">
        <f t="shared" si="11"/>
        <v>8.795394736842105</v>
      </c>
      <c r="L26" s="56">
        <f t="shared" si="12"/>
        <v>8.734736842105264</v>
      </c>
      <c r="M26" s="56">
        <f t="shared" si="13"/>
        <v>8.674078947368422</v>
      </c>
      <c r="N26" s="56">
        <f t="shared" si="1"/>
        <v>8.61342105263158</v>
      </c>
      <c r="O26" s="56">
        <f t="shared" si="14"/>
        <v>8.552763157894738</v>
      </c>
      <c r="P26" s="56">
        <f t="shared" si="15"/>
        <v>8.492105263157896</v>
      </c>
      <c r="Q26" s="49">
        <f t="shared" si="16"/>
        <v>8.431447368421054</v>
      </c>
      <c r="R26" s="49">
        <f t="shared" si="17"/>
        <v>8.370789473684212</v>
      </c>
      <c r="S26">
        <f t="shared" si="18"/>
        <v>0.012131578947368413</v>
      </c>
      <c r="T26">
        <f t="shared" si="19"/>
        <v>7.105427357601002E-15</v>
      </c>
      <c r="U26">
        <v>19.1</v>
      </c>
      <c r="V26" s="93">
        <f t="shared" si="23"/>
        <v>9.22</v>
      </c>
      <c r="W26" s="93">
        <f t="shared" si="24"/>
        <v>9.207868421052632</v>
      </c>
      <c r="X26" s="93">
        <f t="shared" si="25"/>
        <v>9.195736842105264</v>
      </c>
      <c r="Y26" s="93">
        <f t="shared" si="26"/>
        <v>9.183605263157895</v>
      </c>
      <c r="Z26" s="93">
        <f t="shared" si="27"/>
        <v>9.171473684210527</v>
      </c>
      <c r="AA26" s="93">
        <f t="shared" si="28"/>
        <v>9.159342105263159</v>
      </c>
      <c r="AB26" s="93">
        <f t="shared" si="31"/>
        <v>9.14721052631579</v>
      </c>
      <c r="AC26" s="93">
        <f t="shared" si="31"/>
        <v>9.135078947368422</v>
      </c>
      <c r="AD26" s="93">
        <f t="shared" si="31"/>
        <v>9.122947368421054</v>
      </c>
      <c r="AE26" s="93">
        <f t="shared" si="31"/>
        <v>9.110815789473685</v>
      </c>
      <c r="AF26" s="93">
        <f t="shared" si="31"/>
        <v>9.098684210526317</v>
      </c>
      <c r="AG26" s="93">
        <f t="shared" si="44"/>
        <v>9.086552631578948</v>
      </c>
      <c r="AH26" s="93">
        <f t="shared" si="44"/>
        <v>9.07442105263158</v>
      </c>
      <c r="AI26" s="93">
        <f t="shared" si="44"/>
        <v>9.062289473684212</v>
      </c>
      <c r="AJ26" s="93">
        <f t="shared" si="44"/>
        <v>9.050157894736843</v>
      </c>
      <c r="AK26" s="93">
        <f t="shared" si="44"/>
        <v>9.038026315789475</v>
      </c>
      <c r="AL26" s="93">
        <f t="shared" si="45"/>
        <v>9.025894736842107</v>
      </c>
      <c r="AM26" s="93">
        <f t="shared" si="33"/>
        <v>9.013763157894738</v>
      </c>
      <c r="AN26" s="93">
        <f t="shared" si="33"/>
        <v>9.00163157894737</v>
      </c>
      <c r="AO26" s="93">
        <f t="shared" si="33"/>
        <v>8.989500000000001</v>
      </c>
      <c r="AP26" s="93">
        <f t="shared" si="33"/>
        <v>8.977368421052633</v>
      </c>
      <c r="AQ26" s="93">
        <f t="shared" si="39"/>
        <v>8.965236842105265</v>
      </c>
      <c r="AR26" s="93">
        <f t="shared" si="39"/>
        <v>8.953105263157896</v>
      </c>
      <c r="AS26" s="93">
        <f t="shared" si="39"/>
        <v>8.940973684210528</v>
      </c>
      <c r="AT26" s="93">
        <f t="shared" si="39"/>
        <v>8.92884210526316</v>
      </c>
      <c r="AU26" s="93">
        <f t="shared" si="39"/>
        <v>8.916710526315791</v>
      </c>
      <c r="AV26" s="93">
        <f t="shared" si="39"/>
        <v>8.904578947368423</v>
      </c>
      <c r="AW26" s="93">
        <f t="shared" si="39"/>
        <v>8.892447368421054</v>
      </c>
      <c r="AX26" s="93">
        <f t="shared" si="39"/>
        <v>8.880315789473686</v>
      </c>
      <c r="AY26" s="93">
        <f t="shared" si="39"/>
        <v>8.868184210526318</v>
      </c>
      <c r="AZ26" s="93">
        <f t="shared" si="39"/>
        <v>8.85605263157895</v>
      </c>
      <c r="BA26" s="93">
        <f t="shared" si="40"/>
        <v>8.84392105263158</v>
      </c>
      <c r="BB26" s="93">
        <f t="shared" si="40"/>
        <v>8.831789473684212</v>
      </c>
      <c r="BC26" s="93">
        <f t="shared" si="40"/>
        <v>8.819657894736844</v>
      </c>
      <c r="BD26" s="93">
        <f t="shared" si="40"/>
        <v>8.807526315789476</v>
      </c>
      <c r="BE26" s="93">
        <f t="shared" si="40"/>
        <v>8.795394736842107</v>
      </c>
      <c r="BF26" s="93">
        <f t="shared" si="40"/>
        <v>8.783263157894739</v>
      </c>
      <c r="BG26" s="93">
        <f t="shared" si="40"/>
        <v>8.77113157894737</v>
      </c>
      <c r="BH26" s="93">
        <f t="shared" si="40"/>
        <v>8.759000000000002</v>
      </c>
      <c r="BI26" s="93">
        <f t="shared" si="40"/>
        <v>8.746868421052634</v>
      </c>
      <c r="BJ26" s="93">
        <f t="shared" si="40"/>
        <v>8.734736842105265</v>
      </c>
      <c r="BK26" s="93">
        <f t="shared" si="41"/>
        <v>8.722605263157897</v>
      </c>
      <c r="BL26" s="93">
        <f t="shared" si="41"/>
        <v>8.710473684210529</v>
      </c>
      <c r="BM26" s="93">
        <f t="shared" si="41"/>
        <v>8.69834210526316</v>
      </c>
      <c r="BN26" s="93">
        <f t="shared" si="41"/>
        <v>8.686210526315792</v>
      </c>
      <c r="BO26" s="93">
        <f t="shared" si="41"/>
        <v>8.674078947368423</v>
      </c>
      <c r="BP26" s="93">
        <f t="shared" si="41"/>
        <v>8.661947368421055</v>
      </c>
      <c r="BQ26" s="93">
        <f t="shared" si="41"/>
        <v>8.649815789473687</v>
      </c>
      <c r="BR26" s="93">
        <f t="shared" si="41"/>
        <v>8.637684210526318</v>
      </c>
      <c r="BS26" s="93">
        <f t="shared" si="41"/>
        <v>8.625552631578948</v>
      </c>
      <c r="BT26" s="93">
        <f t="shared" si="41"/>
        <v>8.61342105263158</v>
      </c>
      <c r="BU26" s="93">
        <f t="shared" si="42"/>
        <v>8.601289473684211</v>
      </c>
      <c r="BV26" s="93">
        <f t="shared" si="42"/>
        <v>8.589157894736843</v>
      </c>
      <c r="BW26" s="93">
        <f t="shared" si="42"/>
        <v>8.577026315789475</v>
      </c>
      <c r="BX26" s="93">
        <f t="shared" si="42"/>
        <v>8.564894736842106</v>
      </c>
      <c r="BY26" s="93">
        <f t="shared" si="42"/>
        <v>8.552763157894738</v>
      </c>
      <c r="BZ26" s="93">
        <f t="shared" si="42"/>
        <v>8.54063157894737</v>
      </c>
      <c r="CA26" s="93">
        <f t="shared" si="42"/>
        <v>8.528500000000001</v>
      </c>
      <c r="CB26" s="93">
        <f t="shared" si="42"/>
        <v>8.516368421052633</v>
      </c>
      <c r="CC26" s="93">
        <f t="shared" si="42"/>
        <v>8.504236842105264</v>
      </c>
      <c r="CD26" s="93">
        <f t="shared" si="42"/>
        <v>8.492105263157896</v>
      </c>
      <c r="CE26" s="93">
        <f t="shared" si="43"/>
        <v>8.479973684210528</v>
      </c>
      <c r="CF26" s="93">
        <f t="shared" si="43"/>
        <v>8.46784210526316</v>
      </c>
      <c r="CG26" s="93">
        <f t="shared" si="43"/>
        <v>8.45571052631579</v>
      </c>
      <c r="CH26" s="93">
        <f t="shared" si="43"/>
        <v>8.443578947368422</v>
      </c>
      <c r="CI26" s="93">
        <f t="shared" si="43"/>
        <v>8.431447368421054</v>
      </c>
      <c r="CJ26" s="93">
        <f t="shared" si="43"/>
        <v>8.419315789473686</v>
      </c>
      <c r="CK26" s="93">
        <f t="shared" si="43"/>
        <v>8.407184210526317</v>
      </c>
      <c r="CL26" s="93">
        <f t="shared" si="43"/>
        <v>8.395052631578949</v>
      </c>
      <c r="CM26" s="93">
        <f t="shared" si="43"/>
        <v>8.38292105263158</v>
      </c>
      <c r="CN26" s="93">
        <f t="shared" si="22"/>
        <v>8.370789473684212</v>
      </c>
    </row>
    <row r="27" spans="1:92" ht="12.75">
      <c r="A27">
        <v>19</v>
      </c>
      <c r="B27" s="42">
        <v>0.2</v>
      </c>
      <c r="C27" s="50" t="str">
        <f t="shared" si="4"/>
        <v>19.2 'C</v>
      </c>
      <c r="D27" s="51">
        <v>9.2</v>
      </c>
      <c r="E27" s="52">
        <f t="shared" si="5"/>
        <v>9.139473684210525</v>
      </c>
      <c r="F27" s="52">
        <f t="shared" si="6"/>
        <v>9.078947368421051</v>
      </c>
      <c r="G27" s="52">
        <f t="shared" si="7"/>
        <v>9.018421052631577</v>
      </c>
      <c r="H27" s="71">
        <f t="shared" si="8"/>
        <v>8.957894736842105</v>
      </c>
      <c r="I27" s="65">
        <f t="shared" si="9"/>
        <v>8.897368421052631</v>
      </c>
      <c r="J27" s="64">
        <f t="shared" si="10"/>
        <v>8.836842105263157</v>
      </c>
      <c r="K27" s="56">
        <f t="shared" si="11"/>
        <v>8.776315789473683</v>
      </c>
      <c r="L27" s="56">
        <f t="shared" si="12"/>
        <v>8.71578947368421</v>
      </c>
      <c r="M27" s="56">
        <f t="shared" si="13"/>
        <v>8.655263157894735</v>
      </c>
      <c r="N27" s="56">
        <f t="shared" si="1"/>
        <v>8.594736842105263</v>
      </c>
      <c r="O27" s="56">
        <f t="shared" si="14"/>
        <v>8.534210526315789</v>
      </c>
      <c r="P27" s="56">
        <f t="shared" si="15"/>
        <v>8.473684210526315</v>
      </c>
      <c r="Q27" s="49">
        <f t="shared" si="16"/>
        <v>8.413157894736841</v>
      </c>
      <c r="R27" s="49">
        <f t="shared" si="17"/>
        <v>8.352631578947369</v>
      </c>
      <c r="S27">
        <f t="shared" si="18"/>
        <v>0.012105263157894728</v>
      </c>
      <c r="T27">
        <f t="shared" si="19"/>
        <v>5.329070518200751E-15</v>
      </c>
      <c r="U27">
        <v>19.2</v>
      </c>
      <c r="V27" s="93">
        <f t="shared" si="23"/>
        <v>9.2</v>
      </c>
      <c r="W27" s="93">
        <f t="shared" si="24"/>
        <v>9.187894736842104</v>
      </c>
      <c r="X27" s="93">
        <f t="shared" si="25"/>
        <v>9.17578947368421</v>
      </c>
      <c r="Y27" s="93">
        <f t="shared" si="26"/>
        <v>9.163684210526315</v>
      </c>
      <c r="Z27" s="93">
        <f t="shared" si="27"/>
        <v>9.15157894736842</v>
      </c>
      <c r="AA27" s="93">
        <f t="shared" si="28"/>
        <v>9.139473684210525</v>
      </c>
      <c r="AB27" s="93">
        <f t="shared" si="31"/>
        <v>9.12736842105263</v>
      </c>
      <c r="AC27" s="93">
        <f t="shared" si="31"/>
        <v>9.115263157894736</v>
      </c>
      <c r="AD27" s="93">
        <f t="shared" si="31"/>
        <v>9.10315789473684</v>
      </c>
      <c r="AE27" s="93">
        <f t="shared" si="31"/>
        <v>9.091052631578947</v>
      </c>
      <c r="AF27" s="93">
        <f t="shared" si="31"/>
        <v>9.078947368421051</v>
      </c>
      <c r="AG27" s="93">
        <f t="shared" si="44"/>
        <v>9.066842105263158</v>
      </c>
      <c r="AH27" s="93">
        <f t="shared" si="44"/>
        <v>9.054736842105262</v>
      </c>
      <c r="AI27" s="93">
        <f t="shared" si="44"/>
        <v>9.042631578947367</v>
      </c>
      <c r="AJ27" s="93">
        <f t="shared" si="44"/>
        <v>9.030526315789473</v>
      </c>
      <c r="AK27" s="93">
        <f t="shared" si="44"/>
        <v>9.018421052631577</v>
      </c>
      <c r="AL27" s="93">
        <f t="shared" si="45"/>
        <v>9.006315789473684</v>
      </c>
      <c r="AM27" s="93">
        <f t="shared" si="33"/>
        <v>8.994210526315788</v>
      </c>
      <c r="AN27" s="93">
        <f t="shared" si="33"/>
        <v>8.982105263157894</v>
      </c>
      <c r="AO27" s="93">
        <f t="shared" si="33"/>
        <v>8.969999999999999</v>
      </c>
      <c r="AP27" s="93">
        <f t="shared" si="33"/>
        <v>8.957894736842105</v>
      </c>
      <c r="AQ27" s="93">
        <f t="shared" si="39"/>
        <v>8.94578947368421</v>
      </c>
      <c r="AR27" s="93">
        <f t="shared" si="39"/>
        <v>8.933684210526314</v>
      </c>
      <c r="AS27" s="93">
        <f t="shared" si="39"/>
        <v>8.92157894736842</v>
      </c>
      <c r="AT27" s="93">
        <f t="shared" si="39"/>
        <v>8.909473684210525</v>
      </c>
      <c r="AU27" s="93">
        <f t="shared" si="39"/>
        <v>8.897368421052631</v>
      </c>
      <c r="AV27" s="93">
        <f t="shared" si="39"/>
        <v>8.885263157894736</v>
      </c>
      <c r="AW27" s="93">
        <f t="shared" si="39"/>
        <v>8.873157894736842</v>
      </c>
      <c r="AX27" s="93">
        <f t="shared" si="39"/>
        <v>8.861052631578946</v>
      </c>
      <c r="AY27" s="93">
        <f t="shared" si="39"/>
        <v>8.848947368421051</v>
      </c>
      <c r="AZ27" s="93">
        <f t="shared" si="39"/>
        <v>8.836842105263157</v>
      </c>
      <c r="BA27" s="93">
        <f t="shared" si="40"/>
        <v>8.824736842105262</v>
      </c>
      <c r="BB27" s="93">
        <f t="shared" si="40"/>
        <v>8.812631578947368</v>
      </c>
      <c r="BC27" s="93">
        <f t="shared" si="40"/>
        <v>8.800526315789472</v>
      </c>
      <c r="BD27" s="93">
        <f t="shared" si="40"/>
        <v>8.788421052631579</v>
      </c>
      <c r="BE27" s="93">
        <f t="shared" si="40"/>
        <v>8.776315789473683</v>
      </c>
      <c r="BF27" s="93">
        <f t="shared" si="40"/>
        <v>8.76421052631579</v>
      </c>
      <c r="BG27" s="93">
        <f t="shared" si="40"/>
        <v>8.752105263157894</v>
      </c>
      <c r="BH27" s="93">
        <f t="shared" si="40"/>
        <v>8.739999999999998</v>
      </c>
      <c r="BI27" s="93">
        <f t="shared" si="40"/>
        <v>8.727894736842105</v>
      </c>
      <c r="BJ27" s="93">
        <f t="shared" si="40"/>
        <v>8.71578947368421</v>
      </c>
      <c r="BK27" s="93">
        <f t="shared" si="41"/>
        <v>8.703684210526315</v>
      </c>
      <c r="BL27" s="93">
        <f t="shared" si="41"/>
        <v>8.69157894736842</v>
      </c>
      <c r="BM27" s="93">
        <f t="shared" si="41"/>
        <v>8.679473684210526</v>
      </c>
      <c r="BN27" s="93">
        <f t="shared" si="41"/>
        <v>8.66736842105263</v>
      </c>
      <c r="BO27" s="93">
        <f t="shared" si="41"/>
        <v>8.655263157894735</v>
      </c>
      <c r="BP27" s="93">
        <f t="shared" si="41"/>
        <v>8.643157894736841</v>
      </c>
      <c r="BQ27" s="93">
        <f t="shared" si="41"/>
        <v>8.631052631578946</v>
      </c>
      <c r="BR27" s="93">
        <f t="shared" si="41"/>
        <v>8.618947368421052</v>
      </c>
      <c r="BS27" s="93">
        <f t="shared" si="41"/>
        <v>8.606842105263157</v>
      </c>
      <c r="BT27" s="93">
        <f t="shared" si="41"/>
        <v>8.594736842105263</v>
      </c>
      <c r="BU27" s="93">
        <f t="shared" si="42"/>
        <v>8.582631578947368</v>
      </c>
      <c r="BV27" s="93">
        <f t="shared" si="42"/>
        <v>8.570526315789474</v>
      </c>
      <c r="BW27" s="93">
        <f t="shared" si="42"/>
        <v>8.558421052631578</v>
      </c>
      <c r="BX27" s="93">
        <f t="shared" si="42"/>
        <v>8.546315789473683</v>
      </c>
      <c r="BY27" s="93">
        <f t="shared" si="42"/>
        <v>8.534210526315789</v>
      </c>
      <c r="BZ27" s="93">
        <f t="shared" si="42"/>
        <v>8.522105263157894</v>
      </c>
      <c r="CA27" s="93">
        <f t="shared" si="42"/>
        <v>8.51</v>
      </c>
      <c r="CB27" s="93">
        <f t="shared" si="42"/>
        <v>8.497894736842104</v>
      </c>
      <c r="CC27" s="93">
        <f t="shared" si="42"/>
        <v>8.48578947368421</v>
      </c>
      <c r="CD27" s="93">
        <f t="shared" si="42"/>
        <v>8.473684210526315</v>
      </c>
      <c r="CE27" s="93">
        <f t="shared" si="43"/>
        <v>8.461578947368421</v>
      </c>
      <c r="CF27" s="93">
        <f t="shared" si="43"/>
        <v>8.449473684210526</v>
      </c>
      <c r="CG27" s="93">
        <f t="shared" si="43"/>
        <v>8.43736842105263</v>
      </c>
      <c r="CH27" s="93">
        <f t="shared" si="43"/>
        <v>8.425263157894737</v>
      </c>
      <c r="CI27" s="93">
        <f t="shared" si="43"/>
        <v>8.413157894736841</v>
      </c>
      <c r="CJ27" s="93">
        <f t="shared" si="43"/>
        <v>8.401052631578947</v>
      </c>
      <c r="CK27" s="93">
        <f t="shared" si="43"/>
        <v>8.388947368421052</v>
      </c>
      <c r="CL27" s="93">
        <f t="shared" si="43"/>
        <v>8.376842105263158</v>
      </c>
      <c r="CM27" s="93">
        <f t="shared" si="43"/>
        <v>8.364736842105263</v>
      </c>
      <c r="CN27" s="93">
        <f t="shared" si="22"/>
        <v>8.352631578947367</v>
      </c>
    </row>
    <row r="28" spans="1:92" ht="12.75">
      <c r="A28">
        <v>19</v>
      </c>
      <c r="B28" s="42">
        <v>0.3</v>
      </c>
      <c r="C28" s="50" t="str">
        <f t="shared" si="4"/>
        <v>19.3 'C</v>
      </c>
      <c r="D28" s="51">
        <v>9.19</v>
      </c>
      <c r="E28" s="52">
        <f t="shared" si="5"/>
        <v>9.12953947368421</v>
      </c>
      <c r="F28" s="52">
        <f t="shared" si="6"/>
        <v>9.06907894736842</v>
      </c>
      <c r="G28" s="52">
        <f t="shared" si="7"/>
        <v>9.008618421052631</v>
      </c>
      <c r="H28" s="71">
        <f t="shared" si="8"/>
        <v>8.948157894736841</v>
      </c>
      <c r="I28" s="65">
        <f t="shared" si="9"/>
        <v>8.887697368421051</v>
      </c>
      <c r="J28" s="64">
        <f t="shared" si="10"/>
        <v>8.827236842105263</v>
      </c>
      <c r="K28" s="56">
        <f t="shared" si="11"/>
        <v>8.766776315789473</v>
      </c>
      <c r="L28" s="56">
        <f t="shared" si="12"/>
        <v>8.706315789473683</v>
      </c>
      <c r="M28" s="56">
        <f t="shared" si="13"/>
        <v>8.645855263157895</v>
      </c>
      <c r="N28" s="56">
        <f t="shared" si="1"/>
        <v>8.585394736842105</v>
      </c>
      <c r="O28" s="56">
        <f t="shared" si="14"/>
        <v>8.524934210526316</v>
      </c>
      <c r="P28" s="56">
        <f t="shared" si="15"/>
        <v>8.464473684210526</v>
      </c>
      <c r="Q28" s="49">
        <f t="shared" si="16"/>
        <v>8.404013157894736</v>
      </c>
      <c r="R28" s="49">
        <f t="shared" si="17"/>
        <v>8.343552631578948</v>
      </c>
      <c r="S28">
        <f t="shared" si="18"/>
        <v>0.012092105263157876</v>
      </c>
      <c r="T28">
        <f t="shared" si="19"/>
        <v>1.4210854715202004E-14</v>
      </c>
      <c r="U28">
        <v>19.3</v>
      </c>
      <c r="V28" s="93">
        <f t="shared" si="23"/>
        <v>9.19</v>
      </c>
      <c r="W28" s="93">
        <f t="shared" si="24"/>
        <v>9.177907894736842</v>
      </c>
      <c r="X28" s="93">
        <f t="shared" si="25"/>
        <v>9.165815789473685</v>
      </c>
      <c r="Y28" s="93">
        <f t="shared" si="26"/>
        <v>9.153723684210526</v>
      </c>
      <c r="Z28" s="93">
        <f t="shared" si="27"/>
        <v>9.141631578947369</v>
      </c>
      <c r="AA28" s="93">
        <f t="shared" si="28"/>
        <v>9.129539473684211</v>
      </c>
      <c r="AB28" s="93">
        <f t="shared" si="31"/>
        <v>9.117447368421052</v>
      </c>
      <c r="AC28" s="93">
        <f t="shared" si="31"/>
        <v>9.105355263157895</v>
      </c>
      <c r="AD28" s="93">
        <f t="shared" si="31"/>
        <v>9.093263157894738</v>
      </c>
      <c r="AE28" s="93">
        <f t="shared" si="31"/>
        <v>9.081171052631579</v>
      </c>
      <c r="AF28" s="93">
        <f t="shared" si="31"/>
        <v>9.069078947368421</v>
      </c>
      <c r="AG28" s="93">
        <f t="shared" si="44"/>
        <v>9.056986842105264</v>
      </c>
      <c r="AH28" s="93">
        <f t="shared" si="44"/>
        <v>9.044894736842105</v>
      </c>
      <c r="AI28" s="93">
        <f t="shared" si="44"/>
        <v>9.032802631578948</v>
      </c>
      <c r="AJ28" s="93">
        <f t="shared" si="44"/>
        <v>9.02071052631579</v>
      </c>
      <c r="AK28" s="93">
        <f t="shared" si="44"/>
        <v>9.008618421052631</v>
      </c>
      <c r="AL28" s="93">
        <f t="shared" si="45"/>
        <v>8.996526315789474</v>
      </c>
      <c r="AM28" s="93">
        <f t="shared" si="33"/>
        <v>8.984434210526317</v>
      </c>
      <c r="AN28" s="93">
        <f t="shared" si="33"/>
        <v>8.972342105263158</v>
      </c>
      <c r="AO28" s="93">
        <f t="shared" si="33"/>
        <v>8.96025</v>
      </c>
      <c r="AP28" s="93">
        <f t="shared" si="33"/>
        <v>8.948157894736843</v>
      </c>
      <c r="AQ28" s="93">
        <f aca="true" t="shared" si="46" ref="AQ28:AZ37">($S28*AQ$4)+$T28</f>
        <v>8.936065789473684</v>
      </c>
      <c r="AR28" s="93">
        <f t="shared" si="46"/>
        <v>8.923973684210527</v>
      </c>
      <c r="AS28" s="93">
        <f t="shared" si="46"/>
        <v>8.91188157894737</v>
      </c>
      <c r="AT28" s="93">
        <f t="shared" si="46"/>
        <v>8.899789473684212</v>
      </c>
      <c r="AU28" s="93">
        <f t="shared" si="46"/>
        <v>8.887697368421053</v>
      </c>
      <c r="AV28" s="93">
        <f t="shared" si="46"/>
        <v>8.875605263157896</v>
      </c>
      <c r="AW28" s="93">
        <f t="shared" si="46"/>
        <v>8.863513157894738</v>
      </c>
      <c r="AX28" s="93">
        <f t="shared" si="46"/>
        <v>8.85142105263158</v>
      </c>
      <c r="AY28" s="93">
        <f t="shared" si="46"/>
        <v>8.839328947368422</v>
      </c>
      <c r="AZ28" s="93">
        <f t="shared" si="46"/>
        <v>8.827236842105265</v>
      </c>
      <c r="BA28" s="93">
        <f aca="true" t="shared" si="47" ref="BA28:BJ37">($S28*BA$4)+$T28</f>
        <v>8.815144736842106</v>
      </c>
      <c r="BB28" s="93">
        <f t="shared" si="47"/>
        <v>8.803052631578948</v>
      </c>
      <c r="BC28" s="93">
        <f t="shared" si="47"/>
        <v>8.790960526315791</v>
      </c>
      <c r="BD28" s="93">
        <f t="shared" si="47"/>
        <v>8.778868421052632</v>
      </c>
      <c r="BE28" s="93">
        <f t="shared" si="47"/>
        <v>8.766776315789475</v>
      </c>
      <c r="BF28" s="93">
        <f t="shared" si="47"/>
        <v>8.754684210526317</v>
      </c>
      <c r="BG28" s="93">
        <f t="shared" si="47"/>
        <v>8.742592105263158</v>
      </c>
      <c r="BH28" s="93">
        <f t="shared" si="47"/>
        <v>8.730500000000001</v>
      </c>
      <c r="BI28" s="93">
        <f t="shared" si="47"/>
        <v>8.718407894736844</v>
      </c>
      <c r="BJ28" s="93">
        <f t="shared" si="47"/>
        <v>8.706315789473685</v>
      </c>
      <c r="BK28" s="93">
        <f aca="true" t="shared" si="48" ref="BK28:BT37">($S28*BK$4)+$T28</f>
        <v>8.694223684210527</v>
      </c>
      <c r="BL28" s="93">
        <f t="shared" si="48"/>
        <v>8.68213157894737</v>
      </c>
      <c r="BM28" s="93">
        <f t="shared" si="48"/>
        <v>8.670039473684211</v>
      </c>
      <c r="BN28" s="93">
        <f t="shared" si="48"/>
        <v>8.657947368421054</v>
      </c>
      <c r="BO28" s="93">
        <f t="shared" si="48"/>
        <v>8.645855263157896</v>
      </c>
      <c r="BP28" s="93">
        <f t="shared" si="48"/>
        <v>8.633763157894737</v>
      </c>
      <c r="BQ28" s="93">
        <f t="shared" si="48"/>
        <v>8.62167105263158</v>
      </c>
      <c r="BR28" s="93">
        <f t="shared" si="48"/>
        <v>8.609578947368423</v>
      </c>
      <c r="BS28" s="93">
        <f t="shared" si="48"/>
        <v>8.597486842105264</v>
      </c>
      <c r="BT28" s="93">
        <f t="shared" si="48"/>
        <v>8.585394736842106</v>
      </c>
      <c r="BU28" s="93">
        <f aca="true" t="shared" si="49" ref="BU28:CD37">($S28*BU$4)+$T28</f>
        <v>8.57330263157895</v>
      </c>
      <c r="BV28" s="93">
        <f t="shared" si="49"/>
        <v>8.56121052631579</v>
      </c>
      <c r="BW28" s="93">
        <f t="shared" si="49"/>
        <v>8.549118421052633</v>
      </c>
      <c r="BX28" s="93">
        <f t="shared" si="49"/>
        <v>8.537026315789475</v>
      </c>
      <c r="BY28" s="93">
        <f t="shared" si="49"/>
        <v>8.524934210526316</v>
      </c>
      <c r="BZ28" s="93">
        <f t="shared" si="49"/>
        <v>8.512842105263159</v>
      </c>
      <c r="CA28" s="93">
        <f t="shared" si="49"/>
        <v>8.500750000000002</v>
      </c>
      <c r="CB28" s="93">
        <f t="shared" si="49"/>
        <v>8.488657894736843</v>
      </c>
      <c r="CC28" s="93">
        <f t="shared" si="49"/>
        <v>8.476565789473685</v>
      </c>
      <c r="CD28" s="93">
        <f t="shared" si="49"/>
        <v>8.464473684210528</v>
      </c>
      <c r="CE28" s="93">
        <f aca="true" t="shared" si="50" ref="CE28:CM37">($S28*CE$4)+$T28</f>
        <v>8.452381578947369</v>
      </c>
      <c r="CF28" s="93">
        <f t="shared" si="50"/>
        <v>8.440289473684212</v>
      </c>
      <c r="CG28" s="93">
        <f t="shared" si="50"/>
        <v>8.428197368421054</v>
      </c>
      <c r="CH28" s="93">
        <f t="shared" si="50"/>
        <v>8.416105263157895</v>
      </c>
      <c r="CI28" s="93">
        <f t="shared" si="50"/>
        <v>8.404013157894738</v>
      </c>
      <c r="CJ28" s="93">
        <f t="shared" si="50"/>
        <v>8.39192105263158</v>
      </c>
      <c r="CK28" s="93">
        <f t="shared" si="50"/>
        <v>8.379828947368422</v>
      </c>
      <c r="CL28" s="93">
        <f t="shared" si="50"/>
        <v>8.367736842105264</v>
      </c>
      <c r="CM28" s="93">
        <f t="shared" si="50"/>
        <v>8.355644736842107</v>
      </c>
      <c r="CN28" s="93">
        <f t="shared" si="22"/>
        <v>8.343552631578948</v>
      </c>
    </row>
    <row r="29" spans="1:92" ht="12.75">
      <c r="A29">
        <v>19</v>
      </c>
      <c r="B29" s="42">
        <v>0.4</v>
      </c>
      <c r="C29" s="50" t="str">
        <f t="shared" si="4"/>
        <v>19.4 'C</v>
      </c>
      <c r="D29" s="51">
        <v>9.17</v>
      </c>
      <c r="E29" s="52">
        <f t="shared" si="5"/>
        <v>9.10967105263158</v>
      </c>
      <c r="F29" s="52">
        <f t="shared" si="6"/>
        <v>9.049342105263158</v>
      </c>
      <c r="G29" s="52">
        <f t="shared" si="7"/>
        <v>8.989013157894737</v>
      </c>
      <c r="H29" s="71">
        <f t="shared" si="8"/>
        <v>8.928684210526315</v>
      </c>
      <c r="I29" s="65">
        <f t="shared" si="9"/>
        <v>8.868355263157895</v>
      </c>
      <c r="J29" s="64">
        <f t="shared" si="10"/>
        <v>8.808026315789473</v>
      </c>
      <c r="K29" s="56">
        <f t="shared" si="11"/>
        <v>8.747697368421052</v>
      </c>
      <c r="L29" s="56">
        <f t="shared" si="12"/>
        <v>8.68736842105263</v>
      </c>
      <c r="M29" s="56">
        <f t="shared" si="13"/>
        <v>8.62703947368421</v>
      </c>
      <c r="N29" s="56">
        <f t="shared" si="1"/>
        <v>8.56671052631579</v>
      </c>
      <c r="O29" s="56">
        <f t="shared" si="14"/>
        <v>8.50638157894737</v>
      </c>
      <c r="P29" s="56">
        <f t="shared" si="15"/>
        <v>8.446052631578947</v>
      </c>
      <c r="Q29" s="49">
        <f t="shared" si="16"/>
        <v>8.385723684210527</v>
      </c>
      <c r="R29" s="49">
        <f t="shared" si="17"/>
        <v>8.325394736842105</v>
      </c>
      <c r="S29">
        <f t="shared" si="18"/>
        <v>0.012065789473684212</v>
      </c>
      <c r="T29">
        <f t="shared" si="19"/>
        <v>-1.7763568394002505E-15</v>
      </c>
      <c r="U29">
        <v>19.4</v>
      </c>
      <c r="V29" s="93">
        <f t="shared" si="23"/>
        <v>9.17</v>
      </c>
      <c r="W29" s="93">
        <f t="shared" si="24"/>
        <v>9.157934210526316</v>
      </c>
      <c r="X29" s="93">
        <f t="shared" si="25"/>
        <v>9.145868421052631</v>
      </c>
      <c r="Y29" s="93">
        <f t="shared" si="26"/>
        <v>9.133802631578947</v>
      </c>
      <c r="Z29" s="93">
        <f t="shared" si="27"/>
        <v>9.121736842105262</v>
      </c>
      <c r="AA29" s="93">
        <f t="shared" si="28"/>
        <v>9.109671052631578</v>
      </c>
      <c r="AB29" s="93">
        <f t="shared" si="31"/>
        <v>9.097605263157893</v>
      </c>
      <c r="AC29" s="93">
        <f t="shared" si="31"/>
        <v>9.085539473684209</v>
      </c>
      <c r="AD29" s="93">
        <f t="shared" si="31"/>
        <v>9.073473684210526</v>
      </c>
      <c r="AE29" s="93">
        <f t="shared" si="31"/>
        <v>9.061407894736842</v>
      </c>
      <c r="AF29" s="93">
        <f t="shared" si="31"/>
        <v>9.049342105263158</v>
      </c>
      <c r="AG29" s="93">
        <f t="shared" si="44"/>
        <v>9.037276315789473</v>
      </c>
      <c r="AH29" s="93">
        <f t="shared" si="44"/>
        <v>9.025210526315789</v>
      </c>
      <c r="AI29" s="93">
        <f t="shared" si="44"/>
        <v>9.013144736842104</v>
      </c>
      <c r="AJ29" s="93">
        <f t="shared" si="44"/>
        <v>9.00107894736842</v>
      </c>
      <c r="AK29" s="93">
        <f t="shared" si="44"/>
        <v>8.989013157894735</v>
      </c>
      <c r="AL29" s="93">
        <f t="shared" si="45"/>
        <v>8.976947368421053</v>
      </c>
      <c r="AM29" s="93">
        <f t="shared" si="33"/>
        <v>8.964881578947368</v>
      </c>
      <c r="AN29" s="93">
        <f t="shared" si="33"/>
        <v>8.952815789473684</v>
      </c>
      <c r="AO29" s="93">
        <f t="shared" si="33"/>
        <v>8.94075</v>
      </c>
      <c r="AP29" s="93">
        <f t="shared" si="33"/>
        <v>8.928684210526315</v>
      </c>
      <c r="AQ29" s="93">
        <f t="shared" si="46"/>
        <v>8.91661842105263</v>
      </c>
      <c r="AR29" s="93">
        <f t="shared" si="46"/>
        <v>8.904552631578946</v>
      </c>
      <c r="AS29" s="93">
        <f t="shared" si="46"/>
        <v>8.892486842105262</v>
      </c>
      <c r="AT29" s="93">
        <f t="shared" si="46"/>
        <v>8.880421052631577</v>
      </c>
      <c r="AU29" s="93">
        <f t="shared" si="46"/>
        <v>8.868355263157895</v>
      </c>
      <c r="AV29" s="93">
        <f t="shared" si="46"/>
        <v>8.85628947368421</v>
      </c>
      <c r="AW29" s="93">
        <f t="shared" si="46"/>
        <v>8.844223684210526</v>
      </c>
      <c r="AX29" s="93">
        <f t="shared" si="46"/>
        <v>8.832157894736842</v>
      </c>
      <c r="AY29" s="93">
        <f t="shared" si="46"/>
        <v>8.820092105263157</v>
      </c>
      <c r="AZ29" s="93">
        <f t="shared" si="46"/>
        <v>8.808026315789473</v>
      </c>
      <c r="BA29" s="93">
        <f t="shared" si="47"/>
        <v>8.795960526315788</v>
      </c>
      <c r="BB29" s="93">
        <f t="shared" si="47"/>
        <v>8.783894736842104</v>
      </c>
      <c r="BC29" s="93">
        <f t="shared" si="47"/>
        <v>8.771828947368421</v>
      </c>
      <c r="BD29" s="93">
        <f t="shared" si="47"/>
        <v>8.759763157894737</v>
      </c>
      <c r="BE29" s="93">
        <f t="shared" si="47"/>
        <v>8.747697368421052</v>
      </c>
      <c r="BF29" s="93">
        <f t="shared" si="47"/>
        <v>8.735631578947368</v>
      </c>
      <c r="BG29" s="93">
        <f t="shared" si="47"/>
        <v>8.723565789473684</v>
      </c>
      <c r="BH29" s="93">
        <f t="shared" si="47"/>
        <v>8.7115</v>
      </c>
      <c r="BI29" s="93">
        <f t="shared" si="47"/>
        <v>8.699434210526315</v>
      </c>
      <c r="BJ29" s="93">
        <f t="shared" si="47"/>
        <v>8.68736842105263</v>
      </c>
      <c r="BK29" s="93">
        <f t="shared" si="48"/>
        <v>8.675302631578946</v>
      </c>
      <c r="BL29" s="93">
        <f t="shared" si="48"/>
        <v>8.663236842105263</v>
      </c>
      <c r="BM29" s="93">
        <f t="shared" si="48"/>
        <v>8.651171052631579</v>
      </c>
      <c r="BN29" s="93">
        <f t="shared" si="48"/>
        <v>8.639105263157894</v>
      </c>
      <c r="BO29" s="93">
        <f t="shared" si="48"/>
        <v>8.62703947368421</v>
      </c>
      <c r="BP29" s="93">
        <f t="shared" si="48"/>
        <v>8.614973684210526</v>
      </c>
      <c r="BQ29" s="93">
        <f t="shared" si="48"/>
        <v>8.602907894736841</v>
      </c>
      <c r="BR29" s="93">
        <f t="shared" si="48"/>
        <v>8.590842105263157</v>
      </c>
      <c r="BS29" s="93">
        <f t="shared" si="48"/>
        <v>8.578776315789472</v>
      </c>
      <c r="BT29" s="93">
        <f t="shared" si="48"/>
        <v>8.566710526315788</v>
      </c>
      <c r="BU29" s="93">
        <f t="shared" si="49"/>
        <v>8.554644736842105</v>
      </c>
      <c r="BV29" s="93">
        <f t="shared" si="49"/>
        <v>8.54257894736842</v>
      </c>
      <c r="BW29" s="93">
        <f t="shared" si="49"/>
        <v>8.530513157894736</v>
      </c>
      <c r="BX29" s="93">
        <f t="shared" si="49"/>
        <v>8.518447368421052</v>
      </c>
      <c r="BY29" s="93">
        <f t="shared" si="49"/>
        <v>8.506381578947368</v>
      </c>
      <c r="BZ29" s="93">
        <f t="shared" si="49"/>
        <v>8.494315789473683</v>
      </c>
      <c r="CA29" s="93">
        <f t="shared" si="49"/>
        <v>8.482249999999999</v>
      </c>
      <c r="CB29" s="93">
        <f t="shared" si="49"/>
        <v>8.470184210526314</v>
      </c>
      <c r="CC29" s="93">
        <f t="shared" si="49"/>
        <v>8.458118421052632</v>
      </c>
      <c r="CD29" s="93">
        <f t="shared" si="49"/>
        <v>8.446052631578947</v>
      </c>
      <c r="CE29" s="93">
        <f t="shared" si="50"/>
        <v>8.433986842105263</v>
      </c>
      <c r="CF29" s="93">
        <f t="shared" si="50"/>
        <v>8.421921052631578</v>
      </c>
      <c r="CG29" s="93">
        <f t="shared" si="50"/>
        <v>8.409855263157894</v>
      </c>
      <c r="CH29" s="93">
        <f t="shared" si="50"/>
        <v>8.39778947368421</v>
      </c>
      <c r="CI29" s="93">
        <f t="shared" si="50"/>
        <v>8.385723684210525</v>
      </c>
      <c r="CJ29" s="93">
        <f t="shared" si="50"/>
        <v>8.37365789473684</v>
      </c>
      <c r="CK29" s="93">
        <f t="shared" si="50"/>
        <v>8.361592105263156</v>
      </c>
      <c r="CL29" s="93">
        <f t="shared" si="50"/>
        <v>8.349526315789474</v>
      </c>
      <c r="CM29" s="93">
        <f t="shared" si="50"/>
        <v>8.33746052631579</v>
      </c>
      <c r="CN29" s="93">
        <f t="shared" si="22"/>
        <v>8.325394736842105</v>
      </c>
    </row>
    <row r="30" spans="1:92" ht="12.75">
      <c r="A30">
        <v>19</v>
      </c>
      <c r="B30" s="42">
        <v>0.5</v>
      </c>
      <c r="C30" s="50" t="str">
        <f t="shared" si="4"/>
        <v>19.5 'C</v>
      </c>
      <c r="D30" s="51">
        <v>9.15</v>
      </c>
      <c r="E30" s="52">
        <f t="shared" si="5"/>
        <v>9.089802631578948</v>
      </c>
      <c r="F30" s="52">
        <f t="shared" si="6"/>
        <v>9.029605263157896</v>
      </c>
      <c r="G30" s="56">
        <f t="shared" si="7"/>
        <v>8.969407894736843</v>
      </c>
      <c r="H30" s="71">
        <f t="shared" si="8"/>
        <v>8.90921052631579</v>
      </c>
      <c r="I30" s="65">
        <f t="shared" si="9"/>
        <v>8.849013157894737</v>
      </c>
      <c r="J30" s="64">
        <f t="shared" si="10"/>
        <v>8.788815789473684</v>
      </c>
      <c r="K30" s="56">
        <f t="shared" si="11"/>
        <v>8.728618421052632</v>
      </c>
      <c r="L30" s="56">
        <f t="shared" si="12"/>
        <v>8.66842105263158</v>
      </c>
      <c r="M30" s="56">
        <f t="shared" si="13"/>
        <v>8.608223684210527</v>
      </c>
      <c r="N30" s="56">
        <f t="shared" si="1"/>
        <v>8.548026315789475</v>
      </c>
      <c r="O30" s="56">
        <f t="shared" si="14"/>
        <v>8.487828947368422</v>
      </c>
      <c r="P30" s="56">
        <f t="shared" si="15"/>
        <v>8.427631578947368</v>
      </c>
      <c r="Q30" s="49">
        <f t="shared" si="16"/>
        <v>8.367434210526316</v>
      </c>
      <c r="R30" s="49">
        <f t="shared" si="17"/>
        <v>8.307236842105263</v>
      </c>
      <c r="S30">
        <f t="shared" si="18"/>
        <v>0.012039473684210532</v>
      </c>
      <c r="T30">
        <f t="shared" si="19"/>
        <v>-3.552713678800501E-15</v>
      </c>
      <c r="U30">
        <v>19.5</v>
      </c>
      <c r="V30" s="93">
        <f t="shared" si="23"/>
        <v>9.15</v>
      </c>
      <c r="W30" s="93">
        <f t="shared" si="24"/>
        <v>9.13796052631579</v>
      </c>
      <c r="X30" s="93">
        <f t="shared" si="25"/>
        <v>9.125921052631579</v>
      </c>
      <c r="Y30" s="93">
        <f t="shared" si="26"/>
        <v>9.11388157894737</v>
      </c>
      <c r="Z30" s="93">
        <f t="shared" si="27"/>
        <v>9.10184210526316</v>
      </c>
      <c r="AA30" s="93">
        <f t="shared" si="28"/>
        <v>9.089802631578948</v>
      </c>
      <c r="AB30" s="93">
        <f t="shared" si="31"/>
        <v>9.077763157894738</v>
      </c>
      <c r="AC30" s="93">
        <f t="shared" si="31"/>
        <v>9.065723684210527</v>
      </c>
      <c r="AD30" s="93">
        <f t="shared" si="31"/>
        <v>9.053684210526317</v>
      </c>
      <c r="AE30" s="93">
        <f t="shared" si="31"/>
        <v>9.041644736842105</v>
      </c>
      <c r="AF30" s="93">
        <f t="shared" si="31"/>
        <v>9.029605263157896</v>
      </c>
      <c r="AG30" s="93">
        <f t="shared" si="44"/>
        <v>9.017565789473686</v>
      </c>
      <c r="AH30" s="93">
        <f t="shared" si="44"/>
        <v>9.005526315789474</v>
      </c>
      <c r="AI30" s="93">
        <f t="shared" si="44"/>
        <v>8.993486842105265</v>
      </c>
      <c r="AJ30" s="93">
        <f t="shared" si="44"/>
        <v>8.981447368421053</v>
      </c>
      <c r="AK30" s="93">
        <f t="shared" si="44"/>
        <v>8.969407894736843</v>
      </c>
      <c r="AL30" s="93">
        <f t="shared" si="45"/>
        <v>8.957368421052632</v>
      </c>
      <c r="AM30" s="93">
        <f t="shared" si="33"/>
        <v>8.945328947368422</v>
      </c>
      <c r="AN30" s="93">
        <f t="shared" si="33"/>
        <v>8.933289473684212</v>
      </c>
      <c r="AO30" s="93">
        <f t="shared" si="33"/>
        <v>8.92125</v>
      </c>
      <c r="AP30" s="93">
        <f t="shared" si="33"/>
        <v>8.90921052631579</v>
      </c>
      <c r="AQ30" s="93">
        <f t="shared" si="46"/>
        <v>8.89717105263158</v>
      </c>
      <c r="AR30" s="93">
        <f t="shared" si="46"/>
        <v>8.88513157894737</v>
      </c>
      <c r="AS30" s="93">
        <f t="shared" si="46"/>
        <v>8.873092105263158</v>
      </c>
      <c r="AT30" s="93">
        <f t="shared" si="46"/>
        <v>8.861052631578948</v>
      </c>
      <c r="AU30" s="93">
        <f t="shared" si="46"/>
        <v>8.849013157894738</v>
      </c>
      <c r="AV30" s="93">
        <f t="shared" si="46"/>
        <v>8.836973684210527</v>
      </c>
      <c r="AW30" s="93">
        <f t="shared" si="46"/>
        <v>8.824934210526317</v>
      </c>
      <c r="AX30" s="93">
        <f t="shared" si="46"/>
        <v>8.812894736842106</v>
      </c>
      <c r="AY30" s="93">
        <f t="shared" si="46"/>
        <v>8.800855263157896</v>
      </c>
      <c r="AZ30" s="93">
        <f t="shared" si="46"/>
        <v>8.788815789473684</v>
      </c>
      <c r="BA30" s="93">
        <f t="shared" si="47"/>
        <v>8.776776315789474</v>
      </c>
      <c r="BB30" s="93">
        <f t="shared" si="47"/>
        <v>8.764736842105265</v>
      </c>
      <c r="BC30" s="93">
        <f t="shared" si="47"/>
        <v>8.752697368421053</v>
      </c>
      <c r="BD30" s="93">
        <f t="shared" si="47"/>
        <v>8.740657894736843</v>
      </c>
      <c r="BE30" s="93">
        <f t="shared" si="47"/>
        <v>8.728618421052632</v>
      </c>
      <c r="BF30" s="93">
        <f t="shared" si="47"/>
        <v>8.716578947368422</v>
      </c>
      <c r="BG30" s="93">
        <f t="shared" si="47"/>
        <v>8.70453947368421</v>
      </c>
      <c r="BH30" s="93">
        <f t="shared" si="47"/>
        <v>8.6925</v>
      </c>
      <c r="BI30" s="93">
        <f t="shared" si="47"/>
        <v>8.680460526315791</v>
      </c>
      <c r="BJ30" s="93">
        <f t="shared" si="47"/>
        <v>8.66842105263158</v>
      </c>
      <c r="BK30" s="93">
        <f t="shared" si="48"/>
        <v>8.65638157894737</v>
      </c>
      <c r="BL30" s="93">
        <f t="shared" si="48"/>
        <v>8.644342105263158</v>
      </c>
      <c r="BM30" s="93">
        <f t="shared" si="48"/>
        <v>8.632302631578948</v>
      </c>
      <c r="BN30" s="93">
        <f t="shared" si="48"/>
        <v>8.620263157894737</v>
      </c>
      <c r="BO30" s="93">
        <f t="shared" si="48"/>
        <v>8.608223684210527</v>
      </c>
      <c r="BP30" s="93">
        <f t="shared" si="48"/>
        <v>8.596184210526316</v>
      </c>
      <c r="BQ30" s="93">
        <f t="shared" si="48"/>
        <v>8.584144736842106</v>
      </c>
      <c r="BR30" s="93">
        <f t="shared" si="48"/>
        <v>8.572105263157896</v>
      </c>
      <c r="BS30" s="93">
        <f t="shared" si="48"/>
        <v>8.560065789473684</v>
      </c>
      <c r="BT30" s="93">
        <f t="shared" si="48"/>
        <v>8.548026315789475</v>
      </c>
      <c r="BU30" s="93">
        <f t="shared" si="49"/>
        <v>8.535986842105263</v>
      </c>
      <c r="BV30" s="93">
        <f t="shared" si="49"/>
        <v>8.523947368421053</v>
      </c>
      <c r="BW30" s="93">
        <f t="shared" si="49"/>
        <v>8.511907894736842</v>
      </c>
      <c r="BX30" s="93">
        <f t="shared" si="49"/>
        <v>8.499868421052632</v>
      </c>
      <c r="BY30" s="93">
        <f t="shared" si="49"/>
        <v>8.487828947368422</v>
      </c>
      <c r="BZ30" s="93">
        <f t="shared" si="49"/>
        <v>8.47578947368421</v>
      </c>
      <c r="CA30" s="93">
        <f t="shared" si="49"/>
        <v>8.463750000000001</v>
      </c>
      <c r="CB30" s="93">
        <f t="shared" si="49"/>
        <v>8.45171052631579</v>
      </c>
      <c r="CC30" s="93">
        <f t="shared" si="49"/>
        <v>8.43967105263158</v>
      </c>
      <c r="CD30" s="93">
        <f t="shared" si="49"/>
        <v>8.427631578947368</v>
      </c>
      <c r="CE30" s="93">
        <f t="shared" si="50"/>
        <v>8.415592105263158</v>
      </c>
      <c r="CF30" s="93">
        <f t="shared" si="50"/>
        <v>8.403552631578949</v>
      </c>
      <c r="CG30" s="93">
        <f t="shared" si="50"/>
        <v>8.391513157894737</v>
      </c>
      <c r="CH30" s="93">
        <f t="shared" si="50"/>
        <v>8.379473684210527</v>
      </c>
      <c r="CI30" s="93">
        <f t="shared" si="50"/>
        <v>8.367434210526316</v>
      </c>
      <c r="CJ30" s="93">
        <f t="shared" si="50"/>
        <v>8.355394736842106</v>
      </c>
      <c r="CK30" s="93">
        <f t="shared" si="50"/>
        <v>8.343355263157894</v>
      </c>
      <c r="CL30" s="93">
        <f t="shared" si="50"/>
        <v>8.331315789473685</v>
      </c>
      <c r="CM30" s="93">
        <f t="shared" si="50"/>
        <v>8.319276315789475</v>
      </c>
      <c r="CN30" s="93">
        <f t="shared" si="22"/>
        <v>8.307236842105263</v>
      </c>
    </row>
    <row r="31" spans="1:92" ht="12.75">
      <c r="A31">
        <v>19</v>
      </c>
      <c r="B31" s="42">
        <v>0.6</v>
      </c>
      <c r="C31" s="50" t="str">
        <f t="shared" si="4"/>
        <v>19.6 'C</v>
      </c>
      <c r="D31" s="51">
        <v>9.13</v>
      </c>
      <c r="E31" s="52">
        <f t="shared" si="5"/>
        <v>9.069934210526316</v>
      </c>
      <c r="F31" s="52">
        <f t="shared" si="6"/>
        <v>9.009868421052632</v>
      </c>
      <c r="G31" s="56">
        <f t="shared" si="7"/>
        <v>8.949802631578947</v>
      </c>
      <c r="H31" s="71">
        <f t="shared" si="8"/>
        <v>8.889736842105265</v>
      </c>
      <c r="I31" s="65">
        <f t="shared" si="9"/>
        <v>8.829671052631578</v>
      </c>
      <c r="J31" s="64">
        <f t="shared" si="10"/>
        <v>8.769605263157896</v>
      </c>
      <c r="K31" s="56">
        <f t="shared" si="11"/>
        <v>8.709539473684211</v>
      </c>
      <c r="L31" s="56">
        <f t="shared" si="12"/>
        <v>8.649473684210527</v>
      </c>
      <c r="M31" s="56">
        <f t="shared" si="13"/>
        <v>8.589407894736842</v>
      </c>
      <c r="N31" s="56">
        <f t="shared" si="1"/>
        <v>8.529342105263158</v>
      </c>
      <c r="O31" s="56">
        <f t="shared" si="14"/>
        <v>8.469276315789475</v>
      </c>
      <c r="P31" s="56">
        <f t="shared" si="15"/>
        <v>8.40921052631579</v>
      </c>
      <c r="Q31" s="49">
        <f t="shared" si="16"/>
        <v>8.349144736842106</v>
      </c>
      <c r="R31" s="49">
        <f t="shared" si="17"/>
        <v>8.289078947368422</v>
      </c>
      <c r="S31">
        <f t="shared" si="18"/>
        <v>0.012013157894736835</v>
      </c>
      <c r="T31">
        <f t="shared" si="19"/>
        <v>3.552713678800501E-15</v>
      </c>
      <c r="U31">
        <v>19.6</v>
      </c>
      <c r="V31" s="93">
        <f t="shared" si="23"/>
        <v>9.129999999999999</v>
      </c>
      <c r="W31" s="93">
        <f t="shared" si="24"/>
        <v>9.117986842105262</v>
      </c>
      <c r="X31" s="93">
        <f t="shared" si="25"/>
        <v>9.105973684210525</v>
      </c>
      <c r="Y31" s="93">
        <f t="shared" si="26"/>
        <v>9.093960526315788</v>
      </c>
      <c r="Z31" s="93">
        <f t="shared" si="27"/>
        <v>9.081947368421051</v>
      </c>
      <c r="AA31" s="93">
        <f t="shared" si="28"/>
        <v>9.069934210526315</v>
      </c>
      <c r="AB31" s="93">
        <f t="shared" si="31"/>
        <v>9.057921052631578</v>
      </c>
      <c r="AC31" s="93">
        <f t="shared" si="31"/>
        <v>9.04590789473684</v>
      </c>
      <c r="AD31" s="93">
        <f t="shared" si="31"/>
        <v>9.033894736842104</v>
      </c>
      <c r="AE31" s="93">
        <f t="shared" si="31"/>
        <v>9.021881578947367</v>
      </c>
      <c r="AF31" s="93">
        <f t="shared" si="31"/>
        <v>9.00986842105263</v>
      </c>
      <c r="AG31" s="93">
        <f t="shared" si="44"/>
        <v>8.997855263157893</v>
      </c>
      <c r="AH31" s="93">
        <f t="shared" si="44"/>
        <v>8.985842105263156</v>
      </c>
      <c r="AI31" s="93">
        <f t="shared" si="44"/>
        <v>8.97382894736842</v>
      </c>
      <c r="AJ31" s="93">
        <f t="shared" si="44"/>
        <v>8.961815789473683</v>
      </c>
      <c r="AK31" s="93">
        <f t="shared" si="44"/>
        <v>8.949802631578946</v>
      </c>
      <c r="AL31" s="93">
        <f t="shared" si="45"/>
        <v>8.937789473684209</v>
      </c>
      <c r="AM31" s="93">
        <f t="shared" si="33"/>
        <v>8.925776315789472</v>
      </c>
      <c r="AN31" s="93">
        <f t="shared" si="33"/>
        <v>8.913763157894735</v>
      </c>
      <c r="AO31" s="93">
        <f t="shared" si="33"/>
        <v>8.901749999999998</v>
      </c>
      <c r="AP31" s="93">
        <f t="shared" si="33"/>
        <v>8.889736842105261</v>
      </c>
      <c r="AQ31" s="93">
        <f t="shared" si="46"/>
        <v>8.877723684210524</v>
      </c>
      <c r="AR31" s="93">
        <f t="shared" si="46"/>
        <v>8.865710526315787</v>
      </c>
      <c r="AS31" s="93">
        <f t="shared" si="46"/>
        <v>8.85369736842105</v>
      </c>
      <c r="AT31" s="93">
        <f t="shared" si="46"/>
        <v>8.841684210526314</v>
      </c>
      <c r="AU31" s="93">
        <f t="shared" si="46"/>
        <v>8.829671052631577</v>
      </c>
      <c r="AV31" s="93">
        <f t="shared" si="46"/>
        <v>8.81765789473684</v>
      </c>
      <c r="AW31" s="93">
        <f t="shared" si="46"/>
        <v>8.805644736842103</v>
      </c>
      <c r="AX31" s="93">
        <f t="shared" si="46"/>
        <v>8.793631578947366</v>
      </c>
      <c r="AY31" s="93">
        <f t="shared" si="46"/>
        <v>8.78161842105263</v>
      </c>
      <c r="AZ31" s="93">
        <f t="shared" si="46"/>
        <v>8.769605263157892</v>
      </c>
      <c r="BA31" s="93">
        <f t="shared" si="47"/>
        <v>8.757592105263157</v>
      </c>
      <c r="BB31" s="93">
        <f t="shared" si="47"/>
        <v>8.74557894736842</v>
      </c>
      <c r="BC31" s="93">
        <f t="shared" si="47"/>
        <v>8.733565789473683</v>
      </c>
      <c r="BD31" s="93">
        <f t="shared" si="47"/>
        <v>8.721552631578946</v>
      </c>
      <c r="BE31" s="93">
        <f t="shared" si="47"/>
        <v>8.70953947368421</v>
      </c>
      <c r="BF31" s="93">
        <f t="shared" si="47"/>
        <v>8.697526315789473</v>
      </c>
      <c r="BG31" s="93">
        <f t="shared" si="47"/>
        <v>8.685513157894736</v>
      </c>
      <c r="BH31" s="93">
        <f t="shared" si="47"/>
        <v>8.673499999999999</v>
      </c>
      <c r="BI31" s="93">
        <f t="shared" si="47"/>
        <v>8.661486842105262</v>
      </c>
      <c r="BJ31" s="93">
        <f t="shared" si="47"/>
        <v>8.649473684210525</v>
      </c>
      <c r="BK31" s="93">
        <f t="shared" si="48"/>
        <v>8.637460526315788</v>
      </c>
      <c r="BL31" s="93">
        <f t="shared" si="48"/>
        <v>8.625447368421051</v>
      </c>
      <c r="BM31" s="93">
        <f t="shared" si="48"/>
        <v>8.613434210526314</v>
      </c>
      <c r="BN31" s="93">
        <f t="shared" si="48"/>
        <v>8.601421052631578</v>
      </c>
      <c r="BO31" s="93">
        <f t="shared" si="48"/>
        <v>8.58940789473684</v>
      </c>
      <c r="BP31" s="93">
        <f t="shared" si="48"/>
        <v>8.577394736842104</v>
      </c>
      <c r="BQ31" s="93">
        <f t="shared" si="48"/>
        <v>8.565381578947367</v>
      </c>
      <c r="BR31" s="93">
        <f t="shared" si="48"/>
        <v>8.55336842105263</v>
      </c>
      <c r="BS31" s="93">
        <f t="shared" si="48"/>
        <v>8.541355263157893</v>
      </c>
      <c r="BT31" s="93">
        <f t="shared" si="48"/>
        <v>8.529342105263156</v>
      </c>
      <c r="BU31" s="93">
        <f t="shared" si="49"/>
        <v>8.51732894736842</v>
      </c>
      <c r="BV31" s="93">
        <f t="shared" si="49"/>
        <v>8.505315789473682</v>
      </c>
      <c r="BW31" s="93">
        <f t="shared" si="49"/>
        <v>8.493302631578945</v>
      </c>
      <c r="BX31" s="93">
        <f t="shared" si="49"/>
        <v>8.481289473684209</v>
      </c>
      <c r="BY31" s="93">
        <f t="shared" si="49"/>
        <v>8.469276315789472</v>
      </c>
      <c r="BZ31" s="93">
        <f t="shared" si="49"/>
        <v>8.457263157894735</v>
      </c>
      <c r="CA31" s="93">
        <f t="shared" si="49"/>
        <v>8.445249999999998</v>
      </c>
      <c r="CB31" s="93">
        <f t="shared" si="49"/>
        <v>8.433236842105261</v>
      </c>
      <c r="CC31" s="93">
        <f t="shared" si="49"/>
        <v>8.421223684210524</v>
      </c>
      <c r="CD31" s="93">
        <f t="shared" si="49"/>
        <v>8.409210526315787</v>
      </c>
      <c r="CE31" s="93">
        <f t="shared" si="50"/>
        <v>8.39719736842105</v>
      </c>
      <c r="CF31" s="93">
        <f t="shared" si="50"/>
        <v>8.385184210526315</v>
      </c>
      <c r="CG31" s="93">
        <f t="shared" si="50"/>
        <v>8.373171052631578</v>
      </c>
      <c r="CH31" s="93">
        <f t="shared" si="50"/>
        <v>8.361157894736841</v>
      </c>
      <c r="CI31" s="93">
        <f t="shared" si="50"/>
        <v>8.349144736842105</v>
      </c>
      <c r="CJ31" s="93">
        <f t="shared" si="50"/>
        <v>8.337131578947368</v>
      </c>
      <c r="CK31" s="93">
        <f t="shared" si="50"/>
        <v>8.32511842105263</v>
      </c>
      <c r="CL31" s="93">
        <f t="shared" si="50"/>
        <v>8.313105263157894</v>
      </c>
      <c r="CM31" s="93">
        <f t="shared" si="50"/>
        <v>8.301092105263157</v>
      </c>
      <c r="CN31" s="93">
        <f t="shared" si="22"/>
        <v>8.28907894736842</v>
      </c>
    </row>
    <row r="32" spans="1:92" ht="12.75">
      <c r="A32">
        <v>19</v>
      </c>
      <c r="B32" s="42">
        <v>0.7</v>
      </c>
      <c r="C32" s="50" t="str">
        <f t="shared" si="4"/>
        <v>19.7 'C</v>
      </c>
      <c r="D32" s="51">
        <v>9.11</v>
      </c>
      <c r="E32" s="52">
        <f t="shared" si="5"/>
        <v>9.050065789473685</v>
      </c>
      <c r="F32" s="52">
        <f t="shared" si="6"/>
        <v>8.990131578947368</v>
      </c>
      <c r="G32" s="56">
        <f t="shared" si="7"/>
        <v>8.930197368421052</v>
      </c>
      <c r="H32" s="71">
        <f t="shared" si="8"/>
        <v>8.870263157894737</v>
      </c>
      <c r="I32" s="65">
        <f t="shared" si="9"/>
        <v>8.81032894736842</v>
      </c>
      <c r="J32" s="64">
        <f t="shared" si="10"/>
        <v>8.750394736842104</v>
      </c>
      <c r="K32" s="56">
        <f t="shared" si="11"/>
        <v>8.690460526315789</v>
      </c>
      <c r="L32" s="56">
        <f t="shared" si="12"/>
        <v>8.630526315789472</v>
      </c>
      <c r="M32" s="56">
        <f t="shared" si="13"/>
        <v>8.570592105263158</v>
      </c>
      <c r="N32" s="56">
        <f t="shared" si="1"/>
        <v>8.510657894736841</v>
      </c>
      <c r="O32" s="56">
        <f t="shared" si="14"/>
        <v>8.450723684210526</v>
      </c>
      <c r="P32" s="56">
        <f t="shared" si="15"/>
        <v>8.39078947368421</v>
      </c>
      <c r="Q32" s="49">
        <f t="shared" si="16"/>
        <v>8.330855263157895</v>
      </c>
      <c r="R32" s="49">
        <f t="shared" si="17"/>
        <v>8.270921052631579</v>
      </c>
      <c r="S32">
        <f t="shared" si="18"/>
        <v>0.011986842105263155</v>
      </c>
      <c r="T32">
        <f t="shared" si="19"/>
        <v>0</v>
      </c>
      <c r="U32">
        <v>19.7</v>
      </c>
      <c r="V32" s="93">
        <f t="shared" si="23"/>
        <v>9.109999999999998</v>
      </c>
      <c r="W32" s="93">
        <f t="shared" si="24"/>
        <v>9.098013157894735</v>
      </c>
      <c r="X32" s="93">
        <f t="shared" si="25"/>
        <v>9.086026315789471</v>
      </c>
      <c r="Y32" s="93">
        <f t="shared" si="26"/>
        <v>9.07403947368421</v>
      </c>
      <c r="Z32" s="93">
        <f t="shared" si="27"/>
        <v>9.062052631578945</v>
      </c>
      <c r="AA32" s="93">
        <f t="shared" si="28"/>
        <v>9.050065789473683</v>
      </c>
      <c r="AB32" s="93">
        <f t="shared" si="31"/>
        <v>9.038078947368419</v>
      </c>
      <c r="AC32" s="93">
        <f t="shared" si="31"/>
        <v>9.026092105263157</v>
      </c>
      <c r="AD32" s="93">
        <f t="shared" si="31"/>
        <v>9.014105263157893</v>
      </c>
      <c r="AE32" s="93">
        <f t="shared" si="31"/>
        <v>9.00211842105263</v>
      </c>
      <c r="AF32" s="93">
        <f t="shared" si="31"/>
        <v>8.990131578947366</v>
      </c>
      <c r="AG32" s="93">
        <f t="shared" si="44"/>
        <v>8.978144736842102</v>
      </c>
      <c r="AH32" s="93">
        <f t="shared" si="44"/>
        <v>8.96615789473684</v>
      </c>
      <c r="AI32" s="93">
        <f t="shared" si="44"/>
        <v>8.954171052631576</v>
      </c>
      <c r="AJ32" s="93">
        <f t="shared" si="44"/>
        <v>8.942184210526314</v>
      </c>
      <c r="AK32" s="93">
        <f t="shared" si="44"/>
        <v>8.93019736842105</v>
      </c>
      <c r="AL32" s="93">
        <f t="shared" si="45"/>
        <v>8.918210526315788</v>
      </c>
      <c r="AM32" s="93">
        <f t="shared" si="33"/>
        <v>8.906223684210524</v>
      </c>
      <c r="AN32" s="93">
        <f t="shared" si="33"/>
        <v>8.894236842105261</v>
      </c>
      <c r="AO32" s="93">
        <f t="shared" si="33"/>
        <v>8.882249999999997</v>
      </c>
      <c r="AP32" s="93">
        <f t="shared" si="33"/>
        <v>8.870263157894735</v>
      </c>
      <c r="AQ32" s="93">
        <f t="shared" si="46"/>
        <v>8.858276315789471</v>
      </c>
      <c r="AR32" s="93">
        <f t="shared" si="46"/>
        <v>8.846289473684209</v>
      </c>
      <c r="AS32" s="93">
        <f t="shared" si="46"/>
        <v>8.834302631578945</v>
      </c>
      <c r="AT32" s="93">
        <f t="shared" si="46"/>
        <v>8.822315789473683</v>
      </c>
      <c r="AU32" s="93">
        <f t="shared" si="46"/>
        <v>8.810328947368419</v>
      </c>
      <c r="AV32" s="93">
        <f t="shared" si="46"/>
        <v>8.798342105263156</v>
      </c>
      <c r="AW32" s="93">
        <f t="shared" si="46"/>
        <v>8.786355263157892</v>
      </c>
      <c r="AX32" s="93">
        <f t="shared" si="46"/>
        <v>8.77436842105263</v>
      </c>
      <c r="AY32" s="93">
        <f t="shared" si="46"/>
        <v>8.762381578947366</v>
      </c>
      <c r="AZ32" s="93">
        <f t="shared" si="46"/>
        <v>8.750394736842104</v>
      </c>
      <c r="BA32" s="93">
        <f t="shared" si="47"/>
        <v>8.73840789473684</v>
      </c>
      <c r="BB32" s="93">
        <f t="shared" si="47"/>
        <v>8.726421052631578</v>
      </c>
      <c r="BC32" s="93">
        <f t="shared" si="47"/>
        <v>8.714434210526314</v>
      </c>
      <c r="BD32" s="93">
        <f t="shared" si="47"/>
        <v>8.702447368421051</v>
      </c>
      <c r="BE32" s="93">
        <f t="shared" si="47"/>
        <v>8.690460526315787</v>
      </c>
      <c r="BF32" s="93">
        <f t="shared" si="47"/>
        <v>8.678473684210525</v>
      </c>
      <c r="BG32" s="93">
        <f t="shared" si="47"/>
        <v>8.666486842105261</v>
      </c>
      <c r="BH32" s="93">
        <f t="shared" si="47"/>
        <v>8.654499999999999</v>
      </c>
      <c r="BI32" s="93">
        <f t="shared" si="47"/>
        <v>8.642513157894735</v>
      </c>
      <c r="BJ32" s="93">
        <f t="shared" si="47"/>
        <v>8.630526315789472</v>
      </c>
      <c r="BK32" s="93">
        <f t="shared" si="48"/>
        <v>8.618539473684208</v>
      </c>
      <c r="BL32" s="93">
        <f t="shared" si="48"/>
        <v>8.606552631578946</v>
      </c>
      <c r="BM32" s="93">
        <f t="shared" si="48"/>
        <v>8.594565789473682</v>
      </c>
      <c r="BN32" s="93">
        <f t="shared" si="48"/>
        <v>8.582578947368418</v>
      </c>
      <c r="BO32" s="93">
        <f t="shared" si="48"/>
        <v>8.570592105263156</v>
      </c>
      <c r="BP32" s="93">
        <f t="shared" si="48"/>
        <v>8.558605263157892</v>
      </c>
      <c r="BQ32" s="93">
        <f t="shared" si="48"/>
        <v>8.54661842105263</v>
      </c>
      <c r="BR32" s="93">
        <f t="shared" si="48"/>
        <v>8.534631578947366</v>
      </c>
      <c r="BS32" s="93">
        <f t="shared" si="48"/>
        <v>8.522644736842103</v>
      </c>
      <c r="BT32" s="93">
        <f t="shared" si="48"/>
        <v>8.51065789473684</v>
      </c>
      <c r="BU32" s="93">
        <f t="shared" si="49"/>
        <v>8.498671052631577</v>
      </c>
      <c r="BV32" s="93">
        <f t="shared" si="49"/>
        <v>8.486684210526313</v>
      </c>
      <c r="BW32" s="93">
        <f t="shared" si="49"/>
        <v>8.474697368421051</v>
      </c>
      <c r="BX32" s="93">
        <f t="shared" si="49"/>
        <v>8.462710526315787</v>
      </c>
      <c r="BY32" s="93">
        <f t="shared" si="49"/>
        <v>8.450723684210525</v>
      </c>
      <c r="BZ32" s="93">
        <f t="shared" si="49"/>
        <v>8.43873684210526</v>
      </c>
      <c r="CA32" s="93">
        <f t="shared" si="49"/>
        <v>8.426749999999998</v>
      </c>
      <c r="CB32" s="93">
        <f t="shared" si="49"/>
        <v>8.414763157894734</v>
      </c>
      <c r="CC32" s="93">
        <f t="shared" si="49"/>
        <v>8.402776315789472</v>
      </c>
      <c r="CD32" s="93">
        <f t="shared" si="49"/>
        <v>8.390789473684208</v>
      </c>
      <c r="CE32" s="93">
        <f t="shared" si="50"/>
        <v>8.378802631578946</v>
      </c>
      <c r="CF32" s="93">
        <f t="shared" si="50"/>
        <v>8.366815789473682</v>
      </c>
      <c r="CG32" s="93">
        <f t="shared" si="50"/>
        <v>8.35482894736842</v>
      </c>
      <c r="CH32" s="93">
        <f t="shared" si="50"/>
        <v>8.342842105263156</v>
      </c>
      <c r="CI32" s="93">
        <f t="shared" si="50"/>
        <v>8.330855263157893</v>
      </c>
      <c r="CJ32" s="93">
        <f t="shared" si="50"/>
        <v>8.31886842105263</v>
      </c>
      <c r="CK32" s="93">
        <f t="shared" si="50"/>
        <v>8.306881578947367</v>
      </c>
      <c r="CL32" s="93">
        <f t="shared" si="50"/>
        <v>8.294894736842103</v>
      </c>
      <c r="CM32" s="93">
        <f t="shared" si="50"/>
        <v>8.28290789473684</v>
      </c>
      <c r="CN32" s="93">
        <f t="shared" si="22"/>
        <v>8.270921052631577</v>
      </c>
    </row>
    <row r="33" spans="1:92" ht="12.75">
      <c r="A33">
        <v>19</v>
      </c>
      <c r="B33" s="42">
        <v>0.8</v>
      </c>
      <c r="C33" s="50" t="str">
        <f t="shared" si="4"/>
        <v>19.8 'C</v>
      </c>
      <c r="D33" s="51">
        <v>9.1</v>
      </c>
      <c r="E33" s="52">
        <f t="shared" si="5"/>
        <v>9.040131578947369</v>
      </c>
      <c r="F33" s="56">
        <f t="shared" si="6"/>
        <v>8.980263157894736</v>
      </c>
      <c r="G33" s="56">
        <f t="shared" si="7"/>
        <v>8.920394736842105</v>
      </c>
      <c r="H33" s="71">
        <f t="shared" si="8"/>
        <v>8.860526315789473</v>
      </c>
      <c r="I33" s="65">
        <f t="shared" si="9"/>
        <v>8.800657894736842</v>
      </c>
      <c r="J33" s="64">
        <f t="shared" si="10"/>
        <v>8.74078947368421</v>
      </c>
      <c r="K33" s="56">
        <f t="shared" si="11"/>
        <v>8.680921052631579</v>
      </c>
      <c r="L33" s="56">
        <f t="shared" si="12"/>
        <v>8.621052631578946</v>
      </c>
      <c r="M33" s="56">
        <f t="shared" si="13"/>
        <v>8.561184210526315</v>
      </c>
      <c r="N33" s="56">
        <f t="shared" si="1"/>
        <v>8.501315789473685</v>
      </c>
      <c r="O33" s="56">
        <f t="shared" si="14"/>
        <v>8.441447368421052</v>
      </c>
      <c r="P33" s="56">
        <f t="shared" si="15"/>
        <v>8.381578947368421</v>
      </c>
      <c r="Q33" s="49">
        <f t="shared" si="16"/>
        <v>8.321710526315789</v>
      </c>
      <c r="R33" s="49">
        <f t="shared" si="17"/>
        <v>8.261842105263158</v>
      </c>
      <c r="S33">
        <f t="shared" si="18"/>
        <v>0.011973684210526317</v>
      </c>
      <c r="T33">
        <f t="shared" si="19"/>
        <v>0</v>
      </c>
      <c r="U33">
        <v>19.8</v>
      </c>
      <c r="V33" s="93">
        <f t="shared" si="23"/>
        <v>9.100000000000001</v>
      </c>
      <c r="W33" s="93">
        <f t="shared" si="24"/>
        <v>9.088026315789474</v>
      </c>
      <c r="X33" s="93">
        <f t="shared" si="25"/>
        <v>9.076052631578948</v>
      </c>
      <c r="Y33" s="93">
        <f t="shared" si="26"/>
        <v>9.064078947368422</v>
      </c>
      <c r="Z33" s="93">
        <f t="shared" si="27"/>
        <v>9.052105263157896</v>
      </c>
      <c r="AA33" s="93">
        <f t="shared" si="28"/>
        <v>9.040131578947369</v>
      </c>
      <c r="AB33" s="93">
        <f t="shared" si="31"/>
        <v>9.028157894736843</v>
      </c>
      <c r="AC33" s="93">
        <f t="shared" si="31"/>
        <v>9.016184210526317</v>
      </c>
      <c r="AD33" s="93">
        <f t="shared" si="31"/>
        <v>9.00421052631579</v>
      </c>
      <c r="AE33" s="93">
        <f t="shared" si="31"/>
        <v>8.992236842105264</v>
      </c>
      <c r="AF33" s="93">
        <f t="shared" si="31"/>
        <v>8.980263157894738</v>
      </c>
      <c r="AG33" s="93">
        <f t="shared" si="44"/>
        <v>8.968289473684212</v>
      </c>
      <c r="AH33" s="93">
        <f t="shared" si="44"/>
        <v>8.956315789473685</v>
      </c>
      <c r="AI33" s="93">
        <f t="shared" si="44"/>
        <v>8.944342105263159</v>
      </c>
      <c r="AJ33" s="93">
        <f t="shared" si="44"/>
        <v>8.932368421052633</v>
      </c>
      <c r="AK33" s="93">
        <f t="shared" si="44"/>
        <v>8.920394736842105</v>
      </c>
      <c r="AL33" s="93">
        <f t="shared" si="45"/>
        <v>8.90842105263158</v>
      </c>
      <c r="AM33" s="93">
        <f t="shared" si="33"/>
        <v>8.896447368421054</v>
      </c>
      <c r="AN33" s="93">
        <f t="shared" si="33"/>
        <v>8.884473684210526</v>
      </c>
      <c r="AO33" s="93">
        <f t="shared" si="33"/>
        <v>8.8725</v>
      </c>
      <c r="AP33" s="93">
        <f t="shared" si="33"/>
        <v>8.860526315789475</v>
      </c>
      <c r="AQ33" s="93">
        <f t="shared" si="46"/>
        <v>8.848552631578949</v>
      </c>
      <c r="AR33" s="93">
        <f t="shared" si="46"/>
        <v>8.836578947368421</v>
      </c>
      <c r="AS33" s="93">
        <f t="shared" si="46"/>
        <v>8.824605263157896</v>
      </c>
      <c r="AT33" s="93">
        <f t="shared" si="46"/>
        <v>8.81263157894737</v>
      </c>
      <c r="AU33" s="93">
        <f t="shared" si="46"/>
        <v>8.800657894736842</v>
      </c>
      <c r="AV33" s="93">
        <f t="shared" si="46"/>
        <v>8.788684210526316</v>
      </c>
      <c r="AW33" s="93">
        <f t="shared" si="46"/>
        <v>8.77671052631579</v>
      </c>
      <c r="AX33" s="93">
        <f t="shared" si="46"/>
        <v>8.764736842105265</v>
      </c>
      <c r="AY33" s="93">
        <f t="shared" si="46"/>
        <v>8.752763157894737</v>
      </c>
      <c r="AZ33" s="93">
        <f t="shared" si="46"/>
        <v>8.740789473684211</v>
      </c>
      <c r="BA33" s="93">
        <f t="shared" si="47"/>
        <v>8.728815789473686</v>
      </c>
      <c r="BB33" s="93">
        <f t="shared" si="47"/>
        <v>8.716842105263158</v>
      </c>
      <c r="BC33" s="93">
        <f t="shared" si="47"/>
        <v>8.704868421052632</v>
      </c>
      <c r="BD33" s="93">
        <f t="shared" si="47"/>
        <v>8.692894736842106</v>
      </c>
      <c r="BE33" s="93">
        <f t="shared" si="47"/>
        <v>8.68092105263158</v>
      </c>
      <c r="BF33" s="93">
        <f t="shared" si="47"/>
        <v>8.668947368421053</v>
      </c>
      <c r="BG33" s="93">
        <f t="shared" si="47"/>
        <v>8.656973684210527</v>
      </c>
      <c r="BH33" s="93">
        <f t="shared" si="47"/>
        <v>8.645000000000001</v>
      </c>
      <c r="BI33" s="93">
        <f t="shared" si="47"/>
        <v>8.633026315789474</v>
      </c>
      <c r="BJ33" s="93">
        <f t="shared" si="47"/>
        <v>8.621052631578948</v>
      </c>
      <c r="BK33" s="93">
        <f t="shared" si="48"/>
        <v>8.609078947368422</v>
      </c>
      <c r="BL33" s="93">
        <f t="shared" si="48"/>
        <v>8.597105263157896</v>
      </c>
      <c r="BM33" s="93">
        <f t="shared" si="48"/>
        <v>8.585131578947369</v>
      </c>
      <c r="BN33" s="93">
        <f t="shared" si="48"/>
        <v>8.573157894736843</v>
      </c>
      <c r="BO33" s="93">
        <f t="shared" si="48"/>
        <v>8.561184210526317</v>
      </c>
      <c r="BP33" s="93">
        <f t="shared" si="48"/>
        <v>8.54921052631579</v>
      </c>
      <c r="BQ33" s="93">
        <f t="shared" si="48"/>
        <v>8.537236842105264</v>
      </c>
      <c r="BR33" s="93">
        <f t="shared" si="48"/>
        <v>8.525263157894738</v>
      </c>
      <c r="BS33" s="93">
        <f t="shared" si="48"/>
        <v>8.513289473684212</v>
      </c>
      <c r="BT33" s="93">
        <f t="shared" si="48"/>
        <v>8.501315789473685</v>
      </c>
      <c r="BU33" s="93">
        <f t="shared" si="49"/>
        <v>8.489342105263159</v>
      </c>
      <c r="BV33" s="93">
        <f t="shared" si="49"/>
        <v>8.477368421052633</v>
      </c>
      <c r="BW33" s="93">
        <f t="shared" si="49"/>
        <v>8.465394736842105</v>
      </c>
      <c r="BX33" s="93">
        <f t="shared" si="49"/>
        <v>8.45342105263158</v>
      </c>
      <c r="BY33" s="93">
        <f t="shared" si="49"/>
        <v>8.441447368421054</v>
      </c>
      <c r="BZ33" s="93">
        <f t="shared" si="49"/>
        <v>8.429473684210528</v>
      </c>
      <c r="CA33" s="93">
        <f t="shared" si="49"/>
        <v>8.4175</v>
      </c>
      <c r="CB33" s="93">
        <f t="shared" si="49"/>
        <v>8.405526315789475</v>
      </c>
      <c r="CC33" s="93">
        <f t="shared" si="49"/>
        <v>8.393552631578949</v>
      </c>
      <c r="CD33" s="93">
        <f t="shared" si="49"/>
        <v>8.381578947368421</v>
      </c>
      <c r="CE33" s="93">
        <f t="shared" si="50"/>
        <v>8.369605263157895</v>
      </c>
      <c r="CF33" s="93">
        <f t="shared" si="50"/>
        <v>8.35763157894737</v>
      </c>
      <c r="CG33" s="93">
        <f t="shared" si="50"/>
        <v>8.345657894736842</v>
      </c>
      <c r="CH33" s="93">
        <f t="shared" si="50"/>
        <v>8.333684210526316</v>
      </c>
      <c r="CI33" s="93">
        <f t="shared" si="50"/>
        <v>8.32171052631579</v>
      </c>
      <c r="CJ33" s="93">
        <f t="shared" si="50"/>
        <v>8.309736842105265</v>
      </c>
      <c r="CK33" s="93">
        <f t="shared" si="50"/>
        <v>8.297763157894737</v>
      </c>
      <c r="CL33" s="93">
        <f t="shared" si="50"/>
        <v>8.285789473684211</v>
      </c>
      <c r="CM33" s="93">
        <f t="shared" si="50"/>
        <v>8.273815789473685</v>
      </c>
      <c r="CN33" s="93">
        <f t="shared" si="22"/>
        <v>8.261842105263158</v>
      </c>
    </row>
    <row r="34" spans="1:92" ht="13.5" thickBot="1">
      <c r="A34">
        <v>19</v>
      </c>
      <c r="B34" s="42">
        <v>0.9</v>
      </c>
      <c r="C34" s="72" t="str">
        <f t="shared" si="4"/>
        <v>19.9 'C</v>
      </c>
      <c r="D34" s="73">
        <v>9.08</v>
      </c>
      <c r="E34" s="74">
        <f t="shared" si="5"/>
        <v>9.020263157894737</v>
      </c>
      <c r="F34" s="75">
        <f t="shared" si="6"/>
        <v>8.960526315789473</v>
      </c>
      <c r="G34" s="75">
        <f t="shared" si="7"/>
        <v>8.90078947368421</v>
      </c>
      <c r="H34" s="76">
        <f t="shared" si="8"/>
        <v>8.841052631578947</v>
      </c>
      <c r="I34" s="77">
        <f t="shared" si="9"/>
        <v>8.781315789473684</v>
      </c>
      <c r="J34" s="78">
        <f t="shared" si="10"/>
        <v>8.721578947368421</v>
      </c>
      <c r="K34" s="75">
        <f t="shared" si="11"/>
        <v>8.661842105263158</v>
      </c>
      <c r="L34" s="75">
        <f t="shared" si="12"/>
        <v>8.602105263157894</v>
      </c>
      <c r="M34" s="75">
        <f t="shared" si="13"/>
        <v>8.54236842105263</v>
      </c>
      <c r="N34" s="75">
        <f t="shared" si="1"/>
        <v>8.482631578947368</v>
      </c>
      <c r="O34" s="75">
        <f t="shared" si="14"/>
        <v>8.422894736842105</v>
      </c>
      <c r="P34" s="75">
        <f t="shared" si="15"/>
        <v>8.363157894736842</v>
      </c>
      <c r="Q34" s="75">
        <f t="shared" si="16"/>
        <v>8.30342105263158</v>
      </c>
      <c r="R34" s="75">
        <f t="shared" si="17"/>
        <v>8.243684210526316</v>
      </c>
      <c r="S34">
        <f t="shared" si="18"/>
        <v>0.011947368421052628</v>
      </c>
      <c r="T34">
        <f t="shared" si="19"/>
        <v>1.7763568394002505E-15</v>
      </c>
      <c r="U34">
        <v>19.9</v>
      </c>
      <c r="V34" s="93">
        <f t="shared" si="23"/>
        <v>9.08</v>
      </c>
      <c r="W34" s="93">
        <f t="shared" si="24"/>
        <v>9.068052631578947</v>
      </c>
      <c r="X34" s="93">
        <f t="shared" si="25"/>
        <v>9.056105263157894</v>
      </c>
      <c r="Y34" s="93">
        <f t="shared" si="26"/>
        <v>9.044157894736841</v>
      </c>
      <c r="Z34" s="93">
        <f t="shared" si="27"/>
        <v>9.032210526315788</v>
      </c>
      <c r="AA34" s="93">
        <f t="shared" si="28"/>
        <v>9.020263157894735</v>
      </c>
      <c r="AB34" s="93">
        <f t="shared" si="31"/>
        <v>9.008315789473684</v>
      </c>
      <c r="AC34" s="93">
        <f t="shared" si="31"/>
        <v>8.996368421052631</v>
      </c>
      <c r="AD34" s="93">
        <f t="shared" si="31"/>
        <v>8.984421052631578</v>
      </c>
      <c r="AE34" s="93">
        <f t="shared" si="31"/>
        <v>8.972473684210525</v>
      </c>
      <c r="AF34" s="93">
        <f t="shared" si="31"/>
        <v>8.960526315789473</v>
      </c>
      <c r="AG34" s="93">
        <f t="shared" si="44"/>
        <v>8.94857894736842</v>
      </c>
      <c r="AH34" s="93">
        <f t="shared" si="44"/>
        <v>8.936631578947368</v>
      </c>
      <c r="AI34" s="93">
        <f t="shared" si="44"/>
        <v>8.924684210526316</v>
      </c>
      <c r="AJ34" s="93">
        <f t="shared" si="44"/>
        <v>8.912736842105263</v>
      </c>
      <c r="AK34" s="93">
        <f t="shared" si="44"/>
        <v>8.90078947368421</v>
      </c>
      <c r="AL34" s="93">
        <f t="shared" si="45"/>
        <v>8.888842105263157</v>
      </c>
      <c r="AM34" s="93">
        <f t="shared" si="33"/>
        <v>8.876894736842104</v>
      </c>
      <c r="AN34" s="93">
        <f t="shared" si="33"/>
        <v>8.864947368421053</v>
      </c>
      <c r="AO34" s="93">
        <f t="shared" si="33"/>
        <v>8.853</v>
      </c>
      <c r="AP34" s="93">
        <f t="shared" si="33"/>
        <v>8.841052631578947</v>
      </c>
      <c r="AQ34" s="93">
        <f t="shared" si="46"/>
        <v>8.829105263157894</v>
      </c>
      <c r="AR34" s="93">
        <f t="shared" si="46"/>
        <v>8.817157894736841</v>
      </c>
      <c r="AS34" s="93">
        <f t="shared" si="46"/>
        <v>8.805210526315788</v>
      </c>
      <c r="AT34" s="93">
        <f t="shared" si="46"/>
        <v>8.793263157894737</v>
      </c>
      <c r="AU34" s="93">
        <f t="shared" si="46"/>
        <v>8.781315789473684</v>
      </c>
      <c r="AV34" s="93">
        <f t="shared" si="46"/>
        <v>8.769368421052631</v>
      </c>
      <c r="AW34" s="93">
        <f t="shared" si="46"/>
        <v>8.757421052631578</v>
      </c>
      <c r="AX34" s="93">
        <f t="shared" si="46"/>
        <v>8.745473684210525</v>
      </c>
      <c r="AY34" s="93">
        <f t="shared" si="46"/>
        <v>8.733526315789474</v>
      </c>
      <c r="AZ34" s="93">
        <f t="shared" si="46"/>
        <v>8.721578947368421</v>
      </c>
      <c r="BA34" s="93">
        <f t="shared" si="47"/>
        <v>8.709631578947368</v>
      </c>
      <c r="BB34" s="93">
        <f t="shared" si="47"/>
        <v>8.697684210526315</v>
      </c>
      <c r="BC34" s="93">
        <f t="shared" si="47"/>
        <v>8.685736842105262</v>
      </c>
      <c r="BD34" s="93">
        <f t="shared" si="47"/>
        <v>8.67378947368421</v>
      </c>
      <c r="BE34" s="93">
        <f t="shared" si="47"/>
        <v>8.661842105263158</v>
      </c>
      <c r="BF34" s="93">
        <f t="shared" si="47"/>
        <v>8.649894736842105</v>
      </c>
      <c r="BG34" s="93">
        <f t="shared" si="47"/>
        <v>8.637947368421052</v>
      </c>
      <c r="BH34" s="93">
        <f t="shared" si="47"/>
        <v>8.626</v>
      </c>
      <c r="BI34" s="93">
        <f t="shared" si="47"/>
        <v>8.614052631578947</v>
      </c>
      <c r="BJ34" s="93">
        <f t="shared" si="47"/>
        <v>8.602105263157894</v>
      </c>
      <c r="BK34" s="93">
        <f t="shared" si="48"/>
        <v>8.590157894736842</v>
      </c>
      <c r="BL34" s="93">
        <f t="shared" si="48"/>
        <v>8.57821052631579</v>
      </c>
      <c r="BM34" s="93">
        <f t="shared" si="48"/>
        <v>8.566263157894737</v>
      </c>
      <c r="BN34" s="93">
        <f t="shared" si="48"/>
        <v>8.554315789473684</v>
      </c>
      <c r="BO34" s="93">
        <f t="shared" si="48"/>
        <v>8.54236842105263</v>
      </c>
      <c r="BP34" s="93">
        <f t="shared" si="48"/>
        <v>8.530421052631578</v>
      </c>
      <c r="BQ34" s="93">
        <f t="shared" si="48"/>
        <v>8.518473684210527</v>
      </c>
      <c r="BR34" s="93">
        <f t="shared" si="48"/>
        <v>8.506526315789474</v>
      </c>
      <c r="BS34" s="93">
        <f t="shared" si="48"/>
        <v>8.49457894736842</v>
      </c>
      <c r="BT34" s="93">
        <f t="shared" si="48"/>
        <v>8.482631578947368</v>
      </c>
      <c r="BU34" s="93">
        <f t="shared" si="49"/>
        <v>8.470684210526315</v>
      </c>
      <c r="BV34" s="93">
        <f t="shared" si="49"/>
        <v>8.458736842105262</v>
      </c>
      <c r="BW34" s="93">
        <f t="shared" si="49"/>
        <v>8.44678947368421</v>
      </c>
      <c r="BX34" s="93">
        <f t="shared" si="49"/>
        <v>8.434842105263158</v>
      </c>
      <c r="BY34" s="93">
        <f t="shared" si="49"/>
        <v>8.422894736842105</v>
      </c>
      <c r="BZ34" s="93">
        <f t="shared" si="49"/>
        <v>8.410947368421052</v>
      </c>
      <c r="CA34" s="93">
        <f t="shared" si="49"/>
        <v>8.399</v>
      </c>
      <c r="CB34" s="93">
        <f t="shared" si="49"/>
        <v>8.387052631578946</v>
      </c>
      <c r="CC34" s="93">
        <f t="shared" si="49"/>
        <v>8.375105263157895</v>
      </c>
      <c r="CD34" s="93">
        <f t="shared" si="49"/>
        <v>8.363157894736842</v>
      </c>
      <c r="CE34" s="93">
        <f t="shared" si="50"/>
        <v>8.35121052631579</v>
      </c>
      <c r="CF34" s="93">
        <f t="shared" si="50"/>
        <v>8.339263157894736</v>
      </c>
      <c r="CG34" s="93">
        <f t="shared" si="50"/>
        <v>8.327315789473683</v>
      </c>
      <c r="CH34" s="93">
        <f t="shared" si="50"/>
        <v>8.31536842105263</v>
      </c>
      <c r="CI34" s="93">
        <f t="shared" si="50"/>
        <v>8.30342105263158</v>
      </c>
      <c r="CJ34" s="93">
        <f t="shared" si="50"/>
        <v>8.291473684210526</v>
      </c>
      <c r="CK34" s="93">
        <f t="shared" si="50"/>
        <v>8.279526315789473</v>
      </c>
      <c r="CL34" s="93">
        <f t="shared" si="50"/>
        <v>8.26757894736842</v>
      </c>
      <c r="CM34" s="93">
        <f t="shared" si="50"/>
        <v>8.255631578947368</v>
      </c>
      <c r="CN34" s="93">
        <f t="shared" si="22"/>
        <v>8.243684210526315</v>
      </c>
    </row>
    <row r="35" spans="1:92" ht="16.5" thickBot="1" thickTop="1">
      <c r="A35">
        <v>20</v>
      </c>
      <c r="B35" s="42">
        <v>0</v>
      </c>
      <c r="C35" s="79" t="str">
        <f t="shared" si="4"/>
        <v>20 'C</v>
      </c>
      <c r="D35" s="80">
        <v>9.06</v>
      </c>
      <c r="E35" s="81">
        <f t="shared" si="5"/>
        <v>9.000394736842106</v>
      </c>
      <c r="F35" s="82">
        <f t="shared" si="6"/>
        <v>8.94078947368421</v>
      </c>
      <c r="G35" s="82">
        <f t="shared" si="7"/>
        <v>8.881184210526316</v>
      </c>
      <c r="H35" s="83">
        <f t="shared" si="8"/>
        <v>8.821578947368423</v>
      </c>
      <c r="I35" s="84">
        <f t="shared" si="9"/>
        <v>8.761973684210526</v>
      </c>
      <c r="J35" s="85">
        <f t="shared" si="10"/>
        <v>8.702368421052633</v>
      </c>
      <c r="K35" s="82">
        <f t="shared" si="11"/>
        <v>8.642763157894738</v>
      </c>
      <c r="L35" s="82">
        <f t="shared" si="12"/>
        <v>8.583157894736843</v>
      </c>
      <c r="M35" s="82">
        <f t="shared" si="13"/>
        <v>8.523552631578948</v>
      </c>
      <c r="N35" s="82">
        <f t="shared" si="1"/>
        <v>8.463947368421053</v>
      </c>
      <c r="O35" s="82">
        <f t="shared" si="14"/>
        <v>8.404342105263158</v>
      </c>
      <c r="P35" s="82">
        <f t="shared" si="15"/>
        <v>8.344736842105263</v>
      </c>
      <c r="Q35" s="82">
        <f t="shared" si="16"/>
        <v>8.28513157894737</v>
      </c>
      <c r="R35" s="82">
        <f t="shared" si="17"/>
        <v>8.225526315789475</v>
      </c>
      <c r="S35">
        <f t="shared" si="18"/>
        <v>0.01192105263157894</v>
      </c>
      <c r="T35">
        <f t="shared" si="19"/>
        <v>7.105427357601002E-15</v>
      </c>
      <c r="U35">
        <v>20</v>
      </c>
      <c r="V35" s="93">
        <f t="shared" si="23"/>
        <v>9.060000000000002</v>
      </c>
      <c r="W35" s="93">
        <f t="shared" si="24"/>
        <v>9.048078947368422</v>
      </c>
      <c r="X35" s="93">
        <f t="shared" si="25"/>
        <v>9.036157894736844</v>
      </c>
      <c r="Y35" s="93">
        <f t="shared" si="26"/>
        <v>9.024236842105264</v>
      </c>
      <c r="Z35" s="93">
        <f t="shared" si="27"/>
        <v>9.012315789473686</v>
      </c>
      <c r="AA35" s="93">
        <f t="shared" si="28"/>
        <v>9.000394736842107</v>
      </c>
      <c r="AB35" s="93">
        <f t="shared" si="31"/>
        <v>8.988473684210527</v>
      </c>
      <c r="AC35" s="93">
        <f t="shared" si="31"/>
        <v>8.976552631578949</v>
      </c>
      <c r="AD35" s="93">
        <f t="shared" si="31"/>
        <v>8.96463157894737</v>
      </c>
      <c r="AE35" s="93">
        <f t="shared" si="31"/>
        <v>8.95271052631579</v>
      </c>
      <c r="AF35" s="93">
        <f t="shared" si="31"/>
        <v>8.940789473684212</v>
      </c>
      <c r="AG35" s="93">
        <f t="shared" si="44"/>
        <v>8.928868421052632</v>
      </c>
      <c r="AH35" s="93">
        <f t="shared" si="44"/>
        <v>8.916947368421054</v>
      </c>
      <c r="AI35" s="93">
        <f t="shared" si="44"/>
        <v>8.905026315789476</v>
      </c>
      <c r="AJ35" s="93">
        <f t="shared" si="44"/>
        <v>8.893105263157896</v>
      </c>
      <c r="AK35" s="93">
        <f t="shared" si="44"/>
        <v>8.881184210526317</v>
      </c>
      <c r="AL35" s="93">
        <f t="shared" si="45"/>
        <v>8.86926315789474</v>
      </c>
      <c r="AM35" s="93">
        <f t="shared" si="33"/>
        <v>8.85734210526316</v>
      </c>
      <c r="AN35" s="93">
        <f t="shared" si="33"/>
        <v>8.84542105263158</v>
      </c>
      <c r="AO35" s="93">
        <f t="shared" si="33"/>
        <v>8.8335</v>
      </c>
      <c r="AP35" s="93">
        <f t="shared" si="33"/>
        <v>8.821578947368423</v>
      </c>
      <c r="AQ35" s="93">
        <f t="shared" si="46"/>
        <v>8.809657894736844</v>
      </c>
      <c r="AR35" s="93">
        <f t="shared" si="46"/>
        <v>8.797736842105264</v>
      </c>
      <c r="AS35" s="93">
        <f t="shared" si="46"/>
        <v>8.785815789473686</v>
      </c>
      <c r="AT35" s="93">
        <f t="shared" si="46"/>
        <v>8.773894736842108</v>
      </c>
      <c r="AU35" s="93">
        <f t="shared" si="46"/>
        <v>8.761973684210528</v>
      </c>
      <c r="AV35" s="93">
        <f t="shared" si="46"/>
        <v>8.75005263157895</v>
      </c>
      <c r="AW35" s="93">
        <f t="shared" si="46"/>
        <v>8.73813157894737</v>
      </c>
      <c r="AX35" s="93">
        <f t="shared" si="46"/>
        <v>8.726210526315791</v>
      </c>
      <c r="AY35" s="93">
        <f t="shared" si="46"/>
        <v>8.714289473684213</v>
      </c>
      <c r="AZ35" s="93">
        <f t="shared" si="46"/>
        <v>8.702368421052633</v>
      </c>
      <c r="BA35" s="93">
        <f t="shared" si="47"/>
        <v>8.690447368421054</v>
      </c>
      <c r="BB35" s="93">
        <f t="shared" si="47"/>
        <v>8.678526315789476</v>
      </c>
      <c r="BC35" s="93">
        <f t="shared" si="47"/>
        <v>8.666605263157896</v>
      </c>
      <c r="BD35" s="93">
        <f t="shared" si="47"/>
        <v>8.654684210526318</v>
      </c>
      <c r="BE35" s="93">
        <f t="shared" si="47"/>
        <v>8.642763157894738</v>
      </c>
      <c r="BF35" s="93">
        <f t="shared" si="47"/>
        <v>8.63084210526316</v>
      </c>
      <c r="BG35" s="93">
        <f t="shared" si="47"/>
        <v>8.618921052631581</v>
      </c>
      <c r="BH35" s="93">
        <f t="shared" si="47"/>
        <v>8.607000000000001</v>
      </c>
      <c r="BI35" s="93">
        <f t="shared" si="47"/>
        <v>8.595078947368423</v>
      </c>
      <c r="BJ35" s="93">
        <f t="shared" si="47"/>
        <v>8.583157894736845</v>
      </c>
      <c r="BK35" s="93">
        <f t="shared" si="48"/>
        <v>8.571236842105264</v>
      </c>
      <c r="BL35" s="93">
        <f t="shared" si="48"/>
        <v>8.559315789473686</v>
      </c>
      <c r="BM35" s="93">
        <f t="shared" si="48"/>
        <v>8.547394736842106</v>
      </c>
      <c r="BN35" s="93">
        <f t="shared" si="48"/>
        <v>8.535473684210528</v>
      </c>
      <c r="BO35" s="93">
        <f t="shared" si="48"/>
        <v>8.52355263157895</v>
      </c>
      <c r="BP35" s="93">
        <f t="shared" si="48"/>
        <v>8.51163157894737</v>
      </c>
      <c r="BQ35" s="93">
        <f t="shared" si="48"/>
        <v>8.499710526315791</v>
      </c>
      <c r="BR35" s="93">
        <f t="shared" si="48"/>
        <v>8.487789473684213</v>
      </c>
      <c r="BS35" s="93">
        <f t="shared" si="48"/>
        <v>8.475868421052633</v>
      </c>
      <c r="BT35" s="93">
        <f t="shared" si="48"/>
        <v>8.463947368421055</v>
      </c>
      <c r="BU35" s="93">
        <f t="shared" si="49"/>
        <v>8.452026315789475</v>
      </c>
      <c r="BV35" s="93">
        <f t="shared" si="49"/>
        <v>8.440105263157896</v>
      </c>
      <c r="BW35" s="93">
        <f t="shared" si="49"/>
        <v>8.428184210526318</v>
      </c>
      <c r="BX35" s="93">
        <f t="shared" si="49"/>
        <v>8.416263157894738</v>
      </c>
      <c r="BY35" s="93">
        <f t="shared" si="49"/>
        <v>8.40434210526316</v>
      </c>
      <c r="BZ35" s="93">
        <f t="shared" si="49"/>
        <v>8.392421052631581</v>
      </c>
      <c r="CA35" s="93">
        <f t="shared" si="49"/>
        <v>8.380500000000001</v>
      </c>
      <c r="CB35" s="93">
        <f t="shared" si="49"/>
        <v>8.368578947368423</v>
      </c>
      <c r="CC35" s="93">
        <f t="shared" si="49"/>
        <v>8.356657894736845</v>
      </c>
      <c r="CD35" s="93">
        <f t="shared" si="49"/>
        <v>8.344736842105265</v>
      </c>
      <c r="CE35" s="93">
        <f t="shared" si="50"/>
        <v>8.332815789473687</v>
      </c>
      <c r="CF35" s="93">
        <f t="shared" si="50"/>
        <v>8.320894736842106</v>
      </c>
      <c r="CG35" s="93">
        <f t="shared" si="50"/>
        <v>8.308973684210528</v>
      </c>
      <c r="CH35" s="93">
        <f t="shared" si="50"/>
        <v>8.29705263157895</v>
      </c>
      <c r="CI35" s="93">
        <f t="shared" si="50"/>
        <v>8.28513157894737</v>
      </c>
      <c r="CJ35" s="93">
        <f t="shared" si="50"/>
        <v>8.273210526315792</v>
      </c>
      <c r="CK35" s="93">
        <f t="shared" si="50"/>
        <v>8.261289473684213</v>
      </c>
      <c r="CL35" s="93">
        <f t="shared" si="50"/>
        <v>8.249368421052633</v>
      </c>
      <c r="CM35" s="93">
        <f t="shared" si="50"/>
        <v>8.237447368421055</v>
      </c>
      <c r="CN35" s="93">
        <f t="shared" si="22"/>
        <v>8.225526315789475</v>
      </c>
    </row>
    <row r="36" spans="1:92" ht="13.5" thickTop="1">
      <c r="A36">
        <v>20</v>
      </c>
      <c r="B36" s="42">
        <v>0.1</v>
      </c>
      <c r="C36" s="43" t="str">
        <f t="shared" si="4"/>
        <v>20.1 'C</v>
      </c>
      <c r="D36" s="44">
        <v>9.04</v>
      </c>
      <c r="E36" s="49">
        <f t="shared" si="5"/>
        <v>8.980526315789474</v>
      </c>
      <c r="F36" s="49">
        <f t="shared" si="6"/>
        <v>8.921052631578947</v>
      </c>
      <c r="G36" s="49">
        <f t="shared" si="7"/>
        <v>8.86157894736842</v>
      </c>
      <c r="H36" s="86">
        <f t="shared" si="8"/>
        <v>8.802105263157895</v>
      </c>
      <c r="I36" s="68">
        <f t="shared" si="9"/>
        <v>8.742631578947368</v>
      </c>
      <c r="J36" s="69">
        <f t="shared" si="10"/>
        <v>8.68315789473684</v>
      </c>
      <c r="K36" s="49">
        <f t="shared" si="11"/>
        <v>8.623684210526315</v>
      </c>
      <c r="L36" s="49">
        <f t="shared" si="12"/>
        <v>8.564210526315788</v>
      </c>
      <c r="M36" s="49">
        <f t="shared" si="13"/>
        <v>8.504736842105261</v>
      </c>
      <c r="N36" s="49">
        <f t="shared" si="1"/>
        <v>8.445263157894736</v>
      </c>
      <c r="O36" s="49">
        <f t="shared" si="14"/>
        <v>8.385789473684211</v>
      </c>
      <c r="P36" s="49">
        <f t="shared" si="15"/>
        <v>8.326315789473684</v>
      </c>
      <c r="Q36" s="49">
        <f t="shared" si="16"/>
        <v>8.266842105263157</v>
      </c>
      <c r="R36" s="49">
        <f t="shared" si="17"/>
        <v>8.207368421052632</v>
      </c>
      <c r="S36">
        <f t="shared" si="18"/>
        <v>0.011894736842105262</v>
      </c>
      <c r="T36">
        <f t="shared" si="19"/>
        <v>-1.7763568394002505E-15</v>
      </c>
      <c r="U36">
        <v>20.1</v>
      </c>
      <c r="V36" s="93">
        <f t="shared" si="23"/>
        <v>9.039999999999997</v>
      </c>
      <c r="W36" s="93">
        <f t="shared" si="24"/>
        <v>9.028105263157892</v>
      </c>
      <c r="X36" s="93">
        <f t="shared" si="25"/>
        <v>9.016210526315787</v>
      </c>
      <c r="Y36" s="93">
        <f t="shared" si="26"/>
        <v>9.004315789473681</v>
      </c>
      <c r="Z36" s="93">
        <f t="shared" si="27"/>
        <v>8.992421052631576</v>
      </c>
      <c r="AA36" s="93">
        <f t="shared" si="28"/>
        <v>8.98052631578947</v>
      </c>
      <c r="AB36" s="93">
        <f t="shared" si="31"/>
        <v>8.968631578947365</v>
      </c>
      <c r="AC36" s="93">
        <f t="shared" si="31"/>
        <v>8.95673684210526</v>
      </c>
      <c r="AD36" s="93">
        <f t="shared" si="31"/>
        <v>8.944842105263156</v>
      </c>
      <c r="AE36" s="93">
        <f t="shared" si="31"/>
        <v>8.93294736842105</v>
      </c>
      <c r="AF36" s="93">
        <f t="shared" si="31"/>
        <v>8.921052631578945</v>
      </c>
      <c r="AG36" s="93">
        <f t="shared" si="44"/>
        <v>8.90915789473684</v>
      </c>
      <c r="AH36" s="93">
        <f t="shared" si="44"/>
        <v>8.897263157894734</v>
      </c>
      <c r="AI36" s="93">
        <f t="shared" si="44"/>
        <v>8.885368421052629</v>
      </c>
      <c r="AJ36" s="93">
        <f t="shared" si="44"/>
        <v>8.873473684210524</v>
      </c>
      <c r="AK36" s="93">
        <f t="shared" si="44"/>
        <v>8.861578947368418</v>
      </c>
      <c r="AL36" s="93">
        <f t="shared" si="45"/>
        <v>8.849684210526313</v>
      </c>
      <c r="AM36" s="93">
        <f t="shared" si="33"/>
        <v>8.837789473684207</v>
      </c>
      <c r="AN36" s="93">
        <f t="shared" si="33"/>
        <v>8.825894736842102</v>
      </c>
      <c r="AO36" s="93">
        <f t="shared" si="33"/>
        <v>8.813999999999997</v>
      </c>
      <c r="AP36" s="93">
        <f t="shared" si="33"/>
        <v>8.802105263157891</v>
      </c>
      <c r="AQ36" s="93">
        <f t="shared" si="46"/>
        <v>8.790210526315787</v>
      </c>
      <c r="AR36" s="93">
        <f t="shared" si="46"/>
        <v>8.778315789473682</v>
      </c>
      <c r="AS36" s="93">
        <f t="shared" si="46"/>
        <v>8.766421052631577</v>
      </c>
      <c r="AT36" s="93">
        <f t="shared" si="46"/>
        <v>8.754526315789471</v>
      </c>
      <c r="AU36" s="93">
        <f t="shared" si="46"/>
        <v>8.742631578947366</v>
      </c>
      <c r="AV36" s="93">
        <f t="shared" si="46"/>
        <v>8.73073684210526</v>
      </c>
      <c r="AW36" s="93">
        <f t="shared" si="46"/>
        <v>8.718842105263155</v>
      </c>
      <c r="AX36" s="93">
        <f t="shared" si="46"/>
        <v>8.70694736842105</v>
      </c>
      <c r="AY36" s="93">
        <f t="shared" si="46"/>
        <v>8.695052631578944</v>
      </c>
      <c r="AZ36" s="93">
        <f t="shared" si="46"/>
        <v>8.683157894736839</v>
      </c>
      <c r="BA36" s="93">
        <f t="shared" si="47"/>
        <v>8.671263157894733</v>
      </c>
      <c r="BB36" s="93">
        <f t="shared" si="47"/>
        <v>8.659368421052628</v>
      </c>
      <c r="BC36" s="93">
        <f t="shared" si="47"/>
        <v>8.647473684210523</v>
      </c>
      <c r="BD36" s="93">
        <f t="shared" si="47"/>
        <v>8.635578947368419</v>
      </c>
      <c r="BE36" s="93">
        <f t="shared" si="47"/>
        <v>8.623684210526314</v>
      </c>
      <c r="BF36" s="93">
        <f t="shared" si="47"/>
        <v>8.611789473684208</v>
      </c>
      <c r="BG36" s="93">
        <f t="shared" si="47"/>
        <v>8.599894736842103</v>
      </c>
      <c r="BH36" s="93">
        <f t="shared" si="47"/>
        <v>8.587999999999997</v>
      </c>
      <c r="BI36" s="93">
        <f t="shared" si="47"/>
        <v>8.576105263157892</v>
      </c>
      <c r="BJ36" s="93">
        <f t="shared" si="47"/>
        <v>8.564210526315787</v>
      </c>
      <c r="BK36" s="93">
        <f t="shared" si="48"/>
        <v>8.552315789473681</v>
      </c>
      <c r="BL36" s="93">
        <f t="shared" si="48"/>
        <v>8.540421052631576</v>
      </c>
      <c r="BM36" s="93">
        <f t="shared" si="48"/>
        <v>8.52852631578947</v>
      </c>
      <c r="BN36" s="93">
        <f t="shared" si="48"/>
        <v>8.516631578947365</v>
      </c>
      <c r="BO36" s="93">
        <f t="shared" si="48"/>
        <v>8.50473684210526</v>
      </c>
      <c r="BP36" s="93">
        <f t="shared" si="48"/>
        <v>8.492842105263156</v>
      </c>
      <c r="BQ36" s="93">
        <f t="shared" si="48"/>
        <v>8.48094736842105</v>
      </c>
      <c r="BR36" s="93">
        <f t="shared" si="48"/>
        <v>8.469052631578945</v>
      </c>
      <c r="BS36" s="93">
        <f t="shared" si="48"/>
        <v>8.45715789473684</v>
      </c>
      <c r="BT36" s="93">
        <f t="shared" si="48"/>
        <v>8.445263157894734</v>
      </c>
      <c r="BU36" s="93">
        <f t="shared" si="49"/>
        <v>8.433368421052629</v>
      </c>
      <c r="BV36" s="93">
        <f t="shared" si="49"/>
        <v>8.421473684210524</v>
      </c>
      <c r="BW36" s="93">
        <f t="shared" si="49"/>
        <v>8.409578947368418</v>
      </c>
      <c r="BX36" s="93">
        <f t="shared" si="49"/>
        <v>8.397684210526313</v>
      </c>
      <c r="BY36" s="93">
        <f t="shared" si="49"/>
        <v>8.385789473684207</v>
      </c>
      <c r="BZ36" s="93">
        <f t="shared" si="49"/>
        <v>8.373894736842102</v>
      </c>
      <c r="CA36" s="93">
        <f t="shared" si="49"/>
        <v>8.361999999999997</v>
      </c>
      <c r="CB36" s="93">
        <f t="shared" si="49"/>
        <v>8.350105263157891</v>
      </c>
      <c r="CC36" s="93">
        <f t="shared" si="49"/>
        <v>8.338210526315788</v>
      </c>
      <c r="CD36" s="93">
        <f t="shared" si="49"/>
        <v>8.326315789473682</v>
      </c>
      <c r="CE36" s="93">
        <f t="shared" si="50"/>
        <v>8.314421052631577</v>
      </c>
      <c r="CF36" s="93">
        <f t="shared" si="50"/>
        <v>8.302526315789471</v>
      </c>
      <c r="CG36" s="93">
        <f t="shared" si="50"/>
        <v>8.290631578947366</v>
      </c>
      <c r="CH36" s="93">
        <f t="shared" si="50"/>
        <v>8.27873684210526</v>
      </c>
      <c r="CI36" s="93">
        <f t="shared" si="50"/>
        <v>8.266842105263155</v>
      </c>
      <c r="CJ36" s="93">
        <f t="shared" si="50"/>
        <v>8.25494736842105</v>
      </c>
      <c r="CK36" s="93">
        <f t="shared" si="50"/>
        <v>8.243052631578944</v>
      </c>
      <c r="CL36" s="93">
        <f t="shared" si="50"/>
        <v>8.231157894736839</v>
      </c>
      <c r="CM36" s="93">
        <f t="shared" si="50"/>
        <v>8.219263157894733</v>
      </c>
      <c r="CN36" s="93">
        <f t="shared" si="22"/>
        <v>8.207368421052628</v>
      </c>
    </row>
    <row r="37" spans="1:92" ht="12.75">
      <c r="A37">
        <v>20</v>
      </c>
      <c r="B37" s="42">
        <v>0.2</v>
      </c>
      <c r="C37" s="50" t="str">
        <f t="shared" si="4"/>
        <v>20.2 'C</v>
      </c>
      <c r="D37" s="51">
        <v>9.02</v>
      </c>
      <c r="E37" s="56">
        <f t="shared" si="5"/>
        <v>8.960657894736842</v>
      </c>
      <c r="F37" s="56">
        <f t="shared" si="6"/>
        <v>8.901315789473683</v>
      </c>
      <c r="G37" s="56">
        <f t="shared" si="7"/>
        <v>8.841973684210526</v>
      </c>
      <c r="H37" s="71">
        <f t="shared" si="8"/>
        <v>8.782631578947369</v>
      </c>
      <c r="I37" s="65">
        <f t="shared" si="9"/>
        <v>8.72328947368421</v>
      </c>
      <c r="J37" s="64">
        <f t="shared" si="10"/>
        <v>8.663947368421052</v>
      </c>
      <c r="K37" s="56">
        <f t="shared" si="11"/>
        <v>8.604605263157895</v>
      </c>
      <c r="L37" s="56">
        <f t="shared" si="12"/>
        <v>8.545263157894736</v>
      </c>
      <c r="M37" s="56">
        <f t="shared" si="13"/>
        <v>8.485921052631578</v>
      </c>
      <c r="N37" s="56">
        <f t="shared" si="1"/>
        <v>8.426578947368421</v>
      </c>
      <c r="O37" s="56">
        <f t="shared" si="14"/>
        <v>8.367236842105264</v>
      </c>
      <c r="P37" s="56">
        <f t="shared" si="15"/>
        <v>8.307894736842105</v>
      </c>
      <c r="Q37" s="49">
        <f t="shared" si="16"/>
        <v>8.248552631578947</v>
      </c>
      <c r="R37" s="49">
        <f t="shared" si="17"/>
        <v>8.18921052631579</v>
      </c>
      <c r="S37">
        <f t="shared" si="18"/>
        <v>0.011868421052631566</v>
      </c>
      <c r="T37">
        <f t="shared" si="19"/>
        <v>8.881784197001252E-15</v>
      </c>
      <c r="U37">
        <v>20.2</v>
      </c>
      <c r="V37" s="93">
        <f t="shared" si="23"/>
        <v>9.02</v>
      </c>
      <c r="W37" s="93">
        <f t="shared" si="24"/>
        <v>9.008131578947367</v>
      </c>
      <c r="X37" s="93">
        <f t="shared" si="25"/>
        <v>8.996263157894736</v>
      </c>
      <c r="Y37" s="93">
        <f t="shared" si="26"/>
        <v>8.984394736842104</v>
      </c>
      <c r="Z37" s="93">
        <f t="shared" si="27"/>
        <v>8.972526315789473</v>
      </c>
      <c r="AA37" s="93">
        <f t="shared" si="28"/>
        <v>8.960657894736842</v>
      </c>
      <c r="AB37" s="93">
        <f t="shared" si="31"/>
        <v>8.94878947368421</v>
      </c>
      <c r="AC37" s="93">
        <f t="shared" si="31"/>
        <v>8.936921052631579</v>
      </c>
      <c r="AD37" s="93">
        <f t="shared" si="31"/>
        <v>8.925052631578946</v>
      </c>
      <c r="AE37" s="93">
        <f t="shared" si="31"/>
        <v>8.913184210526316</v>
      </c>
      <c r="AF37" s="93">
        <f t="shared" si="31"/>
        <v>8.901315789473683</v>
      </c>
      <c r="AG37" s="93">
        <f t="shared" si="44"/>
        <v>8.889447368421052</v>
      </c>
      <c r="AH37" s="93">
        <f t="shared" si="44"/>
        <v>8.87757894736842</v>
      </c>
      <c r="AI37" s="93">
        <f t="shared" si="44"/>
        <v>8.86571052631579</v>
      </c>
      <c r="AJ37" s="93">
        <f t="shared" si="44"/>
        <v>8.853842105263157</v>
      </c>
      <c r="AK37" s="93">
        <f t="shared" si="44"/>
        <v>8.841973684210526</v>
      </c>
      <c r="AL37" s="93">
        <f t="shared" si="45"/>
        <v>8.830105263157893</v>
      </c>
      <c r="AM37" s="93">
        <f t="shared" si="33"/>
        <v>8.818236842105263</v>
      </c>
      <c r="AN37" s="93">
        <f t="shared" si="33"/>
        <v>8.806368421052632</v>
      </c>
      <c r="AO37" s="93">
        <f t="shared" si="33"/>
        <v>8.7945</v>
      </c>
      <c r="AP37" s="93">
        <f t="shared" si="33"/>
        <v>8.782631578947369</v>
      </c>
      <c r="AQ37" s="93">
        <f t="shared" si="46"/>
        <v>8.770763157894736</v>
      </c>
      <c r="AR37" s="93">
        <f t="shared" si="46"/>
        <v>8.758894736842105</v>
      </c>
      <c r="AS37" s="93">
        <f t="shared" si="46"/>
        <v>8.747026315789473</v>
      </c>
      <c r="AT37" s="93">
        <f t="shared" si="46"/>
        <v>8.735157894736842</v>
      </c>
      <c r="AU37" s="93">
        <f t="shared" si="46"/>
        <v>8.72328947368421</v>
      </c>
      <c r="AV37" s="93">
        <f t="shared" si="46"/>
        <v>8.711421052631579</v>
      </c>
      <c r="AW37" s="93">
        <f t="shared" si="46"/>
        <v>8.699552631578946</v>
      </c>
      <c r="AX37" s="93">
        <f t="shared" si="46"/>
        <v>8.687684210526315</v>
      </c>
      <c r="AY37" s="93">
        <f t="shared" si="46"/>
        <v>8.675815789473685</v>
      </c>
      <c r="AZ37" s="93">
        <f t="shared" si="46"/>
        <v>8.663947368421052</v>
      </c>
      <c r="BA37" s="93">
        <f t="shared" si="47"/>
        <v>8.652078947368421</v>
      </c>
      <c r="BB37" s="93">
        <f t="shared" si="47"/>
        <v>8.640210526315789</v>
      </c>
      <c r="BC37" s="93">
        <f t="shared" si="47"/>
        <v>8.628342105263158</v>
      </c>
      <c r="BD37" s="93">
        <f t="shared" si="47"/>
        <v>8.616473684210526</v>
      </c>
      <c r="BE37" s="93">
        <f t="shared" si="47"/>
        <v>8.604605263157895</v>
      </c>
      <c r="BF37" s="93">
        <f t="shared" si="47"/>
        <v>8.592736842105262</v>
      </c>
      <c r="BG37" s="93">
        <f t="shared" si="47"/>
        <v>8.580868421052632</v>
      </c>
      <c r="BH37" s="93">
        <f t="shared" si="47"/>
        <v>8.568999999999999</v>
      </c>
      <c r="BI37" s="93">
        <f t="shared" si="47"/>
        <v>8.557131578947368</v>
      </c>
      <c r="BJ37" s="93">
        <f t="shared" si="47"/>
        <v>8.545263157894736</v>
      </c>
      <c r="BK37" s="93">
        <f t="shared" si="48"/>
        <v>8.533394736842105</v>
      </c>
      <c r="BL37" s="93">
        <f t="shared" si="48"/>
        <v>8.521526315789474</v>
      </c>
      <c r="BM37" s="93">
        <f t="shared" si="48"/>
        <v>8.509657894736842</v>
      </c>
      <c r="BN37" s="93">
        <f t="shared" si="48"/>
        <v>8.497789473684211</v>
      </c>
      <c r="BO37" s="93">
        <f t="shared" si="48"/>
        <v>8.485921052631578</v>
      </c>
      <c r="BP37" s="93">
        <f t="shared" si="48"/>
        <v>8.474052631578948</v>
      </c>
      <c r="BQ37" s="93">
        <f t="shared" si="48"/>
        <v>8.462184210526315</v>
      </c>
      <c r="BR37" s="93">
        <f t="shared" si="48"/>
        <v>8.450315789473684</v>
      </c>
      <c r="BS37" s="93">
        <f t="shared" si="48"/>
        <v>8.438447368421052</v>
      </c>
      <c r="BT37" s="93">
        <f t="shared" si="48"/>
        <v>8.426578947368421</v>
      </c>
      <c r="BU37" s="93">
        <f t="shared" si="49"/>
        <v>8.414710526315789</v>
      </c>
      <c r="BV37" s="93">
        <f t="shared" si="49"/>
        <v>8.402842105263158</v>
      </c>
      <c r="BW37" s="93">
        <f t="shared" si="49"/>
        <v>8.390973684210527</v>
      </c>
      <c r="BX37" s="93">
        <f t="shared" si="49"/>
        <v>8.379105263157895</v>
      </c>
      <c r="BY37" s="93">
        <f t="shared" si="49"/>
        <v>8.367236842105264</v>
      </c>
      <c r="BZ37" s="93">
        <f t="shared" si="49"/>
        <v>8.355368421052631</v>
      </c>
      <c r="CA37" s="93">
        <f t="shared" si="49"/>
        <v>8.3435</v>
      </c>
      <c r="CB37" s="93">
        <f t="shared" si="49"/>
        <v>8.331631578947368</v>
      </c>
      <c r="CC37" s="93">
        <f t="shared" si="49"/>
        <v>8.319763157894737</v>
      </c>
      <c r="CD37" s="93">
        <f t="shared" si="49"/>
        <v>8.307894736842105</v>
      </c>
      <c r="CE37" s="93">
        <f t="shared" si="50"/>
        <v>8.296026315789474</v>
      </c>
      <c r="CF37" s="93">
        <f t="shared" si="50"/>
        <v>8.284157894736841</v>
      </c>
      <c r="CG37" s="93">
        <f t="shared" si="50"/>
        <v>8.27228947368421</v>
      </c>
      <c r="CH37" s="93">
        <f t="shared" si="50"/>
        <v>8.260421052631578</v>
      </c>
      <c r="CI37" s="93">
        <f t="shared" si="50"/>
        <v>8.248552631578947</v>
      </c>
      <c r="CJ37" s="93">
        <f t="shared" si="50"/>
        <v>8.236684210526317</v>
      </c>
      <c r="CK37" s="93">
        <f t="shared" si="50"/>
        <v>8.224815789473684</v>
      </c>
      <c r="CL37" s="93">
        <f t="shared" si="50"/>
        <v>8.212947368421053</v>
      </c>
      <c r="CM37" s="93">
        <f t="shared" si="50"/>
        <v>8.201078947368421</v>
      </c>
      <c r="CN37" s="93">
        <f t="shared" si="22"/>
        <v>8.18921052631579</v>
      </c>
    </row>
    <row r="38" spans="1:92" ht="12.75">
      <c r="A38">
        <v>20</v>
      </c>
      <c r="B38" s="42">
        <v>0.3</v>
      </c>
      <c r="C38" s="50" t="str">
        <f t="shared" si="4"/>
        <v>20.3 'C</v>
      </c>
      <c r="D38" s="51">
        <v>9.01</v>
      </c>
      <c r="E38" s="56">
        <f t="shared" si="5"/>
        <v>8.950723684210526</v>
      </c>
      <c r="F38" s="56">
        <f t="shared" si="6"/>
        <v>8.891447368421051</v>
      </c>
      <c r="G38" s="56">
        <f t="shared" si="7"/>
        <v>8.832171052631578</v>
      </c>
      <c r="H38" s="71">
        <f t="shared" si="8"/>
        <v>8.772894736842105</v>
      </c>
      <c r="I38" s="65">
        <f t="shared" si="9"/>
        <v>8.713618421052631</v>
      </c>
      <c r="J38" s="64">
        <f t="shared" si="10"/>
        <v>8.654342105263158</v>
      </c>
      <c r="K38" s="56">
        <f t="shared" si="11"/>
        <v>8.595065789473685</v>
      </c>
      <c r="L38" s="56">
        <f t="shared" si="12"/>
        <v>8.53578947368421</v>
      </c>
      <c r="M38" s="56">
        <f t="shared" si="13"/>
        <v>8.476513157894736</v>
      </c>
      <c r="N38" s="56">
        <f t="shared" si="1"/>
        <v>8.417236842105263</v>
      </c>
      <c r="O38" s="56">
        <f t="shared" si="14"/>
        <v>8.35796052631579</v>
      </c>
      <c r="P38" s="56">
        <f t="shared" si="15"/>
        <v>8.298684210526316</v>
      </c>
      <c r="Q38" s="49">
        <f t="shared" si="16"/>
        <v>8.239407894736843</v>
      </c>
      <c r="R38" s="49">
        <f t="shared" si="17"/>
        <v>8.18013157894737</v>
      </c>
      <c r="S38">
        <f t="shared" si="18"/>
        <v>0.011855263157894721</v>
      </c>
      <c r="T38">
        <f t="shared" si="19"/>
        <v>1.2434497875801753E-14</v>
      </c>
      <c r="U38">
        <v>20.3</v>
      </c>
      <c r="V38" s="93">
        <f t="shared" si="23"/>
        <v>9.01</v>
      </c>
      <c r="W38" s="93">
        <f t="shared" si="24"/>
        <v>8.998144736842105</v>
      </c>
      <c r="X38" s="93">
        <f t="shared" si="25"/>
        <v>8.986289473684211</v>
      </c>
      <c r="Y38" s="93">
        <f t="shared" si="26"/>
        <v>8.974434210526317</v>
      </c>
      <c r="Z38" s="93">
        <f t="shared" si="27"/>
        <v>8.96257894736842</v>
      </c>
      <c r="AA38" s="93">
        <f t="shared" si="28"/>
        <v>8.950723684210526</v>
      </c>
      <c r="AB38" s="93">
        <f t="shared" si="31"/>
        <v>8.938868421052632</v>
      </c>
      <c r="AC38" s="93">
        <f t="shared" si="31"/>
        <v>8.927013157894738</v>
      </c>
      <c r="AD38" s="93">
        <f t="shared" si="31"/>
        <v>8.915157894736844</v>
      </c>
      <c r="AE38" s="93">
        <f t="shared" si="31"/>
        <v>8.903302631578947</v>
      </c>
      <c r="AF38" s="93">
        <f t="shared" si="31"/>
        <v>8.891447368421053</v>
      </c>
      <c r="AG38" s="93">
        <f t="shared" si="44"/>
        <v>8.879592105263159</v>
      </c>
      <c r="AH38" s="93">
        <f t="shared" si="44"/>
        <v>8.867736842105264</v>
      </c>
      <c r="AI38" s="93">
        <f t="shared" si="44"/>
        <v>8.855881578947368</v>
      </c>
      <c r="AJ38" s="93">
        <f t="shared" si="44"/>
        <v>8.844026315789474</v>
      </c>
      <c r="AK38" s="93">
        <f t="shared" si="44"/>
        <v>8.83217105263158</v>
      </c>
      <c r="AL38" s="93">
        <f t="shared" si="45"/>
        <v>8.820315789473685</v>
      </c>
      <c r="AM38" s="93">
        <f t="shared" si="33"/>
        <v>8.808460526315791</v>
      </c>
      <c r="AN38" s="93">
        <f t="shared" si="33"/>
        <v>8.796605263157895</v>
      </c>
      <c r="AO38" s="93">
        <f t="shared" si="33"/>
        <v>8.78475</v>
      </c>
      <c r="AP38" s="93">
        <f t="shared" si="33"/>
        <v>8.772894736842106</v>
      </c>
      <c r="AQ38" s="93">
        <f aca="true" t="shared" si="51" ref="AQ38:AZ46">($S38*AQ$4)+$T38</f>
        <v>8.761039473684212</v>
      </c>
      <c r="AR38" s="93">
        <f t="shared" si="51"/>
        <v>8.749184210526316</v>
      </c>
      <c r="AS38" s="93">
        <f t="shared" si="51"/>
        <v>8.737328947368422</v>
      </c>
      <c r="AT38" s="93">
        <f t="shared" si="51"/>
        <v>8.725473684210527</v>
      </c>
      <c r="AU38" s="93">
        <f t="shared" si="51"/>
        <v>8.713618421052633</v>
      </c>
      <c r="AV38" s="93">
        <f t="shared" si="51"/>
        <v>8.701763157894737</v>
      </c>
      <c r="AW38" s="93">
        <f t="shared" si="51"/>
        <v>8.689907894736843</v>
      </c>
      <c r="AX38" s="93">
        <f t="shared" si="51"/>
        <v>8.678052631578948</v>
      </c>
      <c r="AY38" s="93">
        <f t="shared" si="51"/>
        <v>8.666197368421054</v>
      </c>
      <c r="AZ38" s="93">
        <f t="shared" si="51"/>
        <v>8.65434210526316</v>
      </c>
      <c r="BA38" s="93">
        <f aca="true" t="shared" si="52" ref="BA38:BJ46">($S38*BA$4)+$T38</f>
        <v>8.642486842105264</v>
      </c>
      <c r="BB38" s="93">
        <f t="shared" si="52"/>
        <v>8.63063157894737</v>
      </c>
      <c r="BC38" s="93">
        <f t="shared" si="52"/>
        <v>8.618776315789475</v>
      </c>
      <c r="BD38" s="93">
        <f t="shared" si="52"/>
        <v>8.60692105263158</v>
      </c>
      <c r="BE38" s="93">
        <f t="shared" si="52"/>
        <v>8.595065789473685</v>
      </c>
      <c r="BF38" s="93">
        <f t="shared" si="52"/>
        <v>8.58321052631579</v>
      </c>
      <c r="BG38" s="93">
        <f t="shared" si="52"/>
        <v>8.571355263157896</v>
      </c>
      <c r="BH38" s="93">
        <f t="shared" si="52"/>
        <v>8.559500000000002</v>
      </c>
      <c r="BI38" s="93">
        <f t="shared" si="52"/>
        <v>8.547644736842106</v>
      </c>
      <c r="BJ38" s="93">
        <f t="shared" si="52"/>
        <v>8.535789473684211</v>
      </c>
      <c r="BK38" s="93">
        <f aca="true" t="shared" si="53" ref="BK38:BT46">($S38*BK$4)+$T38</f>
        <v>8.523934210526317</v>
      </c>
      <c r="BL38" s="93">
        <f t="shared" si="53"/>
        <v>8.512078947368423</v>
      </c>
      <c r="BM38" s="93">
        <f t="shared" si="53"/>
        <v>8.500223684210528</v>
      </c>
      <c r="BN38" s="93">
        <f t="shared" si="53"/>
        <v>8.488368421052632</v>
      </c>
      <c r="BO38" s="93">
        <f t="shared" si="53"/>
        <v>8.476513157894738</v>
      </c>
      <c r="BP38" s="93">
        <f t="shared" si="53"/>
        <v>8.464657894736844</v>
      </c>
      <c r="BQ38" s="93">
        <f t="shared" si="53"/>
        <v>8.45280263157895</v>
      </c>
      <c r="BR38" s="93">
        <f t="shared" si="53"/>
        <v>8.440947368421053</v>
      </c>
      <c r="BS38" s="93">
        <f t="shared" si="53"/>
        <v>8.429092105263159</v>
      </c>
      <c r="BT38" s="93">
        <f t="shared" si="53"/>
        <v>8.417236842105265</v>
      </c>
      <c r="BU38" s="93">
        <f aca="true" t="shared" si="54" ref="BU38:CD46">($S38*BU$4)+$T38</f>
        <v>8.40538157894737</v>
      </c>
      <c r="BV38" s="93">
        <f t="shared" si="54"/>
        <v>8.393526315789474</v>
      </c>
      <c r="BW38" s="93">
        <f t="shared" si="54"/>
        <v>8.38167105263158</v>
      </c>
      <c r="BX38" s="93">
        <f t="shared" si="54"/>
        <v>8.369815789473686</v>
      </c>
      <c r="BY38" s="93">
        <f t="shared" si="54"/>
        <v>8.357960526315791</v>
      </c>
      <c r="BZ38" s="93">
        <f t="shared" si="54"/>
        <v>8.346105263157897</v>
      </c>
      <c r="CA38" s="93">
        <f t="shared" si="54"/>
        <v>8.33425</v>
      </c>
      <c r="CB38" s="93">
        <f t="shared" si="54"/>
        <v>8.322394736842107</v>
      </c>
      <c r="CC38" s="93">
        <f t="shared" si="54"/>
        <v>8.310539473684212</v>
      </c>
      <c r="CD38" s="93">
        <f t="shared" si="54"/>
        <v>8.298684210526318</v>
      </c>
      <c r="CE38" s="93">
        <f aca="true" t="shared" si="55" ref="CE38:CM46">($S38*CE$4)+$T38</f>
        <v>8.286828947368422</v>
      </c>
      <c r="CF38" s="93">
        <f t="shared" si="55"/>
        <v>8.274973684210527</v>
      </c>
      <c r="CG38" s="93">
        <f t="shared" si="55"/>
        <v>8.263118421052633</v>
      </c>
      <c r="CH38" s="93">
        <f t="shared" si="55"/>
        <v>8.251263157894739</v>
      </c>
      <c r="CI38" s="93">
        <f t="shared" si="55"/>
        <v>8.239407894736843</v>
      </c>
      <c r="CJ38" s="93">
        <f t="shared" si="55"/>
        <v>8.227552631578948</v>
      </c>
      <c r="CK38" s="93">
        <f t="shared" si="55"/>
        <v>8.215697368421054</v>
      </c>
      <c r="CL38" s="93">
        <f t="shared" si="55"/>
        <v>8.20384210526316</v>
      </c>
      <c r="CM38" s="93">
        <f t="shared" si="55"/>
        <v>8.191986842105266</v>
      </c>
      <c r="CN38" s="93">
        <f t="shared" si="22"/>
        <v>8.18013157894737</v>
      </c>
    </row>
    <row r="39" spans="1:92" ht="12.75">
      <c r="A39">
        <v>20</v>
      </c>
      <c r="B39" s="42">
        <v>0.4</v>
      </c>
      <c r="C39" s="50" t="str">
        <f t="shared" si="4"/>
        <v>20.4 'C</v>
      </c>
      <c r="D39" s="51">
        <v>8.99</v>
      </c>
      <c r="E39" s="56">
        <f t="shared" si="5"/>
        <v>8.930855263157895</v>
      </c>
      <c r="F39" s="56">
        <f t="shared" si="6"/>
        <v>8.87171052631579</v>
      </c>
      <c r="G39" s="56">
        <f t="shared" si="7"/>
        <v>8.812565789473684</v>
      </c>
      <c r="H39" s="71">
        <f t="shared" si="8"/>
        <v>8.753421052631579</v>
      </c>
      <c r="I39" s="65">
        <f t="shared" si="9"/>
        <v>8.694276315789473</v>
      </c>
      <c r="J39" s="64">
        <f t="shared" si="10"/>
        <v>8.635131578947368</v>
      </c>
      <c r="K39" s="56">
        <f t="shared" si="11"/>
        <v>8.575986842105264</v>
      </c>
      <c r="L39" s="56">
        <f t="shared" si="12"/>
        <v>8.516842105263157</v>
      </c>
      <c r="M39" s="56">
        <f t="shared" si="13"/>
        <v>8.457697368421053</v>
      </c>
      <c r="N39" s="56">
        <f t="shared" si="1"/>
        <v>8.398552631578948</v>
      </c>
      <c r="O39" s="56">
        <f t="shared" si="14"/>
        <v>8.339407894736842</v>
      </c>
      <c r="P39" s="56">
        <f t="shared" si="15"/>
        <v>8.280263157894737</v>
      </c>
      <c r="Q39" s="49">
        <f t="shared" si="16"/>
        <v>8.221118421052632</v>
      </c>
      <c r="R39" s="49">
        <f t="shared" si="17"/>
        <v>8.161973684210526</v>
      </c>
      <c r="S39">
        <f t="shared" si="18"/>
        <v>0.011828947368421048</v>
      </c>
      <c r="T39">
        <f t="shared" si="19"/>
        <v>1.7763568394002505E-15</v>
      </c>
      <c r="U39">
        <v>20.4</v>
      </c>
      <c r="V39" s="93">
        <f t="shared" si="23"/>
        <v>8.989999999999998</v>
      </c>
      <c r="W39" s="93">
        <f t="shared" si="24"/>
        <v>8.978171052631577</v>
      </c>
      <c r="X39" s="93">
        <f t="shared" si="25"/>
        <v>8.966342105263156</v>
      </c>
      <c r="Y39" s="93">
        <f t="shared" si="26"/>
        <v>8.954513157894736</v>
      </c>
      <c r="Z39" s="93">
        <f t="shared" si="27"/>
        <v>8.942684210526314</v>
      </c>
      <c r="AA39" s="93">
        <f t="shared" si="28"/>
        <v>8.930855263157893</v>
      </c>
      <c r="AB39" s="93">
        <f t="shared" si="31"/>
        <v>8.919026315789472</v>
      </c>
      <c r="AC39" s="93">
        <f t="shared" si="31"/>
        <v>8.907197368421052</v>
      </c>
      <c r="AD39" s="93">
        <f t="shared" si="31"/>
        <v>8.89536842105263</v>
      </c>
      <c r="AE39" s="93">
        <f t="shared" si="31"/>
        <v>8.883539473684209</v>
      </c>
      <c r="AF39" s="93">
        <f t="shared" si="31"/>
        <v>8.871710526315788</v>
      </c>
      <c r="AG39" s="93">
        <f t="shared" si="44"/>
        <v>8.859881578947366</v>
      </c>
      <c r="AH39" s="93">
        <f t="shared" si="44"/>
        <v>8.848052631578947</v>
      </c>
      <c r="AI39" s="93">
        <f t="shared" si="44"/>
        <v>8.836223684210525</v>
      </c>
      <c r="AJ39" s="93">
        <f t="shared" si="44"/>
        <v>8.824394736842104</v>
      </c>
      <c r="AK39" s="93">
        <f t="shared" si="44"/>
        <v>8.812565789473682</v>
      </c>
      <c r="AL39" s="93">
        <f t="shared" si="45"/>
        <v>8.800736842105263</v>
      </c>
      <c r="AM39" s="93">
        <f t="shared" si="33"/>
        <v>8.788907894736841</v>
      </c>
      <c r="AN39" s="93">
        <f t="shared" si="33"/>
        <v>8.77707894736842</v>
      </c>
      <c r="AO39" s="93">
        <f t="shared" si="33"/>
        <v>8.765249999999998</v>
      </c>
      <c r="AP39" s="93">
        <f t="shared" si="33"/>
        <v>8.753421052631577</v>
      </c>
      <c r="AQ39" s="93">
        <f t="shared" si="51"/>
        <v>8.741592105263157</v>
      </c>
      <c r="AR39" s="93">
        <f t="shared" si="51"/>
        <v>8.729763157894736</v>
      </c>
      <c r="AS39" s="93">
        <f t="shared" si="51"/>
        <v>8.717934210526314</v>
      </c>
      <c r="AT39" s="93">
        <f t="shared" si="51"/>
        <v>8.706105263157893</v>
      </c>
      <c r="AU39" s="93">
        <f t="shared" si="51"/>
        <v>8.694276315789473</v>
      </c>
      <c r="AV39" s="93">
        <f t="shared" si="51"/>
        <v>8.682447368421052</v>
      </c>
      <c r="AW39" s="93">
        <f t="shared" si="51"/>
        <v>8.67061842105263</v>
      </c>
      <c r="AX39" s="93">
        <f t="shared" si="51"/>
        <v>8.658789473684209</v>
      </c>
      <c r="AY39" s="93">
        <f t="shared" si="51"/>
        <v>8.646960526315787</v>
      </c>
      <c r="AZ39" s="93">
        <f t="shared" si="51"/>
        <v>8.635131578947368</v>
      </c>
      <c r="BA39" s="93">
        <f t="shared" si="52"/>
        <v>8.623302631578946</v>
      </c>
      <c r="BB39" s="93">
        <f t="shared" si="52"/>
        <v>8.611473684210525</v>
      </c>
      <c r="BC39" s="93">
        <f t="shared" si="52"/>
        <v>8.599644736842103</v>
      </c>
      <c r="BD39" s="93">
        <f t="shared" si="52"/>
        <v>8.587815789473682</v>
      </c>
      <c r="BE39" s="93">
        <f t="shared" si="52"/>
        <v>8.575986842105262</v>
      </c>
      <c r="BF39" s="93">
        <f t="shared" si="52"/>
        <v>8.56415789473684</v>
      </c>
      <c r="BG39" s="93">
        <f t="shared" si="52"/>
        <v>8.55232894736842</v>
      </c>
      <c r="BH39" s="93">
        <f t="shared" si="52"/>
        <v>8.540499999999998</v>
      </c>
      <c r="BI39" s="93">
        <f t="shared" si="52"/>
        <v>8.528671052631578</v>
      </c>
      <c r="BJ39" s="93">
        <f t="shared" si="52"/>
        <v>8.516842105263157</v>
      </c>
      <c r="BK39" s="93">
        <f t="shared" si="53"/>
        <v>8.505013157894735</v>
      </c>
      <c r="BL39" s="93">
        <f t="shared" si="53"/>
        <v>8.493184210526314</v>
      </c>
      <c r="BM39" s="93">
        <f t="shared" si="53"/>
        <v>8.481355263157893</v>
      </c>
      <c r="BN39" s="93">
        <f t="shared" si="53"/>
        <v>8.469526315789473</v>
      </c>
      <c r="BO39" s="93">
        <f t="shared" si="53"/>
        <v>8.457697368421051</v>
      </c>
      <c r="BP39" s="93">
        <f t="shared" si="53"/>
        <v>8.44586842105263</v>
      </c>
      <c r="BQ39" s="93">
        <f t="shared" si="53"/>
        <v>8.434039473684209</v>
      </c>
      <c r="BR39" s="93">
        <f t="shared" si="53"/>
        <v>8.422210526315789</v>
      </c>
      <c r="BS39" s="93">
        <f t="shared" si="53"/>
        <v>8.410381578947367</v>
      </c>
      <c r="BT39" s="93">
        <f t="shared" si="53"/>
        <v>8.398552631578946</v>
      </c>
      <c r="BU39" s="93">
        <f t="shared" si="54"/>
        <v>8.386723684210525</v>
      </c>
      <c r="BV39" s="93">
        <f t="shared" si="54"/>
        <v>8.374894736842103</v>
      </c>
      <c r="BW39" s="93">
        <f t="shared" si="54"/>
        <v>8.363065789473684</v>
      </c>
      <c r="BX39" s="93">
        <f t="shared" si="54"/>
        <v>8.351236842105262</v>
      </c>
      <c r="BY39" s="93">
        <f t="shared" si="54"/>
        <v>8.33940789473684</v>
      </c>
      <c r="BZ39" s="93">
        <f t="shared" si="54"/>
        <v>8.32757894736842</v>
      </c>
      <c r="CA39" s="93">
        <f t="shared" si="54"/>
        <v>8.31575</v>
      </c>
      <c r="CB39" s="93">
        <f t="shared" si="54"/>
        <v>8.303921052631578</v>
      </c>
      <c r="CC39" s="93">
        <f t="shared" si="54"/>
        <v>8.292092105263157</v>
      </c>
      <c r="CD39" s="93">
        <f t="shared" si="54"/>
        <v>8.280263157894735</v>
      </c>
      <c r="CE39" s="93">
        <f t="shared" si="55"/>
        <v>8.268434210526314</v>
      </c>
      <c r="CF39" s="93">
        <f t="shared" si="55"/>
        <v>8.256605263157894</v>
      </c>
      <c r="CG39" s="93">
        <f t="shared" si="55"/>
        <v>8.244776315789473</v>
      </c>
      <c r="CH39" s="93">
        <f t="shared" si="55"/>
        <v>8.232947368421051</v>
      </c>
      <c r="CI39" s="93">
        <f t="shared" si="55"/>
        <v>8.22111842105263</v>
      </c>
      <c r="CJ39" s="93">
        <f t="shared" si="55"/>
        <v>8.20928947368421</v>
      </c>
      <c r="CK39" s="93">
        <f t="shared" si="55"/>
        <v>8.197460526315789</v>
      </c>
      <c r="CL39" s="93">
        <f t="shared" si="55"/>
        <v>8.185631578947367</v>
      </c>
      <c r="CM39" s="93">
        <f t="shared" si="55"/>
        <v>8.173802631578946</v>
      </c>
      <c r="CN39" s="93">
        <f t="shared" si="22"/>
        <v>8.161973684210524</v>
      </c>
    </row>
    <row r="40" spans="1:92" ht="12.75">
      <c r="A40">
        <v>20</v>
      </c>
      <c r="B40" s="42">
        <v>0.5</v>
      </c>
      <c r="C40" s="50" t="str">
        <f t="shared" si="4"/>
        <v>20.5 'C</v>
      </c>
      <c r="D40" s="87">
        <v>8.97</v>
      </c>
      <c r="E40" s="56">
        <f t="shared" si="5"/>
        <v>8.910986842105265</v>
      </c>
      <c r="F40" s="56">
        <f t="shared" si="6"/>
        <v>8.851973684210527</v>
      </c>
      <c r="G40" s="56">
        <f t="shared" si="7"/>
        <v>8.79296052631579</v>
      </c>
      <c r="H40" s="71">
        <f t="shared" si="8"/>
        <v>8.733947368421054</v>
      </c>
      <c r="I40" s="65">
        <f t="shared" si="9"/>
        <v>8.674934210526317</v>
      </c>
      <c r="J40" s="64">
        <f t="shared" si="10"/>
        <v>8.61592105263158</v>
      </c>
      <c r="K40" s="56">
        <f t="shared" si="11"/>
        <v>8.556907894736844</v>
      </c>
      <c r="L40" s="56">
        <f t="shared" si="12"/>
        <v>8.497894736842106</v>
      </c>
      <c r="M40" s="56">
        <f t="shared" si="13"/>
        <v>8.438881578947369</v>
      </c>
      <c r="N40" s="56">
        <f t="shared" si="1"/>
        <v>8.379868421052633</v>
      </c>
      <c r="O40" s="56">
        <f t="shared" si="14"/>
        <v>8.320855263157895</v>
      </c>
      <c r="P40" s="56">
        <f t="shared" si="15"/>
        <v>8.261842105263158</v>
      </c>
      <c r="Q40" s="49">
        <f t="shared" si="16"/>
        <v>8.202828947368422</v>
      </c>
      <c r="R40" s="49">
        <f t="shared" si="17"/>
        <v>8.143815789473685</v>
      </c>
      <c r="S40">
        <f t="shared" si="18"/>
        <v>0.011802631578947379</v>
      </c>
      <c r="T40">
        <f t="shared" si="19"/>
        <v>-5.329070518200751E-15</v>
      </c>
      <c r="U40">
        <v>20.5</v>
      </c>
      <c r="V40" s="93">
        <f t="shared" si="23"/>
        <v>8.970000000000002</v>
      </c>
      <c r="W40" s="93">
        <f t="shared" si="24"/>
        <v>8.958197368421056</v>
      </c>
      <c r="X40" s="93">
        <f t="shared" si="25"/>
        <v>8.946394736842107</v>
      </c>
      <c r="Y40" s="93">
        <f t="shared" si="26"/>
        <v>8.93459210526316</v>
      </c>
      <c r="Z40" s="93">
        <f t="shared" si="27"/>
        <v>8.922789473684213</v>
      </c>
      <c r="AA40" s="93">
        <f t="shared" si="28"/>
        <v>8.910986842105265</v>
      </c>
      <c r="AB40" s="93">
        <f t="shared" si="31"/>
        <v>8.899184210526318</v>
      </c>
      <c r="AC40" s="93">
        <f t="shared" si="31"/>
        <v>8.887381578947371</v>
      </c>
      <c r="AD40" s="93">
        <f t="shared" si="31"/>
        <v>8.875578947368423</v>
      </c>
      <c r="AE40" s="93">
        <f t="shared" si="31"/>
        <v>8.863776315789476</v>
      </c>
      <c r="AF40" s="93">
        <f t="shared" si="31"/>
        <v>8.85197368421053</v>
      </c>
      <c r="AG40" s="93">
        <f t="shared" si="44"/>
        <v>8.84017105263158</v>
      </c>
      <c r="AH40" s="93">
        <f t="shared" si="44"/>
        <v>8.828368421052634</v>
      </c>
      <c r="AI40" s="93">
        <f t="shared" si="44"/>
        <v>8.816565789473687</v>
      </c>
      <c r="AJ40" s="93">
        <f t="shared" si="44"/>
        <v>8.804763157894739</v>
      </c>
      <c r="AK40" s="93">
        <f t="shared" si="44"/>
        <v>8.792960526315792</v>
      </c>
      <c r="AL40" s="93">
        <f t="shared" si="45"/>
        <v>8.781157894736845</v>
      </c>
      <c r="AM40" s="93">
        <f t="shared" si="33"/>
        <v>8.769355263157896</v>
      </c>
      <c r="AN40" s="93">
        <f t="shared" si="33"/>
        <v>8.75755263157895</v>
      </c>
      <c r="AO40" s="93">
        <f t="shared" si="33"/>
        <v>8.745750000000003</v>
      </c>
      <c r="AP40" s="93">
        <f t="shared" si="33"/>
        <v>8.733947368421054</v>
      </c>
      <c r="AQ40" s="93">
        <f t="shared" si="51"/>
        <v>8.722144736842107</v>
      </c>
      <c r="AR40" s="93">
        <f t="shared" si="51"/>
        <v>8.71034210526316</v>
      </c>
      <c r="AS40" s="93">
        <f t="shared" si="51"/>
        <v>8.698539473684212</v>
      </c>
      <c r="AT40" s="93">
        <f t="shared" si="51"/>
        <v>8.686736842105265</v>
      </c>
      <c r="AU40" s="93">
        <f t="shared" si="51"/>
        <v>8.674934210526319</v>
      </c>
      <c r="AV40" s="93">
        <f t="shared" si="51"/>
        <v>8.66313157894737</v>
      </c>
      <c r="AW40" s="93">
        <f t="shared" si="51"/>
        <v>8.651328947368423</v>
      </c>
      <c r="AX40" s="93">
        <f t="shared" si="51"/>
        <v>8.639526315789476</v>
      </c>
      <c r="AY40" s="93">
        <f t="shared" si="51"/>
        <v>8.627723684210528</v>
      </c>
      <c r="AZ40" s="93">
        <f t="shared" si="51"/>
        <v>8.615921052631581</v>
      </c>
      <c r="BA40" s="93">
        <f t="shared" si="52"/>
        <v>8.604118421052634</v>
      </c>
      <c r="BB40" s="93">
        <f t="shared" si="52"/>
        <v>8.592315789473686</v>
      </c>
      <c r="BC40" s="93">
        <f t="shared" si="52"/>
        <v>8.580513157894739</v>
      </c>
      <c r="BD40" s="93">
        <f t="shared" si="52"/>
        <v>8.568710526315792</v>
      </c>
      <c r="BE40" s="93">
        <f t="shared" si="52"/>
        <v>8.556907894736844</v>
      </c>
      <c r="BF40" s="93">
        <f t="shared" si="52"/>
        <v>8.545105263157897</v>
      </c>
      <c r="BG40" s="93">
        <f t="shared" si="52"/>
        <v>8.53330263157895</v>
      </c>
      <c r="BH40" s="93">
        <f t="shared" si="52"/>
        <v>8.521500000000001</v>
      </c>
      <c r="BI40" s="93">
        <f t="shared" si="52"/>
        <v>8.509697368421055</v>
      </c>
      <c r="BJ40" s="93">
        <f t="shared" si="52"/>
        <v>8.497894736842108</v>
      </c>
      <c r="BK40" s="93">
        <f t="shared" si="53"/>
        <v>8.48609210526316</v>
      </c>
      <c r="BL40" s="93">
        <f t="shared" si="53"/>
        <v>8.474289473684212</v>
      </c>
      <c r="BM40" s="93">
        <f t="shared" si="53"/>
        <v>8.462486842105266</v>
      </c>
      <c r="BN40" s="93">
        <f t="shared" si="53"/>
        <v>8.450684210526317</v>
      </c>
      <c r="BO40" s="93">
        <f t="shared" si="53"/>
        <v>8.43888157894737</v>
      </c>
      <c r="BP40" s="93">
        <f t="shared" si="53"/>
        <v>8.427078947368424</v>
      </c>
      <c r="BQ40" s="93">
        <f t="shared" si="53"/>
        <v>8.415276315789475</v>
      </c>
      <c r="BR40" s="93">
        <f t="shared" si="53"/>
        <v>8.403473684210528</v>
      </c>
      <c r="BS40" s="93">
        <f t="shared" si="53"/>
        <v>8.391671052631581</v>
      </c>
      <c r="BT40" s="93">
        <f t="shared" si="53"/>
        <v>8.379868421052633</v>
      </c>
      <c r="BU40" s="93">
        <f t="shared" si="54"/>
        <v>8.368065789473686</v>
      </c>
      <c r="BV40" s="93">
        <f t="shared" si="54"/>
        <v>8.35626315789474</v>
      </c>
      <c r="BW40" s="93">
        <f t="shared" si="54"/>
        <v>8.34446052631579</v>
      </c>
      <c r="BX40" s="93">
        <f t="shared" si="54"/>
        <v>8.332657894736844</v>
      </c>
      <c r="BY40" s="93">
        <f t="shared" si="54"/>
        <v>8.320855263157897</v>
      </c>
      <c r="BZ40" s="93">
        <f t="shared" si="54"/>
        <v>8.309052631578949</v>
      </c>
      <c r="CA40" s="93">
        <f t="shared" si="54"/>
        <v>8.297250000000002</v>
      </c>
      <c r="CB40" s="93">
        <f t="shared" si="54"/>
        <v>8.285447368421055</v>
      </c>
      <c r="CC40" s="93">
        <f t="shared" si="54"/>
        <v>8.273644736842106</v>
      </c>
      <c r="CD40" s="93">
        <f t="shared" si="54"/>
        <v>8.26184210526316</v>
      </c>
      <c r="CE40" s="93">
        <f t="shared" si="55"/>
        <v>8.250039473684213</v>
      </c>
      <c r="CF40" s="93">
        <f t="shared" si="55"/>
        <v>8.238236842105264</v>
      </c>
      <c r="CG40" s="93">
        <f t="shared" si="55"/>
        <v>8.226434210526318</v>
      </c>
      <c r="CH40" s="93">
        <f t="shared" si="55"/>
        <v>8.21463157894737</v>
      </c>
      <c r="CI40" s="93">
        <f t="shared" si="55"/>
        <v>8.202828947368422</v>
      </c>
      <c r="CJ40" s="93">
        <f t="shared" si="55"/>
        <v>8.191026315789475</v>
      </c>
      <c r="CK40" s="93">
        <f t="shared" si="55"/>
        <v>8.179223684210529</v>
      </c>
      <c r="CL40" s="93">
        <f t="shared" si="55"/>
        <v>8.16742105263158</v>
      </c>
      <c r="CM40" s="93">
        <f t="shared" si="55"/>
        <v>8.155618421052633</v>
      </c>
      <c r="CN40" s="93">
        <f t="shared" si="22"/>
        <v>8.143815789473686</v>
      </c>
    </row>
    <row r="41" spans="1:92" ht="12.75">
      <c r="A41">
        <v>20</v>
      </c>
      <c r="B41" s="42">
        <v>0.6</v>
      </c>
      <c r="C41" s="50" t="str">
        <f t="shared" si="4"/>
        <v>20.6 'C</v>
      </c>
      <c r="D41" s="87">
        <v>8.95</v>
      </c>
      <c r="E41" s="56">
        <f t="shared" si="5"/>
        <v>8.891118421052632</v>
      </c>
      <c r="F41" s="56">
        <f t="shared" si="6"/>
        <v>8.832236842105262</v>
      </c>
      <c r="G41" s="56">
        <f t="shared" si="7"/>
        <v>8.773355263157894</v>
      </c>
      <c r="H41" s="71">
        <f t="shared" si="8"/>
        <v>8.714473684210526</v>
      </c>
      <c r="I41" s="65">
        <f t="shared" si="9"/>
        <v>8.655592105263157</v>
      </c>
      <c r="J41" s="64">
        <f t="shared" si="10"/>
        <v>8.596710526315789</v>
      </c>
      <c r="K41" s="56">
        <f t="shared" si="11"/>
        <v>8.537828947368421</v>
      </c>
      <c r="L41" s="56">
        <f t="shared" si="12"/>
        <v>8.478947368421052</v>
      </c>
      <c r="M41" s="56">
        <f t="shared" si="13"/>
        <v>8.420065789473684</v>
      </c>
      <c r="N41" s="56">
        <f t="shared" si="1"/>
        <v>8.361184210526316</v>
      </c>
      <c r="O41" s="56">
        <f t="shared" si="14"/>
        <v>8.302302631578947</v>
      </c>
      <c r="P41" s="56">
        <f t="shared" si="15"/>
        <v>8.243421052631579</v>
      </c>
      <c r="Q41" s="49">
        <f t="shared" si="16"/>
        <v>8.18453947368421</v>
      </c>
      <c r="R41" s="49">
        <f t="shared" si="17"/>
        <v>8.125657894736841</v>
      </c>
      <c r="S41">
        <f t="shared" si="18"/>
        <v>0.011776315789473683</v>
      </c>
      <c r="T41">
        <f t="shared" si="19"/>
        <v>-1.7763568394002505E-15</v>
      </c>
      <c r="U41">
        <v>20.6</v>
      </c>
      <c r="V41" s="93">
        <f t="shared" si="23"/>
        <v>8.949999999999998</v>
      </c>
      <c r="W41" s="93">
        <f t="shared" si="24"/>
        <v>8.938223684210524</v>
      </c>
      <c r="X41" s="93">
        <f t="shared" si="25"/>
        <v>8.92644736842105</v>
      </c>
      <c r="Y41" s="93">
        <f t="shared" si="26"/>
        <v>8.914671052631576</v>
      </c>
      <c r="Z41" s="93">
        <f t="shared" si="27"/>
        <v>8.902894736842104</v>
      </c>
      <c r="AA41" s="93">
        <f t="shared" si="28"/>
        <v>8.89111842105263</v>
      </c>
      <c r="AB41" s="93">
        <f t="shared" si="31"/>
        <v>8.879342105263156</v>
      </c>
      <c r="AC41" s="93">
        <f t="shared" si="31"/>
        <v>8.867565789473682</v>
      </c>
      <c r="AD41" s="93">
        <f t="shared" si="31"/>
        <v>8.855789473684208</v>
      </c>
      <c r="AE41" s="93">
        <f t="shared" si="31"/>
        <v>8.844013157894734</v>
      </c>
      <c r="AF41" s="93">
        <f t="shared" si="31"/>
        <v>8.83223684210526</v>
      </c>
      <c r="AG41" s="93">
        <f t="shared" si="44"/>
        <v>8.820460526315786</v>
      </c>
      <c r="AH41" s="93">
        <f t="shared" si="44"/>
        <v>8.808684210526314</v>
      </c>
      <c r="AI41" s="93">
        <f t="shared" si="44"/>
        <v>8.79690789473684</v>
      </c>
      <c r="AJ41" s="93">
        <f t="shared" si="44"/>
        <v>8.785131578947366</v>
      </c>
      <c r="AK41" s="93">
        <f t="shared" si="44"/>
        <v>8.773355263157892</v>
      </c>
      <c r="AL41" s="93">
        <f t="shared" si="45"/>
        <v>8.761578947368418</v>
      </c>
      <c r="AM41" s="93">
        <f t="shared" si="33"/>
        <v>8.749802631578945</v>
      </c>
      <c r="AN41" s="93">
        <f t="shared" si="33"/>
        <v>8.73802631578947</v>
      </c>
      <c r="AO41" s="93">
        <f t="shared" si="33"/>
        <v>8.726249999999997</v>
      </c>
      <c r="AP41" s="93">
        <f t="shared" si="33"/>
        <v>8.714473684210525</v>
      </c>
      <c r="AQ41" s="93">
        <f t="shared" si="51"/>
        <v>8.70269736842105</v>
      </c>
      <c r="AR41" s="93">
        <f t="shared" si="51"/>
        <v>8.690921052631577</v>
      </c>
      <c r="AS41" s="93">
        <f t="shared" si="51"/>
        <v>8.679144736842103</v>
      </c>
      <c r="AT41" s="93">
        <f t="shared" si="51"/>
        <v>8.667368421052629</v>
      </c>
      <c r="AU41" s="93">
        <f t="shared" si="51"/>
        <v>8.655592105263155</v>
      </c>
      <c r="AV41" s="93">
        <f t="shared" si="51"/>
        <v>8.643815789473681</v>
      </c>
      <c r="AW41" s="93">
        <f t="shared" si="51"/>
        <v>8.632039473684209</v>
      </c>
      <c r="AX41" s="93">
        <f t="shared" si="51"/>
        <v>8.620263157894735</v>
      </c>
      <c r="AY41" s="93">
        <f t="shared" si="51"/>
        <v>8.608486842105261</v>
      </c>
      <c r="AZ41" s="93">
        <f t="shared" si="51"/>
        <v>8.596710526315787</v>
      </c>
      <c r="BA41" s="93">
        <f t="shared" si="52"/>
        <v>8.584934210526313</v>
      </c>
      <c r="BB41" s="93">
        <f t="shared" si="52"/>
        <v>8.57315789473684</v>
      </c>
      <c r="BC41" s="93">
        <f t="shared" si="52"/>
        <v>8.561381578947366</v>
      </c>
      <c r="BD41" s="93">
        <f t="shared" si="52"/>
        <v>8.549605263157892</v>
      </c>
      <c r="BE41" s="93">
        <f t="shared" si="52"/>
        <v>8.53782894736842</v>
      </c>
      <c r="BF41" s="93">
        <f t="shared" si="52"/>
        <v>8.526052631578946</v>
      </c>
      <c r="BG41" s="93">
        <f t="shared" si="52"/>
        <v>8.514276315789472</v>
      </c>
      <c r="BH41" s="93">
        <f t="shared" si="52"/>
        <v>8.502499999999998</v>
      </c>
      <c r="BI41" s="93">
        <f t="shared" si="52"/>
        <v>8.490723684210524</v>
      </c>
      <c r="BJ41" s="93">
        <f t="shared" si="52"/>
        <v>8.47894736842105</v>
      </c>
      <c r="BK41" s="93">
        <f t="shared" si="53"/>
        <v>8.467171052631576</v>
      </c>
      <c r="BL41" s="93">
        <f t="shared" si="53"/>
        <v>8.455394736842102</v>
      </c>
      <c r="BM41" s="93">
        <f t="shared" si="53"/>
        <v>8.44361842105263</v>
      </c>
      <c r="BN41" s="93">
        <f t="shared" si="53"/>
        <v>8.431842105263156</v>
      </c>
      <c r="BO41" s="93">
        <f t="shared" si="53"/>
        <v>8.420065789473682</v>
      </c>
      <c r="BP41" s="93">
        <f t="shared" si="53"/>
        <v>8.408289473684208</v>
      </c>
      <c r="BQ41" s="93">
        <f t="shared" si="53"/>
        <v>8.396513157894734</v>
      </c>
      <c r="BR41" s="93">
        <f t="shared" si="53"/>
        <v>8.38473684210526</v>
      </c>
      <c r="BS41" s="93">
        <f t="shared" si="53"/>
        <v>8.372960526315786</v>
      </c>
      <c r="BT41" s="93">
        <f t="shared" si="53"/>
        <v>8.361184210526313</v>
      </c>
      <c r="BU41" s="93">
        <f t="shared" si="54"/>
        <v>8.34940789473684</v>
      </c>
      <c r="BV41" s="93">
        <f t="shared" si="54"/>
        <v>8.337631578947367</v>
      </c>
      <c r="BW41" s="93">
        <f t="shared" si="54"/>
        <v>8.325855263157893</v>
      </c>
      <c r="BX41" s="93">
        <f t="shared" si="54"/>
        <v>8.314078947368419</v>
      </c>
      <c r="BY41" s="93">
        <f t="shared" si="54"/>
        <v>8.302302631578945</v>
      </c>
      <c r="BZ41" s="93">
        <f t="shared" si="54"/>
        <v>8.29052631578947</v>
      </c>
      <c r="CA41" s="93">
        <f t="shared" si="54"/>
        <v>8.278749999999997</v>
      </c>
      <c r="CB41" s="93">
        <f t="shared" si="54"/>
        <v>8.266973684210525</v>
      </c>
      <c r="CC41" s="93">
        <f t="shared" si="54"/>
        <v>8.255197368421051</v>
      </c>
      <c r="CD41" s="93">
        <f t="shared" si="54"/>
        <v>8.243421052631577</v>
      </c>
      <c r="CE41" s="93">
        <f t="shared" si="55"/>
        <v>8.231644736842103</v>
      </c>
      <c r="CF41" s="93">
        <f t="shared" si="55"/>
        <v>8.21986842105263</v>
      </c>
      <c r="CG41" s="93">
        <f t="shared" si="55"/>
        <v>8.208092105263155</v>
      </c>
      <c r="CH41" s="93">
        <f t="shared" si="55"/>
        <v>8.196315789473681</v>
      </c>
      <c r="CI41" s="93">
        <f t="shared" si="55"/>
        <v>8.184539473684207</v>
      </c>
      <c r="CJ41" s="93">
        <f t="shared" si="55"/>
        <v>8.172763157894735</v>
      </c>
      <c r="CK41" s="93">
        <f t="shared" si="55"/>
        <v>8.160986842105261</v>
      </c>
      <c r="CL41" s="93">
        <f t="shared" si="55"/>
        <v>8.149210526315787</v>
      </c>
      <c r="CM41" s="93">
        <f t="shared" si="55"/>
        <v>8.137434210526314</v>
      </c>
      <c r="CN41" s="93">
        <f t="shared" si="22"/>
        <v>8.12565789473684</v>
      </c>
    </row>
    <row r="42" spans="1:92" ht="12.75">
      <c r="A42">
        <v>20</v>
      </c>
      <c r="B42" s="42">
        <v>0.7</v>
      </c>
      <c r="C42" s="50" t="str">
        <f t="shared" si="4"/>
        <v>20.7 'C</v>
      </c>
      <c r="D42" s="87">
        <v>8.93</v>
      </c>
      <c r="E42" s="56">
        <f t="shared" si="5"/>
        <v>8.87125</v>
      </c>
      <c r="F42" s="56">
        <f t="shared" si="6"/>
        <v>8.8125</v>
      </c>
      <c r="G42" s="56">
        <f t="shared" si="7"/>
        <v>8.75375</v>
      </c>
      <c r="H42" s="71">
        <f t="shared" si="8"/>
        <v>8.695</v>
      </c>
      <c r="I42" s="65">
        <f t="shared" si="9"/>
        <v>8.636249999999999</v>
      </c>
      <c r="J42" s="64">
        <f t="shared" si="10"/>
        <v>8.577499999999999</v>
      </c>
      <c r="K42" s="56">
        <f t="shared" si="11"/>
        <v>8.51875</v>
      </c>
      <c r="L42" s="56">
        <f t="shared" si="12"/>
        <v>8.459999999999999</v>
      </c>
      <c r="M42" s="56">
        <f t="shared" si="13"/>
        <v>8.40125</v>
      </c>
      <c r="N42" s="56">
        <f t="shared" si="1"/>
        <v>8.3425</v>
      </c>
      <c r="O42" s="56">
        <f t="shared" si="14"/>
        <v>8.28375</v>
      </c>
      <c r="P42" s="56">
        <f t="shared" si="15"/>
        <v>8.225</v>
      </c>
      <c r="Q42" s="49">
        <f t="shared" si="16"/>
        <v>8.16625</v>
      </c>
      <c r="R42" s="49">
        <f t="shared" si="17"/>
        <v>8.1075</v>
      </c>
      <c r="S42">
        <f t="shared" si="18"/>
        <v>0.011750000000000003</v>
      </c>
      <c r="T42">
        <f t="shared" si="19"/>
        <v>-1.7763568394002505E-15</v>
      </c>
      <c r="U42">
        <v>20.7</v>
      </c>
      <c r="V42" s="93">
        <f t="shared" si="23"/>
        <v>8.930000000000001</v>
      </c>
      <c r="W42" s="93">
        <f t="shared" si="24"/>
        <v>8.91825</v>
      </c>
      <c r="X42" s="93">
        <f t="shared" si="25"/>
        <v>8.906500000000001</v>
      </c>
      <c r="Y42" s="93">
        <f t="shared" si="26"/>
        <v>8.89475</v>
      </c>
      <c r="Z42" s="93">
        <f t="shared" si="27"/>
        <v>8.883000000000001</v>
      </c>
      <c r="AA42" s="93">
        <f t="shared" si="28"/>
        <v>8.871250000000002</v>
      </c>
      <c r="AB42" s="93">
        <f t="shared" si="31"/>
        <v>8.8595</v>
      </c>
      <c r="AC42" s="93">
        <f t="shared" si="31"/>
        <v>8.847750000000001</v>
      </c>
      <c r="AD42" s="93">
        <f t="shared" si="31"/>
        <v>8.836</v>
      </c>
      <c r="AE42" s="93">
        <f t="shared" si="31"/>
        <v>8.824250000000001</v>
      </c>
      <c r="AF42" s="93">
        <f t="shared" si="31"/>
        <v>8.8125</v>
      </c>
      <c r="AG42" s="93">
        <f t="shared" si="44"/>
        <v>8.80075</v>
      </c>
      <c r="AH42" s="93">
        <f t="shared" si="44"/>
        <v>8.789000000000001</v>
      </c>
      <c r="AI42" s="93">
        <f t="shared" si="44"/>
        <v>8.77725</v>
      </c>
      <c r="AJ42" s="93">
        <f t="shared" si="44"/>
        <v>8.765500000000001</v>
      </c>
      <c r="AK42" s="93">
        <f t="shared" si="44"/>
        <v>8.75375</v>
      </c>
      <c r="AL42" s="93">
        <f t="shared" si="45"/>
        <v>8.742</v>
      </c>
      <c r="AM42" s="93">
        <f t="shared" si="33"/>
        <v>8.730250000000002</v>
      </c>
      <c r="AN42" s="93">
        <f t="shared" si="33"/>
        <v>8.7185</v>
      </c>
      <c r="AO42" s="93">
        <f t="shared" si="33"/>
        <v>8.706750000000001</v>
      </c>
      <c r="AP42" s="93">
        <f t="shared" si="33"/>
        <v>8.695</v>
      </c>
      <c r="AQ42" s="93">
        <f t="shared" si="51"/>
        <v>8.683250000000001</v>
      </c>
      <c r="AR42" s="93">
        <f t="shared" si="51"/>
        <v>8.6715</v>
      </c>
      <c r="AS42" s="93">
        <f t="shared" si="51"/>
        <v>8.65975</v>
      </c>
      <c r="AT42" s="93">
        <f t="shared" si="51"/>
        <v>8.648000000000001</v>
      </c>
      <c r="AU42" s="93">
        <f t="shared" si="51"/>
        <v>8.63625</v>
      </c>
      <c r="AV42" s="93">
        <f t="shared" si="51"/>
        <v>8.624500000000001</v>
      </c>
      <c r="AW42" s="93">
        <f t="shared" si="51"/>
        <v>8.61275</v>
      </c>
      <c r="AX42" s="93">
        <f t="shared" si="51"/>
        <v>8.601</v>
      </c>
      <c r="AY42" s="93">
        <f t="shared" si="51"/>
        <v>8.589250000000002</v>
      </c>
      <c r="AZ42" s="93">
        <f t="shared" si="51"/>
        <v>8.5775</v>
      </c>
      <c r="BA42" s="93">
        <f t="shared" si="52"/>
        <v>8.565750000000001</v>
      </c>
      <c r="BB42" s="93">
        <f t="shared" si="52"/>
        <v>8.554</v>
      </c>
      <c r="BC42" s="93">
        <f t="shared" si="52"/>
        <v>8.542250000000001</v>
      </c>
      <c r="BD42" s="93">
        <f t="shared" si="52"/>
        <v>8.5305</v>
      </c>
      <c r="BE42" s="93">
        <f t="shared" si="52"/>
        <v>8.51875</v>
      </c>
      <c r="BF42" s="93">
        <f t="shared" si="52"/>
        <v>8.507000000000001</v>
      </c>
      <c r="BG42" s="93">
        <f t="shared" si="52"/>
        <v>8.49525</v>
      </c>
      <c r="BH42" s="93">
        <f t="shared" si="52"/>
        <v>8.483500000000001</v>
      </c>
      <c r="BI42" s="93">
        <f t="shared" si="52"/>
        <v>8.47175</v>
      </c>
      <c r="BJ42" s="93">
        <f t="shared" si="52"/>
        <v>8.46</v>
      </c>
      <c r="BK42" s="93">
        <f t="shared" si="53"/>
        <v>8.448250000000002</v>
      </c>
      <c r="BL42" s="93">
        <f t="shared" si="53"/>
        <v>8.4365</v>
      </c>
      <c r="BM42" s="93">
        <f t="shared" si="53"/>
        <v>8.424750000000001</v>
      </c>
      <c r="BN42" s="93">
        <f t="shared" si="53"/>
        <v>8.413</v>
      </c>
      <c r="BO42" s="93">
        <f t="shared" si="53"/>
        <v>8.401250000000001</v>
      </c>
      <c r="BP42" s="93">
        <f t="shared" si="53"/>
        <v>8.3895</v>
      </c>
      <c r="BQ42" s="93">
        <f t="shared" si="53"/>
        <v>8.37775</v>
      </c>
      <c r="BR42" s="93">
        <f t="shared" si="53"/>
        <v>8.366000000000001</v>
      </c>
      <c r="BS42" s="93">
        <f t="shared" si="53"/>
        <v>8.35425</v>
      </c>
      <c r="BT42" s="93">
        <f t="shared" si="53"/>
        <v>8.342500000000001</v>
      </c>
      <c r="BU42" s="93">
        <f t="shared" si="54"/>
        <v>8.33075</v>
      </c>
      <c r="BV42" s="93">
        <f t="shared" si="54"/>
        <v>8.319</v>
      </c>
      <c r="BW42" s="93">
        <f t="shared" si="54"/>
        <v>8.307250000000002</v>
      </c>
      <c r="BX42" s="93">
        <f t="shared" si="54"/>
        <v>8.2955</v>
      </c>
      <c r="BY42" s="93">
        <f t="shared" si="54"/>
        <v>8.283750000000001</v>
      </c>
      <c r="BZ42" s="93">
        <f t="shared" si="54"/>
        <v>8.272</v>
      </c>
      <c r="CA42" s="93">
        <f t="shared" si="54"/>
        <v>8.260250000000001</v>
      </c>
      <c r="CB42" s="93">
        <f t="shared" si="54"/>
        <v>8.2485</v>
      </c>
      <c r="CC42" s="93">
        <f t="shared" si="54"/>
        <v>8.23675</v>
      </c>
      <c r="CD42" s="93">
        <f t="shared" si="54"/>
        <v>8.225000000000001</v>
      </c>
      <c r="CE42" s="93">
        <f t="shared" si="55"/>
        <v>8.21325</v>
      </c>
      <c r="CF42" s="93">
        <f t="shared" si="55"/>
        <v>8.201500000000001</v>
      </c>
      <c r="CG42" s="93">
        <f t="shared" si="55"/>
        <v>8.18975</v>
      </c>
      <c r="CH42" s="93">
        <f t="shared" si="55"/>
        <v>8.178</v>
      </c>
      <c r="CI42" s="93">
        <f t="shared" si="55"/>
        <v>8.16625</v>
      </c>
      <c r="CJ42" s="93">
        <f t="shared" si="55"/>
        <v>8.1545</v>
      </c>
      <c r="CK42" s="93">
        <f t="shared" si="55"/>
        <v>8.142750000000001</v>
      </c>
      <c r="CL42" s="93">
        <f t="shared" si="55"/>
        <v>8.131</v>
      </c>
      <c r="CM42" s="93">
        <f t="shared" si="55"/>
        <v>8.119250000000001</v>
      </c>
      <c r="CN42" s="93">
        <f t="shared" si="22"/>
        <v>8.1075</v>
      </c>
    </row>
    <row r="43" spans="1:92" ht="12.75">
      <c r="A43">
        <v>20</v>
      </c>
      <c r="B43" s="42">
        <v>0.8</v>
      </c>
      <c r="C43" s="50" t="str">
        <f t="shared" si="4"/>
        <v>20.8 'C</v>
      </c>
      <c r="D43" s="87">
        <v>8.92</v>
      </c>
      <c r="E43" s="56">
        <f t="shared" si="5"/>
        <v>8.861315789473684</v>
      </c>
      <c r="F43" s="56">
        <f t="shared" si="6"/>
        <v>8.802631578947368</v>
      </c>
      <c r="G43" s="56">
        <f t="shared" si="7"/>
        <v>8.743947368421052</v>
      </c>
      <c r="H43" s="71">
        <f t="shared" si="8"/>
        <v>8.685263157894736</v>
      </c>
      <c r="I43" s="65">
        <f t="shared" si="9"/>
        <v>8.62657894736842</v>
      </c>
      <c r="J43" s="64">
        <f t="shared" si="10"/>
        <v>8.567894736842105</v>
      </c>
      <c r="K43" s="56">
        <f t="shared" si="11"/>
        <v>8.50921052631579</v>
      </c>
      <c r="L43" s="56">
        <f t="shared" si="12"/>
        <v>8.450526315789473</v>
      </c>
      <c r="M43" s="56">
        <f t="shared" si="13"/>
        <v>8.391842105263157</v>
      </c>
      <c r="N43" s="56">
        <f t="shared" si="1"/>
        <v>8.333157894736843</v>
      </c>
      <c r="O43" s="56">
        <f t="shared" si="14"/>
        <v>8.274473684210527</v>
      </c>
      <c r="P43" s="56">
        <f t="shared" si="15"/>
        <v>8.215789473684211</v>
      </c>
      <c r="Q43" s="49">
        <f t="shared" si="16"/>
        <v>8.157105263157895</v>
      </c>
      <c r="R43" s="49">
        <f t="shared" si="17"/>
        <v>8.09842105263158</v>
      </c>
      <c r="S43">
        <f t="shared" si="18"/>
        <v>0.011736842105263146</v>
      </c>
      <c r="T43">
        <f t="shared" si="19"/>
        <v>8.881784197001252E-15</v>
      </c>
      <c r="U43">
        <v>20.8</v>
      </c>
      <c r="V43" s="93">
        <f t="shared" si="23"/>
        <v>8.92</v>
      </c>
      <c r="W43" s="93">
        <f t="shared" si="24"/>
        <v>8.908263157894737</v>
      </c>
      <c r="X43" s="93">
        <f t="shared" si="25"/>
        <v>8.896526315789474</v>
      </c>
      <c r="Y43" s="93">
        <f t="shared" si="26"/>
        <v>8.884789473684211</v>
      </c>
      <c r="Z43" s="93">
        <f t="shared" si="27"/>
        <v>8.873052631578947</v>
      </c>
      <c r="AA43" s="93">
        <f t="shared" si="28"/>
        <v>8.861315789473684</v>
      </c>
      <c r="AB43" s="93">
        <f t="shared" si="31"/>
        <v>8.849578947368421</v>
      </c>
      <c r="AC43" s="93">
        <f t="shared" si="31"/>
        <v>8.837842105263158</v>
      </c>
      <c r="AD43" s="93">
        <f t="shared" si="31"/>
        <v>8.826105263157896</v>
      </c>
      <c r="AE43" s="93">
        <f t="shared" si="31"/>
        <v>8.814368421052631</v>
      </c>
      <c r="AF43" s="93">
        <f t="shared" si="31"/>
        <v>8.802631578947368</v>
      </c>
      <c r="AG43" s="93">
        <f t="shared" si="44"/>
        <v>8.790894736842105</v>
      </c>
      <c r="AH43" s="93">
        <f t="shared" si="44"/>
        <v>8.779157894736842</v>
      </c>
      <c r="AI43" s="93">
        <f t="shared" si="44"/>
        <v>8.76742105263158</v>
      </c>
      <c r="AJ43" s="93">
        <f t="shared" si="44"/>
        <v>8.755684210526317</v>
      </c>
      <c r="AK43" s="93">
        <f t="shared" si="44"/>
        <v>8.743947368421052</v>
      </c>
      <c r="AL43" s="93">
        <f t="shared" si="45"/>
        <v>8.73221052631579</v>
      </c>
      <c r="AM43" s="93">
        <f t="shared" si="33"/>
        <v>8.720473684210527</v>
      </c>
      <c r="AN43" s="93">
        <f t="shared" si="33"/>
        <v>8.708736842105264</v>
      </c>
      <c r="AO43" s="93">
        <f t="shared" si="33"/>
        <v>8.697000000000001</v>
      </c>
      <c r="AP43" s="93">
        <f t="shared" si="33"/>
        <v>8.685263157894736</v>
      </c>
      <c r="AQ43" s="93">
        <f t="shared" si="51"/>
        <v>8.673526315789474</v>
      </c>
      <c r="AR43" s="93">
        <f t="shared" si="51"/>
        <v>8.66178947368421</v>
      </c>
      <c r="AS43" s="93">
        <f t="shared" si="51"/>
        <v>8.650052631578948</v>
      </c>
      <c r="AT43" s="93">
        <f t="shared" si="51"/>
        <v>8.638315789473685</v>
      </c>
      <c r="AU43" s="93">
        <f t="shared" si="51"/>
        <v>8.626578947368422</v>
      </c>
      <c r="AV43" s="93">
        <f t="shared" si="51"/>
        <v>8.614842105263158</v>
      </c>
      <c r="AW43" s="93">
        <f t="shared" si="51"/>
        <v>8.603105263157895</v>
      </c>
      <c r="AX43" s="93">
        <f t="shared" si="51"/>
        <v>8.591368421052632</v>
      </c>
      <c r="AY43" s="93">
        <f t="shared" si="51"/>
        <v>8.57963157894737</v>
      </c>
      <c r="AZ43" s="93">
        <f t="shared" si="51"/>
        <v>8.567894736842106</v>
      </c>
      <c r="BA43" s="93">
        <f t="shared" si="52"/>
        <v>8.556157894736842</v>
      </c>
      <c r="BB43" s="93">
        <f t="shared" si="52"/>
        <v>8.544421052631579</v>
      </c>
      <c r="BC43" s="93">
        <f t="shared" si="52"/>
        <v>8.532684210526316</v>
      </c>
      <c r="BD43" s="93">
        <f t="shared" si="52"/>
        <v>8.520947368421053</v>
      </c>
      <c r="BE43" s="93">
        <f t="shared" si="52"/>
        <v>8.50921052631579</v>
      </c>
      <c r="BF43" s="93">
        <f t="shared" si="52"/>
        <v>8.497473684210528</v>
      </c>
      <c r="BG43" s="93">
        <f t="shared" si="52"/>
        <v>8.485736842105263</v>
      </c>
      <c r="BH43" s="93">
        <f t="shared" si="52"/>
        <v>8.474</v>
      </c>
      <c r="BI43" s="93">
        <f t="shared" si="52"/>
        <v>8.462263157894737</v>
      </c>
      <c r="BJ43" s="93">
        <f t="shared" si="52"/>
        <v>8.450526315789475</v>
      </c>
      <c r="BK43" s="93">
        <f t="shared" si="53"/>
        <v>8.438789473684212</v>
      </c>
      <c r="BL43" s="93">
        <f t="shared" si="53"/>
        <v>8.427052631578947</v>
      </c>
      <c r="BM43" s="93">
        <f t="shared" si="53"/>
        <v>8.415315789473684</v>
      </c>
      <c r="BN43" s="93">
        <f t="shared" si="53"/>
        <v>8.403578947368421</v>
      </c>
      <c r="BO43" s="93">
        <f t="shared" si="53"/>
        <v>8.391842105263159</v>
      </c>
      <c r="BP43" s="93">
        <f t="shared" si="53"/>
        <v>8.380105263157896</v>
      </c>
      <c r="BQ43" s="93">
        <f t="shared" si="53"/>
        <v>8.368368421052633</v>
      </c>
      <c r="BR43" s="93">
        <f t="shared" si="53"/>
        <v>8.356631578947368</v>
      </c>
      <c r="BS43" s="93">
        <f t="shared" si="53"/>
        <v>8.344894736842106</v>
      </c>
      <c r="BT43" s="93">
        <f t="shared" si="53"/>
        <v>8.333157894736843</v>
      </c>
      <c r="BU43" s="93">
        <f t="shared" si="54"/>
        <v>8.32142105263158</v>
      </c>
      <c r="BV43" s="93">
        <f t="shared" si="54"/>
        <v>8.309684210526317</v>
      </c>
      <c r="BW43" s="93">
        <f t="shared" si="54"/>
        <v>8.297947368421053</v>
      </c>
      <c r="BX43" s="93">
        <f t="shared" si="54"/>
        <v>8.28621052631579</v>
      </c>
      <c r="BY43" s="93">
        <f t="shared" si="54"/>
        <v>8.274473684210527</v>
      </c>
      <c r="BZ43" s="93">
        <f t="shared" si="54"/>
        <v>8.262736842105264</v>
      </c>
      <c r="CA43" s="93">
        <f t="shared" si="54"/>
        <v>8.251000000000001</v>
      </c>
      <c r="CB43" s="93">
        <f t="shared" si="54"/>
        <v>8.239263157894738</v>
      </c>
      <c r="CC43" s="93">
        <f t="shared" si="54"/>
        <v>8.227526315789474</v>
      </c>
      <c r="CD43" s="93">
        <f t="shared" si="54"/>
        <v>8.215789473684211</v>
      </c>
      <c r="CE43" s="93">
        <f t="shared" si="55"/>
        <v>8.204052631578948</v>
      </c>
      <c r="CF43" s="93">
        <f t="shared" si="55"/>
        <v>8.192315789473685</v>
      </c>
      <c r="CG43" s="93">
        <f t="shared" si="55"/>
        <v>8.180578947368423</v>
      </c>
      <c r="CH43" s="93">
        <f t="shared" si="55"/>
        <v>8.168842105263158</v>
      </c>
      <c r="CI43" s="93">
        <f t="shared" si="55"/>
        <v>8.157105263157895</v>
      </c>
      <c r="CJ43" s="93">
        <f t="shared" si="55"/>
        <v>8.145368421052632</v>
      </c>
      <c r="CK43" s="93">
        <f t="shared" si="55"/>
        <v>8.13363157894737</v>
      </c>
      <c r="CL43" s="93">
        <f t="shared" si="55"/>
        <v>8.121894736842107</v>
      </c>
      <c r="CM43" s="93">
        <f t="shared" si="55"/>
        <v>8.110157894736844</v>
      </c>
      <c r="CN43" s="93">
        <f t="shared" si="22"/>
        <v>8.09842105263158</v>
      </c>
    </row>
    <row r="44" spans="1:92" ht="13.5" thickBot="1">
      <c r="A44">
        <v>20</v>
      </c>
      <c r="B44" s="42">
        <v>0.9</v>
      </c>
      <c r="C44" s="57" t="str">
        <f t="shared" si="4"/>
        <v>20.9 'C</v>
      </c>
      <c r="D44" s="88">
        <v>8.9</v>
      </c>
      <c r="E44" s="63">
        <f t="shared" si="5"/>
        <v>8.841447368421054</v>
      </c>
      <c r="F44" s="63">
        <f t="shared" si="6"/>
        <v>8.782894736842104</v>
      </c>
      <c r="G44" s="63">
        <f t="shared" si="7"/>
        <v>8.724342105263158</v>
      </c>
      <c r="H44" s="89">
        <f t="shared" si="8"/>
        <v>8.66578947368421</v>
      </c>
      <c r="I44" s="66">
        <f t="shared" si="9"/>
        <v>8.607236842105262</v>
      </c>
      <c r="J44" s="67">
        <f t="shared" si="10"/>
        <v>8.548684210526316</v>
      </c>
      <c r="K44" s="63">
        <f t="shared" si="11"/>
        <v>8.490131578947368</v>
      </c>
      <c r="L44" s="63">
        <f t="shared" si="12"/>
        <v>8.43157894736842</v>
      </c>
      <c r="M44" s="63">
        <f t="shared" si="13"/>
        <v>8.373026315789474</v>
      </c>
      <c r="N44" s="63">
        <f t="shared" si="1"/>
        <v>8.314473684210526</v>
      </c>
      <c r="O44" s="63">
        <f t="shared" si="14"/>
        <v>8.25592105263158</v>
      </c>
      <c r="P44" s="63">
        <f t="shared" si="15"/>
        <v>8.197368421052632</v>
      </c>
      <c r="Q44" s="63">
        <f t="shared" si="16"/>
        <v>8.138815789473684</v>
      </c>
      <c r="R44" s="63">
        <f t="shared" si="17"/>
        <v>8.080263157894738</v>
      </c>
      <c r="S44">
        <f t="shared" si="18"/>
        <v>0.011710526315789473</v>
      </c>
      <c r="T44">
        <f t="shared" si="19"/>
        <v>0</v>
      </c>
      <c r="U44">
        <v>20.9</v>
      </c>
      <c r="V44" s="93">
        <f t="shared" si="23"/>
        <v>8.9</v>
      </c>
      <c r="W44" s="93">
        <f t="shared" si="24"/>
        <v>8.88828947368421</v>
      </c>
      <c r="X44" s="93">
        <f t="shared" si="25"/>
        <v>8.87657894736842</v>
      </c>
      <c r="Y44" s="93">
        <f t="shared" si="26"/>
        <v>8.86486842105263</v>
      </c>
      <c r="Z44" s="93">
        <f t="shared" si="27"/>
        <v>8.853157894736842</v>
      </c>
      <c r="AA44" s="93">
        <f t="shared" si="28"/>
        <v>8.841447368421052</v>
      </c>
      <c r="AB44" s="93">
        <f t="shared" si="31"/>
        <v>8.829736842105262</v>
      </c>
      <c r="AC44" s="93">
        <f t="shared" si="31"/>
        <v>8.818026315789474</v>
      </c>
      <c r="AD44" s="93">
        <f t="shared" si="31"/>
        <v>8.806315789473684</v>
      </c>
      <c r="AE44" s="93">
        <f t="shared" si="31"/>
        <v>8.794605263157894</v>
      </c>
      <c r="AF44" s="93">
        <f t="shared" si="31"/>
        <v>8.782894736842104</v>
      </c>
      <c r="AG44" s="93">
        <f t="shared" si="44"/>
        <v>8.771184210526316</v>
      </c>
      <c r="AH44" s="93">
        <f t="shared" si="44"/>
        <v>8.759473684210526</v>
      </c>
      <c r="AI44" s="93">
        <f t="shared" si="44"/>
        <v>8.747763157894736</v>
      </c>
      <c r="AJ44" s="93">
        <f t="shared" si="44"/>
        <v>8.736052631578946</v>
      </c>
      <c r="AK44" s="93">
        <f t="shared" si="44"/>
        <v>8.724342105263158</v>
      </c>
      <c r="AL44" s="93">
        <f t="shared" si="45"/>
        <v>8.712631578947368</v>
      </c>
      <c r="AM44" s="93">
        <f t="shared" si="33"/>
        <v>8.700921052631578</v>
      </c>
      <c r="AN44" s="93">
        <f t="shared" si="33"/>
        <v>8.689210526315788</v>
      </c>
      <c r="AO44" s="93">
        <f t="shared" si="33"/>
        <v>8.6775</v>
      </c>
      <c r="AP44" s="93">
        <f t="shared" si="33"/>
        <v>8.66578947368421</v>
      </c>
      <c r="AQ44" s="93">
        <f t="shared" si="51"/>
        <v>8.65407894736842</v>
      </c>
      <c r="AR44" s="93">
        <f t="shared" si="51"/>
        <v>8.642368421052632</v>
      </c>
      <c r="AS44" s="93">
        <f t="shared" si="51"/>
        <v>8.630657894736842</v>
      </c>
      <c r="AT44" s="93">
        <f t="shared" si="51"/>
        <v>8.618947368421052</v>
      </c>
      <c r="AU44" s="93">
        <f t="shared" si="51"/>
        <v>8.607236842105262</v>
      </c>
      <c r="AV44" s="93">
        <f t="shared" si="51"/>
        <v>8.595526315789474</v>
      </c>
      <c r="AW44" s="93">
        <f t="shared" si="51"/>
        <v>8.583815789473684</v>
      </c>
      <c r="AX44" s="93">
        <f t="shared" si="51"/>
        <v>8.572105263157894</v>
      </c>
      <c r="AY44" s="93">
        <f t="shared" si="51"/>
        <v>8.560394736842104</v>
      </c>
      <c r="AZ44" s="93">
        <f t="shared" si="51"/>
        <v>8.548684210526316</v>
      </c>
      <c r="BA44" s="93">
        <f t="shared" si="52"/>
        <v>8.536973684210526</v>
      </c>
      <c r="BB44" s="93">
        <f t="shared" si="52"/>
        <v>8.525263157894736</v>
      </c>
      <c r="BC44" s="93">
        <f t="shared" si="52"/>
        <v>8.513552631578946</v>
      </c>
      <c r="BD44" s="93">
        <f t="shared" si="52"/>
        <v>8.501842105263158</v>
      </c>
      <c r="BE44" s="93">
        <f t="shared" si="52"/>
        <v>8.490131578947368</v>
      </c>
      <c r="BF44" s="93">
        <f t="shared" si="52"/>
        <v>8.478421052631578</v>
      </c>
      <c r="BG44" s="93">
        <f t="shared" si="52"/>
        <v>8.46671052631579</v>
      </c>
      <c r="BH44" s="93">
        <f t="shared" si="52"/>
        <v>8.455</v>
      </c>
      <c r="BI44" s="93">
        <f t="shared" si="52"/>
        <v>8.44328947368421</v>
      </c>
      <c r="BJ44" s="93">
        <f t="shared" si="52"/>
        <v>8.43157894736842</v>
      </c>
      <c r="BK44" s="93">
        <f t="shared" si="53"/>
        <v>8.419868421052632</v>
      </c>
      <c r="BL44" s="93">
        <f t="shared" si="53"/>
        <v>8.408157894736842</v>
      </c>
      <c r="BM44" s="93">
        <f t="shared" si="53"/>
        <v>8.396447368421052</v>
      </c>
      <c r="BN44" s="93">
        <f t="shared" si="53"/>
        <v>8.384736842105262</v>
      </c>
      <c r="BO44" s="93">
        <f t="shared" si="53"/>
        <v>8.373026315789474</v>
      </c>
      <c r="BP44" s="93">
        <f t="shared" si="53"/>
        <v>8.361315789473684</v>
      </c>
      <c r="BQ44" s="93">
        <f t="shared" si="53"/>
        <v>8.349605263157894</v>
      </c>
      <c r="BR44" s="93">
        <f t="shared" si="53"/>
        <v>8.337894736842104</v>
      </c>
      <c r="BS44" s="93">
        <f t="shared" si="53"/>
        <v>8.326184210526316</v>
      </c>
      <c r="BT44" s="93">
        <f t="shared" si="53"/>
        <v>8.314473684210526</v>
      </c>
      <c r="BU44" s="93">
        <f t="shared" si="54"/>
        <v>8.302763157894736</v>
      </c>
      <c r="BV44" s="93">
        <f t="shared" si="54"/>
        <v>8.291052631578948</v>
      </c>
      <c r="BW44" s="93">
        <f t="shared" si="54"/>
        <v>8.279342105263158</v>
      </c>
      <c r="BX44" s="93">
        <f t="shared" si="54"/>
        <v>8.267631578947368</v>
      </c>
      <c r="BY44" s="93">
        <f t="shared" si="54"/>
        <v>8.255921052631578</v>
      </c>
      <c r="BZ44" s="93">
        <f t="shared" si="54"/>
        <v>8.24421052631579</v>
      </c>
      <c r="CA44" s="93">
        <f t="shared" si="54"/>
        <v>8.2325</v>
      </c>
      <c r="CB44" s="93">
        <f t="shared" si="54"/>
        <v>8.22078947368421</v>
      </c>
      <c r="CC44" s="93">
        <f t="shared" si="54"/>
        <v>8.20907894736842</v>
      </c>
      <c r="CD44" s="93">
        <f t="shared" si="54"/>
        <v>8.197368421052632</v>
      </c>
      <c r="CE44" s="93">
        <f t="shared" si="55"/>
        <v>8.185657894736842</v>
      </c>
      <c r="CF44" s="93">
        <f t="shared" si="55"/>
        <v>8.173947368421052</v>
      </c>
      <c r="CG44" s="93">
        <f t="shared" si="55"/>
        <v>8.162236842105262</v>
      </c>
      <c r="CH44" s="93">
        <f t="shared" si="55"/>
        <v>8.150526315789474</v>
      </c>
      <c r="CI44" s="93">
        <f t="shared" si="55"/>
        <v>8.138815789473684</v>
      </c>
      <c r="CJ44" s="93">
        <f t="shared" si="55"/>
        <v>8.127105263157894</v>
      </c>
      <c r="CK44" s="93">
        <f t="shared" si="55"/>
        <v>8.115394736842106</v>
      </c>
      <c r="CL44" s="93">
        <f t="shared" si="55"/>
        <v>8.103684210526316</v>
      </c>
      <c r="CM44" s="93">
        <f t="shared" si="55"/>
        <v>8.091973684210526</v>
      </c>
      <c r="CN44" s="93">
        <f t="shared" si="22"/>
        <v>8.080263157894736</v>
      </c>
    </row>
    <row r="45" spans="1:92" ht="12.75">
      <c r="A45">
        <v>21</v>
      </c>
      <c r="B45" s="42">
        <v>0</v>
      </c>
      <c r="C45" s="43" t="str">
        <f t="shared" si="4"/>
        <v>21 'C</v>
      </c>
      <c r="D45" s="90">
        <v>8.88</v>
      </c>
      <c r="E45" s="49">
        <f t="shared" si="5"/>
        <v>8.821578947368423</v>
      </c>
      <c r="F45" s="49">
        <f t="shared" si="6"/>
        <v>8.763157894736842</v>
      </c>
      <c r="G45" s="49">
        <f t="shared" si="7"/>
        <v>8.704736842105264</v>
      </c>
      <c r="H45" s="86">
        <f t="shared" si="8"/>
        <v>8.646315789473686</v>
      </c>
      <c r="I45" s="68">
        <f t="shared" si="9"/>
        <v>8.587894736842106</v>
      </c>
      <c r="J45" s="69">
        <f t="shared" si="10"/>
        <v>8.529473684210528</v>
      </c>
      <c r="K45" s="49">
        <f t="shared" si="11"/>
        <v>8.471052631578948</v>
      </c>
      <c r="L45" s="49">
        <f t="shared" si="12"/>
        <v>8.41263157894737</v>
      </c>
      <c r="M45" s="49">
        <f t="shared" si="13"/>
        <v>8.35421052631579</v>
      </c>
      <c r="N45" s="49">
        <f t="shared" si="1"/>
        <v>8.295789473684211</v>
      </c>
      <c r="O45" s="49">
        <f t="shared" si="14"/>
        <v>8.237368421052633</v>
      </c>
      <c r="P45" s="49">
        <f t="shared" si="15"/>
        <v>8.178947368421053</v>
      </c>
      <c r="Q45" s="49">
        <f t="shared" si="16"/>
        <v>8.120526315789474</v>
      </c>
      <c r="R45" s="49">
        <f t="shared" si="17"/>
        <v>8.062105263157896</v>
      </c>
      <c r="S45">
        <f t="shared" si="18"/>
        <v>0.011684210526315793</v>
      </c>
      <c r="T45">
        <f t="shared" si="19"/>
        <v>-1.7763568394002505E-15</v>
      </c>
      <c r="U45">
        <v>21</v>
      </c>
      <c r="V45" s="93">
        <f t="shared" si="23"/>
        <v>8.88</v>
      </c>
      <c r="W45" s="93">
        <f t="shared" si="24"/>
        <v>8.868315789473685</v>
      </c>
      <c r="X45" s="93">
        <f t="shared" si="25"/>
        <v>8.85663157894737</v>
      </c>
      <c r="Y45" s="93">
        <f t="shared" si="26"/>
        <v>8.844947368421053</v>
      </c>
      <c r="Z45" s="93">
        <f t="shared" si="27"/>
        <v>8.833263157894738</v>
      </c>
      <c r="AA45" s="93">
        <f t="shared" si="28"/>
        <v>8.821578947368423</v>
      </c>
      <c r="AB45" s="93">
        <f t="shared" si="31"/>
        <v>8.809894736842107</v>
      </c>
      <c r="AC45" s="93">
        <f t="shared" si="31"/>
        <v>8.79821052631579</v>
      </c>
      <c r="AD45" s="93">
        <f t="shared" si="31"/>
        <v>8.786526315789475</v>
      </c>
      <c r="AE45" s="93">
        <f t="shared" si="31"/>
        <v>8.77484210526316</v>
      </c>
      <c r="AF45" s="93">
        <f t="shared" si="31"/>
        <v>8.763157894736842</v>
      </c>
      <c r="AG45" s="93">
        <f t="shared" si="44"/>
        <v>8.751473684210527</v>
      </c>
      <c r="AH45" s="93">
        <f t="shared" si="44"/>
        <v>8.739789473684212</v>
      </c>
      <c r="AI45" s="93">
        <f t="shared" si="44"/>
        <v>8.728105263157897</v>
      </c>
      <c r="AJ45" s="93">
        <f t="shared" si="44"/>
        <v>8.71642105263158</v>
      </c>
      <c r="AK45" s="93">
        <f t="shared" si="44"/>
        <v>8.704736842105264</v>
      </c>
      <c r="AL45" s="93">
        <f t="shared" si="45"/>
        <v>8.693052631578949</v>
      </c>
      <c r="AM45" s="93">
        <f t="shared" si="33"/>
        <v>8.681368421052634</v>
      </c>
      <c r="AN45" s="93">
        <f t="shared" si="33"/>
        <v>8.669684210526317</v>
      </c>
      <c r="AO45" s="93">
        <f t="shared" si="33"/>
        <v>8.658000000000001</v>
      </c>
      <c r="AP45" s="93">
        <f t="shared" si="33"/>
        <v>8.646315789473686</v>
      </c>
      <c r="AQ45" s="93">
        <f t="shared" si="51"/>
        <v>8.634631578947369</v>
      </c>
      <c r="AR45" s="93">
        <f t="shared" si="51"/>
        <v>8.622947368421054</v>
      </c>
      <c r="AS45" s="93">
        <f t="shared" si="51"/>
        <v>8.611263157894738</v>
      </c>
      <c r="AT45" s="93">
        <f t="shared" si="51"/>
        <v>8.599578947368423</v>
      </c>
      <c r="AU45" s="93">
        <f t="shared" si="51"/>
        <v>8.587894736842106</v>
      </c>
      <c r="AV45" s="93">
        <f t="shared" si="51"/>
        <v>8.57621052631579</v>
      </c>
      <c r="AW45" s="93">
        <f t="shared" si="51"/>
        <v>8.564526315789475</v>
      </c>
      <c r="AX45" s="93">
        <f t="shared" si="51"/>
        <v>8.552842105263158</v>
      </c>
      <c r="AY45" s="93">
        <f t="shared" si="51"/>
        <v>8.541157894736843</v>
      </c>
      <c r="AZ45" s="93">
        <f t="shared" si="51"/>
        <v>8.529473684210528</v>
      </c>
      <c r="BA45" s="93">
        <f t="shared" si="52"/>
        <v>8.517789473684212</v>
      </c>
      <c r="BB45" s="93">
        <f t="shared" si="52"/>
        <v>8.506105263157895</v>
      </c>
      <c r="BC45" s="93">
        <f t="shared" si="52"/>
        <v>8.49442105263158</v>
      </c>
      <c r="BD45" s="93">
        <f t="shared" si="52"/>
        <v>8.482736842105265</v>
      </c>
      <c r="BE45" s="93">
        <f t="shared" si="52"/>
        <v>8.471052631578948</v>
      </c>
      <c r="BF45" s="93">
        <f t="shared" si="52"/>
        <v>8.459368421052632</v>
      </c>
      <c r="BG45" s="93">
        <f t="shared" si="52"/>
        <v>8.447684210526317</v>
      </c>
      <c r="BH45" s="93">
        <f t="shared" si="52"/>
        <v>8.436000000000002</v>
      </c>
      <c r="BI45" s="93">
        <f t="shared" si="52"/>
        <v>8.424315789473685</v>
      </c>
      <c r="BJ45" s="93">
        <f t="shared" si="52"/>
        <v>8.41263157894737</v>
      </c>
      <c r="BK45" s="93">
        <f t="shared" si="53"/>
        <v>8.400947368421054</v>
      </c>
      <c r="BL45" s="93">
        <f t="shared" si="53"/>
        <v>8.389263157894739</v>
      </c>
      <c r="BM45" s="93">
        <f t="shared" si="53"/>
        <v>8.377578947368422</v>
      </c>
      <c r="BN45" s="93">
        <f t="shared" si="53"/>
        <v>8.365894736842106</v>
      </c>
      <c r="BO45" s="93">
        <f t="shared" si="53"/>
        <v>8.354210526315791</v>
      </c>
      <c r="BP45" s="93">
        <f t="shared" si="53"/>
        <v>8.342526315789474</v>
      </c>
      <c r="BQ45" s="93">
        <f t="shared" si="53"/>
        <v>8.330842105263159</v>
      </c>
      <c r="BR45" s="93">
        <f t="shared" si="53"/>
        <v>8.319157894736843</v>
      </c>
      <c r="BS45" s="93">
        <f t="shared" si="53"/>
        <v>8.307473684210528</v>
      </c>
      <c r="BT45" s="93">
        <f t="shared" si="53"/>
        <v>8.295789473684211</v>
      </c>
      <c r="BU45" s="93">
        <f t="shared" si="54"/>
        <v>8.284105263157896</v>
      </c>
      <c r="BV45" s="93">
        <f t="shared" si="54"/>
        <v>8.27242105263158</v>
      </c>
      <c r="BW45" s="93">
        <f t="shared" si="54"/>
        <v>8.260736842105263</v>
      </c>
      <c r="BX45" s="93">
        <f t="shared" si="54"/>
        <v>8.249052631578948</v>
      </c>
      <c r="BY45" s="93">
        <f t="shared" si="54"/>
        <v>8.237368421052633</v>
      </c>
      <c r="BZ45" s="93">
        <f t="shared" si="54"/>
        <v>8.225684210526317</v>
      </c>
      <c r="CA45" s="93">
        <f t="shared" si="54"/>
        <v>8.214</v>
      </c>
      <c r="CB45" s="93">
        <f t="shared" si="54"/>
        <v>8.202315789473685</v>
      </c>
      <c r="CC45" s="93">
        <f t="shared" si="54"/>
        <v>8.19063157894737</v>
      </c>
      <c r="CD45" s="93">
        <f t="shared" si="54"/>
        <v>8.178947368421055</v>
      </c>
      <c r="CE45" s="93">
        <f t="shared" si="55"/>
        <v>8.167263157894737</v>
      </c>
      <c r="CF45" s="93">
        <f t="shared" si="55"/>
        <v>8.155578947368422</v>
      </c>
      <c r="CG45" s="93">
        <f t="shared" si="55"/>
        <v>8.143894736842107</v>
      </c>
      <c r="CH45" s="93">
        <f t="shared" si="55"/>
        <v>8.13221052631579</v>
      </c>
      <c r="CI45" s="93">
        <f t="shared" si="55"/>
        <v>8.120526315789474</v>
      </c>
      <c r="CJ45" s="93">
        <f t="shared" si="55"/>
        <v>8.10884210526316</v>
      </c>
      <c r="CK45" s="93">
        <f t="shared" si="55"/>
        <v>8.097157894736844</v>
      </c>
      <c r="CL45" s="93">
        <f t="shared" si="55"/>
        <v>8.085473684210527</v>
      </c>
      <c r="CM45" s="93">
        <f t="shared" si="55"/>
        <v>8.073789473684212</v>
      </c>
      <c r="CN45" s="93">
        <f t="shared" si="22"/>
        <v>8.062105263157896</v>
      </c>
    </row>
    <row r="46" spans="1:92" ht="12.75">
      <c r="A46">
        <v>21</v>
      </c>
      <c r="B46" s="42">
        <v>0.1</v>
      </c>
      <c r="C46" s="50" t="str">
        <f t="shared" si="4"/>
        <v>21.1 'C</v>
      </c>
      <c r="D46" s="87">
        <v>8.86</v>
      </c>
      <c r="E46" s="56">
        <f t="shared" si="5"/>
        <v>8.801710526315789</v>
      </c>
      <c r="F46" s="56">
        <f t="shared" si="6"/>
        <v>8.743421052631579</v>
      </c>
      <c r="G46" s="56">
        <f t="shared" si="7"/>
        <v>8.685131578947368</v>
      </c>
      <c r="H46" s="71">
        <f t="shared" si="8"/>
        <v>8.626842105263158</v>
      </c>
      <c r="I46" s="65">
        <f t="shared" si="9"/>
        <v>8.568552631578946</v>
      </c>
      <c r="J46" s="64">
        <f t="shared" si="10"/>
        <v>8.510263157894736</v>
      </c>
      <c r="K46" s="56">
        <f t="shared" si="11"/>
        <v>8.451973684210525</v>
      </c>
      <c r="L46" s="56">
        <f t="shared" si="12"/>
        <v>8.393684210526315</v>
      </c>
      <c r="M46" s="56">
        <f t="shared" si="13"/>
        <v>8.335394736842105</v>
      </c>
      <c r="N46" s="56">
        <f t="shared" si="1"/>
        <v>8.277105263157894</v>
      </c>
      <c r="O46" s="56">
        <f t="shared" si="14"/>
        <v>8.218815789473684</v>
      </c>
      <c r="P46" s="56">
        <f t="shared" si="15"/>
        <v>8.160526315789474</v>
      </c>
      <c r="Q46" s="49">
        <f t="shared" si="16"/>
        <v>8.102236842105263</v>
      </c>
      <c r="R46" s="49">
        <f t="shared" si="17"/>
        <v>8.043947368421053</v>
      </c>
      <c r="S46">
        <f t="shared" si="18"/>
        <v>0.011657894736842098</v>
      </c>
      <c r="T46">
        <f t="shared" si="19"/>
        <v>3.552713678800501E-15</v>
      </c>
      <c r="U46">
        <v>21.1</v>
      </c>
      <c r="V46" s="93">
        <f t="shared" si="23"/>
        <v>8.859999999999998</v>
      </c>
      <c r="W46" s="93">
        <f t="shared" si="24"/>
        <v>8.848342105263155</v>
      </c>
      <c r="X46" s="93">
        <f t="shared" si="25"/>
        <v>8.836684210526315</v>
      </c>
      <c r="Y46" s="93">
        <f t="shared" si="26"/>
        <v>8.825026315789472</v>
      </c>
      <c r="Z46" s="93">
        <f t="shared" si="27"/>
        <v>8.81336842105263</v>
      </c>
      <c r="AA46" s="93">
        <f t="shared" si="28"/>
        <v>8.801710526315787</v>
      </c>
      <c r="AB46" s="93">
        <f t="shared" si="31"/>
        <v>8.790052631578945</v>
      </c>
      <c r="AC46" s="93">
        <f t="shared" si="31"/>
        <v>8.778394736842102</v>
      </c>
      <c r="AD46" s="93">
        <f t="shared" si="31"/>
        <v>8.766736842105262</v>
      </c>
      <c r="AE46" s="93">
        <f t="shared" si="31"/>
        <v>8.75507894736842</v>
      </c>
      <c r="AF46" s="93">
        <f t="shared" si="31"/>
        <v>8.743421052631577</v>
      </c>
      <c r="AG46" s="93">
        <f t="shared" si="44"/>
        <v>8.731763157894735</v>
      </c>
      <c r="AH46" s="93">
        <f t="shared" si="44"/>
        <v>8.720105263157892</v>
      </c>
      <c r="AI46" s="93">
        <f t="shared" si="44"/>
        <v>8.708447368421051</v>
      </c>
      <c r="AJ46" s="93">
        <f t="shared" si="44"/>
        <v>8.696789473684209</v>
      </c>
      <c r="AK46" s="93">
        <f t="shared" si="44"/>
        <v>8.685131578947367</v>
      </c>
      <c r="AL46" s="93">
        <f t="shared" si="45"/>
        <v>8.673473684210524</v>
      </c>
      <c r="AM46" s="93">
        <f t="shared" si="33"/>
        <v>8.661815789473682</v>
      </c>
      <c r="AN46" s="93">
        <f t="shared" si="33"/>
        <v>8.65015789473684</v>
      </c>
      <c r="AO46" s="93">
        <f t="shared" si="33"/>
        <v>8.638499999999999</v>
      </c>
      <c r="AP46" s="93">
        <f t="shared" si="33"/>
        <v>8.626842105263156</v>
      </c>
      <c r="AQ46" s="93">
        <f t="shared" si="51"/>
        <v>8.615184210526314</v>
      </c>
      <c r="AR46" s="93">
        <f t="shared" si="51"/>
        <v>8.603526315789471</v>
      </c>
      <c r="AS46" s="93">
        <f t="shared" si="51"/>
        <v>8.591868421052629</v>
      </c>
      <c r="AT46" s="93">
        <f t="shared" si="51"/>
        <v>8.580210526315788</v>
      </c>
      <c r="AU46" s="93">
        <f t="shared" si="51"/>
        <v>8.568552631578946</v>
      </c>
      <c r="AV46" s="93">
        <f t="shared" si="51"/>
        <v>8.556894736842104</v>
      </c>
      <c r="AW46" s="93">
        <f t="shared" si="51"/>
        <v>8.545236842105261</v>
      </c>
      <c r="AX46" s="93">
        <f t="shared" si="51"/>
        <v>8.533578947368419</v>
      </c>
      <c r="AY46" s="93">
        <f t="shared" si="51"/>
        <v>8.521921052631578</v>
      </c>
      <c r="AZ46" s="93">
        <f t="shared" si="51"/>
        <v>8.510263157894736</v>
      </c>
      <c r="BA46" s="93">
        <f t="shared" si="52"/>
        <v>8.498605263157893</v>
      </c>
      <c r="BB46" s="93">
        <f t="shared" si="52"/>
        <v>8.48694736842105</v>
      </c>
      <c r="BC46" s="93">
        <f t="shared" si="52"/>
        <v>8.475289473684208</v>
      </c>
      <c r="BD46" s="93">
        <f t="shared" si="52"/>
        <v>8.463631578947366</v>
      </c>
      <c r="BE46" s="93">
        <f t="shared" si="52"/>
        <v>8.451973684210525</v>
      </c>
      <c r="BF46" s="93">
        <f t="shared" si="52"/>
        <v>8.440315789473683</v>
      </c>
      <c r="BG46" s="93">
        <f t="shared" si="52"/>
        <v>8.42865789473684</v>
      </c>
      <c r="BH46" s="93">
        <f t="shared" si="52"/>
        <v>8.416999999999998</v>
      </c>
      <c r="BI46" s="93">
        <f t="shared" si="52"/>
        <v>8.405342105263156</v>
      </c>
      <c r="BJ46" s="93">
        <f t="shared" si="52"/>
        <v>8.393684210526315</v>
      </c>
      <c r="BK46" s="93">
        <f t="shared" si="53"/>
        <v>8.382026315789473</v>
      </c>
      <c r="BL46" s="93">
        <f t="shared" si="53"/>
        <v>8.37036842105263</v>
      </c>
      <c r="BM46" s="93">
        <f t="shared" si="53"/>
        <v>8.358710526315788</v>
      </c>
      <c r="BN46" s="93">
        <f t="shared" si="53"/>
        <v>8.347052631578945</v>
      </c>
      <c r="BO46" s="93">
        <f t="shared" si="53"/>
        <v>8.335394736842103</v>
      </c>
      <c r="BP46" s="93">
        <f t="shared" si="53"/>
        <v>8.323736842105262</v>
      </c>
      <c r="BQ46" s="93">
        <f t="shared" si="53"/>
        <v>8.31207894736842</v>
      </c>
      <c r="BR46" s="93">
        <f t="shared" si="53"/>
        <v>8.300421052631577</v>
      </c>
      <c r="BS46" s="93">
        <f t="shared" si="53"/>
        <v>8.288763157894735</v>
      </c>
      <c r="BT46" s="93">
        <f t="shared" si="53"/>
        <v>8.277105263157893</v>
      </c>
      <c r="BU46" s="93">
        <f t="shared" si="54"/>
        <v>8.265447368421052</v>
      </c>
      <c r="BV46" s="93">
        <f t="shared" si="54"/>
        <v>8.25378947368421</v>
      </c>
      <c r="BW46" s="93">
        <f t="shared" si="54"/>
        <v>8.242131578947367</v>
      </c>
      <c r="BX46" s="93">
        <f t="shared" si="54"/>
        <v>8.230473684210525</v>
      </c>
      <c r="BY46" s="93">
        <f t="shared" si="54"/>
        <v>8.218815789473682</v>
      </c>
      <c r="BZ46" s="93">
        <f t="shared" si="54"/>
        <v>8.20715789473684</v>
      </c>
      <c r="CA46" s="93">
        <f t="shared" si="54"/>
        <v>8.1955</v>
      </c>
      <c r="CB46" s="93">
        <f t="shared" si="54"/>
        <v>8.183842105263157</v>
      </c>
      <c r="CC46" s="93">
        <f t="shared" si="54"/>
        <v>8.172184210526314</v>
      </c>
      <c r="CD46" s="93">
        <f t="shared" si="54"/>
        <v>8.160526315789472</v>
      </c>
      <c r="CE46" s="93">
        <f t="shared" si="55"/>
        <v>8.14886842105263</v>
      </c>
      <c r="CF46" s="93">
        <f t="shared" si="55"/>
        <v>8.137210526315789</v>
      </c>
      <c r="CG46" s="93">
        <f t="shared" si="55"/>
        <v>8.125552631578946</v>
      </c>
      <c r="CH46" s="93">
        <f t="shared" si="55"/>
        <v>8.113894736842104</v>
      </c>
      <c r="CI46" s="93">
        <f t="shared" si="55"/>
        <v>8.102236842105262</v>
      </c>
      <c r="CJ46" s="93">
        <f t="shared" si="55"/>
        <v>8.090578947368419</v>
      </c>
      <c r="CK46" s="93">
        <f t="shared" si="55"/>
        <v>8.078921052631577</v>
      </c>
      <c r="CL46" s="93">
        <f t="shared" si="55"/>
        <v>8.067263157894736</v>
      </c>
      <c r="CM46" s="93">
        <f t="shared" si="55"/>
        <v>8.055605263157894</v>
      </c>
      <c r="CN46" s="93">
        <f t="shared" si="22"/>
        <v>8.043947368421051</v>
      </c>
    </row>
    <row r="47" spans="1:92" ht="12.75">
      <c r="A47">
        <v>21</v>
      </c>
      <c r="B47" s="42">
        <v>0.2</v>
      </c>
      <c r="C47" s="50" t="str">
        <f t="shared" si="4"/>
        <v>21.2 'C</v>
      </c>
      <c r="D47" s="87">
        <v>8.85</v>
      </c>
      <c r="E47" s="56">
        <f t="shared" si="5"/>
        <v>8.791776315789473</v>
      </c>
      <c r="F47" s="56">
        <f t="shared" si="6"/>
        <v>8.733552631578947</v>
      </c>
      <c r="G47" s="56">
        <f t="shared" si="7"/>
        <v>8.67532894736842</v>
      </c>
      <c r="H47" s="71">
        <f t="shared" si="8"/>
        <v>8.617105263157894</v>
      </c>
      <c r="I47" s="65">
        <f t="shared" si="9"/>
        <v>8.558881578947368</v>
      </c>
      <c r="J47" s="64">
        <f t="shared" si="10"/>
        <v>8.500657894736841</v>
      </c>
      <c r="K47" s="56">
        <f t="shared" si="11"/>
        <v>8.442434210526315</v>
      </c>
      <c r="L47" s="56">
        <f t="shared" si="12"/>
        <v>8.384210526315789</v>
      </c>
      <c r="M47" s="56">
        <f t="shared" si="13"/>
        <v>8.325986842105262</v>
      </c>
      <c r="N47" s="56">
        <f t="shared" si="1"/>
        <v>8.267763157894736</v>
      </c>
      <c r="O47" s="56">
        <f t="shared" si="14"/>
        <v>8.209539473684211</v>
      </c>
      <c r="P47" s="56">
        <f t="shared" si="15"/>
        <v>8.151315789473683</v>
      </c>
      <c r="Q47" s="49">
        <f t="shared" si="16"/>
        <v>8.093092105263157</v>
      </c>
      <c r="R47" s="49">
        <f t="shared" si="17"/>
        <v>8.034868421052632</v>
      </c>
      <c r="S47">
        <f t="shared" si="18"/>
        <v>0.011644736842105258</v>
      </c>
      <c r="T47">
        <f t="shared" si="19"/>
        <v>5.329070518200751E-15</v>
      </c>
      <c r="U47">
        <v>21.2</v>
      </c>
      <c r="V47" s="93">
        <f t="shared" si="23"/>
        <v>8.850000000000001</v>
      </c>
      <c r="W47" s="93">
        <f t="shared" si="24"/>
        <v>8.838355263157895</v>
      </c>
      <c r="X47" s="93">
        <f t="shared" si="25"/>
        <v>8.826710526315791</v>
      </c>
      <c r="Y47" s="93">
        <f t="shared" si="26"/>
        <v>8.815065789473685</v>
      </c>
      <c r="Z47" s="93">
        <f t="shared" si="27"/>
        <v>8.803421052631581</v>
      </c>
      <c r="AA47" s="93">
        <f t="shared" si="28"/>
        <v>8.791776315789475</v>
      </c>
      <c r="AB47" s="93">
        <f t="shared" si="31"/>
        <v>8.780131578947369</v>
      </c>
      <c r="AC47" s="93">
        <f t="shared" si="31"/>
        <v>8.768486842105265</v>
      </c>
      <c r="AD47" s="93">
        <f t="shared" si="31"/>
        <v>8.756842105263159</v>
      </c>
      <c r="AE47" s="93">
        <f t="shared" si="31"/>
        <v>8.745197368421055</v>
      </c>
      <c r="AF47" s="93">
        <f t="shared" si="31"/>
        <v>8.733552631578949</v>
      </c>
      <c r="AG47" s="93">
        <f t="shared" si="44"/>
        <v>8.721907894736844</v>
      </c>
      <c r="AH47" s="93">
        <f t="shared" si="44"/>
        <v>8.710263157894738</v>
      </c>
      <c r="AI47" s="93">
        <f t="shared" si="44"/>
        <v>8.698618421052632</v>
      </c>
      <c r="AJ47" s="93">
        <f t="shared" si="44"/>
        <v>8.686973684210528</v>
      </c>
      <c r="AK47" s="93">
        <f t="shared" si="44"/>
        <v>8.675328947368422</v>
      </c>
      <c r="AL47" s="93">
        <f t="shared" si="45"/>
        <v>8.663684210526318</v>
      </c>
      <c r="AM47" s="93">
        <f t="shared" si="33"/>
        <v>8.652039473684212</v>
      </c>
      <c r="AN47" s="93">
        <f t="shared" si="33"/>
        <v>8.640394736842106</v>
      </c>
      <c r="AO47" s="93">
        <f t="shared" si="33"/>
        <v>8.628750000000002</v>
      </c>
      <c r="AP47" s="93">
        <f t="shared" si="33"/>
        <v>8.617105263157896</v>
      </c>
      <c r="AQ47" s="93">
        <f aca="true" t="shared" si="56" ref="AQ47:AZ55">($S47*AQ$4)+$T47</f>
        <v>8.605460526315792</v>
      </c>
      <c r="AR47" s="93">
        <f t="shared" si="56"/>
        <v>8.593815789473686</v>
      </c>
      <c r="AS47" s="93">
        <f t="shared" si="56"/>
        <v>8.58217105263158</v>
      </c>
      <c r="AT47" s="93">
        <f t="shared" si="56"/>
        <v>8.570526315789476</v>
      </c>
      <c r="AU47" s="93">
        <f t="shared" si="56"/>
        <v>8.55888157894737</v>
      </c>
      <c r="AV47" s="93">
        <f t="shared" si="56"/>
        <v>8.547236842105265</v>
      </c>
      <c r="AW47" s="93">
        <f t="shared" si="56"/>
        <v>8.53559210526316</v>
      </c>
      <c r="AX47" s="93">
        <f t="shared" si="56"/>
        <v>8.523947368421053</v>
      </c>
      <c r="AY47" s="93">
        <f t="shared" si="56"/>
        <v>8.51230263157895</v>
      </c>
      <c r="AZ47" s="93">
        <f t="shared" si="56"/>
        <v>8.500657894736843</v>
      </c>
      <c r="BA47" s="93">
        <f aca="true" t="shared" si="57" ref="BA47:BJ55">($S47*BA$4)+$T47</f>
        <v>8.489013157894739</v>
      </c>
      <c r="BB47" s="93">
        <f t="shared" si="57"/>
        <v>8.477368421052633</v>
      </c>
      <c r="BC47" s="93">
        <f t="shared" si="57"/>
        <v>8.465723684210529</v>
      </c>
      <c r="BD47" s="93">
        <f t="shared" si="57"/>
        <v>8.454078947368423</v>
      </c>
      <c r="BE47" s="93">
        <f t="shared" si="57"/>
        <v>8.442434210526317</v>
      </c>
      <c r="BF47" s="93">
        <f t="shared" si="57"/>
        <v>8.430789473684213</v>
      </c>
      <c r="BG47" s="93">
        <f t="shared" si="57"/>
        <v>8.419144736842107</v>
      </c>
      <c r="BH47" s="93">
        <f t="shared" si="57"/>
        <v>8.407500000000002</v>
      </c>
      <c r="BI47" s="93">
        <f t="shared" si="57"/>
        <v>8.395855263157896</v>
      </c>
      <c r="BJ47" s="93">
        <f t="shared" si="57"/>
        <v>8.38421052631579</v>
      </c>
      <c r="BK47" s="93">
        <f aca="true" t="shared" si="58" ref="BK47:BV55">($S47*BK$4)+$T47</f>
        <v>8.372565789473686</v>
      </c>
      <c r="BL47" s="93">
        <f t="shared" si="58"/>
        <v>8.36092105263158</v>
      </c>
      <c r="BM47" s="93">
        <f t="shared" si="58"/>
        <v>8.349276315789476</v>
      </c>
      <c r="BN47" s="93">
        <f t="shared" si="58"/>
        <v>8.33763157894737</v>
      </c>
      <c r="BO47" s="93">
        <f t="shared" si="58"/>
        <v>8.325986842105264</v>
      </c>
      <c r="BP47" s="93">
        <f t="shared" si="58"/>
        <v>8.31434210526316</v>
      </c>
      <c r="BQ47" s="93">
        <f t="shared" si="58"/>
        <v>8.302697368421054</v>
      </c>
      <c r="BR47" s="93">
        <f t="shared" si="58"/>
        <v>8.29105263157895</v>
      </c>
      <c r="BS47" s="93">
        <f t="shared" si="58"/>
        <v>8.279407894736844</v>
      </c>
      <c r="BT47" s="93">
        <f t="shared" si="58"/>
        <v>8.267763157894738</v>
      </c>
      <c r="BU47" s="93">
        <f t="shared" si="58"/>
        <v>8.256118421052633</v>
      </c>
      <c r="BV47" s="93">
        <f t="shared" si="58"/>
        <v>8.244473684210528</v>
      </c>
      <c r="BW47" s="93">
        <f aca="true" t="shared" si="59" ref="BW47:CL62">($S47*BW$4)+$T47</f>
        <v>8.232828947368423</v>
      </c>
      <c r="BX47" s="93">
        <f t="shared" si="59"/>
        <v>8.221184210526317</v>
      </c>
      <c r="BY47" s="93">
        <f t="shared" si="59"/>
        <v>8.209539473684213</v>
      </c>
      <c r="BZ47" s="93">
        <f t="shared" si="59"/>
        <v>8.197894736842107</v>
      </c>
      <c r="CA47" s="93">
        <f t="shared" si="59"/>
        <v>8.186250000000001</v>
      </c>
      <c r="CB47" s="93">
        <f t="shared" si="59"/>
        <v>8.174605263157897</v>
      </c>
      <c r="CC47" s="93">
        <f t="shared" si="59"/>
        <v>8.162960526315791</v>
      </c>
      <c r="CD47" s="93">
        <f t="shared" si="59"/>
        <v>8.151315789473687</v>
      </c>
      <c r="CE47" s="93">
        <f t="shared" si="59"/>
        <v>8.13967105263158</v>
      </c>
      <c r="CF47" s="93">
        <f t="shared" si="59"/>
        <v>8.128026315789475</v>
      </c>
      <c r="CG47" s="93">
        <f t="shared" si="59"/>
        <v>8.11638157894737</v>
      </c>
      <c r="CH47" s="93">
        <f t="shared" si="59"/>
        <v>8.104736842105265</v>
      </c>
      <c r="CI47" s="93">
        <f t="shared" si="59"/>
        <v>8.09309210526316</v>
      </c>
      <c r="CJ47" s="93">
        <f t="shared" si="59"/>
        <v>8.081447368421054</v>
      </c>
      <c r="CK47" s="93">
        <f t="shared" si="59"/>
        <v>8.069802631578948</v>
      </c>
      <c r="CL47" s="93">
        <f t="shared" si="59"/>
        <v>8.058157894736844</v>
      </c>
      <c r="CM47" s="93">
        <f aca="true" t="shared" si="60" ref="CM47:CM61">($S47*CM$4)+$T47</f>
        <v>8.046513157894738</v>
      </c>
      <c r="CN47" s="93">
        <f t="shared" si="22"/>
        <v>8.034868421052634</v>
      </c>
    </row>
    <row r="48" spans="1:92" ht="12.75">
      <c r="A48">
        <v>21</v>
      </c>
      <c r="B48" s="42">
        <v>0.3</v>
      </c>
      <c r="C48" s="50" t="str">
        <f t="shared" si="4"/>
        <v>21.3 'C</v>
      </c>
      <c r="D48" s="87">
        <v>8.83</v>
      </c>
      <c r="E48" s="56">
        <f t="shared" si="5"/>
        <v>8.771907894736842</v>
      </c>
      <c r="F48" s="56">
        <f t="shared" si="6"/>
        <v>8.713815789473683</v>
      </c>
      <c r="G48" s="56">
        <f t="shared" si="7"/>
        <v>8.655723684210527</v>
      </c>
      <c r="H48" s="71">
        <f t="shared" si="8"/>
        <v>8.597631578947368</v>
      </c>
      <c r="I48" s="65">
        <f t="shared" si="9"/>
        <v>8.53953947368421</v>
      </c>
      <c r="J48" s="64">
        <f t="shared" si="10"/>
        <v>8.481447368421053</v>
      </c>
      <c r="K48" s="56">
        <f t="shared" si="11"/>
        <v>8.423355263157895</v>
      </c>
      <c r="L48" s="56">
        <f t="shared" si="12"/>
        <v>8.365263157894736</v>
      </c>
      <c r="M48" s="56">
        <f t="shared" si="13"/>
        <v>8.30717105263158</v>
      </c>
      <c r="N48" s="56">
        <f t="shared" si="1"/>
        <v>8.249078947368421</v>
      </c>
      <c r="O48" s="56">
        <f t="shared" si="14"/>
        <v>8.190986842105264</v>
      </c>
      <c r="P48" s="56">
        <f t="shared" si="15"/>
        <v>8.132894736842106</v>
      </c>
      <c r="Q48" s="49">
        <f t="shared" si="16"/>
        <v>8.074802631578947</v>
      </c>
      <c r="R48" s="49">
        <f t="shared" si="17"/>
        <v>8.01671052631579</v>
      </c>
      <c r="S48">
        <f t="shared" si="18"/>
        <v>0.011618421052631561</v>
      </c>
      <c r="T48">
        <f t="shared" si="19"/>
        <v>1.0658141036401503E-14</v>
      </c>
      <c r="U48">
        <v>21.3</v>
      </c>
      <c r="V48" s="93">
        <f t="shared" si="23"/>
        <v>8.829999999999997</v>
      </c>
      <c r="W48" s="93">
        <f t="shared" si="24"/>
        <v>8.818381578947365</v>
      </c>
      <c r="X48" s="93">
        <f t="shared" si="25"/>
        <v>8.806763157894734</v>
      </c>
      <c r="Y48" s="93">
        <f t="shared" si="26"/>
        <v>8.795144736842103</v>
      </c>
      <c r="Z48" s="93">
        <f t="shared" si="27"/>
        <v>8.783526315789471</v>
      </c>
      <c r="AA48" s="93">
        <f t="shared" si="28"/>
        <v>8.77190789473684</v>
      </c>
      <c r="AB48" s="93">
        <f t="shared" si="31"/>
        <v>8.760289473684207</v>
      </c>
      <c r="AC48" s="93">
        <f t="shared" si="31"/>
        <v>8.748671052631575</v>
      </c>
      <c r="AD48" s="93">
        <f t="shared" si="31"/>
        <v>8.737052631578944</v>
      </c>
      <c r="AE48" s="93">
        <f t="shared" si="31"/>
        <v>8.725434210526313</v>
      </c>
      <c r="AF48" s="93">
        <f t="shared" si="31"/>
        <v>8.713815789473681</v>
      </c>
      <c r="AG48" s="93">
        <f t="shared" si="44"/>
        <v>8.70219736842105</v>
      </c>
      <c r="AH48" s="93">
        <f t="shared" si="44"/>
        <v>8.690578947368419</v>
      </c>
      <c r="AI48" s="93">
        <f t="shared" si="44"/>
        <v>8.678960526315787</v>
      </c>
      <c r="AJ48" s="93">
        <f t="shared" si="44"/>
        <v>8.667342105263154</v>
      </c>
      <c r="AK48" s="93">
        <f t="shared" si="44"/>
        <v>8.655723684210523</v>
      </c>
      <c r="AL48" s="93">
        <f t="shared" si="45"/>
        <v>8.644105263157892</v>
      </c>
      <c r="AM48" s="93">
        <f t="shared" si="33"/>
        <v>8.63248684210526</v>
      </c>
      <c r="AN48" s="93">
        <f t="shared" si="33"/>
        <v>8.620868421052629</v>
      </c>
      <c r="AO48" s="93">
        <f t="shared" si="33"/>
        <v>8.609249999999998</v>
      </c>
      <c r="AP48" s="93">
        <f t="shared" si="33"/>
        <v>8.597631578947366</v>
      </c>
      <c r="AQ48" s="93">
        <f t="shared" si="56"/>
        <v>8.586013157894735</v>
      </c>
      <c r="AR48" s="93">
        <f t="shared" si="56"/>
        <v>8.574394736842102</v>
      </c>
      <c r="AS48" s="93">
        <f t="shared" si="56"/>
        <v>8.56277631578947</v>
      </c>
      <c r="AT48" s="93">
        <f t="shared" si="56"/>
        <v>8.55115789473684</v>
      </c>
      <c r="AU48" s="93">
        <f t="shared" si="56"/>
        <v>8.539539473684208</v>
      </c>
      <c r="AV48" s="93">
        <f t="shared" si="56"/>
        <v>8.527921052631577</v>
      </c>
      <c r="AW48" s="93">
        <f t="shared" si="56"/>
        <v>8.516302631578945</v>
      </c>
      <c r="AX48" s="93">
        <f t="shared" si="56"/>
        <v>8.504684210526314</v>
      </c>
      <c r="AY48" s="93">
        <f t="shared" si="56"/>
        <v>8.493065789473683</v>
      </c>
      <c r="AZ48" s="93">
        <f t="shared" si="56"/>
        <v>8.48144736842105</v>
      </c>
      <c r="BA48" s="93">
        <f t="shared" si="57"/>
        <v>8.469828947368418</v>
      </c>
      <c r="BB48" s="93">
        <f t="shared" si="57"/>
        <v>8.458210526315787</v>
      </c>
      <c r="BC48" s="93">
        <f t="shared" si="57"/>
        <v>8.446592105263155</v>
      </c>
      <c r="BD48" s="93">
        <f t="shared" si="57"/>
        <v>8.434973684210524</v>
      </c>
      <c r="BE48" s="93">
        <f t="shared" si="57"/>
        <v>8.423355263157893</v>
      </c>
      <c r="BF48" s="93">
        <f t="shared" si="57"/>
        <v>8.411736842105261</v>
      </c>
      <c r="BG48" s="93">
        <f t="shared" si="57"/>
        <v>8.400118421052628</v>
      </c>
      <c r="BH48" s="93">
        <f t="shared" si="57"/>
        <v>8.388499999999997</v>
      </c>
      <c r="BI48" s="93">
        <f t="shared" si="57"/>
        <v>8.376881578947366</v>
      </c>
      <c r="BJ48" s="93">
        <f t="shared" si="57"/>
        <v>8.365263157894734</v>
      </c>
      <c r="BK48" s="93">
        <f t="shared" si="58"/>
        <v>8.353644736842103</v>
      </c>
      <c r="BL48" s="93">
        <f t="shared" si="58"/>
        <v>8.342026315789472</v>
      </c>
      <c r="BM48" s="93">
        <f t="shared" si="58"/>
        <v>8.33040789473684</v>
      </c>
      <c r="BN48" s="93">
        <f t="shared" si="58"/>
        <v>8.318789473684209</v>
      </c>
      <c r="BO48" s="93">
        <f t="shared" si="58"/>
        <v>8.307171052631576</v>
      </c>
      <c r="BP48" s="93">
        <f t="shared" si="58"/>
        <v>8.295552631578945</v>
      </c>
      <c r="BQ48" s="93">
        <f t="shared" si="58"/>
        <v>8.283934210526313</v>
      </c>
      <c r="BR48" s="93">
        <f t="shared" si="58"/>
        <v>8.272315789473682</v>
      </c>
      <c r="BS48" s="93">
        <f t="shared" si="58"/>
        <v>8.26069736842105</v>
      </c>
      <c r="BT48" s="93">
        <f t="shared" si="58"/>
        <v>8.24907894736842</v>
      </c>
      <c r="BU48" s="93">
        <f t="shared" si="58"/>
        <v>8.237460526315788</v>
      </c>
      <c r="BV48" s="93">
        <f t="shared" si="58"/>
        <v>8.225842105263157</v>
      </c>
      <c r="BW48" s="93">
        <f t="shared" si="59"/>
        <v>8.214223684210523</v>
      </c>
      <c r="BX48" s="93">
        <f t="shared" si="59"/>
        <v>8.202605263157892</v>
      </c>
      <c r="BY48" s="93">
        <f t="shared" si="59"/>
        <v>8.19098684210526</v>
      </c>
      <c r="BZ48" s="93">
        <f t="shared" si="59"/>
        <v>8.17936842105263</v>
      </c>
      <c r="CA48" s="93">
        <f t="shared" si="59"/>
        <v>8.167749999999998</v>
      </c>
      <c r="CB48" s="93">
        <f t="shared" si="59"/>
        <v>8.156131578947367</v>
      </c>
      <c r="CC48" s="93">
        <f t="shared" si="59"/>
        <v>8.144513157894735</v>
      </c>
      <c r="CD48" s="93">
        <f t="shared" si="59"/>
        <v>8.132894736842104</v>
      </c>
      <c r="CE48" s="93">
        <f t="shared" si="59"/>
        <v>8.121276315789471</v>
      </c>
      <c r="CF48" s="93">
        <f t="shared" si="59"/>
        <v>8.10965789473684</v>
      </c>
      <c r="CG48" s="93">
        <f t="shared" si="59"/>
        <v>8.098039473684208</v>
      </c>
      <c r="CH48" s="93">
        <f t="shared" si="59"/>
        <v>8.086421052631577</v>
      </c>
      <c r="CI48" s="93">
        <f t="shared" si="59"/>
        <v>8.074802631578946</v>
      </c>
      <c r="CJ48" s="93">
        <f t="shared" si="59"/>
        <v>8.063184210526314</v>
      </c>
      <c r="CK48" s="93">
        <f t="shared" si="59"/>
        <v>8.051565789473683</v>
      </c>
      <c r="CL48" s="93">
        <f t="shared" si="59"/>
        <v>8.039947368421052</v>
      </c>
      <c r="CM48" s="93">
        <f t="shared" si="60"/>
        <v>8.028328947368419</v>
      </c>
      <c r="CN48" s="93">
        <f t="shared" si="22"/>
        <v>8.016710526315787</v>
      </c>
    </row>
    <row r="49" spans="1:92" ht="12.75">
      <c r="A49">
        <v>21</v>
      </c>
      <c r="B49" s="42">
        <v>0.4</v>
      </c>
      <c r="C49" s="50" t="str">
        <f t="shared" si="4"/>
        <v>21.4 'C</v>
      </c>
      <c r="D49" s="87">
        <v>8.81</v>
      </c>
      <c r="E49" s="56">
        <f t="shared" si="5"/>
        <v>8.752039473684212</v>
      </c>
      <c r="F49" s="56">
        <f t="shared" si="6"/>
        <v>8.694078947368421</v>
      </c>
      <c r="G49" s="56">
        <f t="shared" si="7"/>
        <v>8.636118421052632</v>
      </c>
      <c r="H49" s="71">
        <f t="shared" si="8"/>
        <v>8.578157894736842</v>
      </c>
      <c r="I49" s="65">
        <f t="shared" si="9"/>
        <v>8.520197368421053</v>
      </c>
      <c r="J49" s="64">
        <f t="shared" si="10"/>
        <v>8.462236842105263</v>
      </c>
      <c r="K49" s="56">
        <f t="shared" si="11"/>
        <v>8.404276315789474</v>
      </c>
      <c r="L49" s="56">
        <f t="shared" si="12"/>
        <v>8.346315789473683</v>
      </c>
      <c r="M49" s="56">
        <f t="shared" si="13"/>
        <v>8.288355263157895</v>
      </c>
      <c r="N49" s="56">
        <f t="shared" si="1"/>
        <v>8.230394736842106</v>
      </c>
      <c r="O49" s="56">
        <f t="shared" si="14"/>
        <v>8.172434210526317</v>
      </c>
      <c r="P49" s="56">
        <f t="shared" si="15"/>
        <v>8.114473684210527</v>
      </c>
      <c r="Q49" s="49">
        <f t="shared" si="16"/>
        <v>8.056513157894738</v>
      </c>
      <c r="R49" s="49">
        <f t="shared" si="17"/>
        <v>7.998552631578948</v>
      </c>
      <c r="S49">
        <f t="shared" si="18"/>
        <v>0.01159210526315789</v>
      </c>
      <c r="T49">
        <f t="shared" si="19"/>
        <v>1.7763568394002505E-15</v>
      </c>
      <c r="U49">
        <v>21.4</v>
      </c>
      <c r="V49" s="93">
        <f t="shared" si="23"/>
        <v>8.809999999999999</v>
      </c>
      <c r="W49" s="93">
        <f t="shared" si="24"/>
        <v>8.79840789473684</v>
      </c>
      <c r="X49" s="93">
        <f t="shared" si="25"/>
        <v>8.786815789473682</v>
      </c>
      <c r="Y49" s="93">
        <f t="shared" si="26"/>
        <v>8.775223684210525</v>
      </c>
      <c r="Z49" s="93">
        <f t="shared" si="27"/>
        <v>8.763631578947367</v>
      </c>
      <c r="AA49" s="93">
        <f t="shared" si="28"/>
        <v>8.752039473684208</v>
      </c>
      <c r="AB49" s="93">
        <f t="shared" si="31"/>
        <v>8.74044736842105</v>
      </c>
      <c r="AC49" s="93">
        <f t="shared" si="31"/>
        <v>8.728855263157893</v>
      </c>
      <c r="AD49" s="93">
        <f t="shared" si="31"/>
        <v>8.717263157894735</v>
      </c>
      <c r="AE49" s="93">
        <f t="shared" si="31"/>
        <v>8.705671052631576</v>
      </c>
      <c r="AF49" s="93">
        <f t="shared" si="31"/>
        <v>8.69407894736842</v>
      </c>
      <c r="AG49" s="93">
        <f t="shared" si="44"/>
        <v>8.682486842105261</v>
      </c>
      <c r="AH49" s="93">
        <f t="shared" si="44"/>
        <v>8.670894736842103</v>
      </c>
      <c r="AI49" s="93">
        <f t="shared" si="44"/>
        <v>8.659302631578946</v>
      </c>
      <c r="AJ49" s="93">
        <f t="shared" si="44"/>
        <v>8.647710526315787</v>
      </c>
      <c r="AK49" s="93">
        <f t="shared" si="44"/>
        <v>8.636118421052629</v>
      </c>
      <c r="AL49" s="93">
        <f t="shared" si="45"/>
        <v>8.624526315789472</v>
      </c>
      <c r="AM49" s="93">
        <f t="shared" si="33"/>
        <v>8.612934210526314</v>
      </c>
      <c r="AN49" s="93">
        <f t="shared" si="33"/>
        <v>8.601342105263155</v>
      </c>
      <c r="AO49" s="93">
        <f t="shared" si="33"/>
        <v>8.589749999999999</v>
      </c>
      <c r="AP49" s="93">
        <f t="shared" si="33"/>
        <v>8.57815789473684</v>
      </c>
      <c r="AQ49" s="93">
        <f t="shared" si="56"/>
        <v>8.566565789473682</v>
      </c>
      <c r="AR49" s="93">
        <f t="shared" si="56"/>
        <v>8.554973684210525</v>
      </c>
      <c r="AS49" s="93">
        <f t="shared" si="56"/>
        <v>8.543381578947367</v>
      </c>
      <c r="AT49" s="93">
        <f t="shared" si="56"/>
        <v>8.531789473684208</v>
      </c>
      <c r="AU49" s="93">
        <f t="shared" si="56"/>
        <v>8.520197368421051</v>
      </c>
      <c r="AV49" s="93">
        <f t="shared" si="56"/>
        <v>8.508605263157893</v>
      </c>
      <c r="AW49" s="93">
        <f t="shared" si="56"/>
        <v>8.497013157894735</v>
      </c>
      <c r="AX49" s="93">
        <f t="shared" si="56"/>
        <v>8.485421052631578</v>
      </c>
      <c r="AY49" s="93">
        <f t="shared" si="56"/>
        <v>8.47382894736842</v>
      </c>
      <c r="AZ49" s="93">
        <f t="shared" si="56"/>
        <v>8.462236842105261</v>
      </c>
      <c r="BA49" s="93">
        <f t="shared" si="57"/>
        <v>8.450644736842102</v>
      </c>
      <c r="BB49" s="93">
        <f t="shared" si="57"/>
        <v>8.439052631578946</v>
      </c>
      <c r="BC49" s="93">
        <f t="shared" si="57"/>
        <v>8.427460526315787</v>
      </c>
      <c r="BD49" s="93">
        <f t="shared" si="57"/>
        <v>8.415868421052629</v>
      </c>
      <c r="BE49" s="93">
        <f t="shared" si="57"/>
        <v>8.404276315789472</v>
      </c>
      <c r="BF49" s="93">
        <f t="shared" si="57"/>
        <v>8.392684210526314</v>
      </c>
      <c r="BG49" s="93">
        <f t="shared" si="57"/>
        <v>8.381092105263155</v>
      </c>
      <c r="BH49" s="93">
        <f t="shared" si="57"/>
        <v>8.369499999999999</v>
      </c>
      <c r="BI49" s="93">
        <f t="shared" si="57"/>
        <v>8.35790789473684</v>
      </c>
      <c r="BJ49" s="93">
        <f t="shared" si="57"/>
        <v>8.346315789473682</v>
      </c>
      <c r="BK49" s="93">
        <f t="shared" si="58"/>
        <v>8.334723684210525</v>
      </c>
      <c r="BL49" s="93">
        <f t="shared" si="58"/>
        <v>8.323131578947367</v>
      </c>
      <c r="BM49" s="93">
        <f t="shared" si="58"/>
        <v>8.311539473684208</v>
      </c>
      <c r="BN49" s="93">
        <f t="shared" si="58"/>
        <v>8.299947368421051</v>
      </c>
      <c r="BO49" s="93">
        <f t="shared" si="58"/>
        <v>8.288355263157893</v>
      </c>
      <c r="BP49" s="93">
        <f t="shared" si="58"/>
        <v>8.276763157894734</v>
      </c>
      <c r="BQ49" s="93">
        <f t="shared" si="58"/>
        <v>8.265171052631578</v>
      </c>
      <c r="BR49" s="93">
        <f t="shared" si="58"/>
        <v>8.25357894736842</v>
      </c>
      <c r="BS49" s="93">
        <f t="shared" si="58"/>
        <v>8.241986842105261</v>
      </c>
      <c r="BT49" s="93">
        <f t="shared" si="58"/>
        <v>8.230394736842104</v>
      </c>
      <c r="BU49" s="93">
        <f t="shared" si="58"/>
        <v>8.218802631578946</v>
      </c>
      <c r="BV49" s="93">
        <f t="shared" si="58"/>
        <v>8.207210526315787</v>
      </c>
      <c r="BW49" s="93">
        <f t="shared" si="59"/>
        <v>8.19561842105263</v>
      </c>
      <c r="BX49" s="93">
        <f t="shared" si="59"/>
        <v>8.184026315789472</v>
      </c>
      <c r="BY49" s="93">
        <f t="shared" si="59"/>
        <v>8.172434210526314</v>
      </c>
      <c r="BZ49" s="93">
        <f t="shared" si="59"/>
        <v>8.160842105263155</v>
      </c>
      <c r="CA49" s="93">
        <f t="shared" si="59"/>
        <v>8.149249999999999</v>
      </c>
      <c r="CB49" s="93">
        <f t="shared" si="59"/>
        <v>8.13765789473684</v>
      </c>
      <c r="CC49" s="93">
        <f t="shared" si="59"/>
        <v>8.126065789473682</v>
      </c>
      <c r="CD49" s="93">
        <f t="shared" si="59"/>
        <v>8.114473684210525</v>
      </c>
      <c r="CE49" s="93">
        <f t="shared" si="59"/>
        <v>8.102881578947366</v>
      </c>
      <c r="CF49" s="93">
        <f t="shared" si="59"/>
        <v>8.091289473684208</v>
      </c>
      <c r="CG49" s="93">
        <f t="shared" si="59"/>
        <v>8.079697368421051</v>
      </c>
      <c r="CH49" s="93">
        <f t="shared" si="59"/>
        <v>8.068105263157893</v>
      </c>
      <c r="CI49" s="93">
        <f t="shared" si="59"/>
        <v>8.056513157894734</v>
      </c>
      <c r="CJ49" s="93">
        <f t="shared" si="59"/>
        <v>8.044921052631578</v>
      </c>
      <c r="CK49" s="93">
        <f t="shared" si="59"/>
        <v>8.03332894736842</v>
      </c>
      <c r="CL49" s="93">
        <f t="shared" si="59"/>
        <v>8.02173684210526</v>
      </c>
      <c r="CM49" s="93">
        <f t="shared" si="60"/>
        <v>8.010144736842104</v>
      </c>
      <c r="CN49" s="93">
        <f t="shared" si="22"/>
        <v>7.998552631578946</v>
      </c>
    </row>
    <row r="50" spans="1:92" ht="12.75">
      <c r="A50">
        <v>21</v>
      </c>
      <c r="B50" s="42">
        <v>0.5</v>
      </c>
      <c r="C50" s="50" t="str">
        <f t="shared" si="4"/>
        <v>21.5 'C</v>
      </c>
      <c r="D50" s="87">
        <v>8.8</v>
      </c>
      <c r="E50" s="56">
        <f t="shared" si="5"/>
        <v>8.742105263157896</v>
      </c>
      <c r="F50" s="56">
        <f t="shared" si="6"/>
        <v>8.68421052631579</v>
      </c>
      <c r="G50" s="56">
        <f t="shared" si="7"/>
        <v>8.626315789473685</v>
      </c>
      <c r="H50" s="71">
        <f t="shared" si="8"/>
        <v>8.56842105263158</v>
      </c>
      <c r="I50" s="65">
        <f t="shared" si="9"/>
        <v>8.510526315789473</v>
      </c>
      <c r="J50" s="64">
        <f t="shared" si="10"/>
        <v>8.452631578947368</v>
      </c>
      <c r="K50" s="56">
        <f t="shared" si="11"/>
        <v>8.394736842105264</v>
      </c>
      <c r="L50" s="56">
        <f t="shared" si="12"/>
        <v>8.336842105263159</v>
      </c>
      <c r="M50" s="56">
        <f t="shared" si="13"/>
        <v>8.278947368421052</v>
      </c>
      <c r="N50" s="56">
        <f t="shared" si="1"/>
        <v>8.221052631578948</v>
      </c>
      <c r="O50" s="56">
        <f t="shared" si="14"/>
        <v>8.163157894736843</v>
      </c>
      <c r="P50" s="56">
        <f t="shared" si="15"/>
        <v>8.105263157894738</v>
      </c>
      <c r="Q50" s="49">
        <f t="shared" si="16"/>
        <v>8.047368421052632</v>
      </c>
      <c r="R50" s="49">
        <f t="shared" si="17"/>
        <v>7.989473684210528</v>
      </c>
      <c r="S50">
        <f t="shared" si="18"/>
        <v>0.011578947368421052</v>
      </c>
      <c r="T50">
        <f t="shared" si="19"/>
        <v>1.7763568394002505E-15</v>
      </c>
      <c r="U50">
        <v>21.5</v>
      </c>
      <c r="V50" s="93">
        <f t="shared" si="23"/>
        <v>8.8</v>
      </c>
      <c r="W50" s="93">
        <f t="shared" si="24"/>
        <v>8.78842105263158</v>
      </c>
      <c r="X50" s="93">
        <f t="shared" si="25"/>
        <v>8.776842105263158</v>
      </c>
      <c r="Y50" s="93">
        <f t="shared" si="26"/>
        <v>8.765263157894738</v>
      </c>
      <c r="Z50" s="93">
        <f t="shared" si="27"/>
        <v>8.753684210526316</v>
      </c>
      <c r="AA50" s="93">
        <f t="shared" si="28"/>
        <v>8.742105263157896</v>
      </c>
      <c r="AB50" s="93">
        <f t="shared" si="31"/>
        <v>8.730526315789474</v>
      </c>
      <c r="AC50" s="93">
        <f t="shared" si="31"/>
        <v>8.718947368421054</v>
      </c>
      <c r="AD50" s="93">
        <f t="shared" si="31"/>
        <v>8.707368421052632</v>
      </c>
      <c r="AE50" s="93">
        <f t="shared" si="31"/>
        <v>8.695789473684211</v>
      </c>
      <c r="AF50" s="93">
        <f t="shared" si="31"/>
        <v>8.684210526315791</v>
      </c>
      <c r="AG50" s="93">
        <f t="shared" si="44"/>
        <v>8.67263157894737</v>
      </c>
      <c r="AH50" s="93">
        <f t="shared" si="44"/>
        <v>8.661052631578949</v>
      </c>
      <c r="AI50" s="93">
        <f t="shared" si="44"/>
        <v>8.649473684210527</v>
      </c>
      <c r="AJ50" s="93">
        <f t="shared" si="44"/>
        <v>8.637894736842107</v>
      </c>
      <c r="AK50" s="93">
        <f t="shared" si="44"/>
        <v>8.626315789473685</v>
      </c>
      <c r="AL50" s="93">
        <f t="shared" si="45"/>
        <v>8.614736842105264</v>
      </c>
      <c r="AM50" s="93">
        <f t="shared" si="33"/>
        <v>8.603157894736842</v>
      </c>
      <c r="AN50" s="93">
        <f t="shared" si="33"/>
        <v>8.591578947368422</v>
      </c>
      <c r="AO50" s="93">
        <f t="shared" si="33"/>
        <v>8.58</v>
      </c>
      <c r="AP50" s="93">
        <f t="shared" si="33"/>
        <v>8.56842105263158</v>
      </c>
      <c r="AQ50" s="93">
        <f t="shared" si="56"/>
        <v>8.55684210526316</v>
      </c>
      <c r="AR50" s="93">
        <f t="shared" si="56"/>
        <v>8.545263157894738</v>
      </c>
      <c r="AS50" s="93">
        <f t="shared" si="56"/>
        <v>8.533684210526317</v>
      </c>
      <c r="AT50" s="93">
        <f t="shared" si="56"/>
        <v>8.522105263157895</v>
      </c>
      <c r="AU50" s="93">
        <f t="shared" si="56"/>
        <v>8.510526315789475</v>
      </c>
      <c r="AV50" s="93">
        <f t="shared" si="56"/>
        <v>8.498947368421053</v>
      </c>
      <c r="AW50" s="93">
        <f t="shared" si="56"/>
        <v>8.487368421052633</v>
      </c>
      <c r="AX50" s="93">
        <f t="shared" si="56"/>
        <v>8.47578947368421</v>
      </c>
      <c r="AY50" s="93">
        <f t="shared" si="56"/>
        <v>8.46421052631579</v>
      </c>
      <c r="AZ50" s="93">
        <f t="shared" si="56"/>
        <v>8.452631578947368</v>
      </c>
      <c r="BA50" s="93">
        <f t="shared" si="57"/>
        <v>8.441052631578948</v>
      </c>
      <c r="BB50" s="93">
        <f t="shared" si="57"/>
        <v>8.429473684210528</v>
      </c>
      <c r="BC50" s="93">
        <f t="shared" si="57"/>
        <v>8.417894736842106</v>
      </c>
      <c r="BD50" s="93">
        <f t="shared" si="57"/>
        <v>8.406315789473686</v>
      </c>
      <c r="BE50" s="93">
        <f t="shared" si="57"/>
        <v>8.394736842105264</v>
      </c>
      <c r="BF50" s="93">
        <f t="shared" si="57"/>
        <v>8.383157894736843</v>
      </c>
      <c r="BG50" s="93">
        <f t="shared" si="57"/>
        <v>8.371578947368421</v>
      </c>
      <c r="BH50" s="93">
        <f t="shared" si="57"/>
        <v>8.360000000000001</v>
      </c>
      <c r="BI50" s="93">
        <f t="shared" si="57"/>
        <v>8.34842105263158</v>
      </c>
      <c r="BJ50" s="93">
        <f t="shared" si="57"/>
        <v>8.336842105263159</v>
      </c>
      <c r="BK50" s="93">
        <f t="shared" si="58"/>
        <v>8.325263157894737</v>
      </c>
      <c r="BL50" s="93">
        <f t="shared" si="58"/>
        <v>8.313684210526317</v>
      </c>
      <c r="BM50" s="93">
        <f t="shared" si="58"/>
        <v>8.302105263157896</v>
      </c>
      <c r="BN50" s="93">
        <f t="shared" si="58"/>
        <v>8.290526315789474</v>
      </c>
      <c r="BO50" s="93">
        <f t="shared" si="58"/>
        <v>8.278947368421054</v>
      </c>
      <c r="BP50" s="93">
        <f t="shared" si="58"/>
        <v>8.267368421052632</v>
      </c>
      <c r="BQ50" s="93">
        <f t="shared" si="58"/>
        <v>8.255789473684212</v>
      </c>
      <c r="BR50" s="93">
        <f t="shared" si="58"/>
        <v>8.24421052631579</v>
      </c>
      <c r="BS50" s="93">
        <f t="shared" si="58"/>
        <v>8.23263157894737</v>
      </c>
      <c r="BT50" s="93">
        <f t="shared" si="58"/>
        <v>8.221052631578948</v>
      </c>
      <c r="BU50" s="93">
        <f t="shared" si="58"/>
        <v>8.209473684210527</v>
      </c>
      <c r="BV50" s="93">
        <f t="shared" si="58"/>
        <v>8.197894736842107</v>
      </c>
      <c r="BW50" s="93">
        <f t="shared" si="59"/>
        <v>8.186315789473685</v>
      </c>
      <c r="BX50" s="93">
        <f t="shared" si="59"/>
        <v>8.174736842105265</v>
      </c>
      <c r="BY50" s="93">
        <f t="shared" si="59"/>
        <v>8.163157894736843</v>
      </c>
      <c r="BZ50" s="93">
        <f t="shared" si="59"/>
        <v>8.151578947368423</v>
      </c>
      <c r="CA50" s="93">
        <f t="shared" si="59"/>
        <v>8.14</v>
      </c>
      <c r="CB50" s="93">
        <f t="shared" si="59"/>
        <v>8.12842105263158</v>
      </c>
      <c r="CC50" s="93">
        <f t="shared" si="59"/>
        <v>8.116842105263158</v>
      </c>
      <c r="CD50" s="93">
        <f t="shared" si="59"/>
        <v>8.105263157894738</v>
      </c>
      <c r="CE50" s="93">
        <f t="shared" si="59"/>
        <v>8.093684210526316</v>
      </c>
      <c r="CF50" s="93">
        <f t="shared" si="59"/>
        <v>8.082105263157896</v>
      </c>
      <c r="CG50" s="93">
        <f t="shared" si="59"/>
        <v>8.070526315789476</v>
      </c>
      <c r="CH50" s="93">
        <f t="shared" si="59"/>
        <v>8.058947368421054</v>
      </c>
      <c r="CI50" s="93">
        <f t="shared" si="59"/>
        <v>8.047368421052633</v>
      </c>
      <c r="CJ50" s="93">
        <f t="shared" si="59"/>
        <v>8.035789473684211</v>
      </c>
      <c r="CK50" s="93">
        <f t="shared" si="59"/>
        <v>8.024210526315791</v>
      </c>
      <c r="CL50" s="93">
        <f t="shared" si="59"/>
        <v>8.012631578947369</v>
      </c>
      <c r="CM50" s="93">
        <f t="shared" si="60"/>
        <v>8.001052631578949</v>
      </c>
      <c r="CN50" s="93">
        <f t="shared" si="22"/>
        <v>7.989473684210528</v>
      </c>
    </row>
    <row r="51" spans="1:92" ht="12.75">
      <c r="A51">
        <v>21</v>
      </c>
      <c r="B51" s="42">
        <v>0.6</v>
      </c>
      <c r="C51" s="50" t="str">
        <f t="shared" si="4"/>
        <v>21.6 'C</v>
      </c>
      <c r="D51" s="87">
        <v>8.78</v>
      </c>
      <c r="E51" s="56">
        <f t="shared" si="5"/>
        <v>8.722236842105263</v>
      </c>
      <c r="F51" s="56">
        <f t="shared" si="6"/>
        <v>8.664473684210526</v>
      </c>
      <c r="G51" s="56">
        <f t="shared" si="7"/>
        <v>8.606710526315789</v>
      </c>
      <c r="H51" s="71">
        <f t="shared" si="8"/>
        <v>8.548947368421052</v>
      </c>
      <c r="I51" s="65">
        <f t="shared" si="9"/>
        <v>8.491184210526315</v>
      </c>
      <c r="J51" s="64">
        <f t="shared" si="10"/>
        <v>8.433421052631578</v>
      </c>
      <c r="K51" s="56">
        <f t="shared" si="11"/>
        <v>8.375657894736841</v>
      </c>
      <c r="L51" s="56">
        <f t="shared" si="12"/>
        <v>8.317894736842105</v>
      </c>
      <c r="M51" s="56">
        <f t="shared" si="13"/>
        <v>8.260131578947368</v>
      </c>
      <c r="N51" s="56">
        <f t="shared" si="1"/>
        <v>8.20236842105263</v>
      </c>
      <c r="O51" s="56">
        <f t="shared" si="14"/>
        <v>8.144605263157894</v>
      </c>
      <c r="P51" s="56">
        <f t="shared" si="15"/>
        <v>8.086842105263157</v>
      </c>
      <c r="Q51" s="49">
        <f t="shared" si="16"/>
        <v>8.02907894736842</v>
      </c>
      <c r="R51" s="49">
        <f t="shared" si="17"/>
        <v>7.971315789473684</v>
      </c>
      <c r="S51">
        <f t="shared" si="18"/>
        <v>0.011552631578947366</v>
      </c>
      <c r="T51">
        <f t="shared" si="19"/>
        <v>0</v>
      </c>
      <c r="U51">
        <v>21.6</v>
      </c>
      <c r="V51" s="93">
        <f t="shared" si="23"/>
        <v>8.78</v>
      </c>
      <c r="W51" s="93">
        <f t="shared" si="24"/>
        <v>8.768447368421052</v>
      </c>
      <c r="X51" s="93">
        <f t="shared" si="25"/>
        <v>8.756894736842105</v>
      </c>
      <c r="Y51" s="93">
        <f t="shared" si="26"/>
        <v>8.745342105263157</v>
      </c>
      <c r="Z51" s="93">
        <f t="shared" si="27"/>
        <v>8.73378947368421</v>
      </c>
      <c r="AA51" s="93">
        <f t="shared" si="28"/>
        <v>8.722236842105263</v>
      </c>
      <c r="AB51" s="93">
        <f t="shared" si="31"/>
        <v>8.710684210526315</v>
      </c>
      <c r="AC51" s="93">
        <f t="shared" si="31"/>
        <v>8.699131578947368</v>
      </c>
      <c r="AD51" s="93">
        <f t="shared" si="31"/>
        <v>8.68757894736842</v>
      </c>
      <c r="AE51" s="93">
        <f t="shared" si="31"/>
        <v>8.676026315789473</v>
      </c>
      <c r="AF51" s="93">
        <f t="shared" si="31"/>
        <v>8.664473684210526</v>
      </c>
      <c r="AG51" s="93">
        <f t="shared" si="44"/>
        <v>8.652921052631578</v>
      </c>
      <c r="AH51" s="93">
        <f t="shared" si="44"/>
        <v>8.641368421052631</v>
      </c>
      <c r="AI51" s="93">
        <f t="shared" si="44"/>
        <v>8.629815789473684</v>
      </c>
      <c r="AJ51" s="93">
        <f t="shared" si="44"/>
        <v>8.618263157894736</v>
      </c>
      <c r="AK51" s="93">
        <f t="shared" si="44"/>
        <v>8.606710526315789</v>
      </c>
      <c r="AL51" s="93">
        <f t="shared" si="45"/>
        <v>8.595157894736841</v>
      </c>
      <c r="AM51" s="93">
        <f t="shared" si="33"/>
        <v>8.583605263157894</v>
      </c>
      <c r="AN51" s="93">
        <f t="shared" si="33"/>
        <v>8.572052631578947</v>
      </c>
      <c r="AO51" s="93">
        <f t="shared" si="33"/>
        <v>8.5605</v>
      </c>
      <c r="AP51" s="93">
        <f t="shared" si="33"/>
        <v>8.548947368421052</v>
      </c>
      <c r="AQ51" s="93">
        <f t="shared" si="56"/>
        <v>8.537394736842105</v>
      </c>
      <c r="AR51" s="93">
        <f t="shared" si="56"/>
        <v>8.525842105263157</v>
      </c>
      <c r="AS51" s="93">
        <f t="shared" si="56"/>
        <v>8.51428947368421</v>
      </c>
      <c r="AT51" s="93">
        <f t="shared" si="56"/>
        <v>8.502736842105262</v>
      </c>
      <c r="AU51" s="93">
        <f t="shared" si="56"/>
        <v>8.491184210526315</v>
      </c>
      <c r="AV51" s="93">
        <f t="shared" si="56"/>
        <v>8.479631578947368</v>
      </c>
      <c r="AW51" s="93">
        <f t="shared" si="56"/>
        <v>8.46807894736842</v>
      </c>
      <c r="AX51" s="93">
        <f t="shared" si="56"/>
        <v>8.456526315789473</v>
      </c>
      <c r="AY51" s="93">
        <f t="shared" si="56"/>
        <v>8.444973684210526</v>
      </c>
      <c r="AZ51" s="93">
        <f t="shared" si="56"/>
        <v>8.433421052631578</v>
      </c>
      <c r="BA51" s="93">
        <f t="shared" si="57"/>
        <v>8.421868421052631</v>
      </c>
      <c r="BB51" s="93">
        <f t="shared" si="57"/>
        <v>8.410315789473684</v>
      </c>
      <c r="BC51" s="93">
        <f t="shared" si="57"/>
        <v>8.398763157894736</v>
      </c>
      <c r="BD51" s="93">
        <f t="shared" si="57"/>
        <v>8.387210526315789</v>
      </c>
      <c r="BE51" s="93">
        <f t="shared" si="57"/>
        <v>8.375657894736841</v>
      </c>
      <c r="BF51" s="93">
        <f t="shared" si="57"/>
        <v>8.364105263157894</v>
      </c>
      <c r="BG51" s="93">
        <f t="shared" si="57"/>
        <v>8.352552631578947</v>
      </c>
      <c r="BH51" s="93">
        <f t="shared" si="57"/>
        <v>8.341</v>
      </c>
      <c r="BI51" s="93">
        <f t="shared" si="57"/>
        <v>8.329447368421052</v>
      </c>
      <c r="BJ51" s="93">
        <f t="shared" si="57"/>
        <v>8.317894736842105</v>
      </c>
      <c r="BK51" s="93">
        <f t="shared" si="58"/>
        <v>8.306342105263157</v>
      </c>
      <c r="BL51" s="93">
        <f t="shared" si="58"/>
        <v>8.29478947368421</v>
      </c>
      <c r="BM51" s="93">
        <f t="shared" si="58"/>
        <v>8.283236842105262</v>
      </c>
      <c r="BN51" s="93">
        <f t="shared" si="58"/>
        <v>8.271684210526315</v>
      </c>
      <c r="BO51" s="93">
        <f t="shared" si="58"/>
        <v>8.260131578947368</v>
      </c>
      <c r="BP51" s="93">
        <f t="shared" si="58"/>
        <v>8.24857894736842</v>
      </c>
      <c r="BQ51" s="93">
        <f t="shared" si="58"/>
        <v>8.237026315789473</v>
      </c>
      <c r="BR51" s="93">
        <f t="shared" si="58"/>
        <v>8.225473684210526</v>
      </c>
      <c r="BS51" s="93">
        <f t="shared" si="58"/>
        <v>8.213921052631578</v>
      </c>
      <c r="BT51" s="93">
        <f t="shared" si="58"/>
        <v>8.20236842105263</v>
      </c>
      <c r="BU51" s="93">
        <f t="shared" si="58"/>
        <v>8.190815789473683</v>
      </c>
      <c r="BV51" s="93">
        <f t="shared" si="58"/>
        <v>8.179263157894736</v>
      </c>
      <c r="BW51" s="93">
        <f t="shared" si="59"/>
        <v>8.167710526315789</v>
      </c>
      <c r="BX51" s="93">
        <f t="shared" si="59"/>
        <v>8.156157894736841</v>
      </c>
      <c r="BY51" s="93">
        <f t="shared" si="59"/>
        <v>8.144605263157894</v>
      </c>
      <c r="BZ51" s="93">
        <f t="shared" si="59"/>
        <v>8.133052631578947</v>
      </c>
      <c r="CA51" s="93">
        <f t="shared" si="59"/>
        <v>8.1215</v>
      </c>
      <c r="CB51" s="93">
        <f t="shared" si="59"/>
        <v>8.109947368421052</v>
      </c>
      <c r="CC51" s="93">
        <f t="shared" si="59"/>
        <v>8.098394736842105</v>
      </c>
      <c r="CD51" s="93">
        <f t="shared" si="59"/>
        <v>8.086842105263157</v>
      </c>
      <c r="CE51" s="93">
        <f t="shared" si="59"/>
        <v>8.07528947368421</v>
      </c>
      <c r="CF51" s="93">
        <f t="shared" si="59"/>
        <v>8.063736842105262</v>
      </c>
      <c r="CG51" s="93">
        <f t="shared" si="59"/>
        <v>8.052184210526315</v>
      </c>
      <c r="CH51" s="93">
        <f t="shared" si="59"/>
        <v>8.040631578947368</v>
      </c>
      <c r="CI51" s="93">
        <f t="shared" si="59"/>
        <v>8.02907894736842</v>
      </c>
      <c r="CJ51" s="93">
        <f t="shared" si="59"/>
        <v>8.017526315789473</v>
      </c>
      <c r="CK51" s="93">
        <f t="shared" si="59"/>
        <v>8.005973684210526</v>
      </c>
      <c r="CL51" s="93">
        <f t="shared" si="59"/>
        <v>7.994421052631577</v>
      </c>
      <c r="CM51" s="93">
        <f t="shared" si="60"/>
        <v>7.98286842105263</v>
      </c>
      <c r="CN51" s="93">
        <f t="shared" si="22"/>
        <v>7.971315789473683</v>
      </c>
    </row>
    <row r="52" spans="1:92" ht="12.75">
      <c r="A52">
        <v>21</v>
      </c>
      <c r="B52" s="42">
        <v>0.7</v>
      </c>
      <c r="C52" s="50" t="str">
        <f t="shared" si="4"/>
        <v>21.7 'C</v>
      </c>
      <c r="D52" s="87">
        <v>8.76</v>
      </c>
      <c r="E52" s="56">
        <f t="shared" si="5"/>
        <v>8.70236842105263</v>
      </c>
      <c r="F52" s="56">
        <f t="shared" si="6"/>
        <v>8.644736842105262</v>
      </c>
      <c r="G52" s="56">
        <f t="shared" si="7"/>
        <v>8.587105263157895</v>
      </c>
      <c r="H52" s="71">
        <f t="shared" si="8"/>
        <v>8.529473684210526</v>
      </c>
      <c r="I52" s="65">
        <f t="shared" si="9"/>
        <v>8.471842105263157</v>
      </c>
      <c r="J52" s="64">
        <f t="shared" si="10"/>
        <v>8.41421052631579</v>
      </c>
      <c r="K52" s="56">
        <f t="shared" si="11"/>
        <v>8.35657894736842</v>
      </c>
      <c r="L52" s="56">
        <f t="shared" si="12"/>
        <v>8.298947368421052</v>
      </c>
      <c r="M52" s="56">
        <f t="shared" si="13"/>
        <v>8.241315789473683</v>
      </c>
      <c r="N52" s="56">
        <f t="shared" si="1"/>
        <v>8.183684210526316</v>
      </c>
      <c r="O52" s="56">
        <f t="shared" si="14"/>
        <v>8.126052631578947</v>
      </c>
      <c r="P52" s="56">
        <f t="shared" si="15"/>
        <v>8.068421052631578</v>
      </c>
      <c r="Q52" s="49">
        <f t="shared" si="16"/>
        <v>8.010789473684211</v>
      </c>
      <c r="R52" s="49">
        <f t="shared" si="17"/>
        <v>7.953157894736842</v>
      </c>
      <c r="S52">
        <f t="shared" si="18"/>
        <v>0.01152631578947368</v>
      </c>
      <c r="T52">
        <f t="shared" si="19"/>
        <v>5.329070518200751E-15</v>
      </c>
      <c r="U52">
        <v>21.7</v>
      </c>
      <c r="V52" s="93">
        <f t="shared" si="23"/>
        <v>8.760000000000002</v>
      </c>
      <c r="W52" s="93">
        <f t="shared" si="24"/>
        <v>8.748473684210529</v>
      </c>
      <c r="X52" s="93">
        <f t="shared" si="25"/>
        <v>8.736947368421054</v>
      </c>
      <c r="Y52" s="93">
        <f t="shared" si="26"/>
        <v>8.725421052631582</v>
      </c>
      <c r="Z52" s="93">
        <f t="shared" si="27"/>
        <v>8.713894736842107</v>
      </c>
      <c r="AA52" s="93">
        <f t="shared" si="28"/>
        <v>8.702368421052633</v>
      </c>
      <c r="AB52" s="93">
        <f t="shared" si="31"/>
        <v>8.69084210526316</v>
      </c>
      <c r="AC52" s="93">
        <f t="shared" si="31"/>
        <v>8.679315789473685</v>
      </c>
      <c r="AD52" s="93">
        <f t="shared" si="31"/>
        <v>8.667789473684213</v>
      </c>
      <c r="AE52" s="93">
        <f t="shared" si="31"/>
        <v>8.656263157894738</v>
      </c>
      <c r="AF52" s="93">
        <f t="shared" si="31"/>
        <v>8.644736842105265</v>
      </c>
      <c r="AG52" s="93">
        <f t="shared" si="44"/>
        <v>8.633210526315791</v>
      </c>
      <c r="AH52" s="93">
        <f t="shared" si="44"/>
        <v>8.621684210526318</v>
      </c>
      <c r="AI52" s="93">
        <f t="shared" si="44"/>
        <v>8.610157894736844</v>
      </c>
      <c r="AJ52" s="93">
        <f t="shared" si="44"/>
        <v>8.598631578947371</v>
      </c>
      <c r="AK52" s="93">
        <f t="shared" si="44"/>
        <v>8.587105263157897</v>
      </c>
      <c r="AL52" s="93">
        <f t="shared" si="45"/>
        <v>8.575578947368424</v>
      </c>
      <c r="AM52" s="93">
        <f t="shared" si="33"/>
        <v>8.56405263157895</v>
      </c>
      <c r="AN52" s="93">
        <f t="shared" si="33"/>
        <v>8.552526315789475</v>
      </c>
      <c r="AO52" s="93">
        <f t="shared" si="33"/>
        <v>8.541000000000002</v>
      </c>
      <c r="AP52" s="93">
        <f t="shared" si="33"/>
        <v>8.529473684210528</v>
      </c>
      <c r="AQ52" s="93">
        <f t="shared" si="56"/>
        <v>8.517947368421055</v>
      </c>
      <c r="AR52" s="93">
        <f t="shared" si="56"/>
        <v>8.50642105263158</v>
      </c>
      <c r="AS52" s="93">
        <f t="shared" si="56"/>
        <v>8.494894736842108</v>
      </c>
      <c r="AT52" s="93">
        <f t="shared" si="56"/>
        <v>8.483368421052633</v>
      </c>
      <c r="AU52" s="93">
        <f t="shared" si="56"/>
        <v>8.47184210526316</v>
      </c>
      <c r="AV52" s="93">
        <f t="shared" si="56"/>
        <v>8.460315789473686</v>
      </c>
      <c r="AW52" s="93">
        <f t="shared" si="56"/>
        <v>8.448789473684213</v>
      </c>
      <c r="AX52" s="93">
        <f t="shared" si="56"/>
        <v>8.437263157894739</v>
      </c>
      <c r="AY52" s="93">
        <f t="shared" si="56"/>
        <v>8.425736842105264</v>
      </c>
      <c r="AZ52" s="93">
        <f t="shared" si="56"/>
        <v>8.414210526315792</v>
      </c>
      <c r="BA52" s="93">
        <f t="shared" si="57"/>
        <v>8.402684210526317</v>
      </c>
      <c r="BB52" s="93">
        <f t="shared" si="57"/>
        <v>8.391157894736844</v>
      </c>
      <c r="BC52" s="93">
        <f t="shared" si="57"/>
        <v>8.37963157894737</v>
      </c>
      <c r="BD52" s="93">
        <f t="shared" si="57"/>
        <v>8.368105263157897</v>
      </c>
      <c r="BE52" s="93">
        <f t="shared" si="57"/>
        <v>8.356578947368423</v>
      </c>
      <c r="BF52" s="93">
        <f t="shared" si="57"/>
        <v>8.34505263157895</v>
      </c>
      <c r="BG52" s="93">
        <f t="shared" si="57"/>
        <v>8.333526315789475</v>
      </c>
      <c r="BH52" s="93">
        <f t="shared" si="57"/>
        <v>8.322000000000003</v>
      </c>
      <c r="BI52" s="93">
        <f t="shared" si="57"/>
        <v>8.310473684210528</v>
      </c>
      <c r="BJ52" s="93">
        <f t="shared" si="57"/>
        <v>8.298947368421056</v>
      </c>
      <c r="BK52" s="93">
        <f t="shared" si="58"/>
        <v>8.287421052631581</v>
      </c>
      <c r="BL52" s="93">
        <f t="shared" si="58"/>
        <v>8.275894736842107</v>
      </c>
      <c r="BM52" s="93">
        <f t="shared" si="58"/>
        <v>8.264368421052634</v>
      </c>
      <c r="BN52" s="93">
        <f t="shared" si="58"/>
        <v>8.25284210526316</v>
      </c>
      <c r="BO52" s="93">
        <f t="shared" si="58"/>
        <v>8.241315789473687</v>
      </c>
      <c r="BP52" s="93">
        <f t="shared" si="58"/>
        <v>8.229789473684212</v>
      </c>
      <c r="BQ52" s="93">
        <f t="shared" si="58"/>
        <v>8.21826315789474</v>
      </c>
      <c r="BR52" s="93">
        <f t="shared" si="58"/>
        <v>8.206736842105265</v>
      </c>
      <c r="BS52" s="93">
        <f t="shared" si="58"/>
        <v>8.195210526315792</v>
      </c>
      <c r="BT52" s="93">
        <f t="shared" si="58"/>
        <v>8.183684210526318</v>
      </c>
      <c r="BU52" s="93">
        <f t="shared" si="58"/>
        <v>8.172157894736845</v>
      </c>
      <c r="BV52" s="93">
        <f t="shared" si="58"/>
        <v>8.16063157894737</v>
      </c>
      <c r="BW52" s="93">
        <f t="shared" si="59"/>
        <v>8.149105263157896</v>
      </c>
      <c r="BX52" s="93">
        <f t="shared" si="59"/>
        <v>8.137578947368423</v>
      </c>
      <c r="BY52" s="93">
        <f t="shared" si="59"/>
        <v>8.126052631578949</v>
      </c>
      <c r="BZ52" s="93">
        <f t="shared" si="59"/>
        <v>8.114526315789476</v>
      </c>
      <c r="CA52" s="93">
        <f t="shared" si="59"/>
        <v>8.103000000000002</v>
      </c>
      <c r="CB52" s="93">
        <f t="shared" si="59"/>
        <v>8.091473684210529</v>
      </c>
      <c r="CC52" s="93">
        <f t="shared" si="59"/>
        <v>8.079947368421054</v>
      </c>
      <c r="CD52" s="93">
        <f t="shared" si="59"/>
        <v>8.068421052631582</v>
      </c>
      <c r="CE52" s="93">
        <f t="shared" si="59"/>
        <v>8.056894736842107</v>
      </c>
      <c r="CF52" s="93">
        <f t="shared" si="59"/>
        <v>8.045368421052634</v>
      </c>
      <c r="CG52" s="93">
        <f t="shared" si="59"/>
        <v>8.03384210526316</v>
      </c>
      <c r="CH52" s="93">
        <f t="shared" si="59"/>
        <v>8.022315789473687</v>
      </c>
      <c r="CI52" s="93">
        <f t="shared" si="59"/>
        <v>8.010789473684213</v>
      </c>
      <c r="CJ52" s="93">
        <f t="shared" si="59"/>
        <v>7.999263157894739</v>
      </c>
      <c r="CK52" s="93">
        <f t="shared" si="59"/>
        <v>7.9877368421052655</v>
      </c>
      <c r="CL52" s="93">
        <f t="shared" si="59"/>
        <v>7.976210526315792</v>
      </c>
      <c r="CM52" s="93">
        <f t="shared" si="60"/>
        <v>7.964684210526318</v>
      </c>
      <c r="CN52" s="93">
        <f t="shared" si="22"/>
        <v>7.953157894736845</v>
      </c>
    </row>
    <row r="53" spans="1:92" ht="12.75">
      <c r="A53">
        <v>21</v>
      </c>
      <c r="B53" s="42">
        <v>0.8</v>
      </c>
      <c r="C53" s="50" t="str">
        <f t="shared" si="4"/>
        <v>21.8 'C</v>
      </c>
      <c r="D53" s="87">
        <v>8.74</v>
      </c>
      <c r="E53" s="56">
        <f t="shared" si="5"/>
        <v>8.682500000000001</v>
      </c>
      <c r="F53" s="56">
        <f t="shared" si="6"/>
        <v>8.625</v>
      </c>
      <c r="G53" s="56">
        <f t="shared" si="7"/>
        <v>8.5675</v>
      </c>
      <c r="H53" s="71">
        <f t="shared" si="8"/>
        <v>8.51</v>
      </c>
      <c r="I53" s="65">
        <f t="shared" si="9"/>
        <v>8.4525</v>
      </c>
      <c r="J53" s="64">
        <f t="shared" si="10"/>
        <v>8.395</v>
      </c>
      <c r="K53" s="56">
        <f t="shared" si="11"/>
        <v>8.3375</v>
      </c>
      <c r="L53" s="56">
        <f t="shared" si="12"/>
        <v>8.28</v>
      </c>
      <c r="M53" s="56">
        <f t="shared" si="13"/>
        <v>8.2225</v>
      </c>
      <c r="N53" s="56">
        <f t="shared" si="1"/>
        <v>8.165000000000001</v>
      </c>
      <c r="O53" s="56">
        <f t="shared" si="14"/>
        <v>8.1075</v>
      </c>
      <c r="P53" s="56">
        <f t="shared" si="15"/>
        <v>8.05</v>
      </c>
      <c r="Q53" s="49">
        <f t="shared" si="16"/>
        <v>7.992500000000001</v>
      </c>
      <c r="R53" s="49">
        <f t="shared" si="17"/>
        <v>7.9350000000000005</v>
      </c>
      <c r="S53">
        <f t="shared" si="18"/>
        <v>0.011499999999999998</v>
      </c>
      <c r="T53">
        <f t="shared" si="19"/>
        <v>1.7763568394002505E-15</v>
      </c>
      <c r="U53">
        <v>21.8</v>
      </c>
      <c r="V53" s="93">
        <f t="shared" si="23"/>
        <v>8.74</v>
      </c>
      <c r="W53" s="93">
        <f t="shared" si="24"/>
        <v>8.7285</v>
      </c>
      <c r="X53" s="93">
        <f t="shared" si="25"/>
        <v>8.717</v>
      </c>
      <c r="Y53" s="93">
        <f t="shared" si="26"/>
        <v>8.7055</v>
      </c>
      <c r="Z53" s="93">
        <f t="shared" si="27"/>
        <v>8.694</v>
      </c>
      <c r="AA53" s="93">
        <f t="shared" si="28"/>
        <v>8.682500000000001</v>
      </c>
      <c r="AB53" s="93">
        <f t="shared" si="31"/>
        <v>8.671000000000001</v>
      </c>
      <c r="AC53" s="93">
        <f t="shared" si="31"/>
        <v>8.6595</v>
      </c>
      <c r="AD53" s="93">
        <f t="shared" si="31"/>
        <v>8.648</v>
      </c>
      <c r="AE53" s="93">
        <f t="shared" si="31"/>
        <v>8.6365</v>
      </c>
      <c r="AF53" s="93">
        <f t="shared" si="31"/>
        <v>8.625</v>
      </c>
      <c r="AG53" s="93">
        <f t="shared" si="44"/>
        <v>8.6135</v>
      </c>
      <c r="AH53" s="93">
        <f t="shared" si="44"/>
        <v>8.602</v>
      </c>
      <c r="AI53" s="93">
        <f t="shared" si="44"/>
        <v>8.5905</v>
      </c>
      <c r="AJ53" s="93">
        <f t="shared" si="44"/>
        <v>8.579</v>
      </c>
      <c r="AK53" s="93">
        <f t="shared" si="44"/>
        <v>8.5675</v>
      </c>
      <c r="AL53" s="93">
        <f t="shared" si="45"/>
        <v>8.556000000000001</v>
      </c>
      <c r="AM53" s="93">
        <f t="shared" si="33"/>
        <v>8.544500000000001</v>
      </c>
      <c r="AN53" s="93">
        <f t="shared" si="33"/>
        <v>8.533</v>
      </c>
      <c r="AO53" s="93">
        <f t="shared" si="33"/>
        <v>8.5215</v>
      </c>
      <c r="AP53" s="93">
        <f t="shared" si="33"/>
        <v>8.51</v>
      </c>
      <c r="AQ53" s="93">
        <f t="shared" si="56"/>
        <v>8.4985</v>
      </c>
      <c r="AR53" s="93">
        <f t="shared" si="56"/>
        <v>8.487</v>
      </c>
      <c r="AS53" s="93">
        <f t="shared" si="56"/>
        <v>8.4755</v>
      </c>
      <c r="AT53" s="93">
        <f t="shared" si="56"/>
        <v>8.464</v>
      </c>
      <c r="AU53" s="93">
        <f t="shared" si="56"/>
        <v>8.4525</v>
      </c>
      <c r="AV53" s="93">
        <f t="shared" si="56"/>
        <v>8.441</v>
      </c>
      <c r="AW53" s="93">
        <f t="shared" si="56"/>
        <v>8.4295</v>
      </c>
      <c r="AX53" s="93">
        <f t="shared" si="56"/>
        <v>8.418000000000001</v>
      </c>
      <c r="AY53" s="93">
        <f t="shared" si="56"/>
        <v>8.406500000000001</v>
      </c>
      <c r="AZ53" s="93">
        <f t="shared" si="56"/>
        <v>8.395</v>
      </c>
      <c r="BA53" s="93">
        <f t="shared" si="57"/>
        <v>8.3835</v>
      </c>
      <c r="BB53" s="93">
        <f t="shared" si="57"/>
        <v>8.372</v>
      </c>
      <c r="BC53" s="93">
        <f t="shared" si="57"/>
        <v>8.3605</v>
      </c>
      <c r="BD53" s="93">
        <f t="shared" si="57"/>
        <v>8.349</v>
      </c>
      <c r="BE53" s="93">
        <f t="shared" si="57"/>
        <v>8.3375</v>
      </c>
      <c r="BF53" s="93">
        <f t="shared" si="57"/>
        <v>8.326</v>
      </c>
      <c r="BG53" s="93">
        <f t="shared" si="57"/>
        <v>8.3145</v>
      </c>
      <c r="BH53" s="93">
        <f t="shared" si="57"/>
        <v>8.303</v>
      </c>
      <c r="BI53" s="93">
        <f t="shared" si="57"/>
        <v>8.291500000000001</v>
      </c>
      <c r="BJ53" s="93">
        <f t="shared" si="57"/>
        <v>8.280000000000001</v>
      </c>
      <c r="BK53" s="93">
        <f t="shared" si="58"/>
        <v>8.2685</v>
      </c>
      <c r="BL53" s="93">
        <f t="shared" si="58"/>
        <v>8.257</v>
      </c>
      <c r="BM53" s="93">
        <f t="shared" si="58"/>
        <v>8.2455</v>
      </c>
      <c r="BN53" s="93">
        <f t="shared" si="58"/>
        <v>8.234</v>
      </c>
      <c r="BO53" s="93">
        <f t="shared" si="58"/>
        <v>8.2225</v>
      </c>
      <c r="BP53" s="93">
        <f t="shared" si="58"/>
        <v>8.211</v>
      </c>
      <c r="BQ53" s="93">
        <f t="shared" si="58"/>
        <v>8.1995</v>
      </c>
      <c r="BR53" s="93">
        <f t="shared" si="58"/>
        <v>8.188</v>
      </c>
      <c r="BS53" s="93">
        <f t="shared" si="58"/>
        <v>8.1765</v>
      </c>
      <c r="BT53" s="93">
        <f t="shared" si="58"/>
        <v>8.165000000000001</v>
      </c>
      <c r="BU53" s="93">
        <f t="shared" si="58"/>
        <v>8.153500000000001</v>
      </c>
      <c r="BV53" s="93">
        <f t="shared" si="58"/>
        <v>8.142000000000001</v>
      </c>
      <c r="BW53" s="93">
        <f t="shared" si="59"/>
        <v>8.1305</v>
      </c>
      <c r="BX53" s="93">
        <f t="shared" si="59"/>
        <v>8.119</v>
      </c>
      <c r="BY53" s="93">
        <f t="shared" si="59"/>
        <v>8.1075</v>
      </c>
      <c r="BZ53" s="93">
        <f t="shared" si="59"/>
        <v>8.096</v>
      </c>
      <c r="CA53" s="93">
        <f t="shared" si="59"/>
        <v>8.0845</v>
      </c>
      <c r="CB53" s="93">
        <f t="shared" si="59"/>
        <v>8.073</v>
      </c>
      <c r="CC53" s="93">
        <f t="shared" si="59"/>
        <v>8.0615</v>
      </c>
      <c r="CD53" s="93">
        <f t="shared" si="59"/>
        <v>8.05</v>
      </c>
      <c r="CE53" s="93">
        <f t="shared" si="59"/>
        <v>8.0385</v>
      </c>
      <c r="CF53" s="93">
        <f t="shared" si="59"/>
        <v>8.027000000000001</v>
      </c>
      <c r="CG53" s="93">
        <f t="shared" si="59"/>
        <v>8.015500000000001</v>
      </c>
      <c r="CH53" s="93">
        <f t="shared" si="59"/>
        <v>8.004</v>
      </c>
      <c r="CI53" s="93">
        <f t="shared" si="59"/>
        <v>7.992500000000001</v>
      </c>
      <c r="CJ53" s="93">
        <f t="shared" si="59"/>
        <v>7.981000000000001</v>
      </c>
      <c r="CK53" s="93">
        <f t="shared" si="59"/>
        <v>7.9695</v>
      </c>
      <c r="CL53" s="93">
        <f t="shared" si="59"/>
        <v>7.958</v>
      </c>
      <c r="CM53" s="93">
        <f t="shared" si="60"/>
        <v>7.9465</v>
      </c>
      <c r="CN53" s="93">
        <f t="shared" si="22"/>
        <v>7.9350000000000005</v>
      </c>
    </row>
    <row r="54" spans="1:92" ht="13.5" thickBot="1">
      <c r="A54">
        <v>21</v>
      </c>
      <c r="B54" s="42">
        <v>0.9</v>
      </c>
      <c r="C54" s="57" t="str">
        <f t="shared" si="4"/>
        <v>21.9 'C</v>
      </c>
      <c r="D54" s="88">
        <v>8.73</v>
      </c>
      <c r="E54" s="63">
        <f t="shared" si="5"/>
        <v>8.672565789473685</v>
      </c>
      <c r="F54" s="63">
        <f t="shared" si="6"/>
        <v>8.615131578947368</v>
      </c>
      <c r="G54" s="63">
        <f t="shared" si="7"/>
        <v>8.557697368421053</v>
      </c>
      <c r="H54" s="89">
        <f t="shared" si="8"/>
        <v>8.500263157894738</v>
      </c>
      <c r="I54" s="66">
        <f t="shared" si="9"/>
        <v>8.44282894736842</v>
      </c>
      <c r="J54" s="67">
        <f t="shared" si="10"/>
        <v>8.385394736842105</v>
      </c>
      <c r="K54" s="63">
        <f t="shared" si="11"/>
        <v>8.32796052631579</v>
      </c>
      <c r="L54" s="63">
        <f t="shared" si="12"/>
        <v>8.270526315789473</v>
      </c>
      <c r="M54" s="63">
        <f t="shared" si="13"/>
        <v>8.213092105263158</v>
      </c>
      <c r="N54" s="63">
        <f t="shared" si="1"/>
        <v>8.155657894736843</v>
      </c>
      <c r="O54" s="63">
        <f t="shared" si="14"/>
        <v>8.098223684210527</v>
      </c>
      <c r="P54" s="63">
        <f t="shared" si="15"/>
        <v>8.04078947368421</v>
      </c>
      <c r="Q54" s="63">
        <f t="shared" si="16"/>
        <v>7.983355263157895</v>
      </c>
      <c r="R54" s="63">
        <f t="shared" si="17"/>
        <v>7.92592105263158</v>
      </c>
      <c r="S54">
        <f t="shared" si="18"/>
        <v>0.011486842105263156</v>
      </c>
      <c r="T54">
        <f t="shared" si="19"/>
        <v>0</v>
      </c>
      <c r="U54">
        <v>21.9</v>
      </c>
      <c r="V54" s="93">
        <f t="shared" si="23"/>
        <v>8.729999999999999</v>
      </c>
      <c r="W54" s="93">
        <f t="shared" si="24"/>
        <v>8.718513157894735</v>
      </c>
      <c r="X54" s="93">
        <f t="shared" si="25"/>
        <v>8.707026315789472</v>
      </c>
      <c r="Y54" s="93">
        <f t="shared" si="26"/>
        <v>8.69553947368421</v>
      </c>
      <c r="Z54" s="93">
        <f t="shared" si="27"/>
        <v>8.684052631578947</v>
      </c>
      <c r="AA54" s="93">
        <f t="shared" si="28"/>
        <v>8.672565789473683</v>
      </c>
      <c r="AB54" s="93">
        <f t="shared" si="31"/>
        <v>8.66107894736842</v>
      </c>
      <c r="AC54" s="93">
        <f t="shared" si="31"/>
        <v>8.649592105263157</v>
      </c>
      <c r="AD54" s="93">
        <f t="shared" si="31"/>
        <v>8.638105263157893</v>
      </c>
      <c r="AE54" s="93">
        <f t="shared" si="31"/>
        <v>8.62661842105263</v>
      </c>
      <c r="AF54" s="93">
        <f t="shared" si="31"/>
        <v>8.615131578947368</v>
      </c>
      <c r="AG54" s="93">
        <f t="shared" si="44"/>
        <v>8.603644736842105</v>
      </c>
      <c r="AH54" s="93">
        <f t="shared" si="44"/>
        <v>8.592157894736841</v>
      </c>
      <c r="AI54" s="93">
        <f t="shared" si="44"/>
        <v>8.580671052631578</v>
      </c>
      <c r="AJ54" s="93">
        <f t="shared" si="44"/>
        <v>8.569184210526315</v>
      </c>
      <c r="AK54" s="93">
        <f t="shared" si="44"/>
        <v>8.557697368421051</v>
      </c>
      <c r="AL54" s="93">
        <f aca="true" t="shared" si="61" ref="AL54:AL74">($S54*AL$4)+$T54</f>
        <v>8.546210526315788</v>
      </c>
      <c r="AM54" s="93">
        <f t="shared" si="33"/>
        <v>8.534723684210526</v>
      </c>
      <c r="AN54" s="93">
        <f t="shared" si="33"/>
        <v>8.523236842105263</v>
      </c>
      <c r="AO54" s="93">
        <f t="shared" si="33"/>
        <v>8.51175</v>
      </c>
      <c r="AP54" s="93">
        <f t="shared" si="33"/>
        <v>8.500263157894736</v>
      </c>
      <c r="AQ54" s="93">
        <f t="shared" si="56"/>
        <v>8.488776315789472</v>
      </c>
      <c r="AR54" s="93">
        <f t="shared" si="56"/>
        <v>8.477289473684209</v>
      </c>
      <c r="AS54" s="93">
        <f t="shared" si="56"/>
        <v>8.465802631578946</v>
      </c>
      <c r="AT54" s="93">
        <f t="shared" si="56"/>
        <v>8.454315789473682</v>
      </c>
      <c r="AU54" s="93">
        <f t="shared" si="56"/>
        <v>8.44282894736842</v>
      </c>
      <c r="AV54" s="93">
        <f t="shared" si="56"/>
        <v>8.431342105263157</v>
      </c>
      <c r="AW54" s="93">
        <f t="shared" si="56"/>
        <v>8.419855263157894</v>
      </c>
      <c r="AX54" s="93">
        <f t="shared" si="56"/>
        <v>8.40836842105263</v>
      </c>
      <c r="AY54" s="93">
        <f t="shared" si="56"/>
        <v>8.396881578947367</v>
      </c>
      <c r="AZ54" s="93">
        <f t="shared" si="56"/>
        <v>8.385394736842104</v>
      </c>
      <c r="BA54" s="93">
        <f t="shared" si="57"/>
        <v>8.37390789473684</v>
      </c>
      <c r="BB54" s="93">
        <f t="shared" si="57"/>
        <v>8.362421052631579</v>
      </c>
      <c r="BC54" s="93">
        <f t="shared" si="57"/>
        <v>8.350934210526315</v>
      </c>
      <c r="BD54" s="93">
        <f t="shared" si="57"/>
        <v>8.339447368421052</v>
      </c>
      <c r="BE54" s="93">
        <f t="shared" si="57"/>
        <v>8.327960526315788</v>
      </c>
      <c r="BF54" s="93">
        <f t="shared" si="57"/>
        <v>8.316473684210525</v>
      </c>
      <c r="BG54" s="93">
        <f t="shared" si="57"/>
        <v>8.304986842105262</v>
      </c>
      <c r="BH54" s="93">
        <f t="shared" si="57"/>
        <v>8.293499999999998</v>
      </c>
      <c r="BI54" s="93">
        <f t="shared" si="57"/>
        <v>8.282013157894736</v>
      </c>
      <c r="BJ54" s="93">
        <f t="shared" si="57"/>
        <v>8.270526315789473</v>
      </c>
      <c r="BK54" s="93">
        <f t="shared" si="58"/>
        <v>8.25903947368421</v>
      </c>
      <c r="BL54" s="93">
        <f t="shared" si="58"/>
        <v>8.247552631578946</v>
      </c>
      <c r="BM54" s="93">
        <f t="shared" si="58"/>
        <v>8.236065789473683</v>
      </c>
      <c r="BN54" s="93">
        <f t="shared" si="58"/>
        <v>8.22457894736842</v>
      </c>
      <c r="BO54" s="93">
        <f t="shared" si="58"/>
        <v>8.213092105263156</v>
      </c>
      <c r="BP54" s="93">
        <f t="shared" si="58"/>
        <v>8.201605263157894</v>
      </c>
      <c r="BQ54" s="93">
        <f t="shared" si="58"/>
        <v>8.190118421052631</v>
      </c>
      <c r="BR54" s="93">
        <f t="shared" si="58"/>
        <v>8.178631578947368</v>
      </c>
      <c r="BS54" s="93">
        <f t="shared" si="58"/>
        <v>8.167144736842104</v>
      </c>
      <c r="BT54" s="93">
        <f t="shared" si="58"/>
        <v>8.15565789473684</v>
      </c>
      <c r="BU54" s="93">
        <f t="shared" si="58"/>
        <v>8.144171052631577</v>
      </c>
      <c r="BV54" s="93">
        <f t="shared" si="58"/>
        <v>8.132684210526314</v>
      </c>
      <c r="BW54" s="93">
        <f t="shared" si="59"/>
        <v>8.121197368421052</v>
      </c>
      <c r="BX54" s="93">
        <f t="shared" si="59"/>
        <v>8.109710526315789</v>
      </c>
      <c r="BY54" s="93">
        <f t="shared" si="59"/>
        <v>8.098223684210526</v>
      </c>
      <c r="BZ54" s="93">
        <f t="shared" si="59"/>
        <v>8.086736842105262</v>
      </c>
      <c r="CA54" s="93">
        <f t="shared" si="59"/>
        <v>8.075249999999999</v>
      </c>
      <c r="CB54" s="93">
        <f t="shared" si="59"/>
        <v>8.063763157894735</v>
      </c>
      <c r="CC54" s="93">
        <f t="shared" si="59"/>
        <v>8.052276315789472</v>
      </c>
      <c r="CD54" s="93">
        <f t="shared" si="59"/>
        <v>8.04078947368421</v>
      </c>
      <c r="CE54" s="93">
        <f t="shared" si="59"/>
        <v>8.029302631578947</v>
      </c>
      <c r="CF54" s="93">
        <f t="shared" si="59"/>
        <v>8.017815789473683</v>
      </c>
      <c r="CG54" s="93">
        <f t="shared" si="59"/>
        <v>8.00632894736842</v>
      </c>
      <c r="CH54" s="93">
        <f t="shared" si="59"/>
        <v>7.994842105263157</v>
      </c>
      <c r="CI54" s="93">
        <f t="shared" si="59"/>
        <v>7.983355263157894</v>
      </c>
      <c r="CJ54" s="93">
        <f t="shared" si="59"/>
        <v>7.971868421052631</v>
      </c>
      <c r="CK54" s="93">
        <f t="shared" si="59"/>
        <v>7.960381578947367</v>
      </c>
      <c r="CL54" s="93">
        <f t="shared" si="59"/>
        <v>7.948894736842104</v>
      </c>
      <c r="CM54" s="93">
        <f t="shared" si="60"/>
        <v>7.937407894736841</v>
      </c>
      <c r="CN54" s="93">
        <f t="shared" si="22"/>
        <v>7.925921052631578</v>
      </c>
    </row>
    <row r="55" spans="1:92" ht="12.75">
      <c r="A55">
        <v>22</v>
      </c>
      <c r="B55" s="42">
        <v>0</v>
      </c>
      <c r="C55" s="43" t="str">
        <f t="shared" si="4"/>
        <v>22 'C</v>
      </c>
      <c r="D55" s="90">
        <v>8.71</v>
      </c>
      <c r="E55" s="49">
        <f t="shared" si="5"/>
        <v>8.652697368421054</v>
      </c>
      <c r="F55" s="49">
        <f t="shared" si="6"/>
        <v>8.595394736842106</v>
      </c>
      <c r="G55" s="49">
        <f t="shared" si="7"/>
        <v>8.538092105263159</v>
      </c>
      <c r="H55" s="86">
        <f t="shared" si="8"/>
        <v>8.480789473684212</v>
      </c>
      <c r="I55" s="68">
        <f t="shared" si="9"/>
        <v>8.423486842105264</v>
      </c>
      <c r="J55" s="69">
        <f t="shared" si="10"/>
        <v>8.366184210526317</v>
      </c>
      <c r="K55" s="49">
        <f t="shared" si="11"/>
        <v>8.30888157894737</v>
      </c>
      <c r="L55" s="49">
        <f t="shared" si="12"/>
        <v>8.251578947368422</v>
      </c>
      <c r="M55" s="49">
        <f t="shared" si="13"/>
        <v>8.194276315789475</v>
      </c>
      <c r="N55" s="49">
        <f t="shared" si="1"/>
        <v>8.136973684210528</v>
      </c>
      <c r="O55" s="49">
        <f t="shared" si="14"/>
        <v>8.07967105263158</v>
      </c>
      <c r="P55" s="49">
        <f t="shared" si="15"/>
        <v>8.022368421052633</v>
      </c>
      <c r="Q55" s="49">
        <f t="shared" si="16"/>
        <v>7.965065789473685</v>
      </c>
      <c r="R55" s="49">
        <f t="shared" si="17"/>
        <v>7.907763157894738</v>
      </c>
      <c r="S55">
        <f t="shared" si="18"/>
        <v>0.01146052631578947</v>
      </c>
      <c r="T55">
        <f t="shared" si="19"/>
        <v>3.552713678800501E-15</v>
      </c>
      <c r="U55">
        <v>22</v>
      </c>
      <c r="V55" s="93">
        <f t="shared" si="23"/>
        <v>8.71</v>
      </c>
      <c r="W55" s="93">
        <f t="shared" si="24"/>
        <v>8.69853947368421</v>
      </c>
      <c r="X55" s="93">
        <f t="shared" si="25"/>
        <v>8.687078947368422</v>
      </c>
      <c r="Y55" s="93">
        <f t="shared" si="26"/>
        <v>8.675618421052633</v>
      </c>
      <c r="Z55" s="93">
        <f t="shared" si="27"/>
        <v>8.664157894736842</v>
      </c>
      <c r="AA55" s="93">
        <f t="shared" si="28"/>
        <v>8.652697368421054</v>
      </c>
      <c r="AB55" s="93">
        <f t="shared" si="31"/>
        <v>8.641236842105263</v>
      </c>
      <c r="AC55" s="93">
        <f t="shared" si="31"/>
        <v>8.629776315789474</v>
      </c>
      <c r="AD55" s="93">
        <f t="shared" si="31"/>
        <v>8.618315789473685</v>
      </c>
      <c r="AE55" s="93">
        <f t="shared" si="31"/>
        <v>8.606855263157895</v>
      </c>
      <c r="AF55" s="93">
        <f t="shared" si="31"/>
        <v>8.595394736842106</v>
      </c>
      <c r="AG55" s="93">
        <f t="shared" si="44"/>
        <v>8.583934210526316</v>
      </c>
      <c r="AH55" s="93">
        <f t="shared" si="44"/>
        <v>8.572473684210527</v>
      </c>
      <c r="AI55" s="93">
        <f t="shared" si="44"/>
        <v>8.561013157894738</v>
      </c>
      <c r="AJ55" s="93">
        <f t="shared" si="44"/>
        <v>8.549552631578948</v>
      </c>
      <c r="AK55" s="93">
        <f t="shared" si="44"/>
        <v>8.538092105263159</v>
      </c>
      <c r="AL55" s="93">
        <f t="shared" si="61"/>
        <v>8.526631578947368</v>
      </c>
      <c r="AM55" s="93">
        <f t="shared" si="33"/>
        <v>8.51517105263158</v>
      </c>
      <c r="AN55" s="93">
        <f t="shared" si="33"/>
        <v>8.50371052631579</v>
      </c>
      <c r="AO55" s="93">
        <f t="shared" si="33"/>
        <v>8.49225</v>
      </c>
      <c r="AP55" s="93">
        <f t="shared" si="33"/>
        <v>8.480789473684212</v>
      </c>
      <c r="AQ55" s="93">
        <f t="shared" si="56"/>
        <v>8.469328947368421</v>
      </c>
      <c r="AR55" s="93">
        <f t="shared" si="56"/>
        <v>8.457868421052632</v>
      </c>
      <c r="AS55" s="93">
        <f t="shared" si="56"/>
        <v>8.446407894736844</v>
      </c>
      <c r="AT55" s="93">
        <f t="shared" si="56"/>
        <v>8.434947368421053</v>
      </c>
      <c r="AU55" s="93">
        <f t="shared" si="56"/>
        <v>8.423486842105264</v>
      </c>
      <c r="AV55" s="93">
        <f t="shared" si="56"/>
        <v>8.412026315789474</v>
      </c>
      <c r="AW55" s="93">
        <f t="shared" si="56"/>
        <v>8.400565789473685</v>
      </c>
      <c r="AX55" s="93">
        <f t="shared" si="56"/>
        <v>8.389105263157896</v>
      </c>
      <c r="AY55" s="93">
        <f t="shared" si="56"/>
        <v>8.377644736842106</v>
      </c>
      <c r="AZ55" s="93">
        <f t="shared" si="56"/>
        <v>8.366184210526317</v>
      </c>
      <c r="BA55" s="93">
        <f t="shared" si="57"/>
        <v>8.354723684210526</v>
      </c>
      <c r="BB55" s="93">
        <f t="shared" si="57"/>
        <v>8.343263157894738</v>
      </c>
      <c r="BC55" s="93">
        <f t="shared" si="57"/>
        <v>8.331802631578949</v>
      </c>
      <c r="BD55" s="93">
        <f t="shared" si="57"/>
        <v>8.320342105263158</v>
      </c>
      <c r="BE55" s="93">
        <f t="shared" si="57"/>
        <v>8.30888157894737</v>
      </c>
      <c r="BF55" s="93">
        <f t="shared" si="57"/>
        <v>8.297421052631579</v>
      </c>
      <c r="BG55" s="93">
        <f t="shared" si="57"/>
        <v>8.28596052631579</v>
      </c>
      <c r="BH55" s="93">
        <f t="shared" si="57"/>
        <v>8.2745</v>
      </c>
      <c r="BI55" s="93">
        <f t="shared" si="57"/>
        <v>8.263039473684211</v>
      </c>
      <c r="BJ55" s="93">
        <f t="shared" si="57"/>
        <v>8.251578947368422</v>
      </c>
      <c r="BK55" s="93">
        <f t="shared" si="58"/>
        <v>8.240118421052632</v>
      </c>
      <c r="BL55" s="93">
        <f t="shared" si="58"/>
        <v>8.228657894736843</v>
      </c>
      <c r="BM55" s="93">
        <f t="shared" si="58"/>
        <v>8.217197368421052</v>
      </c>
      <c r="BN55" s="93">
        <f t="shared" si="58"/>
        <v>8.205736842105264</v>
      </c>
      <c r="BO55" s="93">
        <f t="shared" si="58"/>
        <v>8.194276315789475</v>
      </c>
      <c r="BP55" s="93">
        <f t="shared" si="58"/>
        <v>8.182815789473684</v>
      </c>
      <c r="BQ55" s="93">
        <f t="shared" si="58"/>
        <v>8.171355263157896</v>
      </c>
      <c r="BR55" s="93">
        <f t="shared" si="58"/>
        <v>8.159894736842105</v>
      </c>
      <c r="BS55" s="93">
        <f t="shared" si="58"/>
        <v>8.148434210526316</v>
      </c>
      <c r="BT55" s="93">
        <f t="shared" si="58"/>
        <v>8.136973684210528</v>
      </c>
      <c r="BU55" s="93">
        <f t="shared" si="58"/>
        <v>8.125513157894737</v>
      </c>
      <c r="BV55" s="93">
        <f t="shared" si="58"/>
        <v>8.114052631578948</v>
      </c>
      <c r="BW55" s="93">
        <f t="shared" si="59"/>
        <v>8.102592105263158</v>
      </c>
      <c r="BX55" s="93">
        <f t="shared" si="59"/>
        <v>8.091131578947369</v>
      </c>
      <c r="BY55" s="93">
        <f t="shared" si="59"/>
        <v>8.07967105263158</v>
      </c>
      <c r="BZ55" s="93">
        <f t="shared" si="59"/>
        <v>8.06821052631579</v>
      </c>
      <c r="CA55" s="93">
        <f t="shared" si="59"/>
        <v>8.056750000000001</v>
      </c>
      <c r="CB55" s="93">
        <f t="shared" si="59"/>
        <v>8.04528947368421</v>
      </c>
      <c r="CC55" s="93">
        <f t="shared" si="59"/>
        <v>8.033828947368422</v>
      </c>
      <c r="CD55" s="93">
        <f t="shared" si="59"/>
        <v>8.022368421052633</v>
      </c>
      <c r="CE55" s="93">
        <f t="shared" si="59"/>
        <v>8.010907894736842</v>
      </c>
      <c r="CF55" s="93">
        <f t="shared" si="59"/>
        <v>7.999447368421054</v>
      </c>
      <c r="CG55" s="93">
        <f t="shared" si="59"/>
        <v>7.987986842105264</v>
      </c>
      <c r="CH55" s="93">
        <f t="shared" si="59"/>
        <v>7.976526315789474</v>
      </c>
      <c r="CI55" s="93">
        <f t="shared" si="59"/>
        <v>7.965065789473685</v>
      </c>
      <c r="CJ55" s="93">
        <f t="shared" si="59"/>
        <v>7.953605263157895</v>
      </c>
      <c r="CK55" s="93">
        <f t="shared" si="59"/>
        <v>7.942144736842106</v>
      </c>
      <c r="CL55" s="93">
        <f t="shared" si="59"/>
        <v>7.930684210526317</v>
      </c>
      <c r="CM55" s="93">
        <f t="shared" si="60"/>
        <v>7.919223684210527</v>
      </c>
      <c r="CN55" s="93">
        <f t="shared" si="22"/>
        <v>7.907763157894737</v>
      </c>
    </row>
    <row r="56" spans="1:92" ht="12.75">
      <c r="A56">
        <v>22</v>
      </c>
      <c r="B56" s="42">
        <v>0.1</v>
      </c>
      <c r="C56" s="50" t="str">
        <f t="shared" si="4"/>
        <v>22.1 'C</v>
      </c>
      <c r="D56" s="87">
        <v>8.69</v>
      </c>
      <c r="E56" s="56">
        <f t="shared" si="5"/>
        <v>8.63282894736842</v>
      </c>
      <c r="F56" s="56">
        <f t="shared" si="6"/>
        <v>8.57565789473684</v>
      </c>
      <c r="G56" s="56">
        <f t="shared" si="7"/>
        <v>8.518486842105263</v>
      </c>
      <c r="H56" s="71">
        <f t="shared" si="8"/>
        <v>8.461315789473684</v>
      </c>
      <c r="I56" s="65">
        <f t="shared" si="9"/>
        <v>8.404144736842104</v>
      </c>
      <c r="J56" s="64">
        <f t="shared" si="10"/>
        <v>8.346973684210525</v>
      </c>
      <c r="K56" s="56">
        <f t="shared" si="11"/>
        <v>8.289802631578947</v>
      </c>
      <c r="L56" s="56">
        <f t="shared" si="12"/>
        <v>8.232631578947368</v>
      </c>
      <c r="M56" s="56">
        <f t="shared" si="13"/>
        <v>8.175460526315788</v>
      </c>
      <c r="N56" s="56">
        <f t="shared" si="1"/>
        <v>8.11828947368421</v>
      </c>
      <c r="O56" s="56">
        <f t="shared" si="14"/>
        <v>8.061118421052631</v>
      </c>
      <c r="P56" s="56">
        <f t="shared" si="15"/>
        <v>8.003947368421052</v>
      </c>
      <c r="Q56" s="49">
        <f t="shared" si="16"/>
        <v>7.9467763157894735</v>
      </c>
      <c r="R56" s="49">
        <f t="shared" si="17"/>
        <v>7.889605263157895</v>
      </c>
      <c r="S56">
        <f t="shared" si="18"/>
        <v>0.011434210526315778</v>
      </c>
      <c r="T56">
        <f t="shared" si="19"/>
        <v>7.105427357601002E-15</v>
      </c>
      <c r="U56">
        <v>22.1</v>
      </c>
      <c r="V56" s="93">
        <f t="shared" si="23"/>
        <v>8.689999999999998</v>
      </c>
      <c r="W56" s="93">
        <f t="shared" si="24"/>
        <v>8.678565789473682</v>
      </c>
      <c r="X56" s="93">
        <f t="shared" si="25"/>
        <v>8.667131578947366</v>
      </c>
      <c r="Y56" s="93">
        <f t="shared" si="26"/>
        <v>8.65569736842105</v>
      </c>
      <c r="Z56" s="93">
        <f t="shared" si="27"/>
        <v>8.644263157894734</v>
      </c>
      <c r="AA56" s="93">
        <f t="shared" si="28"/>
        <v>8.632828947368418</v>
      </c>
      <c r="AB56" s="93">
        <f t="shared" si="31"/>
        <v>8.621394736842104</v>
      </c>
      <c r="AC56" s="93">
        <f t="shared" si="31"/>
        <v>8.609960526315788</v>
      </c>
      <c r="AD56" s="93">
        <f t="shared" si="31"/>
        <v>8.598526315789472</v>
      </c>
      <c r="AE56" s="93">
        <f t="shared" si="31"/>
        <v>8.587092105263157</v>
      </c>
      <c r="AF56" s="93">
        <f t="shared" si="31"/>
        <v>8.57565789473684</v>
      </c>
      <c r="AG56" s="93">
        <f t="shared" si="44"/>
        <v>8.564223684210525</v>
      </c>
      <c r="AH56" s="93">
        <f t="shared" si="44"/>
        <v>8.552789473684209</v>
      </c>
      <c r="AI56" s="93">
        <f t="shared" si="44"/>
        <v>8.541355263157893</v>
      </c>
      <c r="AJ56" s="93">
        <f t="shared" si="44"/>
        <v>8.529921052631577</v>
      </c>
      <c r="AK56" s="93">
        <f t="shared" si="44"/>
        <v>8.518486842105261</v>
      </c>
      <c r="AL56" s="93">
        <f t="shared" si="61"/>
        <v>8.507052631578945</v>
      </c>
      <c r="AM56" s="93">
        <f t="shared" si="33"/>
        <v>8.49561842105263</v>
      </c>
      <c r="AN56" s="93">
        <f t="shared" si="33"/>
        <v>8.484184210526314</v>
      </c>
      <c r="AO56" s="93">
        <f t="shared" si="33"/>
        <v>8.472749999999998</v>
      </c>
      <c r="AP56" s="93">
        <f t="shared" si="33"/>
        <v>8.461315789473682</v>
      </c>
      <c r="AQ56" s="93">
        <f aca="true" t="shared" si="62" ref="AQ56:BF56">($S56*AQ$4)+$T56</f>
        <v>8.449881578947366</v>
      </c>
      <c r="AR56" s="93">
        <f t="shared" si="62"/>
        <v>8.43844736842105</v>
      </c>
      <c r="AS56" s="93">
        <f t="shared" si="62"/>
        <v>8.427013157894736</v>
      </c>
      <c r="AT56" s="93">
        <f t="shared" si="62"/>
        <v>8.41557894736842</v>
      </c>
      <c r="AU56" s="93">
        <f t="shared" si="62"/>
        <v>8.404144736842104</v>
      </c>
      <c r="AV56" s="93">
        <f t="shared" si="62"/>
        <v>8.392710526315788</v>
      </c>
      <c r="AW56" s="93">
        <f t="shared" si="62"/>
        <v>8.381276315789473</v>
      </c>
      <c r="AX56" s="93">
        <f t="shared" si="62"/>
        <v>8.369842105263157</v>
      </c>
      <c r="AY56" s="93">
        <f t="shared" si="62"/>
        <v>8.35840789473684</v>
      </c>
      <c r="AZ56" s="93">
        <f t="shared" si="62"/>
        <v>8.346973684210525</v>
      </c>
      <c r="BA56" s="93">
        <f t="shared" si="62"/>
        <v>8.335539473684209</v>
      </c>
      <c r="BB56" s="93">
        <f t="shared" si="62"/>
        <v>8.324105263157893</v>
      </c>
      <c r="BC56" s="93">
        <f t="shared" si="62"/>
        <v>8.312671052631577</v>
      </c>
      <c r="BD56" s="93">
        <f t="shared" si="62"/>
        <v>8.301236842105261</v>
      </c>
      <c r="BE56" s="93">
        <f t="shared" si="62"/>
        <v>8.289802631578945</v>
      </c>
      <c r="BF56" s="93">
        <f t="shared" si="62"/>
        <v>8.27836842105263</v>
      </c>
      <c r="BG56" s="93">
        <f aca="true" t="shared" si="63" ref="BG56:BV71">($S56*BG$4)+$T56</f>
        <v>8.266934210526314</v>
      </c>
      <c r="BH56" s="93">
        <f t="shared" si="63"/>
        <v>8.255499999999998</v>
      </c>
      <c r="BI56" s="93">
        <f t="shared" si="63"/>
        <v>8.244065789473682</v>
      </c>
      <c r="BJ56" s="93">
        <f t="shared" si="63"/>
        <v>8.232631578947368</v>
      </c>
      <c r="BK56" s="93">
        <f t="shared" si="63"/>
        <v>8.221197368421052</v>
      </c>
      <c r="BL56" s="93">
        <f t="shared" si="63"/>
        <v>8.209763157894736</v>
      </c>
      <c r="BM56" s="93">
        <f t="shared" si="63"/>
        <v>8.19832894736842</v>
      </c>
      <c r="BN56" s="93">
        <f t="shared" si="63"/>
        <v>8.186894736842104</v>
      </c>
      <c r="BO56" s="93">
        <f t="shared" si="63"/>
        <v>8.175460526315788</v>
      </c>
      <c r="BP56" s="93">
        <f t="shared" si="63"/>
        <v>8.164026315789473</v>
      </c>
      <c r="BQ56" s="93">
        <f t="shared" si="63"/>
        <v>8.152592105263157</v>
      </c>
      <c r="BR56" s="93">
        <f t="shared" si="63"/>
        <v>8.14115789473684</v>
      </c>
      <c r="BS56" s="93">
        <f t="shared" si="63"/>
        <v>8.129723684210525</v>
      </c>
      <c r="BT56" s="93">
        <f t="shared" si="63"/>
        <v>8.118289473684209</v>
      </c>
      <c r="BU56" s="93">
        <f t="shared" si="63"/>
        <v>8.106855263157893</v>
      </c>
      <c r="BV56" s="93">
        <f t="shared" si="63"/>
        <v>8.095421052631577</v>
      </c>
      <c r="BW56" s="93">
        <f t="shared" si="59"/>
        <v>8.083986842105261</v>
      </c>
      <c r="BX56" s="93">
        <f t="shared" si="59"/>
        <v>8.072552631578946</v>
      </c>
      <c r="BY56" s="93">
        <f t="shared" si="59"/>
        <v>8.06111842105263</v>
      </c>
      <c r="BZ56" s="93">
        <f t="shared" si="59"/>
        <v>8.049684210526314</v>
      </c>
      <c r="CA56" s="93">
        <f t="shared" si="59"/>
        <v>8.038249999999998</v>
      </c>
      <c r="CB56" s="93">
        <f t="shared" si="59"/>
        <v>8.026815789473684</v>
      </c>
      <c r="CC56" s="93">
        <f t="shared" si="59"/>
        <v>8.015381578947368</v>
      </c>
      <c r="CD56" s="93">
        <f t="shared" si="59"/>
        <v>8.003947368421052</v>
      </c>
      <c r="CE56" s="93">
        <f t="shared" si="59"/>
        <v>7.992513157894735</v>
      </c>
      <c r="CF56" s="93">
        <f t="shared" si="59"/>
        <v>7.98107894736842</v>
      </c>
      <c r="CG56" s="93">
        <f t="shared" si="59"/>
        <v>7.969644736842104</v>
      </c>
      <c r="CH56" s="93">
        <f t="shared" si="59"/>
        <v>7.9582105263157885</v>
      </c>
      <c r="CI56" s="93">
        <f t="shared" si="59"/>
        <v>7.946776315789473</v>
      </c>
      <c r="CJ56" s="93">
        <f t="shared" si="59"/>
        <v>7.935342105263157</v>
      </c>
      <c r="CK56" s="93">
        <f t="shared" si="59"/>
        <v>7.923907894736841</v>
      </c>
      <c r="CL56" s="93">
        <f t="shared" si="59"/>
        <v>7.912473684210525</v>
      </c>
      <c r="CM56" s="93">
        <f t="shared" si="60"/>
        <v>7.901039473684209</v>
      </c>
      <c r="CN56" s="93">
        <f t="shared" si="22"/>
        <v>7.889605263157893</v>
      </c>
    </row>
    <row r="57" spans="1:92" ht="12.75">
      <c r="A57">
        <v>22</v>
      </c>
      <c r="B57" s="42">
        <v>0.2</v>
      </c>
      <c r="C57" s="50" t="str">
        <f t="shared" si="4"/>
        <v>22.2 'C</v>
      </c>
      <c r="D57" s="87">
        <v>8.68</v>
      </c>
      <c r="E57" s="56">
        <f t="shared" si="5"/>
        <v>8.622894736842106</v>
      </c>
      <c r="F57" s="56">
        <f t="shared" si="6"/>
        <v>8.56578947368421</v>
      </c>
      <c r="G57" s="56">
        <f t="shared" si="7"/>
        <v>8.508684210526315</v>
      </c>
      <c r="H57" s="71">
        <f t="shared" si="8"/>
        <v>8.451578947368422</v>
      </c>
      <c r="I57" s="65">
        <f t="shared" si="9"/>
        <v>8.394473684210526</v>
      </c>
      <c r="J57" s="64">
        <f t="shared" si="10"/>
        <v>8.33736842105263</v>
      </c>
      <c r="K57" s="56">
        <f t="shared" si="11"/>
        <v>8.280263157894737</v>
      </c>
      <c r="L57" s="56">
        <f t="shared" si="12"/>
        <v>8.223157894736842</v>
      </c>
      <c r="M57" s="56">
        <f t="shared" si="13"/>
        <v>8.166052631578946</v>
      </c>
      <c r="N57" s="56">
        <f t="shared" si="1"/>
        <v>8.108947368421052</v>
      </c>
      <c r="O57" s="56">
        <f t="shared" si="14"/>
        <v>8.051842105263159</v>
      </c>
      <c r="P57" s="56">
        <f t="shared" si="15"/>
        <v>7.9947368421052625</v>
      </c>
      <c r="Q57" s="49">
        <f t="shared" si="16"/>
        <v>7.937631578947368</v>
      </c>
      <c r="R57" s="49">
        <f t="shared" si="17"/>
        <v>7.880526315789474</v>
      </c>
      <c r="S57">
        <f t="shared" si="18"/>
        <v>0.011421052631578952</v>
      </c>
      <c r="T57">
        <f t="shared" si="19"/>
        <v>-1.7763568394002505E-15</v>
      </c>
      <c r="U57">
        <v>22.2</v>
      </c>
      <c r="V57" s="93">
        <f t="shared" si="23"/>
        <v>8.680000000000001</v>
      </c>
      <c r="W57" s="93">
        <f t="shared" si="24"/>
        <v>8.668578947368422</v>
      </c>
      <c r="X57" s="93">
        <f t="shared" si="25"/>
        <v>8.657157894736844</v>
      </c>
      <c r="Y57" s="93">
        <f t="shared" si="26"/>
        <v>8.645736842105265</v>
      </c>
      <c r="Z57" s="93">
        <f t="shared" si="27"/>
        <v>8.634315789473685</v>
      </c>
      <c r="AA57" s="93">
        <f t="shared" si="28"/>
        <v>8.622894736842106</v>
      </c>
      <c r="AB57" s="93">
        <f t="shared" si="31"/>
        <v>8.611473684210528</v>
      </c>
      <c r="AC57" s="93">
        <f t="shared" si="31"/>
        <v>8.600052631578949</v>
      </c>
      <c r="AD57" s="93">
        <f t="shared" si="31"/>
        <v>8.58863157894737</v>
      </c>
      <c r="AE57" s="93">
        <f t="shared" si="31"/>
        <v>8.57721052631579</v>
      </c>
      <c r="AF57" s="93">
        <f t="shared" si="31"/>
        <v>8.565789473684212</v>
      </c>
      <c r="AG57" s="93">
        <f t="shared" si="44"/>
        <v>8.554368421052633</v>
      </c>
      <c r="AH57" s="93">
        <f t="shared" si="44"/>
        <v>8.542947368421054</v>
      </c>
      <c r="AI57" s="93">
        <f t="shared" si="44"/>
        <v>8.531526315789476</v>
      </c>
      <c r="AJ57" s="93">
        <f t="shared" si="44"/>
        <v>8.520105263157896</v>
      </c>
      <c r="AK57" s="93">
        <f t="shared" si="44"/>
        <v>8.508684210526317</v>
      </c>
      <c r="AL57" s="93">
        <f t="shared" si="61"/>
        <v>8.497263157894738</v>
      </c>
      <c r="AM57" s="93">
        <f t="shared" si="33"/>
        <v>8.48584210526316</v>
      </c>
      <c r="AN57" s="93">
        <f t="shared" si="33"/>
        <v>8.47442105263158</v>
      </c>
      <c r="AO57" s="93">
        <f t="shared" si="33"/>
        <v>8.463000000000001</v>
      </c>
      <c r="AP57" s="93">
        <f t="shared" si="33"/>
        <v>8.451578947368422</v>
      </c>
      <c r="AQ57" s="93">
        <f aca="true" t="shared" si="64" ref="AQ57:AQ71">($S57*AQ$4)+$T57</f>
        <v>8.440157894736844</v>
      </c>
      <c r="AR57" s="93">
        <f aca="true" t="shared" si="65" ref="AR57:BG72">($S57*AR$4)+$T57</f>
        <v>8.428736842105264</v>
      </c>
      <c r="AS57" s="93">
        <f t="shared" si="65"/>
        <v>8.417315789473685</v>
      </c>
      <c r="AT57" s="93">
        <f t="shared" si="65"/>
        <v>8.405894736842107</v>
      </c>
      <c r="AU57" s="93">
        <f t="shared" si="65"/>
        <v>8.394473684210528</v>
      </c>
      <c r="AV57" s="93">
        <f t="shared" si="65"/>
        <v>8.383052631578948</v>
      </c>
      <c r="AW57" s="93">
        <f t="shared" si="65"/>
        <v>8.371631578947369</v>
      </c>
      <c r="AX57" s="93">
        <f t="shared" si="65"/>
        <v>8.360210526315791</v>
      </c>
      <c r="AY57" s="93">
        <f t="shared" si="65"/>
        <v>8.348789473684212</v>
      </c>
      <c r="AZ57" s="93">
        <f t="shared" si="65"/>
        <v>8.337368421052632</v>
      </c>
      <c r="BA57" s="93">
        <f t="shared" si="65"/>
        <v>8.325947368421055</v>
      </c>
      <c r="BB57" s="93">
        <f t="shared" si="65"/>
        <v>8.314526315789475</v>
      </c>
      <c r="BC57" s="93">
        <f t="shared" si="65"/>
        <v>8.303105263157896</v>
      </c>
      <c r="BD57" s="93">
        <f t="shared" si="65"/>
        <v>8.291684210526316</v>
      </c>
      <c r="BE57" s="93">
        <f t="shared" si="65"/>
        <v>8.280263157894739</v>
      </c>
      <c r="BF57" s="93">
        <f t="shared" si="65"/>
        <v>8.26884210526316</v>
      </c>
      <c r="BG57" s="93">
        <f t="shared" si="65"/>
        <v>8.25742105263158</v>
      </c>
      <c r="BH57" s="93">
        <f t="shared" si="63"/>
        <v>8.246</v>
      </c>
      <c r="BI57" s="93">
        <f t="shared" si="63"/>
        <v>8.234578947368423</v>
      </c>
      <c r="BJ57" s="93">
        <f t="shared" si="63"/>
        <v>8.223157894736843</v>
      </c>
      <c r="BK57" s="93">
        <f t="shared" si="63"/>
        <v>8.211736842105264</v>
      </c>
      <c r="BL57" s="93">
        <f t="shared" si="63"/>
        <v>8.200315789473686</v>
      </c>
      <c r="BM57" s="93">
        <f t="shared" si="63"/>
        <v>8.188894736842107</v>
      </c>
      <c r="BN57" s="93">
        <f t="shared" si="63"/>
        <v>8.177473684210527</v>
      </c>
      <c r="BO57" s="93">
        <f t="shared" si="63"/>
        <v>8.166052631578948</v>
      </c>
      <c r="BP57" s="93">
        <f t="shared" si="63"/>
        <v>8.15463157894737</v>
      </c>
      <c r="BQ57" s="93">
        <f t="shared" si="63"/>
        <v>8.14321052631579</v>
      </c>
      <c r="BR57" s="93">
        <f t="shared" si="63"/>
        <v>8.131789473684211</v>
      </c>
      <c r="BS57" s="93">
        <f t="shared" si="63"/>
        <v>8.120368421052634</v>
      </c>
      <c r="BT57" s="93">
        <f t="shared" si="63"/>
        <v>8.108947368421054</v>
      </c>
      <c r="BU57" s="93">
        <f t="shared" si="63"/>
        <v>8.097526315789475</v>
      </c>
      <c r="BV57" s="93">
        <f t="shared" si="63"/>
        <v>8.086105263157895</v>
      </c>
      <c r="BW57" s="93">
        <f t="shared" si="59"/>
        <v>8.074684210526318</v>
      </c>
      <c r="BX57" s="93">
        <f t="shared" si="59"/>
        <v>8.063263157894738</v>
      </c>
      <c r="BY57" s="93">
        <f t="shared" si="59"/>
        <v>8.051842105263159</v>
      </c>
      <c r="BZ57" s="93">
        <f t="shared" si="59"/>
        <v>8.04042105263158</v>
      </c>
      <c r="CA57" s="93">
        <f t="shared" si="59"/>
        <v>8.029000000000002</v>
      </c>
      <c r="CB57" s="93">
        <f t="shared" si="59"/>
        <v>8.017578947368422</v>
      </c>
      <c r="CC57" s="93">
        <f t="shared" si="59"/>
        <v>8.006157894736843</v>
      </c>
      <c r="CD57" s="93">
        <f t="shared" si="59"/>
        <v>7.994736842105264</v>
      </c>
      <c r="CE57" s="93">
        <f t="shared" si="59"/>
        <v>7.983315789473686</v>
      </c>
      <c r="CF57" s="93">
        <f t="shared" si="59"/>
        <v>7.971894736842106</v>
      </c>
      <c r="CG57" s="93">
        <f t="shared" si="59"/>
        <v>7.960473684210528</v>
      </c>
      <c r="CH57" s="93">
        <f t="shared" si="59"/>
        <v>7.949052631578948</v>
      </c>
      <c r="CI57" s="93">
        <f t="shared" si="59"/>
        <v>7.93763157894737</v>
      </c>
      <c r="CJ57" s="93">
        <f t="shared" si="59"/>
        <v>7.92621052631579</v>
      </c>
      <c r="CK57" s="93">
        <f t="shared" si="59"/>
        <v>7.914789473684212</v>
      </c>
      <c r="CL57" s="93">
        <f t="shared" si="59"/>
        <v>7.903368421052633</v>
      </c>
      <c r="CM57" s="93">
        <f t="shared" si="60"/>
        <v>7.891947368421054</v>
      </c>
      <c r="CN57" s="93">
        <f t="shared" si="22"/>
        <v>7.880526315789475</v>
      </c>
    </row>
    <row r="58" spans="1:92" ht="12.75">
      <c r="A58">
        <v>22</v>
      </c>
      <c r="B58" s="42">
        <v>0.3</v>
      </c>
      <c r="C58" s="50" t="str">
        <f t="shared" si="4"/>
        <v>22.3 'C</v>
      </c>
      <c r="D58" s="87">
        <v>8.66</v>
      </c>
      <c r="E58" s="56">
        <f t="shared" si="5"/>
        <v>8.603026315789474</v>
      </c>
      <c r="F58" s="56">
        <f t="shared" si="6"/>
        <v>8.546052631578947</v>
      </c>
      <c r="G58" s="56">
        <f t="shared" si="7"/>
        <v>8.489078947368421</v>
      </c>
      <c r="H58" s="71">
        <f t="shared" si="8"/>
        <v>8.432105263157895</v>
      </c>
      <c r="I58" s="65">
        <f t="shared" si="9"/>
        <v>8.375131578947368</v>
      </c>
      <c r="J58" s="64">
        <f t="shared" si="10"/>
        <v>8.318157894736842</v>
      </c>
      <c r="K58" s="56">
        <f t="shared" si="11"/>
        <v>8.261184210526316</v>
      </c>
      <c r="L58" s="56">
        <f t="shared" si="12"/>
        <v>8.204210526315789</v>
      </c>
      <c r="M58" s="56">
        <f t="shared" si="13"/>
        <v>8.147236842105263</v>
      </c>
      <c r="N58" s="56">
        <f t="shared" si="1"/>
        <v>8.090263157894737</v>
      </c>
      <c r="O58" s="56">
        <f t="shared" si="14"/>
        <v>8.033289473684212</v>
      </c>
      <c r="P58" s="56">
        <f t="shared" si="15"/>
        <v>7.976315789473684</v>
      </c>
      <c r="Q58" s="49">
        <f t="shared" si="16"/>
        <v>7.9193421052631585</v>
      </c>
      <c r="R58" s="49">
        <f t="shared" si="17"/>
        <v>7.862368421052632</v>
      </c>
      <c r="S58">
        <f t="shared" si="18"/>
        <v>0.011394736842105256</v>
      </c>
      <c r="T58">
        <f t="shared" si="19"/>
        <v>3.552713678800501E-15</v>
      </c>
      <c r="U58">
        <v>22.3</v>
      </c>
      <c r="V58" s="93">
        <f t="shared" si="23"/>
        <v>8.659999999999998</v>
      </c>
      <c r="W58" s="93">
        <f t="shared" si="24"/>
        <v>8.648605263157894</v>
      </c>
      <c r="X58" s="93">
        <f t="shared" si="25"/>
        <v>8.637210526315787</v>
      </c>
      <c r="Y58" s="93">
        <f t="shared" si="26"/>
        <v>8.625815789473682</v>
      </c>
      <c r="Z58" s="93">
        <f t="shared" si="27"/>
        <v>8.614421052631577</v>
      </c>
      <c r="AA58" s="93">
        <f t="shared" si="28"/>
        <v>8.603026315789473</v>
      </c>
      <c r="AB58" s="93">
        <f t="shared" si="31"/>
        <v>8.591631578947366</v>
      </c>
      <c r="AC58" s="93">
        <f t="shared" si="31"/>
        <v>8.580236842105261</v>
      </c>
      <c r="AD58" s="93">
        <f t="shared" si="31"/>
        <v>8.568842105263156</v>
      </c>
      <c r="AE58" s="93">
        <f t="shared" si="31"/>
        <v>8.557447368421052</v>
      </c>
      <c r="AF58" s="93">
        <f t="shared" si="31"/>
        <v>8.546052631578945</v>
      </c>
      <c r="AG58" s="93">
        <f t="shared" si="44"/>
        <v>8.53465789473684</v>
      </c>
      <c r="AH58" s="93">
        <f t="shared" si="44"/>
        <v>8.523263157894736</v>
      </c>
      <c r="AI58" s="93">
        <f t="shared" si="44"/>
        <v>8.51186842105263</v>
      </c>
      <c r="AJ58" s="93">
        <f t="shared" si="44"/>
        <v>8.500473684210524</v>
      </c>
      <c r="AK58" s="93">
        <f t="shared" si="44"/>
        <v>8.48907894736842</v>
      </c>
      <c r="AL58" s="93">
        <f t="shared" si="61"/>
        <v>8.477684210526315</v>
      </c>
      <c r="AM58" s="93">
        <f t="shared" si="33"/>
        <v>8.466289473684208</v>
      </c>
      <c r="AN58" s="93">
        <f t="shared" si="33"/>
        <v>8.454894736842103</v>
      </c>
      <c r="AO58" s="93">
        <f t="shared" si="33"/>
        <v>8.443499999999998</v>
      </c>
      <c r="AP58" s="93">
        <f t="shared" si="33"/>
        <v>8.432105263157894</v>
      </c>
      <c r="AQ58" s="93">
        <f t="shared" si="64"/>
        <v>8.420710526315787</v>
      </c>
      <c r="AR58" s="93">
        <f t="shared" si="65"/>
        <v>8.409315789473682</v>
      </c>
      <c r="AS58" s="93">
        <f t="shared" si="65"/>
        <v>8.397921052631578</v>
      </c>
      <c r="AT58" s="93">
        <f t="shared" si="65"/>
        <v>8.386526315789473</v>
      </c>
      <c r="AU58" s="93">
        <f t="shared" si="65"/>
        <v>8.375131578947366</v>
      </c>
      <c r="AV58" s="93">
        <f t="shared" si="65"/>
        <v>8.363736842105261</v>
      </c>
      <c r="AW58" s="93">
        <f t="shared" si="65"/>
        <v>8.352342105263157</v>
      </c>
      <c r="AX58" s="93">
        <f t="shared" si="65"/>
        <v>8.340947368421052</v>
      </c>
      <c r="AY58" s="93">
        <f t="shared" si="65"/>
        <v>8.329552631578945</v>
      </c>
      <c r="AZ58" s="93">
        <f t="shared" si="65"/>
        <v>8.31815789473684</v>
      </c>
      <c r="BA58" s="93">
        <f t="shared" si="65"/>
        <v>8.306763157894736</v>
      </c>
      <c r="BB58" s="93">
        <f t="shared" si="65"/>
        <v>8.29536842105263</v>
      </c>
      <c r="BC58" s="93">
        <f t="shared" si="65"/>
        <v>8.283973684210524</v>
      </c>
      <c r="BD58" s="93">
        <f t="shared" si="65"/>
        <v>8.27257894736842</v>
      </c>
      <c r="BE58" s="93">
        <f t="shared" si="65"/>
        <v>8.261184210526315</v>
      </c>
      <c r="BF58" s="93">
        <f t="shared" si="65"/>
        <v>8.249789473684208</v>
      </c>
      <c r="BG58" s="93">
        <f t="shared" si="65"/>
        <v>8.238394736842103</v>
      </c>
      <c r="BH58" s="93">
        <f t="shared" si="63"/>
        <v>8.226999999999999</v>
      </c>
      <c r="BI58" s="93">
        <f t="shared" si="63"/>
        <v>8.215605263157894</v>
      </c>
      <c r="BJ58" s="93">
        <f t="shared" si="63"/>
        <v>8.204210526315787</v>
      </c>
      <c r="BK58" s="93">
        <f t="shared" si="63"/>
        <v>8.192815789473682</v>
      </c>
      <c r="BL58" s="93">
        <f t="shared" si="63"/>
        <v>8.181421052631578</v>
      </c>
      <c r="BM58" s="93">
        <f t="shared" si="63"/>
        <v>8.170026315789473</v>
      </c>
      <c r="BN58" s="93">
        <f t="shared" si="63"/>
        <v>8.158631578947366</v>
      </c>
      <c r="BO58" s="93">
        <f t="shared" si="63"/>
        <v>8.147236842105261</v>
      </c>
      <c r="BP58" s="93">
        <f t="shared" si="63"/>
        <v>8.135842105263157</v>
      </c>
      <c r="BQ58" s="93">
        <f t="shared" si="63"/>
        <v>8.124447368421052</v>
      </c>
      <c r="BR58" s="93">
        <f t="shared" si="63"/>
        <v>8.113052631578945</v>
      </c>
      <c r="BS58" s="93">
        <f t="shared" si="63"/>
        <v>8.10165789473684</v>
      </c>
      <c r="BT58" s="93">
        <f t="shared" si="63"/>
        <v>8.090263157894736</v>
      </c>
      <c r="BU58" s="93">
        <f t="shared" si="63"/>
        <v>8.078868421052631</v>
      </c>
      <c r="BV58" s="93">
        <f t="shared" si="63"/>
        <v>8.067473684210524</v>
      </c>
      <c r="BW58" s="93">
        <f t="shared" si="59"/>
        <v>8.05607894736842</v>
      </c>
      <c r="BX58" s="93">
        <f t="shared" si="59"/>
        <v>8.044684210526315</v>
      </c>
      <c r="BY58" s="93">
        <f t="shared" si="59"/>
        <v>8.03328947368421</v>
      </c>
      <c r="BZ58" s="93">
        <f t="shared" si="59"/>
        <v>8.021894736842103</v>
      </c>
      <c r="CA58" s="93">
        <f t="shared" si="59"/>
        <v>8.010499999999999</v>
      </c>
      <c r="CB58" s="93">
        <f t="shared" si="59"/>
        <v>7.999105263157893</v>
      </c>
      <c r="CC58" s="93">
        <f t="shared" si="59"/>
        <v>7.987710526315788</v>
      </c>
      <c r="CD58" s="93">
        <f t="shared" si="59"/>
        <v>7.9763157894736825</v>
      </c>
      <c r="CE58" s="93">
        <f t="shared" si="59"/>
        <v>7.964921052631578</v>
      </c>
      <c r="CF58" s="93">
        <f t="shared" si="59"/>
        <v>7.953526315789472</v>
      </c>
      <c r="CG58" s="93">
        <f t="shared" si="59"/>
        <v>7.942131578947367</v>
      </c>
      <c r="CH58" s="93">
        <f t="shared" si="59"/>
        <v>7.9307368421052615</v>
      </c>
      <c r="CI58" s="93">
        <f t="shared" si="59"/>
        <v>7.919342105263157</v>
      </c>
      <c r="CJ58" s="93">
        <f t="shared" si="59"/>
        <v>7.907947368421051</v>
      </c>
      <c r="CK58" s="93">
        <f t="shared" si="59"/>
        <v>7.896552631578946</v>
      </c>
      <c r="CL58" s="93">
        <f t="shared" si="59"/>
        <v>7.885157894736841</v>
      </c>
      <c r="CM58" s="93">
        <f t="shared" si="60"/>
        <v>7.873763157894736</v>
      </c>
      <c r="CN58" s="93">
        <f t="shared" si="22"/>
        <v>7.86236842105263</v>
      </c>
    </row>
    <row r="59" spans="1:92" ht="12.75">
      <c r="A59">
        <v>22</v>
      </c>
      <c r="B59" s="42">
        <v>0.4</v>
      </c>
      <c r="C59" s="50" t="str">
        <f t="shared" si="4"/>
        <v>22.4 'C</v>
      </c>
      <c r="D59" s="87">
        <v>8.65</v>
      </c>
      <c r="E59" s="56">
        <f t="shared" si="5"/>
        <v>8.593092105263159</v>
      </c>
      <c r="F59" s="56">
        <f t="shared" si="6"/>
        <v>8.536184210526315</v>
      </c>
      <c r="G59" s="56">
        <f t="shared" si="7"/>
        <v>8.479276315789473</v>
      </c>
      <c r="H59" s="71">
        <f t="shared" si="8"/>
        <v>8.422368421052632</v>
      </c>
      <c r="I59" s="65">
        <f t="shared" si="9"/>
        <v>8.36546052631579</v>
      </c>
      <c r="J59" s="64">
        <f t="shared" si="10"/>
        <v>8.308552631578948</v>
      </c>
      <c r="K59" s="56">
        <f t="shared" si="11"/>
        <v>8.251644736842106</v>
      </c>
      <c r="L59" s="56">
        <f t="shared" si="12"/>
        <v>8.194736842105263</v>
      </c>
      <c r="M59" s="56">
        <f t="shared" si="13"/>
        <v>8.13782894736842</v>
      </c>
      <c r="N59" s="56">
        <f t="shared" si="1"/>
        <v>8.08092105263158</v>
      </c>
      <c r="O59" s="56">
        <f t="shared" si="14"/>
        <v>8.024013157894737</v>
      </c>
      <c r="P59" s="56">
        <f t="shared" si="15"/>
        <v>7.967105263157895</v>
      </c>
      <c r="Q59" s="49">
        <f t="shared" si="16"/>
        <v>7.910197368421053</v>
      </c>
      <c r="R59" s="49">
        <f t="shared" si="17"/>
        <v>7.853289473684211</v>
      </c>
      <c r="S59">
        <f t="shared" si="18"/>
        <v>0.011381578947368416</v>
      </c>
      <c r="T59">
        <f t="shared" si="19"/>
        <v>5.329070518200751E-15</v>
      </c>
      <c r="U59">
        <v>22.4</v>
      </c>
      <c r="V59" s="93">
        <f t="shared" si="23"/>
        <v>8.650000000000002</v>
      </c>
      <c r="W59" s="93">
        <f t="shared" si="24"/>
        <v>8.638618421052634</v>
      </c>
      <c r="X59" s="93">
        <f t="shared" si="25"/>
        <v>8.627236842105265</v>
      </c>
      <c r="Y59" s="93">
        <f t="shared" si="26"/>
        <v>8.615855263157897</v>
      </c>
      <c r="Z59" s="93">
        <f t="shared" si="27"/>
        <v>8.604473684210529</v>
      </c>
      <c r="AA59" s="93">
        <f t="shared" si="28"/>
        <v>8.59309210526316</v>
      </c>
      <c r="AB59" s="93">
        <f t="shared" si="31"/>
        <v>8.581710526315792</v>
      </c>
      <c r="AC59" s="93">
        <f t="shared" si="31"/>
        <v>8.570328947368422</v>
      </c>
      <c r="AD59" s="93">
        <f t="shared" si="31"/>
        <v>8.558947368421054</v>
      </c>
      <c r="AE59" s="93">
        <f t="shared" si="31"/>
        <v>8.547565789473685</v>
      </c>
      <c r="AF59" s="93">
        <f t="shared" si="31"/>
        <v>8.536184210526317</v>
      </c>
      <c r="AG59" s="93">
        <f t="shared" si="44"/>
        <v>8.524802631578948</v>
      </c>
      <c r="AH59" s="93">
        <f t="shared" si="44"/>
        <v>8.51342105263158</v>
      </c>
      <c r="AI59" s="93">
        <f t="shared" si="44"/>
        <v>8.502039473684212</v>
      </c>
      <c r="AJ59" s="93">
        <f t="shared" si="44"/>
        <v>8.490657894736843</v>
      </c>
      <c r="AK59" s="93">
        <f t="shared" si="44"/>
        <v>8.479276315789475</v>
      </c>
      <c r="AL59" s="93">
        <f t="shared" si="61"/>
        <v>8.467894736842107</v>
      </c>
      <c r="AM59" s="93">
        <f t="shared" si="33"/>
        <v>8.456513157894738</v>
      </c>
      <c r="AN59" s="93">
        <f t="shared" si="33"/>
        <v>8.44513157894737</v>
      </c>
      <c r="AO59" s="93">
        <f t="shared" si="33"/>
        <v>8.433750000000002</v>
      </c>
      <c r="AP59" s="93">
        <f t="shared" si="33"/>
        <v>8.422368421052633</v>
      </c>
      <c r="AQ59" s="93">
        <f t="shared" si="64"/>
        <v>8.410986842105265</v>
      </c>
      <c r="AR59" s="93">
        <f t="shared" si="65"/>
        <v>8.399605263157897</v>
      </c>
      <c r="AS59" s="93">
        <f t="shared" si="65"/>
        <v>8.388223684210528</v>
      </c>
      <c r="AT59" s="93">
        <f t="shared" si="65"/>
        <v>8.37684210526316</v>
      </c>
      <c r="AU59" s="93">
        <f t="shared" si="65"/>
        <v>8.365460526315792</v>
      </c>
      <c r="AV59" s="93">
        <f t="shared" si="65"/>
        <v>8.354078947368423</v>
      </c>
      <c r="AW59" s="93">
        <f t="shared" si="65"/>
        <v>8.342697368421055</v>
      </c>
      <c r="AX59" s="93">
        <f t="shared" si="65"/>
        <v>8.331315789473686</v>
      </c>
      <c r="AY59" s="93">
        <f t="shared" si="65"/>
        <v>8.319934210526318</v>
      </c>
      <c r="AZ59" s="93">
        <f t="shared" si="65"/>
        <v>8.30855263157895</v>
      </c>
      <c r="BA59" s="93">
        <f t="shared" si="65"/>
        <v>8.297171052631581</v>
      </c>
      <c r="BB59" s="93">
        <f t="shared" si="65"/>
        <v>8.285789473684213</v>
      </c>
      <c r="BC59" s="93">
        <f t="shared" si="65"/>
        <v>8.274407894736845</v>
      </c>
      <c r="BD59" s="93">
        <f t="shared" si="65"/>
        <v>8.263026315789476</v>
      </c>
      <c r="BE59" s="93">
        <f t="shared" si="65"/>
        <v>8.251644736842106</v>
      </c>
      <c r="BF59" s="93">
        <f t="shared" si="65"/>
        <v>8.240263157894738</v>
      </c>
      <c r="BG59" s="93">
        <f t="shared" si="65"/>
        <v>8.22888157894737</v>
      </c>
      <c r="BH59" s="93">
        <f t="shared" si="63"/>
        <v>8.217500000000001</v>
      </c>
      <c r="BI59" s="93">
        <f t="shared" si="63"/>
        <v>8.206118421052633</v>
      </c>
      <c r="BJ59" s="93">
        <f t="shared" si="63"/>
        <v>8.194736842105264</v>
      </c>
      <c r="BK59" s="93">
        <f t="shared" si="63"/>
        <v>8.183355263157896</v>
      </c>
      <c r="BL59" s="93">
        <f t="shared" si="63"/>
        <v>8.171973684210528</v>
      </c>
      <c r="BM59" s="93">
        <f t="shared" si="63"/>
        <v>8.16059210526316</v>
      </c>
      <c r="BN59" s="93">
        <f t="shared" si="63"/>
        <v>8.149210526315791</v>
      </c>
      <c r="BO59" s="93">
        <f t="shared" si="63"/>
        <v>8.137828947368423</v>
      </c>
      <c r="BP59" s="93">
        <f t="shared" si="63"/>
        <v>8.126447368421054</v>
      </c>
      <c r="BQ59" s="93">
        <f t="shared" si="63"/>
        <v>8.115065789473686</v>
      </c>
      <c r="BR59" s="93">
        <f t="shared" si="63"/>
        <v>8.103684210526318</v>
      </c>
      <c r="BS59" s="93">
        <f t="shared" si="63"/>
        <v>8.09230263157895</v>
      </c>
      <c r="BT59" s="93">
        <f t="shared" si="63"/>
        <v>8.080921052631581</v>
      </c>
      <c r="BU59" s="93">
        <f t="shared" si="63"/>
        <v>8.069539473684213</v>
      </c>
      <c r="BV59" s="93">
        <f t="shared" si="63"/>
        <v>8.058157894736844</v>
      </c>
      <c r="BW59" s="93">
        <f t="shared" si="59"/>
        <v>8.046776315789476</v>
      </c>
      <c r="BX59" s="93">
        <f t="shared" si="59"/>
        <v>8.035394736842107</v>
      </c>
      <c r="BY59" s="93">
        <f t="shared" si="59"/>
        <v>8.02401315789474</v>
      </c>
      <c r="BZ59" s="93">
        <f t="shared" si="59"/>
        <v>8.01263157894737</v>
      </c>
      <c r="CA59" s="93">
        <f t="shared" si="59"/>
        <v>8.001250000000002</v>
      </c>
      <c r="CB59" s="93">
        <f t="shared" si="59"/>
        <v>7.989868421052633</v>
      </c>
      <c r="CC59" s="93">
        <f t="shared" si="59"/>
        <v>7.978486842105265</v>
      </c>
      <c r="CD59" s="93">
        <f t="shared" si="59"/>
        <v>7.9671052631578965</v>
      </c>
      <c r="CE59" s="93">
        <f t="shared" si="59"/>
        <v>7.955723684210528</v>
      </c>
      <c r="CF59" s="93">
        <f t="shared" si="59"/>
        <v>7.94434210526316</v>
      </c>
      <c r="CG59" s="93">
        <f t="shared" si="59"/>
        <v>7.932960526315791</v>
      </c>
      <c r="CH59" s="93">
        <f t="shared" si="59"/>
        <v>7.921578947368423</v>
      </c>
      <c r="CI59" s="93">
        <f t="shared" si="59"/>
        <v>7.910197368421055</v>
      </c>
      <c r="CJ59" s="93">
        <f t="shared" si="59"/>
        <v>7.898815789473686</v>
      </c>
      <c r="CK59" s="93">
        <f t="shared" si="59"/>
        <v>7.887434210526318</v>
      </c>
      <c r="CL59" s="93">
        <f t="shared" si="59"/>
        <v>7.87605263157895</v>
      </c>
      <c r="CM59" s="93">
        <f t="shared" si="60"/>
        <v>7.864671052631581</v>
      </c>
      <c r="CN59" s="93">
        <f t="shared" si="22"/>
        <v>7.853289473684213</v>
      </c>
    </row>
    <row r="60" spans="1:92" ht="12.75">
      <c r="A60">
        <v>22</v>
      </c>
      <c r="B60" s="42">
        <v>0.5</v>
      </c>
      <c r="C60" s="50" t="str">
        <f t="shared" si="4"/>
        <v>22.5 'C</v>
      </c>
      <c r="D60" s="87">
        <v>8.63</v>
      </c>
      <c r="E60" s="56">
        <f t="shared" si="5"/>
        <v>8.573223684210527</v>
      </c>
      <c r="F60" s="56">
        <f t="shared" si="6"/>
        <v>8.516447368421053</v>
      </c>
      <c r="G60" s="56">
        <f t="shared" si="7"/>
        <v>8.45967105263158</v>
      </c>
      <c r="H60" s="71">
        <f t="shared" si="8"/>
        <v>8.402894736842105</v>
      </c>
      <c r="I60" s="65">
        <f t="shared" si="9"/>
        <v>8.346118421052632</v>
      </c>
      <c r="J60" s="64">
        <f t="shared" si="10"/>
        <v>8.289342105263158</v>
      </c>
      <c r="K60" s="56">
        <f t="shared" si="11"/>
        <v>8.232565789473686</v>
      </c>
      <c r="L60" s="56">
        <f t="shared" si="12"/>
        <v>8.17578947368421</v>
      </c>
      <c r="M60" s="56">
        <f t="shared" si="13"/>
        <v>8.119013157894738</v>
      </c>
      <c r="N60" s="56">
        <f t="shared" si="1"/>
        <v>8.062236842105264</v>
      </c>
      <c r="O60" s="56">
        <f t="shared" si="14"/>
        <v>8.00546052631579</v>
      </c>
      <c r="P60" s="56">
        <f t="shared" si="15"/>
        <v>7.9486842105263165</v>
      </c>
      <c r="Q60" s="49">
        <f t="shared" si="16"/>
        <v>7.891907894736843</v>
      </c>
      <c r="R60" s="49">
        <f t="shared" si="17"/>
        <v>7.83513157894737</v>
      </c>
      <c r="S60">
        <f t="shared" si="18"/>
        <v>0.01135526315789473</v>
      </c>
      <c r="T60">
        <f t="shared" si="19"/>
        <v>5.329070518200751E-15</v>
      </c>
      <c r="U60">
        <v>22.5</v>
      </c>
      <c r="V60" s="93">
        <f t="shared" si="23"/>
        <v>8.629999999999999</v>
      </c>
      <c r="W60" s="93">
        <f t="shared" si="24"/>
        <v>8.618644736842105</v>
      </c>
      <c r="X60" s="93">
        <f t="shared" si="25"/>
        <v>8.60728947368421</v>
      </c>
      <c r="Y60" s="93">
        <f t="shared" si="26"/>
        <v>8.595934210526316</v>
      </c>
      <c r="Z60" s="93">
        <f t="shared" si="27"/>
        <v>8.58457894736842</v>
      </c>
      <c r="AA60" s="93">
        <f t="shared" si="28"/>
        <v>8.573223684210525</v>
      </c>
      <c r="AB60" s="93">
        <f t="shared" si="31"/>
        <v>8.561868421052631</v>
      </c>
      <c r="AC60" s="93">
        <f t="shared" si="31"/>
        <v>8.550513157894736</v>
      </c>
      <c r="AD60" s="93">
        <f t="shared" si="31"/>
        <v>8.539157894736842</v>
      </c>
      <c r="AE60" s="93">
        <f t="shared" si="31"/>
        <v>8.527802631578947</v>
      </c>
      <c r="AF60" s="93">
        <f t="shared" si="31"/>
        <v>8.516447368421053</v>
      </c>
      <c r="AG60" s="93">
        <f t="shared" si="44"/>
        <v>8.505092105263158</v>
      </c>
      <c r="AH60" s="93">
        <f t="shared" si="44"/>
        <v>8.493736842105262</v>
      </c>
      <c r="AI60" s="93">
        <f t="shared" si="44"/>
        <v>8.482381578947368</v>
      </c>
      <c r="AJ60" s="93">
        <f t="shared" si="44"/>
        <v>8.471026315789473</v>
      </c>
      <c r="AK60" s="93">
        <f t="shared" si="44"/>
        <v>8.45967105263158</v>
      </c>
      <c r="AL60" s="93">
        <f t="shared" si="61"/>
        <v>8.448315789473684</v>
      </c>
      <c r="AM60" s="93">
        <f t="shared" si="33"/>
        <v>8.43696052631579</v>
      </c>
      <c r="AN60" s="93">
        <f t="shared" si="33"/>
        <v>8.425605263157895</v>
      </c>
      <c r="AO60" s="93">
        <f t="shared" si="33"/>
        <v>8.41425</v>
      </c>
      <c r="AP60" s="93">
        <f t="shared" si="33"/>
        <v>8.402894736842105</v>
      </c>
      <c r="AQ60" s="93">
        <f t="shared" si="64"/>
        <v>8.39153947368421</v>
      </c>
      <c r="AR60" s="93">
        <f t="shared" si="65"/>
        <v>8.380184210526316</v>
      </c>
      <c r="AS60" s="93">
        <f t="shared" si="65"/>
        <v>8.36882894736842</v>
      </c>
      <c r="AT60" s="93">
        <f t="shared" si="65"/>
        <v>8.357473684210527</v>
      </c>
      <c r="AU60" s="93">
        <f t="shared" si="65"/>
        <v>8.346118421052632</v>
      </c>
      <c r="AV60" s="93">
        <f t="shared" si="65"/>
        <v>8.334763157894736</v>
      </c>
      <c r="AW60" s="93">
        <f t="shared" si="65"/>
        <v>8.323407894736842</v>
      </c>
      <c r="AX60" s="93">
        <f t="shared" si="65"/>
        <v>8.312052631578947</v>
      </c>
      <c r="AY60" s="93">
        <f t="shared" si="65"/>
        <v>8.300697368421053</v>
      </c>
      <c r="AZ60" s="93">
        <f t="shared" si="65"/>
        <v>8.289342105263158</v>
      </c>
      <c r="BA60" s="93">
        <f t="shared" si="65"/>
        <v>8.277986842105262</v>
      </c>
      <c r="BB60" s="93">
        <f t="shared" si="65"/>
        <v>8.266631578947369</v>
      </c>
      <c r="BC60" s="93">
        <f t="shared" si="65"/>
        <v>8.255276315789473</v>
      </c>
      <c r="BD60" s="93">
        <f t="shared" si="65"/>
        <v>8.24392105263158</v>
      </c>
      <c r="BE60" s="93">
        <f t="shared" si="65"/>
        <v>8.232565789473684</v>
      </c>
      <c r="BF60" s="93">
        <f t="shared" si="65"/>
        <v>8.22121052631579</v>
      </c>
      <c r="BG60" s="93">
        <f t="shared" si="65"/>
        <v>8.209855263157895</v>
      </c>
      <c r="BH60" s="93">
        <f t="shared" si="63"/>
        <v>8.1985</v>
      </c>
      <c r="BI60" s="93">
        <f t="shared" si="63"/>
        <v>8.187144736842106</v>
      </c>
      <c r="BJ60" s="93">
        <f t="shared" si="63"/>
        <v>8.17578947368421</v>
      </c>
      <c r="BK60" s="93">
        <f t="shared" si="63"/>
        <v>8.164434210526316</v>
      </c>
      <c r="BL60" s="93">
        <f t="shared" si="63"/>
        <v>8.15307894736842</v>
      </c>
      <c r="BM60" s="93">
        <f t="shared" si="63"/>
        <v>8.141723684210527</v>
      </c>
      <c r="BN60" s="93">
        <f t="shared" si="63"/>
        <v>8.130368421052632</v>
      </c>
      <c r="BO60" s="93">
        <f t="shared" si="63"/>
        <v>8.119013157894736</v>
      </c>
      <c r="BP60" s="93">
        <f t="shared" si="63"/>
        <v>8.107657894736843</v>
      </c>
      <c r="BQ60" s="93">
        <f t="shared" si="63"/>
        <v>8.096302631578947</v>
      </c>
      <c r="BR60" s="93">
        <f t="shared" si="63"/>
        <v>8.084947368421053</v>
      </c>
      <c r="BS60" s="93">
        <f t="shared" si="63"/>
        <v>8.073592105263158</v>
      </c>
      <c r="BT60" s="93">
        <f t="shared" si="63"/>
        <v>8.062236842105262</v>
      </c>
      <c r="BU60" s="93">
        <f t="shared" si="63"/>
        <v>8.050881578947369</v>
      </c>
      <c r="BV60" s="93">
        <f t="shared" si="63"/>
        <v>8.039526315789473</v>
      </c>
      <c r="BW60" s="93">
        <f t="shared" si="59"/>
        <v>8.02817105263158</v>
      </c>
      <c r="BX60" s="93">
        <f t="shared" si="59"/>
        <v>8.016815789473684</v>
      </c>
      <c r="BY60" s="93">
        <f t="shared" si="59"/>
        <v>8.00546052631579</v>
      </c>
      <c r="BZ60" s="93">
        <f t="shared" si="59"/>
        <v>7.994105263157895</v>
      </c>
      <c r="CA60" s="93">
        <f t="shared" si="59"/>
        <v>7.98275</v>
      </c>
      <c r="CB60" s="93">
        <f t="shared" si="59"/>
        <v>7.971394736842106</v>
      </c>
      <c r="CC60" s="93">
        <f t="shared" si="59"/>
        <v>7.960039473684211</v>
      </c>
      <c r="CD60" s="93">
        <f t="shared" si="59"/>
        <v>7.948684210526316</v>
      </c>
      <c r="CE60" s="93">
        <f t="shared" si="59"/>
        <v>7.937328947368421</v>
      </c>
      <c r="CF60" s="93">
        <f t="shared" si="59"/>
        <v>7.925973684210526</v>
      </c>
      <c r="CG60" s="93">
        <f t="shared" si="59"/>
        <v>7.914618421052632</v>
      </c>
      <c r="CH60" s="93">
        <f t="shared" si="59"/>
        <v>7.903263157894737</v>
      </c>
      <c r="CI60" s="93">
        <f t="shared" si="59"/>
        <v>7.891907894736843</v>
      </c>
      <c r="CJ60" s="93">
        <f t="shared" si="59"/>
        <v>7.880552631578947</v>
      </c>
      <c r="CK60" s="93">
        <f t="shared" si="59"/>
        <v>7.8691973684210526</v>
      </c>
      <c r="CL60" s="93">
        <f t="shared" si="59"/>
        <v>7.857842105263158</v>
      </c>
      <c r="CM60" s="93">
        <f t="shared" si="60"/>
        <v>7.846486842105263</v>
      </c>
      <c r="CN60" s="93">
        <f t="shared" si="22"/>
        <v>7.835131578947369</v>
      </c>
    </row>
    <row r="61" spans="1:92" ht="12.75">
      <c r="A61">
        <v>22</v>
      </c>
      <c r="B61" s="42">
        <v>0.6</v>
      </c>
      <c r="C61" s="50" t="str">
        <f t="shared" si="4"/>
        <v>22.6 'C</v>
      </c>
      <c r="D61" s="87">
        <v>8.61</v>
      </c>
      <c r="E61" s="56">
        <f t="shared" si="5"/>
        <v>8.553355263157895</v>
      </c>
      <c r="F61" s="56">
        <f t="shared" si="6"/>
        <v>8.49671052631579</v>
      </c>
      <c r="G61" s="56">
        <f t="shared" si="7"/>
        <v>8.440065789473683</v>
      </c>
      <c r="H61" s="71">
        <f t="shared" si="8"/>
        <v>8.38342105263158</v>
      </c>
      <c r="I61" s="65">
        <f t="shared" si="9"/>
        <v>8.326776315789473</v>
      </c>
      <c r="J61" s="64">
        <f t="shared" si="10"/>
        <v>8.270131578947368</v>
      </c>
      <c r="K61" s="56">
        <f t="shared" si="11"/>
        <v>8.213486842105263</v>
      </c>
      <c r="L61" s="56">
        <f t="shared" si="12"/>
        <v>8.156842105263157</v>
      </c>
      <c r="M61" s="56">
        <f t="shared" si="13"/>
        <v>8.100197368421052</v>
      </c>
      <c r="N61" s="56">
        <f t="shared" si="1"/>
        <v>8.043552631578947</v>
      </c>
      <c r="O61" s="56">
        <f t="shared" si="14"/>
        <v>7.986907894736842</v>
      </c>
      <c r="P61" s="56">
        <f t="shared" si="15"/>
        <v>7.9302631578947365</v>
      </c>
      <c r="Q61" s="49">
        <f t="shared" si="16"/>
        <v>7.873618421052631</v>
      </c>
      <c r="R61" s="49">
        <f t="shared" si="17"/>
        <v>7.816973684210526</v>
      </c>
      <c r="S61">
        <f t="shared" si="18"/>
        <v>0.011328947368421053</v>
      </c>
      <c r="T61">
        <f t="shared" si="19"/>
        <v>0</v>
      </c>
      <c r="U61">
        <v>22.6</v>
      </c>
      <c r="V61" s="93">
        <f t="shared" si="23"/>
        <v>8.61</v>
      </c>
      <c r="W61" s="93">
        <f t="shared" si="24"/>
        <v>8.598671052631579</v>
      </c>
      <c r="X61" s="93">
        <f t="shared" si="25"/>
        <v>8.587342105263158</v>
      </c>
      <c r="Y61" s="93">
        <f t="shared" si="26"/>
        <v>8.576013157894737</v>
      </c>
      <c r="Z61" s="93">
        <f t="shared" si="27"/>
        <v>8.564684210526316</v>
      </c>
      <c r="AA61" s="93">
        <f t="shared" si="28"/>
        <v>8.553355263157895</v>
      </c>
      <c r="AB61" s="93">
        <f t="shared" si="31"/>
        <v>8.542026315789474</v>
      </c>
      <c r="AC61" s="93">
        <f t="shared" si="31"/>
        <v>8.530697368421054</v>
      </c>
      <c r="AD61" s="93">
        <f t="shared" si="31"/>
        <v>8.519368421052631</v>
      </c>
      <c r="AE61" s="93">
        <f t="shared" si="31"/>
        <v>8.50803947368421</v>
      </c>
      <c r="AF61" s="93">
        <f t="shared" si="31"/>
        <v>8.49671052631579</v>
      </c>
      <c r="AG61" s="93">
        <f t="shared" si="44"/>
        <v>8.485381578947369</v>
      </c>
      <c r="AH61" s="93">
        <f t="shared" si="44"/>
        <v>8.474052631578948</v>
      </c>
      <c r="AI61" s="93">
        <f t="shared" si="44"/>
        <v>8.462723684210527</v>
      </c>
      <c r="AJ61" s="93">
        <f t="shared" si="44"/>
        <v>8.451394736842106</v>
      </c>
      <c r="AK61" s="93">
        <f t="shared" si="44"/>
        <v>8.440065789473685</v>
      </c>
      <c r="AL61" s="93">
        <f t="shared" si="61"/>
        <v>8.428736842105263</v>
      </c>
      <c r="AM61" s="93">
        <f t="shared" si="33"/>
        <v>8.417407894736842</v>
      </c>
      <c r="AN61" s="93">
        <f t="shared" si="33"/>
        <v>8.406078947368421</v>
      </c>
      <c r="AO61" s="93">
        <f t="shared" si="33"/>
        <v>8.39475</v>
      </c>
      <c r="AP61" s="93">
        <f t="shared" si="33"/>
        <v>8.38342105263158</v>
      </c>
      <c r="AQ61" s="93">
        <f t="shared" si="64"/>
        <v>8.372092105263159</v>
      </c>
      <c r="AR61" s="93">
        <f t="shared" si="65"/>
        <v>8.360763157894738</v>
      </c>
      <c r="AS61" s="93">
        <f t="shared" si="65"/>
        <v>8.349434210526317</v>
      </c>
      <c r="AT61" s="93">
        <f t="shared" si="65"/>
        <v>8.338105263157894</v>
      </c>
      <c r="AU61" s="93">
        <f t="shared" si="65"/>
        <v>8.326776315789473</v>
      </c>
      <c r="AV61" s="93">
        <f t="shared" si="65"/>
        <v>8.315447368421053</v>
      </c>
      <c r="AW61" s="93">
        <f t="shared" si="65"/>
        <v>8.304118421052632</v>
      </c>
      <c r="AX61" s="93">
        <f t="shared" si="65"/>
        <v>8.292789473684211</v>
      </c>
      <c r="AY61" s="93">
        <f t="shared" si="65"/>
        <v>8.28146052631579</v>
      </c>
      <c r="AZ61" s="93">
        <f t="shared" si="65"/>
        <v>8.27013157894737</v>
      </c>
      <c r="BA61" s="93">
        <f t="shared" si="65"/>
        <v>8.258802631578948</v>
      </c>
      <c r="BB61" s="93">
        <f t="shared" si="65"/>
        <v>8.247473684210526</v>
      </c>
      <c r="BC61" s="93">
        <f t="shared" si="65"/>
        <v>8.236144736842105</v>
      </c>
      <c r="BD61" s="93">
        <f t="shared" si="65"/>
        <v>8.224815789473684</v>
      </c>
      <c r="BE61" s="93">
        <f t="shared" si="65"/>
        <v>8.213486842105263</v>
      </c>
      <c r="BF61" s="93">
        <f t="shared" si="65"/>
        <v>8.202157894736843</v>
      </c>
      <c r="BG61" s="93">
        <f t="shared" si="65"/>
        <v>8.190828947368422</v>
      </c>
      <c r="BH61" s="93">
        <f t="shared" si="63"/>
        <v>8.1795</v>
      </c>
      <c r="BI61" s="93">
        <f t="shared" si="63"/>
        <v>8.16817105263158</v>
      </c>
      <c r="BJ61" s="93">
        <f t="shared" si="63"/>
        <v>8.156842105263157</v>
      </c>
      <c r="BK61" s="93">
        <f t="shared" si="63"/>
        <v>8.145513157894737</v>
      </c>
      <c r="BL61" s="93">
        <f t="shared" si="63"/>
        <v>8.134184210526316</v>
      </c>
      <c r="BM61" s="93">
        <f t="shared" si="63"/>
        <v>8.122855263157895</v>
      </c>
      <c r="BN61" s="93">
        <f t="shared" si="63"/>
        <v>8.111526315789474</v>
      </c>
      <c r="BO61" s="93">
        <f t="shared" si="63"/>
        <v>8.100197368421053</v>
      </c>
      <c r="BP61" s="93">
        <f t="shared" si="63"/>
        <v>8.088868421052632</v>
      </c>
      <c r="BQ61" s="93">
        <f t="shared" si="63"/>
        <v>8.077539473684212</v>
      </c>
      <c r="BR61" s="93">
        <f t="shared" si="63"/>
        <v>8.066210526315789</v>
      </c>
      <c r="BS61" s="93">
        <f t="shared" si="63"/>
        <v>8.054881578947368</v>
      </c>
      <c r="BT61" s="93">
        <f t="shared" si="63"/>
        <v>8.043552631578947</v>
      </c>
      <c r="BU61" s="93">
        <f t="shared" si="63"/>
        <v>8.032223684210527</v>
      </c>
      <c r="BV61" s="93">
        <f t="shared" si="63"/>
        <v>8.020894736842106</v>
      </c>
      <c r="BW61" s="93">
        <f t="shared" si="59"/>
        <v>8.009565789473685</v>
      </c>
      <c r="BX61" s="93">
        <f t="shared" si="59"/>
        <v>7.998236842105263</v>
      </c>
      <c r="BY61" s="93">
        <f t="shared" si="59"/>
        <v>7.986907894736842</v>
      </c>
      <c r="BZ61" s="93">
        <f t="shared" si="59"/>
        <v>7.9755789473684215</v>
      </c>
      <c r="CA61" s="93">
        <f t="shared" si="59"/>
        <v>7.96425</v>
      </c>
      <c r="CB61" s="93">
        <f t="shared" si="59"/>
        <v>7.952921052631579</v>
      </c>
      <c r="CC61" s="93">
        <f t="shared" si="59"/>
        <v>7.941592105263158</v>
      </c>
      <c r="CD61" s="93">
        <f t="shared" si="59"/>
        <v>7.930263157894737</v>
      </c>
      <c r="CE61" s="93">
        <f t="shared" si="59"/>
        <v>7.918934210526316</v>
      </c>
      <c r="CF61" s="93">
        <f t="shared" si="59"/>
        <v>7.907605263157895</v>
      </c>
      <c r="CG61" s="93">
        <f t="shared" si="59"/>
        <v>7.896276315789474</v>
      </c>
      <c r="CH61" s="93">
        <f t="shared" si="59"/>
        <v>7.884947368421053</v>
      </c>
      <c r="CI61" s="93">
        <f t="shared" si="59"/>
        <v>7.873618421052631</v>
      </c>
      <c r="CJ61" s="93">
        <f t="shared" si="59"/>
        <v>7.862289473684211</v>
      </c>
      <c r="CK61" s="93">
        <f t="shared" si="59"/>
        <v>7.85096052631579</v>
      </c>
      <c r="CL61" s="93">
        <f t="shared" si="59"/>
        <v>7.839631578947369</v>
      </c>
      <c r="CM61" s="93">
        <f t="shared" si="60"/>
        <v>7.828302631578947</v>
      </c>
      <c r="CN61" s="93">
        <f t="shared" si="22"/>
        <v>7.816973684210526</v>
      </c>
    </row>
    <row r="62" spans="1:92" ht="12.75">
      <c r="A62">
        <v>22</v>
      </c>
      <c r="B62" s="42">
        <v>0.7</v>
      </c>
      <c r="C62" s="50" t="str">
        <f t="shared" si="4"/>
        <v>22.7 'C</v>
      </c>
      <c r="D62" s="87">
        <v>8.6</v>
      </c>
      <c r="E62" s="56">
        <f t="shared" si="5"/>
        <v>8.54342105263158</v>
      </c>
      <c r="F62" s="56">
        <f t="shared" si="6"/>
        <v>8.486842105263158</v>
      </c>
      <c r="G62" s="56">
        <f t="shared" si="7"/>
        <v>8.430263157894736</v>
      </c>
      <c r="H62" s="71">
        <f t="shared" si="8"/>
        <v>8.373684210526315</v>
      </c>
      <c r="I62" s="65">
        <f t="shared" si="9"/>
        <v>8.317105263157893</v>
      </c>
      <c r="J62" s="64">
        <f t="shared" si="10"/>
        <v>8.260526315789473</v>
      </c>
      <c r="K62" s="56">
        <f t="shared" si="11"/>
        <v>8.203947368421053</v>
      </c>
      <c r="L62" s="56">
        <f t="shared" si="12"/>
        <v>8.147368421052631</v>
      </c>
      <c r="M62" s="56">
        <f t="shared" si="13"/>
        <v>8.09078947368421</v>
      </c>
      <c r="N62" s="56">
        <f t="shared" si="1"/>
        <v>8.034210526315789</v>
      </c>
      <c r="O62" s="56">
        <f t="shared" si="14"/>
        <v>7.977631578947369</v>
      </c>
      <c r="P62" s="56">
        <f t="shared" si="15"/>
        <v>7.921052631578947</v>
      </c>
      <c r="Q62" s="49">
        <f t="shared" si="16"/>
        <v>7.864473684210526</v>
      </c>
      <c r="R62" s="49">
        <f t="shared" si="17"/>
        <v>7.807894736842106</v>
      </c>
      <c r="S62">
        <f t="shared" si="18"/>
        <v>0.011315789473684206</v>
      </c>
      <c r="T62">
        <f t="shared" si="19"/>
        <v>1.7763568394002505E-15</v>
      </c>
      <c r="U62">
        <v>22.7</v>
      </c>
      <c r="V62" s="93">
        <f t="shared" si="23"/>
        <v>8.599999999999998</v>
      </c>
      <c r="W62" s="93">
        <f t="shared" si="24"/>
        <v>8.588684210526313</v>
      </c>
      <c r="X62" s="93">
        <f t="shared" si="25"/>
        <v>8.57736842105263</v>
      </c>
      <c r="Y62" s="93">
        <f t="shared" si="26"/>
        <v>8.566052631578946</v>
      </c>
      <c r="Z62" s="93">
        <f t="shared" si="27"/>
        <v>8.554736842105262</v>
      </c>
      <c r="AA62" s="93">
        <f t="shared" si="28"/>
        <v>8.543421052631578</v>
      </c>
      <c r="AB62" s="93">
        <f t="shared" si="31"/>
        <v>8.532105263157893</v>
      </c>
      <c r="AC62" s="93">
        <f t="shared" si="31"/>
        <v>8.520789473684209</v>
      </c>
      <c r="AD62" s="93">
        <f t="shared" si="31"/>
        <v>8.509473684210525</v>
      </c>
      <c r="AE62" s="93">
        <f t="shared" si="31"/>
        <v>8.49815789473684</v>
      </c>
      <c r="AF62" s="93">
        <f t="shared" si="31"/>
        <v>8.486842105263156</v>
      </c>
      <c r="AG62" s="93">
        <f t="shared" si="44"/>
        <v>8.475526315789471</v>
      </c>
      <c r="AH62" s="93">
        <f t="shared" si="44"/>
        <v>8.464210526315789</v>
      </c>
      <c r="AI62" s="93">
        <f t="shared" si="44"/>
        <v>8.452894736842104</v>
      </c>
      <c r="AJ62" s="93">
        <f t="shared" si="44"/>
        <v>8.44157894736842</v>
      </c>
      <c r="AK62" s="93">
        <f t="shared" si="44"/>
        <v>8.430263157894736</v>
      </c>
      <c r="AL62" s="93">
        <f t="shared" si="61"/>
        <v>8.418947368421051</v>
      </c>
      <c r="AM62" s="93">
        <f t="shared" si="33"/>
        <v>8.407631578947367</v>
      </c>
      <c r="AN62" s="93">
        <f t="shared" si="33"/>
        <v>8.396315789473682</v>
      </c>
      <c r="AO62" s="93">
        <f t="shared" si="33"/>
        <v>8.384999999999998</v>
      </c>
      <c r="AP62" s="93">
        <f t="shared" si="33"/>
        <v>8.373684210526314</v>
      </c>
      <c r="AQ62" s="93">
        <f t="shared" si="64"/>
        <v>8.362368421052631</v>
      </c>
      <c r="AR62" s="93">
        <f t="shared" si="65"/>
        <v>8.351052631578947</v>
      </c>
      <c r="AS62" s="93">
        <f t="shared" si="65"/>
        <v>8.339736842105262</v>
      </c>
      <c r="AT62" s="93">
        <f t="shared" si="65"/>
        <v>8.328421052631578</v>
      </c>
      <c r="AU62" s="93">
        <f t="shared" si="65"/>
        <v>8.317105263157893</v>
      </c>
      <c r="AV62" s="93">
        <f t="shared" si="65"/>
        <v>8.305789473684209</v>
      </c>
      <c r="AW62" s="93">
        <f t="shared" si="65"/>
        <v>8.294473684210525</v>
      </c>
      <c r="AX62" s="93">
        <f t="shared" si="65"/>
        <v>8.28315789473684</v>
      </c>
      <c r="AY62" s="93">
        <f t="shared" si="65"/>
        <v>8.271842105263156</v>
      </c>
      <c r="AZ62" s="93">
        <f t="shared" si="65"/>
        <v>8.260526315789471</v>
      </c>
      <c r="BA62" s="93">
        <f t="shared" si="65"/>
        <v>8.249210526315789</v>
      </c>
      <c r="BB62" s="93">
        <f t="shared" si="65"/>
        <v>8.237894736842104</v>
      </c>
      <c r="BC62" s="93">
        <f t="shared" si="65"/>
        <v>8.22657894736842</v>
      </c>
      <c r="BD62" s="93">
        <f t="shared" si="65"/>
        <v>8.215263157894736</v>
      </c>
      <c r="BE62" s="93">
        <f t="shared" si="65"/>
        <v>8.203947368421051</v>
      </c>
      <c r="BF62" s="93">
        <f t="shared" si="65"/>
        <v>8.192631578947367</v>
      </c>
      <c r="BG62" s="93">
        <f t="shared" si="65"/>
        <v>8.181315789473683</v>
      </c>
      <c r="BH62" s="93">
        <f t="shared" si="63"/>
        <v>8.169999999999998</v>
      </c>
      <c r="BI62" s="93">
        <f t="shared" si="63"/>
        <v>8.158684210526314</v>
      </c>
      <c r="BJ62" s="93">
        <f t="shared" si="63"/>
        <v>8.14736842105263</v>
      </c>
      <c r="BK62" s="93">
        <f t="shared" si="63"/>
        <v>8.136052631578947</v>
      </c>
      <c r="BL62" s="93">
        <f t="shared" si="63"/>
        <v>8.124736842105262</v>
      </c>
      <c r="BM62" s="93">
        <f t="shared" si="63"/>
        <v>8.113421052631578</v>
      </c>
      <c r="BN62" s="93">
        <f t="shared" si="63"/>
        <v>8.102105263157894</v>
      </c>
      <c r="BO62" s="93">
        <f t="shared" si="63"/>
        <v>8.09078947368421</v>
      </c>
      <c r="BP62" s="93">
        <f t="shared" si="63"/>
        <v>8.079473684210525</v>
      </c>
      <c r="BQ62" s="93">
        <f t="shared" si="63"/>
        <v>8.06815789473684</v>
      </c>
      <c r="BR62" s="93">
        <f t="shared" si="63"/>
        <v>8.056842105263156</v>
      </c>
      <c r="BS62" s="93">
        <f t="shared" si="63"/>
        <v>8.045526315789472</v>
      </c>
      <c r="BT62" s="93">
        <f t="shared" si="63"/>
        <v>8.034210526315789</v>
      </c>
      <c r="BU62" s="93">
        <f t="shared" si="63"/>
        <v>8.022894736842105</v>
      </c>
      <c r="BV62" s="93">
        <f t="shared" si="63"/>
        <v>8.01157894736842</v>
      </c>
      <c r="BW62" s="93">
        <f t="shared" si="59"/>
        <v>8.000263157894736</v>
      </c>
      <c r="BX62" s="93">
        <f t="shared" si="59"/>
        <v>7.9889473684210515</v>
      </c>
      <c r="BY62" s="93">
        <f t="shared" si="59"/>
        <v>7.977631578947367</v>
      </c>
      <c r="BZ62" s="93">
        <f t="shared" si="59"/>
        <v>7.966315789473683</v>
      </c>
      <c r="CA62" s="93">
        <f t="shared" si="59"/>
        <v>7.954999999999998</v>
      </c>
      <c r="CB62" s="93">
        <f t="shared" si="59"/>
        <v>7.943684210526315</v>
      </c>
      <c r="CC62" s="93">
        <f t="shared" si="59"/>
        <v>7.93236842105263</v>
      </c>
      <c r="CD62" s="93">
        <f t="shared" si="59"/>
        <v>7.921052631578946</v>
      </c>
      <c r="CE62" s="93">
        <f t="shared" si="59"/>
        <v>7.909736842105262</v>
      </c>
      <c r="CF62" s="93">
        <f t="shared" si="59"/>
        <v>7.898421052631577</v>
      </c>
      <c r="CG62" s="93">
        <f t="shared" si="59"/>
        <v>7.887105263157894</v>
      </c>
      <c r="CH62" s="93">
        <f t="shared" si="59"/>
        <v>7.875789473684209</v>
      </c>
      <c r="CI62" s="93">
        <f t="shared" si="59"/>
        <v>7.864473684210525</v>
      </c>
      <c r="CJ62" s="93">
        <f t="shared" si="59"/>
        <v>7.853157894736841</v>
      </c>
      <c r="CK62" s="93">
        <f t="shared" si="59"/>
        <v>7.841842105263157</v>
      </c>
      <c r="CL62" s="93">
        <f aca="true" t="shared" si="66" ref="CL62:CN74">($S62*CL$4)+$T62</f>
        <v>7.830526315789473</v>
      </c>
      <c r="CM62" s="93">
        <f t="shared" si="66"/>
        <v>7.819210526315788</v>
      </c>
      <c r="CN62" s="93">
        <f t="shared" si="22"/>
        <v>7.807894736842104</v>
      </c>
    </row>
    <row r="63" spans="1:92" ht="12.75">
      <c r="A63">
        <v>22</v>
      </c>
      <c r="B63" s="42">
        <v>0.8</v>
      </c>
      <c r="C63" s="50" t="str">
        <f t="shared" si="4"/>
        <v>22.8 'C</v>
      </c>
      <c r="D63" s="87">
        <v>8.58</v>
      </c>
      <c r="E63" s="56">
        <f t="shared" si="5"/>
        <v>8.523552631578948</v>
      </c>
      <c r="F63" s="56">
        <f t="shared" si="6"/>
        <v>8.467105263157894</v>
      </c>
      <c r="G63" s="56">
        <f t="shared" si="7"/>
        <v>8.410657894736842</v>
      </c>
      <c r="H63" s="71">
        <f t="shared" si="8"/>
        <v>8.35421052631579</v>
      </c>
      <c r="I63" s="65">
        <f t="shared" si="9"/>
        <v>8.297763157894737</v>
      </c>
      <c r="J63" s="64">
        <f t="shared" si="10"/>
        <v>8.241315789473685</v>
      </c>
      <c r="K63" s="56">
        <f t="shared" si="11"/>
        <v>8.184868421052633</v>
      </c>
      <c r="L63" s="56">
        <f t="shared" si="12"/>
        <v>8.128421052631579</v>
      </c>
      <c r="M63" s="56">
        <f t="shared" si="13"/>
        <v>8.071973684210526</v>
      </c>
      <c r="N63" s="56">
        <f t="shared" si="1"/>
        <v>8.015526315789474</v>
      </c>
      <c r="O63" s="56">
        <f t="shared" si="14"/>
        <v>7.959078947368422</v>
      </c>
      <c r="P63" s="56">
        <f t="shared" si="15"/>
        <v>7.902631578947369</v>
      </c>
      <c r="Q63" s="49">
        <f t="shared" si="16"/>
        <v>7.8461842105263155</v>
      </c>
      <c r="R63" s="49">
        <f t="shared" si="17"/>
        <v>7.789736842105263</v>
      </c>
      <c r="S63">
        <f t="shared" si="18"/>
        <v>0.011289473684210523</v>
      </c>
      <c r="T63">
        <f t="shared" si="19"/>
        <v>3.552713678800501E-15</v>
      </c>
      <c r="U63">
        <v>22.8</v>
      </c>
      <c r="V63" s="93">
        <f t="shared" si="23"/>
        <v>8.58</v>
      </c>
      <c r="W63" s="93">
        <f t="shared" si="24"/>
        <v>8.56871052631579</v>
      </c>
      <c r="X63" s="93">
        <f t="shared" si="25"/>
        <v>8.55742105263158</v>
      </c>
      <c r="Y63" s="93">
        <f t="shared" si="26"/>
        <v>8.546131578947369</v>
      </c>
      <c r="Z63" s="93">
        <f t="shared" si="27"/>
        <v>8.53484210526316</v>
      </c>
      <c r="AA63" s="93">
        <f t="shared" si="28"/>
        <v>8.523552631578948</v>
      </c>
      <c r="AB63" s="93">
        <f t="shared" si="31"/>
        <v>8.512263157894738</v>
      </c>
      <c r="AC63" s="93">
        <f t="shared" si="31"/>
        <v>8.500973684210527</v>
      </c>
      <c r="AD63" s="93">
        <f t="shared" si="31"/>
        <v>8.489684210526317</v>
      </c>
      <c r="AE63" s="93">
        <f t="shared" si="31"/>
        <v>8.478394736842105</v>
      </c>
      <c r="AF63" s="93">
        <f aca="true" t="shared" si="67" ref="AF63:AF74">($S63*AF$4)+$T63</f>
        <v>8.467105263157896</v>
      </c>
      <c r="AG63" s="93">
        <f t="shared" si="44"/>
        <v>8.455815789473686</v>
      </c>
      <c r="AH63" s="93">
        <f t="shared" si="44"/>
        <v>8.444526315789474</v>
      </c>
      <c r="AI63" s="93">
        <f t="shared" si="44"/>
        <v>8.433236842105265</v>
      </c>
      <c r="AJ63" s="93">
        <f t="shared" si="44"/>
        <v>8.421947368421053</v>
      </c>
      <c r="AK63" s="93">
        <f t="shared" si="44"/>
        <v>8.410657894736843</v>
      </c>
      <c r="AL63" s="93">
        <f t="shared" si="61"/>
        <v>8.399368421052632</v>
      </c>
      <c r="AM63" s="93">
        <f t="shared" si="33"/>
        <v>8.388078947368422</v>
      </c>
      <c r="AN63" s="93">
        <f t="shared" si="33"/>
        <v>8.376789473684212</v>
      </c>
      <c r="AO63" s="93">
        <f t="shared" si="33"/>
        <v>8.3655</v>
      </c>
      <c r="AP63" s="93">
        <f t="shared" si="33"/>
        <v>8.354210526315791</v>
      </c>
      <c r="AQ63" s="93">
        <f t="shared" si="64"/>
        <v>8.34292105263158</v>
      </c>
      <c r="AR63" s="93">
        <f t="shared" si="65"/>
        <v>8.33163157894737</v>
      </c>
      <c r="AS63" s="93">
        <f t="shared" si="65"/>
        <v>8.320342105263158</v>
      </c>
      <c r="AT63" s="93">
        <f t="shared" si="65"/>
        <v>8.309052631578949</v>
      </c>
      <c r="AU63" s="93">
        <f t="shared" si="65"/>
        <v>8.297763157894737</v>
      </c>
      <c r="AV63" s="93">
        <f t="shared" si="65"/>
        <v>8.286473684210527</v>
      </c>
      <c r="AW63" s="93">
        <f t="shared" si="65"/>
        <v>8.275184210526318</v>
      </c>
      <c r="AX63" s="93">
        <f t="shared" si="65"/>
        <v>8.263894736842106</v>
      </c>
      <c r="AY63" s="93">
        <f t="shared" si="65"/>
        <v>8.252605263157896</v>
      </c>
      <c r="AZ63" s="93">
        <f t="shared" si="65"/>
        <v>8.241315789473685</v>
      </c>
      <c r="BA63" s="93">
        <f t="shared" si="65"/>
        <v>8.230026315789475</v>
      </c>
      <c r="BB63" s="93">
        <f t="shared" si="65"/>
        <v>8.218736842105264</v>
      </c>
      <c r="BC63" s="93">
        <f t="shared" si="65"/>
        <v>8.207447368421054</v>
      </c>
      <c r="BD63" s="93">
        <f t="shared" si="65"/>
        <v>8.196157894736842</v>
      </c>
      <c r="BE63" s="93">
        <f t="shared" si="65"/>
        <v>8.184868421052633</v>
      </c>
      <c r="BF63" s="93">
        <f t="shared" si="65"/>
        <v>8.173578947368423</v>
      </c>
      <c r="BG63" s="93">
        <f t="shared" si="65"/>
        <v>8.162289473684211</v>
      </c>
      <c r="BH63" s="93">
        <f t="shared" si="63"/>
        <v>8.151000000000002</v>
      </c>
      <c r="BI63" s="93">
        <f t="shared" si="63"/>
        <v>8.13971052631579</v>
      </c>
      <c r="BJ63" s="93">
        <f t="shared" si="63"/>
        <v>8.12842105263158</v>
      </c>
      <c r="BK63" s="93">
        <f t="shared" si="63"/>
        <v>8.117131578947369</v>
      </c>
      <c r="BL63" s="93">
        <f t="shared" si="63"/>
        <v>8.105842105263159</v>
      </c>
      <c r="BM63" s="93">
        <f t="shared" si="63"/>
        <v>8.094552631578948</v>
      </c>
      <c r="BN63" s="93">
        <f t="shared" si="63"/>
        <v>8.083263157894738</v>
      </c>
      <c r="BO63" s="93">
        <f t="shared" si="63"/>
        <v>8.071973684210528</v>
      </c>
      <c r="BP63" s="93">
        <f t="shared" si="63"/>
        <v>8.060684210526317</v>
      </c>
      <c r="BQ63" s="93">
        <f t="shared" si="63"/>
        <v>8.049394736842107</v>
      </c>
      <c r="BR63" s="93">
        <f t="shared" si="63"/>
        <v>8.038105263157895</v>
      </c>
      <c r="BS63" s="93">
        <f t="shared" si="63"/>
        <v>8.026815789473686</v>
      </c>
      <c r="BT63" s="93">
        <f t="shared" si="63"/>
        <v>8.015526315789474</v>
      </c>
      <c r="BU63" s="93">
        <f t="shared" si="63"/>
        <v>8.004236842105264</v>
      </c>
      <c r="BV63" s="93">
        <f t="shared" si="63"/>
        <v>7.992947368421054</v>
      </c>
      <c r="BW63" s="93">
        <f aca="true" t="shared" si="68" ref="BW63:CL74">($S63*BW$4)+$T63</f>
        <v>7.981657894736843</v>
      </c>
      <c r="BX63" s="93">
        <f t="shared" si="68"/>
        <v>7.970368421052632</v>
      </c>
      <c r="BY63" s="93">
        <f t="shared" si="68"/>
        <v>7.959078947368422</v>
      </c>
      <c r="BZ63" s="93">
        <f t="shared" si="68"/>
        <v>7.947789473684212</v>
      </c>
      <c r="CA63" s="93">
        <f t="shared" si="68"/>
        <v>7.936500000000001</v>
      </c>
      <c r="CB63" s="93">
        <f t="shared" si="68"/>
        <v>7.925210526315791</v>
      </c>
      <c r="CC63" s="93">
        <f t="shared" si="68"/>
        <v>7.91392105263158</v>
      </c>
      <c r="CD63" s="93">
        <f t="shared" si="68"/>
        <v>7.90263157894737</v>
      </c>
      <c r="CE63" s="93">
        <f t="shared" si="68"/>
        <v>7.891342105263159</v>
      </c>
      <c r="CF63" s="93">
        <f t="shared" si="68"/>
        <v>7.880052631578948</v>
      </c>
      <c r="CG63" s="93">
        <f t="shared" si="68"/>
        <v>7.868763157894738</v>
      </c>
      <c r="CH63" s="93">
        <f t="shared" si="68"/>
        <v>7.857473684210527</v>
      </c>
      <c r="CI63" s="93">
        <f t="shared" si="68"/>
        <v>7.846184210526317</v>
      </c>
      <c r="CJ63" s="93">
        <f t="shared" si="68"/>
        <v>7.834894736842107</v>
      </c>
      <c r="CK63" s="93">
        <f t="shared" si="68"/>
        <v>7.823605263157896</v>
      </c>
      <c r="CL63" s="93">
        <f t="shared" si="68"/>
        <v>7.812315789473685</v>
      </c>
      <c r="CM63" s="93">
        <f t="shared" si="66"/>
        <v>7.801026315789475</v>
      </c>
      <c r="CN63" s="93">
        <f t="shared" si="22"/>
        <v>7.789736842105264</v>
      </c>
    </row>
    <row r="64" spans="1:92" ht="13.5" thickBot="1">
      <c r="A64">
        <v>22</v>
      </c>
      <c r="B64" s="42">
        <v>0.9</v>
      </c>
      <c r="C64" s="57" t="str">
        <f t="shared" si="4"/>
        <v>22.9 'C</v>
      </c>
      <c r="D64" s="88">
        <v>8.57</v>
      </c>
      <c r="E64" s="63">
        <f t="shared" si="5"/>
        <v>8.513618421052632</v>
      </c>
      <c r="F64" s="63">
        <f t="shared" si="6"/>
        <v>8.457236842105264</v>
      </c>
      <c r="G64" s="63">
        <f t="shared" si="7"/>
        <v>8.400855263157895</v>
      </c>
      <c r="H64" s="89">
        <f t="shared" si="8"/>
        <v>8.344473684210527</v>
      </c>
      <c r="I64" s="66">
        <f t="shared" si="9"/>
        <v>8.288092105263157</v>
      </c>
      <c r="J64" s="67">
        <f t="shared" si="10"/>
        <v>8.231710526315789</v>
      </c>
      <c r="K64" s="63">
        <f t="shared" si="11"/>
        <v>8.175328947368422</v>
      </c>
      <c r="L64" s="63">
        <f t="shared" si="12"/>
        <v>8.118947368421052</v>
      </c>
      <c r="M64" s="63">
        <f t="shared" si="13"/>
        <v>8.062565789473684</v>
      </c>
      <c r="N64" s="63">
        <f t="shared" si="1"/>
        <v>8.006184210526316</v>
      </c>
      <c r="O64" s="63">
        <f t="shared" si="14"/>
        <v>7.949802631578948</v>
      </c>
      <c r="P64" s="63">
        <f t="shared" si="15"/>
        <v>7.893421052631579</v>
      </c>
      <c r="Q64" s="63">
        <f t="shared" si="16"/>
        <v>7.837039473684211</v>
      </c>
      <c r="R64" s="63">
        <f t="shared" si="17"/>
        <v>7.7806578947368426</v>
      </c>
      <c r="S64">
        <f t="shared" si="18"/>
        <v>0.011276315789473685</v>
      </c>
      <c r="T64">
        <f t="shared" si="19"/>
        <v>0</v>
      </c>
      <c r="U64">
        <v>22.9</v>
      </c>
      <c r="V64" s="93">
        <f t="shared" si="23"/>
        <v>8.57</v>
      </c>
      <c r="W64" s="93">
        <f t="shared" si="24"/>
        <v>8.558723684210527</v>
      </c>
      <c r="X64" s="93">
        <f t="shared" si="25"/>
        <v>8.547447368421054</v>
      </c>
      <c r="Y64" s="93">
        <f t="shared" si="26"/>
        <v>8.536171052631579</v>
      </c>
      <c r="Z64" s="93">
        <f t="shared" si="27"/>
        <v>8.524894736842105</v>
      </c>
      <c r="AA64" s="93">
        <f t="shared" si="28"/>
        <v>8.513618421052632</v>
      </c>
      <c r="AB64" s="93">
        <f t="shared" si="31"/>
        <v>8.502342105263159</v>
      </c>
      <c r="AC64" s="93">
        <f t="shared" si="31"/>
        <v>8.491065789473685</v>
      </c>
      <c r="AD64" s="93">
        <f t="shared" si="31"/>
        <v>8.47978947368421</v>
      </c>
      <c r="AE64" s="93">
        <f t="shared" si="31"/>
        <v>8.468513157894737</v>
      </c>
      <c r="AF64" s="93">
        <f t="shared" si="67"/>
        <v>8.457236842105264</v>
      </c>
      <c r="AG64" s="93">
        <f t="shared" si="44"/>
        <v>8.44596052631579</v>
      </c>
      <c r="AH64" s="93">
        <f t="shared" si="44"/>
        <v>8.434684210526315</v>
      </c>
      <c r="AI64" s="93">
        <f t="shared" si="44"/>
        <v>8.423407894736842</v>
      </c>
      <c r="AJ64" s="93">
        <f t="shared" si="44"/>
        <v>8.412131578947369</v>
      </c>
      <c r="AK64" s="93">
        <f t="shared" si="44"/>
        <v>8.400855263157895</v>
      </c>
      <c r="AL64" s="93">
        <f t="shared" si="61"/>
        <v>8.389578947368422</v>
      </c>
      <c r="AM64" s="93">
        <f t="shared" si="33"/>
        <v>8.378302631578947</v>
      </c>
      <c r="AN64" s="93">
        <f t="shared" si="33"/>
        <v>8.367026315789474</v>
      </c>
      <c r="AO64" s="93">
        <f t="shared" si="33"/>
        <v>8.35575</v>
      </c>
      <c r="AP64" s="93">
        <f t="shared" si="33"/>
        <v>8.344473684210527</v>
      </c>
      <c r="AQ64" s="93">
        <f t="shared" si="64"/>
        <v>8.333197368421052</v>
      </c>
      <c r="AR64" s="93">
        <f t="shared" si="65"/>
        <v>8.321921052631579</v>
      </c>
      <c r="AS64" s="93">
        <f t="shared" si="65"/>
        <v>8.310644736842105</v>
      </c>
      <c r="AT64" s="93">
        <f t="shared" si="65"/>
        <v>8.299368421052632</v>
      </c>
      <c r="AU64" s="93">
        <f t="shared" si="65"/>
        <v>8.288092105263159</v>
      </c>
      <c r="AV64" s="93">
        <f t="shared" si="65"/>
        <v>8.276815789473684</v>
      </c>
      <c r="AW64" s="93">
        <f t="shared" si="65"/>
        <v>8.26553947368421</v>
      </c>
      <c r="AX64" s="93">
        <f t="shared" si="65"/>
        <v>8.254263157894737</v>
      </c>
      <c r="AY64" s="93">
        <f t="shared" si="65"/>
        <v>8.242986842105264</v>
      </c>
      <c r="AZ64" s="93">
        <f t="shared" si="65"/>
        <v>8.23171052631579</v>
      </c>
      <c r="BA64" s="93">
        <f t="shared" si="65"/>
        <v>8.220434210526316</v>
      </c>
      <c r="BB64" s="93">
        <f t="shared" si="65"/>
        <v>8.209157894736842</v>
      </c>
      <c r="BC64" s="93">
        <f t="shared" si="65"/>
        <v>8.197881578947369</v>
      </c>
      <c r="BD64" s="93">
        <f t="shared" si="65"/>
        <v>8.186605263157896</v>
      </c>
      <c r="BE64" s="93">
        <f t="shared" si="65"/>
        <v>8.17532894736842</v>
      </c>
      <c r="BF64" s="93">
        <f t="shared" si="65"/>
        <v>8.164052631578947</v>
      </c>
      <c r="BG64" s="93">
        <f t="shared" si="65"/>
        <v>8.152776315789474</v>
      </c>
      <c r="BH64" s="93">
        <f t="shared" si="63"/>
        <v>8.1415</v>
      </c>
      <c r="BI64" s="93">
        <f t="shared" si="63"/>
        <v>8.130223684210527</v>
      </c>
      <c r="BJ64" s="93">
        <f t="shared" si="63"/>
        <v>8.118947368421052</v>
      </c>
      <c r="BK64" s="93">
        <f t="shared" si="63"/>
        <v>8.107671052631579</v>
      </c>
      <c r="BL64" s="93">
        <f t="shared" si="63"/>
        <v>8.096394736842106</v>
      </c>
      <c r="BM64" s="93">
        <f t="shared" si="63"/>
        <v>8.085118421052632</v>
      </c>
      <c r="BN64" s="93">
        <f t="shared" si="63"/>
        <v>8.073842105263159</v>
      </c>
      <c r="BO64" s="93">
        <f t="shared" si="63"/>
        <v>8.062565789473684</v>
      </c>
      <c r="BP64" s="93">
        <f t="shared" si="63"/>
        <v>8.05128947368421</v>
      </c>
      <c r="BQ64" s="93">
        <f t="shared" si="63"/>
        <v>8.040013157894737</v>
      </c>
      <c r="BR64" s="93">
        <f t="shared" si="63"/>
        <v>8.028736842105264</v>
      </c>
      <c r="BS64" s="93">
        <f t="shared" si="63"/>
        <v>8.017460526315789</v>
      </c>
      <c r="BT64" s="93">
        <f t="shared" si="63"/>
        <v>8.006184210526316</v>
      </c>
      <c r="BU64" s="93">
        <f t="shared" si="63"/>
        <v>7.994907894736842</v>
      </c>
      <c r="BV64" s="93">
        <f t="shared" si="63"/>
        <v>7.983631578947369</v>
      </c>
      <c r="BW64" s="93">
        <f t="shared" si="68"/>
        <v>7.972355263157895</v>
      </c>
      <c r="BX64" s="93">
        <f t="shared" si="68"/>
        <v>7.961078947368422</v>
      </c>
      <c r="BY64" s="93">
        <f t="shared" si="68"/>
        <v>7.949802631578947</v>
      </c>
      <c r="BZ64" s="93">
        <f t="shared" si="68"/>
        <v>7.938526315789474</v>
      </c>
      <c r="CA64" s="93">
        <f t="shared" si="68"/>
        <v>7.92725</v>
      </c>
      <c r="CB64" s="93">
        <f t="shared" si="68"/>
        <v>7.915973684210527</v>
      </c>
      <c r="CC64" s="93">
        <f t="shared" si="68"/>
        <v>7.904697368421053</v>
      </c>
      <c r="CD64" s="93">
        <f t="shared" si="68"/>
        <v>7.893421052631579</v>
      </c>
      <c r="CE64" s="93">
        <f t="shared" si="68"/>
        <v>7.882144736842106</v>
      </c>
      <c r="CF64" s="93">
        <f t="shared" si="68"/>
        <v>7.870868421052632</v>
      </c>
      <c r="CG64" s="93">
        <f t="shared" si="68"/>
        <v>7.859592105263158</v>
      </c>
      <c r="CH64" s="93">
        <f t="shared" si="68"/>
        <v>7.848315789473684</v>
      </c>
      <c r="CI64" s="93">
        <f t="shared" si="68"/>
        <v>7.837039473684211</v>
      </c>
      <c r="CJ64" s="93">
        <f t="shared" si="68"/>
        <v>7.8257631578947375</v>
      </c>
      <c r="CK64" s="93">
        <f t="shared" si="68"/>
        <v>7.814486842105263</v>
      </c>
      <c r="CL64" s="93">
        <f t="shared" si="68"/>
        <v>7.80321052631579</v>
      </c>
      <c r="CM64" s="93">
        <f t="shared" si="66"/>
        <v>7.791934210526316</v>
      </c>
      <c r="CN64" s="93">
        <f t="shared" si="22"/>
        <v>7.7806578947368426</v>
      </c>
    </row>
    <row r="65" spans="1:92" ht="12.75">
      <c r="A65">
        <v>23</v>
      </c>
      <c r="B65" s="42">
        <v>0</v>
      </c>
      <c r="C65" s="43" t="str">
        <f t="shared" si="4"/>
        <v>23 'C</v>
      </c>
      <c r="D65" s="90">
        <v>8.55</v>
      </c>
      <c r="E65" s="49">
        <f t="shared" si="5"/>
        <v>8.49375</v>
      </c>
      <c r="F65" s="49">
        <f t="shared" si="6"/>
        <v>8.4375</v>
      </c>
      <c r="G65" s="49">
        <f t="shared" si="7"/>
        <v>8.381250000000001</v>
      </c>
      <c r="H65" s="86">
        <f t="shared" si="8"/>
        <v>8.325000000000001</v>
      </c>
      <c r="I65" s="68">
        <f t="shared" si="9"/>
        <v>8.26875</v>
      </c>
      <c r="J65" s="69">
        <f t="shared" si="10"/>
        <v>8.2125</v>
      </c>
      <c r="K65" s="49">
        <f t="shared" si="11"/>
        <v>8.15625</v>
      </c>
      <c r="L65" s="49">
        <f t="shared" si="12"/>
        <v>8.1</v>
      </c>
      <c r="M65" s="49">
        <f t="shared" si="13"/>
        <v>8.043750000000001</v>
      </c>
      <c r="N65" s="49">
        <f t="shared" si="1"/>
        <v>7.987500000000001</v>
      </c>
      <c r="O65" s="49">
        <f t="shared" si="14"/>
        <v>7.931250000000001</v>
      </c>
      <c r="P65" s="49">
        <f t="shared" si="15"/>
        <v>7.875000000000001</v>
      </c>
      <c r="Q65" s="49">
        <f t="shared" si="16"/>
        <v>7.8187500000000005</v>
      </c>
      <c r="R65" s="49">
        <f t="shared" si="17"/>
        <v>7.762500000000001</v>
      </c>
      <c r="S65">
        <f t="shared" si="18"/>
        <v>0.011249999999999994</v>
      </c>
      <c r="T65">
        <f t="shared" si="19"/>
        <v>5.329070518200751E-15</v>
      </c>
      <c r="U65">
        <v>23</v>
      </c>
      <c r="V65" s="93">
        <f t="shared" si="23"/>
        <v>8.55</v>
      </c>
      <c r="W65" s="93">
        <f t="shared" si="24"/>
        <v>8.53875</v>
      </c>
      <c r="X65" s="93">
        <f t="shared" si="25"/>
        <v>8.527500000000002</v>
      </c>
      <c r="Y65" s="93">
        <f t="shared" si="26"/>
        <v>8.516250000000001</v>
      </c>
      <c r="Z65" s="93">
        <f t="shared" si="27"/>
        <v>8.505</v>
      </c>
      <c r="AA65" s="93">
        <f t="shared" si="28"/>
        <v>8.49375</v>
      </c>
      <c r="AB65" s="93">
        <f t="shared" si="31"/>
        <v>8.482500000000002</v>
      </c>
      <c r="AC65" s="93">
        <f t="shared" si="31"/>
        <v>8.471250000000001</v>
      </c>
      <c r="AD65" s="93">
        <f t="shared" si="31"/>
        <v>8.46</v>
      </c>
      <c r="AE65" s="93">
        <f t="shared" si="31"/>
        <v>8.44875</v>
      </c>
      <c r="AF65" s="93">
        <f t="shared" si="67"/>
        <v>8.437500000000002</v>
      </c>
      <c r="AG65" s="93">
        <f t="shared" si="44"/>
        <v>8.426250000000001</v>
      </c>
      <c r="AH65" s="93">
        <f t="shared" si="44"/>
        <v>8.415000000000001</v>
      </c>
      <c r="AI65" s="93">
        <f t="shared" si="44"/>
        <v>8.40375</v>
      </c>
      <c r="AJ65" s="93">
        <f t="shared" si="44"/>
        <v>8.392500000000002</v>
      </c>
      <c r="AK65" s="93">
        <f aca="true" t="shared" si="69" ref="AK65:AK74">($S65*AK$4)+$T65</f>
        <v>8.381250000000001</v>
      </c>
      <c r="AL65" s="93">
        <f t="shared" si="61"/>
        <v>8.370000000000001</v>
      </c>
      <c r="AM65" s="93">
        <f t="shared" si="33"/>
        <v>8.35875</v>
      </c>
      <c r="AN65" s="93">
        <f t="shared" si="33"/>
        <v>8.347500000000002</v>
      </c>
      <c r="AO65" s="93">
        <f t="shared" si="33"/>
        <v>8.336250000000001</v>
      </c>
      <c r="AP65" s="93">
        <f t="shared" si="33"/>
        <v>8.325000000000001</v>
      </c>
      <c r="AQ65" s="93">
        <f t="shared" si="64"/>
        <v>8.31375</v>
      </c>
      <c r="AR65" s="93">
        <f t="shared" si="65"/>
        <v>8.302500000000002</v>
      </c>
      <c r="AS65" s="93">
        <f t="shared" si="65"/>
        <v>8.291250000000002</v>
      </c>
      <c r="AT65" s="93">
        <f t="shared" si="65"/>
        <v>8.280000000000001</v>
      </c>
      <c r="AU65" s="93">
        <f t="shared" si="65"/>
        <v>8.26875</v>
      </c>
      <c r="AV65" s="93">
        <f t="shared" si="65"/>
        <v>8.257500000000002</v>
      </c>
      <c r="AW65" s="93">
        <f t="shared" si="65"/>
        <v>8.246250000000002</v>
      </c>
      <c r="AX65" s="93">
        <f t="shared" si="65"/>
        <v>8.235000000000001</v>
      </c>
      <c r="AY65" s="93">
        <f t="shared" si="65"/>
        <v>8.22375</v>
      </c>
      <c r="AZ65" s="93">
        <f t="shared" si="65"/>
        <v>8.2125</v>
      </c>
      <c r="BA65" s="93">
        <f t="shared" si="65"/>
        <v>8.201250000000002</v>
      </c>
      <c r="BB65" s="93">
        <f t="shared" si="65"/>
        <v>8.190000000000001</v>
      </c>
      <c r="BC65" s="93">
        <f t="shared" si="65"/>
        <v>8.17875</v>
      </c>
      <c r="BD65" s="93">
        <f t="shared" si="65"/>
        <v>8.1675</v>
      </c>
      <c r="BE65" s="93">
        <f t="shared" si="65"/>
        <v>8.156250000000002</v>
      </c>
      <c r="BF65" s="93">
        <f t="shared" si="65"/>
        <v>8.145000000000001</v>
      </c>
      <c r="BG65" s="93">
        <f t="shared" si="65"/>
        <v>8.133750000000001</v>
      </c>
      <c r="BH65" s="93">
        <f t="shared" si="63"/>
        <v>8.1225</v>
      </c>
      <c r="BI65" s="93">
        <f t="shared" si="63"/>
        <v>8.111250000000002</v>
      </c>
      <c r="BJ65" s="93">
        <f t="shared" si="63"/>
        <v>8.100000000000001</v>
      </c>
      <c r="BK65" s="93">
        <f t="shared" si="63"/>
        <v>8.088750000000001</v>
      </c>
      <c r="BL65" s="93">
        <f t="shared" si="63"/>
        <v>8.0775</v>
      </c>
      <c r="BM65" s="93">
        <f t="shared" si="63"/>
        <v>8.066250000000002</v>
      </c>
      <c r="BN65" s="93">
        <f t="shared" si="63"/>
        <v>8.055000000000001</v>
      </c>
      <c r="BO65" s="93">
        <f t="shared" si="63"/>
        <v>8.043750000000001</v>
      </c>
      <c r="BP65" s="93">
        <f t="shared" si="63"/>
        <v>8.0325</v>
      </c>
      <c r="BQ65" s="93">
        <f t="shared" si="63"/>
        <v>8.021250000000002</v>
      </c>
      <c r="BR65" s="93">
        <f t="shared" si="63"/>
        <v>8.010000000000002</v>
      </c>
      <c r="BS65" s="93">
        <f t="shared" si="63"/>
        <v>7.998750000000001</v>
      </c>
      <c r="BT65" s="93">
        <f t="shared" si="63"/>
        <v>7.987500000000002</v>
      </c>
      <c r="BU65" s="93">
        <f t="shared" si="63"/>
        <v>7.976250000000001</v>
      </c>
      <c r="BV65" s="93">
        <f t="shared" si="63"/>
        <v>7.965000000000002</v>
      </c>
      <c r="BW65" s="93">
        <f t="shared" si="68"/>
        <v>7.953750000000001</v>
      </c>
      <c r="BX65" s="93">
        <f t="shared" si="68"/>
        <v>7.942500000000002</v>
      </c>
      <c r="BY65" s="93">
        <f t="shared" si="68"/>
        <v>7.931250000000001</v>
      </c>
      <c r="BZ65" s="93">
        <f t="shared" si="68"/>
        <v>7.920000000000002</v>
      </c>
      <c r="CA65" s="93">
        <f t="shared" si="68"/>
        <v>7.908750000000001</v>
      </c>
      <c r="CB65" s="93">
        <f t="shared" si="68"/>
        <v>7.897500000000002</v>
      </c>
      <c r="CC65" s="93">
        <f t="shared" si="68"/>
        <v>7.886250000000001</v>
      </c>
      <c r="CD65" s="93">
        <f t="shared" si="68"/>
        <v>7.875000000000002</v>
      </c>
      <c r="CE65" s="93">
        <f t="shared" si="68"/>
        <v>7.863750000000001</v>
      </c>
      <c r="CF65" s="93">
        <f t="shared" si="68"/>
        <v>7.852500000000002</v>
      </c>
      <c r="CG65" s="93">
        <f t="shared" si="68"/>
        <v>7.841250000000001</v>
      </c>
      <c r="CH65" s="93">
        <f t="shared" si="68"/>
        <v>7.830000000000002</v>
      </c>
      <c r="CI65" s="93">
        <f t="shared" si="68"/>
        <v>7.818750000000001</v>
      </c>
      <c r="CJ65" s="93">
        <f t="shared" si="68"/>
        <v>7.807500000000001</v>
      </c>
      <c r="CK65" s="93">
        <f t="shared" si="68"/>
        <v>7.7962500000000015</v>
      </c>
      <c r="CL65" s="93">
        <f t="shared" si="68"/>
        <v>7.785000000000001</v>
      </c>
      <c r="CM65" s="93">
        <f t="shared" si="66"/>
        <v>7.7737500000000015</v>
      </c>
      <c r="CN65" s="93">
        <f t="shared" si="22"/>
        <v>7.762500000000001</v>
      </c>
    </row>
    <row r="66" spans="1:92" ht="12.75">
      <c r="A66">
        <v>23</v>
      </c>
      <c r="B66" s="42">
        <v>0.1</v>
      </c>
      <c r="C66" s="50" t="str">
        <f t="shared" si="4"/>
        <v>23.1 'C</v>
      </c>
      <c r="D66" s="87">
        <v>8.53</v>
      </c>
      <c r="E66" s="56">
        <f t="shared" si="5"/>
        <v>8.473881578947369</v>
      </c>
      <c r="F66" s="56">
        <f t="shared" si="6"/>
        <v>8.417763157894736</v>
      </c>
      <c r="G66" s="56">
        <f t="shared" si="7"/>
        <v>8.361644736842104</v>
      </c>
      <c r="H66" s="71">
        <f t="shared" si="8"/>
        <v>8.305526315789473</v>
      </c>
      <c r="I66" s="65">
        <f t="shared" si="9"/>
        <v>8.24940789473684</v>
      </c>
      <c r="J66" s="64">
        <f t="shared" si="10"/>
        <v>8.19328947368421</v>
      </c>
      <c r="K66" s="56">
        <f t="shared" si="11"/>
        <v>8.137171052631578</v>
      </c>
      <c r="L66" s="56">
        <f t="shared" si="12"/>
        <v>8.081052631578947</v>
      </c>
      <c r="M66" s="56">
        <f t="shared" si="13"/>
        <v>8.024934210526315</v>
      </c>
      <c r="N66" s="56">
        <f t="shared" si="1"/>
        <v>7.968815789473684</v>
      </c>
      <c r="O66" s="56">
        <f t="shared" si="14"/>
        <v>7.912697368421052</v>
      </c>
      <c r="P66" s="56">
        <f t="shared" si="15"/>
        <v>7.85657894736842</v>
      </c>
      <c r="Q66" s="49">
        <f t="shared" si="16"/>
        <v>7.800460526315789</v>
      </c>
      <c r="R66" s="49">
        <f t="shared" si="17"/>
        <v>7.744342105263158</v>
      </c>
      <c r="S66">
        <f t="shared" si="18"/>
        <v>0.011223684210526313</v>
      </c>
      <c r="T66">
        <f t="shared" si="19"/>
        <v>1.7763568394002505E-15</v>
      </c>
      <c r="U66">
        <v>23.1</v>
      </c>
      <c r="V66" s="93">
        <f t="shared" si="23"/>
        <v>8.53</v>
      </c>
      <c r="W66" s="93">
        <f t="shared" si="24"/>
        <v>8.518776315789474</v>
      </c>
      <c r="X66" s="93">
        <f t="shared" si="25"/>
        <v>8.507552631578946</v>
      </c>
      <c r="Y66" s="93">
        <f t="shared" si="26"/>
        <v>8.49632894736842</v>
      </c>
      <c r="Z66" s="93">
        <f t="shared" si="27"/>
        <v>8.485105263157894</v>
      </c>
      <c r="AA66" s="93">
        <f t="shared" si="28"/>
        <v>8.473881578947369</v>
      </c>
      <c r="AB66" s="93">
        <f t="shared" si="31"/>
        <v>8.462657894736841</v>
      </c>
      <c r="AC66" s="93">
        <f t="shared" si="31"/>
        <v>8.451434210526315</v>
      </c>
      <c r="AD66" s="93">
        <f t="shared" si="31"/>
        <v>8.44021052631579</v>
      </c>
      <c r="AE66" s="93">
        <f t="shared" si="31"/>
        <v>8.428986842105262</v>
      </c>
      <c r="AF66" s="93">
        <f t="shared" si="67"/>
        <v>8.417763157894736</v>
      </c>
      <c r="AG66" s="93">
        <f t="shared" si="44"/>
        <v>8.40653947368421</v>
      </c>
      <c r="AH66" s="93">
        <f t="shared" si="44"/>
        <v>8.395315789473683</v>
      </c>
      <c r="AI66" s="93">
        <f t="shared" si="44"/>
        <v>8.384092105263157</v>
      </c>
      <c r="AJ66" s="93">
        <f t="shared" si="44"/>
        <v>8.372868421052631</v>
      </c>
      <c r="AK66" s="93">
        <f t="shared" si="69"/>
        <v>8.361644736842106</v>
      </c>
      <c r="AL66" s="93">
        <f t="shared" si="61"/>
        <v>8.350421052631578</v>
      </c>
      <c r="AM66" s="93">
        <f t="shared" si="33"/>
        <v>8.339197368421052</v>
      </c>
      <c r="AN66" s="93">
        <f t="shared" si="33"/>
        <v>8.327973684210527</v>
      </c>
      <c r="AO66" s="93">
        <f t="shared" si="33"/>
        <v>8.316749999999999</v>
      </c>
      <c r="AP66" s="93">
        <f t="shared" si="33"/>
        <v>8.305526315789473</v>
      </c>
      <c r="AQ66" s="93">
        <f t="shared" si="64"/>
        <v>8.294302631578947</v>
      </c>
      <c r="AR66" s="93">
        <f t="shared" si="65"/>
        <v>8.28307894736842</v>
      </c>
      <c r="AS66" s="93">
        <f t="shared" si="65"/>
        <v>8.271855263157894</v>
      </c>
      <c r="AT66" s="93">
        <f t="shared" si="65"/>
        <v>8.260631578947368</v>
      </c>
      <c r="AU66" s="93">
        <f t="shared" si="65"/>
        <v>8.249407894736843</v>
      </c>
      <c r="AV66" s="93">
        <f t="shared" si="65"/>
        <v>8.238184210526315</v>
      </c>
      <c r="AW66" s="93">
        <f t="shared" si="65"/>
        <v>8.22696052631579</v>
      </c>
      <c r="AX66" s="93">
        <f t="shared" si="65"/>
        <v>8.215736842105263</v>
      </c>
      <c r="AY66" s="93">
        <f t="shared" si="65"/>
        <v>8.204513157894736</v>
      </c>
      <c r="AZ66" s="93">
        <f t="shared" si="65"/>
        <v>8.19328947368421</v>
      </c>
      <c r="BA66" s="93">
        <f t="shared" si="65"/>
        <v>8.182065789473684</v>
      </c>
      <c r="BB66" s="93">
        <f t="shared" si="65"/>
        <v>8.170842105263157</v>
      </c>
      <c r="BC66" s="93">
        <f t="shared" si="65"/>
        <v>8.159618421052631</v>
      </c>
      <c r="BD66" s="93">
        <f t="shared" si="65"/>
        <v>8.148394736842105</v>
      </c>
      <c r="BE66" s="93">
        <f t="shared" si="65"/>
        <v>8.137171052631578</v>
      </c>
      <c r="BF66" s="93">
        <f t="shared" si="65"/>
        <v>8.125947368421052</v>
      </c>
      <c r="BG66" s="93">
        <f t="shared" si="65"/>
        <v>8.114723684210526</v>
      </c>
      <c r="BH66" s="93">
        <f t="shared" si="63"/>
        <v>8.1035</v>
      </c>
      <c r="BI66" s="93">
        <f t="shared" si="63"/>
        <v>8.092276315789473</v>
      </c>
      <c r="BJ66" s="93">
        <f t="shared" si="63"/>
        <v>8.081052631578947</v>
      </c>
      <c r="BK66" s="93">
        <f t="shared" si="63"/>
        <v>8.069828947368421</v>
      </c>
      <c r="BL66" s="93">
        <f t="shared" si="63"/>
        <v>8.058605263157894</v>
      </c>
      <c r="BM66" s="93">
        <f t="shared" si="63"/>
        <v>8.047381578947368</v>
      </c>
      <c r="BN66" s="93">
        <f t="shared" si="63"/>
        <v>8.036157894736842</v>
      </c>
      <c r="BO66" s="93">
        <f t="shared" si="63"/>
        <v>8.024934210526315</v>
      </c>
      <c r="BP66" s="93">
        <f t="shared" si="63"/>
        <v>8.013710526315789</v>
      </c>
      <c r="BQ66" s="93">
        <f t="shared" si="63"/>
        <v>8.002486842105263</v>
      </c>
      <c r="BR66" s="93">
        <f t="shared" si="63"/>
        <v>7.991263157894736</v>
      </c>
      <c r="BS66" s="93">
        <f t="shared" si="63"/>
        <v>7.98003947368421</v>
      </c>
      <c r="BT66" s="93">
        <f t="shared" si="63"/>
        <v>7.968815789473684</v>
      </c>
      <c r="BU66" s="93">
        <f t="shared" si="63"/>
        <v>7.957592105263157</v>
      </c>
      <c r="BV66" s="93">
        <f t="shared" si="63"/>
        <v>7.9463684210526315</v>
      </c>
      <c r="BW66" s="93">
        <f t="shared" si="68"/>
        <v>7.935144736842105</v>
      </c>
      <c r="BX66" s="93">
        <f t="shared" si="68"/>
        <v>7.923921052631578</v>
      </c>
      <c r="BY66" s="93">
        <f t="shared" si="68"/>
        <v>7.912697368421052</v>
      </c>
      <c r="BZ66" s="93">
        <f t="shared" si="68"/>
        <v>7.901473684210526</v>
      </c>
      <c r="CA66" s="93">
        <f t="shared" si="68"/>
        <v>7.89025</v>
      </c>
      <c r="CB66" s="93">
        <f t="shared" si="68"/>
        <v>7.879026315789473</v>
      </c>
      <c r="CC66" s="93">
        <f t="shared" si="68"/>
        <v>7.867802631578947</v>
      </c>
      <c r="CD66" s="93">
        <f t="shared" si="68"/>
        <v>7.856578947368421</v>
      </c>
      <c r="CE66" s="93">
        <f t="shared" si="68"/>
        <v>7.845355263157894</v>
      </c>
      <c r="CF66" s="93">
        <f t="shared" si="68"/>
        <v>7.8341315789473684</v>
      </c>
      <c r="CG66" s="93">
        <f t="shared" si="68"/>
        <v>7.822907894736842</v>
      </c>
      <c r="CH66" s="93">
        <f t="shared" si="68"/>
        <v>7.811684210526315</v>
      </c>
      <c r="CI66" s="93">
        <f t="shared" si="68"/>
        <v>7.800460526315789</v>
      </c>
      <c r="CJ66" s="93">
        <f t="shared" si="68"/>
        <v>7.789236842105263</v>
      </c>
      <c r="CK66" s="93">
        <f t="shared" si="68"/>
        <v>7.778013157894737</v>
      </c>
      <c r="CL66" s="93">
        <f t="shared" si="68"/>
        <v>7.76678947368421</v>
      </c>
      <c r="CM66" s="93">
        <f t="shared" si="66"/>
        <v>7.755565789473684</v>
      </c>
      <c r="CN66" s="93">
        <f t="shared" si="22"/>
        <v>7.744342105263158</v>
      </c>
    </row>
    <row r="67" spans="1:92" ht="12.75">
      <c r="A67">
        <v>23</v>
      </c>
      <c r="B67" s="42">
        <v>0.2</v>
      </c>
      <c r="C67" s="50" t="str">
        <f t="shared" si="4"/>
        <v>23.2 'C</v>
      </c>
      <c r="D67" s="87">
        <v>8.52</v>
      </c>
      <c r="E67" s="56">
        <f t="shared" si="5"/>
        <v>8.463947368421053</v>
      </c>
      <c r="F67" s="56">
        <f t="shared" si="6"/>
        <v>8.407894736842104</v>
      </c>
      <c r="G67" s="56">
        <f t="shared" si="7"/>
        <v>8.351842105263158</v>
      </c>
      <c r="H67" s="71">
        <f t="shared" si="8"/>
        <v>8.295789473684211</v>
      </c>
      <c r="I67" s="65">
        <f t="shared" si="9"/>
        <v>8.239736842105263</v>
      </c>
      <c r="J67" s="64">
        <f t="shared" si="10"/>
        <v>8.183684210526316</v>
      </c>
      <c r="K67" s="56">
        <f t="shared" si="11"/>
        <v>8.127631578947367</v>
      </c>
      <c r="L67" s="56">
        <f t="shared" si="12"/>
        <v>8.07157894736842</v>
      </c>
      <c r="M67" s="56">
        <f t="shared" si="13"/>
        <v>8.015526315789472</v>
      </c>
      <c r="N67" s="56">
        <f t="shared" si="1"/>
        <v>7.9594736842105265</v>
      </c>
      <c r="O67" s="56">
        <f t="shared" si="14"/>
        <v>7.903421052631579</v>
      </c>
      <c r="P67" s="56">
        <f t="shared" si="15"/>
        <v>7.847368421052631</v>
      </c>
      <c r="Q67" s="49">
        <f t="shared" si="16"/>
        <v>7.791315789473684</v>
      </c>
      <c r="R67" s="49">
        <f t="shared" si="17"/>
        <v>7.735263157894737</v>
      </c>
      <c r="S67">
        <f t="shared" si="18"/>
        <v>0.011210526315789471</v>
      </c>
      <c r="T67">
        <f t="shared" si="19"/>
        <v>0</v>
      </c>
      <c r="U67">
        <v>23.2</v>
      </c>
      <c r="V67" s="93">
        <f t="shared" si="23"/>
        <v>8.519999999999998</v>
      </c>
      <c r="W67" s="93">
        <f t="shared" si="24"/>
        <v>8.508789473684208</v>
      </c>
      <c r="X67" s="93">
        <f t="shared" si="25"/>
        <v>8.49757894736842</v>
      </c>
      <c r="Y67" s="93">
        <f t="shared" si="26"/>
        <v>8.48636842105263</v>
      </c>
      <c r="Z67" s="93">
        <f t="shared" si="27"/>
        <v>8.47515789473684</v>
      </c>
      <c r="AA67" s="93">
        <f t="shared" si="28"/>
        <v>8.463947368421051</v>
      </c>
      <c r="AB67" s="93">
        <f t="shared" si="31"/>
        <v>8.452736842105262</v>
      </c>
      <c r="AC67" s="93">
        <f t="shared" si="31"/>
        <v>8.441526315789472</v>
      </c>
      <c r="AD67" s="93">
        <f t="shared" si="31"/>
        <v>8.430315789473683</v>
      </c>
      <c r="AE67" s="93">
        <f t="shared" si="31"/>
        <v>8.419105263157892</v>
      </c>
      <c r="AF67" s="93">
        <f t="shared" si="67"/>
        <v>8.407894736842103</v>
      </c>
      <c r="AG67" s="93">
        <f t="shared" si="44"/>
        <v>8.396684210526313</v>
      </c>
      <c r="AH67" s="93">
        <f t="shared" si="44"/>
        <v>8.385473684210524</v>
      </c>
      <c r="AI67" s="93">
        <f t="shared" si="44"/>
        <v>8.374263157894735</v>
      </c>
      <c r="AJ67" s="93">
        <f t="shared" si="44"/>
        <v>8.363052631578945</v>
      </c>
      <c r="AK67" s="93">
        <f t="shared" si="69"/>
        <v>8.351842105263156</v>
      </c>
      <c r="AL67" s="93">
        <f t="shared" si="61"/>
        <v>8.340631578947367</v>
      </c>
      <c r="AM67" s="93">
        <f t="shared" si="33"/>
        <v>8.329421052631577</v>
      </c>
      <c r="AN67" s="93">
        <f t="shared" si="33"/>
        <v>8.318210526315788</v>
      </c>
      <c r="AO67" s="93">
        <f t="shared" si="33"/>
        <v>8.306999999999999</v>
      </c>
      <c r="AP67" s="93">
        <f t="shared" si="33"/>
        <v>8.29578947368421</v>
      </c>
      <c r="AQ67" s="93">
        <f t="shared" si="64"/>
        <v>8.28457894736842</v>
      </c>
      <c r="AR67" s="93">
        <f t="shared" si="65"/>
        <v>8.273368421052629</v>
      </c>
      <c r="AS67" s="93">
        <f t="shared" si="65"/>
        <v>8.26215789473684</v>
      </c>
      <c r="AT67" s="93">
        <f t="shared" si="65"/>
        <v>8.25094736842105</v>
      </c>
      <c r="AU67" s="93">
        <f t="shared" si="65"/>
        <v>8.23973684210526</v>
      </c>
      <c r="AV67" s="93">
        <f t="shared" si="65"/>
        <v>8.228526315789471</v>
      </c>
      <c r="AW67" s="93">
        <f t="shared" si="65"/>
        <v>8.217315789473682</v>
      </c>
      <c r="AX67" s="93">
        <f t="shared" si="65"/>
        <v>8.206105263157893</v>
      </c>
      <c r="AY67" s="93">
        <f t="shared" si="65"/>
        <v>8.194894736842103</v>
      </c>
      <c r="AZ67" s="93">
        <f t="shared" si="65"/>
        <v>8.183684210526314</v>
      </c>
      <c r="BA67" s="93">
        <f t="shared" si="65"/>
        <v>8.172473684210525</v>
      </c>
      <c r="BB67" s="93">
        <f t="shared" si="65"/>
        <v>8.161263157894735</v>
      </c>
      <c r="BC67" s="93">
        <f t="shared" si="65"/>
        <v>8.150052631578946</v>
      </c>
      <c r="BD67" s="93">
        <f t="shared" si="65"/>
        <v>8.138842105263157</v>
      </c>
      <c r="BE67" s="93">
        <f t="shared" si="65"/>
        <v>8.127631578947367</v>
      </c>
      <c r="BF67" s="93">
        <f t="shared" si="65"/>
        <v>8.116421052631576</v>
      </c>
      <c r="BG67" s="93">
        <f t="shared" si="65"/>
        <v>8.105210526315787</v>
      </c>
      <c r="BH67" s="93">
        <f t="shared" si="63"/>
        <v>8.093999999999998</v>
      </c>
      <c r="BI67" s="93">
        <f t="shared" si="63"/>
        <v>8.082789473684208</v>
      </c>
      <c r="BJ67" s="93">
        <f t="shared" si="63"/>
        <v>8.071578947368419</v>
      </c>
      <c r="BK67" s="93">
        <f t="shared" si="63"/>
        <v>8.06036842105263</v>
      </c>
      <c r="BL67" s="93">
        <f t="shared" si="63"/>
        <v>8.04915789473684</v>
      </c>
      <c r="BM67" s="93">
        <f t="shared" si="63"/>
        <v>8.037947368421051</v>
      </c>
      <c r="BN67" s="93">
        <f t="shared" si="63"/>
        <v>8.026736842105262</v>
      </c>
      <c r="BO67" s="93">
        <f t="shared" si="63"/>
        <v>8.015526315789472</v>
      </c>
      <c r="BP67" s="93">
        <f t="shared" si="63"/>
        <v>8.004315789473683</v>
      </c>
      <c r="BQ67" s="93">
        <f t="shared" si="63"/>
        <v>7.993105263157893</v>
      </c>
      <c r="BR67" s="93">
        <f t="shared" si="63"/>
        <v>7.981894736842103</v>
      </c>
      <c r="BS67" s="93">
        <f t="shared" si="63"/>
        <v>7.970684210526314</v>
      </c>
      <c r="BT67" s="93">
        <f t="shared" si="63"/>
        <v>7.959473684210525</v>
      </c>
      <c r="BU67" s="93">
        <f t="shared" si="63"/>
        <v>7.948263157894735</v>
      </c>
      <c r="BV67" s="93">
        <f t="shared" si="63"/>
        <v>7.937052631578945</v>
      </c>
      <c r="BW67" s="93">
        <f t="shared" si="68"/>
        <v>7.925842105263156</v>
      </c>
      <c r="BX67" s="93">
        <f t="shared" si="68"/>
        <v>7.9146315789473665</v>
      </c>
      <c r="BY67" s="93">
        <f t="shared" si="68"/>
        <v>7.903421052631577</v>
      </c>
      <c r="BZ67" s="93">
        <f t="shared" si="68"/>
        <v>7.892210526315788</v>
      </c>
      <c r="CA67" s="93">
        <f t="shared" si="68"/>
        <v>7.8809999999999985</v>
      </c>
      <c r="CB67" s="93">
        <f t="shared" si="68"/>
        <v>7.869789473684209</v>
      </c>
      <c r="CC67" s="93">
        <f t="shared" si="68"/>
        <v>7.858578947368419</v>
      </c>
      <c r="CD67" s="93">
        <f t="shared" si="68"/>
        <v>7.8473684210526296</v>
      </c>
      <c r="CE67" s="93">
        <f t="shared" si="68"/>
        <v>7.83615789473684</v>
      </c>
      <c r="CF67" s="93">
        <f t="shared" si="68"/>
        <v>7.824947368421051</v>
      </c>
      <c r="CG67" s="93">
        <f t="shared" si="68"/>
        <v>7.8137368421052615</v>
      </c>
      <c r="CH67" s="93">
        <f t="shared" si="68"/>
        <v>7.802526315789472</v>
      </c>
      <c r="CI67" s="93">
        <f t="shared" si="68"/>
        <v>7.791315789473683</v>
      </c>
      <c r="CJ67" s="93">
        <f t="shared" si="68"/>
        <v>7.780105263157893</v>
      </c>
      <c r="CK67" s="93">
        <f t="shared" si="68"/>
        <v>7.768894736842103</v>
      </c>
      <c r="CL67" s="93">
        <f t="shared" si="68"/>
        <v>7.757684210526314</v>
      </c>
      <c r="CM67" s="93">
        <f t="shared" si="66"/>
        <v>7.746473684210525</v>
      </c>
      <c r="CN67" s="93">
        <f t="shared" si="22"/>
        <v>7.735263157894735</v>
      </c>
    </row>
    <row r="68" spans="1:92" ht="12.75">
      <c r="A68">
        <v>23</v>
      </c>
      <c r="B68" s="42">
        <v>0.3</v>
      </c>
      <c r="C68" s="50" t="str">
        <f t="shared" si="4"/>
        <v>23.3 'C</v>
      </c>
      <c r="D68" s="87">
        <v>8.5</v>
      </c>
      <c r="E68" s="56">
        <f t="shared" si="5"/>
        <v>8.444078947368421</v>
      </c>
      <c r="F68" s="56">
        <f t="shared" si="6"/>
        <v>8.388157894736842</v>
      </c>
      <c r="G68" s="56">
        <f t="shared" si="7"/>
        <v>8.332236842105264</v>
      </c>
      <c r="H68" s="71">
        <f t="shared" si="8"/>
        <v>8.276315789473685</v>
      </c>
      <c r="I68" s="65">
        <f t="shared" si="9"/>
        <v>8.220394736842104</v>
      </c>
      <c r="J68" s="64">
        <f t="shared" si="10"/>
        <v>8.164473684210526</v>
      </c>
      <c r="K68" s="56">
        <f t="shared" si="11"/>
        <v>8.108552631578947</v>
      </c>
      <c r="L68" s="56">
        <f t="shared" si="12"/>
        <v>8.052631578947368</v>
      </c>
      <c r="M68" s="56">
        <f t="shared" si="13"/>
        <v>7.996710526315789</v>
      </c>
      <c r="N68" s="56">
        <f t="shared" si="1"/>
        <v>7.940789473684211</v>
      </c>
      <c r="O68" s="56">
        <f t="shared" si="14"/>
        <v>7.884868421052632</v>
      </c>
      <c r="P68" s="56">
        <f t="shared" si="15"/>
        <v>7.828947368421052</v>
      </c>
      <c r="Q68" s="49">
        <f t="shared" si="16"/>
        <v>7.7730263157894735</v>
      </c>
      <c r="R68" s="49">
        <f t="shared" si="17"/>
        <v>7.717105263157896</v>
      </c>
      <c r="S68">
        <f t="shared" si="18"/>
        <v>0.011184210526315793</v>
      </c>
      <c r="T68">
        <f t="shared" si="19"/>
        <v>-1.7763568394002505E-15</v>
      </c>
      <c r="U68">
        <v>23.3</v>
      </c>
      <c r="V68" s="93">
        <f t="shared" si="23"/>
        <v>8.500000000000002</v>
      </c>
      <c r="W68" s="93">
        <f t="shared" si="24"/>
        <v>8.488815789473685</v>
      </c>
      <c r="X68" s="93">
        <f t="shared" si="25"/>
        <v>8.477631578947369</v>
      </c>
      <c r="Y68" s="93">
        <f t="shared" si="26"/>
        <v>8.466447368421054</v>
      </c>
      <c r="Z68" s="93">
        <f t="shared" si="27"/>
        <v>8.455263157894738</v>
      </c>
      <c r="AA68" s="93">
        <f t="shared" si="28"/>
        <v>8.444078947368421</v>
      </c>
      <c r="AB68" s="93">
        <f t="shared" si="31"/>
        <v>8.432894736842107</v>
      </c>
      <c r="AC68" s="93">
        <f t="shared" si="31"/>
        <v>8.42171052631579</v>
      </c>
      <c r="AD68" s="93">
        <f t="shared" si="31"/>
        <v>8.410526315789475</v>
      </c>
      <c r="AE68" s="93">
        <f t="shared" si="31"/>
        <v>8.399342105263159</v>
      </c>
      <c r="AF68" s="93">
        <f t="shared" si="67"/>
        <v>8.388157894736842</v>
      </c>
      <c r="AG68" s="93">
        <f t="shared" si="44"/>
        <v>8.376973684210528</v>
      </c>
      <c r="AH68" s="93">
        <f t="shared" si="44"/>
        <v>8.365789473684211</v>
      </c>
      <c r="AI68" s="93">
        <f t="shared" si="44"/>
        <v>8.354605263157895</v>
      </c>
      <c r="AJ68" s="93">
        <f t="shared" si="44"/>
        <v>8.34342105263158</v>
      </c>
      <c r="AK68" s="93">
        <f t="shared" si="69"/>
        <v>8.332236842105264</v>
      </c>
      <c r="AL68" s="93">
        <f t="shared" si="61"/>
        <v>8.321052631578949</v>
      </c>
      <c r="AM68" s="93">
        <f t="shared" si="33"/>
        <v>8.309868421052633</v>
      </c>
      <c r="AN68" s="93">
        <f t="shared" si="33"/>
        <v>8.298684210526316</v>
      </c>
      <c r="AO68" s="93">
        <f t="shared" si="33"/>
        <v>8.287500000000001</v>
      </c>
      <c r="AP68" s="93">
        <f t="shared" si="33"/>
        <v>8.276315789473685</v>
      </c>
      <c r="AQ68" s="93">
        <f t="shared" si="64"/>
        <v>8.265131578947368</v>
      </c>
      <c r="AR68" s="93">
        <f t="shared" si="65"/>
        <v>8.253947368421054</v>
      </c>
      <c r="AS68" s="93">
        <f t="shared" si="65"/>
        <v>8.242763157894737</v>
      </c>
      <c r="AT68" s="93">
        <f t="shared" si="65"/>
        <v>8.231578947368423</v>
      </c>
      <c r="AU68" s="93">
        <f t="shared" si="65"/>
        <v>8.220394736842106</v>
      </c>
      <c r="AV68" s="93">
        <f t="shared" si="65"/>
        <v>8.20921052631579</v>
      </c>
      <c r="AW68" s="93">
        <f t="shared" si="65"/>
        <v>8.198026315789475</v>
      </c>
      <c r="AX68" s="93">
        <f t="shared" si="65"/>
        <v>8.186842105263159</v>
      </c>
      <c r="AY68" s="93">
        <f t="shared" si="65"/>
        <v>8.175657894736842</v>
      </c>
      <c r="AZ68" s="93">
        <f t="shared" si="65"/>
        <v>8.164473684210527</v>
      </c>
      <c r="BA68" s="93">
        <f t="shared" si="65"/>
        <v>8.153289473684211</v>
      </c>
      <c r="BB68" s="93">
        <f t="shared" si="65"/>
        <v>8.142105263157896</v>
      </c>
      <c r="BC68" s="93">
        <f t="shared" si="65"/>
        <v>8.13092105263158</v>
      </c>
      <c r="BD68" s="93">
        <f t="shared" si="65"/>
        <v>8.119736842105263</v>
      </c>
      <c r="BE68" s="93">
        <f t="shared" si="65"/>
        <v>8.108552631578949</v>
      </c>
      <c r="BF68" s="93">
        <f t="shared" si="65"/>
        <v>8.097368421052632</v>
      </c>
      <c r="BG68" s="93">
        <f t="shared" si="65"/>
        <v>8.086184210526316</v>
      </c>
      <c r="BH68" s="93">
        <f t="shared" si="63"/>
        <v>8.075000000000001</v>
      </c>
      <c r="BI68" s="93">
        <f t="shared" si="63"/>
        <v>8.063815789473685</v>
      </c>
      <c r="BJ68" s="93">
        <f t="shared" si="63"/>
        <v>8.05263157894737</v>
      </c>
      <c r="BK68" s="93">
        <f t="shared" si="63"/>
        <v>8.041447368421053</v>
      </c>
      <c r="BL68" s="93">
        <f t="shared" si="63"/>
        <v>8.030263157894737</v>
      </c>
      <c r="BM68" s="93">
        <f t="shared" si="63"/>
        <v>8.019078947368422</v>
      </c>
      <c r="BN68" s="93">
        <f t="shared" si="63"/>
        <v>8.007894736842106</v>
      </c>
      <c r="BO68" s="93">
        <f t="shared" si="63"/>
        <v>7.99671052631579</v>
      </c>
      <c r="BP68" s="93">
        <f t="shared" si="63"/>
        <v>7.985526315789475</v>
      </c>
      <c r="BQ68" s="93">
        <f t="shared" si="63"/>
        <v>7.974342105263158</v>
      </c>
      <c r="BR68" s="93">
        <f t="shared" si="63"/>
        <v>7.963157894736843</v>
      </c>
      <c r="BS68" s="93">
        <f t="shared" si="63"/>
        <v>7.951973684210527</v>
      </c>
      <c r="BT68" s="93">
        <f t="shared" si="63"/>
        <v>7.9407894736842115</v>
      </c>
      <c r="BU68" s="93">
        <f t="shared" si="63"/>
        <v>7.929605263157895</v>
      </c>
      <c r="BV68" s="93">
        <f t="shared" si="63"/>
        <v>7.9184210526315795</v>
      </c>
      <c r="BW68" s="93">
        <f t="shared" si="68"/>
        <v>7.907236842105264</v>
      </c>
      <c r="BX68" s="93">
        <f t="shared" si="68"/>
        <v>7.896052631578948</v>
      </c>
      <c r="BY68" s="93">
        <f t="shared" si="68"/>
        <v>7.884868421052632</v>
      </c>
      <c r="BZ68" s="93">
        <f t="shared" si="68"/>
        <v>7.873684210526316</v>
      </c>
      <c r="CA68" s="93">
        <f t="shared" si="68"/>
        <v>7.862500000000001</v>
      </c>
      <c r="CB68" s="93">
        <f t="shared" si="68"/>
        <v>7.851315789473685</v>
      </c>
      <c r="CC68" s="93">
        <f t="shared" si="68"/>
        <v>7.84013157894737</v>
      </c>
      <c r="CD68" s="93">
        <f t="shared" si="68"/>
        <v>7.828947368421053</v>
      </c>
      <c r="CE68" s="93">
        <f t="shared" si="68"/>
        <v>7.8177631578947375</v>
      </c>
      <c r="CF68" s="93">
        <f t="shared" si="68"/>
        <v>7.806578947368422</v>
      </c>
      <c r="CG68" s="93">
        <f t="shared" si="68"/>
        <v>7.795394736842106</v>
      </c>
      <c r="CH68" s="93">
        <f t="shared" si="68"/>
        <v>7.78421052631579</v>
      </c>
      <c r="CI68" s="93">
        <f t="shared" si="68"/>
        <v>7.773026315789474</v>
      </c>
      <c r="CJ68" s="93">
        <f t="shared" si="68"/>
        <v>7.761842105263159</v>
      </c>
      <c r="CK68" s="93">
        <f t="shared" si="68"/>
        <v>7.750657894736843</v>
      </c>
      <c r="CL68" s="93">
        <f t="shared" si="68"/>
        <v>7.739473684210527</v>
      </c>
      <c r="CM68" s="93">
        <f t="shared" si="66"/>
        <v>7.728289473684211</v>
      </c>
      <c r="CN68" s="93">
        <f t="shared" si="22"/>
        <v>7.717105263157896</v>
      </c>
    </row>
    <row r="69" spans="1:92" ht="12.75">
      <c r="A69">
        <v>23</v>
      </c>
      <c r="B69" s="42">
        <v>0.4</v>
      </c>
      <c r="C69" s="50" t="str">
        <f t="shared" si="4"/>
        <v>23.4 'C</v>
      </c>
      <c r="D69" s="87">
        <v>8.49</v>
      </c>
      <c r="E69" s="56">
        <f t="shared" si="5"/>
        <v>8.434144736842105</v>
      </c>
      <c r="F69" s="56">
        <f t="shared" si="6"/>
        <v>8.37828947368421</v>
      </c>
      <c r="G69" s="56">
        <f t="shared" si="7"/>
        <v>8.322434210526316</v>
      </c>
      <c r="H69" s="71">
        <f t="shared" si="8"/>
        <v>8.266578947368421</v>
      </c>
      <c r="I69" s="65">
        <f t="shared" si="9"/>
        <v>8.210723684210526</v>
      </c>
      <c r="J69" s="64">
        <f t="shared" si="10"/>
        <v>8.154868421052631</v>
      </c>
      <c r="K69" s="56">
        <f t="shared" si="11"/>
        <v>8.099013157894737</v>
      </c>
      <c r="L69" s="56">
        <f t="shared" si="12"/>
        <v>8.043157894736842</v>
      </c>
      <c r="M69" s="56">
        <f t="shared" si="13"/>
        <v>7.987302631578947</v>
      </c>
      <c r="N69" s="56">
        <f aca="true" t="shared" si="70" ref="N69:N74">D69*(N$4/760)</f>
        <v>7.931447368421053</v>
      </c>
      <c r="O69" s="56">
        <f t="shared" si="14"/>
        <v>7.875592105263158</v>
      </c>
      <c r="P69" s="56">
        <f t="shared" si="15"/>
        <v>7.8197368421052635</v>
      </c>
      <c r="Q69" s="49">
        <f t="shared" si="16"/>
        <v>7.763881578947369</v>
      </c>
      <c r="R69" s="49">
        <f t="shared" si="17"/>
        <v>7.708026315789474</v>
      </c>
      <c r="S69">
        <f t="shared" si="18"/>
        <v>0.011171052631578943</v>
      </c>
      <c r="T69">
        <f t="shared" si="19"/>
        <v>1.7763568394002505E-15</v>
      </c>
      <c r="U69">
        <v>23.4</v>
      </c>
      <c r="V69" s="93">
        <f t="shared" si="23"/>
        <v>8.489999999999998</v>
      </c>
      <c r="W69" s="93">
        <f t="shared" si="24"/>
        <v>8.478828947368418</v>
      </c>
      <c r="X69" s="93">
        <f t="shared" si="25"/>
        <v>8.46765789473684</v>
      </c>
      <c r="Y69" s="93">
        <f t="shared" si="26"/>
        <v>8.456486842105262</v>
      </c>
      <c r="Z69" s="93">
        <f t="shared" si="27"/>
        <v>8.445315789473682</v>
      </c>
      <c r="AA69" s="93">
        <f t="shared" si="28"/>
        <v>8.434144736842104</v>
      </c>
      <c r="AB69" s="93">
        <f t="shared" si="31"/>
        <v>8.422973684210525</v>
      </c>
      <c r="AC69" s="93">
        <f t="shared" si="31"/>
        <v>8.411802631578945</v>
      </c>
      <c r="AD69" s="93">
        <f t="shared" si="31"/>
        <v>8.400631578947367</v>
      </c>
      <c r="AE69" s="93">
        <f t="shared" si="31"/>
        <v>8.389460526315787</v>
      </c>
      <c r="AF69" s="93">
        <f t="shared" si="67"/>
        <v>8.378289473684209</v>
      </c>
      <c r="AG69" s="93">
        <f t="shared" si="44"/>
        <v>8.36711842105263</v>
      </c>
      <c r="AH69" s="93">
        <f t="shared" si="44"/>
        <v>8.35594736842105</v>
      </c>
      <c r="AI69" s="93">
        <f t="shared" si="44"/>
        <v>8.344776315789472</v>
      </c>
      <c r="AJ69" s="93">
        <f t="shared" si="44"/>
        <v>8.333605263157892</v>
      </c>
      <c r="AK69" s="93">
        <f t="shared" si="69"/>
        <v>8.322434210526314</v>
      </c>
      <c r="AL69" s="93">
        <f t="shared" si="61"/>
        <v>8.311263157894736</v>
      </c>
      <c r="AM69" s="93">
        <f t="shared" si="33"/>
        <v>8.300092105263156</v>
      </c>
      <c r="AN69" s="93">
        <f t="shared" si="33"/>
        <v>8.288921052631578</v>
      </c>
      <c r="AO69" s="93">
        <f t="shared" si="33"/>
        <v>8.277749999999997</v>
      </c>
      <c r="AP69" s="93">
        <f t="shared" si="33"/>
        <v>8.26657894736842</v>
      </c>
      <c r="AQ69" s="93">
        <f t="shared" si="64"/>
        <v>8.255407894736841</v>
      </c>
      <c r="AR69" s="93">
        <f t="shared" si="65"/>
        <v>8.244236842105261</v>
      </c>
      <c r="AS69" s="93">
        <f t="shared" si="65"/>
        <v>8.233065789473683</v>
      </c>
      <c r="AT69" s="93">
        <f t="shared" si="65"/>
        <v>8.221894736842104</v>
      </c>
      <c r="AU69" s="93">
        <f t="shared" si="65"/>
        <v>8.210723684210524</v>
      </c>
      <c r="AV69" s="93">
        <f t="shared" si="65"/>
        <v>8.199552631578946</v>
      </c>
      <c r="AW69" s="93">
        <f t="shared" si="65"/>
        <v>8.188381578947366</v>
      </c>
      <c r="AX69" s="93">
        <f t="shared" si="65"/>
        <v>8.177210526315788</v>
      </c>
      <c r="AY69" s="93">
        <f t="shared" si="65"/>
        <v>8.16603947368421</v>
      </c>
      <c r="AZ69" s="93">
        <f t="shared" si="65"/>
        <v>8.15486842105263</v>
      </c>
      <c r="BA69" s="93">
        <f t="shared" si="65"/>
        <v>8.143697368421051</v>
      </c>
      <c r="BB69" s="93">
        <f t="shared" si="65"/>
        <v>8.132526315789471</v>
      </c>
      <c r="BC69" s="93">
        <f t="shared" si="65"/>
        <v>8.121355263157893</v>
      </c>
      <c r="BD69" s="93">
        <f t="shared" si="65"/>
        <v>8.110184210526315</v>
      </c>
      <c r="BE69" s="93">
        <f t="shared" si="65"/>
        <v>8.099013157894735</v>
      </c>
      <c r="BF69" s="93">
        <f t="shared" si="65"/>
        <v>8.087842105263157</v>
      </c>
      <c r="BG69" s="93">
        <f t="shared" si="65"/>
        <v>8.076671052631577</v>
      </c>
      <c r="BH69" s="93">
        <f t="shared" si="63"/>
        <v>8.065499999999998</v>
      </c>
      <c r="BI69" s="93">
        <f t="shared" si="63"/>
        <v>8.05432894736842</v>
      </c>
      <c r="BJ69" s="93">
        <f t="shared" si="63"/>
        <v>8.04315789473684</v>
      </c>
      <c r="BK69" s="93">
        <f t="shared" si="63"/>
        <v>8.031986842105262</v>
      </c>
      <c r="BL69" s="93">
        <f t="shared" si="63"/>
        <v>8.020815789473682</v>
      </c>
      <c r="BM69" s="93">
        <f t="shared" si="63"/>
        <v>8.009644736842104</v>
      </c>
      <c r="BN69" s="93">
        <f t="shared" si="63"/>
        <v>7.998473684210524</v>
      </c>
      <c r="BO69" s="93">
        <f t="shared" si="63"/>
        <v>7.987302631578946</v>
      </c>
      <c r="BP69" s="93">
        <f t="shared" si="63"/>
        <v>7.976131578947367</v>
      </c>
      <c r="BQ69" s="93">
        <f t="shared" si="63"/>
        <v>7.964960526315788</v>
      </c>
      <c r="BR69" s="93">
        <f t="shared" si="63"/>
        <v>7.953789473684209</v>
      </c>
      <c r="BS69" s="93">
        <f t="shared" si="63"/>
        <v>7.94261842105263</v>
      </c>
      <c r="BT69" s="93">
        <f t="shared" si="63"/>
        <v>7.931447368421051</v>
      </c>
      <c r="BU69" s="93">
        <f t="shared" si="63"/>
        <v>7.920276315789472</v>
      </c>
      <c r="BV69" s="93">
        <f t="shared" si="63"/>
        <v>7.909105263157893</v>
      </c>
      <c r="BW69" s="93">
        <f t="shared" si="68"/>
        <v>7.897934210526314</v>
      </c>
      <c r="BX69" s="93">
        <f t="shared" si="68"/>
        <v>7.886763157894736</v>
      </c>
      <c r="BY69" s="93">
        <f t="shared" si="68"/>
        <v>7.875592105263157</v>
      </c>
      <c r="BZ69" s="93">
        <f t="shared" si="68"/>
        <v>7.864421052631577</v>
      </c>
      <c r="CA69" s="93">
        <f t="shared" si="68"/>
        <v>7.853249999999998</v>
      </c>
      <c r="CB69" s="93">
        <f t="shared" si="68"/>
        <v>7.842078947368419</v>
      </c>
      <c r="CC69" s="93">
        <f t="shared" si="68"/>
        <v>7.830907894736841</v>
      </c>
      <c r="CD69" s="93">
        <f t="shared" si="68"/>
        <v>7.819736842105262</v>
      </c>
      <c r="CE69" s="93">
        <f t="shared" si="68"/>
        <v>7.808565789473683</v>
      </c>
      <c r="CF69" s="93">
        <f t="shared" si="68"/>
        <v>7.7973947368421035</v>
      </c>
      <c r="CG69" s="93">
        <f t="shared" si="68"/>
        <v>7.786223684210525</v>
      </c>
      <c r="CH69" s="93">
        <f t="shared" si="68"/>
        <v>7.775052631578946</v>
      </c>
      <c r="CI69" s="93">
        <f t="shared" si="68"/>
        <v>7.763881578947367</v>
      </c>
      <c r="CJ69" s="93">
        <f t="shared" si="68"/>
        <v>7.752710526315788</v>
      </c>
      <c r="CK69" s="93">
        <f t="shared" si="68"/>
        <v>7.741539473684209</v>
      </c>
      <c r="CL69" s="93">
        <f t="shared" si="68"/>
        <v>7.7303684210526304</v>
      </c>
      <c r="CM69" s="93">
        <f t="shared" si="66"/>
        <v>7.719197368421051</v>
      </c>
      <c r="CN69" s="93">
        <f t="shared" si="22"/>
        <v>7.708026315789472</v>
      </c>
    </row>
    <row r="70" spans="1:92" ht="12.75">
      <c r="A70">
        <v>23</v>
      </c>
      <c r="B70" s="42">
        <v>0.5</v>
      </c>
      <c r="C70" s="50" t="str">
        <f>A70+B70&amp;" 'C"</f>
        <v>23.5 'C</v>
      </c>
      <c r="D70" s="87">
        <v>8.47</v>
      </c>
      <c r="E70" s="56">
        <f>D70*(E$4/760)</f>
        <v>8.414276315789474</v>
      </c>
      <c r="F70" s="56">
        <f>D70*(F$4/760)</f>
        <v>8.358552631578947</v>
      </c>
      <c r="G70" s="56">
        <f>D70*(G$4/760)</f>
        <v>8.302828947368422</v>
      </c>
      <c r="H70" s="71">
        <f>D70*(H$4/760)</f>
        <v>8.247105263157895</v>
      </c>
      <c r="I70" s="65">
        <f>D70*(I$4/760)</f>
        <v>8.191381578947368</v>
      </c>
      <c r="J70" s="64">
        <f>D70*(J$4/760)</f>
        <v>8.135657894736843</v>
      </c>
      <c r="K70" s="56">
        <f>D70*(K$4/760)</f>
        <v>8.079934210526316</v>
      </c>
      <c r="L70" s="56">
        <f>D70*(L$4/760)</f>
        <v>8.02421052631579</v>
      </c>
      <c r="M70" s="56">
        <f>D70*(M$4/760)</f>
        <v>7.968486842105263</v>
      </c>
      <c r="N70" s="56">
        <f t="shared" si="70"/>
        <v>7.912763157894737</v>
      </c>
      <c r="O70" s="56">
        <f>D70*(O$4/760)</f>
        <v>7.857039473684211</v>
      </c>
      <c r="P70" s="56">
        <f>D70*(P$4/760)</f>
        <v>7.801315789473684</v>
      </c>
      <c r="Q70" s="49">
        <f>D70*(Q$4/760)</f>
        <v>7.7455921052631584</v>
      </c>
      <c r="R70" s="49">
        <f>D70*(R$4/760)</f>
        <v>7.6898684210526325</v>
      </c>
      <c r="S70">
        <f>SLOPE(D70:R70,$D$4:$R$4)</f>
        <v>0.011144736842105256</v>
      </c>
      <c r="T70">
        <f>INTERCEPT(D70:R70,$D$4:$R$4)</f>
        <v>5.329070518200751E-15</v>
      </c>
      <c r="U70">
        <v>23.5</v>
      </c>
      <c r="V70" s="93">
        <f t="shared" si="23"/>
        <v>8.47</v>
      </c>
      <c r="W70" s="93">
        <f t="shared" si="24"/>
        <v>8.458855263157895</v>
      </c>
      <c r="X70" s="93">
        <f t="shared" si="25"/>
        <v>8.44771052631579</v>
      </c>
      <c r="Y70" s="93">
        <f t="shared" si="26"/>
        <v>8.436565789473685</v>
      </c>
      <c r="Z70" s="93">
        <f t="shared" si="27"/>
        <v>8.42542105263158</v>
      </c>
      <c r="AA70" s="93">
        <f t="shared" si="28"/>
        <v>8.414276315789474</v>
      </c>
      <c r="AB70" s="93">
        <f t="shared" si="31"/>
        <v>8.403131578947368</v>
      </c>
      <c r="AC70" s="93">
        <f t="shared" si="31"/>
        <v>8.391986842105263</v>
      </c>
      <c r="AD70" s="93">
        <f t="shared" si="31"/>
        <v>8.380842105263158</v>
      </c>
      <c r="AE70" s="93">
        <f t="shared" si="31"/>
        <v>8.369697368421052</v>
      </c>
      <c r="AF70" s="93">
        <f t="shared" si="67"/>
        <v>8.358552631578947</v>
      </c>
      <c r="AG70" s="93">
        <f t="shared" si="44"/>
        <v>8.347407894736842</v>
      </c>
      <c r="AH70" s="93">
        <f t="shared" si="44"/>
        <v>8.336263157894736</v>
      </c>
      <c r="AI70" s="93">
        <f t="shared" si="44"/>
        <v>8.32511842105263</v>
      </c>
      <c r="AJ70" s="93">
        <f t="shared" si="44"/>
        <v>8.313973684210525</v>
      </c>
      <c r="AK70" s="93">
        <f t="shared" si="69"/>
        <v>8.302828947368422</v>
      </c>
      <c r="AL70" s="93">
        <f t="shared" si="61"/>
        <v>8.291684210526316</v>
      </c>
      <c r="AM70" s="93">
        <f t="shared" si="33"/>
        <v>8.280539473684211</v>
      </c>
      <c r="AN70" s="93">
        <f t="shared" si="33"/>
        <v>8.269394736842106</v>
      </c>
      <c r="AO70" s="93">
        <f t="shared" si="33"/>
        <v>8.25825</v>
      </c>
      <c r="AP70" s="93">
        <f t="shared" si="33"/>
        <v>8.247105263157895</v>
      </c>
      <c r="AQ70" s="93">
        <f t="shared" si="64"/>
        <v>8.23596052631579</v>
      </c>
      <c r="AR70" s="93">
        <f t="shared" si="65"/>
        <v>8.224815789473684</v>
      </c>
      <c r="AS70" s="93">
        <f t="shared" si="65"/>
        <v>8.213671052631579</v>
      </c>
      <c r="AT70" s="93">
        <f t="shared" si="65"/>
        <v>8.202526315789473</v>
      </c>
      <c r="AU70" s="93">
        <f t="shared" si="65"/>
        <v>8.191381578947368</v>
      </c>
      <c r="AV70" s="93">
        <f t="shared" si="65"/>
        <v>8.180236842105263</v>
      </c>
      <c r="AW70" s="93">
        <f t="shared" si="65"/>
        <v>8.169092105263157</v>
      </c>
      <c r="AX70" s="93">
        <f t="shared" si="65"/>
        <v>8.157947368421052</v>
      </c>
      <c r="AY70" s="93">
        <f t="shared" si="65"/>
        <v>8.146802631578947</v>
      </c>
      <c r="AZ70" s="93">
        <f t="shared" si="65"/>
        <v>8.135657894736843</v>
      </c>
      <c r="BA70" s="93">
        <f t="shared" si="65"/>
        <v>8.124513157894738</v>
      </c>
      <c r="BB70" s="93">
        <f t="shared" si="65"/>
        <v>8.113368421052632</v>
      </c>
      <c r="BC70" s="93">
        <f t="shared" si="65"/>
        <v>8.102223684210527</v>
      </c>
      <c r="BD70" s="93">
        <f t="shared" si="65"/>
        <v>8.091078947368421</v>
      </c>
      <c r="BE70" s="93">
        <f t="shared" si="65"/>
        <v>8.079934210526316</v>
      </c>
      <c r="BF70" s="93">
        <f t="shared" si="65"/>
        <v>8.06878947368421</v>
      </c>
      <c r="BG70" s="93">
        <f t="shared" si="65"/>
        <v>8.057644736842105</v>
      </c>
      <c r="BH70" s="93">
        <f t="shared" si="63"/>
        <v>8.0465</v>
      </c>
      <c r="BI70" s="93">
        <f t="shared" si="63"/>
        <v>8.035355263157895</v>
      </c>
      <c r="BJ70" s="93">
        <f t="shared" si="63"/>
        <v>8.02421052631579</v>
      </c>
      <c r="BK70" s="93">
        <f t="shared" si="63"/>
        <v>8.013065789473684</v>
      </c>
      <c r="BL70" s="93">
        <f t="shared" si="63"/>
        <v>8.001921052631578</v>
      </c>
      <c r="BM70" s="93">
        <f t="shared" si="63"/>
        <v>7.990776315789474</v>
      </c>
      <c r="BN70" s="93">
        <f t="shared" si="63"/>
        <v>7.979631578947369</v>
      </c>
      <c r="BO70" s="93">
        <f t="shared" si="63"/>
        <v>7.968486842105263</v>
      </c>
      <c r="BP70" s="93">
        <f t="shared" si="63"/>
        <v>7.957342105263158</v>
      </c>
      <c r="BQ70" s="93">
        <f t="shared" si="63"/>
        <v>7.9461973684210525</v>
      </c>
      <c r="BR70" s="93">
        <f t="shared" si="63"/>
        <v>7.935052631578947</v>
      </c>
      <c r="BS70" s="93">
        <f t="shared" si="63"/>
        <v>7.923907894736843</v>
      </c>
      <c r="BT70" s="93">
        <f t="shared" si="63"/>
        <v>7.912763157894737</v>
      </c>
      <c r="BU70" s="93">
        <f t="shared" si="63"/>
        <v>7.901618421052632</v>
      </c>
      <c r="BV70" s="93">
        <f t="shared" si="63"/>
        <v>7.8904736842105265</v>
      </c>
      <c r="BW70" s="93">
        <f t="shared" si="68"/>
        <v>7.879328947368421</v>
      </c>
      <c r="BX70" s="93">
        <f t="shared" si="68"/>
        <v>7.868184210526316</v>
      </c>
      <c r="BY70" s="93">
        <f t="shared" si="68"/>
        <v>7.85703947368421</v>
      </c>
      <c r="BZ70" s="93">
        <f t="shared" si="68"/>
        <v>7.845894736842105</v>
      </c>
      <c r="CA70" s="93">
        <f t="shared" si="68"/>
        <v>7.8347500000000005</v>
      </c>
      <c r="CB70" s="93">
        <f t="shared" si="68"/>
        <v>7.823605263157895</v>
      </c>
      <c r="CC70" s="93">
        <f t="shared" si="68"/>
        <v>7.81246052631579</v>
      </c>
      <c r="CD70" s="93">
        <f t="shared" si="68"/>
        <v>7.801315789473684</v>
      </c>
      <c r="CE70" s="93">
        <f t="shared" si="68"/>
        <v>7.790171052631579</v>
      </c>
      <c r="CF70" s="93">
        <f t="shared" si="68"/>
        <v>7.779026315789474</v>
      </c>
      <c r="CG70" s="93">
        <f t="shared" si="68"/>
        <v>7.767881578947368</v>
      </c>
      <c r="CH70" s="93">
        <f t="shared" si="68"/>
        <v>7.756736842105264</v>
      </c>
      <c r="CI70" s="93">
        <f t="shared" si="68"/>
        <v>7.7455921052631584</v>
      </c>
      <c r="CJ70" s="93">
        <f t="shared" si="68"/>
        <v>7.734447368421053</v>
      </c>
      <c r="CK70" s="93">
        <f t="shared" si="68"/>
        <v>7.723302631578948</v>
      </c>
      <c r="CL70" s="93">
        <f t="shared" si="68"/>
        <v>7.712157894736842</v>
      </c>
      <c r="CM70" s="93">
        <f t="shared" si="66"/>
        <v>7.701013157894737</v>
      </c>
      <c r="CN70" s="93">
        <f t="shared" si="66"/>
        <v>7.689868421052632</v>
      </c>
    </row>
    <row r="71" spans="1:92" ht="12.75">
      <c r="A71">
        <v>23</v>
      </c>
      <c r="B71" s="42">
        <v>0.6</v>
      </c>
      <c r="C71" s="50" t="str">
        <f>A71+B71&amp;" 'C"</f>
        <v>23.6 'C</v>
      </c>
      <c r="D71" s="87">
        <v>8.45</v>
      </c>
      <c r="E71" s="56">
        <f>D71*(E$4/760)</f>
        <v>8.394407894736842</v>
      </c>
      <c r="F71" s="56">
        <f>D71*(F$4/760)</f>
        <v>8.338815789473683</v>
      </c>
      <c r="G71" s="56">
        <f>D71*(G$4/760)</f>
        <v>8.283223684210526</v>
      </c>
      <c r="H71" s="71">
        <f>D71*(H$4/760)</f>
        <v>8.227631578947369</v>
      </c>
      <c r="I71" s="65">
        <f>D71*(I$4/760)</f>
        <v>8.17203947368421</v>
      </c>
      <c r="J71" s="64">
        <f>D71*(J$4/760)</f>
        <v>8.116447368421051</v>
      </c>
      <c r="K71" s="56">
        <f>D71*(K$4/760)</f>
        <v>8.060855263157894</v>
      </c>
      <c r="L71" s="56">
        <f>D71*(L$4/760)</f>
        <v>8.005263157894735</v>
      </c>
      <c r="M71" s="56">
        <f>D71*(M$4/760)</f>
        <v>7.949671052631578</v>
      </c>
      <c r="N71" s="56">
        <f t="shared" si="70"/>
        <v>7.8940789473684205</v>
      </c>
      <c r="O71" s="56">
        <f>D71*(O$4/760)</f>
        <v>7.838486842105263</v>
      </c>
      <c r="P71" s="56">
        <f>D71*(P$4/760)</f>
        <v>7.782894736842104</v>
      </c>
      <c r="Q71" s="49">
        <f>D71*(Q$4/760)</f>
        <v>7.727302631578947</v>
      </c>
      <c r="R71" s="49">
        <f>D71*(R$4/760)</f>
        <v>7.671710526315789</v>
      </c>
      <c r="S71">
        <f>SLOPE(D71:R71,$D$4:$R$4)</f>
        <v>0.011118421052631578</v>
      </c>
      <c r="T71">
        <f>INTERCEPT(D71:R71,$D$4:$R$4)</f>
        <v>0</v>
      </c>
      <c r="U71">
        <v>23.6</v>
      </c>
      <c r="V71" s="93">
        <f>($S71*$V$4)+$T71</f>
        <v>8.45</v>
      </c>
      <c r="W71" s="93">
        <f>($S71*$W$4)+$T71</f>
        <v>8.438881578947367</v>
      </c>
      <c r="X71" s="93">
        <f>($S71*$X$4)+$T71</f>
        <v>8.427763157894736</v>
      </c>
      <c r="Y71" s="93">
        <f>($S71*$Y$4)+$T71</f>
        <v>8.416644736842104</v>
      </c>
      <c r="Z71" s="93">
        <f>($S71*$Z$4)+$T71</f>
        <v>8.405526315789473</v>
      </c>
      <c r="AA71" s="93">
        <f>($S71*$AA$4)+$T71</f>
        <v>8.39440789473684</v>
      </c>
      <c r="AB71" s="93">
        <f t="shared" si="31"/>
        <v>8.38328947368421</v>
      </c>
      <c r="AC71" s="93">
        <f t="shared" si="31"/>
        <v>8.372171052631579</v>
      </c>
      <c r="AD71" s="93">
        <f t="shared" si="31"/>
        <v>8.361052631578946</v>
      </c>
      <c r="AE71" s="93">
        <f t="shared" si="31"/>
        <v>8.349934210526316</v>
      </c>
      <c r="AF71" s="93">
        <f t="shared" si="67"/>
        <v>8.338815789473683</v>
      </c>
      <c r="AG71" s="93">
        <f t="shared" si="44"/>
        <v>8.327697368421052</v>
      </c>
      <c r="AH71" s="93">
        <f t="shared" si="44"/>
        <v>8.31657894736842</v>
      </c>
      <c r="AI71" s="93">
        <f t="shared" si="44"/>
        <v>8.30546052631579</v>
      </c>
      <c r="AJ71" s="93">
        <f t="shared" si="44"/>
        <v>8.294342105263157</v>
      </c>
      <c r="AK71" s="93">
        <f t="shared" si="69"/>
        <v>8.283223684210526</v>
      </c>
      <c r="AL71" s="93">
        <f t="shared" si="61"/>
        <v>8.272105263157894</v>
      </c>
      <c r="AM71" s="93">
        <f t="shared" si="33"/>
        <v>8.260986842105263</v>
      </c>
      <c r="AN71" s="93">
        <f t="shared" si="33"/>
        <v>8.24986842105263</v>
      </c>
      <c r="AO71" s="93">
        <f t="shared" si="33"/>
        <v>8.23875</v>
      </c>
      <c r="AP71" s="93">
        <f aca="true" t="shared" si="71" ref="AP71:BE74">($S71*AP$4)+$T71</f>
        <v>8.227631578947367</v>
      </c>
      <c r="AQ71" s="93">
        <f t="shared" si="64"/>
        <v>8.216513157894736</v>
      </c>
      <c r="AR71" s="93">
        <f t="shared" si="65"/>
        <v>8.205394736842104</v>
      </c>
      <c r="AS71" s="93">
        <f t="shared" si="65"/>
        <v>8.194276315789473</v>
      </c>
      <c r="AT71" s="93">
        <f t="shared" si="65"/>
        <v>8.18315789473684</v>
      </c>
      <c r="AU71" s="93">
        <f t="shared" si="65"/>
        <v>8.17203947368421</v>
      </c>
      <c r="AV71" s="93">
        <f t="shared" si="65"/>
        <v>8.160921052631577</v>
      </c>
      <c r="AW71" s="93">
        <f t="shared" si="65"/>
        <v>8.149802631578947</v>
      </c>
      <c r="AX71" s="93">
        <f t="shared" si="65"/>
        <v>8.138684210526314</v>
      </c>
      <c r="AY71" s="93">
        <f t="shared" si="65"/>
        <v>8.127565789473683</v>
      </c>
      <c r="AZ71" s="93">
        <f t="shared" si="65"/>
        <v>8.116447368421051</v>
      </c>
      <c r="BA71" s="93">
        <f t="shared" si="65"/>
        <v>8.10532894736842</v>
      </c>
      <c r="BB71" s="93">
        <f t="shared" si="65"/>
        <v>8.094210526315788</v>
      </c>
      <c r="BC71" s="93">
        <f t="shared" si="65"/>
        <v>8.083092105263157</v>
      </c>
      <c r="BD71" s="93">
        <f t="shared" si="65"/>
        <v>8.071973684210526</v>
      </c>
      <c r="BE71" s="93">
        <f t="shared" si="65"/>
        <v>8.060855263157894</v>
      </c>
      <c r="BF71" s="93">
        <f t="shared" si="65"/>
        <v>8.049736842105263</v>
      </c>
      <c r="BG71" s="93">
        <f t="shared" si="65"/>
        <v>8.03861842105263</v>
      </c>
      <c r="BH71" s="93">
        <f t="shared" si="63"/>
        <v>8.0275</v>
      </c>
      <c r="BI71" s="93">
        <f t="shared" si="63"/>
        <v>8.016381578947367</v>
      </c>
      <c r="BJ71" s="93">
        <f t="shared" si="63"/>
        <v>8.005263157894737</v>
      </c>
      <c r="BK71" s="93">
        <f t="shared" si="63"/>
        <v>7.994144736842104</v>
      </c>
      <c r="BL71" s="93">
        <f t="shared" si="63"/>
        <v>7.9830263157894725</v>
      </c>
      <c r="BM71" s="93">
        <f t="shared" si="63"/>
        <v>7.971907894736841</v>
      </c>
      <c r="BN71" s="93">
        <f t="shared" si="63"/>
        <v>7.960789473684209</v>
      </c>
      <c r="BO71" s="93">
        <f t="shared" si="63"/>
        <v>7.949671052631578</v>
      </c>
      <c r="BP71" s="93">
        <f t="shared" si="63"/>
        <v>7.938552631578947</v>
      </c>
      <c r="BQ71" s="93">
        <f t="shared" si="63"/>
        <v>7.927434210526315</v>
      </c>
      <c r="BR71" s="93">
        <f t="shared" si="63"/>
        <v>7.916315789473684</v>
      </c>
      <c r="BS71" s="93">
        <f t="shared" si="63"/>
        <v>7.905197368421052</v>
      </c>
      <c r="BT71" s="93">
        <f t="shared" si="63"/>
        <v>7.8940789473684205</v>
      </c>
      <c r="BU71" s="93">
        <f t="shared" si="63"/>
        <v>7.882960526315789</v>
      </c>
      <c r="BV71" s="93">
        <f t="shared" si="63"/>
        <v>7.871842105263157</v>
      </c>
      <c r="BW71" s="93">
        <f t="shared" si="68"/>
        <v>7.860723684210526</v>
      </c>
      <c r="BX71" s="93">
        <f t="shared" si="68"/>
        <v>7.849605263157894</v>
      </c>
      <c r="BY71" s="93">
        <f t="shared" si="68"/>
        <v>7.8384868421052625</v>
      </c>
      <c r="BZ71" s="93">
        <f t="shared" si="68"/>
        <v>7.827368421052631</v>
      </c>
      <c r="CA71" s="93">
        <f t="shared" si="68"/>
        <v>7.816249999999999</v>
      </c>
      <c r="CB71" s="93">
        <f t="shared" si="68"/>
        <v>7.805131578947368</v>
      </c>
      <c r="CC71" s="93">
        <f t="shared" si="68"/>
        <v>7.794013157894736</v>
      </c>
      <c r="CD71" s="93">
        <f t="shared" si="68"/>
        <v>7.782894736842104</v>
      </c>
      <c r="CE71" s="93">
        <f t="shared" si="68"/>
        <v>7.771776315789473</v>
      </c>
      <c r="CF71" s="93">
        <f t="shared" si="68"/>
        <v>7.760657894736841</v>
      </c>
      <c r="CG71" s="93">
        <f t="shared" si="68"/>
        <v>7.74953947368421</v>
      </c>
      <c r="CH71" s="93">
        <f t="shared" si="68"/>
        <v>7.738421052631578</v>
      </c>
      <c r="CI71" s="93">
        <f t="shared" si="68"/>
        <v>7.727302631578946</v>
      </c>
      <c r="CJ71" s="93">
        <f t="shared" si="68"/>
        <v>7.716184210526315</v>
      </c>
      <c r="CK71" s="93">
        <f t="shared" si="68"/>
        <v>7.705065789473683</v>
      </c>
      <c r="CL71" s="93">
        <f t="shared" si="68"/>
        <v>7.6939473684210515</v>
      </c>
      <c r="CM71" s="93">
        <f t="shared" si="66"/>
        <v>7.68282894736842</v>
      </c>
      <c r="CN71" s="93">
        <f t="shared" si="66"/>
        <v>7.671710526315788</v>
      </c>
    </row>
    <row r="72" spans="1:92" ht="12.75">
      <c r="A72">
        <v>23</v>
      </c>
      <c r="B72" s="42">
        <v>0.7</v>
      </c>
      <c r="C72" s="50" t="str">
        <f>A72+B72&amp;" 'C"</f>
        <v>23.7 'C</v>
      </c>
      <c r="D72" s="87">
        <v>8.44</v>
      </c>
      <c r="E72" s="56">
        <f>D72*(E$4/760)</f>
        <v>8.384473684210526</v>
      </c>
      <c r="F72" s="56">
        <f>D72*(F$4/760)</f>
        <v>8.328947368421051</v>
      </c>
      <c r="G72" s="56">
        <f>D72*(G$4/760)</f>
        <v>8.273421052631578</v>
      </c>
      <c r="H72" s="71">
        <f>D72*(H$4/760)</f>
        <v>8.217894736842105</v>
      </c>
      <c r="I72" s="65">
        <f>D72*(I$4/760)</f>
        <v>8.16236842105263</v>
      </c>
      <c r="J72" s="64">
        <f>D72*(J$4/760)</f>
        <v>8.106842105263157</v>
      </c>
      <c r="K72" s="56">
        <f>D72*(K$4/760)</f>
        <v>8.051315789473684</v>
      </c>
      <c r="L72" s="56">
        <f>D72*(L$4/760)</f>
        <v>7.9957894736842094</v>
      </c>
      <c r="M72" s="56">
        <f>D72*(M$4/760)</f>
        <v>7.940263157894736</v>
      </c>
      <c r="N72" s="56">
        <f t="shared" si="70"/>
        <v>7.884736842105263</v>
      </c>
      <c r="O72" s="56">
        <f>D72*(O$4/760)</f>
        <v>7.82921052631579</v>
      </c>
      <c r="P72" s="56">
        <f>D72*(P$4/760)</f>
        <v>7.773684210526315</v>
      </c>
      <c r="Q72" s="49">
        <f>D72*(Q$4/760)</f>
        <v>7.718157894736842</v>
      </c>
      <c r="R72" s="49">
        <f>D72*(R$4/760)</f>
        <v>7.6626315789473685</v>
      </c>
      <c r="S72">
        <f>SLOPE(D72:R72,$D$4:$R$4)</f>
        <v>0.01110526315789473</v>
      </c>
      <c r="T72">
        <f>INTERCEPT(D72:R72,$D$4:$R$4)</f>
        <v>5.329070518200751E-15</v>
      </c>
      <c r="U72">
        <v>23.7</v>
      </c>
      <c r="V72" s="93">
        <f>($S72*$V$4)+$T72</f>
        <v>8.44</v>
      </c>
      <c r="W72" s="93">
        <f>($S72*$W$4)+$T72</f>
        <v>8.428894736842105</v>
      </c>
      <c r="X72" s="93">
        <f>($S72*$X$4)+$T72</f>
        <v>8.417789473684211</v>
      </c>
      <c r="Y72" s="93">
        <f>($S72*$Y$4)+$T72</f>
        <v>8.406684210526315</v>
      </c>
      <c r="Z72" s="93">
        <f>($S72*$Z$4)+$T72</f>
        <v>8.39557894736842</v>
      </c>
      <c r="AA72" s="93">
        <f>($S72*$AA$4)+$T72</f>
        <v>8.384473684210526</v>
      </c>
      <c r="AB72" s="93">
        <f aca="true" t="shared" si="72" ref="AB72:AE74">($S72*AB$4)+$T72</f>
        <v>8.37336842105263</v>
      </c>
      <c r="AC72" s="93">
        <f t="shared" si="72"/>
        <v>8.362263157894736</v>
      </c>
      <c r="AD72" s="93">
        <f t="shared" si="72"/>
        <v>8.351157894736842</v>
      </c>
      <c r="AE72" s="93">
        <f t="shared" si="72"/>
        <v>8.340052631578947</v>
      </c>
      <c r="AF72" s="93">
        <f t="shared" si="67"/>
        <v>8.328947368421053</v>
      </c>
      <c r="AG72" s="93">
        <f t="shared" si="44"/>
        <v>8.317842105263157</v>
      </c>
      <c r="AH72" s="93">
        <f t="shared" si="44"/>
        <v>8.306736842105263</v>
      </c>
      <c r="AI72" s="93">
        <f t="shared" si="44"/>
        <v>8.295631578947368</v>
      </c>
      <c r="AJ72" s="93">
        <f t="shared" si="44"/>
        <v>8.284526315789472</v>
      </c>
      <c r="AK72" s="93">
        <f t="shared" si="69"/>
        <v>8.273421052631578</v>
      </c>
      <c r="AL72" s="93">
        <f t="shared" si="61"/>
        <v>8.262315789473684</v>
      </c>
      <c r="AM72" s="93">
        <f aca="true" t="shared" si="73" ref="AM72:AO74">($S72*AM$4)+$T72</f>
        <v>8.25121052631579</v>
      </c>
      <c r="AN72" s="93">
        <f t="shared" si="73"/>
        <v>8.240105263157895</v>
      </c>
      <c r="AO72" s="93">
        <f t="shared" si="73"/>
        <v>8.229</v>
      </c>
      <c r="AP72" s="93">
        <f t="shared" si="71"/>
        <v>8.217894736842105</v>
      </c>
      <c r="AQ72" s="93">
        <f t="shared" si="71"/>
        <v>8.20678947368421</v>
      </c>
      <c r="AR72" s="93">
        <f t="shared" si="65"/>
        <v>8.195684210526315</v>
      </c>
      <c r="AS72" s="93">
        <f t="shared" si="65"/>
        <v>8.18457894736842</v>
      </c>
      <c r="AT72" s="93">
        <f t="shared" si="65"/>
        <v>8.173473684210526</v>
      </c>
      <c r="AU72" s="93">
        <f t="shared" si="65"/>
        <v>8.162368421052632</v>
      </c>
      <c r="AV72" s="93">
        <f t="shared" si="65"/>
        <v>8.151263157894737</v>
      </c>
      <c r="AW72" s="93">
        <f t="shared" si="65"/>
        <v>8.140157894736841</v>
      </c>
      <c r="AX72" s="93">
        <f t="shared" si="65"/>
        <v>8.129052631578947</v>
      </c>
      <c r="AY72" s="93">
        <f t="shared" si="65"/>
        <v>8.117947368421053</v>
      </c>
      <c r="AZ72" s="93">
        <f t="shared" si="65"/>
        <v>8.106842105263157</v>
      </c>
      <c r="BA72" s="93">
        <f t="shared" si="65"/>
        <v>8.095736842105262</v>
      </c>
      <c r="BB72" s="93">
        <f t="shared" si="65"/>
        <v>8.084631578947368</v>
      </c>
      <c r="BC72" s="93">
        <f t="shared" si="65"/>
        <v>8.073526315789474</v>
      </c>
      <c r="BD72" s="93">
        <f t="shared" si="65"/>
        <v>8.06242105263158</v>
      </c>
      <c r="BE72" s="93">
        <f t="shared" si="65"/>
        <v>8.051315789473684</v>
      </c>
      <c r="BF72" s="93">
        <f t="shared" si="65"/>
        <v>8.04021052631579</v>
      </c>
      <c r="BG72" s="93">
        <f aca="true" t="shared" si="74" ref="BG72:BV72">($S72*BG$4)+$T72</f>
        <v>8.029105263157895</v>
      </c>
      <c r="BH72" s="93">
        <f t="shared" si="74"/>
        <v>8.017999999999999</v>
      </c>
      <c r="BI72" s="93">
        <f t="shared" si="74"/>
        <v>8.006894736842105</v>
      </c>
      <c r="BJ72" s="93">
        <f t="shared" si="74"/>
        <v>7.99578947368421</v>
      </c>
      <c r="BK72" s="93">
        <f t="shared" si="74"/>
        <v>7.984684210526316</v>
      </c>
      <c r="BL72" s="93">
        <f t="shared" si="74"/>
        <v>7.973578947368421</v>
      </c>
      <c r="BM72" s="93">
        <f t="shared" si="74"/>
        <v>7.962473684210526</v>
      </c>
      <c r="BN72" s="93">
        <f t="shared" si="74"/>
        <v>7.951368421052631</v>
      </c>
      <c r="BO72" s="93">
        <f t="shared" si="74"/>
        <v>7.940263157894737</v>
      </c>
      <c r="BP72" s="93">
        <f t="shared" si="74"/>
        <v>7.929157894736842</v>
      </c>
      <c r="BQ72" s="93">
        <f t="shared" si="74"/>
        <v>7.918052631578947</v>
      </c>
      <c r="BR72" s="93">
        <f t="shared" si="74"/>
        <v>7.9069473684210525</v>
      </c>
      <c r="BS72" s="93">
        <f t="shared" si="74"/>
        <v>7.895842105263158</v>
      </c>
      <c r="BT72" s="93">
        <f t="shared" si="74"/>
        <v>7.884736842105263</v>
      </c>
      <c r="BU72" s="93">
        <f t="shared" si="74"/>
        <v>7.873631578947368</v>
      </c>
      <c r="BV72" s="93">
        <f t="shared" si="74"/>
        <v>7.862526315789474</v>
      </c>
      <c r="BW72" s="93">
        <f t="shared" si="68"/>
        <v>7.851421052631579</v>
      </c>
      <c r="BX72" s="93">
        <f t="shared" si="68"/>
        <v>7.840315789473684</v>
      </c>
      <c r="BY72" s="93">
        <f t="shared" si="68"/>
        <v>7.829210526315789</v>
      </c>
      <c r="BZ72" s="93">
        <f t="shared" si="68"/>
        <v>7.818105263157895</v>
      </c>
      <c r="CA72" s="93">
        <f t="shared" si="68"/>
        <v>7.807</v>
      </c>
      <c r="CB72" s="93">
        <f t="shared" si="68"/>
        <v>7.795894736842105</v>
      </c>
      <c r="CC72" s="93">
        <f t="shared" si="68"/>
        <v>7.78478947368421</v>
      </c>
      <c r="CD72" s="93">
        <f t="shared" si="68"/>
        <v>7.773684210526316</v>
      </c>
      <c r="CE72" s="93">
        <f t="shared" si="68"/>
        <v>7.7625789473684215</v>
      </c>
      <c r="CF72" s="93">
        <f t="shared" si="68"/>
        <v>7.751473684210526</v>
      </c>
      <c r="CG72" s="93">
        <f t="shared" si="68"/>
        <v>7.740368421052631</v>
      </c>
      <c r="CH72" s="93">
        <f t="shared" si="68"/>
        <v>7.729263157894737</v>
      </c>
      <c r="CI72" s="93">
        <f t="shared" si="68"/>
        <v>7.7181578947368426</v>
      </c>
      <c r="CJ72" s="93">
        <f t="shared" si="68"/>
        <v>7.707052631578947</v>
      </c>
      <c r="CK72" s="93">
        <f t="shared" si="68"/>
        <v>7.695947368421052</v>
      </c>
      <c r="CL72" s="93">
        <f t="shared" si="68"/>
        <v>7.684842105263158</v>
      </c>
      <c r="CM72" s="93">
        <f t="shared" si="66"/>
        <v>7.673736842105264</v>
      </c>
      <c r="CN72" s="93">
        <f t="shared" si="66"/>
        <v>7.6626315789473685</v>
      </c>
    </row>
    <row r="73" spans="1:92" ht="12.75">
      <c r="A73">
        <v>23</v>
      </c>
      <c r="B73" s="42">
        <v>0.8</v>
      </c>
      <c r="C73" s="50" t="str">
        <f>A73+B73&amp;" 'C"</f>
        <v>23.8 'C</v>
      </c>
      <c r="D73" s="87">
        <v>8.42</v>
      </c>
      <c r="E73" s="56">
        <f>D73*(E$4/760)</f>
        <v>8.364605263157895</v>
      </c>
      <c r="F73" s="56">
        <f>D73*(F$4/760)</f>
        <v>8.30921052631579</v>
      </c>
      <c r="G73" s="56">
        <f>D73*(G$4/760)</f>
        <v>8.253815789473684</v>
      </c>
      <c r="H73" s="71">
        <f>D73*(H$4/760)</f>
        <v>8.198421052631579</v>
      </c>
      <c r="I73" s="65">
        <f>D73*(I$4/760)</f>
        <v>8.143026315789474</v>
      </c>
      <c r="J73" s="64">
        <f>D73*(J$4/760)</f>
        <v>8.087631578947368</v>
      </c>
      <c r="K73" s="56">
        <f>D73*(K$4/760)</f>
        <v>8.032236842105263</v>
      </c>
      <c r="L73" s="56">
        <f>D73*(L$4/760)</f>
        <v>7.976842105263158</v>
      </c>
      <c r="M73" s="56">
        <f>D73*(M$4/760)</f>
        <v>7.9214473684210525</v>
      </c>
      <c r="N73" s="56">
        <f t="shared" si="70"/>
        <v>7.866052631578947</v>
      </c>
      <c r="O73" s="56">
        <f>D73*(O$4/760)</f>
        <v>7.810657894736843</v>
      </c>
      <c r="P73" s="56">
        <f>D73*(P$4/760)</f>
        <v>7.755263157894737</v>
      </c>
      <c r="Q73" s="49">
        <f>D73*(Q$4/760)</f>
        <v>7.699868421052631</v>
      </c>
      <c r="R73" s="49">
        <f>D73*(R$4/760)</f>
        <v>7.644473684210527</v>
      </c>
      <c r="S73">
        <f>SLOPE(D73:R73,$D$4:$R$4)</f>
        <v>0.011078947368421044</v>
      </c>
      <c r="T73">
        <f>INTERCEPT(D73:R73,$D$4:$R$4)</f>
        <v>5.329070518200751E-15</v>
      </c>
      <c r="U73">
        <v>23.8</v>
      </c>
      <c r="V73" s="93">
        <f>($S73*$V$4)+$T73</f>
        <v>8.419999999999998</v>
      </c>
      <c r="W73" s="93">
        <f>($S73*$W$4)+$T73</f>
        <v>8.408921052631579</v>
      </c>
      <c r="X73" s="93">
        <f>($S73*$X$4)+$T73</f>
        <v>8.397842105263157</v>
      </c>
      <c r="Y73" s="93">
        <f>($S73*$Y$4)+$T73</f>
        <v>8.386763157894736</v>
      </c>
      <c r="Z73" s="93">
        <f>($S73*$Z$4)+$T73</f>
        <v>8.375684210526314</v>
      </c>
      <c r="AA73" s="93">
        <f>($S73*$AA$4)+$T73</f>
        <v>8.364605263157893</v>
      </c>
      <c r="AB73" s="93">
        <f t="shared" si="72"/>
        <v>8.353526315789473</v>
      </c>
      <c r="AC73" s="93">
        <f t="shared" si="72"/>
        <v>8.342447368421052</v>
      </c>
      <c r="AD73" s="93">
        <f t="shared" si="72"/>
        <v>8.33136842105263</v>
      </c>
      <c r="AE73" s="93">
        <f t="shared" si="72"/>
        <v>8.320289473684209</v>
      </c>
      <c r="AF73" s="93">
        <f t="shared" si="67"/>
        <v>8.309210526315788</v>
      </c>
      <c r="AG73" s="93">
        <f t="shared" si="44"/>
        <v>8.298131578947368</v>
      </c>
      <c r="AH73" s="93">
        <f t="shared" si="44"/>
        <v>8.287052631578947</v>
      </c>
      <c r="AI73" s="93">
        <f t="shared" si="44"/>
        <v>8.275973684210525</v>
      </c>
      <c r="AJ73" s="93">
        <f t="shared" si="44"/>
        <v>8.264894736842104</v>
      </c>
      <c r="AK73" s="93">
        <f t="shared" si="69"/>
        <v>8.253815789473682</v>
      </c>
      <c r="AL73" s="93">
        <f t="shared" si="61"/>
        <v>8.242736842105263</v>
      </c>
      <c r="AM73" s="93">
        <f t="shared" si="73"/>
        <v>8.231657894736841</v>
      </c>
      <c r="AN73" s="93">
        <f t="shared" si="73"/>
        <v>8.22057894736842</v>
      </c>
      <c r="AO73" s="93">
        <f t="shared" si="73"/>
        <v>8.209499999999998</v>
      </c>
      <c r="AP73" s="93">
        <f t="shared" si="71"/>
        <v>8.198421052631579</v>
      </c>
      <c r="AQ73" s="93">
        <f t="shared" si="71"/>
        <v>8.187342105263157</v>
      </c>
      <c r="AR73" s="93">
        <f t="shared" si="71"/>
        <v>8.176263157894736</v>
      </c>
      <c r="AS73" s="93">
        <f t="shared" si="71"/>
        <v>8.165184210526315</v>
      </c>
      <c r="AT73" s="93">
        <f t="shared" si="71"/>
        <v>8.154105263157893</v>
      </c>
      <c r="AU73" s="93">
        <f t="shared" si="71"/>
        <v>8.143026315789474</v>
      </c>
      <c r="AV73" s="93">
        <f t="shared" si="71"/>
        <v>8.131947368421052</v>
      </c>
      <c r="AW73" s="93">
        <f t="shared" si="71"/>
        <v>8.12086842105263</v>
      </c>
      <c r="AX73" s="93">
        <f t="shared" si="71"/>
        <v>8.10978947368421</v>
      </c>
      <c r="AY73" s="93">
        <f t="shared" si="71"/>
        <v>8.098710526315788</v>
      </c>
      <c r="AZ73" s="93">
        <f t="shared" si="71"/>
        <v>8.087631578947368</v>
      </c>
      <c r="BA73" s="93">
        <f t="shared" si="71"/>
        <v>8.076552631578947</v>
      </c>
      <c r="BB73" s="93">
        <f t="shared" si="71"/>
        <v>8.065473684210525</v>
      </c>
      <c r="BC73" s="93">
        <f t="shared" si="71"/>
        <v>8.054394736842104</v>
      </c>
      <c r="BD73" s="93">
        <f t="shared" si="71"/>
        <v>8.043315789473683</v>
      </c>
      <c r="BE73" s="93">
        <f t="shared" si="71"/>
        <v>8.032236842105263</v>
      </c>
      <c r="BF73" s="93">
        <f aca="true" t="shared" si="75" ref="BF73:BU74">($S73*BF$4)+$T73</f>
        <v>8.021157894736842</v>
      </c>
      <c r="BG73" s="93">
        <f t="shared" si="75"/>
        <v>8.01007894736842</v>
      </c>
      <c r="BH73" s="93">
        <f t="shared" si="75"/>
        <v>7.998999999999999</v>
      </c>
      <c r="BI73" s="93">
        <f t="shared" si="75"/>
        <v>7.987921052631578</v>
      </c>
      <c r="BJ73" s="93">
        <f t="shared" si="75"/>
        <v>7.976842105263157</v>
      </c>
      <c r="BK73" s="93">
        <f t="shared" si="75"/>
        <v>7.965763157894736</v>
      </c>
      <c r="BL73" s="93">
        <f t="shared" si="75"/>
        <v>7.954684210526315</v>
      </c>
      <c r="BM73" s="93">
        <f t="shared" si="75"/>
        <v>7.943605263157894</v>
      </c>
      <c r="BN73" s="93">
        <f t="shared" si="75"/>
        <v>7.932526315789473</v>
      </c>
      <c r="BO73" s="93">
        <f t="shared" si="75"/>
        <v>7.921447368421052</v>
      </c>
      <c r="BP73" s="93">
        <f t="shared" si="75"/>
        <v>7.910368421052631</v>
      </c>
      <c r="BQ73" s="93">
        <f t="shared" si="75"/>
        <v>7.89928947368421</v>
      </c>
      <c r="BR73" s="93">
        <f t="shared" si="75"/>
        <v>7.888210526315789</v>
      </c>
      <c r="BS73" s="93">
        <f t="shared" si="75"/>
        <v>7.877131578947368</v>
      </c>
      <c r="BT73" s="93">
        <f t="shared" si="75"/>
        <v>7.866052631578946</v>
      </c>
      <c r="BU73" s="93">
        <f t="shared" si="75"/>
        <v>7.854973684210526</v>
      </c>
      <c r="BV73" s="93">
        <f>($S73*BV$4)+$T73</f>
        <v>7.843894736842104</v>
      </c>
      <c r="BW73" s="93">
        <f t="shared" si="68"/>
        <v>7.832815789473684</v>
      </c>
      <c r="BX73" s="93">
        <f t="shared" si="68"/>
        <v>7.821736842105262</v>
      </c>
      <c r="BY73" s="93">
        <f t="shared" si="68"/>
        <v>7.810657894736841</v>
      </c>
      <c r="BZ73" s="93">
        <f t="shared" si="68"/>
        <v>7.7995789473684205</v>
      </c>
      <c r="CA73" s="93">
        <f t="shared" si="68"/>
        <v>7.788499999999999</v>
      </c>
      <c r="CB73" s="93">
        <f t="shared" si="68"/>
        <v>7.777421052631579</v>
      </c>
      <c r="CC73" s="93">
        <f t="shared" si="68"/>
        <v>7.766342105263157</v>
      </c>
      <c r="CD73" s="93">
        <f t="shared" si="68"/>
        <v>7.755263157894737</v>
      </c>
      <c r="CE73" s="93">
        <f t="shared" si="68"/>
        <v>7.744184210526315</v>
      </c>
      <c r="CF73" s="93">
        <f t="shared" si="68"/>
        <v>7.733105263157894</v>
      </c>
      <c r="CG73" s="93">
        <f t="shared" si="68"/>
        <v>7.722026315789473</v>
      </c>
      <c r="CH73" s="93">
        <f t="shared" si="68"/>
        <v>7.710947368421052</v>
      </c>
      <c r="CI73" s="93">
        <f t="shared" si="68"/>
        <v>7.699868421052631</v>
      </c>
      <c r="CJ73" s="93">
        <f t="shared" si="68"/>
        <v>7.68878947368421</v>
      </c>
      <c r="CK73" s="93">
        <f t="shared" si="68"/>
        <v>7.6777105263157885</v>
      </c>
      <c r="CL73" s="93">
        <f t="shared" si="68"/>
        <v>7.666631578947368</v>
      </c>
      <c r="CM73" s="93">
        <f t="shared" si="66"/>
        <v>7.655552631578947</v>
      </c>
      <c r="CN73" s="93">
        <f t="shared" si="66"/>
        <v>7.644473684210526</v>
      </c>
    </row>
    <row r="74" spans="1:92" ht="12.75">
      <c r="A74">
        <v>23</v>
      </c>
      <c r="B74" s="42">
        <v>0.9</v>
      </c>
      <c r="C74" s="50" t="str">
        <f>A74+B74&amp;" 'C"</f>
        <v>23.9 'C</v>
      </c>
      <c r="D74" s="87">
        <v>8.41</v>
      </c>
      <c r="E74" s="56">
        <f>D74*(E$4/760)</f>
        <v>8.354671052631579</v>
      </c>
      <c r="F74" s="56">
        <f>D74*(F$4/760)</f>
        <v>8.299342105263158</v>
      </c>
      <c r="G74" s="56">
        <f>D74*(G$4/760)</f>
        <v>8.244013157894736</v>
      </c>
      <c r="H74" s="71">
        <f>D74*(H$4/760)</f>
        <v>8.188684210526317</v>
      </c>
      <c r="I74" s="65">
        <f>D74*(I$4/760)</f>
        <v>8.133355263157895</v>
      </c>
      <c r="J74" s="64">
        <f>D74*(J$4/760)</f>
        <v>8.078026315789474</v>
      </c>
      <c r="K74" s="56">
        <f>D74*(K$4/760)</f>
        <v>8.022697368421053</v>
      </c>
      <c r="L74" s="56">
        <f>D74*(L$4/760)</f>
        <v>7.967368421052631</v>
      </c>
      <c r="M74" s="56">
        <f>D74*(M$4/760)</f>
        <v>7.91203947368421</v>
      </c>
      <c r="N74" s="56">
        <f t="shared" si="70"/>
        <v>7.85671052631579</v>
      </c>
      <c r="O74" s="56">
        <f>D74*(O$4/760)</f>
        <v>7.801381578947369</v>
      </c>
      <c r="P74" s="56">
        <f>D74*(P$4/760)</f>
        <v>7.746052631578947</v>
      </c>
      <c r="Q74" s="49">
        <f>D74*(Q$4/760)</f>
        <v>7.690723684210527</v>
      </c>
      <c r="R74" s="49">
        <f>D74*(R$4/760)</f>
        <v>7.635394736842105</v>
      </c>
      <c r="S74">
        <f>SLOPE(D74:R74,$D$4:$R$4)</f>
        <v>0.01106578947368421</v>
      </c>
      <c r="T74">
        <f>INTERCEPT(D74:R74,$D$4:$R$4)</f>
        <v>1.7763568394002505E-15</v>
      </c>
      <c r="U74">
        <v>23.9</v>
      </c>
      <c r="V74" s="93">
        <f>($S74*$V$4)+$T74</f>
        <v>8.41</v>
      </c>
      <c r="W74" s="93">
        <f>($S74*$W$4)+$T74</f>
        <v>8.398934210526317</v>
      </c>
      <c r="X74" s="93">
        <f>($S74*$X$4)+$T74</f>
        <v>8.387868421052632</v>
      </c>
      <c r="Y74" s="93">
        <f>($S74*$Y$4)+$T74</f>
        <v>8.376802631578949</v>
      </c>
      <c r="Z74" s="93">
        <f>($S74*$Z$4)+$T74</f>
        <v>8.365736842105264</v>
      </c>
      <c r="AA74" s="93">
        <f>($S74*$AA$4)+$T74</f>
        <v>8.35467105263158</v>
      </c>
      <c r="AB74" s="93">
        <f t="shared" si="72"/>
        <v>8.343605263157896</v>
      </c>
      <c r="AC74" s="93">
        <f t="shared" si="72"/>
        <v>8.33253947368421</v>
      </c>
      <c r="AD74" s="93">
        <f t="shared" si="72"/>
        <v>8.321473684210527</v>
      </c>
      <c r="AE74" s="93">
        <f t="shared" si="72"/>
        <v>8.310407894736842</v>
      </c>
      <c r="AF74" s="93">
        <f t="shared" si="67"/>
        <v>8.29934210526316</v>
      </c>
      <c r="AG74" s="93">
        <f t="shared" si="44"/>
        <v>8.288276315789474</v>
      </c>
      <c r="AH74" s="93">
        <f t="shared" si="44"/>
        <v>8.277210526315791</v>
      </c>
      <c r="AI74" s="93">
        <f t="shared" si="44"/>
        <v>8.266144736842106</v>
      </c>
      <c r="AJ74" s="93">
        <f t="shared" si="44"/>
        <v>8.255078947368421</v>
      </c>
      <c r="AK74" s="93">
        <f t="shared" si="69"/>
        <v>8.244013157894738</v>
      </c>
      <c r="AL74" s="93">
        <f t="shared" si="61"/>
        <v>8.232947368421053</v>
      </c>
      <c r="AM74" s="93">
        <f t="shared" si="73"/>
        <v>8.22188157894737</v>
      </c>
      <c r="AN74" s="93">
        <f t="shared" si="73"/>
        <v>8.210815789473685</v>
      </c>
      <c r="AO74" s="93">
        <f t="shared" si="73"/>
        <v>8.199750000000002</v>
      </c>
      <c r="AP74" s="93">
        <f t="shared" si="71"/>
        <v>8.188684210526317</v>
      </c>
      <c r="AQ74" s="93">
        <f t="shared" si="71"/>
        <v>8.177618421052632</v>
      </c>
      <c r="AR74" s="93">
        <f t="shared" si="71"/>
        <v>8.166552631578949</v>
      </c>
      <c r="AS74" s="93">
        <f t="shared" si="71"/>
        <v>8.155486842105264</v>
      </c>
      <c r="AT74" s="93">
        <f t="shared" si="71"/>
        <v>8.14442105263158</v>
      </c>
      <c r="AU74" s="93">
        <f t="shared" si="71"/>
        <v>8.133355263157895</v>
      </c>
      <c r="AV74" s="93">
        <f t="shared" si="71"/>
        <v>8.122289473684212</v>
      </c>
      <c r="AW74" s="93">
        <f t="shared" si="71"/>
        <v>8.111223684210527</v>
      </c>
      <c r="AX74" s="93">
        <f t="shared" si="71"/>
        <v>8.100157894736842</v>
      </c>
      <c r="AY74" s="93">
        <f t="shared" si="71"/>
        <v>8.089092105263159</v>
      </c>
      <c r="AZ74" s="93">
        <f t="shared" si="71"/>
        <v>8.078026315789474</v>
      </c>
      <c r="BA74" s="93">
        <f t="shared" si="71"/>
        <v>8.06696052631579</v>
      </c>
      <c r="BB74" s="93">
        <f t="shared" si="71"/>
        <v>8.055894736842106</v>
      </c>
      <c r="BC74" s="93">
        <f t="shared" si="71"/>
        <v>8.044828947368423</v>
      </c>
      <c r="BD74" s="93">
        <f t="shared" si="71"/>
        <v>8.033763157894738</v>
      </c>
      <c r="BE74" s="93">
        <f t="shared" si="71"/>
        <v>8.022697368421053</v>
      </c>
      <c r="BF74" s="93">
        <f t="shared" si="75"/>
        <v>8.01163157894737</v>
      </c>
      <c r="BG74" s="93">
        <f t="shared" si="75"/>
        <v>8.000565789473685</v>
      </c>
      <c r="BH74" s="93">
        <f t="shared" si="75"/>
        <v>7.989500000000001</v>
      </c>
      <c r="BI74" s="93">
        <f t="shared" si="75"/>
        <v>7.978434210526316</v>
      </c>
      <c r="BJ74" s="93">
        <f t="shared" si="75"/>
        <v>7.967368421052632</v>
      </c>
      <c r="BK74" s="93">
        <f t="shared" si="75"/>
        <v>7.956302631578948</v>
      </c>
      <c r="BL74" s="93">
        <f t="shared" si="75"/>
        <v>7.945236842105264</v>
      </c>
      <c r="BM74" s="93">
        <f t="shared" si="75"/>
        <v>7.93417105263158</v>
      </c>
      <c r="BN74" s="93">
        <f t="shared" si="75"/>
        <v>7.923105263157896</v>
      </c>
      <c r="BO74" s="93">
        <f t="shared" si="75"/>
        <v>7.912039473684212</v>
      </c>
      <c r="BP74" s="93">
        <f t="shared" si="75"/>
        <v>7.900973684210527</v>
      </c>
      <c r="BQ74" s="93">
        <f t="shared" si="75"/>
        <v>7.889907894736843</v>
      </c>
      <c r="BR74" s="93">
        <f t="shared" si="75"/>
        <v>7.878842105263159</v>
      </c>
      <c r="BS74" s="93">
        <f t="shared" si="75"/>
        <v>7.867776315789475</v>
      </c>
      <c r="BT74" s="93">
        <f t="shared" si="75"/>
        <v>7.856710526315791</v>
      </c>
      <c r="BU74" s="93">
        <f t="shared" si="75"/>
        <v>7.8456447368421065</v>
      </c>
      <c r="BV74" s="93">
        <f>($S74*BV$4)+$T74</f>
        <v>7.834578947368422</v>
      </c>
      <c r="BW74" s="93">
        <f t="shared" si="68"/>
        <v>7.8235131578947374</v>
      </c>
      <c r="BX74" s="93">
        <f t="shared" si="68"/>
        <v>7.812447368421053</v>
      </c>
      <c r="BY74" s="93">
        <f t="shared" si="68"/>
        <v>7.801381578947369</v>
      </c>
      <c r="BZ74" s="93">
        <f t="shared" si="68"/>
        <v>7.790315789473685</v>
      </c>
      <c r="CA74" s="93">
        <f t="shared" si="68"/>
        <v>7.779250000000001</v>
      </c>
      <c r="CB74" s="93">
        <f t="shared" si="68"/>
        <v>7.768184210526317</v>
      </c>
      <c r="CC74" s="93">
        <f t="shared" si="68"/>
        <v>7.757118421052633</v>
      </c>
      <c r="CD74" s="93">
        <f t="shared" si="68"/>
        <v>7.746052631578948</v>
      </c>
      <c r="CE74" s="93">
        <f t="shared" si="68"/>
        <v>7.734986842105264</v>
      </c>
      <c r="CF74" s="93">
        <f t="shared" si="68"/>
        <v>7.72392105263158</v>
      </c>
      <c r="CG74" s="93">
        <f t="shared" si="68"/>
        <v>7.712855263157896</v>
      </c>
      <c r="CH74" s="93">
        <f t="shared" si="68"/>
        <v>7.701789473684212</v>
      </c>
      <c r="CI74" s="93">
        <f t="shared" si="68"/>
        <v>7.6907236842105275</v>
      </c>
      <c r="CJ74" s="93">
        <f t="shared" si="68"/>
        <v>7.6796578947368435</v>
      </c>
      <c r="CK74" s="93">
        <f t="shared" si="68"/>
        <v>7.6685921052631585</v>
      </c>
      <c r="CL74" s="93">
        <f t="shared" si="68"/>
        <v>7.657526315789474</v>
      </c>
      <c r="CM74" s="93">
        <f t="shared" si="66"/>
        <v>7.64646052631579</v>
      </c>
      <c r="CN74" s="93">
        <f t="shared" si="66"/>
        <v>7.635394736842106</v>
      </c>
    </row>
    <row r="75" ht="12">
      <c r="I75" s="91"/>
    </row>
  </sheetData>
  <sheetProtection password="CAB2" sheet="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267"/>
  <sheetViews>
    <sheetView zoomScalePageLayoutView="0" workbookViewId="0" topLeftCell="A1">
      <selection activeCell="A4" sqref="A4:C4"/>
    </sheetView>
  </sheetViews>
  <sheetFormatPr defaultColWidth="9.140625" defaultRowHeight="12.75"/>
  <cols>
    <col min="1" max="2" width="8.7109375" style="241" customWidth="1"/>
    <col min="3" max="3" width="69.7109375" style="241" customWidth="1"/>
    <col min="4" max="16384" width="8.7109375" style="241" customWidth="1"/>
  </cols>
  <sheetData>
    <row r="1" ht="30.75" customHeight="1" thickBot="1">
      <c r="A1" s="240" t="s">
        <v>96</v>
      </c>
    </row>
    <row r="2" spans="1:3" ht="19.5" customHeight="1" thickBot="1">
      <c r="A2" s="242" t="s">
        <v>42</v>
      </c>
      <c r="B2" s="243" t="s">
        <v>43</v>
      </c>
      <c r="C2" s="244" t="s">
        <v>97</v>
      </c>
    </row>
    <row r="3" spans="1:3" s="248" customFormat="1" ht="24.75">
      <c r="A3" s="245">
        <v>45107</v>
      </c>
      <c r="B3" s="246" t="s">
        <v>98</v>
      </c>
      <c r="C3" s="247" t="s">
        <v>105</v>
      </c>
    </row>
    <row r="4" spans="1:3" s="248" customFormat="1" ht="62.25">
      <c r="A4" s="249">
        <v>45258</v>
      </c>
      <c r="B4" s="250" t="s">
        <v>98</v>
      </c>
      <c r="C4" s="251" t="s">
        <v>125</v>
      </c>
    </row>
    <row r="5" spans="1:3" s="248" customFormat="1" ht="12">
      <c r="A5" s="249"/>
      <c r="B5" s="250"/>
      <c r="C5" s="251"/>
    </row>
    <row r="6" spans="1:3" s="248" customFormat="1" ht="12">
      <c r="A6" s="249"/>
      <c r="B6" s="250"/>
      <c r="C6" s="251"/>
    </row>
    <row r="7" spans="1:3" s="248" customFormat="1" ht="12">
      <c r="A7" s="249"/>
      <c r="B7" s="250"/>
      <c r="C7" s="251"/>
    </row>
    <row r="8" spans="1:3" s="248" customFormat="1" ht="12">
      <c r="A8" s="249"/>
      <c r="B8" s="250"/>
      <c r="C8" s="251"/>
    </row>
    <row r="9" spans="1:3" s="248" customFormat="1" ht="12">
      <c r="A9" s="249"/>
      <c r="B9" s="250"/>
      <c r="C9" s="251"/>
    </row>
    <row r="10" spans="1:3" s="248" customFormat="1" ht="12">
      <c r="A10" s="249"/>
      <c r="B10" s="250"/>
      <c r="C10" s="251"/>
    </row>
    <row r="11" spans="1:3" s="248" customFormat="1" ht="12">
      <c r="A11" s="249"/>
      <c r="B11" s="250"/>
      <c r="C11" s="251"/>
    </row>
    <row r="12" spans="1:3" s="248" customFormat="1" ht="12">
      <c r="A12" s="249"/>
      <c r="B12" s="250"/>
      <c r="C12" s="251"/>
    </row>
    <row r="13" spans="1:3" s="248" customFormat="1" ht="12">
      <c r="A13" s="249"/>
      <c r="B13" s="250"/>
      <c r="C13" s="251"/>
    </row>
    <row r="14" spans="1:3" s="248" customFormat="1" ht="12">
      <c r="A14" s="249"/>
      <c r="B14" s="250"/>
      <c r="C14" s="251"/>
    </row>
    <row r="15" spans="1:3" s="248" customFormat="1" ht="12">
      <c r="A15" s="249"/>
      <c r="B15" s="250"/>
      <c r="C15" s="251"/>
    </row>
    <row r="16" spans="1:3" s="248" customFormat="1" ht="12">
      <c r="A16" s="249"/>
      <c r="B16" s="250"/>
      <c r="C16" s="251"/>
    </row>
    <row r="17" spans="1:3" s="248" customFormat="1" ht="12">
      <c r="A17" s="249"/>
      <c r="B17" s="250"/>
      <c r="C17" s="251"/>
    </row>
    <row r="18" spans="1:3" s="248" customFormat="1" ht="12">
      <c r="A18" s="249"/>
      <c r="B18" s="250"/>
      <c r="C18" s="251"/>
    </row>
    <row r="19" spans="1:3" s="248" customFormat="1" ht="12">
      <c r="A19" s="249"/>
      <c r="B19" s="250"/>
      <c r="C19" s="251"/>
    </row>
    <row r="20" spans="1:3" s="248" customFormat="1" ht="12">
      <c r="A20" s="249"/>
      <c r="B20" s="250"/>
      <c r="C20" s="251"/>
    </row>
    <row r="21" spans="1:3" s="248" customFormat="1" ht="12">
      <c r="A21" s="249"/>
      <c r="B21" s="250"/>
      <c r="C21" s="251"/>
    </row>
    <row r="22" spans="1:3" s="248" customFormat="1" ht="12">
      <c r="A22" s="249"/>
      <c r="B22" s="250"/>
      <c r="C22" s="251"/>
    </row>
    <row r="23" spans="1:3" s="248" customFormat="1" ht="12">
      <c r="A23" s="249"/>
      <c r="B23" s="250"/>
      <c r="C23" s="251"/>
    </row>
    <row r="24" spans="1:3" s="248" customFormat="1" ht="12">
      <c r="A24" s="249"/>
      <c r="B24" s="250"/>
      <c r="C24" s="251"/>
    </row>
    <row r="25" spans="1:3" s="248" customFormat="1" ht="12">
      <c r="A25" s="249"/>
      <c r="B25" s="250"/>
      <c r="C25" s="251"/>
    </row>
    <row r="26" spans="1:3" s="248" customFormat="1" ht="12">
      <c r="A26" s="249"/>
      <c r="B26" s="250"/>
      <c r="C26" s="251"/>
    </row>
    <row r="27" spans="1:3" s="248" customFormat="1" ht="12">
      <c r="A27" s="249"/>
      <c r="B27" s="250"/>
      <c r="C27" s="251"/>
    </row>
    <row r="28" spans="1:3" ht="12">
      <c r="A28" s="252"/>
      <c r="B28" s="253"/>
      <c r="C28" s="254"/>
    </row>
    <row r="29" spans="1:3" ht="12">
      <c r="A29" s="255"/>
      <c r="B29" s="255"/>
      <c r="C29" s="256"/>
    </row>
    <row r="30" spans="1:3" ht="12">
      <c r="A30" s="255"/>
      <c r="B30" s="255"/>
      <c r="C30" s="256"/>
    </row>
    <row r="31" spans="1:3" ht="12">
      <c r="A31" s="255"/>
      <c r="B31" s="255"/>
      <c r="C31" s="256"/>
    </row>
    <row r="32" spans="1:3" ht="12">
      <c r="A32" s="255"/>
      <c r="B32" s="255"/>
      <c r="C32" s="256"/>
    </row>
    <row r="33" spans="1:3" ht="12">
      <c r="A33" s="256"/>
      <c r="B33" s="256"/>
      <c r="C33" s="256"/>
    </row>
    <row r="34" spans="1:3" ht="12">
      <c r="A34" s="256"/>
      <c r="B34" s="256"/>
      <c r="C34" s="256"/>
    </row>
    <row r="35" spans="1:3" ht="12">
      <c r="A35" s="256"/>
      <c r="B35" s="256"/>
      <c r="C35" s="256"/>
    </row>
    <row r="36" spans="1:3" ht="12">
      <c r="A36" s="256"/>
      <c r="B36" s="256"/>
      <c r="C36" s="256"/>
    </row>
    <row r="37" spans="1:3" ht="12">
      <c r="A37" s="256"/>
      <c r="B37" s="256"/>
      <c r="C37" s="256"/>
    </row>
    <row r="38" spans="1:3" ht="12">
      <c r="A38" s="256"/>
      <c r="B38" s="256"/>
      <c r="C38" s="256"/>
    </row>
    <row r="39" spans="1:3" ht="12">
      <c r="A39" s="256"/>
      <c r="B39" s="256"/>
      <c r="C39" s="256"/>
    </row>
    <row r="40" spans="1:3" ht="12">
      <c r="A40" s="256"/>
      <c r="B40" s="256"/>
      <c r="C40" s="256"/>
    </row>
    <row r="41" spans="1:3" ht="12">
      <c r="A41" s="256"/>
      <c r="B41" s="256"/>
      <c r="C41" s="256"/>
    </row>
    <row r="42" spans="1:3" ht="12">
      <c r="A42" s="256"/>
      <c r="B42" s="256"/>
      <c r="C42" s="256"/>
    </row>
    <row r="43" spans="1:3" ht="12">
      <c r="A43" s="256"/>
      <c r="B43" s="256"/>
      <c r="C43" s="256"/>
    </row>
    <row r="44" spans="1:3" ht="12">
      <c r="A44" s="256"/>
      <c r="B44" s="256"/>
      <c r="C44" s="256"/>
    </row>
    <row r="45" spans="1:3" ht="12">
      <c r="A45" s="256"/>
      <c r="B45" s="256"/>
      <c r="C45" s="256"/>
    </row>
    <row r="46" spans="1:3" ht="12">
      <c r="A46" s="256"/>
      <c r="B46" s="256"/>
      <c r="C46" s="256"/>
    </row>
    <row r="47" spans="1:3" ht="12">
      <c r="A47" s="256"/>
      <c r="B47" s="256"/>
      <c r="C47" s="256"/>
    </row>
    <row r="48" spans="1:3" ht="12">
      <c r="A48" s="256"/>
      <c r="B48" s="256"/>
      <c r="C48" s="256"/>
    </row>
    <row r="49" spans="1:3" ht="12">
      <c r="A49" s="256"/>
      <c r="B49" s="256"/>
      <c r="C49" s="256"/>
    </row>
    <row r="50" spans="1:3" ht="12">
      <c r="A50" s="256"/>
      <c r="B50" s="256"/>
      <c r="C50" s="256"/>
    </row>
    <row r="51" spans="1:3" ht="12">
      <c r="A51" s="256"/>
      <c r="B51" s="256"/>
      <c r="C51" s="256"/>
    </row>
    <row r="52" spans="1:3" ht="12">
      <c r="A52" s="256"/>
      <c r="B52" s="256"/>
      <c r="C52" s="256"/>
    </row>
    <row r="53" spans="1:3" ht="12">
      <c r="A53" s="256"/>
      <c r="B53" s="256"/>
      <c r="C53" s="256"/>
    </row>
    <row r="54" spans="1:3" ht="12">
      <c r="A54" s="256"/>
      <c r="B54" s="256"/>
      <c r="C54" s="256"/>
    </row>
    <row r="55" spans="1:3" ht="12">
      <c r="A55" s="256"/>
      <c r="B55" s="256"/>
      <c r="C55" s="256"/>
    </row>
    <row r="56" spans="1:3" ht="12">
      <c r="A56" s="256"/>
      <c r="B56" s="256"/>
      <c r="C56" s="256"/>
    </row>
    <row r="57" spans="1:3" ht="12">
      <c r="A57" s="256"/>
      <c r="B57" s="256"/>
      <c r="C57" s="256"/>
    </row>
    <row r="58" spans="1:3" ht="12">
      <c r="A58" s="256"/>
      <c r="B58" s="256"/>
      <c r="C58" s="256"/>
    </row>
    <row r="59" spans="1:3" ht="12">
      <c r="A59" s="256"/>
      <c r="B59" s="256"/>
      <c r="C59" s="256"/>
    </row>
    <row r="60" spans="1:3" ht="12">
      <c r="A60" s="256"/>
      <c r="B60" s="256"/>
      <c r="C60" s="256"/>
    </row>
    <row r="61" spans="1:3" ht="12">
      <c r="A61" s="256"/>
      <c r="B61" s="256"/>
      <c r="C61" s="256"/>
    </row>
    <row r="62" spans="1:3" ht="12">
      <c r="A62" s="256"/>
      <c r="B62" s="256"/>
      <c r="C62" s="256"/>
    </row>
    <row r="63" spans="1:3" ht="12">
      <c r="A63" s="256"/>
      <c r="B63" s="256"/>
      <c r="C63" s="256"/>
    </row>
    <row r="64" spans="1:3" ht="12">
      <c r="A64" s="256"/>
      <c r="B64" s="256"/>
      <c r="C64" s="256"/>
    </row>
    <row r="65" spans="1:3" ht="12">
      <c r="A65" s="256"/>
      <c r="B65" s="256"/>
      <c r="C65" s="256"/>
    </row>
    <row r="66" spans="1:3" ht="12">
      <c r="A66" s="256"/>
      <c r="B66" s="256"/>
      <c r="C66" s="256"/>
    </row>
    <row r="67" spans="1:3" ht="12">
      <c r="A67" s="256"/>
      <c r="B67" s="256"/>
      <c r="C67" s="256"/>
    </row>
    <row r="68" spans="1:3" ht="12">
      <c r="A68" s="256"/>
      <c r="B68" s="256"/>
      <c r="C68" s="256"/>
    </row>
    <row r="69" spans="1:3" ht="12">
      <c r="A69" s="256"/>
      <c r="B69" s="256"/>
      <c r="C69" s="256"/>
    </row>
    <row r="70" spans="1:3" ht="12">
      <c r="A70" s="256"/>
      <c r="B70" s="256"/>
      <c r="C70" s="256"/>
    </row>
    <row r="71" spans="1:3" ht="12">
      <c r="A71" s="256"/>
      <c r="B71" s="256"/>
      <c r="C71" s="256"/>
    </row>
    <row r="72" spans="1:3" ht="12">
      <c r="A72" s="256"/>
      <c r="B72" s="256"/>
      <c r="C72" s="256"/>
    </row>
    <row r="73" spans="1:3" ht="12">
      <c r="A73" s="256"/>
      <c r="B73" s="256"/>
      <c r="C73" s="256"/>
    </row>
    <row r="74" spans="1:3" ht="12">
      <c r="A74" s="256"/>
      <c r="B74" s="256"/>
      <c r="C74" s="256"/>
    </row>
    <row r="75" spans="1:3" ht="12">
      <c r="A75" s="256"/>
      <c r="B75" s="256"/>
      <c r="C75" s="256"/>
    </row>
    <row r="76" spans="1:3" ht="12">
      <c r="A76" s="256"/>
      <c r="B76" s="256"/>
      <c r="C76" s="256"/>
    </row>
    <row r="77" spans="1:3" ht="12">
      <c r="A77" s="256"/>
      <c r="B77" s="256"/>
      <c r="C77" s="256"/>
    </row>
    <row r="78" spans="1:3" ht="12">
      <c r="A78" s="256"/>
      <c r="B78" s="256"/>
      <c r="C78" s="256"/>
    </row>
    <row r="79" spans="1:3" ht="12">
      <c r="A79" s="256"/>
      <c r="B79" s="256"/>
      <c r="C79" s="256"/>
    </row>
    <row r="80" spans="1:3" ht="12">
      <c r="A80" s="256"/>
      <c r="B80" s="256"/>
      <c r="C80" s="256"/>
    </row>
    <row r="81" spans="1:3" ht="12">
      <c r="A81" s="256"/>
      <c r="B81" s="256"/>
      <c r="C81" s="256"/>
    </row>
    <row r="82" spans="1:3" ht="12">
      <c r="A82" s="256"/>
      <c r="B82" s="256"/>
      <c r="C82" s="256"/>
    </row>
    <row r="83" spans="1:3" ht="12">
      <c r="A83" s="256"/>
      <c r="B83" s="256"/>
      <c r="C83" s="256"/>
    </row>
    <row r="84" spans="1:3" ht="12">
      <c r="A84" s="256"/>
      <c r="B84" s="256"/>
      <c r="C84" s="256"/>
    </row>
    <row r="85" spans="1:3" ht="12">
      <c r="A85" s="256"/>
      <c r="B85" s="256"/>
      <c r="C85" s="256"/>
    </row>
    <row r="86" spans="1:3" ht="12">
      <c r="A86" s="256"/>
      <c r="B86" s="256"/>
      <c r="C86" s="256"/>
    </row>
    <row r="87" spans="1:3" ht="12">
      <c r="A87" s="256"/>
      <c r="B87" s="256"/>
      <c r="C87" s="256"/>
    </row>
    <row r="88" spans="1:3" ht="12">
      <c r="A88" s="256"/>
      <c r="B88" s="256"/>
      <c r="C88" s="256"/>
    </row>
    <row r="89" spans="1:3" ht="12">
      <c r="A89" s="256"/>
      <c r="B89" s="256"/>
      <c r="C89" s="256"/>
    </row>
    <row r="90" spans="1:3" ht="12">
      <c r="A90" s="256"/>
      <c r="B90" s="256"/>
      <c r="C90" s="256"/>
    </row>
    <row r="91" spans="1:3" ht="12">
      <c r="A91" s="256"/>
      <c r="B91" s="256"/>
      <c r="C91" s="256"/>
    </row>
    <row r="92" spans="1:3" ht="12">
      <c r="A92" s="256"/>
      <c r="B92" s="256"/>
      <c r="C92" s="256"/>
    </row>
    <row r="93" spans="1:3" ht="12">
      <c r="A93" s="256"/>
      <c r="B93" s="256"/>
      <c r="C93" s="256"/>
    </row>
    <row r="94" spans="1:3" ht="12">
      <c r="A94" s="256"/>
      <c r="B94" s="256"/>
      <c r="C94" s="256"/>
    </row>
    <row r="95" spans="1:3" ht="12">
      <c r="A95" s="256"/>
      <c r="B95" s="256"/>
      <c r="C95" s="256"/>
    </row>
    <row r="96" spans="1:3" ht="12">
      <c r="A96" s="256"/>
      <c r="B96" s="256"/>
      <c r="C96" s="256"/>
    </row>
    <row r="97" spans="1:3" ht="12">
      <c r="A97" s="256"/>
      <c r="B97" s="256"/>
      <c r="C97" s="256"/>
    </row>
    <row r="98" spans="1:3" ht="12">
      <c r="A98" s="256"/>
      <c r="B98" s="256"/>
      <c r="C98" s="256"/>
    </row>
    <row r="99" spans="1:3" ht="12">
      <c r="A99" s="256"/>
      <c r="B99" s="256"/>
      <c r="C99" s="256"/>
    </row>
    <row r="100" spans="1:3" ht="12">
      <c r="A100" s="256"/>
      <c r="B100" s="256"/>
      <c r="C100" s="256"/>
    </row>
    <row r="101" spans="1:3" ht="12">
      <c r="A101" s="256"/>
      <c r="B101" s="256"/>
      <c r="C101" s="256"/>
    </row>
    <row r="102" spans="1:3" ht="12">
      <c r="A102" s="256"/>
      <c r="B102" s="256"/>
      <c r="C102" s="256"/>
    </row>
    <row r="103" spans="1:3" ht="12">
      <c r="A103" s="256"/>
      <c r="B103" s="256"/>
      <c r="C103" s="256"/>
    </row>
    <row r="104" spans="1:3" ht="12">
      <c r="A104" s="256"/>
      <c r="B104" s="256"/>
      <c r="C104" s="256"/>
    </row>
    <row r="105" spans="1:3" ht="12">
      <c r="A105" s="256"/>
      <c r="B105" s="256"/>
      <c r="C105" s="256"/>
    </row>
    <row r="106" spans="1:3" ht="12">
      <c r="A106" s="256"/>
      <c r="B106" s="256"/>
      <c r="C106" s="256"/>
    </row>
    <row r="107" spans="1:3" ht="12">
      <c r="A107" s="256"/>
      <c r="B107" s="256"/>
      <c r="C107" s="256"/>
    </row>
    <row r="108" spans="1:3" ht="12">
      <c r="A108" s="256"/>
      <c r="B108" s="256"/>
      <c r="C108" s="256"/>
    </row>
    <row r="109" spans="1:3" ht="12">
      <c r="A109" s="256"/>
      <c r="B109" s="256"/>
      <c r="C109" s="256"/>
    </row>
    <row r="110" spans="1:3" ht="12">
      <c r="A110" s="256"/>
      <c r="B110" s="256"/>
      <c r="C110" s="256"/>
    </row>
    <row r="111" spans="1:3" ht="12">
      <c r="A111" s="256"/>
      <c r="B111" s="256"/>
      <c r="C111" s="256"/>
    </row>
    <row r="112" spans="1:3" ht="12">
      <c r="A112" s="256"/>
      <c r="B112" s="256"/>
      <c r="C112" s="256"/>
    </row>
    <row r="113" spans="1:3" ht="12">
      <c r="A113" s="256"/>
      <c r="B113" s="256"/>
      <c r="C113" s="256"/>
    </row>
    <row r="114" spans="1:3" ht="12">
      <c r="A114" s="256"/>
      <c r="B114" s="256"/>
      <c r="C114" s="256"/>
    </row>
    <row r="115" spans="1:3" ht="12">
      <c r="A115" s="256"/>
      <c r="B115" s="256"/>
      <c r="C115" s="256"/>
    </row>
    <row r="116" spans="1:3" ht="12">
      <c r="A116" s="256"/>
      <c r="B116" s="256"/>
      <c r="C116" s="256"/>
    </row>
    <row r="117" spans="1:3" ht="12">
      <c r="A117" s="256"/>
      <c r="B117" s="256"/>
      <c r="C117" s="256"/>
    </row>
    <row r="118" spans="1:3" ht="12">
      <c r="A118" s="256"/>
      <c r="B118" s="256"/>
      <c r="C118" s="256"/>
    </row>
    <row r="119" spans="1:3" ht="12">
      <c r="A119" s="256"/>
      <c r="B119" s="256"/>
      <c r="C119" s="256"/>
    </row>
    <row r="120" spans="1:3" ht="12">
      <c r="A120" s="256"/>
      <c r="B120" s="256"/>
      <c r="C120" s="256"/>
    </row>
    <row r="121" spans="1:3" ht="12">
      <c r="A121" s="256"/>
      <c r="B121" s="256"/>
      <c r="C121" s="256"/>
    </row>
    <row r="122" spans="1:3" ht="12">
      <c r="A122" s="256"/>
      <c r="B122" s="256"/>
      <c r="C122" s="256"/>
    </row>
    <row r="123" spans="1:3" ht="12">
      <c r="A123" s="256"/>
      <c r="B123" s="256"/>
      <c r="C123" s="256"/>
    </row>
    <row r="124" spans="1:3" ht="12">
      <c r="A124" s="256"/>
      <c r="B124" s="256"/>
      <c r="C124" s="256"/>
    </row>
    <row r="125" spans="1:3" ht="12">
      <c r="A125" s="256"/>
      <c r="B125" s="256"/>
      <c r="C125" s="256"/>
    </row>
    <row r="126" spans="1:3" ht="12">
      <c r="A126" s="256"/>
      <c r="B126" s="256"/>
      <c r="C126" s="256"/>
    </row>
    <row r="127" spans="1:3" ht="12">
      <c r="A127" s="256"/>
      <c r="B127" s="256"/>
      <c r="C127" s="256"/>
    </row>
    <row r="128" spans="1:3" ht="12">
      <c r="A128" s="256"/>
      <c r="B128" s="256"/>
      <c r="C128" s="256"/>
    </row>
    <row r="129" spans="1:3" ht="12">
      <c r="A129" s="256"/>
      <c r="B129" s="256"/>
      <c r="C129" s="256"/>
    </row>
    <row r="130" spans="1:3" ht="12">
      <c r="A130" s="256"/>
      <c r="B130" s="256"/>
      <c r="C130" s="256"/>
    </row>
    <row r="131" spans="1:3" ht="12">
      <c r="A131" s="256"/>
      <c r="B131" s="256"/>
      <c r="C131" s="256"/>
    </row>
    <row r="132" spans="1:3" ht="12">
      <c r="A132" s="256"/>
      <c r="B132" s="256"/>
      <c r="C132" s="256"/>
    </row>
    <row r="133" spans="1:3" ht="12">
      <c r="A133" s="256"/>
      <c r="B133" s="256"/>
      <c r="C133" s="256"/>
    </row>
    <row r="134" spans="1:3" ht="12">
      <c r="A134" s="256"/>
      <c r="B134" s="256"/>
      <c r="C134" s="256"/>
    </row>
    <row r="135" spans="1:3" ht="12">
      <c r="A135" s="256"/>
      <c r="B135" s="256"/>
      <c r="C135" s="256"/>
    </row>
    <row r="136" spans="1:3" ht="12">
      <c r="A136" s="256"/>
      <c r="B136" s="256"/>
      <c r="C136" s="256"/>
    </row>
    <row r="137" spans="1:3" ht="12">
      <c r="A137" s="256"/>
      <c r="B137" s="256"/>
      <c r="C137" s="256"/>
    </row>
    <row r="138" spans="1:3" ht="12">
      <c r="A138" s="256"/>
      <c r="B138" s="256"/>
      <c r="C138" s="256"/>
    </row>
    <row r="139" spans="1:3" ht="12">
      <c r="A139" s="256"/>
      <c r="B139" s="256"/>
      <c r="C139" s="256"/>
    </row>
    <row r="140" spans="1:3" ht="12">
      <c r="A140" s="256"/>
      <c r="B140" s="256"/>
      <c r="C140" s="256"/>
    </row>
    <row r="141" spans="1:3" ht="12">
      <c r="A141" s="256"/>
      <c r="B141" s="256"/>
      <c r="C141" s="256"/>
    </row>
    <row r="142" spans="1:3" ht="12">
      <c r="A142" s="256"/>
      <c r="B142" s="256"/>
      <c r="C142" s="256"/>
    </row>
    <row r="143" spans="1:3" ht="12">
      <c r="A143" s="256"/>
      <c r="B143" s="256"/>
      <c r="C143" s="256"/>
    </row>
    <row r="144" spans="1:3" ht="12">
      <c r="A144" s="256"/>
      <c r="B144" s="256"/>
      <c r="C144" s="256"/>
    </row>
    <row r="145" spans="1:3" ht="12">
      <c r="A145" s="256"/>
      <c r="B145" s="256"/>
      <c r="C145" s="256"/>
    </row>
    <row r="146" spans="1:3" ht="12">
      <c r="A146" s="256"/>
      <c r="B146" s="256"/>
      <c r="C146" s="256"/>
    </row>
    <row r="147" spans="1:3" ht="12">
      <c r="A147" s="256"/>
      <c r="B147" s="256"/>
      <c r="C147" s="256"/>
    </row>
    <row r="148" spans="1:3" ht="12">
      <c r="A148" s="256"/>
      <c r="B148" s="256"/>
      <c r="C148" s="256"/>
    </row>
    <row r="149" spans="1:3" ht="12">
      <c r="A149" s="256"/>
      <c r="B149" s="256"/>
      <c r="C149" s="256"/>
    </row>
    <row r="150" spans="1:3" ht="12">
      <c r="A150" s="256"/>
      <c r="B150" s="256"/>
      <c r="C150" s="256"/>
    </row>
    <row r="151" spans="1:3" ht="12">
      <c r="A151" s="256"/>
      <c r="B151" s="256"/>
      <c r="C151" s="256"/>
    </row>
    <row r="152" spans="1:3" ht="12">
      <c r="A152" s="256"/>
      <c r="B152" s="256"/>
      <c r="C152" s="256"/>
    </row>
    <row r="153" spans="1:3" ht="12">
      <c r="A153" s="256"/>
      <c r="B153" s="256"/>
      <c r="C153" s="256"/>
    </row>
    <row r="154" spans="1:3" ht="12">
      <c r="A154" s="256"/>
      <c r="B154" s="256"/>
      <c r="C154" s="256"/>
    </row>
    <row r="155" spans="1:3" ht="12">
      <c r="A155" s="256"/>
      <c r="B155" s="256"/>
      <c r="C155" s="256"/>
    </row>
    <row r="156" spans="1:3" ht="12">
      <c r="A156" s="256"/>
      <c r="B156" s="256"/>
      <c r="C156" s="256"/>
    </row>
    <row r="157" spans="1:3" ht="12">
      <c r="A157" s="256"/>
      <c r="B157" s="256"/>
      <c r="C157" s="256"/>
    </row>
    <row r="158" spans="1:3" ht="12">
      <c r="A158" s="256"/>
      <c r="B158" s="256"/>
      <c r="C158" s="256"/>
    </row>
    <row r="159" spans="1:3" ht="12">
      <c r="A159" s="256"/>
      <c r="B159" s="256"/>
      <c r="C159" s="256"/>
    </row>
    <row r="160" spans="1:3" ht="12">
      <c r="A160" s="256"/>
      <c r="B160" s="256"/>
      <c r="C160" s="256"/>
    </row>
    <row r="161" spans="1:3" ht="12">
      <c r="A161" s="256"/>
      <c r="B161" s="256"/>
      <c r="C161" s="256"/>
    </row>
    <row r="162" spans="1:3" ht="12">
      <c r="A162" s="256"/>
      <c r="B162" s="256"/>
      <c r="C162" s="256"/>
    </row>
    <row r="163" spans="1:3" ht="12">
      <c r="A163" s="256"/>
      <c r="B163" s="256"/>
      <c r="C163" s="256"/>
    </row>
    <row r="164" spans="1:3" ht="12">
      <c r="A164" s="256"/>
      <c r="B164" s="256"/>
      <c r="C164" s="256"/>
    </row>
    <row r="165" spans="1:3" ht="12">
      <c r="A165" s="256"/>
      <c r="B165" s="256"/>
      <c r="C165" s="256"/>
    </row>
    <row r="166" spans="1:3" ht="12">
      <c r="A166" s="256"/>
      <c r="B166" s="256"/>
      <c r="C166" s="256"/>
    </row>
    <row r="167" spans="1:3" ht="12">
      <c r="A167" s="256"/>
      <c r="B167" s="256"/>
      <c r="C167" s="256"/>
    </row>
    <row r="168" spans="1:3" ht="12">
      <c r="A168" s="256"/>
      <c r="B168" s="256"/>
      <c r="C168" s="256"/>
    </row>
    <row r="169" spans="1:3" ht="12">
      <c r="A169" s="256"/>
      <c r="B169" s="256"/>
      <c r="C169" s="256"/>
    </row>
    <row r="170" spans="1:3" ht="12">
      <c r="A170" s="256"/>
      <c r="B170" s="256"/>
      <c r="C170" s="256"/>
    </row>
    <row r="171" spans="1:3" ht="12">
      <c r="A171" s="256"/>
      <c r="B171" s="256"/>
      <c r="C171" s="256"/>
    </row>
    <row r="172" spans="1:3" ht="12">
      <c r="A172" s="256"/>
      <c r="B172" s="256"/>
      <c r="C172" s="256"/>
    </row>
    <row r="173" spans="1:3" ht="12">
      <c r="A173" s="256"/>
      <c r="B173" s="256"/>
      <c r="C173" s="256"/>
    </row>
    <row r="174" spans="1:3" ht="12">
      <c r="A174" s="256"/>
      <c r="B174" s="256"/>
      <c r="C174" s="256"/>
    </row>
    <row r="175" spans="1:3" ht="12">
      <c r="A175" s="256"/>
      <c r="B175" s="256"/>
      <c r="C175" s="256"/>
    </row>
    <row r="176" spans="1:3" ht="12">
      <c r="A176" s="256"/>
      <c r="B176" s="256"/>
      <c r="C176" s="256"/>
    </row>
    <row r="177" spans="1:3" ht="12">
      <c r="A177" s="256"/>
      <c r="B177" s="256"/>
      <c r="C177" s="256"/>
    </row>
    <row r="178" spans="1:3" ht="12">
      <c r="A178" s="256"/>
      <c r="B178" s="256"/>
      <c r="C178" s="256"/>
    </row>
    <row r="179" spans="1:3" ht="12">
      <c r="A179" s="256"/>
      <c r="B179" s="256"/>
      <c r="C179" s="256"/>
    </row>
    <row r="180" spans="1:3" ht="12">
      <c r="A180" s="256"/>
      <c r="B180" s="256"/>
      <c r="C180" s="256"/>
    </row>
    <row r="181" spans="1:3" ht="12">
      <c r="A181" s="256"/>
      <c r="B181" s="256"/>
      <c r="C181" s="256"/>
    </row>
    <row r="182" spans="1:3" ht="12">
      <c r="A182" s="256"/>
      <c r="B182" s="256"/>
      <c r="C182" s="256"/>
    </row>
    <row r="183" spans="1:3" ht="12">
      <c r="A183" s="256"/>
      <c r="B183" s="256"/>
      <c r="C183" s="256"/>
    </row>
    <row r="184" spans="1:3" ht="12">
      <c r="A184" s="256"/>
      <c r="B184" s="256"/>
      <c r="C184" s="256"/>
    </row>
    <row r="185" spans="1:3" ht="12">
      <c r="A185" s="256"/>
      <c r="B185" s="256"/>
      <c r="C185" s="256"/>
    </row>
    <row r="186" spans="1:3" ht="12">
      <c r="A186" s="256"/>
      <c r="B186" s="256"/>
      <c r="C186" s="256"/>
    </row>
    <row r="187" spans="1:3" ht="12">
      <c r="A187" s="256"/>
      <c r="B187" s="256"/>
      <c r="C187" s="256"/>
    </row>
    <row r="188" spans="1:3" ht="12">
      <c r="A188" s="256"/>
      <c r="B188" s="256"/>
      <c r="C188" s="256"/>
    </row>
    <row r="189" spans="1:3" ht="12">
      <c r="A189" s="256"/>
      <c r="B189" s="256"/>
      <c r="C189" s="256"/>
    </row>
    <row r="190" spans="1:3" ht="12">
      <c r="A190" s="256"/>
      <c r="B190" s="256"/>
      <c r="C190" s="256"/>
    </row>
    <row r="191" spans="1:3" ht="12">
      <c r="A191" s="256"/>
      <c r="B191" s="256"/>
      <c r="C191" s="256"/>
    </row>
    <row r="192" spans="1:3" ht="12">
      <c r="A192" s="256"/>
      <c r="B192" s="256"/>
      <c r="C192" s="256"/>
    </row>
    <row r="193" spans="1:3" ht="12">
      <c r="A193" s="256"/>
      <c r="B193" s="256"/>
      <c r="C193" s="256"/>
    </row>
    <row r="194" spans="1:3" ht="12">
      <c r="A194" s="256"/>
      <c r="B194" s="256"/>
      <c r="C194" s="256"/>
    </row>
    <row r="195" spans="1:3" ht="12">
      <c r="A195" s="256"/>
      <c r="B195" s="256"/>
      <c r="C195" s="256"/>
    </row>
    <row r="196" spans="1:3" ht="12">
      <c r="A196" s="256"/>
      <c r="B196" s="256"/>
      <c r="C196" s="256"/>
    </row>
    <row r="197" spans="1:3" ht="12">
      <c r="A197" s="256"/>
      <c r="B197" s="256"/>
      <c r="C197" s="256"/>
    </row>
    <row r="198" spans="1:3" ht="12">
      <c r="A198" s="256"/>
      <c r="B198" s="256"/>
      <c r="C198" s="256"/>
    </row>
    <row r="199" spans="1:3" ht="12">
      <c r="A199" s="256"/>
      <c r="B199" s="256"/>
      <c r="C199" s="256"/>
    </row>
    <row r="200" spans="1:3" ht="12">
      <c r="A200" s="256"/>
      <c r="B200" s="256"/>
      <c r="C200" s="256"/>
    </row>
    <row r="201" spans="1:3" ht="12">
      <c r="A201" s="256"/>
      <c r="B201" s="256"/>
      <c r="C201" s="256"/>
    </row>
    <row r="202" spans="1:3" ht="12">
      <c r="A202" s="256"/>
      <c r="B202" s="256"/>
      <c r="C202" s="256"/>
    </row>
    <row r="203" spans="1:3" ht="12">
      <c r="A203" s="256"/>
      <c r="B203" s="256"/>
      <c r="C203" s="256"/>
    </row>
    <row r="204" spans="1:3" ht="12">
      <c r="A204" s="256"/>
      <c r="B204" s="256"/>
      <c r="C204" s="256"/>
    </row>
    <row r="205" spans="1:3" ht="12">
      <c r="A205" s="256"/>
      <c r="B205" s="256"/>
      <c r="C205" s="256"/>
    </row>
    <row r="206" spans="1:3" ht="12">
      <c r="A206" s="256"/>
      <c r="B206" s="256"/>
      <c r="C206" s="256"/>
    </row>
    <row r="207" spans="1:3" ht="12">
      <c r="A207" s="256"/>
      <c r="B207" s="256"/>
      <c r="C207" s="256"/>
    </row>
    <row r="208" spans="1:3" ht="12">
      <c r="A208" s="256"/>
      <c r="B208" s="256"/>
      <c r="C208" s="256"/>
    </row>
    <row r="209" spans="1:3" ht="12">
      <c r="A209" s="256"/>
      <c r="B209" s="256"/>
      <c r="C209" s="256"/>
    </row>
    <row r="210" spans="1:3" ht="12">
      <c r="A210" s="256"/>
      <c r="B210" s="256"/>
      <c r="C210" s="256"/>
    </row>
    <row r="211" spans="1:3" ht="12">
      <c r="A211" s="256"/>
      <c r="B211" s="256"/>
      <c r="C211" s="256"/>
    </row>
    <row r="212" spans="1:3" ht="12">
      <c r="A212" s="256"/>
      <c r="B212" s="256"/>
      <c r="C212" s="256"/>
    </row>
    <row r="213" spans="1:3" ht="12">
      <c r="A213" s="256"/>
      <c r="B213" s="256"/>
      <c r="C213" s="256"/>
    </row>
    <row r="214" spans="1:3" ht="12">
      <c r="A214" s="256"/>
      <c r="B214" s="256"/>
      <c r="C214" s="256"/>
    </row>
    <row r="215" spans="1:3" ht="12">
      <c r="A215" s="256"/>
      <c r="B215" s="256"/>
      <c r="C215" s="256"/>
    </row>
    <row r="216" spans="1:3" ht="12">
      <c r="A216" s="256"/>
      <c r="B216" s="256"/>
      <c r="C216" s="256"/>
    </row>
    <row r="217" spans="1:3" ht="12">
      <c r="A217" s="256"/>
      <c r="B217" s="256"/>
      <c r="C217" s="256"/>
    </row>
    <row r="218" spans="1:3" ht="12">
      <c r="A218" s="256"/>
      <c r="B218" s="256"/>
      <c r="C218" s="256"/>
    </row>
    <row r="219" spans="1:3" ht="12">
      <c r="A219" s="256"/>
      <c r="B219" s="256"/>
      <c r="C219" s="256"/>
    </row>
    <row r="220" spans="1:3" ht="12">
      <c r="A220" s="256"/>
      <c r="B220" s="256"/>
      <c r="C220" s="256"/>
    </row>
    <row r="221" spans="1:3" ht="12">
      <c r="A221" s="256"/>
      <c r="B221" s="256"/>
      <c r="C221" s="256"/>
    </row>
    <row r="222" spans="1:3" ht="12">
      <c r="A222" s="256"/>
      <c r="B222" s="256"/>
      <c r="C222" s="256"/>
    </row>
    <row r="223" spans="1:3" ht="12">
      <c r="A223" s="256"/>
      <c r="B223" s="256"/>
      <c r="C223" s="256"/>
    </row>
    <row r="224" spans="1:3" ht="12">
      <c r="A224" s="256"/>
      <c r="B224" s="256"/>
      <c r="C224" s="256"/>
    </row>
    <row r="225" spans="1:3" ht="12">
      <c r="A225" s="256"/>
      <c r="B225" s="256"/>
      <c r="C225" s="256"/>
    </row>
    <row r="226" spans="1:3" ht="12">
      <c r="A226" s="256"/>
      <c r="B226" s="256"/>
      <c r="C226" s="256"/>
    </row>
    <row r="227" spans="1:3" ht="12">
      <c r="A227" s="256"/>
      <c r="B227" s="256"/>
      <c r="C227" s="256"/>
    </row>
    <row r="228" spans="1:3" ht="12">
      <c r="A228" s="256"/>
      <c r="B228" s="256"/>
      <c r="C228" s="256"/>
    </row>
    <row r="229" spans="1:3" ht="12">
      <c r="A229" s="256"/>
      <c r="B229" s="256"/>
      <c r="C229" s="256"/>
    </row>
    <row r="230" spans="1:3" ht="12">
      <c r="A230" s="256"/>
      <c r="B230" s="256"/>
      <c r="C230" s="256"/>
    </row>
    <row r="231" spans="1:3" ht="12">
      <c r="A231" s="256"/>
      <c r="B231" s="256"/>
      <c r="C231" s="256"/>
    </row>
    <row r="232" spans="1:3" ht="12">
      <c r="A232" s="256"/>
      <c r="B232" s="256"/>
      <c r="C232" s="256"/>
    </row>
    <row r="233" spans="1:3" ht="12">
      <c r="A233" s="256"/>
      <c r="B233" s="256"/>
      <c r="C233" s="256"/>
    </row>
    <row r="234" spans="1:3" ht="12">
      <c r="A234" s="256"/>
      <c r="B234" s="256"/>
      <c r="C234" s="256"/>
    </row>
    <row r="235" spans="1:3" ht="12">
      <c r="A235" s="256"/>
      <c r="B235" s="256"/>
      <c r="C235" s="256"/>
    </row>
    <row r="236" spans="1:3" ht="12">
      <c r="A236" s="256"/>
      <c r="B236" s="256"/>
      <c r="C236" s="256"/>
    </row>
    <row r="237" spans="1:3" ht="12">
      <c r="A237" s="256"/>
      <c r="B237" s="256"/>
      <c r="C237" s="256"/>
    </row>
    <row r="238" spans="1:3" ht="12">
      <c r="A238" s="256"/>
      <c r="B238" s="256"/>
      <c r="C238" s="256"/>
    </row>
    <row r="239" spans="1:3" ht="12">
      <c r="A239" s="256"/>
      <c r="B239" s="256"/>
      <c r="C239" s="256"/>
    </row>
    <row r="240" spans="1:3" ht="12">
      <c r="A240" s="256"/>
      <c r="B240" s="256"/>
      <c r="C240" s="256"/>
    </row>
    <row r="241" spans="1:3" ht="12">
      <c r="A241" s="256"/>
      <c r="B241" s="256"/>
      <c r="C241" s="256"/>
    </row>
    <row r="242" spans="1:3" ht="12">
      <c r="A242" s="256"/>
      <c r="B242" s="256"/>
      <c r="C242" s="256"/>
    </row>
    <row r="243" spans="1:3" ht="12">
      <c r="A243" s="256"/>
      <c r="B243" s="256"/>
      <c r="C243" s="256"/>
    </row>
    <row r="244" spans="1:3" ht="12">
      <c r="A244" s="256"/>
      <c r="B244" s="256"/>
      <c r="C244" s="256"/>
    </row>
    <row r="245" spans="1:3" ht="12">
      <c r="A245" s="256"/>
      <c r="B245" s="256"/>
      <c r="C245" s="256"/>
    </row>
    <row r="246" spans="1:3" ht="12">
      <c r="A246" s="256"/>
      <c r="B246" s="256"/>
      <c r="C246" s="256"/>
    </row>
    <row r="247" spans="1:3" ht="12">
      <c r="A247" s="256"/>
      <c r="B247" s="256"/>
      <c r="C247" s="256"/>
    </row>
    <row r="248" spans="1:3" ht="12">
      <c r="A248" s="256"/>
      <c r="B248" s="256"/>
      <c r="C248" s="256"/>
    </row>
    <row r="249" spans="1:3" ht="12">
      <c r="A249" s="256"/>
      <c r="B249" s="256"/>
      <c r="C249" s="256"/>
    </row>
    <row r="250" spans="1:3" ht="12">
      <c r="A250" s="256"/>
      <c r="B250" s="256"/>
      <c r="C250" s="256"/>
    </row>
    <row r="251" spans="1:3" ht="12">
      <c r="A251" s="256"/>
      <c r="B251" s="256"/>
      <c r="C251" s="256"/>
    </row>
    <row r="252" spans="1:3" ht="12">
      <c r="A252" s="256"/>
      <c r="B252" s="256"/>
      <c r="C252" s="256"/>
    </row>
    <row r="253" spans="1:3" ht="12">
      <c r="A253" s="256"/>
      <c r="B253" s="256"/>
      <c r="C253" s="256"/>
    </row>
    <row r="254" spans="1:3" ht="12">
      <c r="A254" s="256"/>
      <c r="B254" s="256"/>
      <c r="C254" s="256"/>
    </row>
    <row r="255" spans="1:3" ht="12">
      <c r="A255" s="256"/>
      <c r="B255" s="256"/>
      <c r="C255" s="256"/>
    </row>
    <row r="256" spans="1:3" ht="12">
      <c r="A256" s="256"/>
      <c r="B256" s="256"/>
      <c r="C256" s="256"/>
    </row>
    <row r="257" spans="1:3" ht="12">
      <c r="A257" s="256"/>
      <c r="B257" s="256"/>
      <c r="C257" s="256"/>
    </row>
    <row r="258" spans="1:3" ht="12">
      <c r="A258" s="256"/>
      <c r="B258" s="256"/>
      <c r="C258" s="256"/>
    </row>
    <row r="259" spans="1:3" ht="12">
      <c r="A259" s="256"/>
      <c r="B259" s="256"/>
      <c r="C259" s="256"/>
    </row>
    <row r="260" spans="1:3" ht="12">
      <c r="A260" s="256"/>
      <c r="B260" s="256"/>
      <c r="C260" s="256"/>
    </row>
    <row r="261" spans="1:3" ht="12">
      <c r="A261" s="256"/>
      <c r="B261" s="256"/>
      <c r="C261" s="256"/>
    </row>
    <row r="262" spans="1:3" ht="12">
      <c r="A262" s="256"/>
      <c r="B262" s="256"/>
      <c r="C262" s="256"/>
    </row>
    <row r="263" spans="1:3" ht="12">
      <c r="A263" s="256"/>
      <c r="B263" s="256"/>
      <c r="C263" s="256"/>
    </row>
    <row r="264" spans="1:3" ht="12">
      <c r="A264" s="256"/>
      <c r="B264" s="256"/>
      <c r="C264" s="256"/>
    </row>
    <row r="265" spans="1:3" ht="12">
      <c r="A265" s="256"/>
      <c r="B265" s="256"/>
      <c r="C265" s="256"/>
    </row>
    <row r="266" spans="1:3" ht="12">
      <c r="A266" s="256"/>
      <c r="B266" s="256"/>
      <c r="C266" s="256"/>
    </row>
    <row r="267" spans="1:3" ht="12">
      <c r="A267" s="256"/>
      <c r="B267" s="256"/>
      <c r="C267" s="256"/>
    </row>
  </sheetData>
  <sheetProtection password="CAB2"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Trainor</dc:creator>
  <cp:keywords/>
  <dc:description>nr149</dc:description>
  <cp:lastModifiedBy>Farrell, Autumn R - DNR</cp:lastModifiedBy>
  <cp:lastPrinted>2021-09-08T00:24:51Z</cp:lastPrinted>
  <dcterms:created xsi:type="dcterms:W3CDTF">2007-06-12T18:48:24Z</dcterms:created>
  <dcterms:modified xsi:type="dcterms:W3CDTF">2023-11-28T19:28:21Z</dcterms:modified>
  <cp:category/>
  <cp:version/>
  <cp:contentType/>
  <cp:contentStatus/>
</cp:coreProperties>
</file>