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V:\topic\AirQuality\documents\"/>
    </mc:Choice>
  </mc:AlternateContent>
  <xr:revisionPtr revIDLastSave="0" documentId="13_ncr:1_{4FF4B3B1-6374-4CEF-839C-AF0C38DFC6F1}" xr6:coauthVersionLast="44" xr6:coauthVersionMax="44" xr10:uidLastSave="{00000000-0000-0000-0000-000000000000}"/>
  <bookViews>
    <workbookView xWindow="810" yWindow="-120" windowWidth="19800" windowHeight="11760" activeTab="1" xr2:uid="{00000000-000D-0000-FFFF-FFFF00000000}"/>
  </bookViews>
  <sheets>
    <sheet name="Instructions" sheetId="5" r:id="rId1"/>
    <sheet name="Cal Form" sheetId="2" r:id="rId2"/>
    <sheet name="Cal Form No Equations" sheetId="1" state="hidden" r:id="rId3"/>
    <sheet name="Orifice Qa Calibration" sheetId="3" r:id="rId4"/>
    <sheet name="Lab Calibration (Dummy)" sheetId="4" state="hidden" r:id="rId5"/>
  </sheets>
  <definedNames>
    <definedName name="__123Graph_A" localSheetId="1" hidden="1">'Cal Form'!$M$28:$M$28</definedName>
    <definedName name="__123Graph_A" localSheetId="2" hidden="1">'Cal Form No Equations'!$K$27:$K$27</definedName>
    <definedName name="__123Graph_X" localSheetId="1" hidden="1">'Cal Form'!$P$1:$P$1</definedName>
    <definedName name="__123Graph_X" localSheetId="2" hidden="1">'Cal Form No Equations'!$O$1:$O$1</definedName>
    <definedName name="_Regression_Int" localSheetId="1" hidden="1">1</definedName>
    <definedName name="_Regression_Int" localSheetId="2" hidden="1">1</definedName>
    <definedName name="_xlnm.Print_Area" localSheetId="1">'Cal Form'!$A$1:$I$72</definedName>
    <definedName name="_xlnm.Print_Area" localSheetId="2">'Cal Form No Equations'!$A$1:$H$58</definedName>
    <definedName name="Print_Area_MI" localSheetId="1">'Cal Form'!$A$1:$K$40</definedName>
    <definedName name="Print_Area_MI" localSheetId="2">'Cal Form No Equations'!$A$1:$J$46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4" i="2" l="1"/>
  <c r="D25" i="2" s="1"/>
  <c r="D34" i="2" s="1"/>
  <c r="A28" i="3"/>
  <c r="A27" i="3"/>
  <c r="C26" i="3"/>
  <c r="A26" i="3"/>
  <c r="A25" i="3"/>
  <c r="A24" i="3"/>
  <c r="C23" i="3"/>
  <c r="A23" i="3"/>
  <c r="A22" i="3"/>
  <c r="A21" i="3"/>
  <c r="A20" i="3"/>
  <c r="E17" i="3"/>
  <c r="E16" i="3"/>
  <c r="E15" i="3"/>
  <c r="E14" i="3"/>
  <c r="E13" i="3"/>
  <c r="E12" i="3"/>
  <c r="E11" i="3"/>
  <c r="E10" i="3"/>
  <c r="E9" i="3"/>
  <c r="B5" i="3"/>
  <c r="C28" i="3" s="1"/>
  <c r="I19" i="2"/>
  <c r="I18" i="2"/>
  <c r="I17" i="2"/>
  <c r="C48" i="2"/>
  <c r="C49" i="2" s="1"/>
  <c r="I55" i="2"/>
  <c r="H9" i="2"/>
  <c r="H8" i="2"/>
  <c r="E19" i="4"/>
  <c r="E18" i="4"/>
  <c r="C17" i="4"/>
  <c r="E17" i="4"/>
  <c r="E20" i="4"/>
  <c r="C27" i="4"/>
  <c r="C28" i="4" s="1"/>
  <c r="E16" i="4"/>
  <c r="B17" i="4"/>
  <c r="B18" i="4"/>
  <c r="B19" i="4"/>
  <c r="B16" i="4"/>
  <c r="B27" i="4"/>
  <c r="B28" i="4" s="1"/>
  <c r="B29" i="4"/>
  <c r="D20" i="4"/>
  <c r="B25" i="4"/>
  <c r="C19" i="1"/>
  <c r="C29" i="4"/>
  <c r="B26" i="4"/>
  <c r="C26" i="4"/>
  <c r="C25" i="4" l="1"/>
  <c r="C22" i="3"/>
  <c r="B21" i="3"/>
  <c r="B23" i="3"/>
  <c r="B28" i="3"/>
  <c r="B27" i="3"/>
  <c r="B26" i="3"/>
  <c r="B25" i="3"/>
  <c r="B24" i="3"/>
  <c r="B22" i="3"/>
  <c r="B20" i="3"/>
  <c r="C21" i="3"/>
  <c r="C25" i="3"/>
  <c r="C27" i="3"/>
  <c r="D33" i="2"/>
  <c r="D35" i="2"/>
  <c r="F33" i="2"/>
  <c r="D36" i="2"/>
  <c r="F34" i="2"/>
  <c r="G34" i="2" s="1"/>
  <c r="F35" i="2"/>
  <c r="G35" i="2" s="1"/>
  <c r="F32" i="2"/>
  <c r="F36" i="2"/>
  <c r="G36" i="2" s="1"/>
  <c r="C20" i="3"/>
  <c r="C24" i="3"/>
  <c r="E56" i="2"/>
  <c r="E53" i="2"/>
  <c r="E57" i="2"/>
  <c r="E54" i="2"/>
  <c r="E55" i="2"/>
  <c r="G33" i="2" l="1"/>
  <c r="B33" i="3"/>
  <c r="B31" i="3"/>
  <c r="H10" i="2" s="1"/>
  <c r="B32" i="3"/>
  <c r="H11" i="2" s="1"/>
  <c r="I32" i="2"/>
  <c r="D32" i="2" l="1"/>
  <c r="D68" i="2"/>
  <c r="I66" i="2" s="1"/>
  <c r="C57" i="2"/>
  <c r="C54" i="2"/>
  <c r="C53" i="2"/>
  <c r="C56" i="2"/>
  <c r="C55" i="2"/>
  <c r="H53" i="2" l="1"/>
  <c r="H60" i="2"/>
  <c r="H61" i="2"/>
  <c r="H52" i="2"/>
  <c r="H63" i="2"/>
  <c r="H57" i="2"/>
  <c r="H58" i="2"/>
  <c r="H59" i="2"/>
  <c r="H54" i="2"/>
  <c r="I31" i="2"/>
  <c r="G32" i="2"/>
  <c r="I36" i="2" s="1"/>
  <c r="I33" i="2"/>
  <c r="F68" i="2" l="1"/>
  <c r="I67" i="2" s="1"/>
  <c r="I68" i="2" l="1"/>
  <c r="G6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Treutel</author>
  </authors>
  <commentList>
    <comment ref="B10" authorId="0" shapeId="0" xr:uid="{00000000-0006-0000-0400-000001000000}">
      <text>
        <r>
          <rPr>
            <b/>
            <sz val="8"/>
            <color indexed="81"/>
            <rFont val="Tahoma"/>
            <family val="2"/>
          </rPr>
          <t>Jason Treutel:</t>
        </r>
        <r>
          <rPr>
            <sz val="8"/>
            <color indexed="81"/>
            <rFont val="Tahoma"/>
            <family val="2"/>
          </rPr>
          <t xml:space="preserve">
44 for TSP samplers
36 for PM10 samplers</t>
        </r>
      </text>
    </comment>
    <comment ref="D15" authorId="0" shapeId="0" xr:uid="{00000000-0006-0000-0400-000002000000}">
      <text>
        <r>
          <rPr>
            <b/>
            <sz val="8"/>
            <color indexed="81"/>
            <rFont val="Tahoma"/>
            <family val="2"/>
          </rPr>
          <t>Jason Treutel:</t>
        </r>
        <r>
          <rPr>
            <sz val="8"/>
            <color indexed="81"/>
            <rFont val="Tahoma"/>
            <family val="2"/>
          </rPr>
          <t xml:space="preserve">
Lookup for the sampler specific venturi S/N</t>
        </r>
      </text>
    </comment>
    <comment ref="C17" authorId="0" shapeId="0" xr:uid="{00000000-0006-0000-0400-000003000000}">
      <text>
        <r>
          <rPr>
            <b/>
            <sz val="8"/>
            <color indexed="81"/>
            <rFont val="Tahoma"/>
            <family val="2"/>
          </rPr>
          <t>Jason Treutel:</t>
        </r>
        <r>
          <rPr>
            <sz val="8"/>
            <color indexed="81"/>
            <rFont val="Tahoma"/>
            <family val="2"/>
          </rPr>
          <t xml:space="preserve">
6.8 degrees south of Hwy 8
3.1 degrees north of Hwy 8</t>
        </r>
      </text>
    </comment>
    <comment ref="D24" authorId="0" shapeId="0" xr:uid="{00000000-0006-0000-0400-000004000000}">
      <text>
        <r>
          <rPr>
            <b/>
            <sz val="8"/>
            <color indexed="81"/>
            <rFont val="Tahoma"/>
            <family val="2"/>
          </rPr>
          <t>Jason Treutel:</t>
        </r>
        <r>
          <rPr>
            <sz val="8"/>
            <color indexed="81"/>
            <rFont val="Tahoma"/>
            <family val="2"/>
          </rPr>
          <t xml:space="preserve">
Lookup from Orifice Calibration Report - to the nearest 0.10 pressure differential</t>
        </r>
      </text>
    </comment>
  </commentList>
</comments>
</file>

<file path=xl/sharedStrings.xml><?xml version="1.0" encoding="utf-8"?>
<sst xmlns="http://schemas.openxmlformats.org/spreadsheetml/2006/main" count="266" uniqueCount="167">
  <si>
    <t xml:space="preserve">                                        </t>
  </si>
  <si>
    <t>Particulate Sampler Calibration</t>
  </si>
  <si>
    <t>Volumetric Flow Controller</t>
  </si>
  <si>
    <t>Site</t>
  </si>
  <si>
    <t>Calibration Orifice</t>
  </si>
  <si>
    <t>Location:</t>
  </si>
  <si>
    <t>Date:</t>
  </si>
  <si>
    <t>Serial:</t>
  </si>
  <si>
    <t>Temp (deg F):</t>
  </si>
  <si>
    <t>Ta (deg K):</t>
  </si>
  <si>
    <t>Ta (deg C):</t>
  </si>
  <si>
    <t>Pa (mm Hg):</t>
  </si>
  <si>
    <t xml:space="preserve"> </t>
  </si>
  <si>
    <t>Orifice</t>
  </si>
  <si>
    <t>Qa</t>
  </si>
  <si>
    <t>Pf</t>
  </si>
  <si>
    <t>Look Up</t>
  </si>
  <si>
    <t>% of</t>
  </si>
  <si>
    <t>Number</t>
  </si>
  <si>
    <t>"H2O</t>
  </si>
  <si>
    <t>m3/min</t>
  </si>
  <si>
    <t>mm Hg</t>
  </si>
  <si>
    <t>Po/Pa</t>
  </si>
  <si>
    <t>Diff</t>
  </si>
  <si>
    <t xml:space="preserve">    1</t>
  </si>
  <si>
    <t xml:space="preserve">    2</t>
  </si>
  <si>
    <t xml:space="preserve">    3</t>
  </si>
  <si>
    <t xml:space="preserve">    4</t>
  </si>
  <si>
    <t xml:space="preserve">    5</t>
  </si>
  <si>
    <t xml:space="preserve">Calculations </t>
  </si>
  <si>
    <t>Calibrator Flow (Qa) = 1/Slope*(SQRT(H20*(Ta/Pa))-Intercept)</t>
  </si>
  <si>
    <t>Pressure Ratio (Po/Pa) = 1-Pf/Pa</t>
  </si>
  <si>
    <t>% Difference = (Look Up Flow-Calibrator Flow)/Calibrator Flow*100</t>
  </si>
  <si>
    <t>Airs ID</t>
  </si>
  <si>
    <t>Cal Date:</t>
  </si>
  <si>
    <t>Qa Slope:</t>
  </si>
  <si>
    <t xml:space="preserve"> Qa Int.:</t>
  </si>
  <si>
    <t>Pre-Maintenance</t>
  </si>
  <si>
    <t>Post-Maintenance</t>
  </si>
  <si>
    <t xml:space="preserve"> Sampler Serial #:</t>
  </si>
  <si>
    <t>Initial Certification check 5 points at, above and below Pf of a clean filter</t>
  </si>
  <si>
    <t>Field Flow Check:  Check 1 ponit at the Pf of a clean filter</t>
  </si>
  <si>
    <t>Pf in mm Hg = in H2O * 25.4/13.61</t>
  </si>
  <si>
    <t>Hi-Vol (TSP or PM10)</t>
  </si>
  <si>
    <t>Reason for Cal:</t>
  </si>
  <si>
    <t>Pf (Clean Filter):</t>
  </si>
  <si>
    <t>Calibrated By:</t>
  </si>
  <si>
    <t>Stagnation</t>
  </si>
  <si>
    <t>Point</t>
  </si>
  <si>
    <t>Date</t>
  </si>
  <si>
    <t>Orifice ID</t>
  </si>
  <si>
    <t>Ta (K)</t>
  </si>
  <si>
    <t>Pa (mm Hg)</t>
  </si>
  <si>
    <t>y axis</t>
  </si>
  <si>
    <t>Va</t>
  </si>
  <si>
    <t>Qa slope (m)</t>
  </si>
  <si>
    <t>Qa intercept (b)</t>
  </si>
  <si>
    <t>coefficient (r )</t>
  </si>
  <si>
    <t>Dummy Calibration for lab entry</t>
  </si>
  <si>
    <t>Dickson Chart</t>
  </si>
  <si>
    <t>Orifice #</t>
  </si>
  <si>
    <t>Dickson Set Point</t>
  </si>
  <si>
    <t>Temperature</t>
  </si>
  <si>
    <t>Qactual</t>
  </si>
  <si>
    <t>Qtheoretical</t>
  </si>
  <si>
    <t>Average</t>
  </si>
  <si>
    <t>Dec, Jan, Feb</t>
  </si>
  <si>
    <t>Mar, Apr, May</t>
  </si>
  <si>
    <t>Jun, Jul, Aug, Sep</t>
  </si>
  <si>
    <t>Oct, Nov</t>
  </si>
  <si>
    <t>Seasonal Barometric Pressure</t>
  </si>
  <si>
    <t>Site Name</t>
  </si>
  <si>
    <t>POC number</t>
  </si>
  <si>
    <t>TSP or PM10</t>
  </si>
  <si>
    <t>North or South of Hwy 8</t>
  </si>
  <si>
    <t>Filter Pressure (clean filter) in H2O</t>
  </si>
  <si>
    <t>Sampler S/N</t>
  </si>
  <si>
    <t>Fill in the gray squares</t>
  </si>
  <si>
    <t>Qtheoretical Flow</t>
  </si>
  <si>
    <t>AIRS ID# (55-###-####)</t>
  </si>
  <si>
    <t>Use Qa slope and intercept for Volumetircally controlled samplers</t>
  </si>
  <si>
    <t>AIRS ID</t>
  </si>
  <si>
    <t>Ta (deg F):</t>
  </si>
  <si>
    <t>inches H2O</t>
  </si>
  <si>
    <t>Reason for Verification:</t>
  </si>
  <si>
    <t>Calibration Date</t>
  </si>
  <si>
    <t>POC:</t>
  </si>
  <si>
    <t>Verified By:</t>
  </si>
  <si>
    <t>Ta (C)</t>
  </si>
  <si>
    <t>Known Volume
Vm
(M3)</t>
  </si>
  <si>
    <t>Roots Press.
P
(mm Hg)</t>
  </si>
  <si>
    <t>Orif. Press Drop
H
(inches H2O)</t>
  </si>
  <si>
    <t>Orifice is orifice pressure in inches of Water
Ta is ambient temperature in degrees Kelvin
Pa is barometric pressure in mm Hg</t>
  </si>
  <si>
    <t>Calibrator Flow (Qa) = 1 / Slope * (SQRT(Orifice * (Ta / Pa))  - Intercept)</t>
  </si>
  <si>
    <t>Time
minutes - decimal</t>
  </si>
  <si>
    <t>Mass Flow Controller</t>
  </si>
  <si>
    <t>Recorder</t>
  </si>
  <si>
    <t>Regression Results</t>
  </si>
  <si>
    <t>Slope:</t>
  </si>
  <si>
    <t>Corr Coef:</t>
  </si>
  <si>
    <t>Intercept:</t>
  </si>
  <si>
    <t>Comments:</t>
  </si>
  <si>
    <t>Post Verification/Maintenance</t>
  </si>
  <si>
    <t>Particulate Sampler Calibration Verification</t>
  </si>
  <si>
    <t>Hi-Vol (PM10 or TSP)</t>
  </si>
  <si>
    <t>(I) Dickson</t>
  </si>
  <si>
    <t>(Ic) Dickson</t>
  </si>
  <si>
    <t>Chart</t>
  </si>
  <si>
    <t>Corrected</t>
  </si>
  <si>
    <t>PM 10 Seasonal Setpoints (Dickson)</t>
  </si>
  <si>
    <t>DEC/JAN/FEB</t>
  </si>
  <si>
    <r>
      <t>MAR/APR/MAY-</t>
    </r>
    <r>
      <rPr>
        <b/>
        <sz val="10"/>
        <rFont val="Arial"/>
        <family val="2"/>
      </rPr>
      <t>N8</t>
    </r>
  </si>
  <si>
    <r>
      <t>MAR/APR/MAY-</t>
    </r>
    <r>
      <rPr>
        <b/>
        <sz val="10"/>
        <rFont val="Arial"/>
        <family val="2"/>
      </rPr>
      <t>S8</t>
    </r>
  </si>
  <si>
    <t>JUN/JULY/AUG/SEP</t>
  </si>
  <si>
    <t>OCT/NOV</t>
  </si>
  <si>
    <t>TSP Set Point:</t>
  </si>
  <si>
    <t>* Monthly check should be done to see if measured flow rate is within +/- 7% of calculated flow and +/- 10% of setpoint (PM10 only)</t>
  </si>
  <si>
    <t>For subsequent calcuations of sampler flow:  1/m((I)(Sqrt(Tav/Pav))-b)</t>
  </si>
  <si>
    <t>Verification of operational flow rate</t>
  </si>
  <si>
    <t xml:space="preserve">Dickson </t>
  </si>
  <si>
    <t>Flow</t>
  </si>
  <si>
    <t>Δ a%:</t>
  </si>
  <si>
    <t>Calculated</t>
  </si>
  <si>
    <t>% Difference</t>
  </si>
  <si>
    <t>Δ b%:</t>
  </si>
  <si>
    <t>Point 1 (PM10 or TSP)</t>
  </si>
  <si>
    <t>Δ c%:</t>
  </si>
  <si>
    <t>Δ a% = Orifice vs Setpoint &lt;10% (PM10 only)</t>
  </si>
  <si>
    <t>Δ c% = Orifice vs Dickson Calculated &lt;7%</t>
  </si>
  <si>
    <t>Δ b% = Dickson Calculated vs Setpoint &lt;10% (PM10 only)</t>
  </si>
  <si>
    <t>Plate/Point</t>
  </si>
  <si>
    <t>Orifice Calibration Form for terms of Qa</t>
  </si>
  <si>
    <t>Overview</t>
  </si>
  <si>
    <t>This workbook contains a template for the calibration of Mass Flow Controlled (MFC) for high volume particulate sampler for PM10 or TSP.</t>
  </si>
  <si>
    <t>The calculations in this worksheet are based on EPA Method IO-2.11 and are intended to be compatible with manufacturer recommended methods.</t>
  </si>
  <si>
    <t>Instructions</t>
  </si>
  <si>
    <t>Fill in the Orifice Qa Calibration worksheet with the calibration data points for the orifice being used.  Alternatively, the Orifice ID, Calibration Date, Slope and Intercpet may be entered manually in the appropriate fields of the Cal Form.</t>
  </si>
  <si>
    <t>Protection</t>
  </si>
  <si>
    <t>The worksheets are protected and only cetain cells have been unlocked.  Some unlocked cells may contain formulas or references which may be desirable to overwrite with manual entries.</t>
  </si>
  <si>
    <t>Calibration Data Results</t>
  </si>
  <si>
    <t>Calibration Date:</t>
  </si>
  <si>
    <t>Orifice Used:</t>
  </si>
  <si>
    <t>Orifice Cal Date:</t>
  </si>
  <si>
    <t>Point/Plate 1</t>
  </si>
  <si>
    <t>Point/Plate 2</t>
  </si>
  <si>
    <t>Point/Plate 3</t>
  </si>
  <si>
    <t>Point/Plate 4</t>
  </si>
  <si>
    <t>Point/Plate 5</t>
  </si>
  <si>
    <t>Qa (m3/min):</t>
  </si>
  <si>
    <t>(Ic) Corrected Dickson</t>
  </si>
  <si>
    <t>Check Standard SN / Cert:</t>
  </si>
  <si>
    <t>Instrument:</t>
  </si>
  <si>
    <t>Setpoint Flow:</t>
  </si>
  <si>
    <t>Last Average Dickson Reading:</t>
  </si>
  <si>
    <t>Reason for Check:</t>
  </si>
  <si>
    <t>Orifice Acutal</t>
  </si>
  <si>
    <t>PM 10</t>
  </si>
  <si>
    <t xml:space="preserve">   Point 2 (TSP)</t>
  </si>
  <si>
    <t xml:space="preserve">   Point 3 (TSP)</t>
  </si>
  <si>
    <t xml:space="preserve">   Point 4 (TSP)</t>
  </si>
  <si>
    <t>TSP</t>
  </si>
  <si>
    <t xml:space="preserve">   Point 5 (TSP)</t>
  </si>
  <si>
    <t>Overall % Diff:</t>
  </si>
  <si>
    <t>Time
(minutes)</t>
  </si>
  <si>
    <t>Time
(seconds)</t>
  </si>
  <si>
    <t>If the sheets need to be edited beyond the unlocked fields, the protection may be turned off in the File menu or Review tab depending on version of Excel.  Protection is not password locked.</t>
  </si>
  <si>
    <t>Pre Verification/Maintenance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</si>
</sst>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0.00000"/>
    <numFmt numFmtId="165" formatCode="0.0000"/>
    <numFmt numFmtId="166" formatCode="0.000"/>
    <numFmt numFmtId="167" formatCode="0.0%"/>
    <numFmt numFmtId="168" formatCode="0.00_)"/>
    <numFmt numFmtId="169" formatCode="0.00000_)"/>
    <numFmt numFmtId="170" formatCode="0_)"/>
    <numFmt numFmtId="171" formatCode="0.000_)"/>
    <numFmt numFmtId="172" formatCode="0.0000_)"/>
    <numFmt numFmtId="173" formatCode="mmm\ d\,\ yyyy"/>
    <numFmt numFmtId="174" formatCode="0.0"/>
    <numFmt numFmtId="175" formatCode="0.0000000"/>
    <numFmt numFmtId="176" formatCode="0.0_)"/>
    <numFmt numFmtId="177" formatCode="0.0000000_)"/>
  </numFmts>
  <fonts count="20" x14ac:knownFonts="1">
    <font>
      <sz val="10"/>
      <name val="Arial"/>
    </font>
    <font>
      <sz val="10"/>
      <name val="Arial"/>
      <family val="2"/>
    </font>
    <font>
      <sz val="10"/>
      <name val="Courier"/>
      <family val="3"/>
    </font>
    <font>
      <b/>
      <sz val="10"/>
      <name val="Courier"/>
      <family val="3"/>
    </font>
    <font>
      <b/>
      <u/>
      <sz val="10"/>
      <name val="Courier"/>
      <family val="3"/>
    </font>
    <font>
      <sz val="10"/>
      <color indexed="12"/>
      <name val="Courier"/>
      <family val="3"/>
    </font>
    <font>
      <sz val="10"/>
      <name val="Courier"/>
      <family val="3"/>
    </font>
    <font>
      <u/>
      <sz val="10"/>
      <name val="Courier"/>
      <family val="3"/>
    </font>
    <font>
      <b/>
      <sz val="10"/>
      <name val="Arial"/>
      <family val="2"/>
    </font>
    <font>
      <b/>
      <sz val="10"/>
      <name val="Courier"/>
      <family val="3"/>
    </font>
    <font>
      <b/>
      <sz val="10"/>
      <name val="Arial"/>
      <family val="2"/>
    </font>
    <font>
      <sz val="8"/>
      <name val="Arial"/>
      <family val="2"/>
    </font>
    <font>
      <sz val="8"/>
      <color indexed="81"/>
      <name val="Tahoma"/>
      <family val="2"/>
    </font>
    <font>
      <b/>
      <sz val="8"/>
      <color indexed="81"/>
      <name val="Tahoma"/>
      <family val="2"/>
    </font>
    <font>
      <sz val="10"/>
      <name val="Arial"/>
      <family val="2"/>
    </font>
    <font>
      <b/>
      <u/>
      <sz val="10"/>
      <name val="Arial"/>
      <family val="2"/>
    </font>
    <font>
      <u/>
      <sz val="10"/>
      <name val="Arial"/>
      <family val="2"/>
    </font>
    <font>
      <sz val="10"/>
      <color indexed="12"/>
      <name val="Arial"/>
      <family val="2"/>
    </font>
    <font>
      <i/>
      <sz val="10"/>
      <name val="Arial"/>
      <family val="2"/>
    </font>
    <font>
      <sz val="10"/>
      <name val="Arial"/>
      <family val="2"/>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s>
  <borders count="5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3">
    <xf numFmtId="0" fontId="0" fillId="0" borderId="0"/>
    <xf numFmtId="43" fontId="1" fillId="0" borderId="0" applyFont="0" applyFill="0" applyBorder="0" applyAlignment="0" applyProtection="0"/>
    <xf numFmtId="43" fontId="19"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14" fillId="0" borderId="0"/>
    <xf numFmtId="168" fontId="2" fillId="0" borderId="0"/>
    <xf numFmtId="9" fontId="1" fillId="0" borderId="0" applyFont="0" applyFill="0" applyBorder="0" applyAlignment="0" applyProtection="0"/>
    <xf numFmtId="9" fontId="14"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cellStyleXfs>
  <cellXfs count="350">
    <xf numFmtId="0" fontId="0" fillId="0" borderId="0" xfId="0"/>
    <xf numFmtId="168" fontId="2" fillId="0" borderId="0" xfId="6"/>
    <xf numFmtId="168" fontId="2" fillId="0" borderId="0" xfId="6" applyAlignment="1" applyProtection="1">
      <alignment horizontal="left"/>
    </xf>
    <xf numFmtId="168" fontId="4" fillId="0" borderId="1" xfId="6" applyFont="1" applyBorder="1" applyAlignment="1" applyProtection="1">
      <alignment horizontal="left"/>
    </xf>
    <xf numFmtId="168" fontId="2" fillId="0" borderId="0" xfId="6" applyBorder="1"/>
    <xf numFmtId="168" fontId="2" fillId="0" borderId="2" xfId="6" applyBorder="1"/>
    <xf numFmtId="168" fontId="2" fillId="0" borderId="0" xfId="6" applyAlignment="1" applyProtection="1">
      <alignment horizontal="fill"/>
    </xf>
    <xf numFmtId="168" fontId="3" fillId="0" borderId="0" xfId="6" applyFont="1" applyAlignment="1" applyProtection="1">
      <alignment horizontal="fill"/>
    </xf>
    <xf numFmtId="168" fontId="6" fillId="0" borderId="3" xfId="6" applyFont="1" applyBorder="1" applyAlignment="1" applyProtection="1">
      <alignment horizontal="center"/>
    </xf>
    <xf numFmtId="168" fontId="6" fillId="0" borderId="1" xfId="6" applyFont="1" applyBorder="1" applyAlignment="1" applyProtection="1">
      <alignment horizontal="center"/>
    </xf>
    <xf numFmtId="168" fontId="6" fillId="0" borderId="1" xfId="6" applyFont="1" applyBorder="1" applyAlignment="1">
      <alignment horizontal="center"/>
    </xf>
    <xf numFmtId="168" fontId="6" fillId="0" borderId="4" xfId="6" applyFont="1" applyBorder="1" applyAlignment="1" applyProtection="1">
      <alignment horizontal="center"/>
    </xf>
    <xf numFmtId="168" fontId="7" fillId="0" borderId="5" xfId="6" applyFont="1" applyBorder="1" applyAlignment="1" applyProtection="1">
      <alignment horizontal="center"/>
    </xf>
    <xf numFmtId="168" fontId="7" fillId="0" borderId="0" xfId="6" applyFont="1" applyBorder="1" applyAlignment="1" applyProtection="1">
      <alignment horizontal="center"/>
    </xf>
    <xf numFmtId="168" fontId="7" fillId="0" borderId="2" xfId="6" applyFont="1" applyBorder="1" applyAlignment="1" applyProtection="1">
      <alignment horizontal="center"/>
    </xf>
    <xf numFmtId="171" fontId="2" fillId="0" borderId="0" xfId="6" applyNumberFormat="1" applyAlignment="1" applyProtection="1">
      <alignment horizontal="left"/>
    </xf>
    <xf numFmtId="171" fontId="2" fillId="0" borderId="0" xfId="6" applyNumberFormat="1" applyProtection="1"/>
    <xf numFmtId="168" fontId="2" fillId="0" borderId="0" xfId="6" applyProtection="1"/>
    <xf numFmtId="168" fontId="5" fillId="0" borderId="0" xfId="6" applyFont="1" applyProtection="1">
      <protection locked="0"/>
    </xf>
    <xf numFmtId="172" fontId="5" fillId="0" borderId="0" xfId="6" applyNumberFormat="1" applyFont="1" applyProtection="1">
      <protection locked="0"/>
    </xf>
    <xf numFmtId="170" fontId="2" fillId="0" borderId="0" xfId="6" applyNumberFormat="1" applyProtection="1"/>
    <xf numFmtId="170" fontId="5" fillId="0" borderId="0" xfId="6" applyNumberFormat="1" applyFont="1" applyProtection="1">
      <protection locked="0"/>
    </xf>
    <xf numFmtId="168" fontId="5" fillId="0" borderId="0" xfId="6" applyNumberFormat="1" applyFont="1" applyProtection="1">
      <protection locked="0"/>
    </xf>
    <xf numFmtId="171" fontId="5" fillId="0" borderId="0" xfId="6" applyNumberFormat="1" applyFont="1" applyProtection="1">
      <protection locked="0"/>
    </xf>
    <xf numFmtId="168" fontId="2" fillId="0" borderId="0" xfId="6" applyNumberFormat="1" applyProtection="1"/>
    <xf numFmtId="0" fontId="0" fillId="0" borderId="6" xfId="0" applyBorder="1"/>
    <xf numFmtId="168" fontId="2" fillId="0" borderId="0" xfId="6" applyFont="1" applyBorder="1" applyAlignment="1" applyProtection="1">
      <alignment horizontal="right"/>
    </xf>
    <xf numFmtId="168" fontId="2" fillId="0" borderId="0" xfId="6" applyFont="1"/>
    <xf numFmtId="168" fontId="2" fillId="0" borderId="3" xfId="6" applyFont="1" applyBorder="1"/>
    <xf numFmtId="168" fontId="2" fillId="0" borderId="1" xfId="6" applyFont="1" applyBorder="1"/>
    <xf numFmtId="168" fontId="2" fillId="0" borderId="4" xfId="6" applyFont="1" applyBorder="1"/>
    <xf numFmtId="168" fontId="2" fillId="0" borderId="5" xfId="6" applyFont="1" applyBorder="1"/>
    <xf numFmtId="168" fontId="2" fillId="0" borderId="0" xfId="6" applyFont="1" applyBorder="1"/>
    <xf numFmtId="168" fontId="2" fillId="0" borderId="2" xfId="6" applyFont="1" applyBorder="1"/>
    <xf numFmtId="168" fontId="2" fillId="0" borderId="7" xfId="6" applyFont="1" applyBorder="1" applyAlignment="1" applyProtection="1">
      <alignment horizontal="right"/>
    </xf>
    <xf numFmtId="170" fontId="2" fillId="0" borderId="8" xfId="6" applyNumberFormat="1" applyFont="1" applyFill="1" applyBorder="1" applyAlignment="1" applyProtection="1">
      <alignment horizontal="left"/>
      <protection locked="0"/>
    </xf>
    <xf numFmtId="168" fontId="2" fillId="0" borderId="8" xfId="6" applyFont="1" applyFill="1" applyBorder="1"/>
    <xf numFmtId="168" fontId="2" fillId="0" borderId="7" xfId="6" applyFont="1" applyBorder="1"/>
    <xf numFmtId="174" fontId="2" fillId="0" borderId="1" xfId="6" applyNumberFormat="1" applyFont="1" applyFill="1" applyBorder="1" applyProtection="1">
      <protection locked="0"/>
    </xf>
    <xf numFmtId="170" fontId="2" fillId="0" borderId="1" xfId="6" applyNumberFormat="1" applyFont="1" applyFill="1" applyBorder="1" applyProtection="1">
      <protection locked="0"/>
    </xf>
    <xf numFmtId="168" fontId="2" fillId="0" borderId="4" xfId="6" applyFont="1" applyFill="1" applyBorder="1"/>
    <xf numFmtId="174" fontId="2" fillId="0" borderId="8" xfId="6" applyNumberFormat="1" applyFont="1" applyBorder="1" applyProtection="1"/>
    <xf numFmtId="168" fontId="2" fillId="0" borderId="8" xfId="6" applyFont="1" applyBorder="1"/>
    <xf numFmtId="170" fontId="2" fillId="0" borderId="8" xfId="6" applyNumberFormat="1" applyFont="1" applyFill="1" applyBorder="1" applyProtection="1"/>
    <xf numFmtId="168" fontId="2" fillId="0" borderId="9" xfId="6" applyFont="1" applyFill="1" applyBorder="1"/>
    <xf numFmtId="168" fontId="2" fillId="0" borderId="0" xfId="6" applyFont="1" applyAlignment="1" applyProtection="1">
      <alignment horizontal="fill"/>
    </xf>
    <xf numFmtId="168" fontId="2" fillId="0" borderId="5" xfId="6" applyFont="1" applyBorder="1" applyAlignment="1" applyProtection="1">
      <alignment horizontal="fill"/>
    </xf>
    <xf numFmtId="168" fontId="2" fillId="0" borderId="0" xfId="6" applyFont="1" applyBorder="1" applyAlignment="1" applyProtection="1">
      <alignment horizontal="fill"/>
    </xf>
    <xf numFmtId="168" fontId="2" fillId="0" borderId="2" xfId="6" applyFont="1" applyBorder="1" applyAlignment="1" applyProtection="1">
      <alignment horizontal="fill"/>
    </xf>
    <xf numFmtId="168" fontId="2" fillId="0" borderId="6" xfId="6" applyFont="1" applyBorder="1" applyAlignment="1" applyProtection="1">
      <alignment horizontal="left"/>
      <protection locked="0"/>
    </xf>
    <xf numFmtId="169" fontId="2" fillId="0" borderId="7" xfId="6" applyNumberFormat="1" applyFont="1" applyBorder="1" applyProtection="1">
      <protection locked="0"/>
    </xf>
    <xf numFmtId="168" fontId="2" fillId="0" borderId="10" xfId="6" applyFont="1" applyBorder="1"/>
    <xf numFmtId="0" fontId="8" fillId="0" borderId="6" xfId="0" applyFont="1" applyBorder="1"/>
    <xf numFmtId="171" fontId="9" fillId="0" borderId="6" xfId="6" applyNumberFormat="1" applyFont="1" applyBorder="1" applyAlignment="1" applyProtection="1">
      <alignment horizontal="center"/>
    </xf>
    <xf numFmtId="166" fontId="3" fillId="0" borderId="6" xfId="6" applyNumberFormat="1" applyFont="1" applyBorder="1" applyAlignment="1" applyProtection="1">
      <alignment horizontal="center"/>
    </xf>
    <xf numFmtId="10" fontId="9" fillId="0" borderId="6" xfId="7" applyNumberFormat="1" applyFont="1" applyBorder="1" applyAlignment="1" applyProtection="1">
      <alignment horizontal="center"/>
    </xf>
    <xf numFmtId="0" fontId="10" fillId="0" borderId="6" xfId="0" applyFont="1" applyBorder="1"/>
    <xf numFmtId="0" fontId="0" fillId="0" borderId="0" xfId="0" applyAlignment="1">
      <alignment wrapText="1"/>
    </xf>
    <xf numFmtId="165" fontId="0" fillId="0" borderId="6" xfId="0" applyNumberFormat="1" applyBorder="1"/>
    <xf numFmtId="2" fontId="0" fillId="2" borderId="6" xfId="0" applyNumberFormat="1" applyFill="1" applyBorder="1"/>
    <xf numFmtId="0" fontId="0" fillId="2" borderId="6" xfId="0" applyFill="1" applyBorder="1"/>
    <xf numFmtId="14" fontId="0" fillId="2" borderId="6" xfId="0" applyNumberFormat="1" applyFill="1" applyBorder="1"/>
    <xf numFmtId="166" fontId="0" fillId="0" borderId="6" xfId="0" applyNumberFormat="1" applyBorder="1"/>
    <xf numFmtId="0" fontId="0" fillId="0" borderId="6" xfId="0" applyBorder="1" applyAlignment="1">
      <alignment horizontal="center"/>
    </xf>
    <xf numFmtId="0" fontId="0" fillId="0" borderId="6" xfId="0" applyBorder="1" applyAlignment="1">
      <alignment horizontal="center" wrapText="1"/>
    </xf>
    <xf numFmtId="0" fontId="0" fillId="2" borderId="6" xfId="0" applyFill="1" applyBorder="1" applyAlignment="1">
      <alignment horizontal="center"/>
    </xf>
    <xf numFmtId="0" fontId="0" fillId="0" borderId="6" xfId="0" applyFill="1" applyBorder="1" applyAlignment="1">
      <alignment horizontal="center"/>
    </xf>
    <xf numFmtId="168" fontId="14" fillId="0" borderId="0" xfId="6" applyFont="1"/>
    <xf numFmtId="168" fontId="14" fillId="0" borderId="0" xfId="6" applyFont="1" applyAlignment="1" applyProtection="1">
      <alignment horizontal="left"/>
    </xf>
    <xf numFmtId="168" fontId="14" fillId="0" borderId="0" xfId="6" applyFont="1" applyBorder="1" applyAlignment="1" applyProtection="1">
      <alignment horizontal="right"/>
    </xf>
    <xf numFmtId="171" fontId="14" fillId="0" borderId="0" xfId="6" applyNumberFormat="1" applyFont="1" applyProtection="1"/>
    <xf numFmtId="168" fontId="14" fillId="0" borderId="0" xfId="6" applyFont="1" applyProtection="1"/>
    <xf numFmtId="170" fontId="14" fillId="0" borderId="0" xfId="6" applyNumberFormat="1" applyFont="1" applyProtection="1"/>
    <xf numFmtId="0" fontId="0" fillId="3" borderId="6" xfId="0" applyFill="1" applyBorder="1"/>
    <xf numFmtId="168" fontId="14" fillId="0" borderId="11" xfId="6" applyFont="1" applyBorder="1" applyAlignment="1" applyProtection="1">
      <alignment horizontal="right"/>
    </xf>
    <xf numFmtId="168" fontId="14" fillId="0" borderId="12" xfId="6" applyFont="1" applyBorder="1" applyAlignment="1" applyProtection="1">
      <alignment horizontal="right"/>
    </xf>
    <xf numFmtId="168" fontId="14" fillId="0" borderId="0" xfId="6" applyFont="1" applyAlignment="1" applyProtection="1">
      <alignment horizontal="center"/>
    </xf>
    <xf numFmtId="168" fontId="14" fillId="0" borderId="0" xfId="6" applyFont="1" applyBorder="1" applyAlignment="1" applyProtection="1">
      <alignment horizontal="center"/>
    </xf>
    <xf numFmtId="168" fontId="16" fillId="0" borderId="0" xfId="6" applyFont="1" applyBorder="1" applyAlignment="1" applyProtection="1">
      <alignment horizontal="center"/>
    </xf>
    <xf numFmtId="166" fontId="10" fillId="0" borderId="0" xfId="6" applyNumberFormat="1" applyFont="1" applyBorder="1" applyAlignment="1" applyProtection="1">
      <alignment horizontal="center"/>
    </xf>
    <xf numFmtId="168" fontId="14" fillId="0" borderId="13" xfId="6" applyFont="1" applyBorder="1" applyAlignment="1" applyProtection="1">
      <alignment horizontal="center"/>
    </xf>
    <xf numFmtId="171" fontId="8" fillId="0" borderId="0" xfId="6" applyNumberFormat="1" applyFont="1" applyBorder="1" applyAlignment="1" applyProtection="1">
      <alignment horizontal="center"/>
    </xf>
    <xf numFmtId="168" fontId="16" fillId="0" borderId="14" xfId="6" applyFont="1" applyBorder="1" applyAlignment="1" applyProtection="1">
      <alignment horizontal="center"/>
    </xf>
    <xf numFmtId="171" fontId="16" fillId="0" borderId="14" xfId="6" applyNumberFormat="1" applyFont="1" applyBorder="1" applyAlignment="1" applyProtection="1">
      <alignment horizontal="center"/>
    </xf>
    <xf numFmtId="171" fontId="16" fillId="0" borderId="15" xfId="6" applyNumberFormat="1" applyFont="1" applyBorder="1" applyAlignment="1" applyProtection="1">
      <alignment horizontal="center"/>
    </xf>
    <xf numFmtId="171" fontId="14" fillId="0" borderId="14" xfId="6" applyNumberFormat="1" applyFont="1" applyBorder="1" applyAlignment="1" applyProtection="1"/>
    <xf numFmtId="168" fontId="15" fillId="0" borderId="16" xfId="6" applyFont="1" applyBorder="1" applyAlignment="1" applyProtection="1">
      <alignment horizontal="center"/>
    </xf>
    <xf numFmtId="1" fontId="10" fillId="0" borderId="0" xfId="6" applyNumberFormat="1" applyFont="1" applyBorder="1" applyAlignment="1" applyProtection="1">
      <alignment horizontal="center"/>
    </xf>
    <xf numFmtId="1" fontId="10" fillId="0" borderId="12" xfId="6" applyNumberFormat="1" applyFont="1" applyBorder="1" applyAlignment="1" applyProtection="1">
      <alignment horizontal="center"/>
    </xf>
    <xf numFmtId="10" fontId="8" fillId="0" borderId="0" xfId="7" applyNumberFormat="1" applyFont="1" applyBorder="1" applyAlignment="1" applyProtection="1">
      <alignment horizontal="center"/>
    </xf>
    <xf numFmtId="168" fontId="16" fillId="0" borderId="17" xfId="6" applyFont="1" applyBorder="1" applyAlignment="1" applyProtection="1">
      <alignment horizontal="center"/>
    </xf>
    <xf numFmtId="171" fontId="10" fillId="0" borderId="6" xfId="6" applyNumberFormat="1" applyFont="1" applyBorder="1" applyAlignment="1" applyProtection="1"/>
    <xf numFmtId="171" fontId="10" fillId="0" borderId="18" xfId="6" applyNumberFormat="1" applyFont="1" applyBorder="1" applyAlignment="1" applyProtection="1"/>
    <xf numFmtId="171" fontId="10" fillId="0" borderId="19" xfId="6" applyNumberFormat="1" applyFont="1" applyBorder="1" applyAlignment="1" applyProtection="1"/>
    <xf numFmtId="168" fontId="14" fillId="0" borderId="18" xfId="6" applyFont="1" applyBorder="1" applyAlignment="1" applyProtection="1">
      <alignment horizontal="center"/>
    </xf>
    <xf numFmtId="168" fontId="16" fillId="0" borderId="20" xfId="6" applyFont="1" applyBorder="1" applyAlignment="1" applyProtection="1">
      <alignment horizontal="center"/>
    </xf>
    <xf numFmtId="171" fontId="8" fillId="0" borderId="21" xfId="6" applyNumberFormat="1" applyFont="1" applyBorder="1" applyAlignment="1" applyProtection="1">
      <alignment horizontal="center"/>
    </xf>
    <xf numFmtId="168" fontId="14" fillId="0" borderId="22" xfId="6" applyFont="1" applyBorder="1" applyProtection="1"/>
    <xf numFmtId="168" fontId="14" fillId="0" borderId="16" xfId="6" applyFont="1" applyBorder="1" applyProtection="1"/>
    <xf numFmtId="168" fontId="10" fillId="0" borderId="0" xfId="6" applyFont="1" applyFill="1" applyBorder="1" applyAlignment="1" applyProtection="1">
      <alignment horizontal="center"/>
    </xf>
    <xf numFmtId="168" fontId="14" fillId="0" borderId="0" xfId="6" applyFont="1" applyBorder="1" applyProtection="1"/>
    <xf numFmtId="168" fontId="14" fillId="0" borderId="23" xfId="6" applyFont="1" applyBorder="1" applyProtection="1"/>
    <xf numFmtId="49" fontId="10" fillId="0" borderId="0" xfId="6" applyNumberFormat="1" applyFont="1" applyFill="1" applyBorder="1" applyAlignment="1" applyProtection="1">
      <alignment horizontal="center"/>
    </xf>
    <xf numFmtId="14" fontId="10" fillId="0" borderId="0" xfId="6" applyNumberFormat="1" applyFont="1" applyFill="1" applyBorder="1" applyAlignment="1" applyProtection="1">
      <alignment horizontal="center"/>
    </xf>
    <xf numFmtId="170" fontId="14" fillId="0" borderId="24" xfId="6" applyNumberFormat="1" applyFont="1" applyFill="1" applyBorder="1" applyAlignment="1" applyProtection="1">
      <alignment horizontal="left"/>
    </xf>
    <xf numFmtId="168" fontId="14" fillId="0" borderId="24" xfId="6" applyFont="1" applyFill="1" applyBorder="1" applyProtection="1"/>
    <xf numFmtId="168" fontId="14" fillId="0" borderId="12" xfId="6" applyFont="1" applyFill="1" applyBorder="1" applyProtection="1"/>
    <xf numFmtId="168" fontId="14" fillId="0" borderId="12" xfId="6" applyFont="1" applyBorder="1" applyProtection="1"/>
    <xf numFmtId="169" fontId="14" fillId="0" borderId="12" xfId="6" applyNumberFormat="1" applyFont="1" applyBorder="1" applyProtection="1"/>
    <xf numFmtId="168" fontId="14" fillId="0" borderId="25" xfId="6" applyFont="1" applyBorder="1" applyProtection="1"/>
    <xf numFmtId="174" fontId="10" fillId="0" borderId="16" xfId="6" applyNumberFormat="1" applyFont="1" applyFill="1" applyBorder="1" applyAlignment="1" applyProtection="1">
      <alignment horizontal="center"/>
    </xf>
    <xf numFmtId="170" fontId="14" fillId="0" borderId="26" xfId="6" applyNumberFormat="1" applyFont="1" applyBorder="1" applyAlignment="1" applyProtection="1">
      <alignment horizontal="center"/>
    </xf>
    <xf numFmtId="174" fontId="10" fillId="0" borderId="27" xfId="0" applyNumberFormat="1" applyFont="1" applyBorder="1" applyAlignment="1" applyProtection="1"/>
    <xf numFmtId="170" fontId="14" fillId="0" borderId="14" xfId="6" applyNumberFormat="1" applyFont="1" applyBorder="1" applyAlignment="1" applyProtection="1">
      <alignment horizontal="center"/>
    </xf>
    <xf numFmtId="174" fontId="10" fillId="0" borderId="28" xfId="0" applyNumberFormat="1" applyFont="1" applyBorder="1" applyAlignment="1" applyProtection="1"/>
    <xf numFmtId="0" fontId="8" fillId="0" borderId="0" xfId="0" applyFont="1" applyBorder="1" applyProtection="1"/>
    <xf numFmtId="170" fontId="14" fillId="0" borderId="15" xfId="6" applyNumberFormat="1" applyFont="1" applyBorder="1" applyAlignment="1" applyProtection="1">
      <alignment horizontal="center"/>
    </xf>
    <xf numFmtId="174" fontId="10" fillId="0" borderId="29" xfId="0" applyNumberFormat="1" applyFont="1" applyBorder="1" applyAlignment="1" applyProtection="1"/>
    <xf numFmtId="168" fontId="14" fillId="0" borderId="14" xfId="6" applyFont="1" applyBorder="1" applyAlignment="1" applyProtection="1"/>
    <xf numFmtId="168" fontId="14" fillId="0" borderId="15" xfId="6" applyFont="1" applyBorder="1" applyAlignment="1" applyProtection="1"/>
    <xf numFmtId="168" fontId="14" fillId="0" borderId="30" xfId="6" applyFont="1" applyBorder="1" applyProtection="1"/>
    <xf numFmtId="168" fontId="8" fillId="0" borderId="31" xfId="6" applyFont="1" applyBorder="1" applyProtection="1"/>
    <xf numFmtId="168" fontId="17" fillId="0" borderId="0" xfId="6" applyFont="1" applyProtection="1"/>
    <xf numFmtId="168" fontId="14" fillId="0" borderId="32" xfId="6" applyFont="1" applyBorder="1" applyAlignment="1" applyProtection="1">
      <alignment horizontal="center"/>
    </xf>
    <xf numFmtId="168" fontId="14" fillId="0" borderId="26" xfId="6" applyFont="1" applyBorder="1" applyAlignment="1" applyProtection="1">
      <alignment horizontal="right"/>
    </xf>
    <xf numFmtId="167" fontId="8" fillId="0" borderId="27" xfId="7" applyNumberFormat="1" applyFont="1" applyBorder="1" applyAlignment="1" applyProtection="1">
      <alignment horizontal="center"/>
    </xf>
    <xf numFmtId="168" fontId="16" fillId="0" borderId="3" xfId="6" applyFont="1" applyBorder="1" applyAlignment="1" applyProtection="1">
      <alignment horizontal="center"/>
    </xf>
    <xf numFmtId="168" fontId="14" fillId="0" borderId="14" xfId="6" applyFont="1" applyBorder="1" applyAlignment="1" applyProtection="1">
      <alignment horizontal="right"/>
    </xf>
    <xf numFmtId="167" fontId="8" fillId="0" borderId="28" xfId="7" applyNumberFormat="1" applyFont="1" applyBorder="1" applyAlignment="1" applyProtection="1">
      <alignment horizontal="center"/>
    </xf>
    <xf numFmtId="167" fontId="8" fillId="0" borderId="31" xfId="7" applyNumberFormat="1" applyFont="1" applyBorder="1" applyAlignment="1" applyProtection="1">
      <alignment horizontal="center"/>
    </xf>
    <xf numFmtId="168" fontId="14" fillId="0" borderId="33" xfId="6" applyFont="1" applyBorder="1" applyAlignment="1" applyProtection="1">
      <alignment horizontal="right"/>
    </xf>
    <xf numFmtId="167" fontId="8" fillId="0" borderId="29" xfId="7" applyNumberFormat="1" applyFont="1" applyBorder="1" applyAlignment="1" applyProtection="1">
      <alignment horizontal="center"/>
    </xf>
    <xf numFmtId="174" fontId="10" fillId="0" borderId="18" xfId="0" applyNumberFormat="1" applyFont="1" applyBorder="1" applyAlignment="1" applyProtection="1">
      <protection locked="0"/>
    </xf>
    <xf numFmtId="174" fontId="10" fillId="0" borderId="6" xfId="0" applyNumberFormat="1" applyFont="1" applyBorder="1" applyAlignment="1" applyProtection="1">
      <protection locked="0"/>
    </xf>
    <xf numFmtId="0" fontId="10" fillId="0" borderId="6" xfId="0" applyFont="1" applyBorder="1" applyAlignment="1" applyProtection="1">
      <protection locked="0"/>
    </xf>
    <xf numFmtId="174" fontId="10" fillId="0" borderId="19" xfId="0" applyNumberFormat="1" applyFont="1" applyBorder="1" applyAlignment="1" applyProtection="1">
      <protection locked="0"/>
    </xf>
    <xf numFmtId="2" fontId="8" fillId="0" borderId="21" xfId="0" applyNumberFormat="1" applyFont="1" applyBorder="1" applyProtection="1">
      <protection locked="0"/>
    </xf>
    <xf numFmtId="174" fontId="8" fillId="0" borderId="21" xfId="0" applyNumberFormat="1" applyFont="1" applyBorder="1" applyAlignment="1" applyProtection="1">
      <alignment horizontal="center"/>
      <protection locked="0"/>
    </xf>
    <xf numFmtId="14" fontId="14" fillId="2" borderId="6" xfId="5" applyNumberFormat="1" applyFill="1" applyBorder="1" applyProtection="1">
      <protection locked="0"/>
    </xf>
    <xf numFmtId="0" fontId="14" fillId="2" borderId="6" xfId="5" quotePrefix="1" applyFill="1" applyBorder="1" applyProtection="1">
      <protection locked="0"/>
    </xf>
    <xf numFmtId="0" fontId="14" fillId="2" borderId="6" xfId="5" applyFill="1" applyBorder="1" applyProtection="1">
      <protection locked="0"/>
    </xf>
    <xf numFmtId="168" fontId="14" fillId="0" borderId="30" xfId="6" applyFont="1" applyBorder="1" applyAlignment="1" applyProtection="1">
      <alignment horizontal="center"/>
    </xf>
    <xf numFmtId="168" fontId="14" fillId="0" borderId="37" xfId="6" applyFont="1" applyBorder="1" applyAlignment="1" applyProtection="1">
      <alignment horizontal="center"/>
    </xf>
    <xf numFmtId="168" fontId="14" fillId="0" borderId="16" xfId="6" applyFont="1" applyBorder="1" applyAlignment="1" applyProtection="1">
      <alignment horizontal="right"/>
    </xf>
    <xf numFmtId="168" fontId="8" fillId="0" borderId="0" xfId="6" applyFont="1" applyAlignment="1" applyProtection="1">
      <alignment horizontal="center"/>
    </xf>
    <xf numFmtId="168" fontId="14" fillId="0" borderId="35" xfId="6" applyFont="1" applyBorder="1" applyAlignment="1" applyProtection="1">
      <alignment horizontal="right"/>
    </xf>
    <xf numFmtId="2" fontId="14" fillId="2" borderId="6" xfId="5" applyNumberFormat="1" applyFill="1" applyBorder="1" applyProtection="1">
      <protection locked="0"/>
    </xf>
    <xf numFmtId="172" fontId="17" fillId="0" borderId="0" xfId="6" applyNumberFormat="1" applyFont="1" applyProtection="1"/>
    <xf numFmtId="170" fontId="17" fillId="0" borderId="0" xfId="6" applyNumberFormat="1" applyFont="1" applyProtection="1"/>
    <xf numFmtId="168" fontId="17" fillId="0" borderId="0" xfId="6" applyNumberFormat="1" applyFont="1" applyProtection="1"/>
    <xf numFmtId="0" fontId="8" fillId="0" borderId="0" xfId="5" applyFont="1" applyAlignment="1">
      <alignment wrapText="1"/>
    </xf>
    <xf numFmtId="0" fontId="14" fillId="0" borderId="0" xfId="5"/>
    <xf numFmtId="0" fontId="14" fillId="0" borderId="13" xfId="5" applyBorder="1" applyAlignment="1">
      <alignment wrapText="1"/>
    </xf>
    <xf numFmtId="0" fontId="14" fillId="0" borderId="48" xfId="5" applyBorder="1" applyAlignment="1">
      <alignment wrapText="1"/>
    </xf>
    <xf numFmtId="0" fontId="14" fillId="0" borderId="49" xfId="5" applyBorder="1" applyAlignment="1">
      <alignment wrapText="1"/>
    </xf>
    <xf numFmtId="0" fontId="14" fillId="0" borderId="0" xfId="5" applyAlignment="1">
      <alignment wrapText="1"/>
    </xf>
    <xf numFmtId="14" fontId="8" fillId="0" borderId="18" xfId="6" applyNumberFormat="1" applyFont="1" applyBorder="1" applyProtection="1">
      <protection locked="0"/>
    </xf>
    <xf numFmtId="49" fontId="8" fillId="0" borderId="18" xfId="6" applyNumberFormat="1" applyFont="1" applyBorder="1" applyAlignment="1" applyProtection="1">
      <alignment horizontal="center"/>
      <protection locked="0"/>
    </xf>
    <xf numFmtId="14" fontId="8" fillId="0" borderId="27" xfId="6" applyNumberFormat="1" applyFont="1" applyBorder="1" applyAlignment="1" applyProtection="1">
      <alignment horizontal="center"/>
      <protection locked="0"/>
    </xf>
    <xf numFmtId="168" fontId="14" fillId="0" borderId="11" xfId="6" applyFont="1" applyBorder="1" applyProtection="1"/>
    <xf numFmtId="171" fontId="8" fillId="0" borderId="6" xfId="6" applyNumberFormat="1" applyFont="1" applyBorder="1" applyProtection="1">
      <protection locked="0"/>
    </xf>
    <xf numFmtId="176" fontId="8" fillId="0" borderId="19" xfId="6" applyNumberFormat="1" applyFont="1" applyBorder="1" applyProtection="1">
      <protection locked="0"/>
    </xf>
    <xf numFmtId="170" fontId="14" fillId="0" borderId="0" xfId="6" applyNumberFormat="1" applyFont="1" applyFill="1" applyBorder="1" applyAlignment="1" applyProtection="1">
      <alignment horizontal="left"/>
    </xf>
    <xf numFmtId="168" fontId="14" fillId="0" borderId="0" xfId="6" applyFont="1" applyFill="1" applyBorder="1" applyProtection="1"/>
    <xf numFmtId="169" fontId="14" fillId="0" borderId="0" xfId="6" applyNumberFormat="1" applyFont="1" applyBorder="1" applyProtection="1"/>
    <xf numFmtId="176" fontId="8" fillId="0" borderId="0" xfId="6" applyNumberFormat="1" applyFont="1" applyBorder="1" applyProtection="1"/>
    <xf numFmtId="177" fontId="8" fillId="0" borderId="0" xfId="6" applyNumberFormat="1" applyFont="1" applyBorder="1" applyAlignment="1" applyProtection="1">
      <alignment horizontal="center"/>
    </xf>
    <xf numFmtId="168" fontId="8" fillId="0" borderId="16" xfId="6" applyFont="1" applyBorder="1" applyAlignment="1" applyProtection="1">
      <alignment horizontal="right"/>
    </xf>
    <xf numFmtId="170" fontId="14" fillId="0" borderId="16" xfId="6" applyNumberFormat="1" applyFont="1" applyFill="1" applyBorder="1" applyProtection="1"/>
    <xf numFmtId="168" fontId="14" fillId="0" borderId="34" xfId="6" applyFont="1" applyFill="1" applyBorder="1" applyProtection="1"/>
    <xf numFmtId="176" fontId="8" fillId="0" borderId="0" xfId="6" applyNumberFormat="1" applyFont="1" applyBorder="1" applyAlignment="1" applyProtection="1">
      <alignment horizontal="center"/>
    </xf>
    <xf numFmtId="176" fontId="8" fillId="0" borderId="23" xfId="6" applyNumberFormat="1" applyFont="1" applyBorder="1" applyAlignment="1" applyProtection="1">
      <alignment horizontal="center"/>
    </xf>
    <xf numFmtId="168" fontId="16" fillId="0" borderId="12" xfId="6" applyFont="1" applyBorder="1" applyAlignment="1" applyProtection="1">
      <alignment horizontal="center"/>
    </xf>
    <xf numFmtId="168" fontId="14" fillId="0" borderId="16" xfId="6" applyFont="1" applyBorder="1" applyAlignment="1" applyProtection="1">
      <alignment horizontal="center"/>
    </xf>
    <xf numFmtId="168" fontId="14" fillId="0" borderId="51" xfId="6" applyFont="1" applyBorder="1" applyAlignment="1" applyProtection="1">
      <alignment horizontal="center"/>
    </xf>
    <xf numFmtId="168" fontId="16" fillId="0" borderId="52" xfId="6" applyFont="1" applyBorder="1" applyAlignment="1" applyProtection="1">
      <alignment horizontal="center"/>
    </xf>
    <xf numFmtId="168" fontId="16" fillId="0" borderId="53" xfId="6" applyFont="1" applyBorder="1" applyAlignment="1" applyProtection="1">
      <alignment horizontal="center"/>
    </xf>
    <xf numFmtId="168" fontId="8" fillId="0" borderId="27" xfId="6" applyFont="1" applyBorder="1" applyAlignment="1" applyProtection="1">
      <alignment horizontal="center"/>
    </xf>
    <xf numFmtId="2" fontId="8" fillId="0" borderId="21" xfId="5" applyNumberFormat="1" applyFont="1" applyBorder="1" applyProtection="1">
      <protection locked="0"/>
    </xf>
    <xf numFmtId="174" fontId="8" fillId="0" borderId="21" xfId="5" applyNumberFormat="1" applyFont="1" applyBorder="1" applyAlignment="1" applyProtection="1">
      <alignment horizontal="center"/>
      <protection locked="0"/>
    </xf>
    <xf numFmtId="168" fontId="8" fillId="0" borderId="31" xfId="6" applyNumberFormat="1" applyFont="1" applyBorder="1" applyAlignment="1" applyProtection="1">
      <alignment horizontal="center"/>
    </xf>
    <xf numFmtId="168" fontId="8" fillId="0" borderId="28" xfId="6" applyFont="1" applyBorder="1" applyAlignment="1" applyProtection="1">
      <alignment horizontal="center"/>
    </xf>
    <xf numFmtId="2" fontId="8" fillId="0" borderId="55" xfId="5" applyNumberFormat="1" applyFont="1" applyBorder="1" applyProtection="1">
      <protection locked="0"/>
    </xf>
    <xf numFmtId="171" fontId="8" fillId="0" borderId="55" xfId="6" applyNumberFormat="1" applyFont="1" applyBorder="1" applyAlignment="1" applyProtection="1">
      <alignment horizontal="center"/>
    </xf>
    <xf numFmtId="174" fontId="8" fillId="0" borderId="55" xfId="5" applyNumberFormat="1" applyFont="1" applyBorder="1" applyAlignment="1" applyProtection="1">
      <alignment horizontal="center"/>
      <protection locked="0"/>
    </xf>
    <xf numFmtId="168" fontId="8" fillId="0" borderId="56" xfId="6" applyNumberFormat="1" applyFont="1" applyBorder="1" applyAlignment="1" applyProtection="1">
      <alignment horizontal="center"/>
    </xf>
    <xf numFmtId="168" fontId="14" fillId="0" borderId="15" xfId="6" applyFont="1" applyBorder="1" applyAlignment="1" applyProtection="1">
      <alignment horizontal="right"/>
    </xf>
    <xf numFmtId="168" fontId="8" fillId="0" borderId="29" xfId="6" applyFont="1" applyBorder="1" applyAlignment="1" applyProtection="1">
      <alignment horizontal="center"/>
    </xf>
    <xf numFmtId="2" fontId="8" fillId="0" borderId="6" xfId="5" applyNumberFormat="1" applyFont="1" applyBorder="1" applyProtection="1">
      <protection locked="0"/>
    </xf>
    <xf numFmtId="171" fontId="8" fillId="0" borderId="6" xfId="6" applyNumberFormat="1" applyFont="1" applyBorder="1" applyAlignment="1" applyProtection="1">
      <alignment horizontal="center"/>
    </xf>
    <xf numFmtId="174" fontId="8" fillId="0" borderId="6" xfId="5" applyNumberFormat="1" applyFont="1" applyBorder="1" applyAlignment="1" applyProtection="1">
      <alignment horizontal="center"/>
      <protection locked="0"/>
    </xf>
    <xf numFmtId="168" fontId="8" fillId="0" borderId="28" xfId="6" applyNumberFormat="1" applyFont="1" applyBorder="1" applyAlignment="1" applyProtection="1">
      <alignment horizontal="center"/>
    </xf>
    <xf numFmtId="2" fontId="8" fillId="0" borderId="19" xfId="5" applyNumberFormat="1" applyFont="1" applyBorder="1" applyProtection="1">
      <protection locked="0"/>
    </xf>
    <xf numFmtId="171" fontId="8" fillId="0" borderId="19" xfId="6" applyNumberFormat="1" applyFont="1" applyBorder="1" applyAlignment="1" applyProtection="1">
      <alignment horizontal="center"/>
    </xf>
    <xf numFmtId="174" fontId="8" fillId="0" borderId="19" xfId="5" applyNumberFormat="1" applyFont="1" applyBorder="1" applyAlignment="1" applyProtection="1">
      <alignment horizontal="center"/>
      <protection locked="0"/>
    </xf>
    <xf numFmtId="168" fontId="8" fillId="0" borderId="29" xfId="6" applyNumberFormat="1" applyFont="1" applyBorder="1" applyAlignment="1" applyProtection="1">
      <alignment horizontal="center"/>
    </xf>
    <xf numFmtId="168" fontId="8" fillId="0" borderId="31" xfId="6" applyFont="1" applyBorder="1" applyAlignment="1" applyProtection="1">
      <alignment horizontal="center"/>
    </xf>
    <xf numFmtId="166" fontId="8" fillId="0" borderId="0" xfId="6" applyNumberFormat="1" applyFont="1" applyBorder="1" applyAlignment="1" applyProtection="1">
      <alignment horizontal="center"/>
    </xf>
    <xf numFmtId="0" fontId="8" fillId="0" borderId="0" xfId="5" applyFont="1" applyBorder="1" applyProtection="1"/>
    <xf numFmtId="168" fontId="8" fillId="0" borderId="16" xfId="6" applyFont="1" applyBorder="1" applyAlignment="1" applyProtection="1"/>
    <xf numFmtId="168" fontId="14" fillId="0" borderId="0" xfId="6" applyFont="1" applyBorder="1" applyAlignment="1" applyProtection="1"/>
    <xf numFmtId="0" fontId="14" fillId="0" borderId="0" xfId="0" applyFont="1"/>
    <xf numFmtId="0" fontId="0" fillId="0" borderId="6" xfId="0" applyFill="1" applyBorder="1"/>
    <xf numFmtId="0" fontId="0" fillId="2" borderId="6" xfId="0" applyFill="1" applyBorder="1" applyProtection="1">
      <protection locked="0"/>
    </xf>
    <xf numFmtId="165" fontId="0" fillId="0" borderId="6" xfId="0" applyNumberFormat="1" applyFill="1" applyBorder="1"/>
    <xf numFmtId="0" fontId="8" fillId="0" borderId="7" xfId="0" applyFont="1" applyBorder="1" applyAlignment="1">
      <alignment wrapText="1"/>
    </xf>
    <xf numFmtId="0" fontId="0" fillId="4" borderId="6" xfId="0" applyFill="1" applyBorder="1"/>
    <xf numFmtId="164" fontId="0" fillId="4" borderId="6" xfId="0" applyNumberFormat="1" applyFill="1" applyBorder="1"/>
    <xf numFmtId="169" fontId="8" fillId="0" borderId="28" xfId="6" applyNumberFormat="1" applyFont="1" applyBorder="1" applyAlignment="1" applyProtection="1">
      <alignment horizontal="center"/>
    </xf>
    <xf numFmtId="169" fontId="8" fillId="0" borderId="29" xfId="6" applyNumberFormat="1" applyFont="1" applyBorder="1" applyAlignment="1" applyProtection="1">
      <alignment horizontal="center"/>
    </xf>
    <xf numFmtId="0" fontId="1" fillId="0" borderId="48" xfId="5" applyFont="1" applyBorder="1" applyAlignment="1">
      <alignment wrapText="1"/>
    </xf>
    <xf numFmtId="168" fontId="8" fillId="0" borderId="7" xfId="6" applyFont="1" applyFill="1" applyBorder="1" applyAlignment="1" applyProtection="1">
      <alignment horizontal="center"/>
      <protection locked="0"/>
    </xf>
    <xf numFmtId="168" fontId="10" fillId="0" borderId="7" xfId="6" applyFont="1" applyFill="1" applyBorder="1" applyAlignment="1" applyProtection="1">
      <alignment horizontal="center"/>
      <protection locked="0"/>
    </xf>
    <xf numFmtId="49" fontId="8" fillId="0" borderId="8" xfId="6" applyNumberFormat="1" applyFont="1" applyFill="1" applyBorder="1" applyAlignment="1" applyProtection="1">
      <alignment horizontal="center"/>
      <protection locked="0"/>
    </xf>
    <xf numFmtId="49" fontId="10" fillId="0" borderId="8" xfId="6" applyNumberFormat="1" applyFont="1" applyFill="1" applyBorder="1" applyAlignment="1" applyProtection="1">
      <alignment horizontal="center"/>
      <protection locked="0"/>
    </xf>
    <xf numFmtId="168" fontId="8" fillId="0" borderId="8" xfId="6" applyFont="1" applyFill="1" applyBorder="1" applyAlignment="1" applyProtection="1">
      <alignment horizontal="center"/>
      <protection locked="0"/>
    </xf>
    <xf numFmtId="168" fontId="10" fillId="0" borderId="8" xfId="6" applyFont="1" applyFill="1" applyBorder="1" applyAlignment="1" applyProtection="1">
      <alignment horizontal="center"/>
      <protection locked="0"/>
    </xf>
    <xf numFmtId="169" fontId="10" fillId="0" borderId="8" xfId="6" applyNumberFormat="1" applyFont="1" applyBorder="1" applyAlignment="1" applyProtection="1">
      <alignment horizontal="center"/>
      <protection locked="0"/>
    </xf>
    <xf numFmtId="169" fontId="10" fillId="0" borderId="43" xfId="6" applyNumberFormat="1" applyFont="1" applyBorder="1" applyAlignment="1" applyProtection="1">
      <alignment horizontal="center"/>
      <protection locked="0"/>
    </xf>
    <xf numFmtId="168" fontId="14" fillId="0" borderId="11" xfId="6" applyFont="1" applyBorder="1" applyAlignment="1" applyProtection="1">
      <alignment horizontal="right"/>
    </xf>
    <xf numFmtId="168" fontId="14" fillId="0" borderId="0" xfId="6" applyFont="1" applyBorder="1" applyAlignment="1" applyProtection="1">
      <alignment horizontal="right"/>
    </xf>
    <xf numFmtId="14" fontId="10" fillId="0" borderId="8" xfId="6" applyNumberFormat="1" applyFont="1" applyBorder="1" applyAlignment="1" applyProtection="1">
      <alignment horizontal="center"/>
      <protection locked="0"/>
    </xf>
    <xf numFmtId="14" fontId="10" fillId="0" borderId="43" xfId="6" applyNumberFormat="1" applyFont="1" applyBorder="1" applyAlignment="1" applyProtection="1">
      <alignment horizontal="center"/>
      <protection locked="0"/>
    </xf>
    <xf numFmtId="170" fontId="10" fillId="0" borderId="7" xfId="6" applyNumberFormat="1" applyFont="1" applyBorder="1" applyAlignment="1" applyProtection="1">
      <alignment horizontal="center"/>
      <protection locked="0"/>
    </xf>
    <xf numFmtId="170" fontId="10" fillId="0" borderId="44" xfId="6" applyNumberFormat="1" applyFont="1" applyBorder="1" applyAlignment="1" applyProtection="1">
      <alignment horizontal="center"/>
      <protection locked="0"/>
    </xf>
    <xf numFmtId="14" fontId="8" fillId="0" borderId="8" xfId="6" applyNumberFormat="1" applyFont="1" applyFill="1" applyBorder="1" applyAlignment="1" applyProtection="1">
      <alignment horizontal="center"/>
      <protection locked="0"/>
    </xf>
    <xf numFmtId="14" fontId="10" fillId="0" borderId="8" xfId="6" applyNumberFormat="1" applyFont="1" applyFill="1" applyBorder="1" applyAlignment="1" applyProtection="1">
      <alignment horizontal="center"/>
      <protection locked="0"/>
    </xf>
    <xf numFmtId="168" fontId="8" fillId="5" borderId="22" xfId="6" applyFont="1" applyFill="1" applyBorder="1" applyAlignment="1" applyProtection="1">
      <alignment horizontal="center"/>
    </xf>
    <xf numFmtId="168" fontId="10" fillId="5" borderId="16" xfId="6" applyFont="1" applyFill="1" applyBorder="1" applyAlignment="1" applyProtection="1">
      <alignment horizontal="center"/>
    </xf>
    <xf numFmtId="168" fontId="10" fillId="5" borderId="34" xfId="6" applyFont="1" applyFill="1" applyBorder="1" applyAlignment="1" applyProtection="1">
      <alignment horizontal="center"/>
    </xf>
    <xf numFmtId="168" fontId="8" fillId="5" borderId="11" xfId="6" applyFont="1" applyFill="1" applyBorder="1" applyAlignment="1" applyProtection="1">
      <alignment horizontal="center"/>
    </xf>
    <xf numFmtId="168" fontId="10" fillId="5" borderId="0" xfId="6" applyFont="1" applyFill="1" applyBorder="1" applyAlignment="1" applyProtection="1">
      <alignment horizontal="center"/>
    </xf>
    <xf numFmtId="168" fontId="10" fillId="5" borderId="23" xfId="6" applyFont="1" applyFill="1" applyBorder="1" applyAlignment="1" applyProtection="1">
      <alignment horizontal="center"/>
    </xf>
    <xf numFmtId="168" fontId="8" fillId="5" borderId="35" xfId="6" applyFont="1" applyFill="1" applyBorder="1" applyAlignment="1" applyProtection="1">
      <alignment horizontal="center"/>
    </xf>
    <xf numFmtId="168" fontId="10" fillId="5" borderId="12" xfId="6" applyFont="1" applyFill="1" applyBorder="1" applyAlignment="1" applyProtection="1">
      <alignment horizontal="center"/>
    </xf>
    <xf numFmtId="168" fontId="10" fillId="5" borderId="25" xfId="6" applyFont="1" applyFill="1" applyBorder="1" applyAlignment="1" applyProtection="1">
      <alignment horizontal="center"/>
    </xf>
    <xf numFmtId="168" fontId="15" fillId="0" borderId="16" xfId="6" applyFont="1" applyBorder="1" applyAlignment="1" applyProtection="1">
      <alignment horizontal="center"/>
    </xf>
    <xf numFmtId="168" fontId="15" fillId="0" borderId="34" xfId="6" applyFont="1" applyBorder="1" applyAlignment="1" applyProtection="1">
      <alignment horizontal="center"/>
    </xf>
    <xf numFmtId="168" fontId="14" fillId="0" borderId="35" xfId="6" applyFont="1" applyBorder="1" applyAlignment="1" applyProtection="1">
      <alignment horizontal="right"/>
    </xf>
    <xf numFmtId="168" fontId="14" fillId="0" borderId="12" xfId="6" applyFont="1" applyBorder="1" applyAlignment="1" applyProtection="1">
      <alignment horizontal="right"/>
    </xf>
    <xf numFmtId="168" fontId="14" fillId="0" borderId="2" xfId="6" applyFont="1" applyBorder="1" applyAlignment="1" applyProtection="1">
      <alignment horizontal="right"/>
    </xf>
    <xf numFmtId="168" fontId="14" fillId="0" borderId="0" xfId="6" applyFont="1" applyAlignment="1" applyProtection="1">
      <alignment horizontal="center"/>
    </xf>
    <xf numFmtId="176" fontId="8" fillId="0" borderId="8" xfId="6" applyNumberFormat="1" applyFont="1" applyBorder="1" applyAlignment="1" applyProtection="1">
      <alignment horizontal="center"/>
      <protection locked="0"/>
    </xf>
    <xf numFmtId="176" fontId="8" fillId="0" borderId="43" xfId="6" applyNumberFormat="1" applyFont="1" applyBorder="1" applyAlignment="1" applyProtection="1">
      <alignment horizontal="center"/>
      <protection locked="0"/>
    </xf>
    <xf numFmtId="168" fontId="8" fillId="0" borderId="22" xfId="6" applyFont="1" applyBorder="1" applyAlignment="1" applyProtection="1">
      <alignment horizontal="center"/>
    </xf>
    <xf numFmtId="168" fontId="8" fillId="0" borderId="16" xfId="6" applyFont="1" applyBorder="1" applyAlignment="1" applyProtection="1">
      <alignment horizontal="center"/>
    </xf>
    <xf numFmtId="174" fontId="8" fillId="0" borderId="45" xfId="6" applyNumberFormat="1" applyFont="1" applyFill="1" applyBorder="1" applyAlignment="1" applyProtection="1">
      <alignment horizontal="center"/>
      <protection locked="0"/>
    </xf>
    <xf numFmtId="1" fontId="8" fillId="0" borderId="8" xfId="6" applyNumberFormat="1" applyFont="1" applyBorder="1" applyAlignment="1" applyProtection="1">
      <alignment horizontal="center"/>
    </xf>
    <xf numFmtId="1" fontId="8" fillId="0" borderId="8" xfId="6" applyNumberFormat="1" applyFont="1" applyBorder="1" applyAlignment="1" applyProtection="1">
      <alignment horizontal="center"/>
      <protection locked="0"/>
    </xf>
    <xf numFmtId="174" fontId="8" fillId="0" borderId="7" xfId="6" applyNumberFormat="1" applyFont="1" applyFill="1" applyBorder="1" applyAlignment="1" applyProtection="1">
      <alignment horizontal="center"/>
      <protection locked="0"/>
    </xf>
    <xf numFmtId="168" fontId="14" fillId="0" borderId="22" xfId="6" applyFont="1" applyBorder="1" applyAlignment="1" applyProtection="1">
      <alignment horizontal="right"/>
    </xf>
    <xf numFmtId="168" fontId="14" fillId="0" borderId="16" xfId="6" applyFont="1" applyBorder="1" applyAlignment="1" applyProtection="1">
      <alignment horizontal="right"/>
    </xf>
    <xf numFmtId="168" fontId="15" fillId="0" borderId="0" xfId="6" applyFont="1" applyAlignment="1" applyProtection="1">
      <alignment horizontal="center"/>
    </xf>
    <xf numFmtId="176" fontId="8" fillId="0" borderId="7" xfId="6" applyNumberFormat="1" applyFont="1" applyFill="1" applyBorder="1" applyAlignment="1" applyProtection="1">
      <alignment horizontal="center"/>
      <protection locked="0"/>
    </xf>
    <xf numFmtId="168" fontId="16" fillId="0" borderId="22" xfId="6" applyFont="1" applyBorder="1" applyAlignment="1" applyProtection="1">
      <alignment horizontal="center"/>
    </xf>
    <xf numFmtId="168" fontId="16" fillId="0" borderId="34" xfId="6" applyFont="1" applyBorder="1" applyAlignment="1" applyProtection="1">
      <alignment horizontal="center"/>
    </xf>
    <xf numFmtId="168" fontId="16" fillId="0" borderId="11" xfId="6" applyFont="1" applyBorder="1" applyAlignment="1" applyProtection="1">
      <alignment horizontal="center"/>
    </xf>
    <xf numFmtId="168" fontId="16" fillId="0" borderId="23" xfId="6" applyFont="1" applyBorder="1" applyAlignment="1" applyProtection="1">
      <alignment horizontal="center"/>
    </xf>
    <xf numFmtId="168" fontId="14" fillId="0" borderId="14" xfId="6" applyFont="1" applyBorder="1" applyAlignment="1" applyProtection="1">
      <alignment horizontal="center"/>
    </xf>
    <xf numFmtId="168" fontId="14" fillId="0" borderId="6" xfId="6" applyFont="1" applyBorder="1" applyAlignment="1" applyProtection="1">
      <alignment horizontal="center"/>
    </xf>
    <xf numFmtId="175" fontId="8" fillId="0" borderId="38" xfId="1" applyNumberFormat="1" applyFont="1" applyBorder="1" applyAlignment="1" applyProtection="1">
      <alignment horizontal="center"/>
    </xf>
    <xf numFmtId="175" fontId="8" fillId="0" borderId="39" xfId="1" applyNumberFormat="1" applyFont="1" applyBorder="1" applyAlignment="1" applyProtection="1">
      <alignment horizontal="center"/>
    </xf>
    <xf numFmtId="168" fontId="14" fillId="0" borderId="26" xfId="6" applyFont="1" applyBorder="1" applyAlignment="1" applyProtection="1">
      <alignment horizontal="center"/>
    </xf>
    <xf numFmtId="168" fontId="14" fillId="0" borderId="18" xfId="6" applyFont="1" applyBorder="1" applyAlignment="1" applyProtection="1">
      <alignment horizontal="center"/>
    </xf>
    <xf numFmtId="168" fontId="14" fillId="0" borderId="27" xfId="6" applyFont="1" applyBorder="1" applyAlignment="1" applyProtection="1">
      <alignment horizontal="center"/>
    </xf>
    <xf numFmtId="168" fontId="18" fillId="0" borderId="0" xfId="6" applyFont="1" applyAlignment="1" applyProtection="1">
      <alignment horizontal="center" wrapText="1"/>
    </xf>
    <xf numFmtId="168" fontId="8" fillId="0" borderId="45" xfId="6" applyNumberFormat="1" applyFont="1" applyFill="1" applyBorder="1" applyAlignment="1" applyProtection="1">
      <alignment horizontal="center"/>
      <protection locked="0"/>
    </xf>
    <xf numFmtId="168" fontId="10" fillId="0" borderId="46" xfId="6" applyNumberFormat="1" applyFont="1" applyFill="1" applyBorder="1" applyAlignment="1" applyProtection="1">
      <alignment horizontal="center"/>
      <protection locked="0"/>
    </xf>
    <xf numFmtId="169" fontId="8" fillId="0" borderId="42" xfId="6" applyNumberFormat="1" applyFont="1" applyBorder="1" applyAlignment="1" applyProtection="1">
      <alignment horizontal="center"/>
    </xf>
    <xf numFmtId="169" fontId="8" fillId="0" borderId="43" xfId="6" applyNumberFormat="1" applyFont="1" applyBorder="1" applyAlignment="1" applyProtection="1">
      <alignment horizontal="center"/>
    </xf>
    <xf numFmtId="176" fontId="10" fillId="0" borderId="7" xfId="6" applyNumberFormat="1" applyFont="1" applyFill="1" applyBorder="1" applyAlignment="1" applyProtection="1">
      <alignment horizontal="center"/>
      <protection locked="0"/>
    </xf>
    <xf numFmtId="176" fontId="10" fillId="0" borderId="44" xfId="6" applyNumberFormat="1" applyFont="1" applyFill="1" applyBorder="1" applyAlignment="1" applyProtection="1">
      <alignment horizontal="center"/>
      <protection locked="0"/>
    </xf>
    <xf numFmtId="1" fontId="10" fillId="0" borderId="24" xfId="6" applyNumberFormat="1" applyFont="1" applyBorder="1" applyAlignment="1" applyProtection="1">
      <alignment horizontal="center"/>
    </xf>
    <xf numFmtId="175" fontId="8" fillId="0" borderId="42" xfId="1" applyNumberFormat="1" applyFont="1" applyBorder="1" applyAlignment="1" applyProtection="1">
      <alignment horizontal="center"/>
    </xf>
    <xf numFmtId="175" fontId="8" fillId="0" borderId="43" xfId="1" applyNumberFormat="1" applyFont="1" applyBorder="1" applyAlignment="1" applyProtection="1">
      <alignment horizontal="center"/>
    </xf>
    <xf numFmtId="1" fontId="10" fillId="0" borderId="8" xfId="6" applyNumberFormat="1" applyFont="1" applyBorder="1" applyAlignment="1" applyProtection="1">
      <alignment horizontal="center"/>
      <protection locked="0"/>
    </xf>
    <xf numFmtId="174" fontId="10" fillId="0" borderId="45" xfId="6" applyNumberFormat="1" applyFont="1" applyFill="1" applyBorder="1" applyAlignment="1" applyProtection="1">
      <alignment horizontal="center"/>
      <protection locked="0"/>
    </xf>
    <xf numFmtId="168" fontId="8" fillId="0" borderId="0" xfId="6" applyFont="1" applyAlignment="1" applyProtection="1">
      <alignment horizontal="center"/>
    </xf>
    <xf numFmtId="168" fontId="10" fillId="0" borderId="0" xfId="6" applyFont="1" applyAlignment="1" applyProtection="1">
      <alignment horizontal="center"/>
    </xf>
    <xf numFmtId="10" fontId="14" fillId="0" borderId="26" xfId="7" applyNumberFormat="1" applyFont="1" applyBorder="1" applyAlignment="1" applyProtection="1">
      <alignment horizontal="center"/>
    </xf>
    <xf numFmtId="10" fontId="14" fillId="0" borderId="18" xfId="7" applyNumberFormat="1" applyFont="1" applyBorder="1" applyAlignment="1" applyProtection="1">
      <alignment horizontal="center"/>
    </xf>
    <xf numFmtId="10" fontId="14" fillId="0" borderId="27" xfId="7" applyNumberFormat="1" applyFont="1" applyBorder="1" applyAlignment="1" applyProtection="1">
      <alignment horizontal="center"/>
    </xf>
    <xf numFmtId="168" fontId="16" fillId="0" borderId="40" xfId="6" applyFont="1" applyBorder="1" applyAlignment="1" applyProtection="1">
      <alignment horizontal="center"/>
    </xf>
    <xf numFmtId="168" fontId="16" fillId="0" borderId="41" xfId="6" applyFont="1" applyBorder="1" applyAlignment="1" applyProtection="1">
      <alignment horizontal="center"/>
    </xf>
    <xf numFmtId="2" fontId="8" fillId="0" borderId="42" xfId="7" applyNumberFormat="1" applyFont="1" applyBorder="1" applyAlignment="1" applyProtection="1">
      <alignment horizontal="center"/>
    </xf>
    <xf numFmtId="2" fontId="8" fillId="0" borderId="43" xfId="7" applyNumberFormat="1" applyFont="1" applyBorder="1" applyAlignment="1" applyProtection="1">
      <alignment horizontal="center"/>
    </xf>
    <xf numFmtId="2" fontId="8" fillId="0" borderId="42" xfId="6" applyNumberFormat="1" applyFont="1" applyBorder="1" applyAlignment="1" applyProtection="1">
      <alignment horizontal="center"/>
    </xf>
    <xf numFmtId="2" fontId="8" fillId="0" borderId="43" xfId="6" applyNumberFormat="1" applyFont="1" applyBorder="1" applyAlignment="1" applyProtection="1">
      <alignment horizontal="center"/>
    </xf>
    <xf numFmtId="168" fontId="14" fillId="0" borderId="30" xfId="6" applyFont="1" applyBorder="1" applyAlignment="1" applyProtection="1">
      <alignment horizontal="center"/>
    </xf>
    <xf numFmtId="168" fontId="14" fillId="0" borderId="21" xfId="6" applyFont="1" applyBorder="1" applyAlignment="1" applyProtection="1">
      <alignment horizontal="center"/>
    </xf>
    <xf numFmtId="168" fontId="14" fillId="0" borderId="0" xfId="6" applyFont="1" applyBorder="1" applyAlignment="1" applyProtection="1">
      <alignment horizontal="center"/>
    </xf>
    <xf numFmtId="168" fontId="16" fillId="0" borderId="16" xfId="6" applyFont="1" applyBorder="1" applyAlignment="1" applyProtection="1">
      <alignment horizontal="center"/>
    </xf>
    <xf numFmtId="168" fontId="14" fillId="0" borderId="11" xfId="6" applyFont="1" applyBorder="1" applyAlignment="1" applyProtection="1">
      <alignment horizontal="left"/>
      <protection locked="0"/>
    </xf>
    <xf numFmtId="168" fontId="14" fillId="0" borderId="0" xfId="6" applyFont="1" applyBorder="1" applyAlignment="1" applyProtection="1">
      <alignment horizontal="left"/>
      <protection locked="0"/>
    </xf>
    <xf numFmtId="168" fontId="14" fillId="0" borderId="23" xfId="6" applyFont="1" applyBorder="1" applyAlignment="1" applyProtection="1">
      <alignment horizontal="left"/>
      <protection locked="0"/>
    </xf>
    <xf numFmtId="168" fontId="14" fillId="0" borderId="35" xfId="6" applyFont="1" applyBorder="1" applyAlignment="1" applyProtection="1">
      <alignment horizontal="left"/>
      <protection locked="0"/>
    </xf>
    <xf numFmtId="168" fontId="14" fillId="0" borderId="12" xfId="6" applyFont="1" applyBorder="1" applyAlignment="1" applyProtection="1">
      <alignment horizontal="left"/>
      <protection locked="0"/>
    </xf>
    <xf numFmtId="168" fontId="14" fillId="0" borderId="25" xfId="6" applyFont="1" applyBorder="1" applyAlignment="1" applyProtection="1">
      <alignment horizontal="left"/>
      <protection locked="0"/>
    </xf>
    <xf numFmtId="168" fontId="14" fillId="0" borderId="36" xfId="6" applyFont="1" applyBorder="1" applyAlignment="1" applyProtection="1">
      <alignment horizontal="center"/>
    </xf>
    <xf numFmtId="168" fontId="14" fillId="0" borderId="37" xfId="6" applyFont="1" applyBorder="1" applyAlignment="1" applyProtection="1">
      <alignment horizontal="center"/>
    </xf>
    <xf numFmtId="2" fontId="8" fillId="0" borderId="38" xfId="6" applyNumberFormat="1" applyFont="1" applyBorder="1" applyAlignment="1" applyProtection="1">
      <alignment horizontal="center"/>
    </xf>
    <xf numFmtId="2" fontId="8" fillId="0" borderId="39" xfId="6" applyNumberFormat="1" applyFont="1" applyBorder="1" applyAlignment="1" applyProtection="1">
      <alignment horizontal="center"/>
    </xf>
    <xf numFmtId="168" fontId="14" fillId="0" borderId="50" xfId="6" applyFont="1" applyBorder="1" applyAlignment="1" applyProtection="1">
      <alignment horizontal="right"/>
    </xf>
    <xf numFmtId="168" fontId="14" fillId="0" borderId="15" xfId="6" applyFont="1" applyBorder="1" applyAlignment="1" applyProtection="1">
      <alignment horizontal="center"/>
    </xf>
    <xf numFmtId="168" fontId="14" fillId="0" borderId="19" xfId="6" applyFont="1" applyBorder="1" applyAlignment="1" applyProtection="1">
      <alignment horizontal="center"/>
    </xf>
    <xf numFmtId="168" fontId="8" fillId="0" borderId="22" xfId="6" applyFont="1" applyBorder="1" applyAlignment="1" applyProtection="1">
      <alignment horizontal="right"/>
    </xf>
    <xf numFmtId="168" fontId="8" fillId="0" borderId="16" xfId="6" applyFont="1" applyBorder="1" applyAlignment="1" applyProtection="1">
      <alignment horizontal="right"/>
    </xf>
    <xf numFmtId="168" fontId="16" fillId="0" borderId="15" xfId="6" applyFont="1" applyBorder="1" applyAlignment="1" applyProtection="1">
      <alignment horizontal="center"/>
    </xf>
    <xf numFmtId="168" fontId="16" fillId="0" borderId="19" xfId="6" applyFont="1" applyBorder="1" applyAlignment="1" applyProtection="1">
      <alignment horizontal="center"/>
    </xf>
    <xf numFmtId="168" fontId="14" fillId="0" borderId="54" xfId="6" applyFont="1" applyBorder="1" applyAlignment="1" applyProtection="1">
      <alignment horizontal="center"/>
    </xf>
    <xf numFmtId="168" fontId="14" fillId="0" borderId="55" xfId="6" applyFont="1" applyBorder="1" applyAlignment="1" applyProtection="1">
      <alignment horizontal="center"/>
    </xf>
    <xf numFmtId="169" fontId="3" fillId="0" borderId="8" xfId="6" applyNumberFormat="1" applyFont="1" applyBorder="1" applyAlignment="1" applyProtection="1">
      <alignment horizontal="center"/>
      <protection locked="0"/>
    </xf>
    <xf numFmtId="169" fontId="3" fillId="0" borderId="9" xfId="6" applyNumberFormat="1" applyFont="1" applyBorder="1" applyAlignment="1" applyProtection="1">
      <alignment horizontal="center"/>
      <protection locked="0"/>
    </xf>
    <xf numFmtId="168" fontId="2" fillId="0" borderId="47" xfId="6" applyFont="1" applyBorder="1" applyAlignment="1" applyProtection="1">
      <alignment horizontal="right"/>
    </xf>
    <xf numFmtId="168" fontId="2" fillId="0" borderId="7" xfId="6" applyFont="1" applyBorder="1" applyAlignment="1" applyProtection="1">
      <alignment horizontal="right"/>
    </xf>
    <xf numFmtId="168" fontId="2" fillId="0" borderId="5" xfId="6" applyFont="1" applyBorder="1" applyAlignment="1" applyProtection="1">
      <alignment horizontal="right"/>
    </xf>
    <xf numFmtId="168" fontId="2" fillId="0" borderId="0" xfId="6" applyFont="1" applyBorder="1" applyAlignment="1" applyProtection="1">
      <alignment horizontal="right"/>
    </xf>
    <xf numFmtId="168" fontId="3" fillId="0" borderId="0" xfId="6" applyFont="1" applyAlignment="1">
      <alignment horizontal="center"/>
    </xf>
    <xf numFmtId="168" fontId="2" fillId="0" borderId="1" xfId="6" applyFont="1" applyBorder="1" applyAlignment="1" applyProtection="1">
      <alignment horizontal="right"/>
    </xf>
    <xf numFmtId="176" fontId="3" fillId="0" borderId="7" xfId="6" applyNumberFormat="1" applyFont="1" applyFill="1" applyBorder="1" applyAlignment="1" applyProtection="1">
      <alignment horizontal="center"/>
      <protection locked="0"/>
    </xf>
    <xf numFmtId="176" fontId="3" fillId="0" borderId="10" xfId="6" applyNumberFormat="1" applyFont="1" applyFill="1" applyBorder="1" applyAlignment="1" applyProtection="1">
      <alignment horizontal="center"/>
      <protection locked="0"/>
    </xf>
    <xf numFmtId="168" fontId="2" fillId="0" borderId="3" xfId="6" applyFont="1" applyBorder="1" applyAlignment="1" applyProtection="1">
      <alignment horizontal="right"/>
    </xf>
    <xf numFmtId="168" fontId="4" fillId="0" borderId="0" xfId="6" applyFont="1" applyAlignment="1" applyProtection="1">
      <alignment horizontal="center"/>
    </xf>
    <xf numFmtId="168" fontId="2" fillId="0" borderId="0" xfId="6" applyAlignment="1" applyProtection="1">
      <alignment horizontal="center"/>
    </xf>
    <xf numFmtId="176" fontId="3" fillId="0" borderId="8" xfId="6" applyNumberFormat="1" applyFont="1" applyFill="1" applyBorder="1" applyAlignment="1" applyProtection="1">
      <alignment horizontal="center"/>
      <protection locked="0"/>
    </xf>
    <xf numFmtId="176" fontId="3" fillId="0" borderId="9" xfId="6" applyNumberFormat="1" applyFont="1" applyFill="1" applyBorder="1" applyAlignment="1" applyProtection="1">
      <alignment horizontal="center"/>
      <protection locked="0"/>
    </xf>
    <xf numFmtId="168" fontId="3" fillId="0" borderId="8" xfId="6" applyNumberFormat="1" applyFont="1" applyFill="1" applyBorder="1" applyAlignment="1" applyProtection="1">
      <alignment horizontal="center"/>
      <protection locked="0"/>
    </xf>
    <xf numFmtId="168" fontId="3" fillId="0" borderId="9" xfId="6" applyNumberFormat="1" applyFont="1" applyFill="1" applyBorder="1" applyAlignment="1" applyProtection="1">
      <alignment horizontal="center"/>
      <protection locked="0"/>
    </xf>
    <xf numFmtId="168" fontId="3" fillId="0" borderId="7" xfId="6" applyFont="1" applyFill="1" applyBorder="1" applyAlignment="1" applyProtection="1">
      <alignment horizontal="center"/>
      <protection locked="0"/>
    </xf>
    <xf numFmtId="168" fontId="2" fillId="0" borderId="0" xfId="6" applyFont="1" applyAlignment="1">
      <alignment horizontal="center"/>
    </xf>
    <xf numFmtId="173" fontId="3" fillId="0" borderId="8" xfId="6" applyNumberFormat="1" applyFont="1" applyFill="1" applyBorder="1" applyAlignment="1" applyProtection="1">
      <alignment horizontal="center"/>
      <protection locked="0"/>
    </xf>
    <xf numFmtId="14" fontId="3" fillId="0" borderId="8" xfId="6" applyNumberFormat="1" applyFont="1" applyFill="1" applyBorder="1" applyAlignment="1" applyProtection="1">
      <alignment horizontal="center"/>
      <protection locked="0"/>
    </xf>
    <xf numFmtId="168" fontId="3" fillId="0" borderId="8" xfId="6" applyFont="1" applyFill="1" applyBorder="1" applyAlignment="1" applyProtection="1">
      <alignment horizontal="center"/>
      <protection locked="0"/>
    </xf>
    <xf numFmtId="174" fontId="3" fillId="0" borderId="7" xfId="6" applyNumberFormat="1" applyFont="1" applyFill="1" applyBorder="1" applyAlignment="1" applyProtection="1">
      <alignment horizontal="center"/>
      <protection locked="0"/>
    </xf>
    <xf numFmtId="1" fontId="3" fillId="0" borderId="8" xfId="6" applyNumberFormat="1" applyFont="1" applyBorder="1" applyAlignment="1" applyProtection="1">
      <alignment horizontal="center"/>
    </xf>
    <xf numFmtId="168" fontId="3" fillId="0" borderId="8" xfId="6" applyFont="1" applyBorder="1" applyAlignment="1">
      <alignment horizontal="center"/>
    </xf>
    <xf numFmtId="170" fontId="3" fillId="0" borderId="7" xfId="6" applyNumberFormat="1" applyFont="1" applyBorder="1" applyAlignment="1" applyProtection="1">
      <alignment horizontal="center"/>
      <protection locked="0"/>
    </xf>
    <xf numFmtId="170" fontId="3" fillId="0" borderId="10" xfId="6" applyNumberFormat="1" applyFont="1" applyBorder="1" applyAlignment="1" applyProtection="1">
      <alignment horizontal="center"/>
      <protection locked="0"/>
    </xf>
    <xf numFmtId="14" fontId="3" fillId="0" borderId="8" xfId="6" applyNumberFormat="1" applyFont="1" applyBorder="1" applyAlignment="1" applyProtection="1">
      <alignment horizontal="center"/>
      <protection locked="0"/>
    </xf>
    <xf numFmtId="14" fontId="3" fillId="0" borderId="9" xfId="6" applyNumberFormat="1" applyFont="1" applyBorder="1" applyAlignment="1" applyProtection="1">
      <alignment horizontal="center"/>
      <protection locked="0"/>
    </xf>
    <xf numFmtId="168" fontId="4" fillId="0" borderId="1" xfId="6" applyFont="1" applyBorder="1" applyAlignment="1" applyProtection="1">
      <alignment horizontal="center"/>
    </xf>
    <xf numFmtId="168" fontId="3" fillId="5" borderId="3" xfId="6" applyFont="1" applyFill="1" applyBorder="1" applyAlignment="1">
      <alignment horizontal="center"/>
    </xf>
    <xf numFmtId="168" fontId="3" fillId="5" borderId="1" xfId="6" applyFont="1" applyFill="1" applyBorder="1" applyAlignment="1">
      <alignment horizontal="center"/>
    </xf>
    <xf numFmtId="168" fontId="3" fillId="5" borderId="4" xfId="6" applyFont="1" applyFill="1" applyBorder="1" applyAlignment="1">
      <alignment horizontal="center"/>
    </xf>
    <xf numFmtId="168" fontId="3" fillId="5" borderId="5" xfId="6" applyFont="1" applyFill="1" applyBorder="1" applyAlignment="1" applyProtection="1">
      <alignment horizontal="center"/>
    </xf>
    <xf numFmtId="168" fontId="3" fillId="5" borderId="0" xfId="6" applyFont="1" applyFill="1" applyBorder="1" applyAlignment="1" applyProtection="1">
      <alignment horizontal="center"/>
    </xf>
    <xf numFmtId="168" fontId="3" fillId="5" borderId="2" xfId="6" applyFont="1" applyFill="1" applyBorder="1" applyAlignment="1" applyProtection="1">
      <alignment horizontal="center"/>
    </xf>
    <xf numFmtId="168" fontId="3" fillId="5" borderId="47" xfId="6" applyFont="1" applyFill="1" applyBorder="1" applyAlignment="1" applyProtection="1">
      <alignment horizontal="center"/>
    </xf>
    <xf numFmtId="168" fontId="3" fillId="5" borderId="7" xfId="6" applyFont="1" applyFill="1" applyBorder="1" applyAlignment="1" applyProtection="1">
      <alignment horizontal="center"/>
    </xf>
    <xf numFmtId="168" fontId="3" fillId="5" borderId="10" xfId="6" applyFont="1" applyFill="1" applyBorder="1" applyAlignment="1" applyProtection="1">
      <alignment horizontal="center"/>
    </xf>
  </cellXfs>
  <cellStyles count="13">
    <cellStyle name="Comma" xfId="1" builtinId="3"/>
    <cellStyle name="Comma 2" xfId="2" xr:uid="{00000000-0005-0000-0000-000001000000}"/>
    <cellStyle name="Comma 2 2" xfId="3" xr:uid="{00000000-0005-0000-0000-000002000000}"/>
    <cellStyle name="Comma 3" xfId="4" xr:uid="{00000000-0005-0000-0000-000003000000}"/>
    <cellStyle name="Normal" xfId="0" builtinId="0"/>
    <cellStyle name="Normal 2" xfId="5" xr:uid="{00000000-0005-0000-0000-000005000000}"/>
    <cellStyle name="Normal_Calibration Worksheet TE6070V" xfId="6" xr:uid="{00000000-0005-0000-0000-000006000000}"/>
    <cellStyle name="Percent" xfId="7" builtinId="5"/>
    <cellStyle name="Percent 2" xfId="8" xr:uid="{00000000-0005-0000-0000-000008000000}"/>
    <cellStyle name="Percent 3" xfId="9" xr:uid="{00000000-0005-0000-0000-000009000000}"/>
    <cellStyle name="Percent 3 2" xfId="10" xr:uid="{00000000-0005-0000-0000-00000A000000}"/>
    <cellStyle name="Percent 4" xfId="11" xr:uid="{00000000-0005-0000-0000-00000B000000}"/>
    <cellStyle name="Percent 4 2" xfId="12" xr:uid="{00000000-0005-0000-0000-00000C00000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
  <sheetViews>
    <sheetView workbookViewId="0"/>
  </sheetViews>
  <sheetFormatPr defaultRowHeight="12.75" x14ac:dyDescent="0.2"/>
  <cols>
    <col min="1" max="1" width="102.28515625" style="155" customWidth="1"/>
    <col min="2" max="16384" width="9.140625" style="151"/>
  </cols>
  <sheetData>
    <row r="1" spans="1:1" ht="13.5" thickBot="1" x14ac:dyDescent="0.25">
      <c r="A1" s="150" t="s">
        <v>132</v>
      </c>
    </row>
    <row r="2" spans="1:1" ht="25.5" x14ac:dyDescent="0.2">
      <c r="A2" s="152" t="s">
        <v>133</v>
      </c>
    </row>
    <row r="3" spans="1:1" ht="26.25" thickBot="1" x14ac:dyDescent="0.25">
      <c r="A3" s="153" t="s">
        <v>134</v>
      </c>
    </row>
    <row r="5" spans="1:1" ht="13.5" thickBot="1" x14ac:dyDescent="0.25">
      <c r="A5" s="150" t="s">
        <v>135</v>
      </c>
    </row>
    <row r="6" spans="1:1" ht="26.25" thickBot="1" x14ac:dyDescent="0.25">
      <c r="A6" s="154" t="s">
        <v>136</v>
      </c>
    </row>
    <row r="8" spans="1:1" ht="13.5" thickBot="1" x14ac:dyDescent="0.25">
      <c r="A8" s="150" t="s">
        <v>137</v>
      </c>
    </row>
    <row r="9" spans="1:1" ht="25.5" x14ac:dyDescent="0.2">
      <c r="A9" s="152" t="s">
        <v>138</v>
      </c>
    </row>
    <row r="10" spans="1:1" ht="26.25" thickBot="1" x14ac:dyDescent="0.25">
      <c r="A10" s="210" t="s">
        <v>165</v>
      </c>
    </row>
  </sheetData>
  <sheetProtection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pageSetUpPr fitToPage="1"/>
  </sheetPr>
  <dimension ref="A1:O72"/>
  <sheetViews>
    <sheetView tabSelected="1" zoomScaleNormal="100" workbookViewId="0">
      <selection activeCell="A15" sqref="A15:I15"/>
    </sheetView>
  </sheetViews>
  <sheetFormatPr defaultColWidth="9.85546875" defaultRowHeight="12.75" x14ac:dyDescent="0.2"/>
  <cols>
    <col min="1" max="2" width="12.140625" style="67" customWidth="1"/>
    <col min="3" max="3" width="14.85546875" style="67" bestFit="1" customWidth="1"/>
    <col min="4" max="5" width="12.140625" style="67" customWidth="1"/>
    <col min="6" max="6" width="13" style="67" customWidth="1"/>
    <col min="7" max="7" width="18.42578125" style="67" customWidth="1"/>
    <col min="8" max="8" width="14.7109375" style="67" customWidth="1"/>
    <col min="9" max="9" width="12.140625" style="67" customWidth="1"/>
    <col min="10" max="10" width="12.140625" style="71" customWidth="1"/>
    <col min="11" max="11" width="12.140625" style="67" customWidth="1"/>
    <col min="12" max="16384" width="9.85546875" style="67"/>
  </cols>
  <sheetData>
    <row r="1" spans="1:12" ht="13.5" thickBot="1" x14ac:dyDescent="0.25">
      <c r="A1" s="71"/>
      <c r="B1" s="71"/>
      <c r="C1" s="71"/>
      <c r="D1" s="68" t="s">
        <v>0</v>
      </c>
      <c r="E1" s="68"/>
      <c r="F1" s="71"/>
      <c r="G1" s="71"/>
      <c r="H1" s="71"/>
      <c r="I1" s="71"/>
    </row>
    <row r="2" spans="1:12" x14ac:dyDescent="0.2">
      <c r="A2" s="227" t="s">
        <v>104</v>
      </c>
      <c r="B2" s="228"/>
      <c r="C2" s="228"/>
      <c r="D2" s="228"/>
      <c r="E2" s="228"/>
      <c r="F2" s="228"/>
      <c r="G2" s="228"/>
      <c r="H2" s="228"/>
      <c r="I2" s="229"/>
    </row>
    <row r="3" spans="1:12" x14ac:dyDescent="0.2">
      <c r="A3" s="230" t="s">
        <v>103</v>
      </c>
      <c r="B3" s="231"/>
      <c r="C3" s="231"/>
      <c r="D3" s="231"/>
      <c r="E3" s="231"/>
      <c r="F3" s="231"/>
      <c r="G3" s="231"/>
      <c r="H3" s="231"/>
      <c r="I3" s="232"/>
    </row>
    <row r="4" spans="1:12" ht="13.5" thickBot="1" x14ac:dyDescent="0.25">
      <c r="A4" s="233" t="s">
        <v>95</v>
      </c>
      <c r="B4" s="234"/>
      <c r="C4" s="234"/>
      <c r="D4" s="234"/>
      <c r="E4" s="234"/>
      <c r="F4" s="234"/>
      <c r="G4" s="234"/>
      <c r="H4" s="234"/>
      <c r="I4" s="235"/>
    </row>
    <row r="5" spans="1:12" ht="13.5" thickBot="1" x14ac:dyDescent="0.25">
      <c r="A5" s="71"/>
      <c r="B5" s="71"/>
      <c r="C5" s="71"/>
      <c r="D5" s="71"/>
      <c r="E5" s="71"/>
      <c r="F5" s="71"/>
      <c r="G5" s="71"/>
      <c r="H5" s="71"/>
      <c r="I5" s="71"/>
    </row>
    <row r="6" spans="1:12" x14ac:dyDescent="0.2">
      <c r="A6" s="97"/>
      <c r="B6" s="236" t="s">
        <v>3</v>
      </c>
      <c r="C6" s="236"/>
      <c r="D6" s="236"/>
      <c r="E6" s="86"/>
      <c r="F6" s="98"/>
      <c r="G6" s="236" t="s">
        <v>4</v>
      </c>
      <c r="H6" s="236"/>
      <c r="I6" s="237"/>
    </row>
    <row r="7" spans="1:12" x14ac:dyDescent="0.2">
      <c r="A7" s="219" t="s">
        <v>5</v>
      </c>
      <c r="B7" s="220"/>
      <c r="C7" s="211"/>
      <c r="D7" s="212"/>
      <c r="E7" s="99"/>
      <c r="F7" s="100"/>
      <c r="G7" s="100"/>
      <c r="H7" s="100"/>
      <c r="I7" s="101"/>
    </row>
    <row r="8" spans="1:12" x14ac:dyDescent="0.2">
      <c r="A8" s="219" t="s">
        <v>81</v>
      </c>
      <c r="B8" s="220"/>
      <c r="C8" s="213"/>
      <c r="D8" s="214"/>
      <c r="E8" s="102"/>
      <c r="F8" s="100"/>
      <c r="G8" s="69" t="s">
        <v>7</v>
      </c>
      <c r="H8" s="223" t="str">
        <f>IF('Orifice Qa Calibration'!B3="","",'Orifice Qa Calibration'!B3)</f>
        <v/>
      </c>
      <c r="I8" s="224"/>
    </row>
    <row r="9" spans="1:12" x14ac:dyDescent="0.2">
      <c r="A9" s="74"/>
      <c r="B9" s="69" t="s">
        <v>86</v>
      </c>
      <c r="C9" s="213"/>
      <c r="D9" s="214"/>
      <c r="E9" s="102"/>
      <c r="F9" s="100"/>
      <c r="G9" s="69" t="s">
        <v>34</v>
      </c>
      <c r="H9" s="221" t="str">
        <f>IF('Orifice Qa Calibration'!B3="","",'Orifice Qa Calibration'!B2)</f>
        <v/>
      </c>
      <c r="I9" s="222"/>
    </row>
    <row r="10" spans="1:12" x14ac:dyDescent="0.2">
      <c r="A10" s="219" t="s">
        <v>6</v>
      </c>
      <c r="B10" s="220"/>
      <c r="C10" s="225"/>
      <c r="D10" s="226"/>
      <c r="E10" s="103"/>
      <c r="F10" s="100"/>
      <c r="G10" s="69" t="s">
        <v>35</v>
      </c>
      <c r="H10" s="217" t="str">
        <f>IF('Orifice Qa Calibration'!B3="","",'Orifice Qa Calibration'!B31)</f>
        <v/>
      </c>
      <c r="I10" s="218"/>
    </row>
    <row r="11" spans="1:12" x14ac:dyDescent="0.2">
      <c r="A11" s="219" t="s">
        <v>39</v>
      </c>
      <c r="B11" s="220"/>
      <c r="C11" s="213"/>
      <c r="D11" s="214"/>
      <c r="E11" s="102"/>
      <c r="F11" s="100"/>
      <c r="G11" s="69" t="s">
        <v>36</v>
      </c>
      <c r="H11" s="217" t="str">
        <f>IF('Orifice Qa Calibration'!B3="","",'Orifice Qa Calibration'!B32)</f>
        <v/>
      </c>
      <c r="I11" s="218"/>
    </row>
    <row r="12" spans="1:12" x14ac:dyDescent="0.2">
      <c r="A12" s="219" t="s">
        <v>87</v>
      </c>
      <c r="B12" s="220"/>
      <c r="C12" s="215"/>
      <c r="D12" s="216"/>
      <c r="E12" s="99"/>
      <c r="F12" s="100"/>
      <c r="G12" s="100"/>
      <c r="H12" s="100"/>
      <c r="I12" s="101"/>
    </row>
    <row r="13" spans="1:12" ht="13.5" thickBot="1" x14ac:dyDescent="0.25">
      <c r="A13" s="238"/>
      <c r="B13" s="239"/>
      <c r="C13" s="104"/>
      <c r="D13" s="105"/>
      <c r="E13" s="106"/>
      <c r="F13" s="107"/>
      <c r="G13" s="75"/>
      <c r="H13" s="108"/>
      <c r="I13" s="109"/>
    </row>
    <row r="14" spans="1:12" x14ac:dyDescent="0.2">
      <c r="C14" s="69"/>
      <c r="D14" s="69"/>
      <c r="E14" s="162"/>
      <c r="F14" s="163"/>
      <c r="G14" s="163"/>
      <c r="H14" s="100"/>
      <c r="I14" s="69"/>
      <c r="J14" s="164"/>
      <c r="K14" s="100"/>
      <c r="L14" s="71"/>
    </row>
    <row r="15" spans="1:12" s="71" customFormat="1" ht="13.5" thickBot="1" x14ac:dyDescent="0.25">
      <c r="A15" s="277" t="s">
        <v>166</v>
      </c>
      <c r="B15" s="277"/>
      <c r="C15" s="277"/>
      <c r="D15" s="277"/>
      <c r="E15" s="277"/>
      <c r="F15" s="277"/>
      <c r="G15" s="277"/>
      <c r="H15" s="277"/>
      <c r="I15" s="277"/>
    </row>
    <row r="16" spans="1:12" s="71" customFormat="1" x14ac:dyDescent="0.2">
      <c r="A16" s="244" t="s">
        <v>139</v>
      </c>
      <c r="B16" s="245"/>
      <c r="C16" s="199"/>
      <c r="D16" s="143" t="s">
        <v>140</v>
      </c>
      <c r="E16" s="156"/>
      <c r="F16" s="143" t="s">
        <v>141</v>
      </c>
      <c r="G16" s="157"/>
      <c r="H16" s="143" t="s">
        <v>142</v>
      </c>
      <c r="I16" s="158"/>
    </row>
    <row r="17" spans="1:10" s="71" customFormat="1" x14ac:dyDescent="0.2">
      <c r="A17" s="74"/>
      <c r="B17" s="69"/>
      <c r="C17" s="77" t="s">
        <v>143</v>
      </c>
      <c r="D17" s="77" t="s">
        <v>144</v>
      </c>
      <c r="E17" s="77" t="s">
        <v>145</v>
      </c>
      <c r="F17" s="77" t="s">
        <v>146</v>
      </c>
      <c r="G17" s="77" t="s">
        <v>147</v>
      </c>
      <c r="H17" s="69" t="s">
        <v>98</v>
      </c>
      <c r="I17" s="208" t="str">
        <f>IF(E16="","",(SLOPE(C19:G19,C18:G18)))</f>
        <v/>
      </c>
    </row>
    <row r="18" spans="1:10" s="71" customFormat="1" x14ac:dyDescent="0.2">
      <c r="A18" s="219" t="s">
        <v>148</v>
      </c>
      <c r="B18" s="240"/>
      <c r="C18" s="160"/>
      <c r="D18" s="160"/>
      <c r="E18" s="160"/>
      <c r="F18" s="160"/>
      <c r="G18" s="160"/>
      <c r="H18" s="69" t="s">
        <v>100</v>
      </c>
      <c r="I18" s="208" t="str">
        <f>IF(E16="","",(INTERCEPT(C19:G19,C18:G18)))</f>
        <v/>
      </c>
    </row>
    <row r="19" spans="1:10" s="71" customFormat="1" ht="13.5" thickBot="1" x14ac:dyDescent="0.25">
      <c r="A19" s="238" t="s">
        <v>149</v>
      </c>
      <c r="B19" s="302"/>
      <c r="C19" s="161"/>
      <c r="D19" s="161"/>
      <c r="E19" s="161"/>
      <c r="F19" s="161"/>
      <c r="G19" s="161"/>
      <c r="H19" s="75" t="s">
        <v>99</v>
      </c>
      <c r="I19" s="209" t="str">
        <f>IF(E16="","",(CORREL(C19:G19,C18:G18)))</f>
        <v/>
      </c>
    </row>
    <row r="20" spans="1:10" s="71" customFormat="1" x14ac:dyDescent="0.2">
      <c r="B20" s="69"/>
      <c r="C20" s="165"/>
      <c r="D20" s="165"/>
      <c r="E20" s="165"/>
      <c r="F20" s="165"/>
      <c r="G20" s="165"/>
      <c r="H20" s="69"/>
      <c r="I20" s="166"/>
    </row>
    <row r="21" spans="1:10" s="71" customFormat="1" ht="13.5" thickBot="1" x14ac:dyDescent="0.25"/>
    <row r="22" spans="1:10" s="71" customFormat="1" x14ac:dyDescent="0.2">
      <c r="A22" s="305" t="s">
        <v>150</v>
      </c>
      <c r="B22" s="306"/>
      <c r="C22" s="306"/>
      <c r="D22" s="246"/>
      <c r="E22" s="246"/>
      <c r="F22" s="98"/>
      <c r="G22" s="167" t="s">
        <v>151</v>
      </c>
      <c r="H22" s="168"/>
      <c r="I22" s="169"/>
    </row>
    <row r="23" spans="1:10" s="71" customFormat="1" x14ac:dyDescent="0.2">
      <c r="A23" s="219" t="s">
        <v>82</v>
      </c>
      <c r="B23" s="220"/>
      <c r="C23" s="220"/>
      <c r="D23" s="249"/>
      <c r="E23" s="249"/>
      <c r="F23" s="220" t="s">
        <v>152</v>
      </c>
      <c r="G23" s="220"/>
      <c r="H23" s="242"/>
      <c r="I23" s="243"/>
    </row>
    <row r="24" spans="1:10" s="71" customFormat="1" x14ac:dyDescent="0.2">
      <c r="A24" s="219" t="s">
        <v>10</v>
      </c>
      <c r="B24" s="220"/>
      <c r="C24" s="220"/>
      <c r="D24" s="248" t="str">
        <f>IF(D23="","",(D23-32)*5/9)</f>
        <v/>
      </c>
      <c r="E24" s="248"/>
      <c r="F24" s="220" t="s">
        <v>153</v>
      </c>
      <c r="G24" s="220"/>
      <c r="H24" s="242"/>
      <c r="I24" s="243"/>
      <c r="J24" s="144"/>
    </row>
    <row r="25" spans="1:10" s="71" customFormat="1" x14ac:dyDescent="0.2">
      <c r="A25" s="219" t="s">
        <v>9</v>
      </c>
      <c r="B25" s="220"/>
      <c r="C25" s="220"/>
      <c r="D25" s="247" t="str">
        <f>IF(D24="","",D24+273.15)</f>
        <v/>
      </c>
      <c r="E25" s="247"/>
      <c r="F25" s="220" t="s">
        <v>154</v>
      </c>
      <c r="G25" s="220"/>
      <c r="H25" s="242"/>
      <c r="I25" s="243"/>
      <c r="J25" s="144"/>
    </row>
    <row r="26" spans="1:10" s="71" customFormat="1" x14ac:dyDescent="0.2">
      <c r="A26" s="219" t="s">
        <v>11</v>
      </c>
      <c r="B26" s="220"/>
      <c r="C26" s="220"/>
      <c r="D26" s="253"/>
      <c r="E26" s="253"/>
      <c r="F26" s="69"/>
      <c r="G26" s="69"/>
      <c r="H26" s="170"/>
      <c r="I26" s="171"/>
      <c r="J26" s="144"/>
    </row>
    <row r="27" spans="1:10" s="71" customFormat="1" ht="13.5" thickBot="1" x14ac:dyDescent="0.25">
      <c r="A27" s="145"/>
      <c r="B27" s="75"/>
      <c r="C27" s="75"/>
      <c r="D27" s="107"/>
      <c r="E27" s="107"/>
      <c r="F27" s="107"/>
      <c r="G27" s="172"/>
      <c r="H27" s="107"/>
      <c r="I27" s="109"/>
    </row>
    <row r="28" spans="1:10" s="71" customFormat="1" x14ac:dyDescent="0.2">
      <c r="B28" s="100"/>
      <c r="C28" s="100"/>
      <c r="D28" s="100"/>
      <c r="E28" s="100"/>
      <c r="F28" s="100"/>
      <c r="G28" s="78"/>
      <c r="H28" s="78"/>
      <c r="I28" s="78"/>
    </row>
    <row r="29" spans="1:10" s="71" customFormat="1" ht="13.5" thickBot="1" x14ac:dyDescent="0.25">
      <c r="B29" s="100"/>
      <c r="C29" s="100"/>
      <c r="D29" s="100"/>
      <c r="E29" s="100"/>
      <c r="F29" s="100"/>
      <c r="G29" s="78"/>
    </row>
    <row r="30" spans="1:10" s="71" customFormat="1" ht="13.5" thickBot="1" x14ac:dyDescent="0.25">
      <c r="A30" s="262" t="s">
        <v>130</v>
      </c>
      <c r="B30" s="263"/>
      <c r="C30" s="142" t="s">
        <v>13</v>
      </c>
      <c r="D30" s="173" t="s">
        <v>155</v>
      </c>
      <c r="E30" s="142" t="s">
        <v>119</v>
      </c>
      <c r="F30" s="142" t="s">
        <v>14</v>
      </c>
      <c r="G30" s="174" t="s">
        <v>120</v>
      </c>
      <c r="H30" s="254" t="s">
        <v>156</v>
      </c>
      <c r="I30" s="255"/>
    </row>
    <row r="31" spans="1:10" s="71" customFormat="1" ht="13.5" thickBot="1" x14ac:dyDescent="0.25">
      <c r="A31" s="307" t="s">
        <v>18</v>
      </c>
      <c r="B31" s="308"/>
      <c r="C31" s="175" t="s">
        <v>83</v>
      </c>
      <c r="D31" s="175" t="s">
        <v>20</v>
      </c>
      <c r="E31" s="175" t="s">
        <v>96</v>
      </c>
      <c r="F31" s="175" t="s">
        <v>122</v>
      </c>
      <c r="G31" s="176" t="s">
        <v>123</v>
      </c>
      <c r="H31" s="124" t="s">
        <v>121</v>
      </c>
      <c r="I31" s="177" t="str">
        <f>IF(E32="","",((D32-1.13)/1.13*100))</f>
        <v/>
      </c>
    </row>
    <row r="32" spans="1:10" s="71" customFormat="1" ht="13.5" thickBot="1" x14ac:dyDescent="0.25">
      <c r="A32" s="288" t="s">
        <v>125</v>
      </c>
      <c r="B32" s="289"/>
      <c r="C32" s="178"/>
      <c r="D32" s="96" t="str">
        <f>IF(C32="","",(1/H$10*((C32*D$25/D$26)^0.5-H$11)))</f>
        <v/>
      </c>
      <c r="E32" s="179"/>
      <c r="F32" s="96" t="str">
        <f>IF(E32="","",1/$I$17*(E32*($D$25/$D$26)^0.5-$I$18))</f>
        <v/>
      </c>
      <c r="G32" s="180" t="str">
        <f>IF(E32="","",((F32-D32)/D32)*100)</f>
        <v/>
      </c>
      <c r="H32" s="127" t="s">
        <v>124</v>
      </c>
      <c r="I32" s="181" t="str">
        <f>IF(E32="","",((F32-1.13)/1.13)*100)</f>
        <v/>
      </c>
    </row>
    <row r="33" spans="1:15" s="71" customFormat="1" ht="13.5" thickBot="1" x14ac:dyDescent="0.25">
      <c r="A33" s="309" t="s">
        <v>157</v>
      </c>
      <c r="B33" s="310"/>
      <c r="C33" s="182"/>
      <c r="D33" s="183" t="str">
        <f t="shared" ref="D33:D36" si="0">IF(C33="","",(1/H$10*((C33*D$25/D$26)^0.5-H$11)))</f>
        <v/>
      </c>
      <c r="E33" s="184"/>
      <c r="F33" s="183" t="str">
        <f t="shared" ref="F33:F36" si="1">IF(E33="","",1/$I$17*(E33*($D$25/$D$26)^0.5-$I$18))</f>
        <v/>
      </c>
      <c r="G33" s="185" t="str">
        <f>IF(E33="","",((F33-D33)/D33)*100)</f>
        <v/>
      </c>
      <c r="H33" s="186" t="s">
        <v>126</v>
      </c>
      <c r="I33" s="187" t="str">
        <f>IF(E32="","",(F32-D32)/D32*100)</f>
        <v/>
      </c>
      <c r="J33" s="68" t="s">
        <v>12</v>
      </c>
      <c r="K33" s="68" t="s">
        <v>12</v>
      </c>
    </row>
    <row r="34" spans="1:15" s="71" customFormat="1" x14ac:dyDescent="0.2">
      <c r="A34" s="258" t="s">
        <v>158</v>
      </c>
      <c r="B34" s="259"/>
      <c r="C34" s="188"/>
      <c r="D34" s="189" t="str">
        <f t="shared" si="0"/>
        <v/>
      </c>
      <c r="E34" s="190"/>
      <c r="F34" s="189" t="str">
        <f t="shared" si="1"/>
        <v/>
      </c>
      <c r="G34" s="191" t="str">
        <f>IF(E34="","",((F34-D34)/D34)*100)</f>
        <v/>
      </c>
      <c r="H34" s="159"/>
      <c r="I34" s="101"/>
      <c r="J34" s="68" t="s">
        <v>12</v>
      </c>
      <c r="K34" s="68" t="s">
        <v>12</v>
      </c>
    </row>
    <row r="35" spans="1:15" s="71" customFormat="1" ht="13.5" thickBot="1" x14ac:dyDescent="0.25">
      <c r="A35" s="258" t="s">
        <v>159</v>
      </c>
      <c r="B35" s="259"/>
      <c r="C35" s="188"/>
      <c r="D35" s="189" t="str">
        <f t="shared" si="0"/>
        <v/>
      </c>
      <c r="E35" s="190"/>
      <c r="F35" s="189" t="str">
        <f t="shared" si="1"/>
        <v/>
      </c>
      <c r="G35" s="191" t="str">
        <f>IF(E35="","",((F35-D35)/D35)*100)</f>
        <v/>
      </c>
      <c r="H35" s="256" t="s">
        <v>160</v>
      </c>
      <c r="I35" s="257"/>
      <c r="J35" s="68" t="s">
        <v>12</v>
      </c>
      <c r="K35" s="68" t="s">
        <v>12</v>
      </c>
    </row>
    <row r="36" spans="1:15" s="71" customFormat="1" ht="13.5" thickBot="1" x14ac:dyDescent="0.25">
      <c r="A36" s="303" t="s">
        <v>161</v>
      </c>
      <c r="B36" s="304"/>
      <c r="C36" s="192"/>
      <c r="D36" s="193" t="str">
        <f t="shared" si="0"/>
        <v/>
      </c>
      <c r="E36" s="194"/>
      <c r="F36" s="193" t="str">
        <f t="shared" si="1"/>
        <v/>
      </c>
      <c r="G36" s="195" t="str">
        <f>IF(E36="","",((F36-D36)/D36)*100)</f>
        <v/>
      </c>
      <c r="H36" s="141" t="s">
        <v>162</v>
      </c>
      <c r="I36" s="196" t="str">
        <f>IF(E32="","",AVERAGE(G32:G36))</f>
        <v/>
      </c>
    </row>
    <row r="37" spans="1:15" s="71" customFormat="1" x14ac:dyDescent="0.2">
      <c r="B37" s="100"/>
      <c r="C37" s="100"/>
      <c r="D37" s="100"/>
      <c r="E37" s="100"/>
      <c r="F37" s="197"/>
      <c r="G37" s="81"/>
      <c r="H37" s="198"/>
      <c r="I37" s="198"/>
    </row>
    <row r="38" spans="1:15" x14ac:dyDescent="0.2">
      <c r="A38" s="71"/>
      <c r="B38" s="200"/>
      <c r="C38" s="200"/>
      <c r="D38" s="200"/>
      <c r="E38" s="200"/>
      <c r="F38" s="200"/>
      <c r="G38" s="71"/>
      <c r="H38" s="71"/>
      <c r="I38" s="71"/>
      <c r="K38" s="71"/>
    </row>
    <row r="39" spans="1:15" x14ac:dyDescent="0.2">
      <c r="A39" s="252" t="s">
        <v>29</v>
      </c>
      <c r="B39" s="252"/>
      <c r="C39" s="252"/>
      <c r="D39" s="252"/>
      <c r="E39" s="252"/>
      <c r="F39" s="252"/>
      <c r="G39" s="252"/>
      <c r="H39" s="252"/>
      <c r="I39" s="252"/>
    </row>
    <row r="40" spans="1:15" x14ac:dyDescent="0.2">
      <c r="A40" s="71"/>
      <c r="B40" s="71"/>
      <c r="C40" s="71"/>
      <c r="D40" s="71"/>
      <c r="E40" s="71"/>
      <c r="F40" s="71"/>
      <c r="G40" s="71"/>
      <c r="H40" s="71"/>
      <c r="I40" s="71"/>
    </row>
    <row r="41" spans="1:15" x14ac:dyDescent="0.2">
      <c r="A41" s="241" t="s">
        <v>93</v>
      </c>
      <c r="B41" s="241"/>
      <c r="C41" s="241"/>
      <c r="D41" s="241"/>
      <c r="E41" s="241"/>
      <c r="F41" s="241"/>
      <c r="G41" s="241"/>
      <c r="H41" s="241"/>
      <c r="I41" s="241"/>
    </row>
    <row r="42" spans="1:15" ht="37.5" customHeight="1" x14ac:dyDescent="0.2">
      <c r="A42" s="265" t="s">
        <v>92</v>
      </c>
      <c r="B42" s="265"/>
      <c r="C42" s="265"/>
      <c r="D42" s="265"/>
      <c r="E42" s="265"/>
      <c r="F42" s="265"/>
      <c r="G42" s="265"/>
      <c r="H42" s="265"/>
      <c r="I42" s="265"/>
    </row>
    <row r="43" spans="1:15" x14ac:dyDescent="0.2">
      <c r="A43" s="265" t="s">
        <v>117</v>
      </c>
      <c r="B43" s="265"/>
      <c r="C43" s="265"/>
      <c r="D43" s="265"/>
      <c r="E43" s="265"/>
      <c r="F43" s="265"/>
      <c r="G43" s="265"/>
      <c r="H43" s="265"/>
      <c r="I43" s="265"/>
    </row>
    <row r="44" spans="1:15" ht="12.75" customHeight="1" x14ac:dyDescent="0.2">
      <c r="A44" s="241" t="s">
        <v>116</v>
      </c>
      <c r="B44" s="241"/>
      <c r="C44" s="241"/>
      <c r="D44" s="241"/>
      <c r="E44" s="241"/>
      <c r="F44" s="241"/>
      <c r="G44" s="241"/>
      <c r="H44" s="241"/>
      <c r="I44" s="241"/>
    </row>
    <row r="45" spans="1:15" x14ac:dyDescent="0.2">
      <c r="A45" s="71"/>
      <c r="B45" s="71"/>
      <c r="C45" s="71"/>
      <c r="D45" s="71"/>
      <c r="E45" s="71"/>
      <c r="F45" s="71"/>
      <c r="G45" s="71"/>
      <c r="H45" s="71"/>
      <c r="I45" s="71"/>
    </row>
    <row r="46" spans="1:15" ht="13.5" thickBot="1" x14ac:dyDescent="0.25">
      <c r="A46" s="277" t="s">
        <v>102</v>
      </c>
      <c r="B46" s="278"/>
      <c r="C46" s="278"/>
      <c r="D46" s="278"/>
      <c r="E46" s="278"/>
      <c r="F46" s="278"/>
      <c r="G46" s="278"/>
      <c r="H46" s="278"/>
      <c r="I46" s="278"/>
      <c r="O46" s="71"/>
    </row>
    <row r="47" spans="1:15" x14ac:dyDescent="0.2">
      <c r="A47" s="250" t="s">
        <v>82</v>
      </c>
      <c r="B47" s="251"/>
      <c r="C47" s="276"/>
      <c r="D47" s="276"/>
      <c r="E47" s="110"/>
      <c r="F47" s="251" t="s">
        <v>84</v>
      </c>
      <c r="G47" s="251"/>
      <c r="H47" s="266"/>
      <c r="I47" s="267"/>
      <c r="O47" s="71"/>
    </row>
    <row r="48" spans="1:15" x14ac:dyDescent="0.2">
      <c r="A48" s="219" t="s">
        <v>10</v>
      </c>
      <c r="B48" s="220"/>
      <c r="C48" s="275" t="str">
        <f>IF(C47="","",(C47-32)*5/9)</f>
        <v/>
      </c>
      <c r="D48" s="275"/>
      <c r="E48" s="87"/>
      <c r="F48" s="220" t="s">
        <v>11</v>
      </c>
      <c r="G48" s="220"/>
      <c r="H48" s="270"/>
      <c r="I48" s="271"/>
      <c r="O48" s="71"/>
    </row>
    <row r="49" spans="1:15" ht="13.5" thickBot="1" x14ac:dyDescent="0.25">
      <c r="A49" s="238" t="s">
        <v>9</v>
      </c>
      <c r="B49" s="239"/>
      <c r="C49" s="272" t="str">
        <f>IF(C48="","",C48+273.15)</f>
        <v/>
      </c>
      <c r="D49" s="272"/>
      <c r="E49" s="88"/>
      <c r="F49" s="107"/>
      <c r="G49" s="107"/>
      <c r="H49" s="107"/>
      <c r="I49" s="109"/>
      <c r="O49" s="71"/>
    </row>
    <row r="50" spans="1:15" ht="13.5" thickBot="1" x14ac:dyDescent="0.25">
      <c r="A50" s="76"/>
      <c r="B50" s="76"/>
      <c r="C50" s="76"/>
      <c r="D50" s="76"/>
      <c r="E50" s="76"/>
      <c r="F50" s="76"/>
      <c r="G50" s="76"/>
      <c r="H50" s="76"/>
      <c r="I50" s="76"/>
      <c r="O50" s="71"/>
    </row>
    <row r="51" spans="1:15" x14ac:dyDescent="0.2">
      <c r="A51" s="80" t="s">
        <v>130</v>
      </c>
      <c r="B51" s="80" t="s">
        <v>13</v>
      </c>
      <c r="C51" s="80" t="s">
        <v>14</v>
      </c>
      <c r="D51" s="80" t="s">
        <v>105</v>
      </c>
      <c r="E51" s="80" t="s">
        <v>106</v>
      </c>
      <c r="F51" s="77"/>
      <c r="G51" s="262" t="s">
        <v>97</v>
      </c>
      <c r="H51" s="263"/>
      <c r="I51" s="264"/>
      <c r="J51" s="122"/>
    </row>
    <row r="52" spans="1:15" ht="13.5" thickBot="1" x14ac:dyDescent="0.25">
      <c r="A52" s="90" t="s">
        <v>18</v>
      </c>
      <c r="B52" s="90" t="s">
        <v>83</v>
      </c>
      <c r="C52" s="90" t="s">
        <v>20</v>
      </c>
      <c r="D52" s="90" t="s">
        <v>107</v>
      </c>
      <c r="E52" s="90" t="s">
        <v>108</v>
      </c>
      <c r="F52" s="78"/>
      <c r="G52" s="82" t="s">
        <v>98</v>
      </c>
      <c r="H52" s="268" t="str">
        <f>IF(D53="","",(SLOPE(E53:E57,C53:C57)))</f>
        <v/>
      </c>
      <c r="I52" s="269"/>
      <c r="J52" s="122"/>
    </row>
    <row r="53" spans="1:15" x14ac:dyDescent="0.2">
      <c r="A53" s="111">
        <v>1</v>
      </c>
      <c r="B53" s="132"/>
      <c r="C53" s="92" t="str">
        <f>IF(B53="","",1/$H$10*(SQRT(B53*($C$49/$H$48))-$H$11))</f>
        <v/>
      </c>
      <c r="D53" s="132"/>
      <c r="E53" s="112" t="str">
        <f>IF(D53="","",D53*SQRT(C$49/H$48))</f>
        <v/>
      </c>
      <c r="F53" s="79"/>
      <c r="G53" s="83" t="s">
        <v>100</v>
      </c>
      <c r="H53" s="273" t="str">
        <f>IF(D53="","",(INTERCEPT(E53:E57,C53:C57)))</f>
        <v/>
      </c>
      <c r="I53" s="274"/>
      <c r="J53" s="147"/>
      <c r="O53" s="72"/>
    </row>
    <row r="54" spans="1:15" ht="13.5" thickBot="1" x14ac:dyDescent="0.25">
      <c r="A54" s="113">
        <v>2</v>
      </c>
      <c r="B54" s="133"/>
      <c r="C54" s="91" t="str">
        <f>IF(B54="","",1/$H$10*(SQRT(B54*($C$49/$H$48))-$H$11))</f>
        <v/>
      </c>
      <c r="D54" s="133"/>
      <c r="E54" s="114" t="str">
        <f>IF(D54="","",D54*SQRT(C$49/H$48))</f>
        <v/>
      </c>
      <c r="F54" s="79"/>
      <c r="G54" s="84" t="s">
        <v>99</v>
      </c>
      <c r="H54" s="260" t="str">
        <f>IF(D53="","",(CORREL(E53:E57,C53:C57)))</f>
        <v/>
      </c>
      <c r="I54" s="261"/>
      <c r="J54" s="147"/>
      <c r="O54" s="72"/>
    </row>
    <row r="55" spans="1:15" ht="13.5" thickBot="1" x14ac:dyDescent="0.25">
      <c r="A55" s="113">
        <v>3</v>
      </c>
      <c r="B55" s="133"/>
      <c r="C55" s="91" t="str">
        <f>IF(B55="","",1/$H$10*(SQRT(B55*($C$49/$H$48))-$H$11))</f>
        <v/>
      </c>
      <c r="D55" s="133"/>
      <c r="E55" s="114" t="str">
        <f>IF(D55="","",D55*SQRT(C$49/H$48))</f>
        <v/>
      </c>
      <c r="F55" s="79"/>
      <c r="G55" s="81"/>
      <c r="H55" s="115"/>
      <c r="I55" s="89" t="str">
        <f>IF(H55="","",(H55-D55)/D55)</f>
        <v/>
      </c>
    </row>
    <row r="56" spans="1:15" x14ac:dyDescent="0.2">
      <c r="A56" s="113">
        <v>4</v>
      </c>
      <c r="B56" s="134"/>
      <c r="C56" s="91" t="str">
        <f>IF(B56="","",1/$H$10*(SQRT(B56*($C$49/$H$48))-$H$11))</f>
        <v/>
      </c>
      <c r="D56" s="133"/>
      <c r="E56" s="114" t="str">
        <f>IF(D56="","",D56*SQRT(C$49/H$48))</f>
        <v/>
      </c>
      <c r="F56" s="79"/>
      <c r="G56" s="279" t="s">
        <v>109</v>
      </c>
      <c r="H56" s="280"/>
      <c r="I56" s="281"/>
    </row>
    <row r="57" spans="1:15" ht="13.5" thickBot="1" x14ac:dyDescent="0.25">
      <c r="A57" s="116">
        <v>5</v>
      </c>
      <c r="B57" s="135"/>
      <c r="C57" s="93" t="str">
        <f>IF(B57="","",1/$H$10*(SQRT(B57*($C$49/$H$48))-$H$11))</f>
        <v/>
      </c>
      <c r="D57" s="135"/>
      <c r="E57" s="117" t="str">
        <f>IF(D57="","",D57*SQRT(C$49/H$48))</f>
        <v/>
      </c>
      <c r="F57" s="79"/>
      <c r="G57" s="85" t="s">
        <v>110</v>
      </c>
      <c r="H57" s="284" t="str">
        <f>IF(D53="","",(FORECAST((1.13*744.1/H48*C49/(-8.3+273)),E53:E57,C53:C57))*SQRT(H48/C49))</f>
        <v/>
      </c>
      <c r="I57" s="285"/>
    </row>
    <row r="58" spans="1:15" ht="13.5" thickBot="1" x14ac:dyDescent="0.25">
      <c r="A58" s="71"/>
      <c r="B58" s="71"/>
      <c r="C58" s="71"/>
      <c r="D58" s="71"/>
      <c r="E58" s="71"/>
      <c r="F58" s="71"/>
      <c r="G58" s="118" t="s">
        <v>111</v>
      </c>
      <c r="H58" s="286" t="str">
        <f>IF(D53="","",(FORECAST((1.13*744.1/H48*C49/(3.1+273)),E53:E57,C53:C57))*SQRT(H48/C49))</f>
        <v/>
      </c>
      <c r="I58" s="287"/>
      <c r="J58" s="148"/>
    </row>
    <row r="59" spans="1:15" x14ac:dyDescent="0.2">
      <c r="A59" s="254" t="s">
        <v>101</v>
      </c>
      <c r="B59" s="291"/>
      <c r="C59" s="291"/>
      <c r="D59" s="291"/>
      <c r="E59" s="255"/>
      <c r="F59" s="71"/>
      <c r="G59" s="118" t="s">
        <v>112</v>
      </c>
      <c r="H59" s="286" t="str">
        <f>IF(D53="","",(FORECAST((1.13*744.1/H48*C49/(6.8+273)),E53:E57,C53:C57))*SQRT(H48/C49))</f>
        <v/>
      </c>
      <c r="I59" s="287"/>
      <c r="J59" s="149"/>
    </row>
    <row r="60" spans="1:15" x14ac:dyDescent="0.2">
      <c r="A60" s="292"/>
      <c r="B60" s="293"/>
      <c r="C60" s="293"/>
      <c r="D60" s="293"/>
      <c r="E60" s="294"/>
      <c r="F60" s="71"/>
      <c r="G60" s="118" t="s">
        <v>113</v>
      </c>
      <c r="H60" s="286" t="str">
        <f>IF(D53="","",(FORECAST((1.13*744.1/H48*C49/(18.6+273)),E53:E57,C53:C57))*SQRT(H48/C49))</f>
        <v/>
      </c>
      <c r="I60" s="287"/>
      <c r="J60" s="72"/>
      <c r="L60" s="70"/>
      <c r="M60" s="70"/>
      <c r="N60" s="70"/>
      <c r="O60" s="70"/>
    </row>
    <row r="61" spans="1:15" ht="13.5" thickBot="1" x14ac:dyDescent="0.25">
      <c r="A61" s="292"/>
      <c r="B61" s="293"/>
      <c r="C61" s="293"/>
      <c r="D61" s="293"/>
      <c r="E61" s="294"/>
      <c r="F61" s="71"/>
      <c r="G61" s="119" t="s">
        <v>114</v>
      </c>
      <c r="H61" s="300" t="str">
        <f>IF(D53="","",(FORECAST((1.13*744.1/H48*C49/(5+273)),E53:E57,C53:C57))*SQRT(H48/C49))</f>
        <v/>
      </c>
      <c r="I61" s="301"/>
      <c r="L61" s="70"/>
      <c r="M61" s="70"/>
      <c r="N61" s="70"/>
      <c r="O61" s="70"/>
    </row>
    <row r="62" spans="1:15" ht="13.5" thickBot="1" x14ac:dyDescent="0.25">
      <c r="A62" s="295"/>
      <c r="B62" s="296"/>
      <c r="C62" s="296"/>
      <c r="D62" s="296"/>
      <c r="E62" s="297"/>
      <c r="F62" s="76"/>
      <c r="G62" s="71"/>
      <c r="H62" s="71"/>
      <c r="I62" s="71"/>
      <c r="L62" s="70"/>
      <c r="M62" s="70"/>
      <c r="N62" s="70"/>
      <c r="O62" s="70"/>
    </row>
    <row r="63" spans="1:15" ht="13.5" thickBot="1" x14ac:dyDescent="0.25">
      <c r="A63" s="71"/>
      <c r="B63" s="71"/>
      <c r="C63" s="71"/>
      <c r="D63" s="122"/>
      <c r="E63" s="122"/>
      <c r="F63" s="71"/>
      <c r="G63" s="120" t="s">
        <v>115</v>
      </c>
      <c r="H63" s="121" t="str">
        <f>IF(D53="","",(FORECAST((1.42*744.1/H48*C49/(6.8+273)),E53:E57,C53:C57))*SQRT(H48/C49))</f>
        <v/>
      </c>
      <c r="I63" s="71"/>
    </row>
    <row r="64" spans="1:15" x14ac:dyDescent="0.2">
      <c r="A64" s="76"/>
      <c r="B64" s="76"/>
      <c r="C64" s="76"/>
      <c r="D64" s="76"/>
      <c r="E64" s="76"/>
      <c r="F64" s="76"/>
      <c r="G64" s="76"/>
      <c r="H64" s="76"/>
      <c r="I64" s="76"/>
    </row>
    <row r="65" spans="1:10" ht="13.5" thickBot="1" x14ac:dyDescent="0.25">
      <c r="A65" s="71" t="s">
        <v>118</v>
      </c>
      <c r="B65" s="71"/>
      <c r="C65" s="71"/>
      <c r="D65" s="122"/>
      <c r="E65" s="122"/>
      <c r="F65" s="71"/>
      <c r="G65" s="71"/>
      <c r="H65" s="71"/>
      <c r="I65" s="71"/>
    </row>
    <row r="66" spans="1:10" x14ac:dyDescent="0.2">
      <c r="A66" s="298" t="s">
        <v>48</v>
      </c>
      <c r="B66" s="299"/>
      <c r="C66" s="94" t="s">
        <v>13</v>
      </c>
      <c r="D66" s="94" t="s">
        <v>14</v>
      </c>
      <c r="E66" s="94" t="s">
        <v>119</v>
      </c>
      <c r="F66" s="94" t="s">
        <v>14</v>
      </c>
      <c r="G66" s="123" t="s">
        <v>120</v>
      </c>
      <c r="H66" s="124" t="s">
        <v>121</v>
      </c>
      <c r="I66" s="125" t="str">
        <f>IF(C68="","",(D68-1.13)/1.13)</f>
        <v/>
      </c>
    </row>
    <row r="67" spans="1:10" ht="13.5" thickBot="1" x14ac:dyDescent="0.25">
      <c r="A67" s="282" t="s">
        <v>18</v>
      </c>
      <c r="B67" s="283"/>
      <c r="C67" s="95" t="s">
        <v>83</v>
      </c>
      <c r="D67" s="95" t="s">
        <v>20</v>
      </c>
      <c r="E67" s="95" t="s">
        <v>96</v>
      </c>
      <c r="F67" s="95" t="s">
        <v>122</v>
      </c>
      <c r="G67" s="126" t="s">
        <v>123</v>
      </c>
      <c r="H67" s="127" t="s">
        <v>124</v>
      </c>
      <c r="I67" s="128" t="str">
        <f>IF(C68="","",(F68-1.13)/1.13)</f>
        <v/>
      </c>
      <c r="J67" s="70"/>
    </row>
    <row r="68" spans="1:10" ht="13.5" thickBot="1" x14ac:dyDescent="0.25">
      <c r="A68" s="288" t="s">
        <v>125</v>
      </c>
      <c r="B68" s="289"/>
      <c r="C68" s="136"/>
      <c r="D68" s="96" t="str">
        <f>IF(C68="","",(1/H$10*((C68*C$49/H$48)^0.5-H$11)))</f>
        <v/>
      </c>
      <c r="E68" s="137"/>
      <c r="F68" s="96" t="str">
        <f>IF(E68="","",1/$H$52*(E68*(C49/H48)^0.5-$H$53))</f>
        <v/>
      </c>
      <c r="G68" s="129" t="str">
        <f>IF(C68="","",(F68-D68)/D68)</f>
        <v/>
      </c>
      <c r="H68" s="130" t="s">
        <v>126</v>
      </c>
      <c r="I68" s="131" t="str">
        <f>IF(C68="","",(F68-D68)/D68)</f>
        <v/>
      </c>
    </row>
    <row r="69" spans="1:10" x14ac:dyDescent="0.2">
      <c r="A69" s="71"/>
      <c r="B69" s="71"/>
      <c r="C69" s="71"/>
      <c r="D69" s="71"/>
      <c r="E69" s="71"/>
      <c r="F69" s="71"/>
      <c r="G69" s="71"/>
      <c r="H69" s="71"/>
      <c r="I69" s="71"/>
    </row>
    <row r="70" spans="1:10" x14ac:dyDescent="0.2">
      <c r="A70" s="290" t="s">
        <v>127</v>
      </c>
      <c r="B70" s="290"/>
      <c r="C70" s="290"/>
      <c r="D70" s="290"/>
      <c r="E70" s="290"/>
      <c r="F70" s="290"/>
      <c r="G70" s="290"/>
      <c r="H70" s="290"/>
      <c r="I70" s="290"/>
    </row>
    <row r="71" spans="1:10" x14ac:dyDescent="0.2">
      <c r="A71" s="290" t="s">
        <v>129</v>
      </c>
      <c r="B71" s="290"/>
      <c r="C71" s="290"/>
      <c r="D71" s="290"/>
      <c r="E71" s="290"/>
      <c r="F71" s="290"/>
      <c r="G71" s="290"/>
      <c r="H71" s="290"/>
      <c r="I71" s="290"/>
    </row>
    <row r="72" spans="1:10" x14ac:dyDescent="0.2">
      <c r="A72" s="290" t="s">
        <v>128</v>
      </c>
      <c r="B72" s="290"/>
      <c r="C72" s="290"/>
      <c r="D72" s="290"/>
      <c r="E72" s="290"/>
      <c r="F72" s="290"/>
      <c r="G72" s="290"/>
      <c r="H72" s="290"/>
      <c r="I72" s="290"/>
    </row>
  </sheetData>
  <sheetProtection sheet="1" objects="1" scenarios="1"/>
  <mergeCells count="86">
    <mergeCell ref="A15:I15"/>
    <mergeCell ref="A19:B19"/>
    <mergeCell ref="A36:B36"/>
    <mergeCell ref="A23:C23"/>
    <mergeCell ref="A22:C22"/>
    <mergeCell ref="A24:C24"/>
    <mergeCell ref="A25:C25"/>
    <mergeCell ref="A26:C26"/>
    <mergeCell ref="A30:B30"/>
    <mergeCell ref="A31:B31"/>
    <mergeCell ref="A32:B32"/>
    <mergeCell ref="A33:B33"/>
    <mergeCell ref="A68:B68"/>
    <mergeCell ref="A70:I70"/>
    <mergeCell ref="A71:I71"/>
    <mergeCell ref="A72:I72"/>
    <mergeCell ref="A59:E59"/>
    <mergeCell ref="A60:E60"/>
    <mergeCell ref="A61:E61"/>
    <mergeCell ref="A62:E62"/>
    <mergeCell ref="A66:B66"/>
    <mergeCell ref="H61:I61"/>
    <mergeCell ref="G56:I56"/>
    <mergeCell ref="A67:B67"/>
    <mergeCell ref="H57:I57"/>
    <mergeCell ref="H58:I58"/>
    <mergeCell ref="H59:I59"/>
    <mergeCell ref="H60:I60"/>
    <mergeCell ref="H54:I54"/>
    <mergeCell ref="G51:I51"/>
    <mergeCell ref="A43:I43"/>
    <mergeCell ref="A42:I42"/>
    <mergeCell ref="F47:G47"/>
    <mergeCell ref="H47:I47"/>
    <mergeCell ref="A49:B49"/>
    <mergeCell ref="H52:I52"/>
    <mergeCell ref="F48:G48"/>
    <mergeCell ref="H48:I48"/>
    <mergeCell ref="C49:D49"/>
    <mergeCell ref="H53:I53"/>
    <mergeCell ref="A48:B48"/>
    <mergeCell ref="C48:D48"/>
    <mergeCell ref="C47:D47"/>
    <mergeCell ref="A46:I46"/>
    <mergeCell ref="A47:B47"/>
    <mergeCell ref="A39:I39"/>
    <mergeCell ref="A41:I41"/>
    <mergeCell ref="D26:E26"/>
    <mergeCell ref="H30:I30"/>
    <mergeCell ref="H35:I35"/>
    <mergeCell ref="A34:B34"/>
    <mergeCell ref="A35:B35"/>
    <mergeCell ref="A13:B13"/>
    <mergeCell ref="C11:D11"/>
    <mergeCell ref="A11:B11"/>
    <mergeCell ref="A18:B18"/>
    <mergeCell ref="A44:I44"/>
    <mergeCell ref="F23:G23"/>
    <mergeCell ref="H23:I23"/>
    <mergeCell ref="A16:B16"/>
    <mergeCell ref="D22:E22"/>
    <mergeCell ref="F25:G25"/>
    <mergeCell ref="H25:I25"/>
    <mergeCell ref="F24:G24"/>
    <mergeCell ref="H24:I24"/>
    <mergeCell ref="D25:E25"/>
    <mergeCell ref="D24:E24"/>
    <mergeCell ref="D23:E23"/>
    <mergeCell ref="A2:I2"/>
    <mergeCell ref="A3:I3"/>
    <mergeCell ref="A4:I4"/>
    <mergeCell ref="B6:D6"/>
    <mergeCell ref="G6:I6"/>
    <mergeCell ref="C7:D7"/>
    <mergeCell ref="C9:D9"/>
    <mergeCell ref="C12:D12"/>
    <mergeCell ref="H11:I11"/>
    <mergeCell ref="A7:B7"/>
    <mergeCell ref="H9:I9"/>
    <mergeCell ref="C8:D8"/>
    <mergeCell ref="H8:I8"/>
    <mergeCell ref="A8:B8"/>
    <mergeCell ref="A10:B10"/>
    <mergeCell ref="A12:B12"/>
    <mergeCell ref="H10:I10"/>
    <mergeCell ref="C10:D10"/>
  </mergeCells>
  <phoneticPr fontId="2" type="noConversion"/>
  <conditionalFormatting sqref="H10:H11">
    <cfRule type="expression" dxfId="0" priority="1" stopIfTrue="1">
      <formula>ISERROR(H10)</formula>
    </cfRule>
  </conditionalFormatting>
  <pageMargins left="0.75" right="0.75" top="0.5" bottom="0.49" header="0.5" footer="0.5"/>
  <pageSetup scale="74" orientation="portrait" r:id="rId1"/>
  <headerFooter alignWithMargins="0"/>
  <colBreaks count="1" manualBreakCount="1">
    <brk id="9" max="4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pageSetUpPr fitToPage="1"/>
  </sheetPr>
  <dimension ref="A1:N76"/>
  <sheetViews>
    <sheetView zoomScaleNormal="100" workbookViewId="0">
      <selection activeCell="C16" sqref="C16"/>
    </sheetView>
  </sheetViews>
  <sheetFormatPr defaultColWidth="9.85546875" defaultRowHeight="12" x14ac:dyDescent="0.15"/>
  <cols>
    <col min="1" max="2" width="12.140625" style="1" customWidth="1"/>
    <col min="3" max="3" width="14.85546875" style="1" bestFit="1" customWidth="1"/>
    <col min="4" max="10" width="12.140625" style="1" customWidth="1"/>
    <col min="11" max="16384" width="9.85546875" style="1"/>
  </cols>
  <sheetData>
    <row r="1" spans="1:8" x14ac:dyDescent="0.15">
      <c r="D1" s="2" t="s">
        <v>0</v>
      </c>
    </row>
    <row r="2" spans="1:8" x14ac:dyDescent="0.15">
      <c r="A2" s="341" t="s">
        <v>43</v>
      </c>
      <c r="B2" s="342"/>
      <c r="C2" s="342"/>
      <c r="D2" s="342"/>
      <c r="E2" s="342"/>
      <c r="F2" s="342"/>
      <c r="G2" s="342"/>
      <c r="H2" s="343"/>
    </row>
    <row r="3" spans="1:8" x14ac:dyDescent="0.15">
      <c r="A3" s="344" t="s">
        <v>1</v>
      </c>
      <c r="B3" s="345"/>
      <c r="C3" s="345"/>
      <c r="D3" s="345"/>
      <c r="E3" s="345"/>
      <c r="F3" s="345"/>
      <c r="G3" s="345"/>
      <c r="H3" s="346"/>
    </row>
    <row r="4" spans="1:8" x14ac:dyDescent="0.15">
      <c r="A4" s="347" t="s">
        <v>2</v>
      </c>
      <c r="B4" s="348"/>
      <c r="C4" s="348"/>
      <c r="D4" s="348"/>
      <c r="E4" s="348"/>
      <c r="F4" s="348"/>
      <c r="G4" s="348"/>
      <c r="H4" s="349"/>
    </row>
    <row r="6" spans="1:8" x14ac:dyDescent="0.15">
      <c r="A6" s="28"/>
      <c r="B6" s="29"/>
      <c r="C6" s="3" t="s">
        <v>3</v>
      </c>
      <c r="D6" s="29"/>
      <c r="E6" s="29"/>
      <c r="F6" s="340" t="s">
        <v>4</v>
      </c>
      <c r="G6" s="340"/>
      <c r="H6" s="30"/>
    </row>
    <row r="7" spans="1:8" x14ac:dyDescent="0.15">
      <c r="A7" s="31"/>
      <c r="B7" s="32"/>
      <c r="C7" s="32"/>
      <c r="D7" s="32"/>
      <c r="E7" s="32"/>
      <c r="F7" s="32"/>
      <c r="G7" s="32"/>
      <c r="H7" s="33"/>
    </row>
    <row r="8" spans="1:8" x14ac:dyDescent="0.15">
      <c r="A8" s="315" t="s">
        <v>5</v>
      </c>
      <c r="B8" s="316"/>
      <c r="C8" s="328"/>
      <c r="D8" s="328"/>
      <c r="E8" s="32"/>
      <c r="F8" s="26" t="s">
        <v>7</v>
      </c>
      <c r="G8" s="336"/>
      <c r="H8" s="337"/>
    </row>
    <row r="9" spans="1:8" x14ac:dyDescent="0.15">
      <c r="A9" s="315" t="s">
        <v>33</v>
      </c>
      <c r="B9" s="316"/>
      <c r="C9" s="330"/>
      <c r="D9" s="330"/>
      <c r="E9" s="32"/>
      <c r="F9" s="26" t="s">
        <v>34</v>
      </c>
      <c r="G9" s="338"/>
      <c r="H9" s="339"/>
    </row>
    <row r="10" spans="1:8" x14ac:dyDescent="0.15">
      <c r="A10" s="315" t="s">
        <v>6</v>
      </c>
      <c r="B10" s="316"/>
      <c r="C10" s="331"/>
      <c r="D10" s="331"/>
      <c r="E10" s="32"/>
      <c r="F10" s="26" t="s">
        <v>35</v>
      </c>
      <c r="G10" s="311"/>
      <c r="H10" s="312"/>
    </row>
    <row r="11" spans="1:8" x14ac:dyDescent="0.15">
      <c r="A11" s="315" t="s">
        <v>39</v>
      </c>
      <c r="B11" s="316"/>
      <c r="C11" s="335"/>
      <c r="D11" s="335"/>
      <c r="E11" s="32"/>
      <c r="F11" s="26" t="s">
        <v>36</v>
      </c>
      <c r="G11" s="311"/>
      <c r="H11" s="312"/>
    </row>
    <row r="12" spans="1:8" x14ac:dyDescent="0.15">
      <c r="A12" s="315" t="s">
        <v>46</v>
      </c>
      <c r="B12" s="316"/>
      <c r="C12" s="332"/>
      <c r="D12" s="332"/>
      <c r="E12" s="32"/>
      <c r="F12" s="4"/>
      <c r="G12" s="4"/>
      <c r="H12" s="5"/>
    </row>
    <row r="13" spans="1:8" x14ac:dyDescent="0.15">
      <c r="A13" s="313"/>
      <c r="B13" s="314"/>
      <c r="C13" s="35"/>
      <c r="D13" s="36"/>
      <c r="E13" s="37"/>
      <c r="F13" s="34"/>
      <c r="G13" s="50"/>
      <c r="H13" s="51"/>
    </row>
    <row r="14" spans="1:8" x14ac:dyDescent="0.15">
      <c r="A14" s="27"/>
      <c r="B14" s="27"/>
      <c r="C14" s="27"/>
      <c r="D14" s="27"/>
      <c r="E14" s="27"/>
      <c r="F14" s="27"/>
      <c r="G14" s="27"/>
      <c r="H14" s="27"/>
    </row>
    <row r="15" spans="1:8" x14ac:dyDescent="0.15">
      <c r="A15" s="27"/>
      <c r="B15" s="27"/>
      <c r="C15" s="27"/>
      <c r="D15" s="27"/>
      <c r="E15" s="27"/>
      <c r="F15" s="27"/>
      <c r="G15" s="27"/>
      <c r="H15" s="27"/>
    </row>
    <row r="16" spans="1:8" x14ac:dyDescent="0.15">
      <c r="A16" s="321"/>
      <c r="B16" s="318"/>
      <c r="C16" s="38"/>
      <c r="D16" s="29"/>
      <c r="E16" s="318"/>
      <c r="F16" s="318"/>
      <c r="G16" s="39"/>
      <c r="H16" s="40"/>
    </row>
    <row r="17" spans="1:11" x14ac:dyDescent="0.15">
      <c r="A17" s="315" t="s">
        <v>8</v>
      </c>
      <c r="B17" s="316"/>
      <c r="C17" s="333"/>
      <c r="D17" s="333"/>
      <c r="E17" s="316" t="s">
        <v>45</v>
      </c>
      <c r="F17" s="316"/>
      <c r="G17" s="319"/>
      <c r="H17" s="320"/>
    </row>
    <row r="18" spans="1:11" x14ac:dyDescent="0.15">
      <c r="A18" s="315" t="s">
        <v>10</v>
      </c>
      <c r="B18" s="316"/>
      <c r="C18" s="334"/>
      <c r="D18" s="334"/>
      <c r="E18" s="316" t="s">
        <v>11</v>
      </c>
      <c r="F18" s="316"/>
      <c r="G18" s="324"/>
      <c r="H18" s="325"/>
    </row>
    <row r="19" spans="1:11" x14ac:dyDescent="0.15">
      <c r="A19" s="315" t="s">
        <v>9</v>
      </c>
      <c r="B19" s="316"/>
      <c r="C19" s="334" t="str">
        <f>IF(C18="","",C18+273)</f>
        <v/>
      </c>
      <c r="D19" s="334"/>
      <c r="E19" s="316" t="s">
        <v>44</v>
      </c>
      <c r="F19" s="316"/>
      <c r="G19" s="326"/>
      <c r="H19" s="327"/>
    </row>
    <row r="20" spans="1:11" x14ac:dyDescent="0.15">
      <c r="A20" s="313"/>
      <c r="B20" s="314"/>
      <c r="C20" s="41"/>
      <c r="D20" s="42"/>
      <c r="E20" s="314"/>
      <c r="F20" s="314"/>
      <c r="G20" s="43"/>
      <c r="H20" s="44"/>
    </row>
    <row r="21" spans="1:11" x14ac:dyDescent="0.15">
      <c r="A21" s="27"/>
      <c r="B21" s="27"/>
      <c r="C21" s="27"/>
      <c r="D21" s="27"/>
      <c r="E21" s="27"/>
      <c r="F21" s="27"/>
      <c r="G21" s="27"/>
      <c r="H21" s="27"/>
    </row>
    <row r="22" spans="1:11" x14ac:dyDescent="0.15">
      <c r="A22" s="317" t="s">
        <v>37</v>
      </c>
      <c r="B22" s="317"/>
      <c r="C22" s="317"/>
      <c r="D22" s="317"/>
      <c r="E22" s="317"/>
      <c r="F22" s="317"/>
      <c r="G22" s="317"/>
      <c r="H22" s="317"/>
    </row>
    <row r="23" spans="1:11" x14ac:dyDescent="0.15">
      <c r="A23" s="45"/>
      <c r="B23" s="45"/>
      <c r="C23" s="45"/>
      <c r="D23" s="45"/>
      <c r="E23" s="45"/>
      <c r="F23" s="45"/>
      <c r="G23" s="45"/>
      <c r="H23" s="7"/>
      <c r="I23" s="2" t="s">
        <v>12</v>
      </c>
      <c r="J23" s="2" t="s">
        <v>12</v>
      </c>
    </row>
    <row r="24" spans="1:11" x14ac:dyDescent="0.15">
      <c r="A24" s="8" t="s">
        <v>48</v>
      </c>
      <c r="B24" s="9" t="s">
        <v>13</v>
      </c>
      <c r="C24" s="9" t="s">
        <v>14</v>
      </c>
      <c r="D24" s="9" t="s">
        <v>47</v>
      </c>
      <c r="E24" s="9" t="s">
        <v>15</v>
      </c>
      <c r="F24" s="10"/>
      <c r="G24" s="9" t="s">
        <v>16</v>
      </c>
      <c r="H24" s="11" t="s">
        <v>17</v>
      </c>
      <c r="I24" s="2" t="s">
        <v>12</v>
      </c>
      <c r="J24" s="2" t="s">
        <v>12</v>
      </c>
    </row>
    <row r="25" spans="1:11" x14ac:dyDescent="0.15">
      <c r="A25" s="12" t="s">
        <v>18</v>
      </c>
      <c r="B25" s="13" t="s">
        <v>19</v>
      </c>
      <c r="C25" s="13" t="s">
        <v>20</v>
      </c>
      <c r="D25" s="13" t="s">
        <v>19</v>
      </c>
      <c r="E25" s="13" t="s">
        <v>21</v>
      </c>
      <c r="F25" s="13" t="s">
        <v>22</v>
      </c>
      <c r="G25" s="13" t="s">
        <v>20</v>
      </c>
      <c r="H25" s="14" t="s">
        <v>23</v>
      </c>
      <c r="I25" s="2" t="s">
        <v>12</v>
      </c>
      <c r="J25" s="2" t="s">
        <v>12</v>
      </c>
    </row>
    <row r="26" spans="1:11" x14ac:dyDescent="0.15">
      <c r="A26" s="46"/>
      <c r="B26" s="47"/>
      <c r="C26" s="47"/>
      <c r="D26" s="47"/>
      <c r="E26" s="47"/>
      <c r="F26" s="47"/>
      <c r="G26" s="47"/>
      <c r="H26" s="48"/>
      <c r="I26" s="2" t="s">
        <v>12</v>
      </c>
      <c r="J26" s="2" t="s">
        <v>12</v>
      </c>
    </row>
    <row r="27" spans="1:11" ht="12.75" x14ac:dyDescent="0.2">
      <c r="A27" s="49" t="s">
        <v>24</v>
      </c>
      <c r="B27" s="56"/>
      <c r="C27" s="53"/>
      <c r="D27" s="52"/>
      <c r="E27" s="54"/>
      <c r="F27" s="53"/>
      <c r="G27" s="52"/>
      <c r="H27" s="55"/>
      <c r="I27" s="15" t="s">
        <v>12</v>
      </c>
      <c r="J27" s="2" t="s">
        <v>12</v>
      </c>
      <c r="K27" s="16"/>
    </row>
    <row r="28" spans="1:11" ht="12.75" x14ac:dyDescent="0.2">
      <c r="A28" s="49" t="s">
        <v>25</v>
      </c>
      <c r="B28" s="56"/>
      <c r="C28" s="53"/>
      <c r="D28" s="52"/>
      <c r="E28" s="54"/>
      <c r="F28" s="53"/>
      <c r="G28" s="52"/>
      <c r="H28" s="55"/>
      <c r="I28" s="15" t="s">
        <v>12</v>
      </c>
      <c r="J28" s="2" t="s">
        <v>12</v>
      </c>
    </row>
    <row r="29" spans="1:11" ht="12.75" x14ac:dyDescent="0.2">
      <c r="A29" s="49" t="s">
        <v>26</v>
      </c>
      <c r="B29" s="56"/>
      <c r="C29" s="53"/>
      <c r="D29" s="52"/>
      <c r="E29" s="54"/>
      <c r="F29" s="53"/>
      <c r="G29" s="52"/>
      <c r="H29" s="55"/>
      <c r="I29" s="15" t="s">
        <v>12</v>
      </c>
      <c r="J29" s="2" t="s">
        <v>12</v>
      </c>
    </row>
    <row r="30" spans="1:11" ht="12.75" x14ac:dyDescent="0.2">
      <c r="A30" s="49" t="s">
        <v>27</v>
      </c>
      <c r="B30" s="56"/>
      <c r="C30" s="53"/>
      <c r="D30" s="52"/>
      <c r="E30" s="54"/>
      <c r="F30" s="53"/>
      <c r="G30" s="52"/>
      <c r="H30" s="55"/>
      <c r="I30" s="15" t="s">
        <v>12</v>
      </c>
      <c r="J30" s="2" t="s">
        <v>12</v>
      </c>
    </row>
    <row r="31" spans="1:11" ht="12.75" x14ac:dyDescent="0.2">
      <c r="A31" s="49" t="s">
        <v>28</v>
      </c>
      <c r="B31" s="56"/>
      <c r="C31" s="53"/>
      <c r="D31" s="52"/>
      <c r="E31" s="54"/>
      <c r="F31" s="53"/>
      <c r="G31" s="52"/>
      <c r="H31" s="55"/>
      <c r="I31" s="15" t="s">
        <v>12</v>
      </c>
      <c r="J31" s="2" t="s">
        <v>12</v>
      </c>
    </row>
    <row r="33" spans="1:8" x14ac:dyDescent="0.15">
      <c r="A33" s="322" t="s">
        <v>29</v>
      </c>
      <c r="B33" s="322"/>
      <c r="C33" s="322"/>
      <c r="D33" s="322"/>
      <c r="E33" s="322"/>
      <c r="F33" s="322"/>
      <c r="G33" s="322"/>
      <c r="H33" s="322"/>
    </row>
    <row r="35" spans="1:8" x14ac:dyDescent="0.15">
      <c r="A35" s="323" t="s">
        <v>30</v>
      </c>
      <c r="B35" s="323"/>
      <c r="C35" s="323"/>
      <c r="D35" s="323"/>
      <c r="E35" s="323"/>
      <c r="F35" s="323"/>
      <c r="G35" s="323"/>
      <c r="H35" s="323"/>
    </row>
    <row r="36" spans="1:8" ht="12.75" customHeight="1" x14ac:dyDescent="0.15"/>
    <row r="37" spans="1:8" x14ac:dyDescent="0.15">
      <c r="A37" s="329" t="s">
        <v>42</v>
      </c>
      <c r="B37" s="329"/>
      <c r="C37" s="329"/>
      <c r="D37" s="329"/>
      <c r="E37" s="329"/>
      <c r="F37" s="329"/>
      <c r="G37" s="329"/>
      <c r="H37" s="329"/>
    </row>
    <row r="39" spans="1:8" x14ac:dyDescent="0.15">
      <c r="A39" s="323" t="s">
        <v>31</v>
      </c>
      <c r="B39" s="323"/>
      <c r="C39" s="323"/>
      <c r="D39" s="323"/>
      <c r="E39" s="323"/>
      <c r="F39" s="323"/>
      <c r="G39" s="323"/>
      <c r="H39" s="323"/>
    </row>
    <row r="41" spans="1:8" x14ac:dyDescent="0.15">
      <c r="A41" s="323" t="s">
        <v>32</v>
      </c>
      <c r="B41" s="323"/>
      <c r="C41" s="323"/>
      <c r="D41" s="323"/>
      <c r="E41" s="323"/>
      <c r="F41" s="323"/>
      <c r="G41" s="323"/>
      <c r="H41" s="323"/>
    </row>
    <row r="43" spans="1:8" x14ac:dyDescent="0.15">
      <c r="B43" s="2" t="s">
        <v>12</v>
      </c>
    </row>
    <row r="44" spans="1:8" x14ac:dyDescent="0.15">
      <c r="A44" s="317" t="s">
        <v>38</v>
      </c>
      <c r="B44" s="317"/>
      <c r="C44" s="317"/>
      <c r="D44" s="317"/>
      <c r="E44" s="317"/>
      <c r="F44" s="317"/>
      <c r="G44" s="317"/>
      <c r="H44" s="317"/>
    </row>
    <row r="45" spans="1:8" x14ac:dyDescent="0.15">
      <c r="A45" s="6"/>
      <c r="B45" s="6"/>
      <c r="C45" s="6"/>
      <c r="D45" s="6"/>
      <c r="E45" s="6"/>
      <c r="F45" s="6"/>
      <c r="G45" s="6"/>
      <c r="H45" s="7"/>
    </row>
    <row r="46" spans="1:8" x14ac:dyDescent="0.15">
      <c r="A46" s="8" t="s">
        <v>48</v>
      </c>
      <c r="B46" s="9" t="s">
        <v>13</v>
      </c>
      <c r="C46" s="9" t="s">
        <v>14</v>
      </c>
      <c r="D46" s="9" t="s">
        <v>47</v>
      </c>
      <c r="E46" s="9" t="s">
        <v>15</v>
      </c>
      <c r="F46" s="10"/>
      <c r="G46" s="9" t="s">
        <v>16</v>
      </c>
      <c r="H46" s="11" t="s">
        <v>17</v>
      </c>
    </row>
    <row r="47" spans="1:8" x14ac:dyDescent="0.15">
      <c r="A47" s="12" t="s">
        <v>18</v>
      </c>
      <c r="B47" s="13" t="s">
        <v>19</v>
      </c>
      <c r="C47" s="13" t="s">
        <v>20</v>
      </c>
      <c r="D47" s="13" t="s">
        <v>19</v>
      </c>
      <c r="E47" s="13" t="s">
        <v>21</v>
      </c>
      <c r="F47" s="13" t="s">
        <v>22</v>
      </c>
      <c r="G47" s="13" t="s">
        <v>20</v>
      </c>
      <c r="H47" s="14" t="s">
        <v>23</v>
      </c>
    </row>
    <row r="48" spans="1:8" x14ac:dyDescent="0.15">
      <c r="A48" s="46"/>
      <c r="B48" s="47"/>
      <c r="C48" s="47"/>
      <c r="D48" s="47"/>
      <c r="E48" s="47"/>
      <c r="F48" s="47"/>
      <c r="G48" s="47"/>
      <c r="H48" s="48"/>
    </row>
    <row r="49" spans="1:14" ht="12.75" x14ac:dyDescent="0.2">
      <c r="A49" s="49" t="s">
        <v>24</v>
      </c>
      <c r="B49" s="56"/>
      <c r="C49" s="53"/>
      <c r="D49" s="52"/>
      <c r="E49" s="54"/>
      <c r="F49" s="53"/>
      <c r="G49" s="52"/>
      <c r="H49" s="55"/>
    </row>
    <row r="50" spans="1:14" ht="12.75" x14ac:dyDescent="0.2">
      <c r="A50" s="49" t="s">
        <v>25</v>
      </c>
      <c r="B50" s="56"/>
      <c r="C50" s="53"/>
      <c r="D50" s="52"/>
      <c r="E50" s="54"/>
      <c r="F50" s="53"/>
      <c r="G50" s="52"/>
      <c r="H50" s="55"/>
    </row>
    <row r="51" spans="1:14" ht="12.75" x14ac:dyDescent="0.2">
      <c r="A51" s="49" t="s">
        <v>26</v>
      </c>
      <c r="B51" s="56"/>
      <c r="C51" s="53"/>
      <c r="D51" s="52"/>
      <c r="E51" s="54"/>
      <c r="F51" s="53"/>
      <c r="G51" s="52"/>
      <c r="H51" s="55"/>
    </row>
    <row r="52" spans="1:14" ht="12.75" x14ac:dyDescent="0.2">
      <c r="A52" s="49" t="s">
        <v>27</v>
      </c>
      <c r="B52" s="56"/>
      <c r="C52" s="53"/>
      <c r="D52" s="52"/>
      <c r="E52" s="54"/>
      <c r="F52" s="53"/>
      <c r="G52" s="52"/>
      <c r="H52" s="55"/>
    </row>
    <row r="53" spans="1:14" ht="12.75" x14ac:dyDescent="0.2">
      <c r="A53" s="49" t="s">
        <v>28</v>
      </c>
      <c r="B53" s="56"/>
      <c r="C53" s="53"/>
      <c r="D53" s="52"/>
      <c r="E53" s="54"/>
      <c r="F53" s="53"/>
      <c r="G53" s="52"/>
      <c r="H53" s="55"/>
    </row>
    <row r="55" spans="1:14" x14ac:dyDescent="0.15">
      <c r="N55" s="17"/>
    </row>
    <row r="56" spans="1:14" x14ac:dyDescent="0.15">
      <c r="A56" s="329" t="s">
        <v>40</v>
      </c>
      <c r="B56" s="329"/>
      <c r="C56" s="329"/>
      <c r="D56" s="329"/>
      <c r="E56" s="329"/>
      <c r="F56" s="329"/>
      <c r="G56" s="329"/>
      <c r="H56" s="329"/>
      <c r="I56" s="18"/>
    </row>
    <row r="57" spans="1:14" x14ac:dyDescent="0.15">
      <c r="D57" s="18"/>
      <c r="I57" s="18"/>
    </row>
    <row r="58" spans="1:14" x14ac:dyDescent="0.15">
      <c r="A58" s="329" t="s">
        <v>41</v>
      </c>
      <c r="B58" s="329"/>
      <c r="C58" s="329"/>
      <c r="D58" s="329"/>
      <c r="E58" s="329"/>
      <c r="F58" s="329"/>
      <c r="G58" s="329"/>
      <c r="H58" s="329"/>
      <c r="I58" s="18"/>
    </row>
    <row r="59" spans="1:14" x14ac:dyDescent="0.15">
      <c r="D59" s="18"/>
      <c r="I59" s="19"/>
      <c r="N59" s="20"/>
    </row>
    <row r="60" spans="1:14" x14ac:dyDescent="0.15">
      <c r="D60" s="18"/>
      <c r="I60" s="19"/>
      <c r="N60" s="20"/>
    </row>
    <row r="64" spans="1:14" x14ac:dyDescent="0.15">
      <c r="E64" s="21"/>
      <c r="I64" s="21"/>
    </row>
    <row r="65" spans="2:14" x14ac:dyDescent="0.15">
      <c r="E65" s="20"/>
      <c r="I65" s="22"/>
    </row>
    <row r="66" spans="2:14" x14ac:dyDescent="0.15">
      <c r="E66" s="20"/>
      <c r="I66" s="20"/>
      <c r="K66" s="16"/>
      <c r="L66" s="16"/>
      <c r="M66" s="16"/>
      <c r="N66" s="16"/>
    </row>
    <row r="67" spans="2:14" x14ac:dyDescent="0.15">
      <c r="K67" s="16"/>
      <c r="L67" s="16"/>
      <c r="M67" s="16"/>
      <c r="N67" s="16"/>
    </row>
    <row r="68" spans="2:14" x14ac:dyDescent="0.15">
      <c r="K68" s="16"/>
      <c r="L68" s="16"/>
      <c r="M68" s="16"/>
      <c r="N68" s="16"/>
    </row>
    <row r="73" spans="2:14" x14ac:dyDescent="0.15">
      <c r="B73" s="18"/>
      <c r="C73" s="16"/>
      <c r="D73" s="18"/>
      <c r="F73" s="16"/>
      <c r="G73" s="23"/>
      <c r="H73" s="24"/>
      <c r="I73" s="16"/>
    </row>
    <row r="76" spans="2:14" x14ac:dyDescent="0.15">
      <c r="D76" s="16"/>
      <c r="F76" s="16"/>
      <c r="H76" s="24"/>
    </row>
  </sheetData>
  <mergeCells count="44">
    <mergeCell ref="A41:H41"/>
    <mergeCell ref="A37:H37"/>
    <mergeCell ref="E17:F17"/>
    <mergeCell ref="E20:F20"/>
    <mergeCell ref="A19:B19"/>
    <mergeCell ref="E19:F19"/>
    <mergeCell ref="A20:B20"/>
    <mergeCell ref="F6:G6"/>
    <mergeCell ref="A2:H2"/>
    <mergeCell ref="A3:H3"/>
    <mergeCell ref="A4:H4"/>
    <mergeCell ref="A8:B8"/>
    <mergeCell ref="A9:B9"/>
    <mergeCell ref="C8:D8"/>
    <mergeCell ref="A56:H56"/>
    <mergeCell ref="A58:H58"/>
    <mergeCell ref="C9:D9"/>
    <mergeCell ref="C10:D10"/>
    <mergeCell ref="C12:D12"/>
    <mergeCell ref="C17:D17"/>
    <mergeCell ref="C18:D18"/>
    <mergeCell ref="C19:D19"/>
    <mergeCell ref="A12:B12"/>
    <mergeCell ref="A10:B10"/>
    <mergeCell ref="C11:D11"/>
    <mergeCell ref="G8:H8"/>
    <mergeCell ref="G9:H9"/>
    <mergeCell ref="G10:H10"/>
    <mergeCell ref="G11:H11"/>
    <mergeCell ref="A13:B13"/>
    <mergeCell ref="A11:B11"/>
    <mergeCell ref="A44:H44"/>
    <mergeCell ref="E16:F16"/>
    <mergeCell ref="A22:H22"/>
    <mergeCell ref="E18:F18"/>
    <mergeCell ref="G17:H17"/>
    <mergeCell ref="A16:B16"/>
    <mergeCell ref="A33:H33"/>
    <mergeCell ref="A35:H35"/>
    <mergeCell ref="A39:H39"/>
    <mergeCell ref="G18:H18"/>
    <mergeCell ref="G19:H19"/>
    <mergeCell ref="A17:B17"/>
    <mergeCell ref="A18:B18"/>
  </mergeCells>
  <phoneticPr fontId="2" type="noConversion"/>
  <pageMargins left="0.75" right="0.75" top="1" bottom="1" header="0.5" footer="0.5"/>
  <pageSetup scale="91" orientation="portrait" r:id="rId1"/>
  <headerFooter alignWithMargins="0"/>
  <colBreaks count="1" manualBreakCount="1">
    <brk id="8" max="4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workbookViewId="0">
      <selection activeCell="B2" sqref="B2"/>
    </sheetView>
  </sheetViews>
  <sheetFormatPr defaultRowHeight="12.75" x14ac:dyDescent="0.2"/>
  <cols>
    <col min="1" max="1" width="14.7109375" customWidth="1"/>
    <col min="2" max="2" width="10.140625" bestFit="1" customWidth="1"/>
    <col min="3" max="3" width="9.5703125" bestFit="1" customWidth="1"/>
    <col min="5" max="5" width="16.42578125" customWidth="1"/>
    <col min="7" max="7" width="8.7109375" customWidth="1"/>
    <col min="9" max="9" width="13.140625" customWidth="1"/>
    <col min="10" max="10" width="37.42578125" customWidth="1"/>
  </cols>
  <sheetData>
    <row r="1" spans="1:7" x14ac:dyDescent="0.2">
      <c r="A1" s="201" t="s">
        <v>131</v>
      </c>
      <c r="F1" t="s">
        <v>77</v>
      </c>
    </row>
    <row r="2" spans="1:7" x14ac:dyDescent="0.2">
      <c r="A2" s="25" t="s">
        <v>49</v>
      </c>
      <c r="B2" s="138"/>
    </row>
    <row r="3" spans="1:7" x14ac:dyDescent="0.2">
      <c r="A3" s="25" t="s">
        <v>50</v>
      </c>
      <c r="B3" s="139"/>
    </row>
    <row r="4" spans="1:7" x14ac:dyDescent="0.2">
      <c r="A4" s="25" t="s">
        <v>88</v>
      </c>
      <c r="B4" s="139"/>
    </row>
    <row r="5" spans="1:7" x14ac:dyDescent="0.2">
      <c r="A5" s="25" t="s">
        <v>51</v>
      </c>
      <c r="B5" s="202">
        <f>B4+273</f>
        <v>273</v>
      </c>
    </row>
    <row r="6" spans="1:7" x14ac:dyDescent="0.2">
      <c r="A6" s="25" t="s">
        <v>52</v>
      </c>
      <c r="B6" s="203"/>
    </row>
    <row r="8" spans="1:7" s="57" customFormat="1" ht="76.5" x14ac:dyDescent="0.2">
      <c r="A8" s="64" t="s">
        <v>48</v>
      </c>
      <c r="B8" s="64" t="s">
        <v>89</v>
      </c>
      <c r="C8" s="64" t="s">
        <v>163</v>
      </c>
      <c r="D8" s="64" t="s">
        <v>164</v>
      </c>
      <c r="E8" s="64" t="s">
        <v>94</v>
      </c>
      <c r="F8" s="64" t="s">
        <v>90</v>
      </c>
      <c r="G8" s="64" t="s">
        <v>91</v>
      </c>
    </row>
    <row r="9" spans="1:7" x14ac:dyDescent="0.2">
      <c r="A9" s="63">
        <v>1</v>
      </c>
      <c r="B9" s="146"/>
      <c r="C9" s="146"/>
      <c r="D9" s="146"/>
      <c r="E9" s="204">
        <f>C9+D9/60</f>
        <v>0</v>
      </c>
      <c r="F9" s="140"/>
      <c r="G9" s="140"/>
    </row>
    <row r="10" spans="1:7" x14ac:dyDescent="0.2">
      <c r="A10" s="63">
        <v>2</v>
      </c>
      <c r="B10" s="146"/>
      <c r="C10" s="146"/>
      <c r="D10" s="146"/>
      <c r="E10" s="204">
        <f t="shared" ref="E10:E17" si="0">C10+D10/60</f>
        <v>0</v>
      </c>
      <c r="F10" s="140"/>
      <c r="G10" s="140"/>
    </row>
    <row r="11" spans="1:7" x14ac:dyDescent="0.2">
      <c r="A11" s="63">
        <v>3</v>
      </c>
      <c r="B11" s="146"/>
      <c r="C11" s="146"/>
      <c r="D11" s="146"/>
      <c r="E11" s="204">
        <f t="shared" si="0"/>
        <v>0</v>
      </c>
      <c r="F11" s="140"/>
      <c r="G11" s="140"/>
    </row>
    <row r="12" spans="1:7" x14ac:dyDescent="0.2">
      <c r="A12" s="63">
        <v>4</v>
      </c>
      <c r="B12" s="146"/>
      <c r="C12" s="146"/>
      <c r="D12" s="146"/>
      <c r="E12" s="204">
        <f t="shared" si="0"/>
        <v>0</v>
      </c>
      <c r="F12" s="140"/>
      <c r="G12" s="140"/>
    </row>
    <row r="13" spans="1:7" x14ac:dyDescent="0.2">
      <c r="A13" s="63">
        <v>5</v>
      </c>
      <c r="B13" s="146"/>
      <c r="C13" s="146"/>
      <c r="D13" s="146"/>
      <c r="E13" s="204">
        <f>C13+D13/60</f>
        <v>0</v>
      </c>
      <c r="F13" s="140"/>
      <c r="G13" s="140"/>
    </row>
    <row r="14" spans="1:7" x14ac:dyDescent="0.2">
      <c r="A14" s="63">
        <v>6</v>
      </c>
      <c r="B14" s="146"/>
      <c r="C14" s="146"/>
      <c r="D14" s="146"/>
      <c r="E14" s="204">
        <f t="shared" si="0"/>
        <v>0</v>
      </c>
      <c r="F14" s="140"/>
      <c r="G14" s="140"/>
    </row>
    <row r="15" spans="1:7" x14ac:dyDescent="0.2">
      <c r="A15" s="63">
        <v>7</v>
      </c>
      <c r="B15" s="146"/>
      <c r="C15" s="146"/>
      <c r="D15" s="146"/>
      <c r="E15" s="204">
        <f t="shared" si="0"/>
        <v>0</v>
      </c>
      <c r="F15" s="140"/>
      <c r="G15" s="140"/>
    </row>
    <row r="16" spans="1:7" x14ac:dyDescent="0.2">
      <c r="A16" s="63">
        <v>8</v>
      </c>
      <c r="B16" s="146"/>
      <c r="C16" s="146"/>
      <c r="D16" s="146"/>
      <c r="E16" s="204">
        <f t="shared" si="0"/>
        <v>0</v>
      </c>
      <c r="F16" s="140"/>
      <c r="G16" s="140"/>
    </row>
    <row r="17" spans="1:7" x14ac:dyDescent="0.2">
      <c r="A17" s="63">
        <v>9</v>
      </c>
      <c r="B17" s="146"/>
      <c r="C17" s="146"/>
      <c r="D17" s="146"/>
      <c r="E17" s="204">
        <f t="shared" si="0"/>
        <v>0</v>
      </c>
      <c r="F17" s="140"/>
      <c r="G17" s="140"/>
    </row>
    <row r="19" spans="1:7" x14ac:dyDescent="0.2">
      <c r="A19" s="25" t="s">
        <v>54</v>
      </c>
      <c r="B19" s="25" t="s">
        <v>14</v>
      </c>
      <c r="C19" s="25" t="s">
        <v>53</v>
      </c>
    </row>
    <row r="20" spans="1:7" x14ac:dyDescent="0.2">
      <c r="A20" s="58" t="e">
        <f t="shared" ref="A20:A28" si="1">B9*($B$6-F9)/$B$6</f>
        <v>#DIV/0!</v>
      </c>
      <c r="B20" s="58" t="e">
        <f t="shared" ref="B20:B28" si="2">A20/E9</f>
        <v>#DIV/0!</v>
      </c>
      <c r="C20" s="58" t="e">
        <f t="shared" ref="C20:C28" si="3">SQRT(G9*$B$5/$B$6)</f>
        <v>#DIV/0!</v>
      </c>
    </row>
    <row r="21" spans="1:7" x14ac:dyDescent="0.2">
      <c r="A21" s="58" t="e">
        <f t="shared" si="1"/>
        <v>#DIV/0!</v>
      </c>
      <c r="B21" s="58" t="e">
        <f t="shared" si="2"/>
        <v>#DIV/0!</v>
      </c>
      <c r="C21" s="58" t="e">
        <f t="shared" si="3"/>
        <v>#DIV/0!</v>
      </c>
    </row>
    <row r="22" spans="1:7" x14ac:dyDescent="0.2">
      <c r="A22" s="58" t="e">
        <f t="shared" si="1"/>
        <v>#DIV/0!</v>
      </c>
      <c r="B22" s="58" t="e">
        <f t="shared" si="2"/>
        <v>#DIV/0!</v>
      </c>
      <c r="C22" s="58" t="e">
        <f>SQRT(G11*$B$5/$B$6)</f>
        <v>#DIV/0!</v>
      </c>
    </row>
    <row r="23" spans="1:7" x14ac:dyDescent="0.2">
      <c r="A23" s="58" t="e">
        <f t="shared" si="1"/>
        <v>#DIV/0!</v>
      </c>
      <c r="B23" s="58" t="e">
        <f t="shared" si="2"/>
        <v>#DIV/0!</v>
      </c>
      <c r="C23" s="58" t="e">
        <f t="shared" si="3"/>
        <v>#DIV/0!</v>
      </c>
    </row>
    <row r="24" spans="1:7" x14ac:dyDescent="0.2">
      <c r="A24" s="58" t="e">
        <f t="shared" si="1"/>
        <v>#DIV/0!</v>
      </c>
      <c r="B24" s="58" t="e">
        <f t="shared" si="2"/>
        <v>#DIV/0!</v>
      </c>
      <c r="C24" s="58" t="e">
        <f t="shared" si="3"/>
        <v>#DIV/0!</v>
      </c>
    </row>
    <row r="25" spans="1:7" x14ac:dyDescent="0.2">
      <c r="A25" s="58" t="e">
        <f t="shared" si="1"/>
        <v>#DIV/0!</v>
      </c>
      <c r="B25" s="58" t="e">
        <f t="shared" si="2"/>
        <v>#DIV/0!</v>
      </c>
      <c r="C25" s="58" t="e">
        <f t="shared" si="3"/>
        <v>#DIV/0!</v>
      </c>
    </row>
    <row r="26" spans="1:7" x14ac:dyDescent="0.2">
      <c r="A26" s="58" t="e">
        <f t="shared" si="1"/>
        <v>#DIV/0!</v>
      </c>
      <c r="B26" s="58" t="e">
        <f t="shared" si="2"/>
        <v>#DIV/0!</v>
      </c>
      <c r="C26" s="58" t="e">
        <f t="shared" si="3"/>
        <v>#DIV/0!</v>
      </c>
    </row>
    <row r="27" spans="1:7" x14ac:dyDescent="0.2">
      <c r="A27" s="58" t="e">
        <f t="shared" si="1"/>
        <v>#DIV/0!</v>
      </c>
      <c r="B27" s="58" t="e">
        <f t="shared" si="2"/>
        <v>#DIV/0!</v>
      </c>
      <c r="C27" s="58" t="e">
        <f t="shared" si="3"/>
        <v>#DIV/0!</v>
      </c>
    </row>
    <row r="28" spans="1:7" x14ac:dyDescent="0.2">
      <c r="A28" s="58" t="e">
        <f t="shared" si="1"/>
        <v>#DIV/0!</v>
      </c>
      <c r="B28" s="58" t="e">
        <f t="shared" si="2"/>
        <v>#DIV/0!</v>
      </c>
      <c r="C28" s="58" t="e">
        <f t="shared" si="3"/>
        <v>#DIV/0!</v>
      </c>
    </row>
    <row r="30" spans="1:7" ht="38.25" customHeight="1" x14ac:dyDescent="0.2">
      <c r="A30" s="205" t="s">
        <v>80</v>
      </c>
      <c r="B30" s="205"/>
    </row>
    <row r="31" spans="1:7" x14ac:dyDescent="0.2">
      <c r="A31" s="206" t="s">
        <v>55</v>
      </c>
      <c r="B31" s="207" t="e">
        <f>SLOPE(C20:C28,B20:B28)</f>
        <v>#DIV/0!</v>
      </c>
    </row>
    <row r="32" spans="1:7" x14ac:dyDescent="0.2">
      <c r="A32" s="206" t="s">
        <v>56</v>
      </c>
      <c r="B32" s="207" t="e">
        <f>INTERCEPT(C20:C28,B20:B28)</f>
        <v>#DIV/0!</v>
      </c>
    </row>
    <row r="33" spans="1:2" x14ac:dyDescent="0.2">
      <c r="A33" s="206" t="s">
        <v>57</v>
      </c>
      <c r="B33" s="206" t="e">
        <f>CORREL(C20:C28,B20:B28)</f>
        <v>#DIV/0!</v>
      </c>
    </row>
  </sheetData>
  <sheetProtection sheet="1"/>
  <phoneticPr fontId="11"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9"/>
  <sheetViews>
    <sheetView workbookViewId="0">
      <selection activeCell="B10" sqref="B10"/>
    </sheetView>
  </sheetViews>
  <sheetFormatPr defaultRowHeight="12.75" x14ac:dyDescent="0.2"/>
  <cols>
    <col min="1" max="1" width="31.5703125" customWidth="1"/>
    <col min="2" max="2" width="11.140625" bestFit="1" customWidth="1"/>
    <col min="3" max="3" width="12.42578125" customWidth="1"/>
    <col min="5" max="5" width="11" bestFit="1" customWidth="1"/>
  </cols>
  <sheetData>
    <row r="1" spans="1:5" x14ac:dyDescent="0.2">
      <c r="A1" t="s">
        <v>58</v>
      </c>
      <c r="C1" t="s">
        <v>77</v>
      </c>
    </row>
    <row r="3" spans="1:5" x14ac:dyDescent="0.2">
      <c r="A3" s="25" t="s">
        <v>71</v>
      </c>
      <c r="B3" s="60"/>
    </row>
    <row r="4" spans="1:5" x14ac:dyDescent="0.2">
      <c r="A4" s="25" t="s">
        <v>79</v>
      </c>
      <c r="B4" s="60"/>
    </row>
    <row r="5" spans="1:5" x14ac:dyDescent="0.2">
      <c r="A5" s="25" t="s">
        <v>85</v>
      </c>
      <c r="B5" s="61"/>
    </row>
    <row r="6" spans="1:5" x14ac:dyDescent="0.2">
      <c r="A6" s="25" t="s">
        <v>74</v>
      </c>
      <c r="B6" s="65"/>
    </row>
    <row r="7" spans="1:5" x14ac:dyDescent="0.2">
      <c r="A7" s="25" t="s">
        <v>76</v>
      </c>
      <c r="B7" s="65"/>
    </row>
    <row r="8" spans="1:5" x14ac:dyDescent="0.2">
      <c r="A8" s="25" t="s">
        <v>72</v>
      </c>
      <c r="B8" s="65"/>
    </row>
    <row r="9" spans="1:5" x14ac:dyDescent="0.2">
      <c r="A9" s="25" t="s">
        <v>73</v>
      </c>
      <c r="B9" s="65"/>
    </row>
    <row r="10" spans="1:5" x14ac:dyDescent="0.2">
      <c r="A10" s="25" t="s">
        <v>61</v>
      </c>
      <c r="B10" s="73"/>
    </row>
    <row r="11" spans="1:5" x14ac:dyDescent="0.2">
      <c r="A11" s="25" t="s">
        <v>75</v>
      </c>
      <c r="B11" s="65"/>
    </row>
    <row r="12" spans="1:5" x14ac:dyDescent="0.2">
      <c r="A12" s="25" t="s">
        <v>70</v>
      </c>
      <c r="B12" s="66"/>
    </row>
    <row r="13" spans="1:5" x14ac:dyDescent="0.2">
      <c r="A13" s="25" t="s">
        <v>60</v>
      </c>
      <c r="B13" s="65"/>
    </row>
    <row r="15" spans="1:5" s="57" customFormat="1" x14ac:dyDescent="0.2">
      <c r="A15" s="25"/>
      <c r="B15" s="63" t="s">
        <v>22</v>
      </c>
      <c r="C15" s="63" t="s">
        <v>62</v>
      </c>
      <c r="D15" s="63" t="s">
        <v>63</v>
      </c>
      <c r="E15" s="63" t="s">
        <v>64</v>
      </c>
    </row>
    <row r="16" spans="1:5" x14ac:dyDescent="0.2">
      <c r="A16" s="25" t="s">
        <v>66</v>
      </c>
      <c r="B16" s="62" t="e">
        <f>($B$12-$B$11*25.4/13.61)/$B$12</f>
        <v>#DIV/0!</v>
      </c>
      <c r="C16" s="25">
        <v>-8.3000000000000007</v>
      </c>
      <c r="D16" s="60"/>
      <c r="E16" s="58">
        <f>D16*(B$12/760)^0.5*(298/(273.15+C16))^0.5</f>
        <v>0</v>
      </c>
    </row>
    <row r="17" spans="1:5" x14ac:dyDescent="0.2">
      <c r="A17" s="25" t="s">
        <v>67</v>
      </c>
      <c r="B17" s="62" t="e">
        <f>($B$12-$B$11*25.4/13.61)/$B$12</f>
        <v>#DIV/0!</v>
      </c>
      <c r="C17" s="73" t="str">
        <f>IF(B6="North",3.1,IF(B6="South",6.8,""))</f>
        <v/>
      </c>
      <c r="D17" s="60"/>
      <c r="E17" s="58" t="e">
        <f>D17*(B$12/760)^0.5*(298/(273.15+C17))^0.5</f>
        <v>#VALUE!</v>
      </c>
    </row>
    <row r="18" spans="1:5" x14ac:dyDescent="0.2">
      <c r="A18" s="25" t="s">
        <v>68</v>
      </c>
      <c r="B18" s="62" t="e">
        <f>($B$12-$B$11*25.4/13.61)/$B$12</f>
        <v>#DIV/0!</v>
      </c>
      <c r="C18" s="25">
        <v>18.600000000000001</v>
      </c>
      <c r="D18" s="60"/>
      <c r="E18" s="58">
        <f>D18*(B$12/760)^0.5*(298/(273.15+C18))^0.5</f>
        <v>0</v>
      </c>
    </row>
    <row r="19" spans="1:5" x14ac:dyDescent="0.2">
      <c r="A19" s="25" t="s">
        <v>69</v>
      </c>
      <c r="B19" s="62" t="e">
        <f>($B$12-$B$11*25.4/13.61)/$B$12</f>
        <v>#DIV/0!</v>
      </c>
      <c r="C19" s="25">
        <v>5</v>
      </c>
      <c r="D19" s="60"/>
      <c r="E19" s="58">
        <f>D19*(B$12/760)^0.5*(298/(273.15+C19))^0.5</f>
        <v>0</v>
      </c>
    </row>
    <row r="20" spans="1:5" x14ac:dyDescent="0.2">
      <c r="A20" s="25" t="s">
        <v>65</v>
      </c>
      <c r="B20" s="62"/>
      <c r="C20" s="25"/>
      <c r="D20" s="25" t="e">
        <f>AVERAGE(D16:D19)</f>
        <v>#DIV/0!</v>
      </c>
      <c r="E20" s="58" t="e">
        <f>AVERAGE(E16:E19)</f>
        <v>#VALUE!</v>
      </c>
    </row>
    <row r="24" spans="1:5" ht="25.5" x14ac:dyDescent="0.2">
      <c r="A24" s="64" t="s">
        <v>48</v>
      </c>
      <c r="B24" s="64" t="s">
        <v>59</v>
      </c>
      <c r="C24" s="64" t="s">
        <v>78</v>
      </c>
      <c r="D24" s="64" t="s">
        <v>13</v>
      </c>
    </row>
    <row r="25" spans="1:5" x14ac:dyDescent="0.2">
      <c r="A25" s="63">
        <v>1</v>
      </c>
      <c r="B25" s="25">
        <f>0.8*B27</f>
        <v>0</v>
      </c>
      <c r="C25" s="62" t="e">
        <f>$C$27*B25/$B$27</f>
        <v>#VALUE!</v>
      </c>
      <c r="D25" s="59"/>
    </row>
    <row r="26" spans="1:5" x14ac:dyDescent="0.2">
      <c r="A26" s="63">
        <v>2</v>
      </c>
      <c r="B26" s="25">
        <f>0.9*B27</f>
        <v>0</v>
      </c>
      <c r="C26" s="62" t="e">
        <f>$C$27*B26/$B$27</f>
        <v>#VALUE!</v>
      </c>
      <c r="D26" s="59"/>
    </row>
    <row r="27" spans="1:5" x14ac:dyDescent="0.2">
      <c r="A27" s="63">
        <v>3</v>
      </c>
      <c r="B27" s="25">
        <f>B10</f>
        <v>0</v>
      </c>
      <c r="C27" s="62" t="e">
        <f>E$20</f>
        <v>#VALUE!</v>
      </c>
      <c r="D27" s="59"/>
    </row>
    <row r="28" spans="1:5" x14ac:dyDescent="0.2">
      <c r="A28" s="63">
        <v>4</v>
      </c>
      <c r="B28" s="25">
        <f>1.1*B27</f>
        <v>0</v>
      </c>
      <c r="C28" s="62" t="e">
        <f>$C$27*B28/$B$27</f>
        <v>#VALUE!</v>
      </c>
      <c r="D28" s="59"/>
    </row>
    <row r="29" spans="1:5" x14ac:dyDescent="0.2">
      <c r="A29" s="63">
        <v>5</v>
      </c>
      <c r="B29" s="25">
        <f>1.2*B27</f>
        <v>0</v>
      </c>
      <c r="C29" s="62" t="e">
        <f>$C$27*B29/$B$27</f>
        <v>#VALUE!</v>
      </c>
      <c r="D29" s="59"/>
    </row>
  </sheetData>
  <phoneticPr fontId="11" type="noConversion"/>
  <dataValidations count="2">
    <dataValidation type="list" allowBlank="1" showInputMessage="1" showErrorMessage="1" sqref="B9" xr:uid="{00000000-0002-0000-0400-000000000000}">
      <formula1>"TSP, PM10"</formula1>
    </dataValidation>
    <dataValidation type="list" allowBlank="1" showInputMessage="1" showErrorMessage="1" sqref="B6" xr:uid="{00000000-0002-0000-0400-000001000000}">
      <formula1>"North, South"</formula1>
    </dataValidation>
  </dataValidations>
  <pageMargins left="0.75" right="0.75" top="1" bottom="1" header="0.5" footer="0.5"/>
  <pageSetup orientation="portrait" r:id="rId1"/>
  <headerFooter alignWithMargins="0"/>
  <ignoredErrors>
    <ignoredError sqref="C2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Cal Form</vt:lpstr>
      <vt:lpstr>Cal Form No Equations</vt:lpstr>
      <vt:lpstr>Orifice Qa Calibration</vt:lpstr>
      <vt:lpstr>Lab Calibration (Dummy)</vt:lpstr>
      <vt:lpstr>'Cal Form'!Print_Area</vt:lpstr>
      <vt:lpstr>'Cal Form No Equations'!Print_Area</vt:lpstr>
      <vt:lpstr>'Cal Form'!Print_Area_MI</vt:lpstr>
      <vt:lpstr>'Cal Form No Equations'!Print_Area_MI</vt:lpstr>
    </vt:vector>
  </TitlesOfParts>
  <Company>Wisconsin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HiVol (P10 TSP) Particulate Sampler Calibration Verification 2014-12-15 Blank</dc:title>
  <dc:creator>Jason Treutel</dc:creator>
  <cp:lastModifiedBy>Greiff, AmySue Q</cp:lastModifiedBy>
  <cp:lastPrinted>2014-12-15T16:18:38Z</cp:lastPrinted>
  <dcterms:created xsi:type="dcterms:W3CDTF">2009-11-06T19:58:09Z</dcterms:created>
  <dcterms:modified xsi:type="dcterms:W3CDTF">2020-08-14T17:54:55Z</dcterms:modified>
</cp:coreProperties>
</file>